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450" windowWidth="20115" windowHeight="7065" firstSheet="17" activeTab="23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'082044'!$B$1:$X$260</definedName>
    <definedName name="_xlnm.Print_Area" localSheetId="17">'082092'!$B$1:$X$258</definedName>
    <definedName name="_xlnm.Print_Area" localSheetId="26">'091120'!$B$1:$V$256</definedName>
    <definedName name="_xlnm.Print_Area" localSheetId="27">'091130'!$B$1:$V$255</definedName>
    <definedName name="_xlnm.Print_Area" localSheetId="28">'091140'!$B$1:$V$261</definedName>
    <definedName name="_xlnm.Print_Area" localSheetId="29">'096015'!$B$1:$V$255</definedName>
    <definedName name="_xlnm.Print_Area" localSheetId="30">'096025'!$B$1:$V$255</definedName>
    <definedName name="_xlnm.Print_Area" localSheetId="6">'ASP pályázat'!$B$1:$X$255</definedName>
    <definedName name="_xlnm.Print_Area" localSheetId="3">Bevételek!$B$1:$AK$280</definedName>
    <definedName name="_xlnm.Print_Area" localSheetId="12">Egészségügy!$B$1:$AA$287</definedName>
    <definedName name="_xlnm.Print_Area" localSheetId="25">Étkeztetés!$B$1:$X$285</definedName>
    <definedName name="_xlnm.Print_Area" localSheetId="19">'Hivatal be'!$B$1:$X$250</definedName>
    <definedName name="_xlnm.Print_Area" localSheetId="20">'Hivatal ki'!$B$1:$V$269</definedName>
    <definedName name="_xlnm.Print_Area" localSheetId="5">Igazgatás!$B$1:$X$297</definedName>
    <definedName name="_xlnm.Print_Area" localSheetId="4">Kiadások!$B$1:$X$255</definedName>
    <definedName name="_xlnm.Print_Area" localSheetId="11">Környezetvédelem!$B$1:$AB$259</definedName>
    <definedName name="_xlnm.Print_Area" localSheetId="9">Közfoglalkoztatás!$B$1:$X$255</definedName>
    <definedName name="_xlnm.Print_Area" localSheetId="14">Közművelődés!$B$1:$Z$258</definedName>
    <definedName name="_xlnm.Print_Area" localSheetId="10">Közút!$B$1:$X$255</definedName>
    <definedName name="_xlnm.Print_Area" localSheetId="7">Községgazd!$B$1:$AA$269</definedName>
    <definedName name="_xlnm.Print_Area" localSheetId="24">Óvoda!$B$1:$Y$266</definedName>
    <definedName name="_xlnm.Print_Area" localSheetId="22">'Óvoda be'!$B$1:$Z$254</definedName>
    <definedName name="_xlnm.Print_Area" localSheetId="23">'Óvoda ki'!$B$1:$V$255</definedName>
    <definedName name="_xlnm.Print_Area" localSheetId="13">Sport!$B$1:$X$259</definedName>
    <definedName name="_xlnm.Print_Area" localSheetId="15">Támogatás!$B$1:$AE$276</definedName>
    <definedName name="_xlnm.Print_Area" localSheetId="8">Vagyongazd!$B$1:$X$258</definedName>
  </definedNames>
  <calcPr calcId="124519"/>
</workbook>
</file>

<file path=xl/calcChain.xml><?xml version="1.0" encoding="utf-8"?>
<calcChain xmlns="http://schemas.openxmlformats.org/spreadsheetml/2006/main">
  <c r="V272" i="68"/>
  <c r="V269"/>
  <c r="V261"/>
  <c r="V254"/>
  <c r="V253" s="1"/>
  <c r="V249"/>
  <c r="V235"/>
  <c r="V225"/>
  <c r="V221"/>
  <c r="V212"/>
  <c r="V209" s="1"/>
  <c r="V195" s="1"/>
  <c r="V199"/>
  <c r="V191"/>
  <c r="V187"/>
  <c r="V181"/>
  <c r="V177"/>
  <c r="V173"/>
  <c r="V171" s="1"/>
  <c r="V160"/>
  <c r="V155"/>
  <c r="V149"/>
  <c r="V148"/>
  <c r="V139"/>
  <c r="V136" s="1"/>
  <c r="V121"/>
  <c r="V117"/>
  <c r="V111"/>
  <c r="V105"/>
  <c r="V100"/>
  <c r="V88"/>
  <c r="V77"/>
  <c r="V63" s="1"/>
  <c r="V66"/>
  <c r="V56"/>
  <c r="V49" s="1"/>
  <c r="V38"/>
  <c r="V27"/>
  <c r="V18"/>
  <c r="V7"/>
  <c r="V6" s="1"/>
  <c r="W158" i="81"/>
  <c r="V110" i="68" l="1"/>
  <c r="V99" s="1"/>
  <c r="V185"/>
  <c r="V134"/>
  <c r="V248"/>
  <c r="V247" s="1"/>
  <c r="V5"/>
  <c r="V280" s="1"/>
  <c r="X89" i="78"/>
  <c r="W89"/>
  <c r="V89"/>
  <c r="V49" i="100" l="1"/>
  <c r="W238" i="94"/>
  <c r="V236"/>
  <c r="V240"/>
  <c r="V238"/>
  <c r="V25" i="101"/>
  <c r="U25"/>
  <c r="T25"/>
  <c r="Y63" i="83"/>
  <c r="W72" i="78"/>
  <c r="V57" i="107"/>
  <c r="X57"/>
  <c r="W57"/>
  <c r="X57" i="105"/>
  <c r="W57"/>
  <c r="V57"/>
  <c r="T68" i="92"/>
  <c r="S68"/>
  <c r="V41" i="84"/>
  <c r="X173" i="78"/>
  <c r="W161" i="105"/>
  <c r="Y43" i="96"/>
  <c r="X43"/>
  <c r="W43"/>
  <c r="V43"/>
  <c r="U43"/>
  <c r="V25" i="103"/>
  <c r="V54" i="104"/>
  <c r="W139" i="94"/>
  <c r="W140"/>
  <c r="T15" i="101"/>
  <c r="T25" i="100"/>
  <c r="T22"/>
  <c r="V25" i="92"/>
  <c r="V7"/>
  <c r="V8"/>
  <c r="S48" i="103"/>
  <c r="S48" i="104"/>
  <c r="E13" i="98" l="1"/>
  <c r="D13"/>
  <c r="E9"/>
  <c r="D9"/>
  <c r="AF146" i="68"/>
  <c r="AC146"/>
  <c r="AB146"/>
  <c r="AF140"/>
  <c r="AC140"/>
  <c r="AB140"/>
  <c r="AA140"/>
  <c r="Y140"/>
  <c r="E14" i="98" l="1"/>
  <c r="D14"/>
  <c r="W7" i="83"/>
  <c r="AG55" i="68" l="1"/>
  <c r="D5" i="39"/>
  <c r="E5"/>
  <c r="G254" i="68"/>
  <c r="G253" s="1"/>
  <c r="G249"/>
  <c r="G235"/>
  <c r="G225"/>
  <c r="G209"/>
  <c r="G195" s="1"/>
  <c r="D9" i="69" s="1"/>
  <c r="G199" i="68"/>
  <c r="G173"/>
  <c r="G171" s="1"/>
  <c r="G155"/>
  <c r="G139"/>
  <c r="G105"/>
  <c r="G100"/>
  <c r="G88"/>
  <c r="G77"/>
  <c r="G66"/>
  <c r="G56"/>
  <c r="G18"/>
  <c r="G7"/>
  <c r="G221" l="1"/>
  <c r="D13" i="69" s="1"/>
  <c r="G63" i="68"/>
  <c r="D11" i="69" s="1"/>
  <c r="G6" i="68"/>
  <c r="H250" i="80"/>
  <c r="G250"/>
  <c r="H247"/>
  <c r="G247"/>
  <c r="H234"/>
  <c r="G234"/>
  <c r="H230"/>
  <c r="G230"/>
  <c r="H217"/>
  <c r="G217"/>
  <c r="H203"/>
  <c r="G203"/>
  <c r="H200"/>
  <c r="G200"/>
  <c r="H189"/>
  <c r="G189"/>
  <c r="H178"/>
  <c r="G178"/>
  <c r="H167"/>
  <c r="G167"/>
  <c r="G165" s="1"/>
  <c r="H160"/>
  <c r="G160"/>
  <c r="H159"/>
  <c r="G159"/>
  <c r="H158"/>
  <c r="G158"/>
  <c r="H157"/>
  <c r="G157"/>
  <c r="H152"/>
  <c r="G152"/>
  <c r="H138"/>
  <c r="G138"/>
  <c r="H123"/>
  <c r="G123"/>
  <c r="H120"/>
  <c r="G120"/>
  <c r="H109"/>
  <c r="G109"/>
  <c r="H98"/>
  <c r="G98"/>
  <c r="H87"/>
  <c r="G87"/>
  <c r="H82"/>
  <c r="G82"/>
  <c r="H79"/>
  <c r="H78" s="1"/>
  <c r="G79"/>
  <c r="H73"/>
  <c r="G73"/>
  <c r="H69"/>
  <c r="H62" s="1"/>
  <c r="G69"/>
  <c r="G62"/>
  <c r="H61"/>
  <c r="G61"/>
  <c r="H60"/>
  <c r="G60"/>
  <c r="H59"/>
  <c r="G59"/>
  <c r="H58"/>
  <c r="G58"/>
  <c r="H57"/>
  <c r="H56" s="1"/>
  <c r="G57"/>
  <c r="G56"/>
  <c r="H55"/>
  <c r="G55"/>
  <c r="H54"/>
  <c r="G54"/>
  <c r="G53" s="1"/>
  <c r="H52"/>
  <c r="G52"/>
  <c r="H51"/>
  <c r="G51"/>
  <c r="H50"/>
  <c r="H49" s="1"/>
  <c r="G50"/>
  <c r="H48"/>
  <c r="G48"/>
  <c r="H47"/>
  <c r="G47"/>
  <c r="H46"/>
  <c r="G46"/>
  <c r="G45" s="1"/>
  <c r="H44"/>
  <c r="G44"/>
  <c r="H43"/>
  <c r="G43"/>
  <c r="H42"/>
  <c r="G42"/>
  <c r="H41"/>
  <c r="G41"/>
  <c r="H39"/>
  <c r="G39"/>
  <c r="H38"/>
  <c r="H37" s="1"/>
  <c r="G38"/>
  <c r="G37" s="1"/>
  <c r="H36"/>
  <c r="G36"/>
  <c r="H35"/>
  <c r="G35"/>
  <c r="H34"/>
  <c r="G34"/>
  <c r="H25"/>
  <c r="H24" s="1"/>
  <c r="G25"/>
  <c r="G24" s="1"/>
  <c r="H20"/>
  <c r="G20"/>
  <c r="H8"/>
  <c r="G8"/>
  <c r="H7"/>
  <c r="H6" s="1"/>
  <c r="H5" s="1"/>
  <c r="G7"/>
  <c r="G6" s="1"/>
  <c r="G5" s="1"/>
  <c r="G250" i="107"/>
  <c r="G247"/>
  <c r="G234"/>
  <c r="G230"/>
  <c r="G229"/>
  <c r="G228" s="1"/>
  <c r="G217"/>
  <c r="G203"/>
  <c r="G200"/>
  <c r="G189"/>
  <c r="G178"/>
  <c r="G167"/>
  <c r="G160"/>
  <c r="G152"/>
  <c r="G150" s="1"/>
  <c r="G138"/>
  <c r="G123"/>
  <c r="G120"/>
  <c r="G109"/>
  <c r="G98"/>
  <c r="G87"/>
  <c r="G82"/>
  <c r="G79"/>
  <c r="G73"/>
  <c r="G69"/>
  <c r="G62" s="1"/>
  <c r="G56"/>
  <c r="G53"/>
  <c r="G49"/>
  <c r="G45"/>
  <c r="G37"/>
  <c r="G33"/>
  <c r="G24"/>
  <c r="G20"/>
  <c r="G6"/>
  <c r="G252" i="105"/>
  <c r="G249"/>
  <c r="G236"/>
  <c r="G232"/>
  <c r="G231" s="1"/>
  <c r="G230" s="1"/>
  <c r="G219"/>
  <c r="G205"/>
  <c r="G202"/>
  <c r="G191"/>
  <c r="G180"/>
  <c r="G169"/>
  <c r="G162"/>
  <c r="G156"/>
  <c r="G156" i="80" s="1"/>
  <c r="G150" s="1"/>
  <c r="G152" i="105"/>
  <c r="G138"/>
  <c r="G123"/>
  <c r="G120"/>
  <c r="G109"/>
  <c r="G98"/>
  <c r="G87"/>
  <c r="G82"/>
  <c r="G79"/>
  <c r="G73"/>
  <c r="G69"/>
  <c r="G56"/>
  <c r="G53"/>
  <c r="G49"/>
  <c r="G45"/>
  <c r="G37"/>
  <c r="G33"/>
  <c r="G24"/>
  <c r="G20"/>
  <c r="G6"/>
  <c r="G5" s="1"/>
  <c r="G161" i="82"/>
  <c r="G57"/>
  <c r="G49"/>
  <c r="G37"/>
  <c r="G87" i="88"/>
  <c r="G80"/>
  <c r="G72"/>
  <c r="G68"/>
  <c r="G67" s="1"/>
  <c r="G59"/>
  <c r="G53"/>
  <c r="G49"/>
  <c r="G44"/>
  <c r="G31"/>
  <c r="G11"/>
  <c r="G7"/>
  <c r="H148" i="87"/>
  <c r="H54"/>
  <c r="G160" i="84"/>
  <c r="G49"/>
  <c r="G37"/>
  <c r="G171" i="83"/>
  <c r="G168"/>
  <c r="G163"/>
  <c r="G61"/>
  <c r="G54"/>
  <c r="G47"/>
  <c r="G41"/>
  <c r="G247" i="108"/>
  <c r="G244"/>
  <c r="G231"/>
  <c r="G227"/>
  <c r="G214"/>
  <c r="G200"/>
  <c r="G197"/>
  <c r="G186"/>
  <c r="G175"/>
  <c r="G164"/>
  <c r="G157"/>
  <c r="G149"/>
  <c r="G147" s="1"/>
  <c r="G135"/>
  <c r="G120"/>
  <c r="G117"/>
  <c r="G106"/>
  <c r="G95"/>
  <c r="G84"/>
  <c r="G79"/>
  <c r="G76"/>
  <c r="G70"/>
  <c r="G66"/>
  <c r="G53"/>
  <c r="G50"/>
  <c r="G45"/>
  <c r="G40" s="1"/>
  <c r="G37"/>
  <c r="G33"/>
  <c r="G24"/>
  <c r="G20"/>
  <c r="G6"/>
  <c r="G5" s="1"/>
  <c r="G59" l="1"/>
  <c r="G226"/>
  <c r="G225" s="1"/>
  <c r="G62" i="105"/>
  <c r="G40" i="107"/>
  <c r="G32" s="1"/>
  <c r="G33" i="80"/>
  <c r="H45"/>
  <c r="H40" s="1"/>
  <c r="H53"/>
  <c r="H165"/>
  <c r="G229"/>
  <c r="G228" s="1"/>
  <c r="H33"/>
  <c r="H32" s="1"/>
  <c r="G49"/>
  <c r="G78"/>
  <c r="H229"/>
  <c r="H228" s="1"/>
  <c r="G75" i="108"/>
  <c r="G150" i="105"/>
  <c r="G32" i="108"/>
  <c r="G162"/>
  <c r="G40" i="80"/>
  <c r="G167" i="105"/>
  <c r="G78"/>
  <c r="G5" i="107"/>
  <c r="G165"/>
  <c r="G40" i="105"/>
  <c r="G32" s="1"/>
  <c r="G260" s="1"/>
  <c r="G78" i="107"/>
  <c r="H156" i="95"/>
  <c r="G156"/>
  <c r="H155"/>
  <c r="G155"/>
  <c r="H154"/>
  <c r="G154"/>
  <c r="H153"/>
  <c r="G153"/>
  <c r="H57"/>
  <c r="G57"/>
  <c r="H56"/>
  <c r="G56"/>
  <c r="H55"/>
  <c r="G55"/>
  <c r="H46"/>
  <c r="G46"/>
  <c r="H43"/>
  <c r="G43"/>
  <c r="H42"/>
  <c r="G42"/>
  <c r="H30"/>
  <c r="G30"/>
  <c r="H29"/>
  <c r="G29"/>
  <c r="H27"/>
  <c r="H26"/>
  <c r="H22"/>
  <c r="G22"/>
  <c r="H19"/>
  <c r="G19"/>
  <c r="H18"/>
  <c r="G18"/>
  <c r="H17"/>
  <c r="G17"/>
  <c r="H16"/>
  <c r="G16"/>
  <c r="H13"/>
  <c r="G13"/>
  <c r="H12"/>
  <c r="G12"/>
  <c r="H11"/>
  <c r="G11"/>
  <c r="H10"/>
  <c r="G10"/>
  <c r="H9"/>
  <c r="G9"/>
  <c r="H8"/>
  <c r="G8"/>
  <c r="H45" i="103"/>
  <c r="G247" i="104"/>
  <c r="G244"/>
  <c r="G231"/>
  <c r="G227"/>
  <c r="G214"/>
  <c r="G200"/>
  <c r="G197"/>
  <c r="G186"/>
  <c r="G175"/>
  <c r="G164"/>
  <c r="G162" s="1"/>
  <c r="G157"/>
  <c r="G149"/>
  <c r="G147" s="1"/>
  <c r="G135"/>
  <c r="G120"/>
  <c r="G117"/>
  <c r="G106"/>
  <c r="G95"/>
  <c r="G84"/>
  <c r="G79"/>
  <c r="G76"/>
  <c r="G70"/>
  <c r="G66"/>
  <c r="G53"/>
  <c r="G50"/>
  <c r="G40"/>
  <c r="G37"/>
  <c r="G33"/>
  <c r="G24"/>
  <c r="G20"/>
  <c r="G6"/>
  <c r="G5" s="1"/>
  <c r="G247" i="103"/>
  <c r="G244"/>
  <c r="G231"/>
  <c r="G227"/>
  <c r="G214"/>
  <c r="G200"/>
  <c r="G197"/>
  <c r="G186"/>
  <c r="G175"/>
  <c r="G164"/>
  <c r="G157"/>
  <c r="G149"/>
  <c r="G147" s="1"/>
  <c r="G135"/>
  <c r="G120"/>
  <c r="G117"/>
  <c r="G106"/>
  <c r="G95"/>
  <c r="G84"/>
  <c r="G79"/>
  <c r="G76"/>
  <c r="G70"/>
  <c r="G66"/>
  <c r="G53"/>
  <c r="G50"/>
  <c r="G40"/>
  <c r="G37"/>
  <c r="G33"/>
  <c r="G24"/>
  <c r="G20"/>
  <c r="G6"/>
  <c r="G253" i="102"/>
  <c r="G250"/>
  <c r="G237"/>
  <c r="G220"/>
  <c r="G206"/>
  <c r="G203"/>
  <c r="G192"/>
  <c r="G181"/>
  <c r="G170"/>
  <c r="G163"/>
  <c r="G155"/>
  <c r="G153" s="1"/>
  <c r="G141"/>
  <c r="G126"/>
  <c r="G123"/>
  <c r="G112"/>
  <c r="G101"/>
  <c r="G90"/>
  <c r="G85"/>
  <c r="G82"/>
  <c r="G76"/>
  <c r="G72"/>
  <c r="G65" s="1"/>
  <c r="G59"/>
  <c r="G56"/>
  <c r="G51"/>
  <c r="G48"/>
  <c r="G45"/>
  <c r="G37"/>
  <c r="G33"/>
  <c r="G24"/>
  <c r="G6"/>
  <c r="G24" i="101"/>
  <c r="G6"/>
  <c r="G248" i="100"/>
  <c r="G245"/>
  <c r="G232"/>
  <c r="G228"/>
  <c r="G227" s="1"/>
  <c r="G226" s="1"/>
  <c r="G215"/>
  <c r="G201"/>
  <c r="G198"/>
  <c r="G187"/>
  <c r="G176"/>
  <c r="G165"/>
  <c r="G158"/>
  <c r="G150"/>
  <c r="G148" s="1"/>
  <c r="G136"/>
  <c r="G121"/>
  <c r="G118"/>
  <c r="G107"/>
  <c r="G96"/>
  <c r="G85"/>
  <c r="G80"/>
  <c r="G77"/>
  <c r="G71"/>
  <c r="G67"/>
  <c r="G54"/>
  <c r="G51"/>
  <c r="G48"/>
  <c r="G45"/>
  <c r="G40" s="1"/>
  <c r="G37"/>
  <c r="G33"/>
  <c r="G24"/>
  <c r="G20"/>
  <c r="G6"/>
  <c r="H69" i="97"/>
  <c r="G86"/>
  <c r="G58" i="95" s="1"/>
  <c r="G80" i="97"/>
  <c r="G73"/>
  <c r="G66"/>
  <c r="G44" i="95" s="1"/>
  <c r="G61" i="97"/>
  <c r="G57"/>
  <c r="G54"/>
  <c r="G38" i="95" s="1"/>
  <c r="G49" i="97"/>
  <c r="G46"/>
  <c r="G34" i="95" s="1"/>
  <c r="G41" i="97"/>
  <c r="G31" i="95" s="1"/>
  <c r="G36" i="97"/>
  <c r="G28" i="95" s="1"/>
  <c r="G31" i="97"/>
  <c r="G19"/>
  <c r="G15" i="95" s="1"/>
  <c r="G16" i="97"/>
  <c r="G14" i="95" s="1"/>
  <c r="G7" i="97"/>
  <c r="G7" i="95" s="1"/>
  <c r="G6" i="97"/>
  <c r="G63" i="96"/>
  <c r="G54" i="95" s="1"/>
  <c r="G62" i="96"/>
  <c r="G54"/>
  <c r="G49" i="95" s="1"/>
  <c r="G50" i="96"/>
  <c r="G48" i="95" s="1"/>
  <c r="G39" i="96"/>
  <c r="G25"/>
  <c r="G6"/>
  <c r="G246" i="94"/>
  <c r="G243"/>
  <c r="G235"/>
  <c r="G230"/>
  <c r="D17" i="93" s="1"/>
  <c r="G223" i="94"/>
  <c r="G222" s="1"/>
  <c r="G218"/>
  <c r="G204"/>
  <c r="G194"/>
  <c r="G178"/>
  <c r="G168"/>
  <c r="G160"/>
  <c r="G156"/>
  <c r="G150"/>
  <c r="G146"/>
  <c r="G143"/>
  <c r="G138"/>
  <c r="G130"/>
  <c r="G125"/>
  <c r="G121"/>
  <c r="G106"/>
  <c r="G102"/>
  <c r="G96"/>
  <c r="G90"/>
  <c r="G85"/>
  <c r="G73"/>
  <c r="G62"/>
  <c r="G51"/>
  <c r="G37"/>
  <c r="G26"/>
  <c r="G15"/>
  <c r="G6"/>
  <c r="H234" i="90"/>
  <c r="H222"/>
  <c r="H221" s="1"/>
  <c r="H217"/>
  <c r="H203"/>
  <c r="H193"/>
  <c r="H177"/>
  <c r="H167"/>
  <c r="H159"/>
  <c r="H155"/>
  <c r="H153"/>
  <c r="E12" i="89" s="1"/>
  <c r="H145" i="90"/>
  <c r="H106"/>
  <c r="H102"/>
  <c r="H96"/>
  <c r="H90"/>
  <c r="H85"/>
  <c r="H73"/>
  <c r="H62"/>
  <c r="H51"/>
  <c r="H37"/>
  <c r="H26"/>
  <c r="H15"/>
  <c r="H6"/>
  <c r="H189" l="1"/>
  <c r="E13" i="89" s="1"/>
  <c r="G154" i="94"/>
  <c r="D12" i="93" s="1"/>
  <c r="G190" i="94"/>
  <c r="D13" i="93" s="1"/>
  <c r="G59" i="104"/>
  <c r="G32" i="80"/>
  <c r="G258" s="1"/>
  <c r="H5" i="90"/>
  <c r="E5" i="89" s="1"/>
  <c r="G48" i="94"/>
  <c r="D11" i="93" s="1"/>
  <c r="D14" s="1"/>
  <c r="G25" i="95"/>
  <c r="G163" i="100"/>
  <c r="G40" i="102"/>
  <c r="G81"/>
  <c r="G162" i="103"/>
  <c r="H48" i="90"/>
  <c r="E11" i="89" s="1"/>
  <c r="G164" i="94"/>
  <c r="D9" i="93" s="1"/>
  <c r="G60" i="97"/>
  <c r="G60" i="100"/>
  <c r="G232" i="102"/>
  <c r="G231" s="1"/>
  <c r="G226" i="104"/>
  <c r="G225" s="1"/>
  <c r="G255" i="108"/>
  <c r="E14" i="89"/>
  <c r="G39" i="95"/>
  <c r="G53" i="97"/>
  <c r="H95" i="90"/>
  <c r="H84" s="1"/>
  <c r="E6" i="89" s="1"/>
  <c r="H163" i="90"/>
  <c r="E9" i="89" s="1"/>
  <c r="G37" i="95"/>
  <c r="G35"/>
  <c r="G5" i="94"/>
  <c r="D5" i="93" s="1"/>
  <c r="G5" i="100"/>
  <c r="G76"/>
  <c r="G119" i="94"/>
  <c r="D7" i="93" s="1"/>
  <c r="G6" i="95"/>
  <c r="G32" i="100"/>
  <c r="G95" i="94"/>
  <c r="G84" s="1"/>
  <c r="D6" i="93" s="1"/>
  <c r="G30" i="97"/>
  <c r="G79"/>
  <c r="G53" i="95" s="1"/>
  <c r="G41"/>
  <c r="G32" i="102"/>
  <c r="G32" i="104"/>
  <c r="G75"/>
  <c r="G255" s="1"/>
  <c r="G258" i="107"/>
  <c r="G75" i="103"/>
  <c r="G226"/>
  <c r="G225" s="1"/>
  <c r="G168" i="102"/>
  <c r="G32" i="103"/>
  <c r="G5"/>
  <c r="G59"/>
  <c r="G217" i="94"/>
  <c r="G216" s="1"/>
  <c r="H183" i="78"/>
  <c r="H88"/>
  <c r="H87" s="1"/>
  <c r="H83"/>
  <c r="H73"/>
  <c r="H64"/>
  <c r="H61"/>
  <c r="H57"/>
  <c r="H48"/>
  <c r="H43"/>
  <c r="H40"/>
  <c r="H29"/>
  <c r="H10"/>
  <c r="H7"/>
  <c r="G67" i="92"/>
  <c r="G57"/>
  <c r="G54"/>
  <c r="G43"/>
  <c r="G38"/>
  <c r="G37" s="1"/>
  <c r="G24"/>
  <c r="J6" i="89" s="1"/>
  <c r="G6" i="92"/>
  <c r="AE73" i="79"/>
  <c r="AD73"/>
  <c r="AC73"/>
  <c r="AB73"/>
  <c r="AA73"/>
  <c r="Z73"/>
  <c r="X73"/>
  <c r="W73"/>
  <c r="V73"/>
  <c r="U73"/>
  <c r="T73"/>
  <c r="S73"/>
  <c r="Q73"/>
  <c r="P73"/>
  <c r="O73"/>
  <c r="N73"/>
  <c r="M73"/>
  <c r="L73"/>
  <c r="J73"/>
  <c r="H73"/>
  <c r="G73"/>
  <c r="G70" s="1"/>
  <c r="F73"/>
  <c r="Y74"/>
  <c r="I74" s="1"/>
  <c r="K74" s="1"/>
  <c r="G257"/>
  <c r="G254"/>
  <c r="G144"/>
  <c r="G142"/>
  <c r="G148" i="87"/>
  <c r="G54"/>
  <c r="W25" i="83"/>
  <c r="G253" i="79" l="1"/>
  <c r="G256" i="100"/>
  <c r="G254" i="94"/>
  <c r="D21" i="93"/>
  <c r="G255" i="103"/>
  <c r="D10" i="93"/>
  <c r="D15" s="1"/>
  <c r="D18" s="1"/>
  <c r="H47" i="78"/>
  <c r="H28"/>
  <c r="R74" i="79"/>
  <c r="AE15" i="68"/>
  <c r="I15" s="1"/>
  <c r="M15" s="1"/>
  <c r="Z259" i="79"/>
  <c r="Z261"/>
  <c r="W258"/>
  <c r="V258"/>
  <c r="U258"/>
  <c r="T258"/>
  <c r="T260"/>
  <c r="Y77"/>
  <c r="I77" s="1"/>
  <c r="K77" s="1"/>
  <c r="AB54" i="87"/>
  <c r="AA54"/>
  <c r="Z54"/>
  <c r="Y54"/>
  <c r="X54"/>
  <c r="W54"/>
  <c r="U54"/>
  <c r="T54"/>
  <c r="S54"/>
  <c r="R54"/>
  <c r="Q54"/>
  <c r="P54"/>
  <c r="O54"/>
  <c r="K54"/>
  <c r="I54"/>
  <c r="F54"/>
  <c r="T50" i="97"/>
  <c r="U50"/>
  <c r="V50"/>
  <c r="W50"/>
  <c r="X50"/>
  <c r="T51"/>
  <c r="U51"/>
  <c r="V51"/>
  <c r="W51"/>
  <c r="X51"/>
  <c r="D23" i="93" l="1"/>
  <c r="R77" i="79"/>
  <c r="Q72" i="78"/>
  <c r="N72"/>
  <c r="R72" s="1"/>
  <c r="I72" s="1"/>
  <c r="X254" i="66"/>
  <c r="W254"/>
  <c r="V254"/>
  <c r="U254"/>
  <c r="T254"/>
  <c r="S254"/>
  <c r="Q254"/>
  <c r="P254"/>
  <c r="O254"/>
  <c r="N254"/>
  <c r="M254"/>
  <c r="X253"/>
  <c r="W253"/>
  <c r="V253"/>
  <c r="U253"/>
  <c r="T253"/>
  <c r="S253"/>
  <c r="Q253"/>
  <c r="P253"/>
  <c r="O253"/>
  <c r="N253"/>
  <c r="M253"/>
  <c r="X252"/>
  <c r="W252"/>
  <c r="V252"/>
  <c r="U252"/>
  <c r="T252"/>
  <c r="S252"/>
  <c r="Q252"/>
  <c r="P252"/>
  <c r="O252"/>
  <c r="N252"/>
  <c r="M252"/>
  <c r="X251"/>
  <c r="W251"/>
  <c r="V251"/>
  <c r="U251"/>
  <c r="T251"/>
  <c r="S251"/>
  <c r="Q251"/>
  <c r="P251"/>
  <c r="O251"/>
  <c r="N251"/>
  <c r="M251"/>
  <c r="X250"/>
  <c r="W250"/>
  <c r="V250"/>
  <c r="U250"/>
  <c r="T250"/>
  <c r="S250"/>
  <c r="Q250"/>
  <c r="P250"/>
  <c r="O250"/>
  <c r="N250"/>
  <c r="M250"/>
  <c r="X249"/>
  <c r="W249"/>
  <c r="V249"/>
  <c r="U249"/>
  <c r="T249"/>
  <c r="S249"/>
  <c r="Q249"/>
  <c r="P249"/>
  <c r="O249"/>
  <c r="N249"/>
  <c r="M249"/>
  <c r="X248"/>
  <c r="W248"/>
  <c r="V248"/>
  <c r="U248"/>
  <c r="T248"/>
  <c r="S248"/>
  <c r="Q248"/>
  <c r="P248"/>
  <c r="O248"/>
  <c r="N248"/>
  <c r="M248"/>
  <c r="X246"/>
  <c r="W246"/>
  <c r="V246"/>
  <c r="U246"/>
  <c r="T246"/>
  <c r="S246"/>
  <c r="Q246"/>
  <c r="P246"/>
  <c r="O246"/>
  <c r="N246"/>
  <c r="M246"/>
  <c r="X245"/>
  <c r="W245"/>
  <c r="V245"/>
  <c r="U245"/>
  <c r="T245"/>
  <c r="S245"/>
  <c r="Q245"/>
  <c r="P245"/>
  <c r="O245"/>
  <c r="N245"/>
  <c r="M245"/>
  <c r="X243"/>
  <c r="W243"/>
  <c r="V243"/>
  <c r="U243"/>
  <c r="T243"/>
  <c r="S243"/>
  <c r="Q243"/>
  <c r="P243"/>
  <c r="O243"/>
  <c r="N243"/>
  <c r="M243"/>
  <c r="X242"/>
  <c r="W242"/>
  <c r="V242"/>
  <c r="U242"/>
  <c r="T242"/>
  <c r="S242"/>
  <c r="Q242"/>
  <c r="P242"/>
  <c r="O242"/>
  <c r="N242"/>
  <c r="M242"/>
  <c r="X241"/>
  <c r="W241"/>
  <c r="V241"/>
  <c r="U241"/>
  <c r="T241"/>
  <c r="S241"/>
  <c r="Q241"/>
  <c r="P241"/>
  <c r="O241"/>
  <c r="N241"/>
  <c r="M241"/>
  <c r="X239"/>
  <c r="W239"/>
  <c r="V239"/>
  <c r="U239"/>
  <c r="T239"/>
  <c r="S239"/>
  <c r="Q239"/>
  <c r="P239"/>
  <c r="O239"/>
  <c r="N239"/>
  <c r="M239"/>
  <c r="X238"/>
  <c r="W238"/>
  <c r="V238"/>
  <c r="U238"/>
  <c r="T238"/>
  <c r="S238"/>
  <c r="Q238"/>
  <c r="P238"/>
  <c r="O238"/>
  <c r="N238"/>
  <c r="M238"/>
  <c r="X237"/>
  <c r="W237"/>
  <c r="V237"/>
  <c r="U237"/>
  <c r="T237"/>
  <c r="S237"/>
  <c r="Q237"/>
  <c r="P237"/>
  <c r="O237"/>
  <c r="N237"/>
  <c r="M237"/>
  <c r="X236"/>
  <c r="W236"/>
  <c r="V236"/>
  <c r="U236"/>
  <c r="T236"/>
  <c r="S236"/>
  <c r="Q236"/>
  <c r="P236"/>
  <c r="O236"/>
  <c r="N236"/>
  <c r="M236"/>
  <c r="X235"/>
  <c r="W235"/>
  <c r="V235"/>
  <c r="U235"/>
  <c r="T235"/>
  <c r="S235"/>
  <c r="Q235"/>
  <c r="P235"/>
  <c r="O235"/>
  <c r="N235"/>
  <c r="M235"/>
  <c r="X234"/>
  <c r="W234"/>
  <c r="V234"/>
  <c r="U234"/>
  <c r="T234"/>
  <c r="S234"/>
  <c r="Q234"/>
  <c r="P234"/>
  <c r="O234"/>
  <c r="N234"/>
  <c r="M234"/>
  <c r="X233"/>
  <c r="W233"/>
  <c r="V233"/>
  <c r="U233"/>
  <c r="T233"/>
  <c r="S233"/>
  <c r="Q233"/>
  <c r="P233"/>
  <c r="O233"/>
  <c r="N233"/>
  <c r="M233"/>
  <c r="X232"/>
  <c r="W232"/>
  <c r="V232"/>
  <c r="U232"/>
  <c r="T232"/>
  <c r="S232"/>
  <c r="Q232"/>
  <c r="P232"/>
  <c r="O232"/>
  <c r="N232"/>
  <c r="M232"/>
  <c r="X230"/>
  <c r="W230"/>
  <c r="V230"/>
  <c r="U230"/>
  <c r="T230"/>
  <c r="S230"/>
  <c r="Q230"/>
  <c r="P230"/>
  <c r="O230"/>
  <c r="N230"/>
  <c r="M230"/>
  <c r="X229"/>
  <c r="W229"/>
  <c r="V229"/>
  <c r="U229"/>
  <c r="T229"/>
  <c r="S229"/>
  <c r="Q229"/>
  <c r="P229"/>
  <c r="O229"/>
  <c r="N229"/>
  <c r="M229"/>
  <c r="X228"/>
  <c r="W228"/>
  <c r="V228"/>
  <c r="U228"/>
  <c r="T228"/>
  <c r="S228"/>
  <c r="Q228"/>
  <c r="P228"/>
  <c r="O228"/>
  <c r="N228"/>
  <c r="M228"/>
  <c r="X224"/>
  <c r="W224"/>
  <c r="V224"/>
  <c r="U224"/>
  <c r="T224"/>
  <c r="S224"/>
  <c r="Q224"/>
  <c r="P224"/>
  <c r="O224"/>
  <c r="N224"/>
  <c r="M224"/>
  <c r="X223"/>
  <c r="W223"/>
  <c r="V223"/>
  <c r="U223"/>
  <c r="T223"/>
  <c r="S223"/>
  <c r="Q223"/>
  <c r="P223"/>
  <c r="O223"/>
  <c r="N223"/>
  <c r="M223"/>
  <c r="X222"/>
  <c r="W222"/>
  <c r="V222"/>
  <c r="U222"/>
  <c r="T222"/>
  <c r="S222"/>
  <c r="Q222"/>
  <c r="P222"/>
  <c r="O222"/>
  <c r="N222"/>
  <c r="M222"/>
  <c r="X221"/>
  <c r="W221"/>
  <c r="V221"/>
  <c r="U221"/>
  <c r="T221"/>
  <c r="S221"/>
  <c r="Q221"/>
  <c r="P221"/>
  <c r="O221"/>
  <c r="N221"/>
  <c r="M221"/>
  <c r="X220"/>
  <c r="W220"/>
  <c r="V220"/>
  <c r="U220"/>
  <c r="T220"/>
  <c r="S220"/>
  <c r="Q220"/>
  <c r="P220"/>
  <c r="O220"/>
  <c r="N220"/>
  <c r="M220"/>
  <c r="X219"/>
  <c r="W219"/>
  <c r="V219"/>
  <c r="U219"/>
  <c r="T219"/>
  <c r="S219"/>
  <c r="Q219"/>
  <c r="P219"/>
  <c r="O219"/>
  <c r="N219"/>
  <c r="M219"/>
  <c r="X218"/>
  <c r="W218"/>
  <c r="V218"/>
  <c r="U218"/>
  <c r="T218"/>
  <c r="S218"/>
  <c r="Q218"/>
  <c r="P218"/>
  <c r="O218"/>
  <c r="N218"/>
  <c r="M218"/>
  <c r="X217"/>
  <c r="W217"/>
  <c r="V217"/>
  <c r="U217"/>
  <c r="T217"/>
  <c r="S217"/>
  <c r="Q217"/>
  <c r="P217"/>
  <c r="O217"/>
  <c r="N217"/>
  <c r="M217"/>
  <c r="X216"/>
  <c r="W216"/>
  <c r="V216"/>
  <c r="U216"/>
  <c r="T216"/>
  <c r="S216"/>
  <c r="Q216"/>
  <c r="P216"/>
  <c r="O216"/>
  <c r="N216"/>
  <c r="M216"/>
  <c r="X215"/>
  <c r="W215"/>
  <c r="V215"/>
  <c r="U215"/>
  <c r="T215"/>
  <c r="S215"/>
  <c r="Q215"/>
  <c r="P215"/>
  <c r="O215"/>
  <c r="N215"/>
  <c r="M215"/>
  <c r="X213"/>
  <c r="W213"/>
  <c r="V213"/>
  <c r="U213"/>
  <c r="T213"/>
  <c r="S213"/>
  <c r="Q213"/>
  <c r="P213"/>
  <c r="O213"/>
  <c r="N213"/>
  <c r="M213"/>
  <c r="X212"/>
  <c r="W212"/>
  <c r="V212"/>
  <c r="U212"/>
  <c r="T212"/>
  <c r="S212"/>
  <c r="Q212"/>
  <c r="P212"/>
  <c r="O212"/>
  <c r="N212"/>
  <c r="M212"/>
  <c r="X211"/>
  <c r="W211"/>
  <c r="V211"/>
  <c r="U211"/>
  <c r="T211"/>
  <c r="S211"/>
  <c r="Q211"/>
  <c r="P211"/>
  <c r="O211"/>
  <c r="N211"/>
  <c r="M211"/>
  <c r="X210"/>
  <c r="W210"/>
  <c r="V210"/>
  <c r="U210"/>
  <c r="T210"/>
  <c r="S210"/>
  <c r="Q210"/>
  <c r="P210"/>
  <c r="O210"/>
  <c r="N210"/>
  <c r="M210"/>
  <c r="X209"/>
  <c r="W209"/>
  <c r="V209"/>
  <c r="U209"/>
  <c r="T209"/>
  <c r="S209"/>
  <c r="Q209"/>
  <c r="P209"/>
  <c r="O209"/>
  <c r="N209"/>
  <c r="M209"/>
  <c r="X208"/>
  <c r="W208"/>
  <c r="V208"/>
  <c r="U208"/>
  <c r="T208"/>
  <c r="S208"/>
  <c r="Q208"/>
  <c r="P208"/>
  <c r="O208"/>
  <c r="N208"/>
  <c r="M208"/>
  <c r="X207"/>
  <c r="W207"/>
  <c r="V207"/>
  <c r="U207"/>
  <c r="T207"/>
  <c r="S207"/>
  <c r="Q207"/>
  <c r="P207"/>
  <c r="O207"/>
  <c r="N207"/>
  <c r="M207"/>
  <c r="X206"/>
  <c r="W206"/>
  <c r="V206"/>
  <c r="U206"/>
  <c r="T206"/>
  <c r="S206"/>
  <c r="Q206"/>
  <c r="P206"/>
  <c r="O206"/>
  <c r="N206"/>
  <c r="M206"/>
  <c r="X205"/>
  <c r="W205"/>
  <c r="V205"/>
  <c r="U205"/>
  <c r="T205"/>
  <c r="S205"/>
  <c r="Q205"/>
  <c r="P205"/>
  <c r="O205"/>
  <c r="N205"/>
  <c r="M205"/>
  <c r="X204"/>
  <c r="W204"/>
  <c r="V204"/>
  <c r="U204"/>
  <c r="T204"/>
  <c r="S204"/>
  <c r="Q204"/>
  <c r="P204"/>
  <c r="O204"/>
  <c r="N204"/>
  <c r="M204"/>
  <c r="X203"/>
  <c r="W203"/>
  <c r="V203"/>
  <c r="U203"/>
  <c r="T203"/>
  <c r="S203"/>
  <c r="Q203"/>
  <c r="P203"/>
  <c r="O203"/>
  <c r="N203"/>
  <c r="M203"/>
  <c r="X202"/>
  <c r="W202"/>
  <c r="V202"/>
  <c r="U202"/>
  <c r="T202"/>
  <c r="S202"/>
  <c r="Q202"/>
  <c r="P202"/>
  <c r="O202"/>
  <c r="N202"/>
  <c r="M202"/>
  <c r="X201"/>
  <c r="W201"/>
  <c r="V201"/>
  <c r="U201"/>
  <c r="T201"/>
  <c r="S201"/>
  <c r="Q201"/>
  <c r="P201"/>
  <c r="O201"/>
  <c r="N201"/>
  <c r="M201"/>
  <c r="X199"/>
  <c r="W199"/>
  <c r="V199"/>
  <c r="U199"/>
  <c r="T199"/>
  <c r="S199"/>
  <c r="Q199"/>
  <c r="P199"/>
  <c r="O199"/>
  <c r="N199"/>
  <c r="M199"/>
  <c r="X198"/>
  <c r="W198"/>
  <c r="V198"/>
  <c r="U198"/>
  <c r="T198"/>
  <c r="S198"/>
  <c r="Q198"/>
  <c r="P198"/>
  <c r="O198"/>
  <c r="N198"/>
  <c r="M198"/>
  <c r="X196"/>
  <c r="W196"/>
  <c r="V196"/>
  <c r="U196"/>
  <c r="T196"/>
  <c r="S196"/>
  <c r="Q196"/>
  <c r="P196"/>
  <c r="O196"/>
  <c r="N196"/>
  <c r="M196"/>
  <c r="X195"/>
  <c r="W195"/>
  <c r="V195"/>
  <c r="U195"/>
  <c r="T195"/>
  <c r="S195"/>
  <c r="Q195"/>
  <c r="P195"/>
  <c r="O195"/>
  <c r="N195"/>
  <c r="M195"/>
  <c r="X194"/>
  <c r="W194"/>
  <c r="V194"/>
  <c r="U194"/>
  <c r="T194"/>
  <c r="S194"/>
  <c r="Q194"/>
  <c r="P194"/>
  <c r="O194"/>
  <c r="N194"/>
  <c r="M194"/>
  <c r="X193"/>
  <c r="W193"/>
  <c r="V193"/>
  <c r="U193"/>
  <c r="T193"/>
  <c r="S193"/>
  <c r="Q193"/>
  <c r="P193"/>
  <c r="O193"/>
  <c r="N193"/>
  <c r="M193"/>
  <c r="X192"/>
  <c r="W192"/>
  <c r="V192"/>
  <c r="U192"/>
  <c r="T192"/>
  <c r="S192"/>
  <c r="Q192"/>
  <c r="P192"/>
  <c r="O192"/>
  <c r="N192"/>
  <c r="M192"/>
  <c r="X191"/>
  <c r="W191"/>
  <c r="V191"/>
  <c r="U191"/>
  <c r="T191"/>
  <c r="S191"/>
  <c r="Q191"/>
  <c r="P191"/>
  <c r="O191"/>
  <c r="N191"/>
  <c r="M191"/>
  <c r="X190"/>
  <c r="W190"/>
  <c r="V190"/>
  <c r="U190"/>
  <c r="T190"/>
  <c r="S190"/>
  <c r="Q190"/>
  <c r="P190"/>
  <c r="O190"/>
  <c r="N190"/>
  <c r="M190"/>
  <c r="X189"/>
  <c r="W189"/>
  <c r="V189"/>
  <c r="U189"/>
  <c r="T189"/>
  <c r="S189"/>
  <c r="Q189"/>
  <c r="P189"/>
  <c r="O189"/>
  <c r="N189"/>
  <c r="M189"/>
  <c r="X188"/>
  <c r="W188"/>
  <c r="V188"/>
  <c r="U188"/>
  <c r="T188"/>
  <c r="S188"/>
  <c r="Q188"/>
  <c r="P188"/>
  <c r="O188"/>
  <c r="N188"/>
  <c r="M188"/>
  <c r="X187"/>
  <c r="W187"/>
  <c r="V187"/>
  <c r="U187"/>
  <c r="T187"/>
  <c r="S187"/>
  <c r="Q187"/>
  <c r="P187"/>
  <c r="O187"/>
  <c r="N187"/>
  <c r="M187"/>
  <c r="X185"/>
  <c r="W185"/>
  <c r="V185"/>
  <c r="U185"/>
  <c r="T185"/>
  <c r="S185"/>
  <c r="Q185"/>
  <c r="P185"/>
  <c r="O185"/>
  <c r="N185"/>
  <c r="M185"/>
  <c r="X184"/>
  <c r="W184"/>
  <c r="V184"/>
  <c r="U184"/>
  <c r="T184"/>
  <c r="S184"/>
  <c r="Q184"/>
  <c r="P184"/>
  <c r="O184"/>
  <c r="N184"/>
  <c r="M184"/>
  <c r="X183"/>
  <c r="W183"/>
  <c r="V183"/>
  <c r="U183"/>
  <c r="T183"/>
  <c r="S183"/>
  <c r="Q183"/>
  <c r="P183"/>
  <c r="O183"/>
  <c r="N183"/>
  <c r="M183"/>
  <c r="X182"/>
  <c r="W182"/>
  <c r="V182"/>
  <c r="U182"/>
  <c r="T182"/>
  <c r="S182"/>
  <c r="Q182"/>
  <c r="P182"/>
  <c r="O182"/>
  <c r="N182"/>
  <c r="M182"/>
  <c r="X181"/>
  <c r="W181"/>
  <c r="V181"/>
  <c r="U181"/>
  <c r="T181"/>
  <c r="S181"/>
  <c r="Q181"/>
  <c r="P181"/>
  <c r="O181"/>
  <c r="N181"/>
  <c r="M181"/>
  <c r="X180"/>
  <c r="W180"/>
  <c r="V180"/>
  <c r="U180"/>
  <c r="T180"/>
  <c r="S180"/>
  <c r="Q180"/>
  <c r="P180"/>
  <c r="O180"/>
  <c r="N180"/>
  <c r="M180"/>
  <c r="X179"/>
  <c r="W179"/>
  <c r="V179"/>
  <c r="U179"/>
  <c r="T179"/>
  <c r="S179"/>
  <c r="Q179"/>
  <c r="P179"/>
  <c r="O179"/>
  <c r="N179"/>
  <c r="M179"/>
  <c r="X178"/>
  <c r="W178"/>
  <c r="V178"/>
  <c r="U178"/>
  <c r="T178"/>
  <c r="S178"/>
  <c r="Q178"/>
  <c r="P178"/>
  <c r="O178"/>
  <c r="N178"/>
  <c r="M178"/>
  <c r="X177"/>
  <c r="W177"/>
  <c r="V177"/>
  <c r="U177"/>
  <c r="T177"/>
  <c r="S177"/>
  <c r="Q177"/>
  <c r="P177"/>
  <c r="O177"/>
  <c r="N177"/>
  <c r="M177"/>
  <c r="X176"/>
  <c r="W176"/>
  <c r="V176"/>
  <c r="U176"/>
  <c r="T176"/>
  <c r="S176"/>
  <c r="Q176"/>
  <c r="P176"/>
  <c r="O176"/>
  <c r="N176"/>
  <c r="M176"/>
  <c r="X174"/>
  <c r="W174"/>
  <c r="V174"/>
  <c r="U174"/>
  <c r="T174"/>
  <c r="S174"/>
  <c r="Q174"/>
  <c r="P174"/>
  <c r="O174"/>
  <c r="N174"/>
  <c r="M174"/>
  <c r="X173"/>
  <c r="W173"/>
  <c r="V173"/>
  <c r="U173"/>
  <c r="T173"/>
  <c r="S173"/>
  <c r="Q173"/>
  <c r="P173"/>
  <c r="O173"/>
  <c r="N173"/>
  <c r="M173"/>
  <c r="X172"/>
  <c r="W172"/>
  <c r="V172"/>
  <c r="U172"/>
  <c r="T172"/>
  <c r="S172"/>
  <c r="Q172"/>
  <c r="P172"/>
  <c r="O172"/>
  <c r="N172"/>
  <c r="M172"/>
  <c r="X171"/>
  <c r="W171"/>
  <c r="V171"/>
  <c r="U171"/>
  <c r="T171"/>
  <c r="S171"/>
  <c r="Q171"/>
  <c r="P171"/>
  <c r="O171"/>
  <c r="N171"/>
  <c r="M171"/>
  <c r="X170"/>
  <c r="W170"/>
  <c r="V170"/>
  <c r="U170"/>
  <c r="T170"/>
  <c r="S170"/>
  <c r="Q170"/>
  <c r="P170"/>
  <c r="O170"/>
  <c r="N170"/>
  <c r="M170"/>
  <c r="X169"/>
  <c r="W169"/>
  <c r="V169"/>
  <c r="U169"/>
  <c r="T169"/>
  <c r="S169"/>
  <c r="Q169"/>
  <c r="P169"/>
  <c r="O169"/>
  <c r="N169"/>
  <c r="M169"/>
  <c r="X168"/>
  <c r="W168"/>
  <c r="V168"/>
  <c r="U168"/>
  <c r="T168"/>
  <c r="S168"/>
  <c r="Q168"/>
  <c r="P168"/>
  <c r="O168"/>
  <c r="N168"/>
  <c r="M168"/>
  <c r="X167"/>
  <c r="W167"/>
  <c r="V167"/>
  <c r="U167"/>
  <c r="T167"/>
  <c r="S167"/>
  <c r="Q167"/>
  <c r="P167"/>
  <c r="O167"/>
  <c r="N167"/>
  <c r="M167"/>
  <c r="X166"/>
  <c r="W166"/>
  <c r="V166"/>
  <c r="U166"/>
  <c r="T166"/>
  <c r="S166"/>
  <c r="Q166"/>
  <c r="P166"/>
  <c r="O166"/>
  <c r="N166"/>
  <c r="M166"/>
  <c r="X165"/>
  <c r="W165"/>
  <c r="V165"/>
  <c r="U165"/>
  <c r="T165"/>
  <c r="S165"/>
  <c r="Q165"/>
  <c r="P165"/>
  <c r="O165"/>
  <c r="N165"/>
  <c r="M165"/>
  <c r="X163"/>
  <c r="W163"/>
  <c r="V163"/>
  <c r="U163"/>
  <c r="T163"/>
  <c r="S163"/>
  <c r="Q163"/>
  <c r="P163"/>
  <c r="O163"/>
  <c r="N163"/>
  <c r="M163"/>
  <c r="X161"/>
  <c r="W161"/>
  <c r="V161"/>
  <c r="U161"/>
  <c r="T161"/>
  <c r="S161"/>
  <c r="Q161"/>
  <c r="P161"/>
  <c r="O161"/>
  <c r="N161"/>
  <c r="M161"/>
  <c r="X160"/>
  <c r="W160"/>
  <c r="V160"/>
  <c r="U160"/>
  <c r="T160"/>
  <c r="S160"/>
  <c r="Q160"/>
  <c r="P160"/>
  <c r="O160"/>
  <c r="N160"/>
  <c r="M160"/>
  <c r="X159"/>
  <c r="W159"/>
  <c r="V159"/>
  <c r="U159"/>
  <c r="T159"/>
  <c r="S159"/>
  <c r="Q159"/>
  <c r="P159"/>
  <c r="O159"/>
  <c r="N159"/>
  <c r="M159"/>
  <c r="X158"/>
  <c r="W158"/>
  <c r="V158"/>
  <c r="U158"/>
  <c r="T158"/>
  <c r="S158"/>
  <c r="Q158"/>
  <c r="P158"/>
  <c r="O158"/>
  <c r="N158"/>
  <c r="M158"/>
  <c r="Q152"/>
  <c r="X151"/>
  <c r="W151"/>
  <c r="V151"/>
  <c r="U151"/>
  <c r="T151"/>
  <c r="S151"/>
  <c r="Q151"/>
  <c r="P151"/>
  <c r="O151"/>
  <c r="N151"/>
  <c r="M151"/>
  <c r="X150"/>
  <c r="W150"/>
  <c r="V150"/>
  <c r="U150"/>
  <c r="T150"/>
  <c r="S150"/>
  <c r="Q150"/>
  <c r="P150"/>
  <c r="O150"/>
  <c r="N150"/>
  <c r="M150"/>
  <c r="X148"/>
  <c r="W148"/>
  <c r="V148"/>
  <c r="U148"/>
  <c r="T148"/>
  <c r="S148"/>
  <c r="Q148"/>
  <c r="P148"/>
  <c r="O148"/>
  <c r="N148"/>
  <c r="M148"/>
  <c r="X145"/>
  <c r="W145"/>
  <c r="V145"/>
  <c r="U145"/>
  <c r="T145"/>
  <c r="S145"/>
  <c r="Q145"/>
  <c r="P145"/>
  <c r="O145"/>
  <c r="N145"/>
  <c r="M145"/>
  <c r="X144"/>
  <c r="W144"/>
  <c r="V144"/>
  <c r="U144"/>
  <c r="T144"/>
  <c r="S144"/>
  <c r="Q144"/>
  <c r="P144"/>
  <c r="O144"/>
  <c r="N144"/>
  <c r="M144"/>
  <c r="X143"/>
  <c r="W143"/>
  <c r="V143"/>
  <c r="U143"/>
  <c r="T143"/>
  <c r="S143"/>
  <c r="Q143"/>
  <c r="P143"/>
  <c r="O143"/>
  <c r="N143"/>
  <c r="M143"/>
  <c r="X142"/>
  <c r="W142"/>
  <c r="V142"/>
  <c r="U142"/>
  <c r="T142"/>
  <c r="S142"/>
  <c r="Q142"/>
  <c r="P142"/>
  <c r="O142"/>
  <c r="N142"/>
  <c r="M142"/>
  <c r="X141"/>
  <c r="W141"/>
  <c r="V141"/>
  <c r="U141"/>
  <c r="T141"/>
  <c r="S141"/>
  <c r="Q141"/>
  <c r="P141"/>
  <c r="O141"/>
  <c r="N141"/>
  <c r="M141"/>
  <c r="X140"/>
  <c r="W140"/>
  <c r="V140"/>
  <c r="U140"/>
  <c r="T140"/>
  <c r="S140"/>
  <c r="Q140"/>
  <c r="P140"/>
  <c r="O140"/>
  <c r="N140"/>
  <c r="M140"/>
  <c r="X139"/>
  <c r="W139"/>
  <c r="V139"/>
  <c r="U139"/>
  <c r="T139"/>
  <c r="S139"/>
  <c r="Q139"/>
  <c r="P139"/>
  <c r="O139"/>
  <c r="N139"/>
  <c r="M139"/>
  <c r="X136"/>
  <c r="W136"/>
  <c r="V136"/>
  <c r="U136"/>
  <c r="T136"/>
  <c r="S136"/>
  <c r="Q136"/>
  <c r="P136"/>
  <c r="O136"/>
  <c r="N136"/>
  <c r="M136"/>
  <c r="X134"/>
  <c r="W134"/>
  <c r="V134"/>
  <c r="U134"/>
  <c r="T134"/>
  <c r="S134"/>
  <c r="Q134"/>
  <c r="P134"/>
  <c r="O134"/>
  <c r="N134"/>
  <c r="M134"/>
  <c r="X133"/>
  <c r="W133"/>
  <c r="V133"/>
  <c r="U133"/>
  <c r="T133"/>
  <c r="S133"/>
  <c r="Q133"/>
  <c r="P133"/>
  <c r="O133"/>
  <c r="N133"/>
  <c r="M133"/>
  <c r="X132"/>
  <c r="W132"/>
  <c r="V132"/>
  <c r="U132"/>
  <c r="T132"/>
  <c r="S132"/>
  <c r="Q132"/>
  <c r="P132"/>
  <c r="O132"/>
  <c r="N132"/>
  <c r="M132"/>
  <c r="X131"/>
  <c r="W131"/>
  <c r="V131"/>
  <c r="U131"/>
  <c r="T131"/>
  <c r="S131"/>
  <c r="Q131"/>
  <c r="P131"/>
  <c r="O131"/>
  <c r="N131"/>
  <c r="M131"/>
  <c r="X130"/>
  <c r="W130"/>
  <c r="V130"/>
  <c r="U130"/>
  <c r="T130"/>
  <c r="S130"/>
  <c r="Q130"/>
  <c r="P130"/>
  <c r="O130"/>
  <c r="N130"/>
  <c r="M130"/>
  <c r="X129"/>
  <c r="W129"/>
  <c r="V129"/>
  <c r="U129"/>
  <c r="T129"/>
  <c r="S129"/>
  <c r="Q129"/>
  <c r="P129"/>
  <c r="O129"/>
  <c r="N129"/>
  <c r="M129"/>
  <c r="X128"/>
  <c r="W128"/>
  <c r="V128"/>
  <c r="U128"/>
  <c r="T128"/>
  <c r="S128"/>
  <c r="Q128"/>
  <c r="P128"/>
  <c r="O128"/>
  <c r="N128"/>
  <c r="M128"/>
  <c r="X127"/>
  <c r="W127"/>
  <c r="V127"/>
  <c r="U127"/>
  <c r="T127"/>
  <c r="S127"/>
  <c r="Q127"/>
  <c r="P127"/>
  <c r="O127"/>
  <c r="N127"/>
  <c r="M127"/>
  <c r="X126"/>
  <c r="W126"/>
  <c r="V126"/>
  <c r="U126"/>
  <c r="T126"/>
  <c r="S126"/>
  <c r="Q126"/>
  <c r="P126"/>
  <c r="O126"/>
  <c r="N126"/>
  <c r="M126"/>
  <c r="X125"/>
  <c r="W125"/>
  <c r="V125"/>
  <c r="U125"/>
  <c r="T125"/>
  <c r="S125"/>
  <c r="Q125"/>
  <c r="P125"/>
  <c r="O125"/>
  <c r="N125"/>
  <c r="M125"/>
  <c r="X124"/>
  <c r="W124"/>
  <c r="V124"/>
  <c r="U124"/>
  <c r="T124"/>
  <c r="S124"/>
  <c r="Q124"/>
  <c r="P124"/>
  <c r="O124"/>
  <c r="N124"/>
  <c r="M124"/>
  <c r="X123"/>
  <c r="W123"/>
  <c r="V123"/>
  <c r="U123"/>
  <c r="T123"/>
  <c r="S123"/>
  <c r="Q123"/>
  <c r="P123"/>
  <c r="O123"/>
  <c r="N123"/>
  <c r="M123"/>
  <c r="X122"/>
  <c r="W122"/>
  <c r="V122"/>
  <c r="U122"/>
  <c r="T122"/>
  <c r="S122"/>
  <c r="Q122"/>
  <c r="P122"/>
  <c r="O122"/>
  <c r="N122"/>
  <c r="M122"/>
  <c r="X121"/>
  <c r="W121"/>
  <c r="V121"/>
  <c r="U121"/>
  <c r="T121"/>
  <c r="S121"/>
  <c r="Q121"/>
  <c r="P121"/>
  <c r="O121"/>
  <c r="N121"/>
  <c r="M121"/>
  <c r="X119"/>
  <c r="W119"/>
  <c r="V119"/>
  <c r="U119"/>
  <c r="T119"/>
  <c r="S119"/>
  <c r="Q119"/>
  <c r="P119"/>
  <c r="O119"/>
  <c r="N119"/>
  <c r="M119"/>
  <c r="X118"/>
  <c r="W118"/>
  <c r="V118"/>
  <c r="U118"/>
  <c r="T118"/>
  <c r="S118"/>
  <c r="Q118"/>
  <c r="P118"/>
  <c r="O118"/>
  <c r="N118"/>
  <c r="M118"/>
  <c r="X116"/>
  <c r="W116"/>
  <c r="V116"/>
  <c r="U116"/>
  <c r="T116"/>
  <c r="S116"/>
  <c r="Q116"/>
  <c r="P116"/>
  <c r="O116"/>
  <c r="N116"/>
  <c r="M116"/>
  <c r="X115"/>
  <c r="W115"/>
  <c r="V115"/>
  <c r="U115"/>
  <c r="T115"/>
  <c r="S115"/>
  <c r="Q115"/>
  <c r="P115"/>
  <c r="O115"/>
  <c r="N115"/>
  <c r="M115"/>
  <c r="X114"/>
  <c r="W114"/>
  <c r="V114"/>
  <c r="U114"/>
  <c r="T114"/>
  <c r="S114"/>
  <c r="Q114"/>
  <c r="P114"/>
  <c r="O114"/>
  <c r="N114"/>
  <c r="M114"/>
  <c r="X113"/>
  <c r="W113"/>
  <c r="V113"/>
  <c r="U113"/>
  <c r="T113"/>
  <c r="S113"/>
  <c r="Q113"/>
  <c r="P113"/>
  <c r="O113"/>
  <c r="N113"/>
  <c r="M113"/>
  <c r="X112"/>
  <c r="W112"/>
  <c r="V112"/>
  <c r="U112"/>
  <c r="T112"/>
  <c r="S112"/>
  <c r="Q112"/>
  <c r="P112"/>
  <c r="O112"/>
  <c r="N112"/>
  <c r="M112"/>
  <c r="X111"/>
  <c r="W111"/>
  <c r="V111"/>
  <c r="U111"/>
  <c r="T111"/>
  <c r="S111"/>
  <c r="Q111"/>
  <c r="P111"/>
  <c r="O111"/>
  <c r="N111"/>
  <c r="M111"/>
  <c r="X110"/>
  <c r="W110"/>
  <c r="V110"/>
  <c r="U110"/>
  <c r="T110"/>
  <c r="S110"/>
  <c r="Q110"/>
  <c r="P110"/>
  <c r="O110"/>
  <c r="N110"/>
  <c r="M110"/>
  <c r="X109"/>
  <c r="W109"/>
  <c r="V109"/>
  <c r="U109"/>
  <c r="T109"/>
  <c r="S109"/>
  <c r="Q109"/>
  <c r="P109"/>
  <c r="O109"/>
  <c r="N109"/>
  <c r="M109"/>
  <c r="X108"/>
  <c r="W108"/>
  <c r="V108"/>
  <c r="U108"/>
  <c r="T108"/>
  <c r="S108"/>
  <c r="Q108"/>
  <c r="P108"/>
  <c r="O108"/>
  <c r="N108"/>
  <c r="M108"/>
  <c r="X107"/>
  <c r="W107"/>
  <c r="V107"/>
  <c r="U107"/>
  <c r="T107"/>
  <c r="S107"/>
  <c r="Q107"/>
  <c r="P107"/>
  <c r="O107"/>
  <c r="N107"/>
  <c r="M107"/>
  <c r="X105"/>
  <c r="W105"/>
  <c r="V105"/>
  <c r="U105"/>
  <c r="T105"/>
  <c r="S105"/>
  <c r="Q105"/>
  <c r="P105"/>
  <c r="O105"/>
  <c r="N105"/>
  <c r="M105"/>
  <c r="X104"/>
  <c r="W104"/>
  <c r="V104"/>
  <c r="U104"/>
  <c r="T104"/>
  <c r="S104"/>
  <c r="Q104"/>
  <c r="P104"/>
  <c r="O104"/>
  <c r="N104"/>
  <c r="M104"/>
  <c r="X103"/>
  <c r="W103"/>
  <c r="V103"/>
  <c r="U103"/>
  <c r="T103"/>
  <c r="S103"/>
  <c r="Q103"/>
  <c r="P103"/>
  <c r="O103"/>
  <c r="N103"/>
  <c r="M103"/>
  <c r="X102"/>
  <c r="W102"/>
  <c r="V102"/>
  <c r="U102"/>
  <c r="T102"/>
  <c r="S102"/>
  <c r="Q102"/>
  <c r="P102"/>
  <c r="O102"/>
  <c r="N102"/>
  <c r="M102"/>
  <c r="X101"/>
  <c r="W101"/>
  <c r="V101"/>
  <c r="U101"/>
  <c r="T101"/>
  <c r="S101"/>
  <c r="Q101"/>
  <c r="P101"/>
  <c r="O101"/>
  <c r="N101"/>
  <c r="M101"/>
  <c r="X100"/>
  <c r="W100"/>
  <c r="V100"/>
  <c r="U100"/>
  <c r="T100"/>
  <c r="S100"/>
  <c r="Q100"/>
  <c r="P100"/>
  <c r="O100"/>
  <c r="N100"/>
  <c r="M100"/>
  <c r="X99"/>
  <c r="W99"/>
  <c r="V99"/>
  <c r="U99"/>
  <c r="T99"/>
  <c r="S99"/>
  <c r="Q99"/>
  <c r="P99"/>
  <c r="O99"/>
  <c r="N99"/>
  <c r="M99"/>
  <c r="X98"/>
  <c r="W98"/>
  <c r="V98"/>
  <c r="U98"/>
  <c r="T98"/>
  <c r="S98"/>
  <c r="Q98"/>
  <c r="P98"/>
  <c r="O98"/>
  <c r="N98"/>
  <c r="M98"/>
  <c r="X97"/>
  <c r="W97"/>
  <c r="V97"/>
  <c r="U97"/>
  <c r="T97"/>
  <c r="S97"/>
  <c r="Q97"/>
  <c r="P97"/>
  <c r="O97"/>
  <c r="N97"/>
  <c r="M97"/>
  <c r="X96"/>
  <c r="W96"/>
  <c r="V96"/>
  <c r="U96"/>
  <c r="T96"/>
  <c r="S96"/>
  <c r="Q96"/>
  <c r="P96"/>
  <c r="O96"/>
  <c r="N96"/>
  <c r="M96"/>
  <c r="X94"/>
  <c r="W94"/>
  <c r="V94"/>
  <c r="U94"/>
  <c r="T94"/>
  <c r="S94"/>
  <c r="Q94"/>
  <c r="P94"/>
  <c r="O94"/>
  <c r="N94"/>
  <c r="M94"/>
  <c r="X93"/>
  <c r="W93"/>
  <c r="V93"/>
  <c r="U93"/>
  <c r="T93"/>
  <c r="S93"/>
  <c r="Q93"/>
  <c r="P93"/>
  <c r="O93"/>
  <c r="N93"/>
  <c r="M93"/>
  <c r="X92"/>
  <c r="W92"/>
  <c r="V92"/>
  <c r="U92"/>
  <c r="T92"/>
  <c r="S92"/>
  <c r="Q92"/>
  <c r="P92"/>
  <c r="O92"/>
  <c r="N92"/>
  <c r="M92"/>
  <c r="X91"/>
  <c r="W91"/>
  <c r="V91"/>
  <c r="U91"/>
  <c r="T91"/>
  <c r="S91"/>
  <c r="Q91"/>
  <c r="P91"/>
  <c r="O91"/>
  <c r="N91"/>
  <c r="M91"/>
  <c r="X90"/>
  <c r="W90"/>
  <c r="V90"/>
  <c r="U90"/>
  <c r="T90"/>
  <c r="S90"/>
  <c r="Q90"/>
  <c r="P90"/>
  <c r="O90"/>
  <c r="N90"/>
  <c r="M90"/>
  <c r="X89"/>
  <c r="W89"/>
  <c r="V89"/>
  <c r="U89"/>
  <c r="T89"/>
  <c r="S89"/>
  <c r="Q89"/>
  <c r="P89"/>
  <c r="O89"/>
  <c r="N89"/>
  <c r="M89"/>
  <c r="X88"/>
  <c r="W88"/>
  <c r="V88"/>
  <c r="U88"/>
  <c r="T88"/>
  <c r="S88"/>
  <c r="Q88"/>
  <c r="P88"/>
  <c r="O88"/>
  <c r="N88"/>
  <c r="M88"/>
  <c r="X87"/>
  <c r="W87"/>
  <c r="V87"/>
  <c r="U87"/>
  <c r="T87"/>
  <c r="S87"/>
  <c r="Q87"/>
  <c r="P87"/>
  <c r="O87"/>
  <c r="N87"/>
  <c r="M87"/>
  <c r="X86"/>
  <c r="W86"/>
  <c r="V86"/>
  <c r="U86"/>
  <c r="T86"/>
  <c r="S86"/>
  <c r="Q86"/>
  <c r="P86"/>
  <c r="O86"/>
  <c r="N86"/>
  <c r="M86"/>
  <c r="X85"/>
  <c r="W85"/>
  <c r="V85"/>
  <c r="U85"/>
  <c r="T85"/>
  <c r="S85"/>
  <c r="Q85"/>
  <c r="P85"/>
  <c r="O85"/>
  <c r="N85"/>
  <c r="M85"/>
  <c r="X83"/>
  <c r="W83"/>
  <c r="V83"/>
  <c r="U83"/>
  <c r="T83"/>
  <c r="S83"/>
  <c r="Q83"/>
  <c r="P83"/>
  <c r="O83"/>
  <c r="N83"/>
  <c r="M83"/>
  <c r="X82"/>
  <c r="W82"/>
  <c r="V82"/>
  <c r="U82"/>
  <c r="T82"/>
  <c r="S82"/>
  <c r="Q82"/>
  <c r="P82"/>
  <c r="O82"/>
  <c r="N82"/>
  <c r="M82"/>
  <c r="X81"/>
  <c r="W81"/>
  <c r="V81"/>
  <c r="U81"/>
  <c r="T81"/>
  <c r="S81"/>
  <c r="Q81"/>
  <c r="P81"/>
  <c r="O81"/>
  <c r="N81"/>
  <c r="M81"/>
  <c r="X80"/>
  <c r="W80"/>
  <c r="V80"/>
  <c r="U80"/>
  <c r="T80"/>
  <c r="S80"/>
  <c r="Q80"/>
  <c r="P80"/>
  <c r="O80"/>
  <c r="N80"/>
  <c r="M80"/>
  <c r="X78"/>
  <c r="W78"/>
  <c r="V78"/>
  <c r="U78"/>
  <c r="T78"/>
  <c r="S78"/>
  <c r="Q78"/>
  <c r="P78"/>
  <c r="O78"/>
  <c r="N78"/>
  <c r="M78"/>
  <c r="X77"/>
  <c r="W77"/>
  <c r="V77"/>
  <c r="U77"/>
  <c r="T77"/>
  <c r="S77"/>
  <c r="Q77"/>
  <c r="P77"/>
  <c r="O77"/>
  <c r="N77"/>
  <c r="M77"/>
  <c r="X74"/>
  <c r="W74"/>
  <c r="V74"/>
  <c r="U74"/>
  <c r="T74"/>
  <c r="S74"/>
  <c r="Q74"/>
  <c r="P74"/>
  <c r="O74"/>
  <c r="N74"/>
  <c r="M74"/>
  <c r="X72"/>
  <c r="W72"/>
  <c r="V72"/>
  <c r="U72"/>
  <c r="T72"/>
  <c r="S72"/>
  <c r="Q72"/>
  <c r="P72"/>
  <c r="O72"/>
  <c r="N72"/>
  <c r="M72"/>
  <c r="X71"/>
  <c r="W71"/>
  <c r="V71"/>
  <c r="U71"/>
  <c r="T71"/>
  <c r="S71"/>
  <c r="Q71"/>
  <c r="P71"/>
  <c r="O71"/>
  <c r="N71"/>
  <c r="M71"/>
  <c r="X69"/>
  <c r="W69"/>
  <c r="V69"/>
  <c r="U69"/>
  <c r="T69"/>
  <c r="S69"/>
  <c r="Q69"/>
  <c r="P69"/>
  <c r="O69"/>
  <c r="N69"/>
  <c r="M69"/>
  <c r="X68"/>
  <c r="W68"/>
  <c r="V68"/>
  <c r="U68"/>
  <c r="T68"/>
  <c r="S68"/>
  <c r="Q68"/>
  <c r="P68"/>
  <c r="O68"/>
  <c r="N68"/>
  <c r="M68"/>
  <c r="X67"/>
  <c r="W67"/>
  <c r="V67"/>
  <c r="U67"/>
  <c r="T67"/>
  <c r="S67"/>
  <c r="Q67"/>
  <c r="P67"/>
  <c r="O67"/>
  <c r="N67"/>
  <c r="M67"/>
  <c r="X65"/>
  <c r="W65"/>
  <c r="V65"/>
  <c r="U65"/>
  <c r="T65"/>
  <c r="S65"/>
  <c r="Q65"/>
  <c r="P65"/>
  <c r="O65"/>
  <c r="N65"/>
  <c r="M65"/>
  <c r="X64"/>
  <c r="W64"/>
  <c r="V64"/>
  <c r="U64"/>
  <c r="T64"/>
  <c r="S64"/>
  <c r="Q64"/>
  <c r="P64"/>
  <c r="O64"/>
  <c r="N64"/>
  <c r="M64"/>
  <c r="X63"/>
  <c r="W63"/>
  <c r="V63"/>
  <c r="U63"/>
  <c r="T63"/>
  <c r="S63"/>
  <c r="Q63"/>
  <c r="P63"/>
  <c r="O63"/>
  <c r="N63"/>
  <c r="M63"/>
  <c r="X62"/>
  <c r="W62"/>
  <c r="V62"/>
  <c r="U62"/>
  <c r="T62"/>
  <c r="S62"/>
  <c r="Q62"/>
  <c r="P62"/>
  <c r="O62"/>
  <c r="N62"/>
  <c r="M62"/>
  <c r="X61"/>
  <c r="W61"/>
  <c r="V61"/>
  <c r="U61"/>
  <c r="T61"/>
  <c r="S61"/>
  <c r="Q61"/>
  <c r="P61"/>
  <c r="O61"/>
  <c r="N61"/>
  <c r="M61"/>
  <c r="X60"/>
  <c r="W60"/>
  <c r="V60"/>
  <c r="U60"/>
  <c r="T60"/>
  <c r="S60"/>
  <c r="Q60"/>
  <c r="P60"/>
  <c r="O60"/>
  <c r="N60"/>
  <c r="M60"/>
  <c r="X31"/>
  <c r="W31"/>
  <c r="V31"/>
  <c r="U31"/>
  <c r="T31"/>
  <c r="S31"/>
  <c r="Q31"/>
  <c r="P31"/>
  <c r="O31"/>
  <c r="N31"/>
  <c r="M31"/>
  <c r="X30"/>
  <c r="W30"/>
  <c r="V30"/>
  <c r="U30"/>
  <c r="T30"/>
  <c r="S30"/>
  <c r="Q30"/>
  <c r="P30"/>
  <c r="O30"/>
  <c r="N30"/>
  <c r="M30"/>
  <c r="X29"/>
  <c r="W29"/>
  <c r="V29"/>
  <c r="U29"/>
  <c r="T29"/>
  <c r="S29"/>
  <c r="Q29"/>
  <c r="P29"/>
  <c r="O29"/>
  <c r="N29"/>
  <c r="M29"/>
  <c r="X28"/>
  <c r="W28"/>
  <c r="V28"/>
  <c r="U28"/>
  <c r="T28"/>
  <c r="S28"/>
  <c r="Q28"/>
  <c r="P28"/>
  <c r="O28"/>
  <c r="N28"/>
  <c r="M28"/>
  <c r="X27"/>
  <c r="W27"/>
  <c r="V27"/>
  <c r="U27"/>
  <c r="T27"/>
  <c r="S27"/>
  <c r="Q27"/>
  <c r="P27"/>
  <c r="O27"/>
  <c r="N27"/>
  <c r="M27"/>
  <c r="X26"/>
  <c r="W26"/>
  <c r="V26"/>
  <c r="U26"/>
  <c r="T26"/>
  <c r="S26"/>
  <c r="Q26"/>
  <c r="P26"/>
  <c r="O26"/>
  <c r="N26"/>
  <c r="M26"/>
  <c r="X23"/>
  <c r="W23"/>
  <c r="V23"/>
  <c r="U23"/>
  <c r="T23"/>
  <c r="S23"/>
  <c r="Q23"/>
  <c r="P23"/>
  <c r="O23"/>
  <c r="N23"/>
  <c r="M23"/>
  <c r="X22"/>
  <c r="W22"/>
  <c r="V22"/>
  <c r="U22"/>
  <c r="T22"/>
  <c r="S22"/>
  <c r="Q22"/>
  <c r="P22"/>
  <c r="O22"/>
  <c r="N22"/>
  <c r="M22"/>
  <c r="X21"/>
  <c r="W21"/>
  <c r="V21"/>
  <c r="U21"/>
  <c r="T21"/>
  <c r="S21"/>
  <c r="Q21"/>
  <c r="P21"/>
  <c r="O21"/>
  <c r="N21"/>
  <c r="M21"/>
  <c r="X19"/>
  <c r="W19"/>
  <c r="V19"/>
  <c r="U19"/>
  <c r="T19"/>
  <c r="S19"/>
  <c r="Q19"/>
  <c r="P19"/>
  <c r="O19"/>
  <c r="N19"/>
  <c r="M19"/>
  <c r="X18"/>
  <c r="W18"/>
  <c r="V18"/>
  <c r="U18"/>
  <c r="T18"/>
  <c r="S18"/>
  <c r="Q18"/>
  <c r="P18"/>
  <c r="O18"/>
  <c r="N18"/>
  <c r="M18"/>
  <c r="X17"/>
  <c r="W17"/>
  <c r="V17"/>
  <c r="U17"/>
  <c r="T17"/>
  <c r="S17"/>
  <c r="Q17"/>
  <c r="P17"/>
  <c r="O17"/>
  <c r="N17"/>
  <c r="M17"/>
  <c r="X16"/>
  <c r="W16"/>
  <c r="V16"/>
  <c r="U16"/>
  <c r="T16"/>
  <c r="S16"/>
  <c r="Q16"/>
  <c r="P16"/>
  <c r="O16"/>
  <c r="N16"/>
  <c r="M16"/>
  <c r="X15"/>
  <c r="W15"/>
  <c r="V15"/>
  <c r="U15"/>
  <c r="T15"/>
  <c r="S15"/>
  <c r="Q15"/>
  <c r="P15"/>
  <c r="O15"/>
  <c r="N15"/>
  <c r="M15"/>
  <c r="X14"/>
  <c r="W14"/>
  <c r="V14"/>
  <c r="U14"/>
  <c r="T14"/>
  <c r="S14"/>
  <c r="Q14"/>
  <c r="P14"/>
  <c r="O14"/>
  <c r="N14"/>
  <c r="M14"/>
  <c r="X13"/>
  <c r="W13"/>
  <c r="V13"/>
  <c r="U13"/>
  <c r="T13"/>
  <c r="S13"/>
  <c r="Q13"/>
  <c r="P13"/>
  <c r="O13"/>
  <c r="N13"/>
  <c r="M13"/>
  <c r="X12"/>
  <c r="W12"/>
  <c r="V12"/>
  <c r="U12"/>
  <c r="T12"/>
  <c r="S12"/>
  <c r="Q12"/>
  <c r="P12"/>
  <c r="O12"/>
  <c r="N12"/>
  <c r="M12"/>
  <c r="X11"/>
  <c r="W11"/>
  <c r="V11"/>
  <c r="U11"/>
  <c r="T11"/>
  <c r="S11"/>
  <c r="Q11"/>
  <c r="P11"/>
  <c r="O11"/>
  <c r="N11"/>
  <c r="M11"/>
  <c r="X10"/>
  <c r="W10"/>
  <c r="V10"/>
  <c r="U10"/>
  <c r="T10"/>
  <c r="S10"/>
  <c r="Q10"/>
  <c r="P10"/>
  <c r="O10"/>
  <c r="N10"/>
  <c r="M10"/>
  <c r="X9"/>
  <c r="W9"/>
  <c r="V9"/>
  <c r="U9"/>
  <c r="T9"/>
  <c r="S9"/>
  <c r="Q9"/>
  <c r="P9"/>
  <c r="O9"/>
  <c r="N9"/>
  <c r="M9"/>
  <c r="J254"/>
  <c r="J253"/>
  <c r="J252"/>
  <c r="J251"/>
  <c r="J250"/>
  <c r="J249"/>
  <c r="J248"/>
  <c r="J246"/>
  <c r="J245"/>
  <c r="J243"/>
  <c r="J242"/>
  <c r="J241"/>
  <c r="J239"/>
  <c r="J238"/>
  <c r="J237"/>
  <c r="J236"/>
  <c r="J235"/>
  <c r="J234"/>
  <c r="J233"/>
  <c r="J232"/>
  <c r="J230"/>
  <c r="J229"/>
  <c r="J228"/>
  <c r="J224"/>
  <c r="J223"/>
  <c r="J222"/>
  <c r="J221"/>
  <c r="J220"/>
  <c r="J219"/>
  <c r="J218"/>
  <c r="J217"/>
  <c r="J216"/>
  <c r="J215"/>
  <c r="J213"/>
  <c r="J212"/>
  <c r="J211"/>
  <c r="J210"/>
  <c r="J209"/>
  <c r="J208"/>
  <c r="J207"/>
  <c r="J206"/>
  <c r="J205"/>
  <c r="J204"/>
  <c r="J203"/>
  <c r="J202"/>
  <c r="J201"/>
  <c r="J199"/>
  <c r="J198"/>
  <c r="J196"/>
  <c r="J195"/>
  <c r="J194"/>
  <c r="J193"/>
  <c r="J192"/>
  <c r="J191"/>
  <c r="J190"/>
  <c r="J189"/>
  <c r="J188"/>
  <c r="J187"/>
  <c r="J185"/>
  <c r="J184"/>
  <c r="J183"/>
  <c r="J182"/>
  <c r="J181"/>
  <c r="J180"/>
  <c r="J179"/>
  <c r="J178"/>
  <c r="J177"/>
  <c r="J176"/>
  <c r="J174"/>
  <c r="J173"/>
  <c r="J172"/>
  <c r="J171"/>
  <c r="J170"/>
  <c r="J169"/>
  <c r="J168"/>
  <c r="J167"/>
  <c r="J166"/>
  <c r="J165"/>
  <c r="J163"/>
  <c r="J161"/>
  <c r="J160"/>
  <c r="J159"/>
  <c r="J158"/>
  <c r="J151"/>
  <c r="J150"/>
  <c r="J148"/>
  <c r="J145"/>
  <c r="J144"/>
  <c r="J143"/>
  <c r="J142"/>
  <c r="J141"/>
  <c r="J140"/>
  <c r="J139"/>
  <c r="J136"/>
  <c r="J134"/>
  <c r="J133"/>
  <c r="J132"/>
  <c r="J131"/>
  <c r="J130"/>
  <c r="J129"/>
  <c r="J128"/>
  <c r="J127"/>
  <c r="J126"/>
  <c r="J125"/>
  <c r="J124"/>
  <c r="J123"/>
  <c r="J122"/>
  <c r="J121"/>
  <c r="J119"/>
  <c r="J118"/>
  <c r="J116"/>
  <c r="J115"/>
  <c r="J114"/>
  <c r="J113"/>
  <c r="J112"/>
  <c r="J111"/>
  <c r="J110"/>
  <c r="J109"/>
  <c r="J108"/>
  <c r="J107"/>
  <c r="J105"/>
  <c r="J104"/>
  <c r="J103"/>
  <c r="J102"/>
  <c r="J101"/>
  <c r="J100"/>
  <c r="J99"/>
  <c r="J98"/>
  <c r="J97"/>
  <c r="J96"/>
  <c r="J94"/>
  <c r="J93"/>
  <c r="J92"/>
  <c r="J91"/>
  <c r="J90"/>
  <c r="J89"/>
  <c r="J88"/>
  <c r="J87"/>
  <c r="J86"/>
  <c r="J85"/>
  <c r="J83"/>
  <c r="J82"/>
  <c r="J81"/>
  <c r="J80"/>
  <c r="J78"/>
  <c r="J77"/>
  <c r="J74"/>
  <c r="J72"/>
  <c r="J71"/>
  <c r="J69"/>
  <c r="J68"/>
  <c r="J67"/>
  <c r="J65"/>
  <c r="J64"/>
  <c r="J63"/>
  <c r="J62"/>
  <c r="J61"/>
  <c r="J60"/>
  <c r="J31"/>
  <c r="J30"/>
  <c r="J29"/>
  <c r="J28"/>
  <c r="J27"/>
  <c r="J26"/>
  <c r="J22"/>
  <c r="J21"/>
  <c r="J19"/>
  <c r="J18"/>
  <c r="J17"/>
  <c r="J16"/>
  <c r="J15"/>
  <c r="J14"/>
  <c r="J13"/>
  <c r="J12"/>
  <c r="J11"/>
  <c r="J10"/>
  <c r="J9"/>
  <c r="I62" i="88"/>
  <c r="I60"/>
  <c r="I20"/>
  <c r="U286"/>
  <c r="G286" s="1"/>
  <c r="U285"/>
  <c r="U284"/>
  <c r="G284" s="1"/>
  <c r="U283"/>
  <c r="G283" s="1"/>
  <c r="U282"/>
  <c r="G282" s="1"/>
  <c r="U281"/>
  <c r="U280"/>
  <c r="G280" s="1"/>
  <c r="U278"/>
  <c r="G278" s="1"/>
  <c r="U277"/>
  <c r="U275"/>
  <c r="U274"/>
  <c r="G274" s="1"/>
  <c r="U273"/>
  <c r="G273" s="1"/>
  <c r="U272"/>
  <c r="G272" s="1"/>
  <c r="U271"/>
  <c r="U270"/>
  <c r="G270" s="1"/>
  <c r="U269"/>
  <c r="G269" s="1"/>
  <c r="U268"/>
  <c r="G268" s="1"/>
  <c r="U267"/>
  <c r="U266"/>
  <c r="G266" s="1"/>
  <c r="U265"/>
  <c r="G265" s="1"/>
  <c r="U264"/>
  <c r="U262"/>
  <c r="G262" s="1"/>
  <c r="U261"/>
  <c r="G261" s="1"/>
  <c r="U260"/>
  <c r="G260" s="1"/>
  <c r="G259" s="1"/>
  <c r="U256"/>
  <c r="U255"/>
  <c r="G255" s="1"/>
  <c r="U254"/>
  <c r="G254" s="1"/>
  <c r="U253"/>
  <c r="G253" s="1"/>
  <c r="U252"/>
  <c r="U251"/>
  <c r="G251" s="1"/>
  <c r="U250"/>
  <c r="G250" s="1"/>
  <c r="U249"/>
  <c r="G249" s="1"/>
  <c r="U248"/>
  <c r="U247"/>
  <c r="U245"/>
  <c r="G245" s="1"/>
  <c r="U244"/>
  <c r="G244" s="1"/>
  <c r="U243"/>
  <c r="U242"/>
  <c r="G242" s="1"/>
  <c r="U241"/>
  <c r="G241" s="1"/>
  <c r="U240"/>
  <c r="U239"/>
  <c r="U238"/>
  <c r="G238" s="1"/>
  <c r="U237"/>
  <c r="G237" s="1"/>
  <c r="U236"/>
  <c r="G236" s="1"/>
  <c r="U235"/>
  <c r="U234"/>
  <c r="G234" s="1"/>
  <c r="U233"/>
  <c r="G233" s="1"/>
  <c r="U231"/>
  <c r="G231" s="1"/>
  <c r="U230"/>
  <c r="U228"/>
  <c r="G228" s="1"/>
  <c r="U227"/>
  <c r="G227" s="1"/>
  <c r="U226"/>
  <c r="G226" s="1"/>
  <c r="U225"/>
  <c r="U224"/>
  <c r="G224" s="1"/>
  <c r="U223"/>
  <c r="G223" s="1"/>
  <c r="U222"/>
  <c r="G222" s="1"/>
  <c r="U221"/>
  <c r="U220"/>
  <c r="G220" s="1"/>
  <c r="U219"/>
  <c r="G219" s="1"/>
  <c r="U217"/>
  <c r="U216"/>
  <c r="G216" s="1"/>
  <c r="U215"/>
  <c r="G215" s="1"/>
  <c r="U214"/>
  <c r="G214" s="1"/>
  <c r="U213"/>
  <c r="U212"/>
  <c r="U211"/>
  <c r="G211" s="1"/>
  <c r="U210"/>
  <c r="G210" s="1"/>
  <c r="U209"/>
  <c r="U208"/>
  <c r="G208" s="1"/>
  <c r="U206"/>
  <c r="G206" s="1"/>
  <c r="U205"/>
  <c r="G205" s="1"/>
  <c r="U204"/>
  <c r="U203"/>
  <c r="G203" s="1"/>
  <c r="U202"/>
  <c r="U201"/>
  <c r="G201" s="1"/>
  <c r="U200"/>
  <c r="U199"/>
  <c r="G199" s="1"/>
  <c r="U198"/>
  <c r="G198" s="1"/>
  <c r="U197"/>
  <c r="G197" s="1"/>
  <c r="U195"/>
  <c r="U193"/>
  <c r="U192"/>
  <c r="G192" s="1"/>
  <c r="U191"/>
  <c r="G191" s="1"/>
  <c r="U190"/>
  <c r="G190" s="1"/>
  <c r="U188"/>
  <c r="G188" s="1"/>
  <c r="U187"/>
  <c r="G187" s="1"/>
  <c r="U186"/>
  <c r="G186" s="1"/>
  <c r="U185"/>
  <c r="U184"/>
  <c r="U183"/>
  <c r="G183" s="1"/>
  <c r="U182"/>
  <c r="G182" s="1"/>
  <c r="U180"/>
  <c r="U178"/>
  <c r="G178" s="1"/>
  <c r="U177"/>
  <c r="U176"/>
  <c r="G176" s="1"/>
  <c r="U175"/>
  <c r="U174"/>
  <c r="G174" s="1"/>
  <c r="U173"/>
  <c r="G173" s="1"/>
  <c r="U172"/>
  <c r="G172" s="1"/>
  <c r="U171"/>
  <c r="U170"/>
  <c r="G170" s="1"/>
  <c r="U169"/>
  <c r="G169" s="1"/>
  <c r="U168"/>
  <c r="G168" s="1"/>
  <c r="U166"/>
  <c r="U165"/>
  <c r="G165" s="1"/>
  <c r="U164"/>
  <c r="G164" s="1"/>
  <c r="U163"/>
  <c r="G163" s="1"/>
  <c r="U162"/>
  <c r="G162" s="1"/>
  <c r="U161"/>
  <c r="G161" s="1"/>
  <c r="U160"/>
  <c r="G160" s="1"/>
  <c r="U159"/>
  <c r="G159" s="1"/>
  <c r="U158"/>
  <c r="U157"/>
  <c r="G157" s="1"/>
  <c r="U156"/>
  <c r="G156" s="1"/>
  <c r="U155"/>
  <c r="G155" s="1"/>
  <c r="U154"/>
  <c r="G154" s="1"/>
  <c r="U153"/>
  <c r="G153" s="1"/>
  <c r="U151"/>
  <c r="G151" s="1"/>
  <c r="U150"/>
  <c r="G150" s="1"/>
  <c r="U148"/>
  <c r="U147"/>
  <c r="G147" s="1"/>
  <c r="U146"/>
  <c r="G146" s="1"/>
  <c r="U145"/>
  <c r="G145" s="1"/>
  <c r="U144"/>
  <c r="U143"/>
  <c r="G143" s="1"/>
  <c r="U142"/>
  <c r="U141"/>
  <c r="G141" s="1"/>
  <c r="U140"/>
  <c r="U139"/>
  <c r="G139" s="1"/>
  <c r="U137"/>
  <c r="G137" s="1"/>
  <c r="U136"/>
  <c r="U135"/>
  <c r="G135" s="1"/>
  <c r="U134"/>
  <c r="G134" s="1"/>
  <c r="U133"/>
  <c r="G133" s="1"/>
  <c r="U132"/>
  <c r="U131"/>
  <c r="U130"/>
  <c r="G130" s="1"/>
  <c r="U129"/>
  <c r="G129" s="1"/>
  <c r="U128"/>
  <c r="U126"/>
  <c r="G126" s="1"/>
  <c r="U125"/>
  <c r="G125" s="1"/>
  <c r="U124"/>
  <c r="G124" s="1"/>
  <c r="U123"/>
  <c r="U122"/>
  <c r="U121"/>
  <c r="G121" s="1"/>
  <c r="U120"/>
  <c r="G120" s="1"/>
  <c r="U119"/>
  <c r="U118"/>
  <c r="G118" s="1"/>
  <c r="U117"/>
  <c r="G117" s="1"/>
  <c r="U115"/>
  <c r="G115" s="1"/>
  <c r="U114"/>
  <c r="G114" s="1"/>
  <c r="U113"/>
  <c r="G113" s="1"/>
  <c r="U112"/>
  <c r="G112" s="1"/>
  <c r="U110"/>
  <c r="G110" s="1"/>
  <c r="U109"/>
  <c r="U106"/>
  <c r="U105"/>
  <c r="G105" s="1"/>
  <c r="U104"/>
  <c r="G104" s="1"/>
  <c r="U103"/>
  <c r="U101"/>
  <c r="G101" s="1"/>
  <c r="U100"/>
  <c r="G100" s="1"/>
  <c r="U99"/>
  <c r="G99" s="1"/>
  <c r="U97"/>
  <c r="U96"/>
  <c r="G96" s="1"/>
  <c r="U95"/>
  <c r="G95" s="1"/>
  <c r="U94"/>
  <c r="U93"/>
  <c r="U92"/>
  <c r="G92" s="1"/>
  <c r="U90"/>
  <c r="I90" s="1"/>
  <c r="U89"/>
  <c r="I89" s="1"/>
  <c r="U88"/>
  <c r="I88" s="1"/>
  <c r="U86"/>
  <c r="G86" s="1"/>
  <c r="U85"/>
  <c r="U84"/>
  <c r="U83"/>
  <c r="I83" s="1"/>
  <c r="U82"/>
  <c r="I82" s="1"/>
  <c r="U81"/>
  <c r="I81" s="1"/>
  <c r="U78"/>
  <c r="G78" s="1"/>
  <c r="U77"/>
  <c r="U75"/>
  <c r="I75" s="1"/>
  <c r="U74"/>
  <c r="I74" s="1"/>
  <c r="U73"/>
  <c r="I73" s="1"/>
  <c r="U71"/>
  <c r="I71" s="1"/>
  <c r="U70"/>
  <c r="I70" s="1"/>
  <c r="U69"/>
  <c r="I69" s="1"/>
  <c r="U66"/>
  <c r="U65"/>
  <c r="U64"/>
  <c r="G64" s="1"/>
  <c r="U62"/>
  <c r="U61"/>
  <c r="I61" s="1"/>
  <c r="U60"/>
  <c r="U58"/>
  <c r="G58" s="1"/>
  <c r="U57"/>
  <c r="G57" s="1"/>
  <c r="U56"/>
  <c r="I56" s="1"/>
  <c r="U55"/>
  <c r="I55" s="1"/>
  <c r="U54"/>
  <c r="I54" s="1"/>
  <c r="U51"/>
  <c r="I51" s="1"/>
  <c r="U50"/>
  <c r="I50" s="1"/>
  <c r="U48"/>
  <c r="U47"/>
  <c r="I47" s="1"/>
  <c r="U46"/>
  <c r="I46" s="1"/>
  <c r="U45"/>
  <c r="I45" s="1"/>
  <c r="U43"/>
  <c r="I43" s="1"/>
  <c r="U40"/>
  <c r="G40" s="1"/>
  <c r="U39"/>
  <c r="U38"/>
  <c r="U37"/>
  <c r="G37" s="1"/>
  <c r="U36"/>
  <c r="G36" s="1"/>
  <c r="U35"/>
  <c r="G35" s="1"/>
  <c r="U29"/>
  <c r="G29" s="1"/>
  <c r="U28"/>
  <c r="G28" s="1"/>
  <c r="U27"/>
  <c r="G27" s="1"/>
  <c r="G26" s="1"/>
  <c r="U25"/>
  <c r="G25" s="1"/>
  <c r="U24"/>
  <c r="U23"/>
  <c r="G23" s="1"/>
  <c r="U22"/>
  <c r="G22" s="1"/>
  <c r="U21"/>
  <c r="I21" s="1"/>
  <c r="U20"/>
  <c r="U19"/>
  <c r="I19" s="1"/>
  <c r="U18"/>
  <c r="I18" s="1"/>
  <c r="U17"/>
  <c r="G17" s="1"/>
  <c r="U16"/>
  <c r="G16" s="1"/>
  <c r="U15"/>
  <c r="G15" s="1"/>
  <c r="U14"/>
  <c r="G14" s="1"/>
  <c r="U13"/>
  <c r="G13" s="1"/>
  <c r="U12"/>
  <c r="G12" s="1"/>
  <c r="U10"/>
  <c r="T279"/>
  <c r="T276"/>
  <c r="T263"/>
  <c r="T259"/>
  <c r="T246"/>
  <c r="T232"/>
  <c r="T229"/>
  <c r="T218"/>
  <c r="T207"/>
  <c r="T194" s="1"/>
  <c r="T196"/>
  <c r="T189"/>
  <c r="T181"/>
  <c r="T179" s="1"/>
  <c r="T167"/>
  <c r="T152"/>
  <c r="T149"/>
  <c r="T138"/>
  <c r="T127"/>
  <c r="T116"/>
  <c r="T111"/>
  <c r="T108"/>
  <c r="T102"/>
  <c r="T98"/>
  <c r="T91" s="1"/>
  <c r="T87"/>
  <c r="T80"/>
  <c r="T76"/>
  <c r="T72"/>
  <c r="T68"/>
  <c r="T63"/>
  <c r="T59"/>
  <c r="T53"/>
  <c r="T49"/>
  <c r="T44"/>
  <c r="T42" s="1"/>
  <c r="T26"/>
  <c r="T11"/>
  <c r="U34"/>
  <c r="T9"/>
  <c r="T8"/>
  <c r="T32" s="1"/>
  <c r="U32" s="1"/>
  <c r="H286"/>
  <c r="H284"/>
  <c r="H283"/>
  <c r="H282"/>
  <c r="H274"/>
  <c r="H273"/>
  <c r="H272"/>
  <c r="H270"/>
  <c r="H266"/>
  <c r="H262"/>
  <c r="H261"/>
  <c r="H260"/>
  <c r="H259" s="1"/>
  <c r="H254"/>
  <c r="H251"/>
  <c r="H250"/>
  <c r="H245"/>
  <c r="H241"/>
  <c r="H238"/>
  <c r="H234"/>
  <c r="H228"/>
  <c r="H227"/>
  <c r="H226"/>
  <c r="H223"/>
  <c r="H219"/>
  <c r="H214"/>
  <c r="H210"/>
  <c r="H208"/>
  <c r="H206"/>
  <c r="H201"/>
  <c r="H197"/>
  <c r="H188"/>
  <c r="H186"/>
  <c r="H183"/>
  <c r="H182"/>
  <c r="H178"/>
  <c r="H176"/>
  <c r="H174"/>
  <c r="H172"/>
  <c r="H170"/>
  <c r="H169"/>
  <c r="H168"/>
  <c r="H165"/>
  <c r="H161"/>
  <c r="H157"/>
  <c r="H154"/>
  <c r="H153"/>
  <c r="H150"/>
  <c r="H147"/>
  <c r="H146"/>
  <c r="H145"/>
  <c r="H141"/>
  <c r="H134"/>
  <c r="H130"/>
  <c r="H120"/>
  <c r="H115"/>
  <c r="H114"/>
  <c r="H113"/>
  <c r="H112"/>
  <c r="H110"/>
  <c r="H105"/>
  <c r="H104"/>
  <c r="H87"/>
  <c r="H86"/>
  <c r="H80"/>
  <c r="H72"/>
  <c r="H68"/>
  <c r="H59"/>
  <c r="H57"/>
  <c r="H53"/>
  <c r="H49"/>
  <c r="H44"/>
  <c r="H37"/>
  <c r="H36"/>
  <c r="H35"/>
  <c r="H31"/>
  <c r="H28"/>
  <c r="H25"/>
  <c r="H23"/>
  <c r="H17"/>
  <c r="H16"/>
  <c r="H15"/>
  <c r="H13"/>
  <c r="H11"/>
  <c r="H7"/>
  <c r="J57" i="87"/>
  <c r="J47"/>
  <c r="V258"/>
  <c r="I258" s="1"/>
  <c r="V257"/>
  <c r="V256"/>
  <c r="I256" s="1"/>
  <c r="V255"/>
  <c r="V254"/>
  <c r="V253"/>
  <c r="I253" s="1"/>
  <c r="V252"/>
  <c r="V250"/>
  <c r="V249"/>
  <c r="V247"/>
  <c r="I247" s="1"/>
  <c r="V246"/>
  <c r="V245"/>
  <c r="V244"/>
  <c r="V243"/>
  <c r="V242"/>
  <c r="V241"/>
  <c r="V240"/>
  <c r="V239"/>
  <c r="V238"/>
  <c r="V237"/>
  <c r="V236"/>
  <c r="V234"/>
  <c r="V233"/>
  <c r="V232"/>
  <c r="V228"/>
  <c r="V227"/>
  <c r="I227" s="1"/>
  <c r="V226"/>
  <c r="V225"/>
  <c r="V224"/>
  <c r="I224" s="1"/>
  <c r="V223"/>
  <c r="I223" s="1"/>
  <c r="V222"/>
  <c r="V221"/>
  <c r="V220"/>
  <c r="V219"/>
  <c r="V217"/>
  <c r="V216"/>
  <c r="V215"/>
  <c r="V214"/>
  <c r="V213"/>
  <c r="V212"/>
  <c r="V211"/>
  <c r="V210"/>
  <c r="I210" s="1"/>
  <c r="V209"/>
  <c r="V208"/>
  <c r="V207"/>
  <c r="V206"/>
  <c r="V205"/>
  <c r="V203"/>
  <c r="V202"/>
  <c r="V200"/>
  <c r="V199"/>
  <c r="V198"/>
  <c r="V197"/>
  <c r="V196"/>
  <c r="I196" s="1"/>
  <c r="V195"/>
  <c r="V194"/>
  <c r="V193"/>
  <c r="V192"/>
  <c r="V191"/>
  <c r="V189"/>
  <c r="V188"/>
  <c r="I188" s="1"/>
  <c r="V187"/>
  <c r="I187" s="1"/>
  <c r="V186"/>
  <c r="V185"/>
  <c r="V184"/>
  <c r="V183"/>
  <c r="I183" s="1"/>
  <c r="V182"/>
  <c r="V181"/>
  <c r="V180"/>
  <c r="V178"/>
  <c r="V177"/>
  <c r="V176"/>
  <c r="V175"/>
  <c r="V174"/>
  <c r="I174" s="1"/>
  <c r="V173"/>
  <c r="V172"/>
  <c r="V171"/>
  <c r="V170"/>
  <c r="I170" s="1"/>
  <c r="V169"/>
  <c r="V167"/>
  <c r="V165"/>
  <c r="V164"/>
  <c r="I164" s="1"/>
  <c r="V163"/>
  <c r="V162"/>
  <c r="V160"/>
  <c r="V159"/>
  <c r="I159" s="1"/>
  <c r="V158"/>
  <c r="I158" s="1"/>
  <c r="V157"/>
  <c r="V156"/>
  <c r="V155"/>
  <c r="V154"/>
  <c r="V152"/>
  <c r="V150"/>
  <c r="J150" s="1"/>
  <c r="V149"/>
  <c r="J149" s="1"/>
  <c r="V147"/>
  <c r="V146"/>
  <c r="V145"/>
  <c r="I145" s="1"/>
  <c r="V144"/>
  <c r="I144" s="1"/>
  <c r="V143"/>
  <c r="V142"/>
  <c r="V141"/>
  <c r="V140"/>
  <c r="I140" s="1"/>
  <c r="V139"/>
  <c r="V138"/>
  <c r="V136"/>
  <c r="V135"/>
  <c r="V134"/>
  <c r="V133"/>
  <c r="V132"/>
  <c r="I132" s="1"/>
  <c r="V131"/>
  <c r="V130"/>
  <c r="V129"/>
  <c r="V128"/>
  <c r="I128" s="1"/>
  <c r="V127"/>
  <c r="V126"/>
  <c r="V125"/>
  <c r="V124"/>
  <c r="V123"/>
  <c r="V121"/>
  <c r="V120"/>
  <c r="V118"/>
  <c r="V117"/>
  <c r="I117" s="1"/>
  <c r="V116"/>
  <c r="I116" s="1"/>
  <c r="V115"/>
  <c r="V114"/>
  <c r="V113"/>
  <c r="V112"/>
  <c r="V111"/>
  <c r="V110"/>
  <c r="V109"/>
  <c r="I109" s="1"/>
  <c r="V107"/>
  <c r="V106"/>
  <c r="V105"/>
  <c r="V104"/>
  <c r="V103"/>
  <c r="I103" s="1"/>
  <c r="V102"/>
  <c r="V101"/>
  <c r="V100"/>
  <c r="V99"/>
  <c r="I99" s="1"/>
  <c r="V98"/>
  <c r="V96"/>
  <c r="V95"/>
  <c r="V94"/>
  <c r="V93"/>
  <c r="V92"/>
  <c r="V91"/>
  <c r="V90"/>
  <c r="I90" s="1"/>
  <c r="V89"/>
  <c r="V88"/>
  <c r="V87"/>
  <c r="V85"/>
  <c r="V84"/>
  <c r="V83"/>
  <c r="I83" s="1"/>
  <c r="V82"/>
  <c r="V80"/>
  <c r="V79"/>
  <c r="V76"/>
  <c r="V75"/>
  <c r="V74"/>
  <c r="V73"/>
  <c r="V71"/>
  <c r="I71" s="1"/>
  <c r="V70"/>
  <c r="V69"/>
  <c r="V67"/>
  <c r="V66"/>
  <c r="V65"/>
  <c r="V64"/>
  <c r="I64" s="1"/>
  <c r="V63"/>
  <c r="V62"/>
  <c r="V60"/>
  <c r="V59"/>
  <c r="V58"/>
  <c r="V57"/>
  <c r="V56"/>
  <c r="J56" s="1"/>
  <c r="V55"/>
  <c r="V52"/>
  <c r="V51"/>
  <c r="V49"/>
  <c r="J49" s="1"/>
  <c r="V48"/>
  <c r="J48" s="1"/>
  <c r="V47"/>
  <c r="V46"/>
  <c r="J46" s="1"/>
  <c r="V44"/>
  <c r="J44" s="1"/>
  <c r="V43"/>
  <c r="I43" s="1"/>
  <c r="V42"/>
  <c r="V41"/>
  <c r="I41" s="1"/>
  <c r="V39"/>
  <c r="V38"/>
  <c r="I38" s="1"/>
  <c r="V36"/>
  <c r="V35"/>
  <c r="J35" s="1"/>
  <c r="V34"/>
  <c r="I34" s="1"/>
  <c r="V31"/>
  <c r="V30"/>
  <c r="V29"/>
  <c r="V28"/>
  <c r="I28" s="1"/>
  <c r="V27"/>
  <c r="V26"/>
  <c r="V25"/>
  <c r="V23"/>
  <c r="I23" s="1"/>
  <c r="V22"/>
  <c r="V21"/>
  <c r="V19"/>
  <c r="V18"/>
  <c r="I18" s="1"/>
  <c r="V17"/>
  <c r="I17" s="1"/>
  <c r="V16"/>
  <c r="V15"/>
  <c r="V14"/>
  <c r="V13"/>
  <c r="V12"/>
  <c r="V11"/>
  <c r="V10"/>
  <c r="V9"/>
  <c r="I9" s="1"/>
  <c r="V8"/>
  <c r="V7"/>
  <c r="I54" i="81"/>
  <c r="I257" i="87"/>
  <c r="I254"/>
  <c r="I252"/>
  <c r="I250"/>
  <c r="I249"/>
  <c r="I245"/>
  <c r="I244"/>
  <c r="I243"/>
  <c r="I241"/>
  <c r="I240"/>
  <c r="I237"/>
  <c r="I236"/>
  <c r="I232"/>
  <c r="I228"/>
  <c r="I225"/>
  <c r="I221"/>
  <c r="I220"/>
  <c r="I216"/>
  <c r="I215"/>
  <c r="I212"/>
  <c r="I211"/>
  <c r="I208"/>
  <c r="I203"/>
  <c r="I200"/>
  <c r="I198"/>
  <c r="I197"/>
  <c r="I192"/>
  <c r="I185"/>
  <c r="I184"/>
  <c r="I180"/>
  <c r="I176"/>
  <c r="I175"/>
  <c r="I172"/>
  <c r="I171"/>
  <c r="I167"/>
  <c r="I163"/>
  <c r="I155"/>
  <c r="I152"/>
  <c r="I148"/>
  <c r="I142"/>
  <c r="I141"/>
  <c r="I138"/>
  <c r="I136"/>
  <c r="I135"/>
  <c r="I133"/>
  <c r="I131"/>
  <c r="I129"/>
  <c r="I127"/>
  <c r="I125"/>
  <c r="I123"/>
  <c r="I121"/>
  <c r="I120"/>
  <c r="I119" s="1"/>
  <c r="I115"/>
  <c r="I113"/>
  <c r="I111"/>
  <c r="I107"/>
  <c r="I106"/>
  <c r="I105"/>
  <c r="I102"/>
  <c r="I101"/>
  <c r="I98"/>
  <c r="I96"/>
  <c r="I94"/>
  <c r="I93"/>
  <c r="I89"/>
  <c r="I85"/>
  <c r="I84"/>
  <c r="I76"/>
  <c r="I74"/>
  <c r="I73"/>
  <c r="I69"/>
  <c r="I67"/>
  <c r="I65"/>
  <c r="I63"/>
  <c r="I59"/>
  <c r="I58"/>
  <c r="I52"/>
  <c r="I51"/>
  <c r="I47"/>
  <c r="I39"/>
  <c r="I31"/>
  <c r="I30"/>
  <c r="I29"/>
  <c r="I27"/>
  <c r="I26"/>
  <c r="I25"/>
  <c r="I21"/>
  <c r="I14"/>
  <c r="I13"/>
  <c r="I12"/>
  <c r="H254" i="81"/>
  <c r="H250"/>
  <c r="H242"/>
  <c r="H236"/>
  <c r="H230"/>
  <c r="H224"/>
  <c r="H223"/>
  <c r="H207"/>
  <c r="H196"/>
  <c r="H192"/>
  <c r="H179"/>
  <c r="H178"/>
  <c r="H174"/>
  <c r="H170"/>
  <c r="H167"/>
  <c r="H166"/>
  <c r="H146"/>
  <c r="H142"/>
  <c r="H138"/>
  <c r="H137"/>
  <c r="H136"/>
  <c r="H125"/>
  <c r="H124"/>
  <c r="H114"/>
  <c r="H110"/>
  <c r="H102"/>
  <c r="H98"/>
  <c r="H93"/>
  <c r="H85"/>
  <c r="H73"/>
  <c r="H72"/>
  <c r="H62"/>
  <c r="H58"/>
  <c r="H42"/>
  <c r="H30"/>
  <c r="H26"/>
  <c r="R254"/>
  <c r="R253"/>
  <c r="H253" s="1"/>
  <c r="R252"/>
  <c r="H252" s="1"/>
  <c r="R251"/>
  <c r="H251" s="1"/>
  <c r="R250"/>
  <c r="R249"/>
  <c r="H249" s="1"/>
  <c r="R248"/>
  <c r="H248" s="1"/>
  <c r="R246"/>
  <c r="H246" s="1"/>
  <c r="R245"/>
  <c r="H245" s="1"/>
  <c r="R243"/>
  <c r="H243" s="1"/>
  <c r="R242"/>
  <c r="R241"/>
  <c r="H241" s="1"/>
  <c r="R240"/>
  <c r="H240" s="1"/>
  <c r="R239"/>
  <c r="H239" s="1"/>
  <c r="R238"/>
  <c r="H238" s="1"/>
  <c r="R237"/>
  <c r="H237" s="1"/>
  <c r="R236"/>
  <c r="R235"/>
  <c r="H235" s="1"/>
  <c r="R234"/>
  <c r="H234" s="1"/>
  <c r="R233"/>
  <c r="H233" s="1"/>
  <c r="R232"/>
  <c r="H232" s="1"/>
  <c r="R230"/>
  <c r="R229"/>
  <c r="H229" s="1"/>
  <c r="R228"/>
  <c r="H228" s="1"/>
  <c r="H227" s="1"/>
  <c r="R224"/>
  <c r="R223"/>
  <c r="R222"/>
  <c r="H222" s="1"/>
  <c r="R221"/>
  <c r="H221" s="1"/>
  <c r="R220"/>
  <c r="H220" s="1"/>
  <c r="R219"/>
  <c r="H219" s="1"/>
  <c r="R218"/>
  <c r="H218" s="1"/>
  <c r="R217"/>
  <c r="H217" s="1"/>
  <c r="R216"/>
  <c r="H216" s="1"/>
  <c r="R215"/>
  <c r="H215" s="1"/>
  <c r="R213"/>
  <c r="H213" s="1"/>
  <c r="R212"/>
  <c r="H212" s="1"/>
  <c r="R211"/>
  <c r="H211" s="1"/>
  <c r="R210"/>
  <c r="H210" s="1"/>
  <c r="R209"/>
  <c r="H209" s="1"/>
  <c r="R208"/>
  <c r="H208" s="1"/>
  <c r="R207"/>
  <c r="R206"/>
  <c r="H206" s="1"/>
  <c r="R205"/>
  <c r="H205" s="1"/>
  <c r="R204"/>
  <c r="H204" s="1"/>
  <c r="R203"/>
  <c r="H203" s="1"/>
  <c r="R202"/>
  <c r="H202" s="1"/>
  <c r="R201"/>
  <c r="H201" s="1"/>
  <c r="R199"/>
  <c r="H199" s="1"/>
  <c r="R198"/>
  <c r="H198" s="1"/>
  <c r="R196"/>
  <c r="R195"/>
  <c r="H195" s="1"/>
  <c r="R194"/>
  <c r="H194" s="1"/>
  <c r="R193"/>
  <c r="H193" s="1"/>
  <c r="R192"/>
  <c r="R191"/>
  <c r="H191" s="1"/>
  <c r="R190"/>
  <c r="H190" s="1"/>
  <c r="R189"/>
  <c r="H189" s="1"/>
  <c r="R188"/>
  <c r="H188" s="1"/>
  <c r="R187"/>
  <c r="H187" s="1"/>
  <c r="R185"/>
  <c r="H185" s="1"/>
  <c r="R184"/>
  <c r="H184" s="1"/>
  <c r="R183"/>
  <c r="H183" s="1"/>
  <c r="R182"/>
  <c r="H182" s="1"/>
  <c r="R181"/>
  <c r="H181" s="1"/>
  <c r="R180"/>
  <c r="H180" s="1"/>
  <c r="R179"/>
  <c r="R178"/>
  <c r="R177"/>
  <c r="H177" s="1"/>
  <c r="R176"/>
  <c r="H176" s="1"/>
  <c r="R174"/>
  <c r="R173"/>
  <c r="H173" s="1"/>
  <c r="R172"/>
  <c r="H172" s="1"/>
  <c r="R171"/>
  <c r="H171" s="1"/>
  <c r="R170"/>
  <c r="R169"/>
  <c r="H169" s="1"/>
  <c r="R168"/>
  <c r="H168" s="1"/>
  <c r="R167"/>
  <c r="R166"/>
  <c r="R165"/>
  <c r="H165" s="1"/>
  <c r="R163"/>
  <c r="H163" s="1"/>
  <c r="R161"/>
  <c r="I161" s="1"/>
  <c r="R160"/>
  <c r="H160" s="1"/>
  <c r="R159"/>
  <c r="H159" s="1"/>
  <c r="R158"/>
  <c r="I158" s="1"/>
  <c r="R156"/>
  <c r="I156" s="1"/>
  <c r="R155"/>
  <c r="H155" s="1"/>
  <c r="R154"/>
  <c r="H154" s="1"/>
  <c r="R153"/>
  <c r="H153" s="1"/>
  <c r="R152"/>
  <c r="H152" s="1"/>
  <c r="R151"/>
  <c r="H151" s="1"/>
  <c r="H149" s="1"/>
  <c r="R150"/>
  <c r="I150" s="1"/>
  <c r="R148"/>
  <c r="H148" s="1"/>
  <c r="R146"/>
  <c r="R145"/>
  <c r="H145" s="1"/>
  <c r="R144"/>
  <c r="H144" s="1"/>
  <c r="R143"/>
  <c r="H143" s="1"/>
  <c r="R142"/>
  <c r="R141"/>
  <c r="H141" s="1"/>
  <c r="R140"/>
  <c r="H140" s="1"/>
  <c r="R139"/>
  <c r="H139" s="1"/>
  <c r="R138"/>
  <c r="R137"/>
  <c r="R136"/>
  <c r="R134"/>
  <c r="H134" s="1"/>
  <c r="R133"/>
  <c r="H133" s="1"/>
  <c r="R132"/>
  <c r="H132" s="1"/>
  <c r="R131"/>
  <c r="H131" s="1"/>
  <c r="R130"/>
  <c r="H130" s="1"/>
  <c r="R129"/>
  <c r="H129" s="1"/>
  <c r="R128"/>
  <c r="H128" s="1"/>
  <c r="R127"/>
  <c r="H127" s="1"/>
  <c r="R126"/>
  <c r="H126" s="1"/>
  <c r="R125"/>
  <c r="R124"/>
  <c r="R123"/>
  <c r="H123" s="1"/>
  <c r="R122"/>
  <c r="H122" s="1"/>
  <c r="R121"/>
  <c r="H121" s="1"/>
  <c r="R119"/>
  <c r="H119" s="1"/>
  <c r="R118"/>
  <c r="H118" s="1"/>
  <c r="R116"/>
  <c r="H116" s="1"/>
  <c r="R115"/>
  <c r="H115" s="1"/>
  <c r="R114"/>
  <c r="R113"/>
  <c r="H113" s="1"/>
  <c r="R112"/>
  <c r="H112" s="1"/>
  <c r="R111"/>
  <c r="H111" s="1"/>
  <c r="R110"/>
  <c r="R109"/>
  <c r="H109" s="1"/>
  <c r="R108"/>
  <c r="H108" s="1"/>
  <c r="R107"/>
  <c r="H107" s="1"/>
  <c r="R105"/>
  <c r="H105" s="1"/>
  <c r="R104"/>
  <c r="H104" s="1"/>
  <c r="R103"/>
  <c r="H103" s="1"/>
  <c r="R102"/>
  <c r="R101"/>
  <c r="H101" s="1"/>
  <c r="R100"/>
  <c r="H100" s="1"/>
  <c r="R99"/>
  <c r="H99" s="1"/>
  <c r="R98"/>
  <c r="R97"/>
  <c r="H97" s="1"/>
  <c r="R96"/>
  <c r="H96" s="1"/>
  <c r="R94"/>
  <c r="H94" s="1"/>
  <c r="R93"/>
  <c r="R92"/>
  <c r="H92" s="1"/>
  <c r="R91"/>
  <c r="H91" s="1"/>
  <c r="R90"/>
  <c r="H90" s="1"/>
  <c r="R89"/>
  <c r="H89" s="1"/>
  <c r="R88"/>
  <c r="H88" s="1"/>
  <c r="R87"/>
  <c r="H87" s="1"/>
  <c r="R86"/>
  <c r="H86" s="1"/>
  <c r="R85"/>
  <c r="R83"/>
  <c r="H83" s="1"/>
  <c r="R82"/>
  <c r="H82" s="1"/>
  <c r="R81"/>
  <c r="H81" s="1"/>
  <c r="R80"/>
  <c r="H80" s="1"/>
  <c r="R78"/>
  <c r="H78" s="1"/>
  <c r="R77"/>
  <c r="H77" s="1"/>
  <c r="R74"/>
  <c r="H74" s="1"/>
  <c r="R73"/>
  <c r="R72"/>
  <c r="R71"/>
  <c r="H71" s="1"/>
  <c r="R69"/>
  <c r="H69" s="1"/>
  <c r="R68"/>
  <c r="H68" s="1"/>
  <c r="R67"/>
  <c r="H67" s="1"/>
  <c r="R65"/>
  <c r="H65" s="1"/>
  <c r="R64"/>
  <c r="H64" s="1"/>
  <c r="R63"/>
  <c r="H63" s="1"/>
  <c r="R62"/>
  <c r="R61"/>
  <c r="H61" s="1"/>
  <c r="R60"/>
  <c r="H60" s="1"/>
  <c r="R58"/>
  <c r="R57"/>
  <c r="H57" s="1"/>
  <c r="R56"/>
  <c r="H56" s="1"/>
  <c r="R55"/>
  <c r="H55" s="1"/>
  <c r="R54"/>
  <c r="R52"/>
  <c r="H52" s="1"/>
  <c r="R51"/>
  <c r="H51" s="1"/>
  <c r="H50" s="1"/>
  <c r="R49"/>
  <c r="R48"/>
  <c r="H48" s="1"/>
  <c r="R47"/>
  <c r="H47" s="1"/>
  <c r="R46"/>
  <c r="H46" s="1"/>
  <c r="R44"/>
  <c r="I44" s="1"/>
  <c r="R43"/>
  <c r="H43" s="1"/>
  <c r="R42"/>
  <c r="R41"/>
  <c r="H41" s="1"/>
  <c r="R39"/>
  <c r="H39" s="1"/>
  <c r="H37" s="1"/>
  <c r="R38"/>
  <c r="H38" s="1"/>
  <c r="R36"/>
  <c r="H36" s="1"/>
  <c r="R35"/>
  <c r="I35" s="1"/>
  <c r="R34"/>
  <c r="H34" s="1"/>
  <c r="R31"/>
  <c r="H31" s="1"/>
  <c r="R30"/>
  <c r="R29"/>
  <c r="H29" s="1"/>
  <c r="R28"/>
  <c r="H28" s="1"/>
  <c r="R27"/>
  <c r="H27" s="1"/>
  <c r="R26"/>
  <c r="R25"/>
  <c r="H25" s="1"/>
  <c r="R23"/>
  <c r="H23" s="1"/>
  <c r="R22"/>
  <c r="H22" s="1"/>
  <c r="R21"/>
  <c r="H21" s="1"/>
  <c r="R19"/>
  <c r="H19" s="1"/>
  <c r="R18"/>
  <c r="H18" s="1"/>
  <c r="R17"/>
  <c r="H17" s="1"/>
  <c r="R16"/>
  <c r="H16" s="1"/>
  <c r="R15"/>
  <c r="H15" s="1"/>
  <c r="R14"/>
  <c r="H14" s="1"/>
  <c r="R13"/>
  <c r="H13" s="1"/>
  <c r="R12"/>
  <c r="H12" s="1"/>
  <c r="R11"/>
  <c r="H11" s="1"/>
  <c r="R10"/>
  <c r="H10" s="1"/>
  <c r="R9"/>
  <c r="H9" s="1"/>
  <c r="R8"/>
  <c r="H8" s="1"/>
  <c r="R7"/>
  <c r="H7" s="1"/>
  <c r="H254" i="86"/>
  <c r="H241"/>
  <c r="H240"/>
  <c r="H228"/>
  <c r="H207"/>
  <c r="H199"/>
  <c r="H174"/>
  <c r="H128"/>
  <c r="H116"/>
  <c r="H112"/>
  <c r="H103"/>
  <c r="H94"/>
  <c r="H81"/>
  <c r="H69"/>
  <c r="H64"/>
  <c r="H60"/>
  <c r="H55"/>
  <c r="H27"/>
  <c r="H18"/>
  <c r="H14"/>
  <c r="H13"/>
  <c r="R254"/>
  <c r="R253"/>
  <c r="H253" s="1"/>
  <c r="R252"/>
  <c r="H252" s="1"/>
  <c r="R251"/>
  <c r="H251" s="1"/>
  <c r="R250"/>
  <c r="H250" s="1"/>
  <c r="R249"/>
  <c r="H249" s="1"/>
  <c r="R248"/>
  <c r="H248" s="1"/>
  <c r="R246"/>
  <c r="H246" s="1"/>
  <c r="R245"/>
  <c r="H245" s="1"/>
  <c r="H244" s="1"/>
  <c r="R243"/>
  <c r="H243" s="1"/>
  <c r="R242"/>
  <c r="H242" s="1"/>
  <c r="R241"/>
  <c r="R240"/>
  <c r="R239"/>
  <c r="H239" s="1"/>
  <c r="R238"/>
  <c r="H238" s="1"/>
  <c r="R237"/>
  <c r="H237" s="1"/>
  <c r="R236"/>
  <c r="H236" s="1"/>
  <c r="R235"/>
  <c r="H235" s="1"/>
  <c r="R234"/>
  <c r="H234" s="1"/>
  <c r="R233"/>
  <c r="H233" s="1"/>
  <c r="R232"/>
  <c r="H232" s="1"/>
  <c r="R230"/>
  <c r="H230" s="1"/>
  <c r="R229"/>
  <c r="H229" s="1"/>
  <c r="R228"/>
  <c r="R224"/>
  <c r="H224" s="1"/>
  <c r="R223"/>
  <c r="H223" s="1"/>
  <c r="R222"/>
  <c r="H222" s="1"/>
  <c r="R221"/>
  <c r="H221" s="1"/>
  <c r="R220"/>
  <c r="H220" s="1"/>
  <c r="R219"/>
  <c r="H219" s="1"/>
  <c r="R218"/>
  <c r="H218" s="1"/>
  <c r="R217"/>
  <c r="H217" s="1"/>
  <c r="R216"/>
  <c r="H216" s="1"/>
  <c r="R215"/>
  <c r="H215" s="1"/>
  <c r="R213"/>
  <c r="H213" s="1"/>
  <c r="R212"/>
  <c r="H212" s="1"/>
  <c r="R211"/>
  <c r="H211" s="1"/>
  <c r="R210"/>
  <c r="H210" s="1"/>
  <c r="R209"/>
  <c r="H209" s="1"/>
  <c r="R208"/>
  <c r="H208" s="1"/>
  <c r="R207"/>
  <c r="R206"/>
  <c r="H206" s="1"/>
  <c r="R205"/>
  <c r="H205" s="1"/>
  <c r="R204"/>
  <c r="H204" s="1"/>
  <c r="R203"/>
  <c r="H203" s="1"/>
  <c r="R202"/>
  <c r="H202" s="1"/>
  <c r="R201"/>
  <c r="H201" s="1"/>
  <c r="R199"/>
  <c r="R198"/>
  <c r="H198" s="1"/>
  <c r="H197" s="1"/>
  <c r="R196"/>
  <c r="H196" s="1"/>
  <c r="R195"/>
  <c r="H195" s="1"/>
  <c r="R194"/>
  <c r="H194" s="1"/>
  <c r="R193"/>
  <c r="H193" s="1"/>
  <c r="R192"/>
  <c r="H192" s="1"/>
  <c r="R191"/>
  <c r="H191" s="1"/>
  <c r="R190"/>
  <c r="H190" s="1"/>
  <c r="R189"/>
  <c r="H189" s="1"/>
  <c r="R188"/>
  <c r="H188" s="1"/>
  <c r="R187"/>
  <c r="H187" s="1"/>
  <c r="R185"/>
  <c r="H185" s="1"/>
  <c r="R184"/>
  <c r="H184" s="1"/>
  <c r="R183"/>
  <c r="H183" s="1"/>
  <c r="R182"/>
  <c r="H182" s="1"/>
  <c r="R181"/>
  <c r="H181" s="1"/>
  <c r="R180"/>
  <c r="H180" s="1"/>
  <c r="R179"/>
  <c r="H179" s="1"/>
  <c r="R178"/>
  <c r="H178" s="1"/>
  <c r="R177"/>
  <c r="H177" s="1"/>
  <c r="R176"/>
  <c r="H176" s="1"/>
  <c r="R174"/>
  <c r="R173"/>
  <c r="H173" s="1"/>
  <c r="R172"/>
  <c r="H172" s="1"/>
  <c r="R171"/>
  <c r="H171" s="1"/>
  <c r="R170"/>
  <c r="H170" s="1"/>
  <c r="R169"/>
  <c r="H169" s="1"/>
  <c r="R168"/>
  <c r="H168" s="1"/>
  <c r="R167"/>
  <c r="H167" s="1"/>
  <c r="R166"/>
  <c r="H166" s="1"/>
  <c r="R165"/>
  <c r="H165" s="1"/>
  <c r="R163"/>
  <c r="H163" s="1"/>
  <c r="R161"/>
  <c r="H161" s="1"/>
  <c r="R160"/>
  <c r="H160" s="1"/>
  <c r="R159"/>
  <c r="H159" s="1"/>
  <c r="R158"/>
  <c r="H158" s="1"/>
  <c r="R156"/>
  <c r="H156" s="1"/>
  <c r="R155"/>
  <c r="H155" s="1"/>
  <c r="R154"/>
  <c r="H154" s="1"/>
  <c r="R153"/>
  <c r="H153" s="1"/>
  <c r="R152"/>
  <c r="H152" s="1"/>
  <c r="R151"/>
  <c r="H151" s="1"/>
  <c r="R150"/>
  <c r="H150" s="1"/>
  <c r="H149" s="1"/>
  <c r="R148"/>
  <c r="H148" s="1"/>
  <c r="R146"/>
  <c r="H146" s="1"/>
  <c r="R145"/>
  <c r="H145" s="1"/>
  <c r="R144"/>
  <c r="H144" s="1"/>
  <c r="R143"/>
  <c r="H143" s="1"/>
  <c r="R142"/>
  <c r="H142" s="1"/>
  <c r="R141"/>
  <c r="H141" s="1"/>
  <c r="R140"/>
  <c r="H140" s="1"/>
  <c r="R139"/>
  <c r="H139" s="1"/>
  <c r="R138"/>
  <c r="H138" s="1"/>
  <c r="R137"/>
  <c r="H137" s="1"/>
  <c r="R136"/>
  <c r="H136" s="1"/>
  <c r="R134"/>
  <c r="H134" s="1"/>
  <c r="R133"/>
  <c r="H133" s="1"/>
  <c r="R132"/>
  <c r="H132" s="1"/>
  <c r="R131"/>
  <c r="H131" s="1"/>
  <c r="R130"/>
  <c r="H130" s="1"/>
  <c r="R129"/>
  <c r="H129" s="1"/>
  <c r="R128"/>
  <c r="R127"/>
  <c r="H127" s="1"/>
  <c r="R126"/>
  <c r="H126" s="1"/>
  <c r="R125"/>
  <c r="H125" s="1"/>
  <c r="R124"/>
  <c r="H124" s="1"/>
  <c r="R123"/>
  <c r="H123" s="1"/>
  <c r="R122"/>
  <c r="H122" s="1"/>
  <c r="R121"/>
  <c r="H121" s="1"/>
  <c r="R119"/>
  <c r="H119" s="1"/>
  <c r="R118"/>
  <c r="H118" s="1"/>
  <c r="R116"/>
  <c r="R115"/>
  <c r="H115" s="1"/>
  <c r="R114"/>
  <c r="H114" s="1"/>
  <c r="R113"/>
  <c r="H113" s="1"/>
  <c r="R112"/>
  <c r="R111"/>
  <c r="H111" s="1"/>
  <c r="R110"/>
  <c r="H110" s="1"/>
  <c r="R109"/>
  <c r="H109" s="1"/>
  <c r="R108"/>
  <c r="H108" s="1"/>
  <c r="R107"/>
  <c r="H107" s="1"/>
  <c r="R105"/>
  <c r="H105" s="1"/>
  <c r="R104"/>
  <c r="H104" s="1"/>
  <c r="R103"/>
  <c r="R102"/>
  <c r="H102" s="1"/>
  <c r="R101"/>
  <c r="H101" s="1"/>
  <c r="R100"/>
  <c r="H100" s="1"/>
  <c r="R99"/>
  <c r="H99" s="1"/>
  <c r="R98"/>
  <c r="H98" s="1"/>
  <c r="R97"/>
  <c r="H97" s="1"/>
  <c r="R96"/>
  <c r="H96" s="1"/>
  <c r="R94"/>
  <c r="R93"/>
  <c r="H93" s="1"/>
  <c r="R92"/>
  <c r="H92" s="1"/>
  <c r="R91"/>
  <c r="H91" s="1"/>
  <c r="R90"/>
  <c r="H90" s="1"/>
  <c r="R89"/>
  <c r="H89" s="1"/>
  <c r="R88"/>
  <c r="H88" s="1"/>
  <c r="R87"/>
  <c r="H87" s="1"/>
  <c r="R86"/>
  <c r="H86" s="1"/>
  <c r="R85"/>
  <c r="H85" s="1"/>
  <c r="R83"/>
  <c r="H83" s="1"/>
  <c r="R82"/>
  <c r="H82" s="1"/>
  <c r="R81"/>
  <c r="R80"/>
  <c r="H80" s="1"/>
  <c r="R78"/>
  <c r="H78" s="1"/>
  <c r="R77"/>
  <c r="H77" s="1"/>
  <c r="R74"/>
  <c r="H74" s="1"/>
  <c r="R73"/>
  <c r="H73" s="1"/>
  <c r="R72"/>
  <c r="H72" s="1"/>
  <c r="R71"/>
  <c r="H71" s="1"/>
  <c r="H70" s="1"/>
  <c r="R69"/>
  <c r="R68"/>
  <c r="H68" s="1"/>
  <c r="R67"/>
  <c r="H67" s="1"/>
  <c r="R65"/>
  <c r="H65" s="1"/>
  <c r="R64"/>
  <c r="R63"/>
  <c r="H63" s="1"/>
  <c r="R62"/>
  <c r="H62" s="1"/>
  <c r="R61"/>
  <c r="H61" s="1"/>
  <c r="R60"/>
  <c r="R58"/>
  <c r="H58" s="1"/>
  <c r="R57"/>
  <c r="H57" s="1"/>
  <c r="R56"/>
  <c r="H56" s="1"/>
  <c r="R55"/>
  <c r="R54"/>
  <c r="H54" s="1"/>
  <c r="R52"/>
  <c r="H52" s="1"/>
  <c r="R51"/>
  <c r="H51" s="1"/>
  <c r="R49"/>
  <c r="H49" s="1"/>
  <c r="R48"/>
  <c r="H48" s="1"/>
  <c r="R47"/>
  <c r="H47" s="1"/>
  <c r="R46"/>
  <c r="H46" s="1"/>
  <c r="H45" s="1"/>
  <c r="R44"/>
  <c r="H44" s="1"/>
  <c r="R43"/>
  <c r="H43" s="1"/>
  <c r="R42"/>
  <c r="H42" s="1"/>
  <c r="R41"/>
  <c r="H41" s="1"/>
  <c r="R39"/>
  <c r="H39" s="1"/>
  <c r="R38"/>
  <c r="H38" s="1"/>
  <c r="H37" s="1"/>
  <c r="R36"/>
  <c r="H36" s="1"/>
  <c r="R35"/>
  <c r="H35" s="1"/>
  <c r="R34"/>
  <c r="H34" s="1"/>
  <c r="R31"/>
  <c r="H31" s="1"/>
  <c r="R30"/>
  <c r="H30" s="1"/>
  <c r="R29"/>
  <c r="H29" s="1"/>
  <c r="R28"/>
  <c r="H28" s="1"/>
  <c r="R27"/>
  <c r="R26"/>
  <c r="H26" s="1"/>
  <c r="R25"/>
  <c r="I25" s="1"/>
  <c r="R23"/>
  <c r="H23" s="1"/>
  <c r="R22"/>
  <c r="H22" s="1"/>
  <c r="R21"/>
  <c r="H21" s="1"/>
  <c r="R19"/>
  <c r="H19" s="1"/>
  <c r="R18"/>
  <c r="R17"/>
  <c r="H17" s="1"/>
  <c r="R16"/>
  <c r="H16" s="1"/>
  <c r="R15"/>
  <c r="H15" s="1"/>
  <c r="R14"/>
  <c r="R13"/>
  <c r="R12"/>
  <c r="H12" s="1"/>
  <c r="R11"/>
  <c r="H11" s="1"/>
  <c r="R10"/>
  <c r="H10" s="1"/>
  <c r="R9"/>
  <c r="H9" s="1"/>
  <c r="R8"/>
  <c r="H8" s="1"/>
  <c r="R7"/>
  <c r="I7" s="1"/>
  <c r="H254" i="84"/>
  <c r="H241"/>
  <c r="H239"/>
  <c r="H231"/>
  <c r="H221"/>
  <c r="H219"/>
  <c r="H207"/>
  <c r="H185"/>
  <c r="H179"/>
  <c r="H171"/>
  <c r="H160"/>
  <c r="H156"/>
  <c r="H146"/>
  <c r="H132"/>
  <c r="H119"/>
  <c r="H111"/>
  <c r="H103"/>
  <c r="H99"/>
  <c r="H90"/>
  <c r="H63"/>
  <c r="H59"/>
  <c r="H49"/>
  <c r="H37"/>
  <c r="H31"/>
  <c r="H17"/>
  <c r="H9"/>
  <c r="R257"/>
  <c r="H257" s="1"/>
  <c r="R256"/>
  <c r="H256" s="1"/>
  <c r="R255"/>
  <c r="H255" s="1"/>
  <c r="R254"/>
  <c r="R253"/>
  <c r="H253" s="1"/>
  <c r="R252"/>
  <c r="H252" s="1"/>
  <c r="R251"/>
  <c r="H251" s="1"/>
  <c r="R249"/>
  <c r="H249" s="1"/>
  <c r="R248"/>
  <c r="H248" s="1"/>
  <c r="H247" s="1"/>
  <c r="R246"/>
  <c r="H246" s="1"/>
  <c r="R245"/>
  <c r="H245" s="1"/>
  <c r="R244"/>
  <c r="H244" s="1"/>
  <c r="R243"/>
  <c r="H243" s="1"/>
  <c r="R242"/>
  <c r="H242" s="1"/>
  <c r="R241"/>
  <c r="R240"/>
  <c r="H240" s="1"/>
  <c r="R239"/>
  <c r="R238"/>
  <c r="H238" s="1"/>
  <c r="R237"/>
  <c r="H237" s="1"/>
  <c r="R236"/>
  <c r="H236" s="1"/>
  <c r="R235"/>
  <c r="H235" s="1"/>
  <c r="R233"/>
  <c r="H233" s="1"/>
  <c r="R232"/>
  <c r="H232" s="1"/>
  <c r="R231"/>
  <c r="R227"/>
  <c r="H227" s="1"/>
  <c r="R226"/>
  <c r="H226" s="1"/>
  <c r="R225"/>
  <c r="H225" s="1"/>
  <c r="R224"/>
  <c r="H224" s="1"/>
  <c r="R223"/>
  <c r="H223" s="1"/>
  <c r="R222"/>
  <c r="H222" s="1"/>
  <c r="R221"/>
  <c r="R220"/>
  <c r="H220" s="1"/>
  <c r="R219"/>
  <c r="R218"/>
  <c r="H218" s="1"/>
  <c r="R216"/>
  <c r="H216" s="1"/>
  <c r="R215"/>
  <c r="H215" s="1"/>
  <c r="R214"/>
  <c r="H214" s="1"/>
  <c r="R213"/>
  <c r="H213" s="1"/>
  <c r="R212"/>
  <c r="H212" s="1"/>
  <c r="R211"/>
  <c r="H211" s="1"/>
  <c r="R210"/>
  <c r="H210" s="1"/>
  <c r="R209"/>
  <c r="H209" s="1"/>
  <c r="R208"/>
  <c r="H208" s="1"/>
  <c r="R207"/>
  <c r="R206"/>
  <c r="H206" s="1"/>
  <c r="R205"/>
  <c r="H205" s="1"/>
  <c r="R204"/>
  <c r="H204" s="1"/>
  <c r="R202"/>
  <c r="H202" s="1"/>
  <c r="R201"/>
  <c r="H201" s="1"/>
  <c r="R199"/>
  <c r="H199" s="1"/>
  <c r="R198"/>
  <c r="H198" s="1"/>
  <c r="R197"/>
  <c r="H197" s="1"/>
  <c r="R196"/>
  <c r="H196" s="1"/>
  <c r="R195"/>
  <c r="H195" s="1"/>
  <c r="R194"/>
  <c r="H194" s="1"/>
  <c r="R193"/>
  <c r="H193" s="1"/>
  <c r="R192"/>
  <c r="H192" s="1"/>
  <c r="R191"/>
  <c r="H191" s="1"/>
  <c r="R190"/>
  <c r="H190" s="1"/>
  <c r="R188"/>
  <c r="H188" s="1"/>
  <c r="R187"/>
  <c r="H187" s="1"/>
  <c r="R186"/>
  <c r="H186" s="1"/>
  <c r="R185"/>
  <c r="R184"/>
  <c r="H184" s="1"/>
  <c r="R183"/>
  <c r="H183" s="1"/>
  <c r="R182"/>
  <c r="H182" s="1"/>
  <c r="R181"/>
  <c r="H181" s="1"/>
  <c r="R180"/>
  <c r="H180" s="1"/>
  <c r="R179"/>
  <c r="R177"/>
  <c r="H177" s="1"/>
  <c r="R176"/>
  <c r="H176" s="1"/>
  <c r="R175"/>
  <c r="H175" s="1"/>
  <c r="R174"/>
  <c r="H174" s="1"/>
  <c r="R173"/>
  <c r="H173" s="1"/>
  <c r="R172"/>
  <c r="H172" s="1"/>
  <c r="R171"/>
  <c r="R170"/>
  <c r="H170" s="1"/>
  <c r="R169"/>
  <c r="H169" s="1"/>
  <c r="R168"/>
  <c r="H168" s="1"/>
  <c r="R166"/>
  <c r="H166" s="1"/>
  <c r="R164"/>
  <c r="I164" s="1"/>
  <c r="R163"/>
  <c r="I163" s="1"/>
  <c r="R162"/>
  <c r="I162" s="1"/>
  <c r="R161"/>
  <c r="I161" s="1"/>
  <c r="R159"/>
  <c r="H159" s="1"/>
  <c r="R158"/>
  <c r="H158" s="1"/>
  <c r="R157"/>
  <c r="H157" s="1"/>
  <c r="R156"/>
  <c r="R155"/>
  <c r="H155" s="1"/>
  <c r="R154"/>
  <c r="I154" s="1"/>
  <c r="R153"/>
  <c r="H153" s="1"/>
  <c r="H152" s="1"/>
  <c r="R151"/>
  <c r="H151" s="1"/>
  <c r="R149"/>
  <c r="H149" s="1"/>
  <c r="R148"/>
  <c r="H148" s="1"/>
  <c r="R147"/>
  <c r="H147" s="1"/>
  <c r="R146"/>
  <c r="R145"/>
  <c r="H145" s="1"/>
  <c r="R144"/>
  <c r="H144" s="1"/>
  <c r="R143"/>
  <c r="H143" s="1"/>
  <c r="R142"/>
  <c r="H142" s="1"/>
  <c r="R141"/>
  <c r="H141" s="1"/>
  <c r="R140"/>
  <c r="H140" s="1"/>
  <c r="R139"/>
  <c r="H139" s="1"/>
  <c r="R137"/>
  <c r="H137" s="1"/>
  <c r="R136"/>
  <c r="H136" s="1"/>
  <c r="R135"/>
  <c r="H135" s="1"/>
  <c r="R134"/>
  <c r="H134" s="1"/>
  <c r="R133"/>
  <c r="H133" s="1"/>
  <c r="R132"/>
  <c r="R131"/>
  <c r="H131" s="1"/>
  <c r="R130"/>
  <c r="H130" s="1"/>
  <c r="R129"/>
  <c r="H129" s="1"/>
  <c r="R128"/>
  <c r="H128" s="1"/>
  <c r="R127"/>
  <c r="H127" s="1"/>
  <c r="R126"/>
  <c r="H126" s="1"/>
  <c r="R125"/>
  <c r="H125" s="1"/>
  <c r="R124"/>
  <c r="H124" s="1"/>
  <c r="R122"/>
  <c r="H122" s="1"/>
  <c r="R121"/>
  <c r="H121" s="1"/>
  <c r="R119"/>
  <c r="R118"/>
  <c r="H118" s="1"/>
  <c r="R117"/>
  <c r="H117" s="1"/>
  <c r="R116"/>
  <c r="H116" s="1"/>
  <c r="R115"/>
  <c r="H115" s="1"/>
  <c r="R114"/>
  <c r="H114" s="1"/>
  <c r="R113"/>
  <c r="H113" s="1"/>
  <c r="R112"/>
  <c r="H112" s="1"/>
  <c r="R111"/>
  <c r="R110"/>
  <c r="H110" s="1"/>
  <c r="R108"/>
  <c r="H108" s="1"/>
  <c r="R107"/>
  <c r="H107" s="1"/>
  <c r="R106"/>
  <c r="H106" s="1"/>
  <c r="R105"/>
  <c r="H105" s="1"/>
  <c r="R104"/>
  <c r="H104" s="1"/>
  <c r="R103"/>
  <c r="R102"/>
  <c r="H102" s="1"/>
  <c r="R101"/>
  <c r="H101" s="1"/>
  <c r="R100"/>
  <c r="H100" s="1"/>
  <c r="R99"/>
  <c r="R97"/>
  <c r="H97" s="1"/>
  <c r="R96"/>
  <c r="H96" s="1"/>
  <c r="R95"/>
  <c r="H95" s="1"/>
  <c r="R94"/>
  <c r="H94" s="1"/>
  <c r="R93"/>
  <c r="H93" s="1"/>
  <c r="R92"/>
  <c r="H92" s="1"/>
  <c r="R91"/>
  <c r="H91" s="1"/>
  <c r="R90"/>
  <c r="R89"/>
  <c r="H89" s="1"/>
  <c r="R88"/>
  <c r="H88" s="1"/>
  <c r="R86"/>
  <c r="H86" s="1"/>
  <c r="R85"/>
  <c r="H85" s="1"/>
  <c r="R84"/>
  <c r="H84" s="1"/>
  <c r="R83"/>
  <c r="H83" s="1"/>
  <c r="R81"/>
  <c r="H81" s="1"/>
  <c r="R80"/>
  <c r="H80" s="1"/>
  <c r="R77"/>
  <c r="H77" s="1"/>
  <c r="R76"/>
  <c r="H76" s="1"/>
  <c r="R75"/>
  <c r="H75" s="1"/>
  <c r="R74"/>
  <c r="H74" s="1"/>
  <c r="R72"/>
  <c r="H72" s="1"/>
  <c r="R71"/>
  <c r="H71" s="1"/>
  <c r="R70"/>
  <c r="H70" s="1"/>
  <c r="R68"/>
  <c r="H68" s="1"/>
  <c r="R67"/>
  <c r="H67" s="1"/>
  <c r="R66"/>
  <c r="H66" s="1"/>
  <c r="R65"/>
  <c r="H65" s="1"/>
  <c r="R64"/>
  <c r="H64" s="1"/>
  <c r="R63"/>
  <c r="R61"/>
  <c r="H61" s="1"/>
  <c r="R60"/>
  <c r="H60" s="1"/>
  <c r="R59"/>
  <c r="R58"/>
  <c r="H58" s="1"/>
  <c r="R57"/>
  <c r="I57" s="1"/>
  <c r="R55"/>
  <c r="H55" s="1"/>
  <c r="R54"/>
  <c r="H54" s="1"/>
  <c r="R52"/>
  <c r="I52" s="1"/>
  <c r="R51"/>
  <c r="I51" s="1"/>
  <c r="R50"/>
  <c r="I50" s="1"/>
  <c r="R48"/>
  <c r="H48" s="1"/>
  <c r="R47"/>
  <c r="H47" s="1"/>
  <c r="R46"/>
  <c r="H46" s="1"/>
  <c r="R44"/>
  <c r="H44" s="1"/>
  <c r="R43"/>
  <c r="H43" s="1"/>
  <c r="R42"/>
  <c r="H42" s="1"/>
  <c r="R41"/>
  <c r="I41" s="1"/>
  <c r="R39"/>
  <c r="R38"/>
  <c r="R36"/>
  <c r="H36" s="1"/>
  <c r="R35"/>
  <c r="R34"/>
  <c r="H34" s="1"/>
  <c r="H33" s="1"/>
  <c r="R31"/>
  <c r="R30"/>
  <c r="H30" s="1"/>
  <c r="R29"/>
  <c r="H29" s="1"/>
  <c r="R28"/>
  <c r="H28" s="1"/>
  <c r="R27"/>
  <c r="H27" s="1"/>
  <c r="R26"/>
  <c r="H26" s="1"/>
  <c r="R25"/>
  <c r="H25" s="1"/>
  <c r="R23"/>
  <c r="H23" s="1"/>
  <c r="R22"/>
  <c r="H22" s="1"/>
  <c r="R21"/>
  <c r="H21" s="1"/>
  <c r="R19"/>
  <c r="H19" s="1"/>
  <c r="R18"/>
  <c r="H18" s="1"/>
  <c r="R17"/>
  <c r="R16"/>
  <c r="H16" s="1"/>
  <c r="R15"/>
  <c r="H15" s="1"/>
  <c r="R14"/>
  <c r="H14" s="1"/>
  <c r="R13"/>
  <c r="H13" s="1"/>
  <c r="R12"/>
  <c r="H12" s="1"/>
  <c r="R11"/>
  <c r="H11" s="1"/>
  <c r="R10"/>
  <c r="H10" s="1"/>
  <c r="R9"/>
  <c r="R8"/>
  <c r="H8" s="1"/>
  <c r="R7"/>
  <c r="H7" s="1"/>
  <c r="I170" i="83"/>
  <c r="I46"/>
  <c r="I45"/>
  <c r="H250"/>
  <c r="H249"/>
  <c r="H246"/>
  <c r="H234"/>
  <c r="H230"/>
  <c r="H229"/>
  <c r="H225"/>
  <c r="H224"/>
  <c r="H217"/>
  <c r="H212"/>
  <c r="H171"/>
  <c r="H168"/>
  <c r="H163"/>
  <c r="H154"/>
  <c r="H153"/>
  <c r="H152"/>
  <c r="H146"/>
  <c r="H141"/>
  <c r="H140"/>
  <c r="H137"/>
  <c r="H136"/>
  <c r="H123"/>
  <c r="H91"/>
  <c r="H81"/>
  <c r="H70"/>
  <c r="H61"/>
  <c r="H59"/>
  <c r="H54"/>
  <c r="H47"/>
  <c r="H41"/>
  <c r="H29"/>
  <c r="H14"/>
  <c r="H10"/>
  <c r="U268"/>
  <c r="U267"/>
  <c r="U266"/>
  <c r="G266" s="1"/>
  <c r="U265"/>
  <c r="G265" s="1"/>
  <c r="U264"/>
  <c r="U263"/>
  <c r="U262"/>
  <c r="G262" s="1"/>
  <c r="U260"/>
  <c r="G260" s="1"/>
  <c r="U259"/>
  <c r="U257"/>
  <c r="G257" s="1"/>
  <c r="U256"/>
  <c r="G256" s="1"/>
  <c r="U255"/>
  <c r="U254"/>
  <c r="G254" s="1"/>
  <c r="U253"/>
  <c r="G253" s="1"/>
  <c r="U252"/>
  <c r="G252" s="1"/>
  <c r="U251"/>
  <c r="U250"/>
  <c r="G250" s="1"/>
  <c r="U249"/>
  <c r="G249" s="1"/>
  <c r="U248"/>
  <c r="G248" s="1"/>
  <c r="U247"/>
  <c r="U246"/>
  <c r="G246" s="1"/>
  <c r="U244"/>
  <c r="G244" s="1"/>
  <c r="U243"/>
  <c r="U242"/>
  <c r="G242" s="1"/>
  <c r="U238"/>
  <c r="G238" s="1"/>
  <c r="U237"/>
  <c r="G237" s="1"/>
  <c r="U236"/>
  <c r="G236" s="1"/>
  <c r="U235"/>
  <c r="U234"/>
  <c r="G234" s="1"/>
  <c r="U233"/>
  <c r="G233" s="1"/>
  <c r="U232"/>
  <c r="G232" s="1"/>
  <c r="U231"/>
  <c r="U230"/>
  <c r="G230" s="1"/>
  <c r="U229"/>
  <c r="G229" s="1"/>
  <c r="U227"/>
  <c r="U226"/>
  <c r="G226" s="1"/>
  <c r="U225"/>
  <c r="G225" s="1"/>
  <c r="U224"/>
  <c r="G224" s="1"/>
  <c r="U223"/>
  <c r="U222"/>
  <c r="G222" s="1"/>
  <c r="U221"/>
  <c r="G221" s="1"/>
  <c r="U220"/>
  <c r="G220" s="1"/>
  <c r="U219"/>
  <c r="U218"/>
  <c r="G218" s="1"/>
  <c r="U217"/>
  <c r="G217" s="1"/>
  <c r="U216"/>
  <c r="G216" s="1"/>
  <c r="U215"/>
  <c r="U213"/>
  <c r="G213" s="1"/>
  <c r="U212"/>
  <c r="G212" s="1"/>
  <c r="U210"/>
  <c r="G210" s="1"/>
  <c r="U209"/>
  <c r="G209" s="1"/>
  <c r="U208"/>
  <c r="G208" s="1"/>
  <c r="U207"/>
  <c r="U206"/>
  <c r="G206" s="1"/>
  <c r="U205"/>
  <c r="G205" s="1"/>
  <c r="U204"/>
  <c r="G204" s="1"/>
  <c r="U203"/>
  <c r="U202"/>
  <c r="G202" s="1"/>
  <c r="U201"/>
  <c r="G201" s="1"/>
  <c r="U199"/>
  <c r="U198"/>
  <c r="G198" s="1"/>
  <c r="U197"/>
  <c r="G197" s="1"/>
  <c r="U196"/>
  <c r="G196" s="1"/>
  <c r="U195"/>
  <c r="U194"/>
  <c r="G194" s="1"/>
  <c r="U193"/>
  <c r="G193" s="1"/>
  <c r="U192"/>
  <c r="G192" s="1"/>
  <c r="U191"/>
  <c r="U190"/>
  <c r="G190" s="1"/>
  <c r="U188"/>
  <c r="G188" s="1"/>
  <c r="U187"/>
  <c r="U186"/>
  <c r="G186" s="1"/>
  <c r="U185"/>
  <c r="G185" s="1"/>
  <c r="U184"/>
  <c r="G184" s="1"/>
  <c r="U183"/>
  <c r="U182"/>
  <c r="G182" s="1"/>
  <c r="U181"/>
  <c r="G181" s="1"/>
  <c r="U180"/>
  <c r="G180" s="1"/>
  <c r="U179"/>
  <c r="U177"/>
  <c r="G177" s="1"/>
  <c r="U175"/>
  <c r="I175" s="1"/>
  <c r="U174"/>
  <c r="I174" s="1"/>
  <c r="U173"/>
  <c r="U172"/>
  <c r="U170"/>
  <c r="U169"/>
  <c r="I169" s="1"/>
  <c r="U167"/>
  <c r="U166"/>
  <c r="U165"/>
  <c r="I165" s="1"/>
  <c r="U164"/>
  <c r="I164" s="1"/>
  <c r="U162"/>
  <c r="G162" s="1"/>
  <c r="U161"/>
  <c r="G161" s="1"/>
  <c r="U160"/>
  <c r="G160" s="1"/>
  <c r="U158"/>
  <c r="G158" s="1"/>
  <c r="U156"/>
  <c r="I156" s="1"/>
  <c r="U155"/>
  <c r="U154"/>
  <c r="G154" s="1"/>
  <c r="U153"/>
  <c r="G153" s="1"/>
  <c r="U152"/>
  <c r="G152" s="1"/>
  <c r="U151"/>
  <c r="U150"/>
  <c r="G150" s="1"/>
  <c r="U149"/>
  <c r="G149" s="1"/>
  <c r="U148"/>
  <c r="G148" s="1"/>
  <c r="U147"/>
  <c r="U146"/>
  <c r="G146" s="1"/>
  <c r="U144"/>
  <c r="G144" s="1"/>
  <c r="U143"/>
  <c r="U142"/>
  <c r="G142" s="1"/>
  <c r="U141"/>
  <c r="G141" s="1"/>
  <c r="U140"/>
  <c r="G140" s="1"/>
  <c r="U139"/>
  <c r="U138"/>
  <c r="G138" s="1"/>
  <c r="U137"/>
  <c r="G137" s="1"/>
  <c r="U136"/>
  <c r="G136" s="1"/>
  <c r="U135"/>
  <c r="U134"/>
  <c r="G134" s="1"/>
  <c r="U133"/>
  <c r="G133" s="1"/>
  <c r="U132"/>
  <c r="G132" s="1"/>
  <c r="U131"/>
  <c r="U129"/>
  <c r="G129" s="1"/>
  <c r="U128"/>
  <c r="G128" s="1"/>
  <c r="U126"/>
  <c r="G126" s="1"/>
  <c r="U125"/>
  <c r="G125" s="1"/>
  <c r="U124"/>
  <c r="G124" s="1"/>
  <c r="U123"/>
  <c r="G123" s="1"/>
  <c r="U122"/>
  <c r="G122" s="1"/>
  <c r="U121"/>
  <c r="G121" s="1"/>
  <c r="U120"/>
  <c r="G120" s="1"/>
  <c r="U119"/>
  <c r="G119" s="1"/>
  <c r="U118"/>
  <c r="G118" s="1"/>
  <c r="U117"/>
  <c r="G117" s="1"/>
  <c r="U115"/>
  <c r="G115" s="1"/>
  <c r="U114"/>
  <c r="G114" s="1"/>
  <c r="U113"/>
  <c r="G113" s="1"/>
  <c r="U112"/>
  <c r="G112" s="1"/>
  <c r="U111"/>
  <c r="G111" s="1"/>
  <c r="U110"/>
  <c r="G110" s="1"/>
  <c r="U109"/>
  <c r="G109" s="1"/>
  <c r="U108"/>
  <c r="G108" s="1"/>
  <c r="U107"/>
  <c r="G107" s="1"/>
  <c r="U106"/>
  <c r="G106" s="1"/>
  <c r="U104"/>
  <c r="G104" s="1"/>
  <c r="U103"/>
  <c r="G103" s="1"/>
  <c r="U102"/>
  <c r="G102" s="1"/>
  <c r="U101"/>
  <c r="G101" s="1"/>
  <c r="U100"/>
  <c r="G100" s="1"/>
  <c r="U99"/>
  <c r="G99" s="1"/>
  <c r="U98"/>
  <c r="G98" s="1"/>
  <c r="U97"/>
  <c r="G97" s="1"/>
  <c r="U96"/>
  <c r="G96" s="1"/>
  <c r="U95"/>
  <c r="G95" s="1"/>
  <c r="U93"/>
  <c r="G93" s="1"/>
  <c r="U92"/>
  <c r="G92" s="1"/>
  <c r="U91"/>
  <c r="G91" s="1"/>
  <c r="U90"/>
  <c r="G90" s="1"/>
  <c r="U88"/>
  <c r="G88" s="1"/>
  <c r="U87"/>
  <c r="U84"/>
  <c r="G84" s="1"/>
  <c r="U83"/>
  <c r="U82"/>
  <c r="G82" s="1"/>
  <c r="U81"/>
  <c r="G81" s="1"/>
  <c r="U79"/>
  <c r="U78"/>
  <c r="G78" s="1"/>
  <c r="U77"/>
  <c r="G77" s="1"/>
  <c r="U75"/>
  <c r="U74"/>
  <c r="G74" s="1"/>
  <c r="U73"/>
  <c r="G73" s="1"/>
  <c r="U72"/>
  <c r="G72" s="1"/>
  <c r="U71"/>
  <c r="U70"/>
  <c r="G70" s="1"/>
  <c r="U68"/>
  <c r="U67"/>
  <c r="G67" s="1"/>
  <c r="U66"/>
  <c r="G66" s="1"/>
  <c r="U65"/>
  <c r="G65" s="1"/>
  <c r="U64"/>
  <c r="I64" s="1"/>
  <c r="U63"/>
  <c r="I63" s="1"/>
  <c r="U59"/>
  <c r="G59" s="1"/>
  <c r="U58"/>
  <c r="G58" s="1"/>
  <c r="G57" s="1"/>
  <c r="U56"/>
  <c r="I56" s="1"/>
  <c r="U55"/>
  <c r="I55" s="1"/>
  <c r="U53"/>
  <c r="U52"/>
  <c r="G52" s="1"/>
  <c r="U51"/>
  <c r="G51" s="1"/>
  <c r="G50" s="1"/>
  <c r="G40" s="1"/>
  <c r="U48"/>
  <c r="I48" s="1"/>
  <c r="U46"/>
  <c r="U45"/>
  <c r="U44"/>
  <c r="I44" s="1"/>
  <c r="U43"/>
  <c r="I43" s="1"/>
  <c r="U42"/>
  <c r="I42" s="1"/>
  <c r="U39"/>
  <c r="G39" s="1"/>
  <c r="U38"/>
  <c r="G38" s="1"/>
  <c r="G37" s="1"/>
  <c r="U36"/>
  <c r="G36" s="1"/>
  <c r="U35"/>
  <c r="I35" s="1"/>
  <c r="U34"/>
  <c r="G34" s="1"/>
  <c r="U31"/>
  <c r="U30"/>
  <c r="G30" s="1"/>
  <c r="U29"/>
  <c r="G29" s="1"/>
  <c r="U28"/>
  <c r="G28" s="1"/>
  <c r="U27"/>
  <c r="U26"/>
  <c r="G26" s="1"/>
  <c r="U25"/>
  <c r="I25" s="1"/>
  <c r="U23"/>
  <c r="U22"/>
  <c r="I22" s="1"/>
  <c r="U21"/>
  <c r="G21" s="1"/>
  <c r="U19"/>
  <c r="U18"/>
  <c r="G18" s="1"/>
  <c r="U17"/>
  <c r="G17" s="1"/>
  <c r="U16"/>
  <c r="G16" s="1"/>
  <c r="U15"/>
  <c r="U14"/>
  <c r="G14" s="1"/>
  <c r="U13"/>
  <c r="G13" s="1"/>
  <c r="U12"/>
  <c r="G12" s="1"/>
  <c r="U11"/>
  <c r="U10"/>
  <c r="G10" s="1"/>
  <c r="U9"/>
  <c r="G9" s="1"/>
  <c r="U8"/>
  <c r="J8" s="1"/>
  <c r="U7"/>
  <c r="I7" s="1"/>
  <c r="R296" i="78"/>
  <c r="R295"/>
  <c r="R294"/>
  <c r="R293"/>
  <c r="R292"/>
  <c r="R291"/>
  <c r="R290"/>
  <c r="R288"/>
  <c r="R287"/>
  <c r="R285"/>
  <c r="R284"/>
  <c r="R283"/>
  <c r="R282"/>
  <c r="R281"/>
  <c r="R280"/>
  <c r="R279"/>
  <c r="R278"/>
  <c r="R277"/>
  <c r="R276"/>
  <c r="R275"/>
  <c r="R274"/>
  <c r="R272"/>
  <c r="R271"/>
  <c r="R270"/>
  <c r="R266"/>
  <c r="R265"/>
  <c r="R264"/>
  <c r="R263"/>
  <c r="R262"/>
  <c r="R261"/>
  <c r="R260"/>
  <c r="R259"/>
  <c r="R258"/>
  <c r="R257"/>
  <c r="R255"/>
  <c r="R254"/>
  <c r="R253"/>
  <c r="R252"/>
  <c r="R251"/>
  <c r="R250"/>
  <c r="R249"/>
  <c r="R248"/>
  <c r="R247"/>
  <c r="R246"/>
  <c r="R245"/>
  <c r="R244"/>
  <c r="R243"/>
  <c r="R241"/>
  <c r="R240"/>
  <c r="R238"/>
  <c r="R237"/>
  <c r="R236"/>
  <c r="R235"/>
  <c r="R234"/>
  <c r="R233"/>
  <c r="R232"/>
  <c r="R231"/>
  <c r="R230"/>
  <c r="R229"/>
  <c r="R227"/>
  <c r="R226"/>
  <c r="R225"/>
  <c r="R224"/>
  <c r="R223"/>
  <c r="R222"/>
  <c r="R221"/>
  <c r="R220"/>
  <c r="R219"/>
  <c r="R218"/>
  <c r="R216"/>
  <c r="R215"/>
  <c r="R214"/>
  <c r="R213"/>
  <c r="R212"/>
  <c r="R211"/>
  <c r="R210"/>
  <c r="R209"/>
  <c r="R208"/>
  <c r="R207"/>
  <c r="R205"/>
  <c r="R203"/>
  <c r="R202"/>
  <c r="R201"/>
  <c r="R200"/>
  <c r="R198"/>
  <c r="I198" s="1"/>
  <c r="R196"/>
  <c r="R195"/>
  <c r="R194"/>
  <c r="R193"/>
  <c r="I193" s="1"/>
  <c r="R191"/>
  <c r="R190"/>
  <c r="R188"/>
  <c r="R186"/>
  <c r="I186" s="1"/>
  <c r="R185"/>
  <c r="I185" s="1"/>
  <c r="R184"/>
  <c r="I184" s="1"/>
  <c r="R182"/>
  <c r="R181"/>
  <c r="R180"/>
  <c r="R179"/>
  <c r="R178"/>
  <c r="R177"/>
  <c r="R176"/>
  <c r="R175"/>
  <c r="R174"/>
  <c r="I174" s="1"/>
  <c r="R172"/>
  <c r="R170"/>
  <c r="R169"/>
  <c r="R168"/>
  <c r="R167"/>
  <c r="R166"/>
  <c r="R165"/>
  <c r="R164"/>
  <c r="R163"/>
  <c r="R162"/>
  <c r="R161"/>
  <c r="R160"/>
  <c r="R159"/>
  <c r="R158"/>
  <c r="R157"/>
  <c r="R155"/>
  <c r="R154"/>
  <c r="R152"/>
  <c r="R151"/>
  <c r="R150"/>
  <c r="R149"/>
  <c r="R148"/>
  <c r="R147"/>
  <c r="R146"/>
  <c r="R145"/>
  <c r="R144"/>
  <c r="R143"/>
  <c r="R141"/>
  <c r="R140"/>
  <c r="R139"/>
  <c r="R138"/>
  <c r="R137"/>
  <c r="R136"/>
  <c r="R135"/>
  <c r="R134"/>
  <c r="R133"/>
  <c r="R132"/>
  <c r="R130"/>
  <c r="R129"/>
  <c r="R128"/>
  <c r="R127"/>
  <c r="R126"/>
  <c r="R125"/>
  <c r="R124"/>
  <c r="R123"/>
  <c r="R122"/>
  <c r="R121"/>
  <c r="R119"/>
  <c r="R118"/>
  <c r="R117"/>
  <c r="R116"/>
  <c r="R114"/>
  <c r="R113"/>
  <c r="R110"/>
  <c r="R109"/>
  <c r="R108"/>
  <c r="R107"/>
  <c r="R105"/>
  <c r="R104"/>
  <c r="R103"/>
  <c r="R101"/>
  <c r="R100"/>
  <c r="R99"/>
  <c r="R98"/>
  <c r="R97"/>
  <c r="R96"/>
  <c r="R94"/>
  <c r="I94" s="1"/>
  <c r="R93"/>
  <c r="R92"/>
  <c r="R91"/>
  <c r="R90"/>
  <c r="I90" s="1"/>
  <c r="R89"/>
  <c r="I89" s="1"/>
  <c r="R86"/>
  <c r="R85"/>
  <c r="J85" s="1"/>
  <c r="R84"/>
  <c r="I84" s="1"/>
  <c r="R82"/>
  <c r="R80"/>
  <c r="I80" s="1"/>
  <c r="R79"/>
  <c r="I79" s="1"/>
  <c r="R78"/>
  <c r="I78" s="1"/>
  <c r="R77"/>
  <c r="I77" s="1"/>
  <c r="R76"/>
  <c r="I76" s="1"/>
  <c r="R75"/>
  <c r="I75" s="1"/>
  <c r="R74"/>
  <c r="I74" s="1"/>
  <c r="R71"/>
  <c r="I71" s="1"/>
  <c r="R70"/>
  <c r="I70" s="1"/>
  <c r="R69"/>
  <c r="I69" s="1"/>
  <c r="R68"/>
  <c r="I68" s="1"/>
  <c r="R67"/>
  <c r="I67" s="1"/>
  <c r="R66"/>
  <c r="I66" s="1"/>
  <c r="R65"/>
  <c r="I65" s="1"/>
  <c r="R63"/>
  <c r="R62"/>
  <c r="I62" s="1"/>
  <c r="R59"/>
  <c r="I59" s="1"/>
  <c r="R58"/>
  <c r="I58" s="1"/>
  <c r="R56"/>
  <c r="R55"/>
  <c r="R54"/>
  <c r="R52"/>
  <c r="I52" s="1"/>
  <c r="R51"/>
  <c r="I51" s="1"/>
  <c r="R50"/>
  <c r="I50" s="1"/>
  <c r="R49"/>
  <c r="I49" s="1"/>
  <c r="R46"/>
  <c r="R45"/>
  <c r="I45" s="1"/>
  <c r="R44"/>
  <c r="I44" s="1"/>
  <c r="R42"/>
  <c r="I42" s="1"/>
  <c r="R41"/>
  <c r="I41" s="1"/>
  <c r="R37"/>
  <c r="R36"/>
  <c r="R35"/>
  <c r="R34"/>
  <c r="R33"/>
  <c r="R32"/>
  <c r="R31"/>
  <c r="I31" s="1"/>
  <c r="R27"/>
  <c r="J27" s="1"/>
  <c r="R26"/>
  <c r="R25"/>
  <c r="R23"/>
  <c r="R22"/>
  <c r="R21"/>
  <c r="R20"/>
  <c r="R19"/>
  <c r="I19" s="1"/>
  <c r="R18"/>
  <c r="R17"/>
  <c r="R16"/>
  <c r="R15"/>
  <c r="R14"/>
  <c r="R13"/>
  <c r="R8"/>
  <c r="I8" s="1"/>
  <c r="I155" i="108"/>
  <c r="I154"/>
  <c r="R254"/>
  <c r="R253"/>
  <c r="R252"/>
  <c r="R251"/>
  <c r="R250"/>
  <c r="R249"/>
  <c r="R248"/>
  <c r="R246"/>
  <c r="R245"/>
  <c r="R243"/>
  <c r="R242"/>
  <c r="R241"/>
  <c r="R240"/>
  <c r="R239"/>
  <c r="R238"/>
  <c r="R237"/>
  <c r="R236"/>
  <c r="R235"/>
  <c r="R234"/>
  <c r="R233"/>
  <c r="R232"/>
  <c r="R230"/>
  <c r="R229"/>
  <c r="R228"/>
  <c r="R224"/>
  <c r="R223"/>
  <c r="R222"/>
  <c r="R221"/>
  <c r="R220"/>
  <c r="R219"/>
  <c r="R218"/>
  <c r="R217"/>
  <c r="R216"/>
  <c r="R215"/>
  <c r="R213"/>
  <c r="R212"/>
  <c r="R211"/>
  <c r="R210"/>
  <c r="R209"/>
  <c r="R208"/>
  <c r="R207"/>
  <c r="R206"/>
  <c r="R205"/>
  <c r="R204"/>
  <c r="R203"/>
  <c r="R202"/>
  <c r="R201"/>
  <c r="R199"/>
  <c r="R198"/>
  <c r="R196"/>
  <c r="R195"/>
  <c r="R194"/>
  <c r="R193"/>
  <c r="R192"/>
  <c r="R191"/>
  <c r="R190"/>
  <c r="R189"/>
  <c r="R188"/>
  <c r="R187"/>
  <c r="R185"/>
  <c r="R184"/>
  <c r="R183"/>
  <c r="R182"/>
  <c r="R181"/>
  <c r="R180"/>
  <c r="R179"/>
  <c r="R178"/>
  <c r="R177"/>
  <c r="R176"/>
  <c r="R174"/>
  <c r="R173"/>
  <c r="R172"/>
  <c r="R171"/>
  <c r="R170"/>
  <c r="R169"/>
  <c r="R168"/>
  <c r="R167"/>
  <c r="R166"/>
  <c r="R165"/>
  <c r="R163"/>
  <c r="R161"/>
  <c r="R160"/>
  <c r="R159"/>
  <c r="R158"/>
  <c r="R156"/>
  <c r="I156" s="1"/>
  <c r="R155"/>
  <c r="R154"/>
  <c r="R153"/>
  <c r="I153" s="1"/>
  <c r="R152"/>
  <c r="I152" s="1"/>
  <c r="R151"/>
  <c r="R150"/>
  <c r="R148"/>
  <c r="R146"/>
  <c r="I146" s="1"/>
  <c r="R145"/>
  <c r="R144"/>
  <c r="R143"/>
  <c r="R142"/>
  <c r="R141"/>
  <c r="R140"/>
  <c r="R139"/>
  <c r="R138"/>
  <c r="R137"/>
  <c r="R136"/>
  <c r="R134"/>
  <c r="R133"/>
  <c r="R132"/>
  <c r="R131"/>
  <c r="R130"/>
  <c r="R129"/>
  <c r="R128"/>
  <c r="R127"/>
  <c r="R126"/>
  <c r="R125"/>
  <c r="R124"/>
  <c r="R123"/>
  <c r="R122"/>
  <c r="R121"/>
  <c r="R119"/>
  <c r="R118"/>
  <c r="R116"/>
  <c r="R115"/>
  <c r="R114"/>
  <c r="R113"/>
  <c r="R112"/>
  <c r="R111"/>
  <c r="R110"/>
  <c r="R109"/>
  <c r="R108"/>
  <c r="R107"/>
  <c r="R105"/>
  <c r="R104"/>
  <c r="R103"/>
  <c r="R102"/>
  <c r="R101"/>
  <c r="R100"/>
  <c r="R99"/>
  <c r="R98"/>
  <c r="R97"/>
  <c r="R96"/>
  <c r="R94"/>
  <c r="R93"/>
  <c r="R92"/>
  <c r="R91"/>
  <c r="R90"/>
  <c r="R89"/>
  <c r="R88"/>
  <c r="R87"/>
  <c r="R86"/>
  <c r="R85"/>
  <c r="R83"/>
  <c r="R82"/>
  <c r="R81"/>
  <c r="R80"/>
  <c r="R78"/>
  <c r="R77"/>
  <c r="R74"/>
  <c r="R73"/>
  <c r="R72"/>
  <c r="R71"/>
  <c r="R69"/>
  <c r="R68"/>
  <c r="R67"/>
  <c r="R65"/>
  <c r="R64"/>
  <c r="R63"/>
  <c r="R62"/>
  <c r="R61"/>
  <c r="R60"/>
  <c r="R58"/>
  <c r="R57"/>
  <c r="R56"/>
  <c r="R55"/>
  <c r="R54"/>
  <c r="R52"/>
  <c r="R51"/>
  <c r="R49"/>
  <c r="R48"/>
  <c r="R47"/>
  <c r="R46"/>
  <c r="R44"/>
  <c r="R43"/>
  <c r="R42"/>
  <c r="R41"/>
  <c r="R39"/>
  <c r="R38"/>
  <c r="R36"/>
  <c r="R35"/>
  <c r="R34"/>
  <c r="R31"/>
  <c r="R30"/>
  <c r="R29"/>
  <c r="R28"/>
  <c r="R27"/>
  <c r="R26"/>
  <c r="R25"/>
  <c r="R23"/>
  <c r="R22"/>
  <c r="R21"/>
  <c r="R19"/>
  <c r="R18"/>
  <c r="R17"/>
  <c r="R16"/>
  <c r="R15"/>
  <c r="R14"/>
  <c r="R13"/>
  <c r="R12"/>
  <c r="R11"/>
  <c r="R10"/>
  <c r="R9"/>
  <c r="R8"/>
  <c r="R7"/>
  <c r="H247"/>
  <c r="H244"/>
  <c r="H231"/>
  <c r="H227"/>
  <c r="H226" s="1"/>
  <c r="H214"/>
  <c r="H200"/>
  <c r="H197"/>
  <c r="H186"/>
  <c r="H175"/>
  <c r="H164"/>
  <c r="H157"/>
  <c r="H149"/>
  <c r="H147"/>
  <c r="H135"/>
  <c r="H120"/>
  <c r="H117"/>
  <c r="H106"/>
  <c r="H95"/>
  <c r="H84"/>
  <c r="H79"/>
  <c r="H76"/>
  <c r="H75" s="1"/>
  <c r="H70"/>
  <c r="H66"/>
  <c r="H59"/>
  <c r="H53"/>
  <c r="H50"/>
  <c r="H45"/>
  <c r="H40"/>
  <c r="H37"/>
  <c r="H33"/>
  <c r="H24"/>
  <c r="H20"/>
  <c r="H6"/>
  <c r="H5" s="1"/>
  <c r="G197" i="78"/>
  <c r="G192"/>
  <c r="G183"/>
  <c r="G88"/>
  <c r="G83"/>
  <c r="G73"/>
  <c r="G64"/>
  <c r="G61"/>
  <c r="G60" s="1"/>
  <c r="G57"/>
  <c r="G48"/>
  <c r="G43"/>
  <c r="G40"/>
  <c r="G29"/>
  <c r="G24"/>
  <c r="G10"/>
  <c r="G7"/>
  <c r="AG162" i="68"/>
  <c r="AG152"/>
  <c r="H186" i="83" l="1"/>
  <c r="H69" i="84"/>
  <c r="H250"/>
  <c r="H135" i="86"/>
  <c r="H75" s="1"/>
  <c r="H200"/>
  <c r="G106" i="88"/>
  <c r="H106"/>
  <c r="G94" i="83"/>
  <c r="H30"/>
  <c r="H72"/>
  <c r="H78"/>
  <c r="H148"/>
  <c r="H218"/>
  <c r="H236"/>
  <c r="H262"/>
  <c r="H87" i="84"/>
  <c r="H109"/>
  <c r="H6" i="86"/>
  <c r="H20"/>
  <c r="H66"/>
  <c r="H6" i="81"/>
  <c r="H53"/>
  <c r="H70"/>
  <c r="H76"/>
  <c r="H164"/>
  <c r="H186"/>
  <c r="H200"/>
  <c r="H247"/>
  <c r="H12" i="88"/>
  <c r="H29"/>
  <c r="H124"/>
  <c r="H135"/>
  <c r="H173"/>
  <c r="H190"/>
  <c r="H269"/>
  <c r="H77" i="83"/>
  <c r="H260"/>
  <c r="H76" i="86"/>
  <c r="G166" i="88"/>
  <c r="H166"/>
  <c r="G33" i="83"/>
  <c r="H266"/>
  <c r="H200" i="84"/>
  <c r="H79" i="86"/>
  <c r="H40" i="88"/>
  <c r="H92"/>
  <c r="H126"/>
  <c r="H222"/>
  <c r="H278"/>
  <c r="G24"/>
  <c r="H24"/>
  <c r="G66"/>
  <c r="H66"/>
  <c r="G84"/>
  <c r="H84"/>
  <c r="G94"/>
  <c r="H94"/>
  <c r="G142"/>
  <c r="H142"/>
  <c r="G177"/>
  <c r="H177"/>
  <c r="G202"/>
  <c r="H202"/>
  <c r="G247"/>
  <c r="H247"/>
  <c r="H134" i="83"/>
  <c r="H222"/>
  <c r="H95" i="86"/>
  <c r="H117"/>
  <c r="G122" i="88"/>
  <c r="H122"/>
  <c r="G131"/>
  <c r="H131"/>
  <c r="G158"/>
  <c r="H158"/>
  <c r="G240"/>
  <c r="H240"/>
  <c r="H18" i="83"/>
  <c r="H36"/>
  <c r="H73"/>
  <c r="H132"/>
  <c r="H142"/>
  <c r="H149"/>
  <c r="H213"/>
  <c r="H211" s="1"/>
  <c r="H220"/>
  <c r="H232"/>
  <c r="H237"/>
  <c r="H56" i="84"/>
  <c r="G127" i="83"/>
  <c r="G159"/>
  <c r="G211"/>
  <c r="H26"/>
  <c r="H74"/>
  <c r="H82"/>
  <c r="H133"/>
  <c r="H138"/>
  <c r="H144"/>
  <c r="H150"/>
  <c r="H158"/>
  <c r="H182"/>
  <c r="H216"/>
  <c r="H221"/>
  <c r="H226"/>
  <c r="H233"/>
  <c r="H238"/>
  <c r="H254"/>
  <c r="H53" i="84"/>
  <c r="H120"/>
  <c r="H244" i="81"/>
  <c r="I248" i="87"/>
  <c r="H58" i="88"/>
  <c r="H99"/>
  <c r="H118"/>
  <c r="H162"/>
  <c r="H198"/>
  <c r="H231"/>
  <c r="H242"/>
  <c r="H265"/>
  <c r="G39"/>
  <c r="H39"/>
  <c r="G184"/>
  <c r="H184"/>
  <c r="G193"/>
  <c r="H193"/>
  <c r="G212"/>
  <c r="H212"/>
  <c r="G230"/>
  <c r="G229" s="1"/>
  <c r="H230"/>
  <c r="G264"/>
  <c r="H264"/>
  <c r="G277"/>
  <c r="G276" s="1"/>
  <c r="H277"/>
  <c r="H276" s="1"/>
  <c r="H214" i="81"/>
  <c r="T67" i="88"/>
  <c r="T258"/>
  <c r="T257" s="1"/>
  <c r="G23" i="83"/>
  <c r="H23"/>
  <c r="G191"/>
  <c r="H191"/>
  <c r="G195"/>
  <c r="H195"/>
  <c r="G263"/>
  <c r="H263"/>
  <c r="G11"/>
  <c r="H11"/>
  <c r="G19"/>
  <c r="H19"/>
  <c r="G147"/>
  <c r="H147"/>
  <c r="G155"/>
  <c r="H155"/>
  <c r="G183"/>
  <c r="H183"/>
  <c r="G231"/>
  <c r="H231"/>
  <c r="G259"/>
  <c r="G258" s="1"/>
  <c r="H259"/>
  <c r="H258" s="1"/>
  <c r="H95"/>
  <c r="H111"/>
  <c r="H45" i="84"/>
  <c r="H123"/>
  <c r="H24" i="86"/>
  <c r="G79" i="83"/>
  <c r="H79"/>
  <c r="H76" s="1"/>
  <c r="G131"/>
  <c r="H131"/>
  <c r="G135"/>
  <c r="H135"/>
  <c r="G139"/>
  <c r="H139"/>
  <c r="G143"/>
  <c r="H143"/>
  <c r="G215"/>
  <c r="H215"/>
  <c r="G219"/>
  <c r="H219"/>
  <c r="G223"/>
  <c r="H223"/>
  <c r="G227"/>
  <c r="H227"/>
  <c r="G247"/>
  <c r="H247"/>
  <c r="G251"/>
  <c r="H251"/>
  <c r="G255"/>
  <c r="H255"/>
  <c r="H99"/>
  <c r="H115"/>
  <c r="H40" i="84"/>
  <c r="H217"/>
  <c r="H53" i="86"/>
  <c r="H120"/>
  <c r="H175"/>
  <c r="H231"/>
  <c r="H106" i="81"/>
  <c r="H120"/>
  <c r="H175"/>
  <c r="H231"/>
  <c r="G199" i="83"/>
  <c r="H199"/>
  <c r="G267"/>
  <c r="H267"/>
  <c r="H107"/>
  <c r="G15"/>
  <c r="H15"/>
  <c r="G83"/>
  <c r="H83"/>
  <c r="H80" s="1"/>
  <c r="G151"/>
  <c r="H151"/>
  <c r="G179"/>
  <c r="H179"/>
  <c r="G187"/>
  <c r="H187"/>
  <c r="G235"/>
  <c r="H235"/>
  <c r="G27"/>
  <c r="H27"/>
  <c r="G31"/>
  <c r="H31"/>
  <c r="G71"/>
  <c r="H71"/>
  <c r="G75"/>
  <c r="H75"/>
  <c r="G87"/>
  <c r="H87"/>
  <c r="G203"/>
  <c r="H203"/>
  <c r="G207"/>
  <c r="H207"/>
  <c r="G243"/>
  <c r="H243"/>
  <c r="H103"/>
  <c r="H119"/>
  <c r="H73" i="84"/>
  <c r="H79"/>
  <c r="H178"/>
  <c r="H189"/>
  <c r="H203"/>
  <c r="H20"/>
  <c r="H84" i="81"/>
  <c r="H135"/>
  <c r="H8" i="87"/>
  <c r="G8"/>
  <c r="H28"/>
  <c r="G28"/>
  <c r="H42"/>
  <c r="G42"/>
  <c r="I42"/>
  <c r="H87"/>
  <c r="G87"/>
  <c r="I87"/>
  <c r="H100"/>
  <c r="G100"/>
  <c r="I100"/>
  <c r="H112"/>
  <c r="G112"/>
  <c r="H124"/>
  <c r="G124"/>
  <c r="H136"/>
  <c r="G136"/>
  <c r="H169"/>
  <c r="G169"/>
  <c r="I169"/>
  <c r="H181"/>
  <c r="G181"/>
  <c r="H193"/>
  <c r="G193"/>
  <c r="H206"/>
  <c r="G206"/>
  <c r="H214"/>
  <c r="G214"/>
  <c r="H226"/>
  <c r="G226"/>
  <c r="I226"/>
  <c r="H238"/>
  <c r="G238"/>
  <c r="I238"/>
  <c r="G77" i="88"/>
  <c r="G76" s="1"/>
  <c r="H77"/>
  <c r="H225" i="108"/>
  <c r="G268" i="83"/>
  <c r="H268"/>
  <c r="H92"/>
  <c r="H108"/>
  <c r="H160"/>
  <c r="H197" i="81"/>
  <c r="H24"/>
  <c r="I8" i="87"/>
  <c r="I46"/>
  <c r="I112"/>
  <c r="I181"/>
  <c r="I193"/>
  <c r="I206"/>
  <c r="H62"/>
  <c r="G62"/>
  <c r="H66"/>
  <c r="G66"/>
  <c r="H70"/>
  <c r="G70"/>
  <c r="I70"/>
  <c r="H74"/>
  <c r="G74"/>
  <c r="H79"/>
  <c r="G79"/>
  <c r="H84"/>
  <c r="G84"/>
  <c r="H88"/>
  <c r="G88"/>
  <c r="H92"/>
  <c r="G92"/>
  <c r="H96"/>
  <c r="G96"/>
  <c r="H138"/>
  <c r="G138"/>
  <c r="H142"/>
  <c r="G142"/>
  <c r="H146"/>
  <c r="G146"/>
  <c r="G156"/>
  <c r="H156"/>
  <c r="I156"/>
  <c r="G160"/>
  <c r="H160"/>
  <c r="I160"/>
  <c r="H170"/>
  <c r="G170"/>
  <c r="H174"/>
  <c r="G174"/>
  <c r="H178"/>
  <c r="G178"/>
  <c r="H182"/>
  <c r="G182"/>
  <c r="I182"/>
  <c r="H186"/>
  <c r="G186"/>
  <c r="I186"/>
  <c r="H194"/>
  <c r="G194"/>
  <c r="H198"/>
  <c r="G198"/>
  <c r="H202"/>
  <c r="G202"/>
  <c r="H207"/>
  <c r="G207"/>
  <c r="H211"/>
  <c r="G211"/>
  <c r="H215"/>
  <c r="G215"/>
  <c r="H219"/>
  <c r="G219"/>
  <c r="H223"/>
  <c r="G223"/>
  <c r="H227"/>
  <c r="G227"/>
  <c r="H239"/>
  <c r="G239"/>
  <c r="H243"/>
  <c r="G243"/>
  <c r="H247"/>
  <c r="G247"/>
  <c r="H100" i="88"/>
  <c r="H125"/>
  <c r="H137"/>
  <c r="H224"/>
  <c r="H236"/>
  <c r="H253"/>
  <c r="T33"/>
  <c r="U33" s="1"/>
  <c r="U9"/>
  <c r="G48"/>
  <c r="G42" s="1"/>
  <c r="H48"/>
  <c r="H42" s="1"/>
  <c r="G171"/>
  <c r="G167" s="1"/>
  <c r="H171"/>
  <c r="G175"/>
  <c r="H175"/>
  <c r="G200"/>
  <c r="G196" s="1"/>
  <c r="H200"/>
  <c r="G204"/>
  <c r="H204"/>
  <c r="G221"/>
  <c r="H221"/>
  <c r="G225"/>
  <c r="H225"/>
  <c r="G267"/>
  <c r="G263" s="1"/>
  <c r="H267"/>
  <c r="G271"/>
  <c r="H271"/>
  <c r="G275"/>
  <c r="H275"/>
  <c r="H12" i="87"/>
  <c r="G12"/>
  <c r="H38"/>
  <c r="G38"/>
  <c r="H46"/>
  <c r="G46"/>
  <c r="H60"/>
  <c r="G60"/>
  <c r="I60"/>
  <c r="I53" s="1"/>
  <c r="H83"/>
  <c r="G83"/>
  <c r="H95"/>
  <c r="G95"/>
  <c r="I95"/>
  <c r="H104"/>
  <c r="G104"/>
  <c r="I104"/>
  <c r="H116"/>
  <c r="G116"/>
  <c r="H132"/>
  <c r="G132"/>
  <c r="H177"/>
  <c r="G177"/>
  <c r="I177"/>
  <c r="H189"/>
  <c r="G189"/>
  <c r="H242"/>
  <c r="G242"/>
  <c r="I242"/>
  <c r="H255"/>
  <c r="G255"/>
  <c r="H96" i="83"/>
  <c r="H104"/>
  <c r="H124"/>
  <c r="H192"/>
  <c r="H208"/>
  <c r="H244"/>
  <c r="H84" i="86"/>
  <c r="H186"/>
  <c r="G6" i="83"/>
  <c r="G228"/>
  <c r="H16"/>
  <c r="H38"/>
  <c r="H88"/>
  <c r="H97"/>
  <c r="H109"/>
  <c r="H125"/>
  <c r="H161"/>
  <c r="H188"/>
  <c r="H205"/>
  <c r="H33" i="81"/>
  <c r="I97" i="87"/>
  <c r="I194"/>
  <c r="I219"/>
  <c r="I239"/>
  <c r="I235" s="1"/>
  <c r="I255"/>
  <c r="I251" s="1"/>
  <c r="H14"/>
  <c r="G14"/>
  <c r="H30"/>
  <c r="G30"/>
  <c r="H63"/>
  <c r="G63"/>
  <c r="H75"/>
  <c r="G75"/>
  <c r="I75"/>
  <c r="H110"/>
  <c r="G110"/>
  <c r="H126"/>
  <c r="G126"/>
  <c r="I126"/>
  <c r="H147"/>
  <c r="G147"/>
  <c r="I147"/>
  <c r="H191"/>
  <c r="G191"/>
  <c r="I191"/>
  <c r="H143" i="88"/>
  <c r="H159"/>
  <c r="H191"/>
  <c r="H189" s="1"/>
  <c r="H215"/>
  <c r="T107"/>
  <c r="G85"/>
  <c r="G79" s="1"/>
  <c r="H85"/>
  <c r="H79" s="1"/>
  <c r="G97"/>
  <c r="H97"/>
  <c r="G148"/>
  <c r="H148"/>
  <c r="G180"/>
  <c r="H180"/>
  <c r="G213"/>
  <c r="G207" s="1"/>
  <c r="H213"/>
  <c r="H227" i="86"/>
  <c r="H226" s="1"/>
  <c r="H225" s="1"/>
  <c r="H45" i="81"/>
  <c r="H95"/>
  <c r="H16" i="87"/>
  <c r="G16"/>
  <c r="H34"/>
  <c r="G34"/>
  <c r="H91"/>
  <c r="G91"/>
  <c r="I91"/>
  <c r="H120"/>
  <c r="G120"/>
  <c r="H128"/>
  <c r="G128"/>
  <c r="H173"/>
  <c r="G173"/>
  <c r="I173"/>
  <c r="H185"/>
  <c r="G185"/>
  <c r="H197"/>
  <c r="G197"/>
  <c r="H210"/>
  <c r="G210"/>
  <c r="H222"/>
  <c r="G222"/>
  <c r="I222"/>
  <c r="H234"/>
  <c r="G234"/>
  <c r="H246"/>
  <c r="G246"/>
  <c r="I246"/>
  <c r="U8" i="88"/>
  <c r="G109"/>
  <c r="G108" s="1"/>
  <c r="H109"/>
  <c r="H108" s="1"/>
  <c r="G195"/>
  <c r="H195"/>
  <c r="G264" i="83"/>
  <c r="H264"/>
  <c r="H100"/>
  <c r="H112"/>
  <c r="H120"/>
  <c r="H128"/>
  <c r="H196"/>
  <c r="H204"/>
  <c r="H256"/>
  <c r="H6" i="84"/>
  <c r="H247" i="86"/>
  <c r="H59"/>
  <c r="H164"/>
  <c r="I37" i="78"/>
  <c r="G20" i="83"/>
  <c r="G76"/>
  <c r="G80"/>
  <c r="G116"/>
  <c r="H12"/>
  <c r="H21"/>
  <c r="H93"/>
  <c r="H101"/>
  <c r="H113"/>
  <c r="H117"/>
  <c r="H121"/>
  <c r="H129"/>
  <c r="H180"/>
  <c r="H184"/>
  <c r="H193"/>
  <c r="H197"/>
  <c r="H201"/>
  <c r="H209"/>
  <c r="H252"/>
  <c r="H257"/>
  <c r="H138" i="84"/>
  <c r="H167"/>
  <c r="H98"/>
  <c r="H106" i="86"/>
  <c r="H79" i="81"/>
  <c r="H157"/>
  <c r="I79" i="87"/>
  <c r="I92"/>
  <c r="I207"/>
  <c r="H10"/>
  <c r="G10"/>
  <c r="H18"/>
  <c r="G18"/>
  <c r="H22"/>
  <c r="G22"/>
  <c r="H26"/>
  <c r="G26"/>
  <c r="H36"/>
  <c r="G36"/>
  <c r="I36"/>
  <c r="H52"/>
  <c r="G52"/>
  <c r="H58"/>
  <c r="G58"/>
  <c r="H67"/>
  <c r="G67"/>
  <c r="H71"/>
  <c r="G71"/>
  <c r="H80"/>
  <c r="G80"/>
  <c r="H98"/>
  <c r="G98"/>
  <c r="H102"/>
  <c r="G102"/>
  <c r="H106"/>
  <c r="G106"/>
  <c r="H114"/>
  <c r="G114"/>
  <c r="H118"/>
  <c r="G118"/>
  <c r="H130"/>
  <c r="G130"/>
  <c r="I130"/>
  <c r="I122" s="1"/>
  <c r="H134"/>
  <c r="G134"/>
  <c r="I134"/>
  <c r="H139"/>
  <c r="G139"/>
  <c r="I139"/>
  <c r="H143"/>
  <c r="G143"/>
  <c r="I143"/>
  <c r="G152"/>
  <c r="H152"/>
  <c r="G157"/>
  <c r="H157"/>
  <c r="H171"/>
  <c r="G171"/>
  <c r="H175"/>
  <c r="G175"/>
  <c r="H183"/>
  <c r="G183"/>
  <c r="H187"/>
  <c r="G187"/>
  <c r="H195"/>
  <c r="G195"/>
  <c r="I195"/>
  <c r="H199"/>
  <c r="G199"/>
  <c r="I199"/>
  <c r="H203"/>
  <c r="G203"/>
  <c r="H249"/>
  <c r="G249"/>
  <c r="G248" s="1"/>
  <c r="H253"/>
  <c r="G253"/>
  <c r="H257"/>
  <c r="G257"/>
  <c r="H95" i="88"/>
  <c r="H101"/>
  <c r="H121"/>
  <c r="H133"/>
  <c r="H155"/>
  <c r="H163"/>
  <c r="H203"/>
  <c r="H220"/>
  <c r="H218" s="1"/>
  <c r="H237"/>
  <c r="H249"/>
  <c r="G38"/>
  <c r="H38"/>
  <c r="H30" s="1"/>
  <c r="G93"/>
  <c r="G91" s="1"/>
  <c r="H93"/>
  <c r="G103"/>
  <c r="G102" s="1"/>
  <c r="H103"/>
  <c r="H102" s="1"/>
  <c r="G119"/>
  <c r="G116" s="1"/>
  <c r="H119"/>
  <c r="G123"/>
  <c r="H123"/>
  <c r="G140"/>
  <c r="H140"/>
  <c r="G144"/>
  <c r="H144"/>
  <c r="G209"/>
  <c r="H209"/>
  <c r="G217"/>
  <c r="H217"/>
  <c r="H32" i="108"/>
  <c r="H255" s="1"/>
  <c r="H162"/>
  <c r="I34" i="78"/>
  <c r="G24" i="83"/>
  <c r="G89"/>
  <c r="G105"/>
  <c r="G157"/>
  <c r="G189"/>
  <c r="G261"/>
  <c r="H9"/>
  <c r="H13"/>
  <c r="H17"/>
  <c r="H28"/>
  <c r="H34"/>
  <c r="H39"/>
  <c r="H58"/>
  <c r="H84"/>
  <c r="H90"/>
  <c r="H98"/>
  <c r="H102"/>
  <c r="H106"/>
  <c r="H110"/>
  <c r="H114"/>
  <c r="H118"/>
  <c r="H122"/>
  <c r="H126"/>
  <c r="H162"/>
  <c r="H177"/>
  <c r="H181"/>
  <c r="H185"/>
  <c r="H190"/>
  <c r="H194"/>
  <c r="H198"/>
  <c r="H202"/>
  <c r="H206"/>
  <c r="H210"/>
  <c r="H242"/>
  <c r="H248"/>
  <c r="H253"/>
  <c r="H265"/>
  <c r="H24" i="84"/>
  <c r="H82"/>
  <c r="H234"/>
  <c r="H157" i="86"/>
  <c r="H214"/>
  <c r="H50"/>
  <c r="H117" i="81"/>
  <c r="I10" i="87"/>
  <c r="I16"/>
  <c r="I22"/>
  <c r="I62"/>
  <c r="I66"/>
  <c r="I72"/>
  <c r="I80"/>
  <c r="I88"/>
  <c r="I110"/>
  <c r="I108" s="1"/>
  <c r="I114"/>
  <c r="I118"/>
  <c r="I124"/>
  <c r="I146"/>
  <c r="I137" s="1"/>
  <c r="I157"/>
  <c r="I178"/>
  <c r="I189"/>
  <c r="I202"/>
  <c r="I201" s="1"/>
  <c r="I214"/>
  <c r="I234"/>
  <c r="H7"/>
  <c r="G7"/>
  <c r="I7"/>
  <c r="H11"/>
  <c r="G11"/>
  <c r="I11"/>
  <c r="H15"/>
  <c r="G15"/>
  <c r="I15"/>
  <c r="H19"/>
  <c r="G19"/>
  <c r="I19"/>
  <c r="H23"/>
  <c r="G23"/>
  <c r="H27"/>
  <c r="G27"/>
  <c r="H31"/>
  <c r="G31"/>
  <c r="H41"/>
  <c r="G41"/>
  <c r="V54"/>
  <c r="H59"/>
  <c r="G59"/>
  <c r="H64"/>
  <c r="G64"/>
  <c r="H76"/>
  <c r="G76"/>
  <c r="H82"/>
  <c r="G82"/>
  <c r="I82"/>
  <c r="I81" s="1"/>
  <c r="H90"/>
  <c r="G90"/>
  <c r="H94"/>
  <c r="G94"/>
  <c r="H99"/>
  <c r="G99"/>
  <c r="H103"/>
  <c r="G103"/>
  <c r="H107"/>
  <c r="G107"/>
  <c r="H111"/>
  <c r="G111"/>
  <c r="H115"/>
  <c r="G115"/>
  <c r="H123"/>
  <c r="G123"/>
  <c r="H127"/>
  <c r="G127"/>
  <c r="H131"/>
  <c r="G131"/>
  <c r="H135"/>
  <c r="G135"/>
  <c r="H140"/>
  <c r="G140"/>
  <c r="H144"/>
  <c r="G144"/>
  <c r="G158"/>
  <c r="H158"/>
  <c r="H163"/>
  <c r="G163"/>
  <c r="G161" s="1"/>
  <c r="H167"/>
  <c r="G167"/>
  <c r="H205"/>
  <c r="G205"/>
  <c r="I205"/>
  <c r="H209"/>
  <c r="G209"/>
  <c r="I209"/>
  <c r="H213"/>
  <c r="G213"/>
  <c r="I213"/>
  <c r="H217"/>
  <c r="G217"/>
  <c r="I217"/>
  <c r="H221"/>
  <c r="G221"/>
  <c r="H225"/>
  <c r="G225"/>
  <c r="H233"/>
  <c r="G233"/>
  <c r="I233"/>
  <c r="H237"/>
  <c r="G237"/>
  <c r="H241"/>
  <c r="G241"/>
  <c r="H245"/>
  <c r="G245"/>
  <c r="H250"/>
  <c r="G250"/>
  <c r="H254"/>
  <c r="G254"/>
  <c r="H258"/>
  <c r="G258"/>
  <c r="H14" i="88"/>
  <c r="H6" s="1"/>
  <c r="H22"/>
  <c r="H27"/>
  <c r="H64"/>
  <c r="H78"/>
  <c r="H76" s="1"/>
  <c r="H96"/>
  <c r="H117"/>
  <c r="H129"/>
  <c r="H139"/>
  <c r="H138" s="1"/>
  <c r="H151"/>
  <c r="H149" s="1"/>
  <c r="H156"/>
  <c r="H160"/>
  <c r="H164"/>
  <c r="H187"/>
  <c r="H192"/>
  <c r="H199"/>
  <c r="H205"/>
  <c r="H211"/>
  <c r="H216"/>
  <c r="H233"/>
  <c r="H244"/>
  <c r="H255"/>
  <c r="H268"/>
  <c r="H280"/>
  <c r="G6"/>
  <c r="G5" s="1"/>
  <c r="G65"/>
  <c r="H65"/>
  <c r="G98"/>
  <c r="G111"/>
  <c r="G128"/>
  <c r="H128"/>
  <c r="G132"/>
  <c r="H132"/>
  <c r="G136"/>
  <c r="H136"/>
  <c r="G152"/>
  <c r="G185"/>
  <c r="H185"/>
  <c r="G235"/>
  <c r="H235"/>
  <c r="G239"/>
  <c r="H239"/>
  <c r="G243"/>
  <c r="H243"/>
  <c r="G248"/>
  <c r="G246" s="1"/>
  <c r="H248"/>
  <c r="G252"/>
  <c r="H252"/>
  <c r="G256"/>
  <c r="H256"/>
  <c r="G281"/>
  <c r="G279" s="1"/>
  <c r="H281"/>
  <c r="G285"/>
  <c r="H285"/>
  <c r="I24" i="87"/>
  <c r="I50"/>
  <c r="H9"/>
  <c r="G9"/>
  <c r="H13"/>
  <c r="G13"/>
  <c r="H17"/>
  <c r="G17"/>
  <c r="H21"/>
  <c r="G21"/>
  <c r="H25"/>
  <c r="G25"/>
  <c r="H29"/>
  <c r="G29"/>
  <c r="H39"/>
  <c r="G39"/>
  <c r="H43"/>
  <c r="G43"/>
  <c r="H47"/>
  <c r="G47"/>
  <c r="H51"/>
  <c r="H50" s="1"/>
  <c r="G51"/>
  <c r="H65"/>
  <c r="G65"/>
  <c r="H69"/>
  <c r="G69"/>
  <c r="H73"/>
  <c r="H72" s="1"/>
  <c r="G73"/>
  <c r="G72" s="1"/>
  <c r="H85"/>
  <c r="G85"/>
  <c r="H89"/>
  <c r="G89"/>
  <c r="H93"/>
  <c r="G93"/>
  <c r="H101"/>
  <c r="G101"/>
  <c r="H105"/>
  <c r="G105"/>
  <c r="H109"/>
  <c r="G109"/>
  <c r="H113"/>
  <c r="G113"/>
  <c r="H117"/>
  <c r="G117"/>
  <c r="H121"/>
  <c r="G121"/>
  <c r="H125"/>
  <c r="G125"/>
  <c r="H129"/>
  <c r="G129"/>
  <c r="H133"/>
  <c r="G133"/>
  <c r="H141"/>
  <c r="G141"/>
  <c r="H145"/>
  <c r="G145"/>
  <c r="G155"/>
  <c r="G153" s="1"/>
  <c r="H155"/>
  <c r="H153" s="1"/>
  <c r="G159"/>
  <c r="H159"/>
  <c r="H164"/>
  <c r="G164"/>
  <c r="H172"/>
  <c r="G172"/>
  <c r="H176"/>
  <c r="G176"/>
  <c r="H180"/>
  <c r="G180"/>
  <c r="H184"/>
  <c r="G184"/>
  <c r="H188"/>
  <c r="G188"/>
  <c r="H192"/>
  <c r="G192"/>
  <c r="H196"/>
  <c r="G196"/>
  <c r="H200"/>
  <c r="G200"/>
  <c r="H208"/>
  <c r="G208"/>
  <c r="H212"/>
  <c r="G212"/>
  <c r="H216"/>
  <c r="G216"/>
  <c r="H220"/>
  <c r="G220"/>
  <c r="H224"/>
  <c r="G224"/>
  <c r="H228"/>
  <c r="G228"/>
  <c r="H232"/>
  <c r="G232"/>
  <c r="H236"/>
  <c r="G236"/>
  <c r="H240"/>
  <c r="G240"/>
  <c r="H244"/>
  <c r="G244"/>
  <c r="H252"/>
  <c r="G252"/>
  <c r="H256"/>
  <c r="G256"/>
  <c r="G149" i="88"/>
  <c r="G181"/>
  <c r="G189"/>
  <c r="G206" i="78"/>
  <c r="G217"/>
  <c r="G228"/>
  <c r="G239"/>
  <c r="G289"/>
  <c r="G28"/>
  <c r="G106"/>
  <c r="G199"/>
  <c r="G273"/>
  <c r="G286"/>
  <c r="G131"/>
  <c r="G153"/>
  <c r="G256"/>
  <c r="G269"/>
  <c r="G171"/>
  <c r="G115"/>
  <c r="G120"/>
  <c r="H65" i="83"/>
  <c r="H67"/>
  <c r="H66"/>
  <c r="I194" i="78"/>
  <c r="H24"/>
  <c r="H67" i="88"/>
  <c r="I68" i="87"/>
  <c r="H66" i="81"/>
  <c r="H59" s="1"/>
  <c r="H226"/>
  <c r="H225" s="1"/>
  <c r="H20"/>
  <c r="H5" s="1"/>
  <c r="H40" i="86"/>
  <c r="H33"/>
  <c r="H32" s="1"/>
  <c r="H62" i="84"/>
  <c r="H230"/>
  <c r="H229" s="1"/>
  <c r="H228" s="1"/>
  <c r="T79" i="88"/>
  <c r="T52"/>
  <c r="I161" i="87"/>
  <c r="J55"/>
  <c r="J54" s="1"/>
  <c r="H147" i="81"/>
  <c r="G87" i="78"/>
  <c r="G81"/>
  <c r="G53"/>
  <c r="G47"/>
  <c r="G39"/>
  <c r="I56"/>
  <c r="I54"/>
  <c r="I25"/>
  <c r="H26" i="88"/>
  <c r="H152"/>
  <c r="H111"/>
  <c r="H181"/>
  <c r="H229"/>
  <c r="T7"/>
  <c r="I20" i="87"/>
  <c r="I37"/>
  <c r="I168"/>
  <c r="I218"/>
  <c r="I231"/>
  <c r="I33"/>
  <c r="I45"/>
  <c r="I153"/>
  <c r="I151" s="1"/>
  <c r="H40" i="81"/>
  <c r="H32" s="1"/>
  <c r="H147" i="86"/>
  <c r="H32" i="84"/>
  <c r="H78"/>
  <c r="H150"/>
  <c r="G102" i="78"/>
  <c r="G95" s="1"/>
  <c r="G112"/>
  <c r="G142"/>
  <c r="G156"/>
  <c r="G189"/>
  <c r="G242"/>
  <c r="G6"/>
  <c r="AD59" i="68"/>
  <c r="AE143"/>
  <c r="I143"/>
  <c r="J143" s="1"/>
  <c r="H261" i="83" l="1"/>
  <c r="G68" i="87"/>
  <c r="H232" i="88"/>
  <c r="H196"/>
  <c r="H194" s="1"/>
  <c r="G138"/>
  <c r="G30"/>
  <c r="H119" i="87"/>
  <c r="H167" i="88"/>
  <c r="G201" i="87"/>
  <c r="G200" i="83"/>
  <c r="G178"/>
  <c r="H245"/>
  <c r="H5" i="86"/>
  <c r="I230" i="87"/>
  <c r="I229" s="1"/>
  <c r="G232" i="88"/>
  <c r="H89" i="83"/>
  <c r="H6"/>
  <c r="H207" i="88"/>
  <c r="H5" i="84"/>
  <c r="H127" i="83"/>
  <c r="H45" i="87"/>
  <c r="G258" i="88"/>
  <c r="G257" s="1"/>
  <c r="G218"/>
  <c r="H98"/>
  <c r="H91" s="1"/>
  <c r="I179" i="87"/>
  <c r="H165" i="84"/>
  <c r="G251" i="87"/>
  <c r="G231"/>
  <c r="G230" s="1"/>
  <c r="G229" s="1"/>
  <c r="G24"/>
  <c r="H246" i="88"/>
  <c r="H204" i="87"/>
  <c r="H161"/>
  <c r="H40"/>
  <c r="I6"/>
  <c r="I61"/>
  <c r="H241" i="83"/>
  <c r="H240" s="1"/>
  <c r="H239" s="1"/>
  <c r="H53" i="87"/>
  <c r="I78"/>
  <c r="H162" i="86"/>
  <c r="H255" s="1"/>
  <c r="H263" i="88"/>
  <c r="H258" s="1"/>
  <c r="H75" i="81"/>
  <c r="G194" i="88"/>
  <c r="H257"/>
  <c r="H69" i="83"/>
  <c r="G179" i="87"/>
  <c r="G108"/>
  <c r="G127" i="88"/>
  <c r="H33" i="83"/>
  <c r="H200"/>
  <c r="I190" i="87"/>
  <c r="G218"/>
  <c r="G137"/>
  <c r="H86"/>
  <c r="H178" i="83"/>
  <c r="H214"/>
  <c r="H145"/>
  <c r="G151" i="87"/>
  <c r="H251"/>
  <c r="H231"/>
  <c r="H24"/>
  <c r="G122"/>
  <c r="G107" i="88"/>
  <c r="H33" i="87"/>
  <c r="G190"/>
  <c r="G5" i="83"/>
  <c r="G37" i="87"/>
  <c r="H218"/>
  <c r="H201"/>
  <c r="H137"/>
  <c r="H86" i="83"/>
  <c r="H24"/>
  <c r="G214"/>
  <c r="G176" s="1"/>
  <c r="G204" i="78"/>
  <c r="I40" i="87"/>
  <c r="I32" s="1"/>
  <c r="G235"/>
  <c r="G50"/>
  <c r="G20"/>
  <c r="H279" i="88"/>
  <c r="I204" i="87"/>
  <c r="H122"/>
  <c r="G81"/>
  <c r="H6"/>
  <c r="H57" i="83"/>
  <c r="G245"/>
  <c r="G145"/>
  <c r="H248" i="87"/>
  <c r="H190"/>
  <c r="H37" i="83"/>
  <c r="H37" i="87"/>
  <c r="G78"/>
  <c r="I86"/>
  <c r="I77" s="1"/>
  <c r="G86" i="83"/>
  <c r="H130"/>
  <c r="H94"/>
  <c r="H228"/>
  <c r="H97" i="87"/>
  <c r="G33"/>
  <c r="H168"/>
  <c r="H166" s="1"/>
  <c r="I5"/>
  <c r="H179"/>
  <c r="H108"/>
  <c r="G6"/>
  <c r="H105" i="83"/>
  <c r="G69"/>
  <c r="H151" i="87"/>
  <c r="G268" i="78"/>
  <c r="G267" s="1"/>
  <c r="H179" i="88"/>
  <c r="H235" i="87"/>
  <c r="H68"/>
  <c r="H61" s="1"/>
  <c r="H20"/>
  <c r="H127" i="88"/>
  <c r="H116"/>
  <c r="G204" i="87"/>
  <c r="H81"/>
  <c r="H189" i="83"/>
  <c r="G241"/>
  <c r="G240" s="1"/>
  <c r="G239" s="1"/>
  <c r="G97" i="87"/>
  <c r="G53"/>
  <c r="H116" i="83"/>
  <c r="H20"/>
  <c r="H5" s="1"/>
  <c r="T31" i="88"/>
  <c r="T30" s="1"/>
  <c r="G119" i="87"/>
  <c r="G179" i="88"/>
  <c r="G45" i="87"/>
  <c r="G40" s="1"/>
  <c r="H78"/>
  <c r="G61"/>
  <c r="H159" i="83"/>
  <c r="H157" s="1"/>
  <c r="G168" i="87"/>
  <c r="G86"/>
  <c r="H162" i="81"/>
  <c r="H255" s="1"/>
  <c r="G130" i="83"/>
  <c r="G187" i="78"/>
  <c r="G38"/>
  <c r="H60" i="83"/>
  <c r="H5" i="88"/>
  <c r="T6"/>
  <c r="T41"/>
  <c r="H258" i="84"/>
  <c r="G5" i="78"/>
  <c r="G111"/>
  <c r="H254" i="68"/>
  <c r="H253" s="1"/>
  <c r="H249"/>
  <c r="H235"/>
  <c r="H225"/>
  <c r="H209"/>
  <c r="H199"/>
  <c r="H173"/>
  <c r="H171" s="1"/>
  <c r="H155"/>
  <c r="H139"/>
  <c r="H105"/>
  <c r="H100"/>
  <c r="H88"/>
  <c r="H77"/>
  <c r="H66"/>
  <c r="H56"/>
  <c r="H18"/>
  <c r="H7"/>
  <c r="G166" i="87" l="1"/>
  <c r="G32"/>
  <c r="H32"/>
  <c r="H176" i="83"/>
  <c r="H107" i="88"/>
  <c r="H195" i="68"/>
  <c r="E9" i="69" s="1"/>
  <c r="I166" i="87"/>
  <c r="I259" s="1"/>
  <c r="H77"/>
  <c r="H221" i="68"/>
  <c r="E13" i="69" s="1"/>
  <c r="G77" i="87"/>
  <c r="H5"/>
  <c r="G85" i="83"/>
  <c r="H230" i="87"/>
  <c r="H229" s="1"/>
  <c r="G5"/>
  <c r="G259" s="1"/>
  <c r="H85" i="83"/>
  <c r="H63" i="68"/>
  <c r="E11" i="69" s="1"/>
  <c r="G297" i="78"/>
  <c r="H40" i="83"/>
  <c r="T5" i="88"/>
  <c r="AE279" i="68"/>
  <c r="AE278"/>
  <c r="AE277"/>
  <c r="AE276"/>
  <c r="AE275"/>
  <c r="AE274"/>
  <c r="AE273"/>
  <c r="AE271"/>
  <c r="AE270"/>
  <c r="AE268"/>
  <c r="AE267"/>
  <c r="AE266"/>
  <c r="AE265"/>
  <c r="AE264"/>
  <c r="AE263"/>
  <c r="AE262"/>
  <c r="I262" s="1"/>
  <c r="AE260"/>
  <c r="AE259"/>
  <c r="AE258"/>
  <c r="AE257"/>
  <c r="AE256"/>
  <c r="AE255"/>
  <c r="AE252"/>
  <c r="AE251"/>
  <c r="AE250"/>
  <c r="AE246"/>
  <c r="AE245"/>
  <c r="AE244"/>
  <c r="AE243"/>
  <c r="AE242"/>
  <c r="AE241"/>
  <c r="AE240"/>
  <c r="AE239"/>
  <c r="AE238"/>
  <c r="AE237"/>
  <c r="AE236"/>
  <c r="AE234"/>
  <c r="AE233"/>
  <c r="AE232"/>
  <c r="AE231"/>
  <c r="AE230"/>
  <c r="AE229"/>
  <c r="AE228"/>
  <c r="AE227"/>
  <c r="AE226"/>
  <c r="AE224"/>
  <c r="AE223"/>
  <c r="AE222"/>
  <c r="AE220"/>
  <c r="AE219"/>
  <c r="AE218"/>
  <c r="AE217"/>
  <c r="AE216"/>
  <c r="AE215"/>
  <c r="AE214"/>
  <c r="AE213"/>
  <c r="AE212"/>
  <c r="I212" s="1"/>
  <c r="AE211"/>
  <c r="AE210"/>
  <c r="AE208"/>
  <c r="AE207"/>
  <c r="AE206"/>
  <c r="AE205"/>
  <c r="AE204"/>
  <c r="AE203"/>
  <c r="AE202"/>
  <c r="AE201"/>
  <c r="AE200"/>
  <c r="AE198"/>
  <c r="AE197"/>
  <c r="AE196"/>
  <c r="AE194"/>
  <c r="AE193"/>
  <c r="AE192"/>
  <c r="AE190"/>
  <c r="AE189"/>
  <c r="I189" s="1"/>
  <c r="AE188"/>
  <c r="AE186"/>
  <c r="AE183"/>
  <c r="I183" s="1"/>
  <c r="AE182"/>
  <c r="AE180"/>
  <c r="AE179"/>
  <c r="AE178"/>
  <c r="AE176"/>
  <c r="I176" s="1"/>
  <c r="AE175"/>
  <c r="AE174"/>
  <c r="AE172"/>
  <c r="AE170"/>
  <c r="AE169"/>
  <c r="I169" s="1"/>
  <c r="AE168"/>
  <c r="AE167"/>
  <c r="AE166"/>
  <c r="AE165"/>
  <c r="AE164"/>
  <c r="AE163"/>
  <c r="I163" s="1"/>
  <c r="AE162"/>
  <c r="I162" s="1"/>
  <c r="AE161"/>
  <c r="AE159"/>
  <c r="I159" s="1"/>
  <c r="AE158"/>
  <c r="I158" s="1"/>
  <c r="AE157"/>
  <c r="I157" s="1"/>
  <c r="AE156"/>
  <c r="I156" s="1"/>
  <c r="AE154"/>
  <c r="I154" s="1"/>
  <c r="AE151"/>
  <c r="I151" s="1"/>
  <c r="AE150"/>
  <c r="AE147"/>
  <c r="I147" s="1"/>
  <c r="AE146"/>
  <c r="I146" s="1"/>
  <c r="AE145"/>
  <c r="I145" s="1"/>
  <c r="AE144"/>
  <c r="I144" s="1"/>
  <c r="AE142"/>
  <c r="I142" s="1"/>
  <c r="AE141"/>
  <c r="I141" s="1"/>
  <c r="AE140"/>
  <c r="I140" s="1"/>
  <c r="AE138"/>
  <c r="AE137"/>
  <c r="I137" s="1"/>
  <c r="AE135"/>
  <c r="AE133"/>
  <c r="I133" s="1"/>
  <c r="AE132"/>
  <c r="I132" s="1"/>
  <c r="AE131"/>
  <c r="I131" s="1"/>
  <c r="AE130"/>
  <c r="I130" s="1"/>
  <c r="AE129"/>
  <c r="I129" s="1"/>
  <c r="AE128"/>
  <c r="H128" s="1"/>
  <c r="AE127"/>
  <c r="H127" s="1"/>
  <c r="AE126"/>
  <c r="H126" s="1"/>
  <c r="AE125"/>
  <c r="H125" s="1"/>
  <c r="AE124"/>
  <c r="H124" s="1"/>
  <c r="AE123"/>
  <c r="H123" s="1"/>
  <c r="AE122"/>
  <c r="H122" s="1"/>
  <c r="AE120"/>
  <c r="I120" s="1"/>
  <c r="AE119"/>
  <c r="H119" s="1"/>
  <c r="AE118"/>
  <c r="H118" s="1"/>
  <c r="AE116"/>
  <c r="I116" s="1"/>
  <c r="AE115"/>
  <c r="H115" s="1"/>
  <c r="AE114"/>
  <c r="H114" s="1"/>
  <c r="AE113"/>
  <c r="H113" s="1"/>
  <c r="H111" s="1"/>
  <c r="AE112"/>
  <c r="I112" s="1"/>
  <c r="AE109"/>
  <c r="I109" s="1"/>
  <c r="AE108"/>
  <c r="I108" s="1"/>
  <c r="AE107"/>
  <c r="I107" s="1"/>
  <c r="AE106"/>
  <c r="I106" s="1"/>
  <c r="AE104"/>
  <c r="AE103"/>
  <c r="AE102"/>
  <c r="AE101"/>
  <c r="I101" s="1"/>
  <c r="AE98"/>
  <c r="AE97"/>
  <c r="AE96"/>
  <c r="AE95"/>
  <c r="AE94"/>
  <c r="I94" s="1"/>
  <c r="M94" s="1"/>
  <c r="AE93"/>
  <c r="AE92"/>
  <c r="AE91"/>
  <c r="AE90"/>
  <c r="AE89"/>
  <c r="AE87"/>
  <c r="AE86"/>
  <c r="AE85"/>
  <c r="AE84"/>
  <c r="AE83"/>
  <c r="AE82"/>
  <c r="AE81"/>
  <c r="AE80"/>
  <c r="AE79"/>
  <c r="AE78"/>
  <c r="AE76"/>
  <c r="AE75"/>
  <c r="AE74"/>
  <c r="AE73"/>
  <c r="AE72"/>
  <c r="AE71"/>
  <c r="AE70"/>
  <c r="AE69"/>
  <c r="AE68"/>
  <c r="AE67"/>
  <c r="AE65"/>
  <c r="AE64"/>
  <c r="AE62"/>
  <c r="AE61"/>
  <c r="AE60"/>
  <c r="AE59"/>
  <c r="I59" s="1"/>
  <c r="AE58"/>
  <c r="I58" s="1"/>
  <c r="AE57"/>
  <c r="I57" s="1"/>
  <c r="AE55"/>
  <c r="I55" s="1"/>
  <c r="M55" s="1"/>
  <c r="AE54"/>
  <c r="I54" s="1"/>
  <c r="AE53"/>
  <c r="AE52"/>
  <c r="AE51"/>
  <c r="AE50"/>
  <c r="AE48"/>
  <c r="AE47"/>
  <c r="AE46"/>
  <c r="AE45"/>
  <c r="AE44"/>
  <c r="AE43"/>
  <c r="AE42"/>
  <c r="AE41"/>
  <c r="AE40"/>
  <c r="AE39"/>
  <c r="AE37"/>
  <c r="AE36"/>
  <c r="AE35"/>
  <c r="AE34"/>
  <c r="AE33"/>
  <c r="AE32"/>
  <c r="AE31"/>
  <c r="AE30"/>
  <c r="AE29"/>
  <c r="AE28"/>
  <c r="AE26"/>
  <c r="AE25"/>
  <c r="AE24"/>
  <c r="H6" s="1"/>
  <c r="AE23"/>
  <c r="I23" s="1"/>
  <c r="AE22"/>
  <c r="I22" s="1"/>
  <c r="AE17"/>
  <c r="I17" s="1"/>
  <c r="AE16"/>
  <c r="I16" s="1"/>
  <c r="AE14"/>
  <c r="I14" s="1"/>
  <c r="AE13"/>
  <c r="I13" s="1"/>
  <c r="AE12"/>
  <c r="I12" s="1"/>
  <c r="AE11"/>
  <c r="I11" s="1"/>
  <c r="AE10"/>
  <c r="I10" s="1"/>
  <c r="AE9"/>
  <c r="I9" s="1"/>
  <c r="AE8"/>
  <c r="I8" s="1"/>
  <c r="R258" i="82"/>
  <c r="H258" s="1"/>
  <c r="R257"/>
  <c r="R256"/>
  <c r="R255"/>
  <c r="R254"/>
  <c r="H254" s="1"/>
  <c r="R253"/>
  <c r="R252"/>
  <c r="R250"/>
  <c r="R249"/>
  <c r="R245" i="66" s="1"/>
  <c r="R247" i="82"/>
  <c r="R246"/>
  <c r="R245"/>
  <c r="R244"/>
  <c r="H244" s="1"/>
  <c r="R243"/>
  <c r="R242"/>
  <c r="R241"/>
  <c r="R240"/>
  <c r="R239"/>
  <c r="R238"/>
  <c r="R237"/>
  <c r="R236"/>
  <c r="R234"/>
  <c r="R233"/>
  <c r="R232"/>
  <c r="R228"/>
  <c r="H228" s="1"/>
  <c r="R227"/>
  <c r="R226"/>
  <c r="R225"/>
  <c r="H225" s="1"/>
  <c r="R224"/>
  <c r="H224" s="1"/>
  <c r="R223"/>
  <c r="R222"/>
  <c r="R221"/>
  <c r="H221" s="1"/>
  <c r="R220"/>
  <c r="H220" s="1"/>
  <c r="R219"/>
  <c r="R217"/>
  <c r="H217" s="1"/>
  <c r="R216"/>
  <c r="H216" s="1"/>
  <c r="R215"/>
  <c r="R214"/>
  <c r="R213"/>
  <c r="H213" s="1"/>
  <c r="R212"/>
  <c r="H212" s="1"/>
  <c r="R211"/>
  <c r="H211" s="1"/>
  <c r="R210"/>
  <c r="R209"/>
  <c r="H209" s="1"/>
  <c r="R208"/>
  <c r="H208" s="1"/>
  <c r="R207"/>
  <c r="R206"/>
  <c r="R205"/>
  <c r="H205" s="1"/>
  <c r="R203"/>
  <c r="R202"/>
  <c r="H202" s="1"/>
  <c r="H201" s="1"/>
  <c r="R200"/>
  <c r="H200" s="1"/>
  <c r="R199"/>
  <c r="R198"/>
  <c r="R197"/>
  <c r="H197" s="1"/>
  <c r="R196"/>
  <c r="H196" s="1"/>
  <c r="R195"/>
  <c r="R194"/>
  <c r="R193"/>
  <c r="H193" s="1"/>
  <c r="R192"/>
  <c r="H192" s="1"/>
  <c r="R191"/>
  <c r="R189"/>
  <c r="R188"/>
  <c r="H188" s="1"/>
  <c r="R187"/>
  <c r="R186"/>
  <c r="R185"/>
  <c r="R184"/>
  <c r="H184" s="1"/>
  <c r="R183"/>
  <c r="R182"/>
  <c r="R181"/>
  <c r="R180"/>
  <c r="H180" s="1"/>
  <c r="H179" s="1"/>
  <c r="R178"/>
  <c r="R177"/>
  <c r="H177" s="1"/>
  <c r="R176"/>
  <c r="H176" s="1"/>
  <c r="R175"/>
  <c r="H175" s="1"/>
  <c r="R174"/>
  <c r="R173"/>
  <c r="H173" s="1"/>
  <c r="R172"/>
  <c r="H172" s="1"/>
  <c r="R171"/>
  <c r="H171" s="1"/>
  <c r="R170"/>
  <c r="R169"/>
  <c r="H169" s="1"/>
  <c r="R167"/>
  <c r="R165"/>
  <c r="R164"/>
  <c r="R163"/>
  <c r="R162"/>
  <c r="R160"/>
  <c r="I160" s="1"/>
  <c r="R159"/>
  <c r="I159" s="1"/>
  <c r="R158"/>
  <c r="I158" s="1"/>
  <c r="R157"/>
  <c r="I157" s="1"/>
  <c r="R156"/>
  <c r="H156" s="1"/>
  <c r="R155"/>
  <c r="R154"/>
  <c r="R152"/>
  <c r="R150"/>
  <c r="R149"/>
  <c r="R148"/>
  <c r="R147"/>
  <c r="R146"/>
  <c r="H146" s="1"/>
  <c r="R145"/>
  <c r="R144"/>
  <c r="R143"/>
  <c r="R142"/>
  <c r="R141"/>
  <c r="H141" s="1"/>
  <c r="R140"/>
  <c r="R138"/>
  <c r="R137"/>
  <c r="H137" s="1"/>
  <c r="R136"/>
  <c r="H136" s="1"/>
  <c r="R135"/>
  <c r="R134"/>
  <c r="R133"/>
  <c r="H133" s="1"/>
  <c r="R132"/>
  <c r="H132" s="1"/>
  <c r="R131"/>
  <c r="R130"/>
  <c r="R129"/>
  <c r="H129" s="1"/>
  <c r="R128"/>
  <c r="H128" s="1"/>
  <c r="R127"/>
  <c r="R126"/>
  <c r="R125"/>
  <c r="H125" s="1"/>
  <c r="R123"/>
  <c r="R122"/>
  <c r="R120"/>
  <c r="H120" s="1"/>
  <c r="R119"/>
  <c r="H119" s="1"/>
  <c r="R118"/>
  <c r="R117"/>
  <c r="R116"/>
  <c r="H116" s="1"/>
  <c r="R115"/>
  <c r="H115" s="1"/>
  <c r="R114"/>
  <c r="R113"/>
  <c r="R112"/>
  <c r="H112" s="1"/>
  <c r="R111"/>
  <c r="H111" s="1"/>
  <c r="R109"/>
  <c r="R108"/>
  <c r="R107"/>
  <c r="R106"/>
  <c r="H106" s="1"/>
  <c r="R105"/>
  <c r="R104"/>
  <c r="R103"/>
  <c r="R102"/>
  <c r="H102" s="1"/>
  <c r="R101"/>
  <c r="R100"/>
  <c r="R98"/>
  <c r="R97"/>
  <c r="H97" s="1"/>
  <c r="R96"/>
  <c r="R95"/>
  <c r="R94"/>
  <c r="R93"/>
  <c r="R92"/>
  <c r="R91"/>
  <c r="R90"/>
  <c r="R89"/>
  <c r="H89" s="1"/>
  <c r="R87"/>
  <c r="R86"/>
  <c r="R85"/>
  <c r="R84"/>
  <c r="R80" i="66" s="1"/>
  <c r="R82" i="82"/>
  <c r="R81"/>
  <c r="R78"/>
  <c r="R77"/>
  <c r="H77" s="1"/>
  <c r="R76"/>
  <c r="R75"/>
  <c r="R73"/>
  <c r="R72"/>
  <c r="R68" i="66" s="1"/>
  <c r="R71" i="82"/>
  <c r="R69"/>
  <c r="R68"/>
  <c r="R67"/>
  <c r="H67" s="1"/>
  <c r="R66"/>
  <c r="R65"/>
  <c r="R64"/>
  <c r="R62"/>
  <c r="R61"/>
  <c r="I61" s="1"/>
  <c r="R60"/>
  <c r="I60" s="1"/>
  <c r="R59"/>
  <c r="I59" s="1"/>
  <c r="R56"/>
  <c r="H56" s="1"/>
  <c r="R55"/>
  <c r="R53"/>
  <c r="I53" s="1"/>
  <c r="R52"/>
  <c r="I52" s="1"/>
  <c r="R50"/>
  <c r="I50" s="1"/>
  <c r="R48"/>
  <c r="R47"/>
  <c r="R46"/>
  <c r="R43"/>
  <c r="I43" s="1"/>
  <c r="R42"/>
  <c r="I42" s="1"/>
  <c r="R41"/>
  <c r="I41" s="1"/>
  <c r="R39"/>
  <c r="R38"/>
  <c r="I38" s="1"/>
  <c r="R36"/>
  <c r="H36" s="1"/>
  <c r="R35"/>
  <c r="I35" s="1"/>
  <c r="R34"/>
  <c r="R31"/>
  <c r="R31" i="66" s="1"/>
  <c r="R30" i="82"/>
  <c r="R29"/>
  <c r="R28"/>
  <c r="R27"/>
  <c r="R27" i="66" s="1"/>
  <c r="R26" i="82"/>
  <c r="R25"/>
  <c r="I25" s="1"/>
  <c r="R23"/>
  <c r="R22"/>
  <c r="R22" i="66" s="1"/>
  <c r="R21" i="82"/>
  <c r="R19"/>
  <c r="R18"/>
  <c r="R17"/>
  <c r="H17" s="1"/>
  <c r="R16"/>
  <c r="R15"/>
  <c r="R14"/>
  <c r="R13"/>
  <c r="H13" s="1"/>
  <c r="R12"/>
  <c r="R11"/>
  <c r="R10"/>
  <c r="R9"/>
  <c r="H9" s="1"/>
  <c r="R8"/>
  <c r="I8" s="1"/>
  <c r="R7"/>
  <c r="H257"/>
  <c r="H256"/>
  <c r="H255"/>
  <c r="H253"/>
  <c r="H252"/>
  <c r="H250"/>
  <c r="H247"/>
  <c r="H246"/>
  <c r="H243"/>
  <c r="H242"/>
  <c r="H239"/>
  <c r="H238"/>
  <c r="H234"/>
  <c r="H233"/>
  <c r="H227"/>
  <c r="H226"/>
  <c r="H223"/>
  <c r="H222"/>
  <c r="H219"/>
  <c r="H215"/>
  <c r="H214"/>
  <c r="H210"/>
  <c r="H207"/>
  <c r="H206"/>
  <c r="H203"/>
  <c r="H199"/>
  <c r="H198"/>
  <c r="H195"/>
  <c r="H194"/>
  <c r="H191"/>
  <c r="H189"/>
  <c r="H187"/>
  <c r="H186"/>
  <c r="H185"/>
  <c r="H183"/>
  <c r="H182"/>
  <c r="H181"/>
  <c r="H178"/>
  <c r="H174"/>
  <c r="H170"/>
  <c r="H167"/>
  <c r="H161"/>
  <c r="H155"/>
  <c r="H154"/>
  <c r="H152"/>
  <c r="H150"/>
  <c r="H146" i="66" s="1"/>
  <c r="H147" i="82"/>
  <c r="H143"/>
  <c r="H142"/>
  <c r="H138"/>
  <c r="H135"/>
  <c r="H134"/>
  <c r="H131"/>
  <c r="H130"/>
  <c r="H127"/>
  <c r="H126"/>
  <c r="H123"/>
  <c r="H122"/>
  <c r="H121" s="1"/>
  <c r="H118"/>
  <c r="H114" i="66" s="1"/>
  <c r="H117" i="82"/>
  <c r="H114"/>
  <c r="H113"/>
  <c r="H109"/>
  <c r="H108"/>
  <c r="H107"/>
  <c r="H105"/>
  <c r="H104"/>
  <c r="H103"/>
  <c r="H101"/>
  <c r="H100"/>
  <c r="H98"/>
  <c r="H95"/>
  <c r="H94"/>
  <c r="H91"/>
  <c r="H90"/>
  <c r="H87"/>
  <c r="H86"/>
  <c r="H82"/>
  <c r="H81"/>
  <c r="H80" s="1"/>
  <c r="H78"/>
  <c r="H75"/>
  <c r="H71"/>
  <c r="H69"/>
  <c r="H66"/>
  <c r="H65"/>
  <c r="H57"/>
  <c r="H55"/>
  <c r="H49"/>
  <c r="H48"/>
  <c r="H47"/>
  <c r="H46"/>
  <c r="H37"/>
  <c r="H34"/>
  <c r="H29"/>
  <c r="H28"/>
  <c r="H27"/>
  <c r="H27" i="66" s="1"/>
  <c r="H21" i="82"/>
  <c r="H19"/>
  <c r="H16"/>
  <c r="H15"/>
  <c r="H12"/>
  <c r="H11"/>
  <c r="H7"/>
  <c r="J145" i="79"/>
  <c r="Y275"/>
  <c r="G275" s="1"/>
  <c r="Y274"/>
  <c r="Y273"/>
  <c r="G273" s="1"/>
  <c r="Y272"/>
  <c r="Y271"/>
  <c r="G271" s="1"/>
  <c r="Y270"/>
  <c r="Y269"/>
  <c r="G269" s="1"/>
  <c r="Y267"/>
  <c r="G267" s="1"/>
  <c r="Y266"/>
  <c r="G266" s="1"/>
  <c r="Y264"/>
  <c r="Y263"/>
  <c r="G263" s="1"/>
  <c r="Y262"/>
  <c r="Y261"/>
  <c r="I261" s="1"/>
  <c r="Y260"/>
  <c r="I260" s="1"/>
  <c r="Y259"/>
  <c r="I259" s="1"/>
  <c r="Y258"/>
  <c r="I258" s="1"/>
  <c r="Y256"/>
  <c r="I256" s="1"/>
  <c r="Y255"/>
  <c r="I255" s="1"/>
  <c r="Y252"/>
  <c r="I252" s="1"/>
  <c r="Y251"/>
  <c r="G251" s="1"/>
  <c r="Y250"/>
  <c r="G250" s="1"/>
  <c r="Y249"/>
  <c r="G249" s="1"/>
  <c r="Y248"/>
  <c r="G248" s="1"/>
  <c r="Y247"/>
  <c r="G247" s="1"/>
  <c r="Y246"/>
  <c r="G246" s="1"/>
  <c r="Y245"/>
  <c r="G245" s="1"/>
  <c r="Y243"/>
  <c r="G243" s="1"/>
  <c r="Y242"/>
  <c r="Y241"/>
  <c r="G241" s="1"/>
  <c r="Y237"/>
  <c r="Y236"/>
  <c r="Y235"/>
  <c r="H235" s="1"/>
  <c r="Y234"/>
  <c r="H234" s="1"/>
  <c r="Y233"/>
  <c r="H233" s="1"/>
  <c r="Y232"/>
  <c r="Y231"/>
  <c r="H231" s="1"/>
  <c r="Y230"/>
  <c r="Y229"/>
  <c r="Y228"/>
  <c r="Y226"/>
  <c r="Y225"/>
  <c r="Y224"/>
  <c r="Y223"/>
  <c r="Y222"/>
  <c r="Y221"/>
  <c r="H221" s="1"/>
  <c r="Y220"/>
  <c r="Y219"/>
  <c r="Y218"/>
  <c r="Y217"/>
  <c r="Y216"/>
  <c r="Y215"/>
  <c r="Y214"/>
  <c r="Y212"/>
  <c r="H212" s="1"/>
  <c r="Y211"/>
  <c r="H211" s="1"/>
  <c r="Y209"/>
  <c r="Y208"/>
  <c r="Y207"/>
  <c r="H207" s="1"/>
  <c r="Y206"/>
  <c r="Y205"/>
  <c r="Y204"/>
  <c r="Y203"/>
  <c r="H203" s="1"/>
  <c r="Y202"/>
  <c r="Y201"/>
  <c r="Y200"/>
  <c r="Y198"/>
  <c r="H198" s="1"/>
  <c r="Y197"/>
  <c r="H197" s="1"/>
  <c r="Y196"/>
  <c r="Y195"/>
  <c r="Y194"/>
  <c r="H194" s="1"/>
  <c r="Y193"/>
  <c r="H193" s="1"/>
  <c r="Y192"/>
  <c r="Y191"/>
  <c r="Y190"/>
  <c r="H190" s="1"/>
  <c r="Y189"/>
  <c r="H189" s="1"/>
  <c r="Y187"/>
  <c r="Y186"/>
  <c r="H186" s="1"/>
  <c r="Y185"/>
  <c r="H185" s="1"/>
  <c r="Y184"/>
  <c r="H184" s="1"/>
  <c r="Y183"/>
  <c r="Y182"/>
  <c r="H182" s="1"/>
  <c r="Y181"/>
  <c r="H181" s="1"/>
  <c r="Y180"/>
  <c r="H180" s="1"/>
  <c r="Y179"/>
  <c r="Y178"/>
  <c r="H178" s="1"/>
  <c r="Y176"/>
  <c r="Y174"/>
  <c r="G174" s="1"/>
  <c r="Y173"/>
  <c r="G173" s="1"/>
  <c r="Y172"/>
  <c r="G172" s="1"/>
  <c r="Y171"/>
  <c r="G171" s="1"/>
  <c r="Y169"/>
  <c r="G169" s="1"/>
  <c r="Y168"/>
  <c r="G168" s="1"/>
  <c r="Y167"/>
  <c r="G167" s="1"/>
  <c r="Y166"/>
  <c r="G166" s="1"/>
  <c r="Y165"/>
  <c r="G165" s="1"/>
  <c r="Y164"/>
  <c r="G164" s="1"/>
  <c r="Y163"/>
  <c r="G163" s="1"/>
  <c r="G162" s="1"/>
  <c r="Y161"/>
  <c r="G161" s="1"/>
  <c r="Y159"/>
  <c r="Y158"/>
  <c r="Y157"/>
  <c r="Y156"/>
  <c r="Y155"/>
  <c r="Y154"/>
  <c r="Y153"/>
  <c r="Y152"/>
  <c r="Y151"/>
  <c r="J151" s="1"/>
  <c r="Y150"/>
  <c r="J150" s="1"/>
  <c r="Y148"/>
  <c r="J148" s="1"/>
  <c r="Y147"/>
  <c r="J147" s="1"/>
  <c r="Y146"/>
  <c r="J146" s="1"/>
  <c r="Y145"/>
  <c r="Y143"/>
  <c r="I143" s="1"/>
  <c r="Y141"/>
  <c r="G141" s="1"/>
  <c r="G140" s="1"/>
  <c r="Y139"/>
  <c r="H139" s="1"/>
  <c r="Y138"/>
  <c r="Y137"/>
  <c r="Y136"/>
  <c r="Y135"/>
  <c r="Y134"/>
  <c r="Y133"/>
  <c r="Y132"/>
  <c r="Y131"/>
  <c r="H131" s="1"/>
  <c r="Y130"/>
  <c r="Y129"/>
  <c r="H129" s="1"/>
  <c r="Y128"/>
  <c r="Y127"/>
  <c r="H127" s="1"/>
  <c r="Y126"/>
  <c r="Y124"/>
  <c r="G124" s="1"/>
  <c r="Y123"/>
  <c r="Y121"/>
  <c r="Y120"/>
  <c r="Y119"/>
  <c r="R114" i="66" s="1"/>
  <c r="Y118" i="79"/>
  <c r="I118" s="1"/>
  <c r="Y117"/>
  <c r="H117" s="1"/>
  <c r="Y116"/>
  <c r="Y115"/>
  <c r="Y114"/>
  <c r="Y113"/>
  <c r="H113" s="1"/>
  <c r="Y112"/>
  <c r="Y110"/>
  <c r="Y109"/>
  <c r="G109" s="1"/>
  <c r="Y108"/>
  <c r="Y107"/>
  <c r="G107" s="1"/>
  <c r="Y106"/>
  <c r="Y105"/>
  <c r="G105" s="1"/>
  <c r="Y104"/>
  <c r="Y103"/>
  <c r="G103" s="1"/>
  <c r="Y102"/>
  <c r="Y101"/>
  <c r="G101" s="1"/>
  <c r="Y99"/>
  <c r="G99" s="1"/>
  <c r="Y98"/>
  <c r="G98" s="1"/>
  <c r="Y97"/>
  <c r="G97" s="1"/>
  <c r="Y96"/>
  <c r="G96" s="1"/>
  <c r="Y95"/>
  <c r="G95" s="1"/>
  <c r="Y94"/>
  <c r="G94" s="1"/>
  <c r="Y93"/>
  <c r="G93" s="1"/>
  <c r="Y92"/>
  <c r="G92" s="1"/>
  <c r="Y91"/>
  <c r="G91" s="1"/>
  <c r="Y90"/>
  <c r="G90" s="1"/>
  <c r="Y88"/>
  <c r="Y87"/>
  <c r="G87" s="1"/>
  <c r="Y86"/>
  <c r="Y85"/>
  <c r="I85" s="1"/>
  <c r="Y83"/>
  <c r="G83" s="1"/>
  <c r="Y82"/>
  <c r="G82" s="1"/>
  <c r="Y79"/>
  <c r="I79" s="1"/>
  <c r="Y78"/>
  <c r="I78" s="1"/>
  <c r="Y76"/>
  <c r="I76" s="1"/>
  <c r="Y75"/>
  <c r="I75" s="1"/>
  <c r="Y72"/>
  <c r="I72" s="1"/>
  <c r="Y71"/>
  <c r="I71" s="1"/>
  <c r="Y69"/>
  <c r="G69" s="1"/>
  <c r="Y68"/>
  <c r="I68" s="1"/>
  <c r="Y67"/>
  <c r="G67" s="1"/>
  <c r="Y65"/>
  <c r="Y64"/>
  <c r="G64" s="1"/>
  <c r="Y63"/>
  <c r="G63" s="1"/>
  <c r="Y62"/>
  <c r="G62" s="1"/>
  <c r="Y61"/>
  <c r="Y60"/>
  <c r="G60" s="1"/>
  <c r="Y58"/>
  <c r="Y57"/>
  <c r="G57" s="1"/>
  <c r="Y56"/>
  <c r="Y55"/>
  <c r="G55" s="1"/>
  <c r="Y54"/>
  <c r="Y52"/>
  <c r="G52" s="1"/>
  <c r="Y51"/>
  <c r="G51" s="1"/>
  <c r="Y49"/>
  <c r="G49" s="1"/>
  <c r="Y48"/>
  <c r="Y47"/>
  <c r="G47" s="1"/>
  <c r="Y46"/>
  <c r="Y44"/>
  <c r="G44" s="1"/>
  <c r="Y43"/>
  <c r="G43" s="1"/>
  <c r="Y42"/>
  <c r="G42" s="1"/>
  <c r="Y41"/>
  <c r="G41" s="1"/>
  <c r="Y39"/>
  <c r="G39" s="1"/>
  <c r="Y38"/>
  <c r="Y36"/>
  <c r="G36" s="1"/>
  <c r="Y35"/>
  <c r="G35" s="1"/>
  <c r="Y34"/>
  <c r="G34" s="1"/>
  <c r="Y31"/>
  <c r="G31" s="1"/>
  <c r="Y30"/>
  <c r="G30" s="1"/>
  <c r="Y29"/>
  <c r="G29" s="1"/>
  <c r="Y28"/>
  <c r="G28" s="1"/>
  <c r="Y27"/>
  <c r="G27" s="1"/>
  <c r="Y26"/>
  <c r="G26" s="1"/>
  <c r="Y25"/>
  <c r="G25" s="1"/>
  <c r="Y23"/>
  <c r="G23" s="1"/>
  <c r="Y22"/>
  <c r="G22" s="1"/>
  <c r="Y21"/>
  <c r="G21" s="1"/>
  <c r="G20" s="1"/>
  <c r="Y19"/>
  <c r="G19" s="1"/>
  <c r="Y18"/>
  <c r="G18" s="1"/>
  <c r="Y17"/>
  <c r="G17" s="1"/>
  <c r="Y16"/>
  <c r="G16" s="1"/>
  <c r="Y15"/>
  <c r="G15" s="1"/>
  <c r="Y14"/>
  <c r="G14" s="1"/>
  <c r="Y13"/>
  <c r="G13" s="1"/>
  <c r="Y12"/>
  <c r="G12" s="1"/>
  <c r="Y11"/>
  <c r="G11" s="1"/>
  <c r="Y10"/>
  <c r="G10" s="1"/>
  <c r="Y9"/>
  <c r="G9" s="1"/>
  <c r="Y8"/>
  <c r="G8" s="1"/>
  <c r="Y7"/>
  <c r="G7" s="1"/>
  <c r="H275"/>
  <c r="H273"/>
  <c r="H269"/>
  <c r="H267"/>
  <c r="H266"/>
  <c r="H257"/>
  <c r="H254"/>
  <c r="H253" s="1"/>
  <c r="H251"/>
  <c r="H250"/>
  <c r="H247"/>
  <c r="H246"/>
  <c r="H243"/>
  <c r="H237"/>
  <c r="H236"/>
  <c r="H232"/>
  <c r="H229"/>
  <c r="H228"/>
  <c r="H225"/>
  <c r="H223"/>
  <c r="H219"/>
  <c r="H217"/>
  <c r="H215"/>
  <c r="H209"/>
  <c r="H205"/>
  <c r="H201"/>
  <c r="H196"/>
  <c r="H195"/>
  <c r="H192"/>
  <c r="H191"/>
  <c r="H187"/>
  <c r="H183"/>
  <c r="H179"/>
  <c r="H173"/>
  <c r="H172"/>
  <c r="H168"/>
  <c r="H166"/>
  <c r="H164"/>
  <c r="H161"/>
  <c r="H144"/>
  <c r="H142"/>
  <c r="H141"/>
  <c r="H135"/>
  <c r="H123"/>
  <c r="H121"/>
  <c r="H120"/>
  <c r="H109"/>
  <c r="H107"/>
  <c r="H105"/>
  <c r="H101"/>
  <c r="H99"/>
  <c r="H97"/>
  <c r="H96"/>
  <c r="H93"/>
  <c r="H92"/>
  <c r="H83"/>
  <c r="H82"/>
  <c r="H64"/>
  <c r="H63"/>
  <c r="H60"/>
  <c r="H55"/>
  <c r="H55" i="66" s="1"/>
  <c r="H51" i="79"/>
  <c r="H49"/>
  <c r="H43"/>
  <c r="H43" i="66" s="1"/>
  <c r="H39" i="79"/>
  <c r="H39" i="66" s="1"/>
  <c r="H35" i="79"/>
  <c r="H35" i="66" s="1"/>
  <c r="H34" i="79"/>
  <c r="H31"/>
  <c r="H30"/>
  <c r="H29"/>
  <c r="H27"/>
  <c r="H25"/>
  <c r="H25" i="66" s="1"/>
  <c r="H23" i="79"/>
  <c r="H22"/>
  <c r="H22" i="66" s="1"/>
  <c r="H19" i="79"/>
  <c r="H18"/>
  <c r="H17"/>
  <c r="H15"/>
  <c r="H14"/>
  <c r="H13"/>
  <c r="H11"/>
  <c r="H10"/>
  <c r="H9"/>
  <c r="H7"/>
  <c r="T250" i="80"/>
  <c r="T247"/>
  <c r="T234"/>
  <c r="T229" s="1"/>
  <c r="T228" s="1"/>
  <c r="T230"/>
  <c r="T217"/>
  <c r="T203"/>
  <c r="T200"/>
  <c r="T189"/>
  <c r="T178"/>
  <c r="T167"/>
  <c r="T160"/>
  <c r="T152"/>
  <c r="T138"/>
  <c r="T123"/>
  <c r="T120"/>
  <c r="T109"/>
  <c r="T98"/>
  <c r="T87"/>
  <c r="T82"/>
  <c r="T79"/>
  <c r="T73"/>
  <c r="T69"/>
  <c r="T62" s="1"/>
  <c r="T20"/>
  <c r="X49" i="107"/>
  <c r="W49"/>
  <c r="V49"/>
  <c r="U49"/>
  <c r="T49"/>
  <c r="S49"/>
  <c r="Q49"/>
  <c r="P49"/>
  <c r="O49"/>
  <c r="N49"/>
  <c r="M49"/>
  <c r="L49"/>
  <c r="J49"/>
  <c r="H49"/>
  <c r="I50"/>
  <c r="H250"/>
  <c r="H247"/>
  <c r="H234"/>
  <c r="H230"/>
  <c r="H217"/>
  <c r="H203"/>
  <c r="H200"/>
  <c r="H189"/>
  <c r="H178"/>
  <c r="H167"/>
  <c r="H165" s="1"/>
  <c r="H160"/>
  <c r="H152"/>
  <c r="H150" s="1"/>
  <c r="H138"/>
  <c r="H123"/>
  <c r="H120"/>
  <c r="H109"/>
  <c r="H98"/>
  <c r="H87"/>
  <c r="H82"/>
  <c r="H79"/>
  <c r="H73"/>
  <c r="H62" s="1"/>
  <c r="H69"/>
  <c r="H56"/>
  <c r="H53"/>
  <c r="H45"/>
  <c r="H37"/>
  <c r="H33"/>
  <c r="H24"/>
  <c r="H20"/>
  <c r="H6"/>
  <c r="R257"/>
  <c r="R256"/>
  <c r="R255"/>
  <c r="R254"/>
  <c r="R253"/>
  <c r="R252"/>
  <c r="R251"/>
  <c r="R249"/>
  <c r="R248"/>
  <c r="R246"/>
  <c r="R245"/>
  <c r="R244"/>
  <c r="R243"/>
  <c r="R242"/>
  <c r="R241"/>
  <c r="R240"/>
  <c r="R239"/>
  <c r="R238"/>
  <c r="R237"/>
  <c r="R236"/>
  <c r="R235"/>
  <c r="R233"/>
  <c r="R232"/>
  <c r="R231"/>
  <c r="R227"/>
  <c r="R226"/>
  <c r="R225"/>
  <c r="R224"/>
  <c r="R223"/>
  <c r="R222"/>
  <c r="R221"/>
  <c r="R220"/>
  <c r="R219"/>
  <c r="R218"/>
  <c r="R216"/>
  <c r="R215"/>
  <c r="R214"/>
  <c r="R213"/>
  <c r="R212"/>
  <c r="R211"/>
  <c r="R210"/>
  <c r="R209"/>
  <c r="R208"/>
  <c r="R207"/>
  <c r="R206"/>
  <c r="R205"/>
  <c r="R204"/>
  <c r="R202"/>
  <c r="R201"/>
  <c r="R199"/>
  <c r="R198"/>
  <c r="R197"/>
  <c r="R196"/>
  <c r="R195"/>
  <c r="R194"/>
  <c r="R193"/>
  <c r="R192"/>
  <c r="R191"/>
  <c r="R190"/>
  <c r="R188"/>
  <c r="R187"/>
  <c r="R186"/>
  <c r="R185"/>
  <c r="R184"/>
  <c r="R183"/>
  <c r="R182"/>
  <c r="R181"/>
  <c r="R180"/>
  <c r="R179"/>
  <c r="R177"/>
  <c r="R176"/>
  <c r="R175"/>
  <c r="R174"/>
  <c r="R173"/>
  <c r="R172"/>
  <c r="R171"/>
  <c r="R170"/>
  <c r="R169"/>
  <c r="R168"/>
  <c r="R166"/>
  <c r="R164"/>
  <c r="R163"/>
  <c r="R162"/>
  <c r="R161"/>
  <c r="R159"/>
  <c r="I159" s="1"/>
  <c r="R158"/>
  <c r="I158" s="1"/>
  <c r="R157"/>
  <c r="T157" i="80" s="1"/>
  <c r="R154" i="66" s="1"/>
  <c r="R156" i="107"/>
  <c r="I156" s="1"/>
  <c r="R155"/>
  <c r="R154"/>
  <c r="R153"/>
  <c r="R151"/>
  <c r="R149"/>
  <c r="R148"/>
  <c r="R147"/>
  <c r="R146"/>
  <c r="R145"/>
  <c r="R144"/>
  <c r="R143"/>
  <c r="R142"/>
  <c r="R141"/>
  <c r="R140"/>
  <c r="R139"/>
  <c r="R137"/>
  <c r="R136"/>
  <c r="R135"/>
  <c r="R134"/>
  <c r="R133"/>
  <c r="R132"/>
  <c r="R131"/>
  <c r="R130"/>
  <c r="R129"/>
  <c r="R128"/>
  <c r="R127"/>
  <c r="R126"/>
  <c r="R125"/>
  <c r="R124"/>
  <c r="R122"/>
  <c r="R121"/>
  <c r="R119"/>
  <c r="R118"/>
  <c r="R117"/>
  <c r="R116"/>
  <c r="R115"/>
  <c r="R114"/>
  <c r="R113"/>
  <c r="R112"/>
  <c r="R111"/>
  <c r="R110"/>
  <c r="R108"/>
  <c r="R107"/>
  <c r="R106"/>
  <c r="R105"/>
  <c r="R104"/>
  <c r="R103"/>
  <c r="R102"/>
  <c r="R101"/>
  <c r="R100"/>
  <c r="R99"/>
  <c r="R97"/>
  <c r="R96"/>
  <c r="R95"/>
  <c r="R94"/>
  <c r="R93"/>
  <c r="R92"/>
  <c r="R91"/>
  <c r="R90"/>
  <c r="R89"/>
  <c r="R88"/>
  <c r="R86"/>
  <c r="R85"/>
  <c r="R84"/>
  <c r="R83"/>
  <c r="R81"/>
  <c r="R80"/>
  <c r="R77"/>
  <c r="R76"/>
  <c r="R75"/>
  <c r="R74"/>
  <c r="R72"/>
  <c r="R71"/>
  <c r="R70"/>
  <c r="R68"/>
  <c r="R67"/>
  <c r="R66"/>
  <c r="R65"/>
  <c r="R64"/>
  <c r="R63"/>
  <c r="R61"/>
  <c r="I61" s="1"/>
  <c r="R60"/>
  <c r="I60" s="1"/>
  <c r="R59"/>
  <c r="I59" s="1"/>
  <c r="R58"/>
  <c r="I58" s="1"/>
  <c r="R57"/>
  <c r="I57" s="1"/>
  <c r="R55"/>
  <c r="J55" s="1"/>
  <c r="R54"/>
  <c r="T54" i="80" s="1"/>
  <c r="R52" i="107"/>
  <c r="I52" s="1"/>
  <c r="R51"/>
  <c r="I51" s="1"/>
  <c r="R50"/>
  <c r="R48"/>
  <c r="R47"/>
  <c r="R46"/>
  <c r="R44"/>
  <c r="I44" s="1"/>
  <c r="R43"/>
  <c r="I43" s="1"/>
  <c r="R42"/>
  <c r="I42" s="1"/>
  <c r="R41"/>
  <c r="I41" s="1"/>
  <c r="R39"/>
  <c r="I39" s="1"/>
  <c r="R38"/>
  <c r="I38" s="1"/>
  <c r="R36"/>
  <c r="R35"/>
  <c r="I35" s="1"/>
  <c r="R34"/>
  <c r="R31"/>
  <c r="R30"/>
  <c r="R29"/>
  <c r="R28"/>
  <c r="R27"/>
  <c r="R26"/>
  <c r="R25"/>
  <c r="I25" s="1"/>
  <c r="R23"/>
  <c r="R22"/>
  <c r="R21"/>
  <c r="R19"/>
  <c r="R18"/>
  <c r="R17"/>
  <c r="R16"/>
  <c r="R15"/>
  <c r="R14"/>
  <c r="R13"/>
  <c r="R12"/>
  <c r="R11"/>
  <c r="R10"/>
  <c r="R9"/>
  <c r="R8"/>
  <c r="I8" s="1"/>
  <c r="R7"/>
  <c r="I7" s="1"/>
  <c r="X70" i="97"/>
  <c r="W70"/>
  <c r="V70"/>
  <c r="U70"/>
  <c r="S70"/>
  <c r="Q70"/>
  <c r="P70"/>
  <c r="O70"/>
  <c r="N70"/>
  <c r="M70"/>
  <c r="L70"/>
  <c r="R46" i="103"/>
  <c r="T70" i="97" s="1"/>
  <c r="J49" i="105"/>
  <c r="R259"/>
  <c r="R258"/>
  <c r="R257"/>
  <c r="R256"/>
  <c r="R255"/>
  <c r="R254"/>
  <c r="R253"/>
  <c r="R251"/>
  <c r="R250"/>
  <c r="R248"/>
  <c r="R247"/>
  <c r="R246"/>
  <c r="R245"/>
  <c r="R244"/>
  <c r="R243"/>
  <c r="R242"/>
  <c r="R241"/>
  <c r="R240"/>
  <c r="R239"/>
  <c r="R238"/>
  <c r="R237"/>
  <c r="R235"/>
  <c r="R234"/>
  <c r="R233"/>
  <c r="R229"/>
  <c r="R228"/>
  <c r="R227"/>
  <c r="R226"/>
  <c r="R225"/>
  <c r="R224"/>
  <c r="R223"/>
  <c r="R222"/>
  <c r="R221"/>
  <c r="R220"/>
  <c r="R218"/>
  <c r="R217"/>
  <c r="R216"/>
  <c r="R215"/>
  <c r="R214"/>
  <c r="R213"/>
  <c r="R212"/>
  <c r="R211"/>
  <c r="R210"/>
  <c r="R209"/>
  <c r="R208"/>
  <c r="R207"/>
  <c r="R206"/>
  <c r="R204"/>
  <c r="R203"/>
  <c r="R201"/>
  <c r="R200"/>
  <c r="R199"/>
  <c r="R198"/>
  <c r="R197"/>
  <c r="R196"/>
  <c r="R195"/>
  <c r="R194"/>
  <c r="R193"/>
  <c r="R192"/>
  <c r="R190"/>
  <c r="R189"/>
  <c r="R188"/>
  <c r="R187"/>
  <c r="R186"/>
  <c r="R185"/>
  <c r="R184"/>
  <c r="R183"/>
  <c r="R182"/>
  <c r="R181"/>
  <c r="R179"/>
  <c r="R178"/>
  <c r="R177"/>
  <c r="R176"/>
  <c r="R175"/>
  <c r="R174"/>
  <c r="R173"/>
  <c r="R172"/>
  <c r="R171"/>
  <c r="R170"/>
  <c r="R168"/>
  <c r="R166"/>
  <c r="R165"/>
  <c r="R164"/>
  <c r="R163"/>
  <c r="R161"/>
  <c r="T159" i="80" s="1"/>
  <c r="R160" i="105"/>
  <c r="I160" s="1"/>
  <c r="R159"/>
  <c r="I159" s="1"/>
  <c r="R158"/>
  <c r="I158" s="1"/>
  <c r="K158" s="1"/>
  <c r="R157"/>
  <c r="I157" s="1"/>
  <c r="R155"/>
  <c r="R154"/>
  <c r="R153"/>
  <c r="R151"/>
  <c r="R149"/>
  <c r="R148"/>
  <c r="R147"/>
  <c r="R146"/>
  <c r="R145"/>
  <c r="R144"/>
  <c r="R143"/>
  <c r="R142"/>
  <c r="R141"/>
  <c r="R140"/>
  <c r="R139"/>
  <c r="R137"/>
  <c r="R136"/>
  <c r="R135"/>
  <c r="R134"/>
  <c r="R133"/>
  <c r="R132"/>
  <c r="R131"/>
  <c r="R130"/>
  <c r="R129"/>
  <c r="R128"/>
  <c r="R127"/>
  <c r="R126"/>
  <c r="R125"/>
  <c r="R124"/>
  <c r="R122"/>
  <c r="R121"/>
  <c r="R119"/>
  <c r="R118"/>
  <c r="R117"/>
  <c r="R116"/>
  <c r="R115"/>
  <c r="R114"/>
  <c r="R113"/>
  <c r="R112"/>
  <c r="R111"/>
  <c r="R110"/>
  <c r="R108"/>
  <c r="R107"/>
  <c r="R106"/>
  <c r="R105"/>
  <c r="R104"/>
  <c r="R103"/>
  <c r="R102"/>
  <c r="R101"/>
  <c r="R100"/>
  <c r="R99"/>
  <c r="R97"/>
  <c r="R96"/>
  <c r="R95"/>
  <c r="R94"/>
  <c r="R93"/>
  <c r="R92"/>
  <c r="R91"/>
  <c r="R90"/>
  <c r="R89"/>
  <c r="R88"/>
  <c r="R86"/>
  <c r="R85"/>
  <c r="R84"/>
  <c r="R83"/>
  <c r="R81"/>
  <c r="R80"/>
  <c r="R77"/>
  <c r="R76"/>
  <c r="R75"/>
  <c r="R74"/>
  <c r="R72"/>
  <c r="R71"/>
  <c r="R70"/>
  <c r="R68"/>
  <c r="R67"/>
  <c r="R66"/>
  <c r="R65"/>
  <c r="R64"/>
  <c r="R63"/>
  <c r="R61"/>
  <c r="T61" i="80" s="1"/>
  <c r="R60" i="105"/>
  <c r="T60" i="80" s="1"/>
  <c r="R59" i="105"/>
  <c r="I59" s="1"/>
  <c r="R58"/>
  <c r="I58" s="1"/>
  <c r="R57"/>
  <c r="T57" i="80" s="1"/>
  <c r="R55" i="105"/>
  <c r="T55" i="80" s="1"/>
  <c r="R54" i="105"/>
  <c r="I54" s="1"/>
  <c r="R52"/>
  <c r="T52" i="80" s="1"/>
  <c r="R51" i="105"/>
  <c r="T51" i="80" s="1"/>
  <c r="R50" i="105"/>
  <c r="I50" s="1"/>
  <c r="R48"/>
  <c r="T48" i="80" s="1"/>
  <c r="R47" i="105"/>
  <c r="T47" i="80" s="1"/>
  <c r="R47" i="66" s="1"/>
  <c r="R46" i="105"/>
  <c r="T46" i="80" s="1"/>
  <c r="R44" i="105"/>
  <c r="T44" i="80" s="1"/>
  <c r="R43" i="105"/>
  <c r="R42"/>
  <c r="T42" i="80" s="1"/>
  <c r="R42" i="66" s="1"/>
  <c r="R41" i="105"/>
  <c r="I41" s="1"/>
  <c r="R39"/>
  <c r="I39" s="1"/>
  <c r="R38"/>
  <c r="I38" s="1"/>
  <c r="R36"/>
  <c r="T36" i="80" s="1"/>
  <c r="R36" i="66" s="1"/>
  <c r="R35" i="105"/>
  <c r="I35" s="1"/>
  <c r="R34"/>
  <c r="I34" s="1"/>
  <c r="R31"/>
  <c r="R30"/>
  <c r="R29"/>
  <c r="R28"/>
  <c r="R27"/>
  <c r="R26"/>
  <c r="R25"/>
  <c r="T25" i="80" s="1"/>
  <c r="R23" i="105"/>
  <c r="R22"/>
  <c r="R21"/>
  <c r="R19"/>
  <c r="R18"/>
  <c r="R17"/>
  <c r="R16"/>
  <c r="R15"/>
  <c r="R14"/>
  <c r="R13"/>
  <c r="R12"/>
  <c r="R11"/>
  <c r="R10"/>
  <c r="R9"/>
  <c r="R8"/>
  <c r="T8" i="80" s="1"/>
  <c r="R7" i="105"/>
  <c r="T7" i="80" s="1"/>
  <c r="H252" i="105"/>
  <c r="H249"/>
  <c r="H236"/>
  <c r="H232"/>
  <c r="H219"/>
  <c r="H205"/>
  <c r="H202"/>
  <c r="H191"/>
  <c r="H180"/>
  <c r="H169"/>
  <c r="H162"/>
  <c r="H156"/>
  <c r="H156" i="80" s="1"/>
  <c r="H150" s="1"/>
  <c r="H258" s="1"/>
  <c r="H152" i="105"/>
  <c r="H138"/>
  <c r="H123"/>
  <c r="H120"/>
  <c r="H109"/>
  <c r="H98"/>
  <c r="H87"/>
  <c r="H78" s="1"/>
  <c r="H82"/>
  <c r="H79"/>
  <c r="H73"/>
  <c r="H69"/>
  <c r="H56"/>
  <c r="H53"/>
  <c r="H49"/>
  <c r="H45"/>
  <c r="H37"/>
  <c r="H33"/>
  <c r="H24"/>
  <c r="H20"/>
  <c r="H6"/>
  <c r="X156"/>
  <c r="W156"/>
  <c r="V156"/>
  <c r="U156"/>
  <c r="T156"/>
  <c r="S156"/>
  <c r="Q156"/>
  <c r="P156"/>
  <c r="O156"/>
  <c r="N156"/>
  <c r="M156"/>
  <c r="L156"/>
  <c r="J156"/>
  <c r="F156"/>
  <c r="K125" i="90"/>
  <c r="J125"/>
  <c r="G125"/>
  <c r="I52" i="105" l="1"/>
  <c r="R161" i="66"/>
  <c r="R232"/>
  <c r="H40" i="105"/>
  <c r="T43" i="80"/>
  <c r="R43" i="66" s="1"/>
  <c r="I7" i="105"/>
  <c r="T58" i="80"/>
  <c r="R55" i="66" s="1"/>
  <c r="H21" i="79"/>
  <c r="H20" s="1"/>
  <c r="H26"/>
  <c r="H42"/>
  <c r="H95"/>
  <c r="H174"/>
  <c r="H249"/>
  <c r="G81"/>
  <c r="G170"/>
  <c r="H188"/>
  <c r="H99" i="82"/>
  <c r="R10" i="66"/>
  <c r="R14"/>
  <c r="R18"/>
  <c r="R23"/>
  <c r="R148"/>
  <c r="R228"/>
  <c r="R233"/>
  <c r="R237"/>
  <c r="R241"/>
  <c r="R156" i="105"/>
  <c r="T156" i="80" s="1"/>
  <c r="R57" i="66"/>
  <c r="I8" i="105"/>
  <c r="T59" i="80"/>
  <c r="T165"/>
  <c r="H91" i="79"/>
  <c r="H169"/>
  <c r="H156" i="66" s="1"/>
  <c r="H245" i="79"/>
  <c r="H7" i="66"/>
  <c r="H54" i="82"/>
  <c r="R11" i="66"/>
  <c r="R15"/>
  <c r="R19"/>
  <c r="R96"/>
  <c r="R100"/>
  <c r="R104"/>
  <c r="R136"/>
  <c r="R140"/>
  <c r="R144"/>
  <c r="R229"/>
  <c r="R248"/>
  <c r="R252"/>
  <c r="R236"/>
  <c r="H5" i="105"/>
  <c r="T45" i="80"/>
  <c r="T56"/>
  <c r="I51" i="105"/>
  <c r="H5" i="107"/>
  <c r="H229"/>
  <c r="H228" s="1"/>
  <c r="H47" i="79"/>
  <c r="H57"/>
  <c r="H57" i="66" s="1"/>
  <c r="H67" i="79"/>
  <c r="H165"/>
  <c r="H152" i="66" s="1"/>
  <c r="G89" i="79"/>
  <c r="R107" i="66"/>
  <c r="H15"/>
  <c r="H31" i="82"/>
  <c r="H31" i="66" s="1"/>
  <c r="H251" i="82"/>
  <c r="R26" i="66"/>
  <c r="R30"/>
  <c r="R72"/>
  <c r="R88"/>
  <c r="R92"/>
  <c r="H137"/>
  <c r="R141"/>
  <c r="R145"/>
  <c r="R160"/>
  <c r="R249"/>
  <c r="R253"/>
  <c r="H117" i="68"/>
  <c r="H110" s="1"/>
  <c r="H259" i="87"/>
  <c r="R64" i="66"/>
  <c r="R60"/>
  <c r="H177" i="79"/>
  <c r="I60" i="105"/>
  <c r="H81" i="79"/>
  <c r="H56"/>
  <c r="H56" i="66" s="1"/>
  <c r="G56" i="79"/>
  <c r="H102"/>
  <c r="G102"/>
  <c r="G100" s="1"/>
  <c r="H106"/>
  <c r="G106"/>
  <c r="H110"/>
  <c r="G110"/>
  <c r="R110" i="66"/>
  <c r="G115" i="79"/>
  <c r="R128" i="66"/>
  <c r="G133" i="79"/>
  <c r="R132" i="66"/>
  <c r="G137" i="79"/>
  <c r="I164" i="82"/>
  <c r="H167" i="105"/>
  <c r="I43"/>
  <c r="I61"/>
  <c r="I49" i="107"/>
  <c r="T38" i="80"/>
  <c r="H137" i="79"/>
  <c r="G24"/>
  <c r="R115" i="66"/>
  <c r="G120" i="79"/>
  <c r="R129" i="66"/>
  <c r="G134" i="79"/>
  <c r="H33" i="82"/>
  <c r="H34" i="66"/>
  <c r="H96" i="82"/>
  <c r="H148"/>
  <c r="R65" i="66"/>
  <c r="R81"/>
  <c r="R89"/>
  <c r="R101"/>
  <c r="I25" i="105"/>
  <c r="I44"/>
  <c r="I157" i="107"/>
  <c r="T39" i="80"/>
  <c r="T50"/>
  <c r="T158"/>
  <c r="R155" i="66" s="1"/>
  <c r="H44" i="79"/>
  <c r="H44" i="66" s="1"/>
  <c r="H52" i="79"/>
  <c r="H87"/>
  <c r="H103"/>
  <c r="H241"/>
  <c r="H263"/>
  <c r="H271"/>
  <c r="G33"/>
  <c r="H38"/>
  <c r="G38"/>
  <c r="G37" s="1"/>
  <c r="H46"/>
  <c r="G46"/>
  <c r="G45" s="1"/>
  <c r="H54"/>
  <c r="H54" i="66" s="1"/>
  <c r="G54" i="79"/>
  <c r="H58"/>
  <c r="H58" i="66" s="1"/>
  <c r="G58" i="79"/>
  <c r="G66"/>
  <c r="H88"/>
  <c r="G88"/>
  <c r="H104"/>
  <c r="G104"/>
  <c r="H108"/>
  <c r="G108"/>
  <c r="R108" i="66"/>
  <c r="G113" i="79"/>
  <c r="R112" i="66"/>
  <c r="G117" i="79"/>
  <c r="R116" i="66"/>
  <c r="G121" i="79"/>
  <c r="R122" i="66"/>
  <c r="G127" i="79"/>
  <c r="R126" i="66"/>
  <c r="G131" i="79"/>
  <c r="R130" i="66"/>
  <c r="G135" i="79"/>
  <c r="R134" i="66"/>
  <c r="G139" i="79"/>
  <c r="G160"/>
  <c r="H242"/>
  <c r="G242"/>
  <c r="G240" s="1"/>
  <c r="H23" i="82"/>
  <c r="H23" i="66" s="1"/>
  <c r="H29"/>
  <c r="H72" i="82"/>
  <c r="H84"/>
  <c r="H93"/>
  <c r="H110"/>
  <c r="H145"/>
  <c r="H149"/>
  <c r="H190"/>
  <c r="H236"/>
  <c r="H240"/>
  <c r="H249"/>
  <c r="H248" s="1"/>
  <c r="R12" i="66"/>
  <c r="R16"/>
  <c r="R28"/>
  <c r="R62"/>
  <c r="R74"/>
  <c r="R78"/>
  <c r="R82"/>
  <c r="R86"/>
  <c r="R90"/>
  <c r="R94"/>
  <c r="R98"/>
  <c r="R102"/>
  <c r="R142"/>
  <c r="R150"/>
  <c r="R158"/>
  <c r="R230"/>
  <c r="R234"/>
  <c r="R238"/>
  <c r="R242"/>
  <c r="R246"/>
  <c r="R250"/>
  <c r="R254"/>
  <c r="I162" i="82"/>
  <c r="T287" i="88"/>
  <c r="I42" i="105"/>
  <c r="H48" i="79"/>
  <c r="H48" i="66" s="1"/>
  <c r="G48" i="79"/>
  <c r="H86"/>
  <c r="G86"/>
  <c r="G84" s="1"/>
  <c r="R124" i="66"/>
  <c r="G129" i="79"/>
  <c r="H46" i="66"/>
  <c r="H218" i="82"/>
  <c r="I22"/>
  <c r="H78" i="107"/>
  <c r="R56" i="66"/>
  <c r="H36" i="79"/>
  <c r="H33" s="1"/>
  <c r="H227"/>
  <c r="I116"/>
  <c r="G116"/>
  <c r="R121" i="66"/>
  <c r="G126" i="79"/>
  <c r="R125" i="66"/>
  <c r="G130" i="79"/>
  <c r="R133" i="66"/>
  <c r="G138" i="79"/>
  <c r="G244"/>
  <c r="H264"/>
  <c r="G264"/>
  <c r="H272"/>
  <c r="G272"/>
  <c r="H52" i="66"/>
  <c r="H76" i="82"/>
  <c r="H74" s="1"/>
  <c r="H92"/>
  <c r="H88" s="1"/>
  <c r="H140"/>
  <c r="H144"/>
  <c r="R61" i="66"/>
  <c r="R69"/>
  <c r="R77"/>
  <c r="R85"/>
  <c r="R93"/>
  <c r="R97"/>
  <c r="R105"/>
  <c r="I165" i="82"/>
  <c r="H62" i="105"/>
  <c r="H231"/>
  <c r="H230" s="1"/>
  <c r="H40" i="107"/>
  <c r="T34" i="80"/>
  <c r="T41"/>
  <c r="T78"/>
  <c r="H8" i="79"/>
  <c r="H12"/>
  <c r="H16"/>
  <c r="H24"/>
  <c r="H28"/>
  <c r="H28" i="66" s="1"/>
  <c r="H41" i="79"/>
  <c r="H41" i="66" s="1"/>
  <c r="H62" i="79"/>
  <c r="H69"/>
  <c r="H66" s="1"/>
  <c r="H90"/>
  <c r="H94"/>
  <c r="H98"/>
  <c r="H115"/>
  <c r="H133"/>
  <c r="H163"/>
  <c r="H167"/>
  <c r="H171"/>
  <c r="H170" s="1"/>
  <c r="H248"/>
  <c r="H265"/>
  <c r="G6"/>
  <c r="G5" s="1"/>
  <c r="G50"/>
  <c r="G59"/>
  <c r="Y73"/>
  <c r="I114"/>
  <c r="G114"/>
  <c r="R118" i="66"/>
  <c r="G123" i="79"/>
  <c r="G122" s="1"/>
  <c r="R123" i="66"/>
  <c r="G128" i="79"/>
  <c r="R127" i="66"/>
  <c r="G132" i="79"/>
  <c r="R131" i="66"/>
  <c r="G136" i="79"/>
  <c r="H262"/>
  <c r="G262"/>
  <c r="G265"/>
  <c r="H270"/>
  <c r="G270"/>
  <c r="H274"/>
  <c r="G274"/>
  <c r="H10" i="82"/>
  <c r="H14"/>
  <c r="H18"/>
  <c r="H26"/>
  <c r="H30"/>
  <c r="H30" i="66" s="1"/>
  <c r="H49"/>
  <c r="H64" i="82"/>
  <c r="H68"/>
  <c r="H73"/>
  <c r="H85"/>
  <c r="H232"/>
  <c r="H231" s="1"/>
  <c r="H237"/>
  <c r="H241"/>
  <c r="H245"/>
  <c r="R9" i="66"/>
  <c r="R13"/>
  <c r="R17"/>
  <c r="R21"/>
  <c r="R29"/>
  <c r="R63"/>
  <c r="R67"/>
  <c r="R71"/>
  <c r="R83"/>
  <c r="R87"/>
  <c r="R91"/>
  <c r="R99"/>
  <c r="R103"/>
  <c r="R139"/>
  <c r="R143"/>
  <c r="R151"/>
  <c r="R159"/>
  <c r="R235"/>
  <c r="R239"/>
  <c r="R243"/>
  <c r="R251"/>
  <c r="I163" i="82"/>
  <c r="H25" i="68"/>
  <c r="G25"/>
  <c r="H28"/>
  <c r="G28"/>
  <c r="H30"/>
  <c r="G30"/>
  <c r="H32"/>
  <c r="G32"/>
  <c r="H34"/>
  <c r="G34"/>
  <c r="H36"/>
  <c r="G36"/>
  <c r="H39"/>
  <c r="G39"/>
  <c r="H41"/>
  <c r="G41"/>
  <c r="H43"/>
  <c r="G43"/>
  <c r="H45"/>
  <c r="G45"/>
  <c r="H47"/>
  <c r="G47"/>
  <c r="G50"/>
  <c r="H50"/>
  <c r="G52"/>
  <c r="H52"/>
  <c r="G61"/>
  <c r="H61"/>
  <c r="G161"/>
  <c r="H161"/>
  <c r="G165"/>
  <c r="H165"/>
  <c r="G167"/>
  <c r="H167"/>
  <c r="G193"/>
  <c r="H193"/>
  <c r="G263"/>
  <c r="G261" s="1"/>
  <c r="H263"/>
  <c r="H261" s="1"/>
  <c r="G265"/>
  <c r="H265"/>
  <c r="G267"/>
  <c r="H267"/>
  <c r="G271"/>
  <c r="H271"/>
  <c r="G273"/>
  <c r="H273"/>
  <c r="G275"/>
  <c r="H275"/>
  <c r="G277"/>
  <c r="H277"/>
  <c r="G279"/>
  <c r="H279"/>
  <c r="H26"/>
  <c r="G26"/>
  <c r="H29"/>
  <c r="G29"/>
  <c r="H31"/>
  <c r="G31"/>
  <c r="H33"/>
  <c r="G33"/>
  <c r="H35"/>
  <c r="G35"/>
  <c r="H37"/>
  <c r="G37"/>
  <c r="H40"/>
  <c r="G40"/>
  <c r="H42"/>
  <c r="G42"/>
  <c r="H44"/>
  <c r="G44"/>
  <c r="H46"/>
  <c r="G46"/>
  <c r="H48"/>
  <c r="G48"/>
  <c r="G53"/>
  <c r="H53"/>
  <c r="G60"/>
  <c r="H60"/>
  <c r="G62"/>
  <c r="H62"/>
  <c r="G138"/>
  <c r="G136" s="1"/>
  <c r="H138"/>
  <c r="H136" s="1"/>
  <c r="G150"/>
  <c r="G149" s="1"/>
  <c r="G148" s="1"/>
  <c r="H150"/>
  <c r="H149" s="1"/>
  <c r="H148" s="1"/>
  <c r="G164"/>
  <c r="H164"/>
  <c r="G166"/>
  <c r="H166"/>
  <c r="G168"/>
  <c r="H168"/>
  <c r="G170"/>
  <c r="H170"/>
  <c r="G182"/>
  <c r="G181" s="1"/>
  <c r="H182"/>
  <c r="H181" s="1"/>
  <c r="G188"/>
  <c r="G187" s="1"/>
  <c r="H188"/>
  <c r="H187" s="1"/>
  <c r="G190"/>
  <c r="H190"/>
  <c r="G192"/>
  <c r="H192"/>
  <c r="G194"/>
  <c r="H194"/>
  <c r="G264"/>
  <c r="H264"/>
  <c r="G266"/>
  <c r="H266"/>
  <c r="G268"/>
  <c r="H268"/>
  <c r="G270"/>
  <c r="H270"/>
  <c r="G274"/>
  <c r="H274"/>
  <c r="G276"/>
  <c r="H276"/>
  <c r="G278"/>
  <c r="H278"/>
  <c r="T35" i="80"/>
  <c r="T33" s="1"/>
  <c r="H176" i="79"/>
  <c r="G176"/>
  <c r="R163" i="66"/>
  <c r="G178" i="79"/>
  <c r="R165" i="66"/>
  <c r="G180" i="79"/>
  <c r="R167" i="66"/>
  <c r="G182" i="79"/>
  <c r="R169" i="66"/>
  <c r="G184" i="79"/>
  <c r="R171" i="66"/>
  <c r="G186" i="79"/>
  <c r="R173" i="66"/>
  <c r="G190" i="79"/>
  <c r="R177" i="66"/>
  <c r="G192" i="79"/>
  <c r="R179" i="66"/>
  <c r="G194" i="79"/>
  <c r="R181" i="66"/>
  <c r="G196" i="79"/>
  <c r="R183" i="66"/>
  <c r="G198" i="79"/>
  <c r="R185" i="66"/>
  <c r="H200" i="79"/>
  <c r="G200"/>
  <c r="R187" i="66"/>
  <c r="H202" i="79"/>
  <c r="G202"/>
  <c r="R189" i="66"/>
  <c r="H204" i="79"/>
  <c r="G204"/>
  <c r="R191" i="66"/>
  <c r="H206" i="79"/>
  <c r="G206"/>
  <c r="R193" i="66"/>
  <c r="H208" i="79"/>
  <c r="G208"/>
  <c r="R195" i="66"/>
  <c r="G212" i="79"/>
  <c r="R199" i="66"/>
  <c r="H214" i="79"/>
  <c r="G214"/>
  <c r="R201" i="66"/>
  <c r="H216" i="79"/>
  <c r="G216"/>
  <c r="R203" i="66"/>
  <c r="H218" i="79"/>
  <c r="G218"/>
  <c r="R205" i="66"/>
  <c r="H220" i="79"/>
  <c r="G220"/>
  <c r="R207" i="66"/>
  <c r="H222" i="79"/>
  <c r="G222"/>
  <c r="R209" i="66"/>
  <c r="H224" i="79"/>
  <c r="G224"/>
  <c r="R211" i="66"/>
  <c r="H226" i="79"/>
  <c r="G226"/>
  <c r="R213" i="66"/>
  <c r="G228" i="79"/>
  <c r="R215" i="66"/>
  <c r="R217"/>
  <c r="G232" i="79"/>
  <c r="R219" i="66"/>
  <c r="G234" i="79"/>
  <c r="R221" i="66"/>
  <c r="G236" i="79"/>
  <c r="R223" i="66"/>
  <c r="G179" i="79"/>
  <c r="R166" i="66"/>
  <c r="G181" i="79"/>
  <c r="R168" i="66"/>
  <c r="G183" i="79"/>
  <c r="R170" i="66"/>
  <c r="G185" i="79"/>
  <c r="R172" i="66"/>
  <c r="G187" i="79"/>
  <c r="R174" i="66"/>
  <c r="G189" i="79"/>
  <c r="R176" i="66"/>
  <c r="G191" i="79"/>
  <c r="R178" i="66"/>
  <c r="G193" i="79"/>
  <c r="R180" i="66"/>
  <c r="G195" i="79"/>
  <c r="R182" i="66"/>
  <c r="G197" i="79"/>
  <c r="R184" i="66"/>
  <c r="G201" i="79"/>
  <c r="R188" i="66"/>
  <c r="G203" i="79"/>
  <c r="R190" i="66"/>
  <c r="G205" i="79"/>
  <c r="R192" i="66"/>
  <c r="G207" i="79"/>
  <c r="R194" i="66"/>
  <c r="G209" i="79"/>
  <c r="R196" i="66"/>
  <c r="G211" i="79"/>
  <c r="R198" i="66"/>
  <c r="G215" i="79"/>
  <c r="R202" i="66"/>
  <c r="G217" i="79"/>
  <c r="R204" i="66"/>
  <c r="G219" i="79"/>
  <c r="R206" i="66"/>
  <c r="G221" i="79"/>
  <c r="R208" i="66"/>
  <c r="G223" i="79"/>
  <c r="R210" i="66"/>
  <c r="G225" i="79"/>
  <c r="R212" i="66"/>
  <c r="G229" i="79"/>
  <c r="R216" i="66"/>
  <c r="G231" i="79"/>
  <c r="R218" i="66"/>
  <c r="G233" i="79"/>
  <c r="R220" i="66"/>
  <c r="G235" i="79"/>
  <c r="R222" i="66"/>
  <c r="G237" i="79"/>
  <c r="R224" i="66"/>
  <c r="I156" i="105"/>
  <c r="I49"/>
  <c r="G178" i="68"/>
  <c r="H178"/>
  <c r="G179"/>
  <c r="H179"/>
  <c r="I73" i="79"/>
  <c r="T150" i="80"/>
  <c r="H150" i="105"/>
  <c r="T49" i="80"/>
  <c r="H45" i="82"/>
  <c r="H40" s="1"/>
  <c r="H32" s="1"/>
  <c r="H83"/>
  <c r="H153"/>
  <c r="H151" s="1"/>
  <c r="H140" i="79"/>
  <c r="H162"/>
  <c r="H84"/>
  <c r="H45"/>
  <c r="T24" i="80"/>
  <c r="T53"/>
  <c r="R51" i="66"/>
  <c r="T37" i="80"/>
  <c r="R39" i="66"/>
  <c r="H32" i="83"/>
  <c r="H70" i="79"/>
  <c r="H126"/>
  <c r="H128"/>
  <c r="H130"/>
  <c r="H132"/>
  <c r="H134"/>
  <c r="H136"/>
  <c r="H138"/>
  <c r="I112"/>
  <c r="H114"/>
  <c r="R109" i="66"/>
  <c r="H116" i="79"/>
  <c r="R111" i="66"/>
  <c r="R113"/>
  <c r="H124" i="79"/>
  <c r="R119" i="66"/>
  <c r="I113" i="79"/>
  <c r="I115"/>
  <c r="I117"/>
  <c r="I119"/>
  <c r="I62" i="82"/>
  <c r="I39"/>
  <c r="H121" i="68"/>
  <c r="H20" i="82"/>
  <c r="H70"/>
  <c r="H124"/>
  <c r="H168"/>
  <c r="H204"/>
  <c r="H240" i="79"/>
  <c r="H50"/>
  <c r="H210"/>
  <c r="H244"/>
  <c r="H239" s="1"/>
  <c r="H40"/>
  <c r="H32" i="107"/>
  <c r="T6" i="80"/>
  <c r="T5" s="1"/>
  <c r="T40"/>
  <c r="R49" i="107"/>
  <c r="I57" i="105"/>
  <c r="I161"/>
  <c r="K157"/>
  <c r="H32"/>
  <c r="H260" s="1"/>
  <c r="G239" i="79" l="1"/>
  <c r="G40"/>
  <c r="H100"/>
  <c r="H99" i="68"/>
  <c r="E6" i="69" s="1"/>
  <c r="H230" i="82"/>
  <c r="H229" s="1"/>
  <c r="H235"/>
  <c r="H268" i="79"/>
  <c r="H238" s="1"/>
  <c r="H258" i="107"/>
  <c r="H111" i="79"/>
  <c r="G268"/>
  <c r="H199"/>
  <c r="H139" i="82"/>
  <c r="H79" s="1"/>
  <c r="H21" i="66"/>
  <c r="H59" i="79"/>
  <c r="H63" i="82"/>
  <c r="H166"/>
  <c r="H160" i="79"/>
  <c r="H53"/>
  <c r="H53" i="66" s="1"/>
  <c r="H6" i="82"/>
  <c r="H5" s="1"/>
  <c r="G125" i="79"/>
  <c r="G53"/>
  <c r="G32" s="1"/>
  <c r="H20" i="66"/>
  <c r="H24" i="82"/>
  <c r="H24" i="66" s="1"/>
  <c r="K6" i="69" s="1"/>
  <c r="H26" i="66"/>
  <c r="H89" i="79"/>
  <c r="H8" i="66"/>
  <c r="H6" i="79"/>
  <c r="H5" s="1"/>
  <c r="G111"/>
  <c r="G80" s="1"/>
  <c r="H37"/>
  <c r="H37" i="66" s="1"/>
  <c r="H38"/>
  <c r="D17" i="69"/>
  <c r="G160" i="68"/>
  <c r="G49"/>
  <c r="E17" i="69"/>
  <c r="H160" i="68"/>
  <c r="H49"/>
  <c r="T32" i="80"/>
  <c r="T258" s="1"/>
  <c r="G210" i="79"/>
  <c r="G188"/>
  <c r="G199"/>
  <c r="H213"/>
  <c r="H175" s="1"/>
  <c r="G227"/>
  <c r="G213"/>
  <c r="G177"/>
  <c r="K156" i="105"/>
  <c r="H269" i="83"/>
  <c r="H122" i="79"/>
  <c r="H125"/>
  <c r="H32"/>
  <c r="U19" i="92"/>
  <c r="U25" s="1"/>
  <c r="T19"/>
  <c r="T25" s="1"/>
  <c r="R19"/>
  <c r="H259" i="82" l="1"/>
  <c r="G238" i="79"/>
  <c r="G175"/>
  <c r="H80"/>
  <c r="U31" i="92"/>
  <c r="U28"/>
  <c r="G276" i="79" l="1"/>
  <c r="H276"/>
  <c r="O39" i="92"/>
  <c r="P268"/>
  <c r="H268" s="1"/>
  <c r="P267"/>
  <c r="P266"/>
  <c r="P265"/>
  <c r="P264"/>
  <c r="H264" s="1"/>
  <c r="P263"/>
  <c r="P262"/>
  <c r="P260"/>
  <c r="P259"/>
  <c r="H259" s="1"/>
  <c r="P257"/>
  <c r="P256"/>
  <c r="P255"/>
  <c r="P254"/>
  <c r="H254" s="1"/>
  <c r="P253"/>
  <c r="P252"/>
  <c r="P251"/>
  <c r="P250"/>
  <c r="H250" s="1"/>
  <c r="P249"/>
  <c r="P248"/>
  <c r="P247"/>
  <c r="P246"/>
  <c r="H246" s="1"/>
  <c r="P244"/>
  <c r="P243"/>
  <c r="P242"/>
  <c r="P238"/>
  <c r="H238" s="1"/>
  <c r="P237"/>
  <c r="P236"/>
  <c r="P235"/>
  <c r="P234"/>
  <c r="H234" s="1"/>
  <c r="P233"/>
  <c r="P232"/>
  <c r="P231"/>
  <c r="P230"/>
  <c r="H230" s="1"/>
  <c r="P229"/>
  <c r="P227"/>
  <c r="P226"/>
  <c r="P225"/>
  <c r="H225" s="1"/>
  <c r="P224"/>
  <c r="P223"/>
  <c r="P222"/>
  <c r="P221"/>
  <c r="H221" s="1"/>
  <c r="P220"/>
  <c r="P219"/>
  <c r="P218"/>
  <c r="P217"/>
  <c r="H217" s="1"/>
  <c r="P216"/>
  <c r="P215"/>
  <c r="P213"/>
  <c r="P212"/>
  <c r="H212" s="1"/>
  <c r="P210"/>
  <c r="P209"/>
  <c r="P208"/>
  <c r="P207"/>
  <c r="H207" s="1"/>
  <c r="P206"/>
  <c r="P205"/>
  <c r="P204"/>
  <c r="P203"/>
  <c r="H203" s="1"/>
  <c r="P202"/>
  <c r="P201"/>
  <c r="P199"/>
  <c r="P198"/>
  <c r="H198" s="1"/>
  <c r="P197"/>
  <c r="P196"/>
  <c r="P195"/>
  <c r="P194"/>
  <c r="H194" s="1"/>
  <c r="P193"/>
  <c r="P192"/>
  <c r="P191"/>
  <c r="P190"/>
  <c r="H190" s="1"/>
  <c r="P188"/>
  <c r="P187"/>
  <c r="P186"/>
  <c r="P185"/>
  <c r="H185" s="1"/>
  <c r="P184"/>
  <c r="P183"/>
  <c r="P182"/>
  <c r="P181"/>
  <c r="H181" s="1"/>
  <c r="P180"/>
  <c r="P179"/>
  <c r="P177"/>
  <c r="P175"/>
  <c r="H175" s="1"/>
  <c r="P174"/>
  <c r="P173"/>
  <c r="P172"/>
  <c r="P170"/>
  <c r="H170" s="1"/>
  <c r="P169"/>
  <c r="P168"/>
  <c r="P167"/>
  <c r="P166"/>
  <c r="H166" s="1"/>
  <c r="P165"/>
  <c r="P164"/>
  <c r="P162"/>
  <c r="P160"/>
  <c r="H160" s="1"/>
  <c r="P159"/>
  <c r="P158"/>
  <c r="P157"/>
  <c r="P156"/>
  <c r="H156" s="1"/>
  <c r="P155"/>
  <c r="P154"/>
  <c r="P153"/>
  <c r="P152"/>
  <c r="H152" s="1"/>
  <c r="P151"/>
  <c r="P150"/>
  <c r="P148"/>
  <c r="P147"/>
  <c r="H147" s="1"/>
  <c r="P146"/>
  <c r="P145"/>
  <c r="P144"/>
  <c r="P143"/>
  <c r="H143" s="1"/>
  <c r="P142"/>
  <c r="P141"/>
  <c r="P140"/>
  <c r="P139"/>
  <c r="H139" s="1"/>
  <c r="P138"/>
  <c r="P137"/>
  <c r="P136"/>
  <c r="P135"/>
  <c r="H135" s="1"/>
  <c r="P133"/>
  <c r="P132"/>
  <c r="P130"/>
  <c r="P129"/>
  <c r="H129" s="1"/>
  <c r="P128"/>
  <c r="P127"/>
  <c r="P126"/>
  <c r="P125"/>
  <c r="H125" s="1"/>
  <c r="P124"/>
  <c r="P123"/>
  <c r="P122"/>
  <c r="P121"/>
  <c r="H121" s="1"/>
  <c r="P119"/>
  <c r="P118"/>
  <c r="P117"/>
  <c r="H117" s="1"/>
  <c r="P116"/>
  <c r="P115"/>
  <c r="P114"/>
  <c r="P113"/>
  <c r="H113" s="1"/>
  <c r="P112"/>
  <c r="H112" s="1"/>
  <c r="P111"/>
  <c r="P110"/>
  <c r="P108"/>
  <c r="H108" s="1"/>
  <c r="P107"/>
  <c r="H107" s="1"/>
  <c r="P106"/>
  <c r="P105"/>
  <c r="P104"/>
  <c r="H104" s="1"/>
  <c r="P103"/>
  <c r="H103" s="1"/>
  <c r="P102"/>
  <c r="P101"/>
  <c r="P100"/>
  <c r="H100" s="1"/>
  <c r="P99"/>
  <c r="P97"/>
  <c r="P96"/>
  <c r="P95"/>
  <c r="H95" s="1"/>
  <c r="P94"/>
  <c r="H94" s="1"/>
  <c r="P92"/>
  <c r="P91"/>
  <c r="P88"/>
  <c r="H88" s="1"/>
  <c r="P87"/>
  <c r="H87" s="1"/>
  <c r="P86"/>
  <c r="P85"/>
  <c r="P83"/>
  <c r="H83" s="1"/>
  <c r="P82"/>
  <c r="H82" s="1"/>
  <c r="P81"/>
  <c r="P79"/>
  <c r="P78"/>
  <c r="H78" s="1"/>
  <c r="P77"/>
  <c r="P76"/>
  <c r="P75"/>
  <c r="P74"/>
  <c r="H74" s="1"/>
  <c r="P72"/>
  <c r="I72" s="1"/>
  <c r="P71"/>
  <c r="P70"/>
  <c r="P69"/>
  <c r="P66"/>
  <c r="Y66" s="1"/>
  <c r="P65"/>
  <c r="P63"/>
  <c r="I63" s="1"/>
  <c r="P62"/>
  <c r="I62" s="1"/>
  <c r="P61"/>
  <c r="I61" s="1"/>
  <c r="P60"/>
  <c r="P59"/>
  <c r="I59" s="1"/>
  <c r="P58"/>
  <c r="I58" s="1"/>
  <c r="P56"/>
  <c r="P55"/>
  <c r="P53"/>
  <c r="Y53" s="1"/>
  <c r="P50"/>
  <c r="Y50" s="1"/>
  <c r="P49"/>
  <c r="I49" s="1"/>
  <c r="P48"/>
  <c r="P47"/>
  <c r="P45"/>
  <c r="I45" s="1"/>
  <c r="P44"/>
  <c r="I44" s="1"/>
  <c r="P42"/>
  <c r="P40"/>
  <c r="I40" s="1"/>
  <c r="P36"/>
  <c r="H36" s="1"/>
  <c r="P35"/>
  <c r="I35" s="1"/>
  <c r="P34"/>
  <c r="P31"/>
  <c r="P30"/>
  <c r="P29"/>
  <c r="I29" s="1"/>
  <c r="P28"/>
  <c r="P27"/>
  <c r="I27" s="1"/>
  <c r="P26"/>
  <c r="I26" s="1"/>
  <c r="P23"/>
  <c r="H23" s="1"/>
  <c r="P22"/>
  <c r="P21"/>
  <c r="H21" s="1"/>
  <c r="P19"/>
  <c r="P18"/>
  <c r="I18" s="1"/>
  <c r="P17"/>
  <c r="P16"/>
  <c r="P15"/>
  <c r="P14"/>
  <c r="I14" s="1"/>
  <c r="P13"/>
  <c r="P12"/>
  <c r="P11"/>
  <c r="P10"/>
  <c r="I10" s="1"/>
  <c r="P9"/>
  <c r="P8"/>
  <c r="P7"/>
  <c r="R249" i="90"/>
  <c r="H249" s="1"/>
  <c r="R248"/>
  <c r="H248" s="1"/>
  <c r="R247"/>
  <c r="H247" s="1"/>
  <c r="R246"/>
  <c r="H246" s="1"/>
  <c r="R245"/>
  <c r="H245" s="1"/>
  <c r="R244"/>
  <c r="H244" s="1"/>
  <c r="R243"/>
  <c r="H243" s="1"/>
  <c r="R241"/>
  <c r="H241" s="1"/>
  <c r="R240"/>
  <c r="H240" s="1"/>
  <c r="R238"/>
  <c r="H238" s="1"/>
  <c r="R237"/>
  <c r="H237" s="1"/>
  <c r="R236"/>
  <c r="R235"/>
  <c r="I235" s="1"/>
  <c r="R233"/>
  <c r="H233" s="1"/>
  <c r="R232"/>
  <c r="H232" s="1"/>
  <c r="R231"/>
  <c r="H231" s="1"/>
  <c r="R230"/>
  <c r="H230" s="1"/>
  <c r="H229" s="1"/>
  <c r="R228"/>
  <c r="R227"/>
  <c r="R226"/>
  <c r="R225"/>
  <c r="R224"/>
  <c r="R223"/>
  <c r="R220"/>
  <c r="R219"/>
  <c r="R218"/>
  <c r="R214"/>
  <c r="R213"/>
  <c r="R212"/>
  <c r="R211"/>
  <c r="R210"/>
  <c r="R209"/>
  <c r="R208"/>
  <c r="R207"/>
  <c r="R206"/>
  <c r="R205"/>
  <c r="R204"/>
  <c r="R202"/>
  <c r="R201"/>
  <c r="R200"/>
  <c r="R199"/>
  <c r="R198"/>
  <c r="R197"/>
  <c r="R196"/>
  <c r="R195"/>
  <c r="R194"/>
  <c r="R192"/>
  <c r="R191"/>
  <c r="R190"/>
  <c r="R188"/>
  <c r="R187"/>
  <c r="R186"/>
  <c r="R185"/>
  <c r="R184"/>
  <c r="R183"/>
  <c r="R182"/>
  <c r="R181"/>
  <c r="R180"/>
  <c r="R179"/>
  <c r="R178"/>
  <c r="R176"/>
  <c r="R175"/>
  <c r="R174"/>
  <c r="R173"/>
  <c r="R172"/>
  <c r="R171"/>
  <c r="R170"/>
  <c r="R169"/>
  <c r="R168"/>
  <c r="R166"/>
  <c r="R165"/>
  <c r="R164"/>
  <c r="R162"/>
  <c r="R161"/>
  <c r="R160"/>
  <c r="R158"/>
  <c r="R157"/>
  <c r="R156"/>
  <c r="R154"/>
  <c r="R152"/>
  <c r="I152" s="1"/>
  <c r="R151"/>
  <c r="H151" s="1"/>
  <c r="H149" s="1"/>
  <c r="R150"/>
  <c r="R148"/>
  <c r="R147"/>
  <c r="R146"/>
  <c r="R144"/>
  <c r="R143"/>
  <c r="H143" s="1"/>
  <c r="R142"/>
  <c r="H142" s="1"/>
  <c r="H141" s="1"/>
  <c r="H139" s="1"/>
  <c r="R140"/>
  <c r="R138"/>
  <c r="H138" s="1"/>
  <c r="R137"/>
  <c r="H137" s="1"/>
  <c r="R136"/>
  <c r="H136" s="1"/>
  <c r="R135"/>
  <c r="H135" s="1"/>
  <c r="R134"/>
  <c r="H134" s="1"/>
  <c r="R133"/>
  <c r="H133" s="1"/>
  <c r="R132"/>
  <c r="H132" s="1"/>
  <c r="R131"/>
  <c r="H131" s="1"/>
  <c r="R130"/>
  <c r="H130" s="1"/>
  <c r="R129"/>
  <c r="H129" s="1"/>
  <c r="R127"/>
  <c r="R126"/>
  <c r="R124"/>
  <c r="H124" s="1"/>
  <c r="R123"/>
  <c r="H123" s="1"/>
  <c r="R122"/>
  <c r="H122" s="1"/>
  <c r="H121" s="1"/>
  <c r="R120"/>
  <c r="R118"/>
  <c r="R117"/>
  <c r="R116"/>
  <c r="R115"/>
  <c r="R114"/>
  <c r="R113"/>
  <c r="R112"/>
  <c r="R111"/>
  <c r="R110"/>
  <c r="R109"/>
  <c r="R108"/>
  <c r="R107"/>
  <c r="R105"/>
  <c r="R104"/>
  <c r="R103"/>
  <c r="R101"/>
  <c r="R100"/>
  <c r="R99"/>
  <c r="R98"/>
  <c r="R97"/>
  <c r="R94"/>
  <c r="R93"/>
  <c r="R92"/>
  <c r="R91"/>
  <c r="R89"/>
  <c r="R88"/>
  <c r="R87"/>
  <c r="R86"/>
  <c r="R83"/>
  <c r="R82"/>
  <c r="R81"/>
  <c r="R80"/>
  <c r="R79"/>
  <c r="R78"/>
  <c r="R77"/>
  <c r="R76"/>
  <c r="R75"/>
  <c r="R74"/>
  <c r="R72"/>
  <c r="R71"/>
  <c r="R70"/>
  <c r="R69"/>
  <c r="R68"/>
  <c r="R67"/>
  <c r="R66"/>
  <c r="R65"/>
  <c r="R64"/>
  <c r="R63"/>
  <c r="R61"/>
  <c r="R60"/>
  <c r="R59"/>
  <c r="R58"/>
  <c r="R57"/>
  <c r="R56"/>
  <c r="R55"/>
  <c r="R54"/>
  <c r="R53"/>
  <c r="R52"/>
  <c r="R50"/>
  <c r="R49"/>
  <c r="R47"/>
  <c r="R46"/>
  <c r="R45"/>
  <c r="R44"/>
  <c r="R43"/>
  <c r="R42"/>
  <c r="R41"/>
  <c r="R40"/>
  <c r="R39"/>
  <c r="R38"/>
  <c r="R36"/>
  <c r="R35"/>
  <c r="R34"/>
  <c r="R33"/>
  <c r="R32"/>
  <c r="R31"/>
  <c r="R30"/>
  <c r="R29"/>
  <c r="R28"/>
  <c r="R27"/>
  <c r="R25"/>
  <c r="R24"/>
  <c r="R23"/>
  <c r="R22"/>
  <c r="R21"/>
  <c r="R20"/>
  <c r="R19"/>
  <c r="R18"/>
  <c r="R17"/>
  <c r="R16"/>
  <c r="R14"/>
  <c r="R13"/>
  <c r="R12"/>
  <c r="R11"/>
  <c r="R10"/>
  <c r="R9"/>
  <c r="R8"/>
  <c r="R7"/>
  <c r="I236"/>
  <c r="I144"/>
  <c r="I124"/>
  <c r="G248"/>
  <c r="G247"/>
  <c r="G244"/>
  <c r="G243"/>
  <c r="G241"/>
  <c r="G237"/>
  <c r="G232"/>
  <c r="G231"/>
  <c r="G229" s="1"/>
  <c r="D17" i="89" s="1"/>
  <c r="G222" i="90"/>
  <c r="G221" s="1"/>
  <c r="G217"/>
  <c r="G203"/>
  <c r="G193"/>
  <c r="G177"/>
  <c r="G167"/>
  <c r="G163" s="1"/>
  <c r="D9" i="89" s="1"/>
  <c r="G159" i="90"/>
  <c r="G155"/>
  <c r="G153" s="1"/>
  <c r="D12" i="89" s="1"/>
  <c r="G149" i="90"/>
  <c r="G145"/>
  <c r="G138"/>
  <c r="G135"/>
  <c r="G134"/>
  <c r="G130"/>
  <c r="G106"/>
  <c r="G102"/>
  <c r="G96"/>
  <c r="G95" s="1"/>
  <c r="G90"/>
  <c r="G85"/>
  <c r="G73"/>
  <c r="G62"/>
  <c r="G51"/>
  <c r="G48"/>
  <c r="D11" i="89" s="1"/>
  <c r="G37" i="90"/>
  <c r="G26"/>
  <c r="G15"/>
  <c r="G6"/>
  <c r="G5" s="1"/>
  <c r="D5" i="89" s="1"/>
  <c r="I71" i="92"/>
  <c r="I70"/>
  <c r="I69"/>
  <c r="I65"/>
  <c r="I60"/>
  <c r="I56"/>
  <c r="I55"/>
  <c r="I42"/>
  <c r="I30"/>
  <c r="I19"/>
  <c r="I17"/>
  <c r="I16"/>
  <c r="I15"/>
  <c r="I13"/>
  <c r="I12"/>
  <c r="I11"/>
  <c r="I9"/>
  <c r="I8"/>
  <c r="I7"/>
  <c r="H267"/>
  <c r="H266"/>
  <c r="H265"/>
  <c r="H263"/>
  <c r="H262"/>
  <c r="H260"/>
  <c r="H257"/>
  <c r="H256"/>
  <c r="H255"/>
  <c r="H253"/>
  <c r="H252"/>
  <c r="H251"/>
  <c r="H249"/>
  <c r="H248"/>
  <c r="H247"/>
  <c r="H244"/>
  <c r="H243"/>
  <c r="H242"/>
  <c r="H241" s="1"/>
  <c r="H237"/>
  <c r="H236"/>
  <c r="H235"/>
  <c r="H233"/>
  <c r="H232"/>
  <c r="H231"/>
  <c r="H229"/>
  <c r="H227"/>
  <c r="H226"/>
  <c r="H224"/>
  <c r="H223"/>
  <c r="H222"/>
  <c r="H220"/>
  <c r="H219"/>
  <c r="H218"/>
  <c r="H216"/>
  <c r="H215"/>
  <c r="H213"/>
  <c r="H210"/>
  <c r="H209"/>
  <c r="H208"/>
  <c r="H206"/>
  <c r="H205"/>
  <c r="H204"/>
  <c r="H202"/>
  <c r="H201"/>
  <c r="H199"/>
  <c r="H197"/>
  <c r="H196"/>
  <c r="H195"/>
  <c r="H193"/>
  <c r="H192"/>
  <c r="H191"/>
  <c r="H188"/>
  <c r="H187"/>
  <c r="H186"/>
  <c r="H184"/>
  <c r="H183"/>
  <c r="H182"/>
  <c r="H180"/>
  <c r="H179"/>
  <c r="H177"/>
  <c r="H174"/>
  <c r="H173"/>
  <c r="H172"/>
  <c r="H169"/>
  <c r="H168"/>
  <c r="H167"/>
  <c r="H165"/>
  <c r="H164"/>
  <c r="H162"/>
  <c r="H159"/>
  <c r="H158"/>
  <c r="H157"/>
  <c r="H155"/>
  <c r="H154"/>
  <c r="H153"/>
  <c r="H151"/>
  <c r="H150"/>
  <c r="H148"/>
  <c r="H146"/>
  <c r="H145"/>
  <c r="H144"/>
  <c r="H142"/>
  <c r="H141"/>
  <c r="H140"/>
  <c r="H138"/>
  <c r="H137"/>
  <c r="H136"/>
  <c r="H133"/>
  <c r="H132"/>
  <c r="H130"/>
  <c r="H128"/>
  <c r="H127"/>
  <c r="H126"/>
  <c r="H124"/>
  <c r="H123"/>
  <c r="H122"/>
  <c r="H119"/>
  <c r="H118"/>
  <c r="H116"/>
  <c r="H115"/>
  <c r="H114"/>
  <c r="H111"/>
  <c r="H110"/>
  <c r="H106"/>
  <c r="H105"/>
  <c r="H102"/>
  <c r="H101"/>
  <c r="H99"/>
  <c r="H97"/>
  <c r="H96"/>
  <c r="H92"/>
  <c r="H91"/>
  <c r="H86"/>
  <c r="H85"/>
  <c r="H81"/>
  <c r="H79"/>
  <c r="H77"/>
  <c r="H76"/>
  <c r="H75"/>
  <c r="H67"/>
  <c r="H66"/>
  <c r="H64" s="1"/>
  <c r="H57"/>
  <c r="H54"/>
  <c r="H53"/>
  <c r="H51" s="1"/>
  <c r="H50"/>
  <c r="H48"/>
  <c r="H43"/>
  <c r="H38"/>
  <c r="H34"/>
  <c r="H24"/>
  <c r="K6" i="89" s="1"/>
  <c r="H22" i="92"/>
  <c r="H6"/>
  <c r="G189" i="90" l="1"/>
  <c r="D13" i="89" s="1"/>
  <c r="G131" i="90"/>
  <c r="G249"/>
  <c r="H20" i="92"/>
  <c r="H5" s="1"/>
  <c r="K5" i="89" s="1"/>
  <c r="H120" i="92"/>
  <c r="H90"/>
  <c r="G240" i="90"/>
  <c r="G245"/>
  <c r="H84" i="92"/>
  <c r="H109"/>
  <c r="G142" i="90"/>
  <c r="G233"/>
  <c r="I151"/>
  <c r="E17" i="89"/>
  <c r="H33" i="92"/>
  <c r="H98"/>
  <c r="H228"/>
  <c r="G84" i="90"/>
  <c r="D6" i="89" s="1"/>
  <c r="G123" i="90"/>
  <c r="G132"/>
  <c r="G136"/>
  <c r="G143"/>
  <c r="H80" i="92"/>
  <c r="H149"/>
  <c r="H178"/>
  <c r="H200"/>
  <c r="H214"/>
  <c r="G122" i="90"/>
  <c r="G121" s="1"/>
  <c r="D14" i="89"/>
  <c r="H47" i="92"/>
  <c r="H46" s="1"/>
  <c r="H134"/>
  <c r="H189"/>
  <c r="H245"/>
  <c r="H258"/>
  <c r="G129" i="90"/>
  <c r="G133"/>
  <c r="G137"/>
  <c r="G238"/>
  <c r="G246"/>
  <c r="I230"/>
  <c r="H126"/>
  <c r="H125" s="1"/>
  <c r="I126"/>
  <c r="I125" s="1"/>
  <c r="H211" i="92"/>
  <c r="H261"/>
  <c r="H171"/>
  <c r="K12" i="89" s="1"/>
  <c r="H73" i="92"/>
  <c r="K8" i="89" s="1"/>
  <c r="H93" i="92"/>
  <c r="H131"/>
  <c r="H163"/>
  <c r="H161" s="1"/>
  <c r="K11" i="89" s="1"/>
  <c r="H240" i="92"/>
  <c r="H239" s="1"/>
  <c r="K21" i="89" s="1"/>
  <c r="H37" i="92"/>
  <c r="V25" i="104"/>
  <c r="U25"/>
  <c r="T25"/>
  <c r="S25"/>
  <c r="R25"/>
  <c r="S25" i="103"/>
  <c r="U31" i="104"/>
  <c r="U28"/>
  <c r="U31" i="103"/>
  <c r="U28"/>
  <c r="T14" i="101"/>
  <c r="T31" s="1"/>
  <c r="H176" i="92" l="1"/>
  <c r="K13" i="89" s="1"/>
  <c r="K14" s="1"/>
  <c r="G141" i="90"/>
  <c r="G139" s="1"/>
  <c r="T28" i="101"/>
  <c r="H32" i="92"/>
  <c r="K7" i="89" s="1"/>
  <c r="K10" s="1"/>
  <c r="H89" i="92"/>
  <c r="K9" i="89" s="1"/>
  <c r="K15" l="1"/>
  <c r="H269" i="92"/>
  <c r="T238" i="94"/>
  <c r="T25" i="103" l="1"/>
  <c r="U25"/>
  <c r="T43" i="96"/>
  <c r="R43"/>
  <c r="Q43"/>
  <c r="P43"/>
  <c r="O43"/>
  <c r="N43"/>
  <c r="M43"/>
  <c r="S43" l="1"/>
  <c r="I43" s="1"/>
  <c r="L43" s="1"/>
  <c r="R8" i="95"/>
  <c r="S8"/>
  <c r="T8"/>
  <c r="U8"/>
  <c r="V8"/>
  <c r="R9"/>
  <c r="S9"/>
  <c r="T9"/>
  <c r="U9"/>
  <c r="V9"/>
  <c r="R10"/>
  <c r="S10"/>
  <c r="T10"/>
  <c r="U10"/>
  <c r="V10"/>
  <c r="R11"/>
  <c r="S11"/>
  <c r="T11"/>
  <c r="U11"/>
  <c r="V11"/>
  <c r="R12"/>
  <c r="S12"/>
  <c r="T12"/>
  <c r="U12"/>
  <c r="V12"/>
  <c r="R13"/>
  <c r="S13"/>
  <c r="T13"/>
  <c r="U13"/>
  <c r="V13"/>
  <c r="R16"/>
  <c r="S16"/>
  <c r="T16"/>
  <c r="U16"/>
  <c r="V16"/>
  <c r="R17"/>
  <c r="S17"/>
  <c r="T17"/>
  <c r="U17"/>
  <c r="V17"/>
  <c r="R18"/>
  <c r="S18"/>
  <c r="T18"/>
  <c r="U18"/>
  <c r="V18"/>
  <c r="I244" i="94" l="1"/>
  <c r="I221"/>
  <c r="I211"/>
  <c r="I203"/>
  <c r="I195"/>
  <c r="I187"/>
  <c r="I179"/>
  <c r="I171"/>
  <c r="I155"/>
  <c r="I142"/>
  <c r="I131"/>
  <c r="I116"/>
  <c r="I76"/>
  <c r="I60"/>
  <c r="I40"/>
  <c r="I24"/>
  <c r="T253"/>
  <c r="I253" s="1"/>
  <c r="T252"/>
  <c r="I252" s="1"/>
  <c r="T251"/>
  <c r="I251" s="1"/>
  <c r="T250"/>
  <c r="I250" s="1"/>
  <c r="T249"/>
  <c r="I249" s="1"/>
  <c r="T248"/>
  <c r="I248" s="1"/>
  <c r="T247"/>
  <c r="I247" s="1"/>
  <c r="T245"/>
  <c r="I245" s="1"/>
  <c r="T244"/>
  <c r="T242"/>
  <c r="I242" s="1"/>
  <c r="T241"/>
  <c r="I241" s="1"/>
  <c r="T240"/>
  <c r="I240" s="1"/>
  <c r="T239"/>
  <c r="I239" s="1"/>
  <c r="I238"/>
  <c r="T237"/>
  <c r="I237" s="1"/>
  <c r="T236"/>
  <c r="I236" s="1"/>
  <c r="T234"/>
  <c r="I234" s="1"/>
  <c r="T233"/>
  <c r="I233" s="1"/>
  <c r="T232"/>
  <c r="I232" s="1"/>
  <c r="T231"/>
  <c r="I231" s="1"/>
  <c r="T229"/>
  <c r="I229" s="1"/>
  <c r="T228"/>
  <c r="I228" s="1"/>
  <c r="T227"/>
  <c r="I227" s="1"/>
  <c r="T226"/>
  <c r="I226" s="1"/>
  <c r="T225"/>
  <c r="I225" s="1"/>
  <c r="T224"/>
  <c r="I224" s="1"/>
  <c r="T221"/>
  <c r="T220"/>
  <c r="I220" s="1"/>
  <c r="T219"/>
  <c r="I219" s="1"/>
  <c r="T215"/>
  <c r="I215" s="1"/>
  <c r="T214"/>
  <c r="I214" s="1"/>
  <c r="T213"/>
  <c r="I213" s="1"/>
  <c r="T212"/>
  <c r="I212" s="1"/>
  <c r="T211"/>
  <c r="T210"/>
  <c r="I210" s="1"/>
  <c r="T209"/>
  <c r="I209" s="1"/>
  <c r="T208"/>
  <c r="I208" s="1"/>
  <c r="T207"/>
  <c r="I207" s="1"/>
  <c r="T206"/>
  <c r="I206" s="1"/>
  <c r="T205"/>
  <c r="I205" s="1"/>
  <c r="T203"/>
  <c r="T202"/>
  <c r="I202" s="1"/>
  <c r="T201"/>
  <c r="I201" s="1"/>
  <c r="T200"/>
  <c r="I200" s="1"/>
  <c r="T199"/>
  <c r="I199" s="1"/>
  <c r="T198"/>
  <c r="I198" s="1"/>
  <c r="T197"/>
  <c r="I197" s="1"/>
  <c r="T196"/>
  <c r="I196" s="1"/>
  <c r="T195"/>
  <c r="T193"/>
  <c r="I193" s="1"/>
  <c r="T192"/>
  <c r="I192" s="1"/>
  <c r="T191"/>
  <c r="I191" s="1"/>
  <c r="T189"/>
  <c r="I189" s="1"/>
  <c r="T188"/>
  <c r="I188" s="1"/>
  <c r="T187"/>
  <c r="T186"/>
  <c r="I186" s="1"/>
  <c r="T185"/>
  <c r="I185" s="1"/>
  <c r="T184"/>
  <c r="I184" s="1"/>
  <c r="T183"/>
  <c r="I183" s="1"/>
  <c r="T182"/>
  <c r="I182" s="1"/>
  <c r="T181"/>
  <c r="I181" s="1"/>
  <c r="T180"/>
  <c r="I180" s="1"/>
  <c r="T179"/>
  <c r="T177"/>
  <c r="I177" s="1"/>
  <c r="T176"/>
  <c r="I176" s="1"/>
  <c r="T175"/>
  <c r="I175" s="1"/>
  <c r="T174"/>
  <c r="I174" s="1"/>
  <c r="T173"/>
  <c r="I173" s="1"/>
  <c r="T172"/>
  <c r="I172" s="1"/>
  <c r="T171"/>
  <c r="T170"/>
  <c r="I170" s="1"/>
  <c r="T169"/>
  <c r="I169" s="1"/>
  <c r="T167"/>
  <c r="I167" s="1"/>
  <c r="T166"/>
  <c r="I166" s="1"/>
  <c r="T165"/>
  <c r="I165" s="1"/>
  <c r="T163"/>
  <c r="I163" s="1"/>
  <c r="T162"/>
  <c r="I162" s="1"/>
  <c r="T161"/>
  <c r="I161" s="1"/>
  <c r="T159"/>
  <c r="I159" s="1"/>
  <c r="T158"/>
  <c r="I158" s="1"/>
  <c r="T157"/>
  <c r="I157" s="1"/>
  <c r="T155"/>
  <c r="T153"/>
  <c r="I153" s="1"/>
  <c r="T152"/>
  <c r="I152" s="1"/>
  <c r="T151"/>
  <c r="I151" s="1"/>
  <c r="T149"/>
  <c r="I149" s="1"/>
  <c r="T148"/>
  <c r="I148" s="1"/>
  <c r="T147"/>
  <c r="I147" s="1"/>
  <c r="T145"/>
  <c r="I145" s="1"/>
  <c r="T144"/>
  <c r="I144" s="1"/>
  <c r="T142"/>
  <c r="T141"/>
  <c r="I141" s="1"/>
  <c r="T140"/>
  <c r="I140" s="1"/>
  <c r="T139"/>
  <c r="I139" s="1"/>
  <c r="T137"/>
  <c r="I137" s="1"/>
  <c r="T136"/>
  <c r="I136" s="1"/>
  <c r="T135"/>
  <c r="I135" s="1"/>
  <c r="T134"/>
  <c r="I134" s="1"/>
  <c r="T133"/>
  <c r="I133" s="1"/>
  <c r="T132"/>
  <c r="I132" s="1"/>
  <c r="T131"/>
  <c r="T129"/>
  <c r="I129" s="1"/>
  <c r="T127"/>
  <c r="I127" s="1"/>
  <c r="T124"/>
  <c r="I124" s="1"/>
  <c r="T123"/>
  <c r="I123" s="1"/>
  <c r="T122"/>
  <c r="I122" s="1"/>
  <c r="T120"/>
  <c r="I120" s="1"/>
  <c r="T118"/>
  <c r="I118" s="1"/>
  <c r="T117"/>
  <c r="I117" s="1"/>
  <c r="T116"/>
  <c r="T115"/>
  <c r="I115" s="1"/>
  <c r="T114"/>
  <c r="I114" s="1"/>
  <c r="T113"/>
  <c r="I113" s="1"/>
  <c r="T112"/>
  <c r="I112" s="1"/>
  <c r="T111"/>
  <c r="I111" s="1"/>
  <c r="T110"/>
  <c r="I110" s="1"/>
  <c r="T109"/>
  <c r="I109" s="1"/>
  <c r="T108"/>
  <c r="I108" s="1"/>
  <c r="T107"/>
  <c r="I107" s="1"/>
  <c r="T105"/>
  <c r="I105" s="1"/>
  <c r="T104"/>
  <c r="I104" s="1"/>
  <c r="T103"/>
  <c r="I103" s="1"/>
  <c r="T101"/>
  <c r="I101" s="1"/>
  <c r="T100"/>
  <c r="I100" s="1"/>
  <c r="T99"/>
  <c r="I99" s="1"/>
  <c r="T98"/>
  <c r="I98" s="1"/>
  <c r="T97"/>
  <c r="I97" s="1"/>
  <c r="T94"/>
  <c r="I94" s="1"/>
  <c r="T93"/>
  <c r="I93" s="1"/>
  <c r="T92"/>
  <c r="I92" s="1"/>
  <c r="T91"/>
  <c r="I91" s="1"/>
  <c r="T89"/>
  <c r="I89" s="1"/>
  <c r="T88"/>
  <c r="I88" s="1"/>
  <c r="T87"/>
  <c r="I87" s="1"/>
  <c r="T86"/>
  <c r="I86" s="1"/>
  <c r="T83"/>
  <c r="I83" s="1"/>
  <c r="T82"/>
  <c r="I82" s="1"/>
  <c r="T81"/>
  <c r="I81" s="1"/>
  <c r="T80"/>
  <c r="I80" s="1"/>
  <c r="T79"/>
  <c r="I79" s="1"/>
  <c r="T78"/>
  <c r="I78" s="1"/>
  <c r="T77"/>
  <c r="I77" s="1"/>
  <c r="T76"/>
  <c r="T75"/>
  <c r="I75" s="1"/>
  <c r="T74"/>
  <c r="I74" s="1"/>
  <c r="T72"/>
  <c r="I72" s="1"/>
  <c r="T71"/>
  <c r="I71" s="1"/>
  <c r="T70"/>
  <c r="I70" s="1"/>
  <c r="T69"/>
  <c r="I69" s="1"/>
  <c r="T68"/>
  <c r="I68" s="1"/>
  <c r="T67"/>
  <c r="I67" s="1"/>
  <c r="T66"/>
  <c r="I66" s="1"/>
  <c r="T65"/>
  <c r="I65" s="1"/>
  <c r="T64"/>
  <c r="I64" s="1"/>
  <c r="T63"/>
  <c r="I63" s="1"/>
  <c r="T61"/>
  <c r="I61" s="1"/>
  <c r="T60"/>
  <c r="T59"/>
  <c r="I59" s="1"/>
  <c r="T58"/>
  <c r="I58" s="1"/>
  <c r="T57"/>
  <c r="I57" s="1"/>
  <c r="T56"/>
  <c r="I56" s="1"/>
  <c r="T55"/>
  <c r="I55" s="1"/>
  <c r="T54"/>
  <c r="I54" s="1"/>
  <c r="T53"/>
  <c r="I53" s="1"/>
  <c r="T52"/>
  <c r="I52" s="1"/>
  <c r="T50"/>
  <c r="I50" s="1"/>
  <c r="T49"/>
  <c r="I49" s="1"/>
  <c r="T47"/>
  <c r="I47" s="1"/>
  <c r="T46"/>
  <c r="I46" s="1"/>
  <c r="T45"/>
  <c r="I45" s="1"/>
  <c r="T44"/>
  <c r="I44" s="1"/>
  <c r="T43"/>
  <c r="I43" s="1"/>
  <c r="T42"/>
  <c r="I42" s="1"/>
  <c r="T41"/>
  <c r="I41" s="1"/>
  <c r="T40"/>
  <c r="T39"/>
  <c r="I39" s="1"/>
  <c r="T38"/>
  <c r="I38" s="1"/>
  <c r="T36"/>
  <c r="I36" s="1"/>
  <c r="T35"/>
  <c r="I35" s="1"/>
  <c r="T34"/>
  <c r="I34" s="1"/>
  <c r="T33"/>
  <c r="I33" s="1"/>
  <c r="T32"/>
  <c r="I32" s="1"/>
  <c r="T31"/>
  <c r="I31" s="1"/>
  <c r="T30"/>
  <c r="I30" s="1"/>
  <c r="T29"/>
  <c r="I29" s="1"/>
  <c r="T28"/>
  <c r="I28" s="1"/>
  <c r="T27"/>
  <c r="I27" s="1"/>
  <c r="T25"/>
  <c r="I25" s="1"/>
  <c r="T24"/>
  <c r="T23"/>
  <c r="I23" s="1"/>
  <c r="T22"/>
  <c r="I22" s="1"/>
  <c r="T21"/>
  <c r="I21" s="1"/>
  <c r="T20"/>
  <c r="I20" s="1"/>
  <c r="T19"/>
  <c r="I19" s="1"/>
  <c r="T18"/>
  <c r="I18" s="1"/>
  <c r="T17"/>
  <c r="I17" s="1"/>
  <c r="T16"/>
  <c r="I16" s="1"/>
  <c r="T14"/>
  <c r="I14" s="1"/>
  <c r="T13"/>
  <c r="I13" s="1"/>
  <c r="T12"/>
  <c r="I12" s="1"/>
  <c r="T11"/>
  <c r="I11" s="1"/>
  <c r="T10"/>
  <c r="I10" s="1"/>
  <c r="T9"/>
  <c r="I9" s="1"/>
  <c r="T8"/>
  <c r="I8" s="1"/>
  <c r="T7"/>
  <c r="I7" s="1"/>
  <c r="H246"/>
  <c r="H243"/>
  <c r="H235"/>
  <c r="H230"/>
  <c r="E17" i="93" s="1"/>
  <c r="H223" i="94"/>
  <c r="H222" s="1"/>
  <c r="H218"/>
  <c r="H204"/>
  <c r="H194"/>
  <c r="H178"/>
  <c r="H168"/>
  <c r="H164"/>
  <c r="E9" i="93" s="1"/>
  <c r="H160" i="94"/>
  <c r="H156"/>
  <c r="H154" s="1"/>
  <c r="E12" i="93" s="1"/>
  <c r="H150" i="94"/>
  <c r="H146"/>
  <c r="H143"/>
  <c r="H138"/>
  <c r="H130"/>
  <c r="H125"/>
  <c r="H121"/>
  <c r="H106"/>
  <c r="H102"/>
  <c r="H96"/>
  <c r="H95" s="1"/>
  <c r="H84" s="1"/>
  <c r="E6" i="93" s="1"/>
  <c r="H90" i="94"/>
  <c r="H85"/>
  <c r="H73"/>
  <c r="H62"/>
  <c r="H48" s="1"/>
  <c r="E11" i="93" s="1"/>
  <c r="H51" i="94"/>
  <c r="H37"/>
  <c r="H26"/>
  <c r="H15"/>
  <c r="H6"/>
  <c r="V254" i="95"/>
  <c r="U254"/>
  <c r="T254"/>
  <c r="S254"/>
  <c r="R254"/>
  <c r="Q254"/>
  <c r="O254"/>
  <c r="N254"/>
  <c r="M254"/>
  <c r="L254"/>
  <c r="K254"/>
  <c r="V253"/>
  <c r="U253"/>
  <c r="T253"/>
  <c r="S253"/>
  <c r="R253"/>
  <c r="Q253"/>
  <c r="O253"/>
  <c r="N253"/>
  <c r="M253"/>
  <c r="L253"/>
  <c r="K253"/>
  <c r="V252"/>
  <c r="U252"/>
  <c r="T252"/>
  <c r="S252"/>
  <c r="R252"/>
  <c r="Q252"/>
  <c r="O252"/>
  <c r="N252"/>
  <c r="M252"/>
  <c r="L252"/>
  <c r="K252"/>
  <c r="V251"/>
  <c r="U251"/>
  <c r="T251"/>
  <c r="S251"/>
  <c r="R251"/>
  <c r="Q251"/>
  <c r="O251"/>
  <c r="N251"/>
  <c r="M251"/>
  <c r="L251"/>
  <c r="K251"/>
  <c r="V250"/>
  <c r="U250"/>
  <c r="T250"/>
  <c r="S250"/>
  <c r="R250"/>
  <c r="Q250"/>
  <c r="O250"/>
  <c r="N250"/>
  <c r="M250"/>
  <c r="L250"/>
  <c r="K250"/>
  <c r="V249"/>
  <c r="U249"/>
  <c r="T249"/>
  <c r="S249"/>
  <c r="R249"/>
  <c r="Q249"/>
  <c r="O249"/>
  <c r="N249"/>
  <c r="M249"/>
  <c r="L249"/>
  <c r="K249"/>
  <c r="V248"/>
  <c r="U248"/>
  <c r="T248"/>
  <c r="S248"/>
  <c r="R248"/>
  <c r="Q248"/>
  <c r="O248"/>
  <c r="N248"/>
  <c r="M248"/>
  <c r="L248"/>
  <c r="K248"/>
  <c r="V246"/>
  <c r="U246"/>
  <c r="T246"/>
  <c r="S246"/>
  <c r="R246"/>
  <c r="Q246"/>
  <c r="O246"/>
  <c r="N246"/>
  <c r="M246"/>
  <c r="L246"/>
  <c r="K246"/>
  <c r="V245"/>
  <c r="U245"/>
  <c r="T245"/>
  <c r="S245"/>
  <c r="R245"/>
  <c r="Q245"/>
  <c r="O245"/>
  <c r="N245"/>
  <c r="M245"/>
  <c r="L245"/>
  <c r="K245"/>
  <c r="V243"/>
  <c r="U243"/>
  <c r="T243"/>
  <c r="S243"/>
  <c r="R243"/>
  <c r="Q243"/>
  <c r="O243"/>
  <c r="N243"/>
  <c r="M243"/>
  <c r="L243"/>
  <c r="K243"/>
  <c r="V242"/>
  <c r="U242"/>
  <c r="T242"/>
  <c r="S242"/>
  <c r="R242"/>
  <c r="Q242"/>
  <c r="O242"/>
  <c r="N242"/>
  <c r="M242"/>
  <c r="L242"/>
  <c r="K242"/>
  <c r="V241"/>
  <c r="U241"/>
  <c r="T241"/>
  <c r="S241"/>
  <c r="R241"/>
  <c r="Q241"/>
  <c r="O241"/>
  <c r="N241"/>
  <c r="M241"/>
  <c r="L241"/>
  <c r="K241"/>
  <c r="V240"/>
  <c r="U240"/>
  <c r="T240"/>
  <c r="S240"/>
  <c r="R240"/>
  <c r="Q240"/>
  <c r="O240"/>
  <c r="N240"/>
  <c r="M240"/>
  <c r="L240"/>
  <c r="K240"/>
  <c r="V239"/>
  <c r="U239"/>
  <c r="T239"/>
  <c r="S239"/>
  <c r="R239"/>
  <c r="Q239"/>
  <c r="O239"/>
  <c r="N239"/>
  <c r="M239"/>
  <c r="L239"/>
  <c r="K239"/>
  <c r="V238"/>
  <c r="U238"/>
  <c r="T238"/>
  <c r="S238"/>
  <c r="R238"/>
  <c r="Q238"/>
  <c r="O238"/>
  <c r="N238"/>
  <c r="M238"/>
  <c r="L238"/>
  <c r="K238"/>
  <c r="V237"/>
  <c r="U237"/>
  <c r="T237"/>
  <c r="S237"/>
  <c r="R237"/>
  <c r="Q237"/>
  <c r="O237"/>
  <c r="N237"/>
  <c r="M237"/>
  <c r="L237"/>
  <c r="K237"/>
  <c r="V236"/>
  <c r="U236"/>
  <c r="T236"/>
  <c r="S236"/>
  <c r="R236"/>
  <c r="Q236"/>
  <c r="O236"/>
  <c r="N236"/>
  <c r="M236"/>
  <c r="L236"/>
  <c r="K236"/>
  <c r="V235"/>
  <c r="U235"/>
  <c r="T235"/>
  <c r="S235"/>
  <c r="R235"/>
  <c r="Q235"/>
  <c r="O235"/>
  <c r="N235"/>
  <c r="M235"/>
  <c r="L235"/>
  <c r="K235"/>
  <c r="V234"/>
  <c r="U234"/>
  <c r="T234"/>
  <c r="S234"/>
  <c r="R234"/>
  <c r="Q234"/>
  <c r="O234"/>
  <c r="N234"/>
  <c r="M234"/>
  <c r="L234"/>
  <c r="K234"/>
  <c r="V233"/>
  <c r="U233"/>
  <c r="T233"/>
  <c r="S233"/>
  <c r="R233"/>
  <c r="Q233"/>
  <c r="O233"/>
  <c r="N233"/>
  <c r="M233"/>
  <c r="L233"/>
  <c r="K233"/>
  <c r="V232"/>
  <c r="U232"/>
  <c r="T232"/>
  <c r="S232"/>
  <c r="R232"/>
  <c r="Q232"/>
  <c r="O232"/>
  <c r="N232"/>
  <c r="M232"/>
  <c r="L232"/>
  <c r="K232"/>
  <c r="V230"/>
  <c r="U230"/>
  <c r="T230"/>
  <c r="S230"/>
  <c r="R230"/>
  <c r="Q230"/>
  <c r="O230"/>
  <c r="N230"/>
  <c r="M230"/>
  <c r="L230"/>
  <c r="K230"/>
  <c r="V229"/>
  <c r="U229"/>
  <c r="T229"/>
  <c r="S229"/>
  <c r="R229"/>
  <c r="Q229"/>
  <c r="O229"/>
  <c r="N229"/>
  <c r="M229"/>
  <c r="L229"/>
  <c r="K229"/>
  <c r="V228"/>
  <c r="U228"/>
  <c r="T228"/>
  <c r="S228"/>
  <c r="R228"/>
  <c r="Q228"/>
  <c r="O228"/>
  <c r="N228"/>
  <c r="M228"/>
  <c r="L228"/>
  <c r="K228"/>
  <c r="V224"/>
  <c r="U224"/>
  <c r="T224"/>
  <c r="S224"/>
  <c r="R224"/>
  <c r="Q224"/>
  <c r="O224"/>
  <c r="N224"/>
  <c r="M224"/>
  <c r="L224"/>
  <c r="K224"/>
  <c r="V223"/>
  <c r="U223"/>
  <c r="T223"/>
  <c r="S223"/>
  <c r="R223"/>
  <c r="Q223"/>
  <c r="O223"/>
  <c r="N223"/>
  <c r="M223"/>
  <c r="L223"/>
  <c r="K223"/>
  <c r="V222"/>
  <c r="U222"/>
  <c r="T222"/>
  <c r="S222"/>
  <c r="R222"/>
  <c r="Q222"/>
  <c r="O222"/>
  <c r="N222"/>
  <c r="M222"/>
  <c r="L222"/>
  <c r="K222"/>
  <c r="V221"/>
  <c r="U221"/>
  <c r="T221"/>
  <c r="S221"/>
  <c r="R221"/>
  <c r="Q221"/>
  <c r="O221"/>
  <c r="N221"/>
  <c r="M221"/>
  <c r="L221"/>
  <c r="K221"/>
  <c r="V220"/>
  <c r="U220"/>
  <c r="T220"/>
  <c r="S220"/>
  <c r="R220"/>
  <c r="Q220"/>
  <c r="O220"/>
  <c r="N220"/>
  <c r="M220"/>
  <c r="L220"/>
  <c r="K220"/>
  <c r="V219"/>
  <c r="U219"/>
  <c r="T219"/>
  <c r="S219"/>
  <c r="R219"/>
  <c r="Q219"/>
  <c r="O219"/>
  <c r="N219"/>
  <c r="M219"/>
  <c r="L219"/>
  <c r="K219"/>
  <c r="V218"/>
  <c r="U218"/>
  <c r="T218"/>
  <c r="S218"/>
  <c r="R218"/>
  <c r="Q218"/>
  <c r="O218"/>
  <c r="N218"/>
  <c r="M218"/>
  <c r="L218"/>
  <c r="K218"/>
  <c r="V217"/>
  <c r="U217"/>
  <c r="T217"/>
  <c r="S217"/>
  <c r="R217"/>
  <c r="Q217"/>
  <c r="O217"/>
  <c r="N217"/>
  <c r="M217"/>
  <c r="L217"/>
  <c r="K217"/>
  <c r="V216"/>
  <c r="U216"/>
  <c r="T216"/>
  <c r="S216"/>
  <c r="R216"/>
  <c r="Q216"/>
  <c r="O216"/>
  <c r="N216"/>
  <c r="M216"/>
  <c r="L216"/>
  <c r="K216"/>
  <c r="V215"/>
  <c r="U215"/>
  <c r="T215"/>
  <c r="S215"/>
  <c r="R215"/>
  <c r="Q215"/>
  <c r="O215"/>
  <c r="N215"/>
  <c r="M215"/>
  <c r="L215"/>
  <c r="K215"/>
  <c r="V213"/>
  <c r="U213"/>
  <c r="T213"/>
  <c r="S213"/>
  <c r="R213"/>
  <c r="Q213"/>
  <c r="O213"/>
  <c r="N213"/>
  <c r="M213"/>
  <c r="L213"/>
  <c r="K213"/>
  <c r="V212"/>
  <c r="U212"/>
  <c r="T212"/>
  <c r="S212"/>
  <c r="R212"/>
  <c r="Q212"/>
  <c r="O212"/>
  <c r="N212"/>
  <c r="M212"/>
  <c r="L212"/>
  <c r="K212"/>
  <c r="V211"/>
  <c r="U211"/>
  <c r="T211"/>
  <c r="S211"/>
  <c r="R211"/>
  <c r="Q211"/>
  <c r="O211"/>
  <c r="N211"/>
  <c r="M211"/>
  <c r="L211"/>
  <c r="K211"/>
  <c r="V210"/>
  <c r="U210"/>
  <c r="T210"/>
  <c r="S210"/>
  <c r="R210"/>
  <c r="Q210"/>
  <c r="O210"/>
  <c r="N210"/>
  <c r="M210"/>
  <c r="L210"/>
  <c r="K210"/>
  <c r="V209"/>
  <c r="U209"/>
  <c r="T209"/>
  <c r="S209"/>
  <c r="R209"/>
  <c r="Q209"/>
  <c r="O209"/>
  <c r="N209"/>
  <c r="M209"/>
  <c r="L209"/>
  <c r="K209"/>
  <c r="V208"/>
  <c r="U208"/>
  <c r="T208"/>
  <c r="S208"/>
  <c r="R208"/>
  <c r="Q208"/>
  <c r="O208"/>
  <c r="N208"/>
  <c r="M208"/>
  <c r="L208"/>
  <c r="K208"/>
  <c r="V207"/>
  <c r="U207"/>
  <c r="T207"/>
  <c r="S207"/>
  <c r="R207"/>
  <c r="Q207"/>
  <c r="O207"/>
  <c r="N207"/>
  <c r="M207"/>
  <c r="L207"/>
  <c r="K207"/>
  <c r="V206"/>
  <c r="U206"/>
  <c r="T206"/>
  <c r="S206"/>
  <c r="R206"/>
  <c r="Q206"/>
  <c r="O206"/>
  <c r="N206"/>
  <c r="M206"/>
  <c r="L206"/>
  <c r="K206"/>
  <c r="V205"/>
  <c r="U205"/>
  <c r="T205"/>
  <c r="S205"/>
  <c r="R205"/>
  <c r="Q205"/>
  <c r="O205"/>
  <c r="N205"/>
  <c r="M205"/>
  <c r="L205"/>
  <c r="K205"/>
  <c r="V204"/>
  <c r="U204"/>
  <c r="T204"/>
  <c r="S204"/>
  <c r="R204"/>
  <c r="Q204"/>
  <c r="O204"/>
  <c r="N204"/>
  <c r="M204"/>
  <c r="L204"/>
  <c r="K204"/>
  <c r="V203"/>
  <c r="U203"/>
  <c r="T203"/>
  <c r="S203"/>
  <c r="R203"/>
  <c r="Q203"/>
  <c r="O203"/>
  <c r="N203"/>
  <c r="M203"/>
  <c r="L203"/>
  <c r="K203"/>
  <c r="V202"/>
  <c r="U202"/>
  <c r="T202"/>
  <c r="S202"/>
  <c r="R202"/>
  <c r="Q202"/>
  <c r="O202"/>
  <c r="N202"/>
  <c r="M202"/>
  <c r="L202"/>
  <c r="K202"/>
  <c r="V201"/>
  <c r="U201"/>
  <c r="T201"/>
  <c r="S201"/>
  <c r="R201"/>
  <c r="Q201"/>
  <c r="O201"/>
  <c r="N201"/>
  <c r="M201"/>
  <c r="L201"/>
  <c r="K201"/>
  <c r="V199"/>
  <c r="U199"/>
  <c r="T199"/>
  <c r="S199"/>
  <c r="R199"/>
  <c r="Q199"/>
  <c r="O199"/>
  <c r="N199"/>
  <c r="M199"/>
  <c r="L199"/>
  <c r="K199"/>
  <c r="V198"/>
  <c r="U198"/>
  <c r="T198"/>
  <c r="S198"/>
  <c r="R198"/>
  <c r="Q198"/>
  <c r="O198"/>
  <c r="N198"/>
  <c r="M198"/>
  <c r="L198"/>
  <c r="K198"/>
  <c r="V196"/>
  <c r="U196"/>
  <c r="T196"/>
  <c r="S196"/>
  <c r="R196"/>
  <c r="Q196"/>
  <c r="O196"/>
  <c r="N196"/>
  <c r="M196"/>
  <c r="L196"/>
  <c r="K196"/>
  <c r="V195"/>
  <c r="U195"/>
  <c r="T195"/>
  <c r="S195"/>
  <c r="R195"/>
  <c r="Q195"/>
  <c r="O195"/>
  <c r="N195"/>
  <c r="M195"/>
  <c r="L195"/>
  <c r="K195"/>
  <c r="V194"/>
  <c r="U194"/>
  <c r="T194"/>
  <c r="S194"/>
  <c r="R194"/>
  <c r="Q194"/>
  <c r="O194"/>
  <c r="N194"/>
  <c r="M194"/>
  <c r="L194"/>
  <c r="K194"/>
  <c r="V193"/>
  <c r="U193"/>
  <c r="T193"/>
  <c r="S193"/>
  <c r="R193"/>
  <c r="Q193"/>
  <c r="O193"/>
  <c r="N193"/>
  <c r="M193"/>
  <c r="L193"/>
  <c r="K193"/>
  <c r="V192"/>
  <c r="U192"/>
  <c r="T192"/>
  <c r="S192"/>
  <c r="R192"/>
  <c r="Q192"/>
  <c r="O192"/>
  <c r="N192"/>
  <c r="M192"/>
  <c r="L192"/>
  <c r="K192"/>
  <c r="V191"/>
  <c r="U191"/>
  <c r="T191"/>
  <c r="S191"/>
  <c r="R191"/>
  <c r="Q191"/>
  <c r="O191"/>
  <c r="N191"/>
  <c r="M191"/>
  <c r="L191"/>
  <c r="K191"/>
  <c r="V190"/>
  <c r="U190"/>
  <c r="T190"/>
  <c r="S190"/>
  <c r="R190"/>
  <c r="Q190"/>
  <c r="O190"/>
  <c r="N190"/>
  <c r="M190"/>
  <c r="L190"/>
  <c r="K190"/>
  <c r="V189"/>
  <c r="U189"/>
  <c r="T189"/>
  <c r="S189"/>
  <c r="R189"/>
  <c r="Q189"/>
  <c r="O189"/>
  <c r="N189"/>
  <c r="M189"/>
  <c r="L189"/>
  <c r="K189"/>
  <c r="V188"/>
  <c r="U188"/>
  <c r="T188"/>
  <c r="S188"/>
  <c r="R188"/>
  <c r="Q188"/>
  <c r="O188"/>
  <c r="N188"/>
  <c r="M188"/>
  <c r="L188"/>
  <c r="K188"/>
  <c r="V187"/>
  <c r="U187"/>
  <c r="T187"/>
  <c r="S187"/>
  <c r="R187"/>
  <c r="Q187"/>
  <c r="O187"/>
  <c r="N187"/>
  <c r="M187"/>
  <c r="L187"/>
  <c r="K187"/>
  <c r="V185"/>
  <c r="U185"/>
  <c r="T185"/>
  <c r="S185"/>
  <c r="R185"/>
  <c r="Q185"/>
  <c r="O185"/>
  <c r="N185"/>
  <c r="M185"/>
  <c r="L185"/>
  <c r="K185"/>
  <c r="V184"/>
  <c r="U184"/>
  <c r="T184"/>
  <c r="S184"/>
  <c r="R184"/>
  <c r="Q184"/>
  <c r="O184"/>
  <c r="N184"/>
  <c r="M184"/>
  <c r="L184"/>
  <c r="K184"/>
  <c r="V183"/>
  <c r="U183"/>
  <c r="T183"/>
  <c r="S183"/>
  <c r="R183"/>
  <c r="Q183"/>
  <c r="O183"/>
  <c r="N183"/>
  <c r="M183"/>
  <c r="L183"/>
  <c r="K183"/>
  <c r="V182"/>
  <c r="U182"/>
  <c r="T182"/>
  <c r="S182"/>
  <c r="R182"/>
  <c r="Q182"/>
  <c r="O182"/>
  <c r="N182"/>
  <c r="M182"/>
  <c r="L182"/>
  <c r="K182"/>
  <c r="V181"/>
  <c r="U181"/>
  <c r="T181"/>
  <c r="S181"/>
  <c r="R181"/>
  <c r="Q181"/>
  <c r="O181"/>
  <c r="N181"/>
  <c r="M181"/>
  <c r="L181"/>
  <c r="K181"/>
  <c r="V180"/>
  <c r="U180"/>
  <c r="T180"/>
  <c r="S180"/>
  <c r="R180"/>
  <c r="Q180"/>
  <c r="O180"/>
  <c r="N180"/>
  <c r="M180"/>
  <c r="L180"/>
  <c r="K180"/>
  <c r="V179"/>
  <c r="U179"/>
  <c r="T179"/>
  <c r="S179"/>
  <c r="R179"/>
  <c r="Q179"/>
  <c r="O179"/>
  <c r="N179"/>
  <c r="M179"/>
  <c r="L179"/>
  <c r="K179"/>
  <c r="V178"/>
  <c r="U178"/>
  <c r="T178"/>
  <c r="S178"/>
  <c r="R178"/>
  <c r="Q178"/>
  <c r="O178"/>
  <c r="N178"/>
  <c r="M178"/>
  <c r="L178"/>
  <c r="K178"/>
  <c r="V177"/>
  <c r="U177"/>
  <c r="T177"/>
  <c r="S177"/>
  <c r="R177"/>
  <c r="Q177"/>
  <c r="O177"/>
  <c r="N177"/>
  <c r="M177"/>
  <c r="L177"/>
  <c r="K177"/>
  <c r="V176"/>
  <c r="U176"/>
  <c r="T176"/>
  <c r="S176"/>
  <c r="R176"/>
  <c r="Q176"/>
  <c r="O176"/>
  <c r="N176"/>
  <c r="M176"/>
  <c r="L176"/>
  <c r="K176"/>
  <c r="V174"/>
  <c r="U174"/>
  <c r="T174"/>
  <c r="S174"/>
  <c r="R174"/>
  <c r="Q174"/>
  <c r="O174"/>
  <c r="N174"/>
  <c r="M174"/>
  <c r="L174"/>
  <c r="K174"/>
  <c r="V173"/>
  <c r="U173"/>
  <c r="T173"/>
  <c r="S173"/>
  <c r="R173"/>
  <c r="Q173"/>
  <c r="O173"/>
  <c r="N173"/>
  <c r="M173"/>
  <c r="L173"/>
  <c r="K173"/>
  <c r="V172"/>
  <c r="U172"/>
  <c r="T172"/>
  <c r="S172"/>
  <c r="R172"/>
  <c r="Q172"/>
  <c r="O172"/>
  <c r="N172"/>
  <c r="M172"/>
  <c r="L172"/>
  <c r="K172"/>
  <c r="V171"/>
  <c r="U171"/>
  <c r="T171"/>
  <c r="S171"/>
  <c r="R171"/>
  <c r="Q171"/>
  <c r="O171"/>
  <c r="N171"/>
  <c r="M171"/>
  <c r="L171"/>
  <c r="K171"/>
  <c r="V170"/>
  <c r="U170"/>
  <c r="T170"/>
  <c r="S170"/>
  <c r="R170"/>
  <c r="Q170"/>
  <c r="O170"/>
  <c r="N170"/>
  <c r="M170"/>
  <c r="L170"/>
  <c r="K170"/>
  <c r="V169"/>
  <c r="U169"/>
  <c r="T169"/>
  <c r="S169"/>
  <c r="R169"/>
  <c r="Q169"/>
  <c r="O169"/>
  <c r="N169"/>
  <c r="M169"/>
  <c r="L169"/>
  <c r="K169"/>
  <c r="V168"/>
  <c r="U168"/>
  <c r="T168"/>
  <c r="S168"/>
  <c r="R168"/>
  <c r="Q168"/>
  <c r="O168"/>
  <c r="N168"/>
  <c r="M168"/>
  <c r="L168"/>
  <c r="K168"/>
  <c r="V167"/>
  <c r="U167"/>
  <c r="T167"/>
  <c r="S167"/>
  <c r="R167"/>
  <c r="Q167"/>
  <c r="O167"/>
  <c r="N167"/>
  <c r="M167"/>
  <c r="L167"/>
  <c r="K167"/>
  <c r="V166"/>
  <c r="U166"/>
  <c r="T166"/>
  <c r="S166"/>
  <c r="R166"/>
  <c r="Q166"/>
  <c r="O166"/>
  <c r="N166"/>
  <c r="M166"/>
  <c r="L166"/>
  <c r="K166"/>
  <c r="V165"/>
  <c r="U165"/>
  <c r="T165"/>
  <c r="S165"/>
  <c r="R165"/>
  <c r="Q165"/>
  <c r="O165"/>
  <c r="N165"/>
  <c r="M165"/>
  <c r="L165"/>
  <c r="K165"/>
  <c r="V163"/>
  <c r="U163"/>
  <c r="T163"/>
  <c r="S163"/>
  <c r="R163"/>
  <c r="Q163"/>
  <c r="O163"/>
  <c r="N163"/>
  <c r="M163"/>
  <c r="L163"/>
  <c r="K163"/>
  <c r="V161"/>
  <c r="U161"/>
  <c r="T161"/>
  <c r="S161"/>
  <c r="R161"/>
  <c r="Q161"/>
  <c r="O161"/>
  <c r="N161"/>
  <c r="M161"/>
  <c r="L161"/>
  <c r="K161"/>
  <c r="V160"/>
  <c r="U160"/>
  <c r="T160"/>
  <c r="S160"/>
  <c r="R160"/>
  <c r="Q160"/>
  <c r="O160"/>
  <c r="N160"/>
  <c r="M160"/>
  <c r="L160"/>
  <c r="K160"/>
  <c r="V159"/>
  <c r="U159"/>
  <c r="T159"/>
  <c r="S159"/>
  <c r="R159"/>
  <c r="Q159"/>
  <c r="O159"/>
  <c r="N159"/>
  <c r="M159"/>
  <c r="L159"/>
  <c r="K159"/>
  <c r="V158"/>
  <c r="U158"/>
  <c r="T158"/>
  <c r="S158"/>
  <c r="R158"/>
  <c r="Q158"/>
  <c r="O158"/>
  <c r="N158"/>
  <c r="M158"/>
  <c r="L158"/>
  <c r="K158"/>
  <c r="V155"/>
  <c r="U155"/>
  <c r="T155"/>
  <c r="S155"/>
  <c r="R155"/>
  <c r="Q155"/>
  <c r="O155"/>
  <c r="N155"/>
  <c r="M155"/>
  <c r="L155"/>
  <c r="K155"/>
  <c r="V154"/>
  <c r="U154"/>
  <c r="T154"/>
  <c r="S154"/>
  <c r="R154"/>
  <c r="Q154"/>
  <c r="O154"/>
  <c r="N154"/>
  <c r="M154"/>
  <c r="L154"/>
  <c r="K154"/>
  <c r="V152"/>
  <c r="U152"/>
  <c r="T152"/>
  <c r="S152"/>
  <c r="R152"/>
  <c r="Q152"/>
  <c r="O152"/>
  <c r="N152"/>
  <c r="M152"/>
  <c r="L152"/>
  <c r="K152"/>
  <c r="V151"/>
  <c r="U151"/>
  <c r="T151"/>
  <c r="S151"/>
  <c r="R151"/>
  <c r="Q151"/>
  <c r="O151"/>
  <c r="N151"/>
  <c r="M151"/>
  <c r="L151"/>
  <c r="K151"/>
  <c r="V150"/>
  <c r="U150"/>
  <c r="T150"/>
  <c r="S150"/>
  <c r="R150"/>
  <c r="Q150"/>
  <c r="O150"/>
  <c r="N150"/>
  <c r="M150"/>
  <c r="L150"/>
  <c r="K150"/>
  <c r="V148"/>
  <c r="U148"/>
  <c r="T148"/>
  <c r="S148"/>
  <c r="R148"/>
  <c r="Q148"/>
  <c r="O148"/>
  <c r="N148"/>
  <c r="M148"/>
  <c r="L148"/>
  <c r="K148"/>
  <c r="V146"/>
  <c r="U146"/>
  <c r="T146"/>
  <c r="S146"/>
  <c r="R146"/>
  <c r="Q146"/>
  <c r="O146"/>
  <c r="N146"/>
  <c r="M146"/>
  <c r="L146"/>
  <c r="K146"/>
  <c r="V145"/>
  <c r="U145"/>
  <c r="T145"/>
  <c r="S145"/>
  <c r="R145"/>
  <c r="Q145"/>
  <c r="O145"/>
  <c r="N145"/>
  <c r="M145"/>
  <c r="L145"/>
  <c r="K145"/>
  <c r="V144"/>
  <c r="U144"/>
  <c r="T144"/>
  <c r="S144"/>
  <c r="R144"/>
  <c r="Q144"/>
  <c r="O144"/>
  <c r="N144"/>
  <c r="M144"/>
  <c r="L144"/>
  <c r="K144"/>
  <c r="V143"/>
  <c r="U143"/>
  <c r="T143"/>
  <c r="S143"/>
  <c r="R143"/>
  <c r="Q143"/>
  <c r="O143"/>
  <c r="N143"/>
  <c r="M143"/>
  <c r="L143"/>
  <c r="K143"/>
  <c r="V142"/>
  <c r="U142"/>
  <c r="T142"/>
  <c r="S142"/>
  <c r="R142"/>
  <c r="Q142"/>
  <c r="O142"/>
  <c r="N142"/>
  <c r="M142"/>
  <c r="L142"/>
  <c r="K142"/>
  <c r="V141"/>
  <c r="U141"/>
  <c r="T141"/>
  <c r="S141"/>
  <c r="R141"/>
  <c r="Q141"/>
  <c r="O141"/>
  <c r="N141"/>
  <c r="M141"/>
  <c r="L141"/>
  <c r="K141"/>
  <c r="V140"/>
  <c r="U140"/>
  <c r="T140"/>
  <c r="S140"/>
  <c r="R140"/>
  <c r="Q140"/>
  <c r="O140"/>
  <c r="N140"/>
  <c r="M140"/>
  <c r="L140"/>
  <c r="K140"/>
  <c r="V139"/>
  <c r="U139"/>
  <c r="T139"/>
  <c r="S139"/>
  <c r="R139"/>
  <c r="Q139"/>
  <c r="O139"/>
  <c r="N139"/>
  <c r="M139"/>
  <c r="L139"/>
  <c r="K139"/>
  <c r="V138"/>
  <c r="U138"/>
  <c r="T138"/>
  <c r="S138"/>
  <c r="R138"/>
  <c r="Q138"/>
  <c r="O138"/>
  <c r="N138"/>
  <c r="M138"/>
  <c r="L138"/>
  <c r="K138"/>
  <c r="V137"/>
  <c r="U137"/>
  <c r="T137"/>
  <c r="S137"/>
  <c r="R137"/>
  <c r="Q137"/>
  <c r="O137"/>
  <c r="N137"/>
  <c r="M137"/>
  <c r="L137"/>
  <c r="K137"/>
  <c r="V136"/>
  <c r="U136"/>
  <c r="T136"/>
  <c r="S136"/>
  <c r="R136"/>
  <c r="Q136"/>
  <c r="O136"/>
  <c r="N136"/>
  <c r="M136"/>
  <c r="L136"/>
  <c r="K136"/>
  <c r="V134"/>
  <c r="U134"/>
  <c r="T134"/>
  <c r="S134"/>
  <c r="R134"/>
  <c r="Q134"/>
  <c r="O134"/>
  <c r="N134"/>
  <c r="M134"/>
  <c r="L134"/>
  <c r="K134"/>
  <c r="V133"/>
  <c r="U133"/>
  <c r="T133"/>
  <c r="S133"/>
  <c r="R133"/>
  <c r="Q133"/>
  <c r="O133"/>
  <c r="N133"/>
  <c r="M133"/>
  <c r="L133"/>
  <c r="K133"/>
  <c r="V132"/>
  <c r="U132"/>
  <c r="T132"/>
  <c r="S132"/>
  <c r="R132"/>
  <c r="Q132"/>
  <c r="O132"/>
  <c r="N132"/>
  <c r="M132"/>
  <c r="L132"/>
  <c r="K132"/>
  <c r="V131"/>
  <c r="U131"/>
  <c r="T131"/>
  <c r="S131"/>
  <c r="R131"/>
  <c r="Q131"/>
  <c r="O131"/>
  <c r="N131"/>
  <c r="M131"/>
  <c r="L131"/>
  <c r="K131"/>
  <c r="V130"/>
  <c r="U130"/>
  <c r="T130"/>
  <c r="S130"/>
  <c r="R130"/>
  <c r="Q130"/>
  <c r="O130"/>
  <c r="N130"/>
  <c r="M130"/>
  <c r="L130"/>
  <c r="K130"/>
  <c r="V129"/>
  <c r="U129"/>
  <c r="T129"/>
  <c r="S129"/>
  <c r="R129"/>
  <c r="Q129"/>
  <c r="O129"/>
  <c r="N129"/>
  <c r="M129"/>
  <c r="L129"/>
  <c r="K129"/>
  <c r="V128"/>
  <c r="U128"/>
  <c r="T128"/>
  <c r="S128"/>
  <c r="R128"/>
  <c r="Q128"/>
  <c r="O128"/>
  <c r="N128"/>
  <c r="M128"/>
  <c r="L128"/>
  <c r="K128"/>
  <c r="V127"/>
  <c r="U127"/>
  <c r="T127"/>
  <c r="S127"/>
  <c r="R127"/>
  <c r="Q127"/>
  <c r="O127"/>
  <c r="N127"/>
  <c r="M127"/>
  <c r="L127"/>
  <c r="K127"/>
  <c r="V126"/>
  <c r="U126"/>
  <c r="T126"/>
  <c r="S126"/>
  <c r="R126"/>
  <c r="Q126"/>
  <c r="O126"/>
  <c r="N126"/>
  <c r="M126"/>
  <c r="L126"/>
  <c r="K126"/>
  <c r="V125"/>
  <c r="U125"/>
  <c r="T125"/>
  <c r="S125"/>
  <c r="R125"/>
  <c r="Q125"/>
  <c r="O125"/>
  <c r="N125"/>
  <c r="M125"/>
  <c r="L125"/>
  <c r="K125"/>
  <c r="V124"/>
  <c r="U124"/>
  <c r="T124"/>
  <c r="S124"/>
  <c r="R124"/>
  <c r="Q124"/>
  <c r="O124"/>
  <c r="N124"/>
  <c r="M124"/>
  <c r="L124"/>
  <c r="K124"/>
  <c r="V123"/>
  <c r="U123"/>
  <c r="T123"/>
  <c r="S123"/>
  <c r="R123"/>
  <c r="Q123"/>
  <c r="O123"/>
  <c r="N123"/>
  <c r="M123"/>
  <c r="L123"/>
  <c r="K123"/>
  <c r="V122"/>
  <c r="U122"/>
  <c r="T122"/>
  <c r="S122"/>
  <c r="R122"/>
  <c r="Q122"/>
  <c r="O122"/>
  <c r="N122"/>
  <c r="M122"/>
  <c r="L122"/>
  <c r="K122"/>
  <c r="V121"/>
  <c r="U121"/>
  <c r="T121"/>
  <c r="S121"/>
  <c r="R121"/>
  <c r="Q121"/>
  <c r="O121"/>
  <c r="N121"/>
  <c r="M121"/>
  <c r="L121"/>
  <c r="K121"/>
  <c r="V119"/>
  <c r="U119"/>
  <c r="T119"/>
  <c r="S119"/>
  <c r="R119"/>
  <c r="Q119"/>
  <c r="O119"/>
  <c r="N119"/>
  <c r="M119"/>
  <c r="L119"/>
  <c r="K119"/>
  <c r="V118"/>
  <c r="U118"/>
  <c r="T118"/>
  <c r="S118"/>
  <c r="R118"/>
  <c r="Q118"/>
  <c r="O118"/>
  <c r="N118"/>
  <c r="M118"/>
  <c r="L118"/>
  <c r="K118"/>
  <c r="V116"/>
  <c r="U116"/>
  <c r="T116"/>
  <c r="S116"/>
  <c r="R116"/>
  <c r="Q116"/>
  <c r="O116"/>
  <c r="N116"/>
  <c r="M116"/>
  <c r="L116"/>
  <c r="K116"/>
  <c r="V115"/>
  <c r="U115"/>
  <c r="T115"/>
  <c r="S115"/>
  <c r="R115"/>
  <c r="Q115"/>
  <c r="O115"/>
  <c r="N115"/>
  <c r="M115"/>
  <c r="L115"/>
  <c r="K115"/>
  <c r="V113"/>
  <c r="U113"/>
  <c r="T113"/>
  <c r="S113"/>
  <c r="R113"/>
  <c r="Q113"/>
  <c r="O113"/>
  <c r="N113"/>
  <c r="M113"/>
  <c r="L113"/>
  <c r="K113"/>
  <c r="V112"/>
  <c r="U112"/>
  <c r="T112"/>
  <c r="S112"/>
  <c r="R112"/>
  <c r="Q112"/>
  <c r="O112"/>
  <c r="N112"/>
  <c r="M112"/>
  <c r="L112"/>
  <c r="K112"/>
  <c r="V111"/>
  <c r="U111"/>
  <c r="T111"/>
  <c r="S111"/>
  <c r="R111"/>
  <c r="Q111"/>
  <c r="O111"/>
  <c r="N111"/>
  <c r="M111"/>
  <c r="L111"/>
  <c r="K111"/>
  <c r="V110"/>
  <c r="U110"/>
  <c r="T110"/>
  <c r="S110"/>
  <c r="R110"/>
  <c r="Q110"/>
  <c r="O110"/>
  <c r="N110"/>
  <c r="M110"/>
  <c r="L110"/>
  <c r="K110"/>
  <c r="V109"/>
  <c r="U109"/>
  <c r="T109"/>
  <c r="S109"/>
  <c r="R109"/>
  <c r="Q109"/>
  <c r="O109"/>
  <c r="N109"/>
  <c r="M109"/>
  <c r="L109"/>
  <c r="K109"/>
  <c r="V108"/>
  <c r="U108"/>
  <c r="T108"/>
  <c r="S108"/>
  <c r="R108"/>
  <c r="Q108"/>
  <c r="O108"/>
  <c r="N108"/>
  <c r="M108"/>
  <c r="L108"/>
  <c r="K108"/>
  <c r="V107"/>
  <c r="U107"/>
  <c r="T107"/>
  <c r="S107"/>
  <c r="R107"/>
  <c r="Q107"/>
  <c r="O107"/>
  <c r="N107"/>
  <c r="M107"/>
  <c r="L107"/>
  <c r="K107"/>
  <c r="V105"/>
  <c r="U105"/>
  <c r="T105"/>
  <c r="S105"/>
  <c r="R105"/>
  <c r="Q105"/>
  <c r="O105"/>
  <c r="N105"/>
  <c r="M105"/>
  <c r="L105"/>
  <c r="K105"/>
  <c r="V104"/>
  <c r="U104"/>
  <c r="T104"/>
  <c r="S104"/>
  <c r="R104"/>
  <c r="Q104"/>
  <c r="O104"/>
  <c r="N104"/>
  <c r="M104"/>
  <c r="L104"/>
  <c r="K104"/>
  <c r="V103"/>
  <c r="U103"/>
  <c r="T103"/>
  <c r="S103"/>
  <c r="R103"/>
  <c r="Q103"/>
  <c r="O103"/>
  <c r="N103"/>
  <c r="M103"/>
  <c r="L103"/>
  <c r="K103"/>
  <c r="V102"/>
  <c r="U102"/>
  <c r="T102"/>
  <c r="S102"/>
  <c r="R102"/>
  <c r="Q102"/>
  <c r="O102"/>
  <c r="N102"/>
  <c r="M102"/>
  <c r="L102"/>
  <c r="K102"/>
  <c r="V101"/>
  <c r="U101"/>
  <c r="T101"/>
  <c r="S101"/>
  <c r="R101"/>
  <c r="Q101"/>
  <c r="O101"/>
  <c r="N101"/>
  <c r="M101"/>
  <c r="L101"/>
  <c r="K101"/>
  <c r="V100"/>
  <c r="U100"/>
  <c r="T100"/>
  <c r="S100"/>
  <c r="R100"/>
  <c r="Q100"/>
  <c r="O100"/>
  <c r="N100"/>
  <c r="M100"/>
  <c r="L100"/>
  <c r="K100"/>
  <c r="V99"/>
  <c r="U99"/>
  <c r="T99"/>
  <c r="S99"/>
  <c r="R99"/>
  <c r="Q99"/>
  <c r="O99"/>
  <c r="N99"/>
  <c r="M99"/>
  <c r="L99"/>
  <c r="K99"/>
  <c r="V98"/>
  <c r="U98"/>
  <c r="T98"/>
  <c r="S98"/>
  <c r="R98"/>
  <c r="Q98"/>
  <c r="O98"/>
  <c r="N98"/>
  <c r="M98"/>
  <c r="L98"/>
  <c r="K98"/>
  <c r="V97"/>
  <c r="U97"/>
  <c r="T97"/>
  <c r="S97"/>
  <c r="R97"/>
  <c r="Q97"/>
  <c r="O97"/>
  <c r="N97"/>
  <c r="M97"/>
  <c r="L97"/>
  <c r="K97"/>
  <c r="V96"/>
  <c r="U96"/>
  <c r="T96"/>
  <c r="S96"/>
  <c r="R96"/>
  <c r="Q96"/>
  <c r="O96"/>
  <c r="N96"/>
  <c r="M96"/>
  <c r="L96"/>
  <c r="K96"/>
  <c r="V94"/>
  <c r="U94"/>
  <c r="T94"/>
  <c r="S94"/>
  <c r="R94"/>
  <c r="Q94"/>
  <c r="O94"/>
  <c r="N94"/>
  <c r="M94"/>
  <c r="L94"/>
  <c r="K94"/>
  <c r="V93"/>
  <c r="U93"/>
  <c r="T93"/>
  <c r="S93"/>
  <c r="R93"/>
  <c r="Q93"/>
  <c r="O93"/>
  <c r="N93"/>
  <c r="M93"/>
  <c r="L93"/>
  <c r="K93"/>
  <c r="V92"/>
  <c r="U92"/>
  <c r="T92"/>
  <c r="S92"/>
  <c r="R92"/>
  <c r="Q92"/>
  <c r="O92"/>
  <c r="N92"/>
  <c r="M92"/>
  <c r="L92"/>
  <c r="K92"/>
  <c r="V91"/>
  <c r="U91"/>
  <c r="T91"/>
  <c r="S91"/>
  <c r="R91"/>
  <c r="Q91"/>
  <c r="O91"/>
  <c r="N91"/>
  <c r="M91"/>
  <c r="L91"/>
  <c r="K91"/>
  <c r="V90"/>
  <c r="U90"/>
  <c r="T90"/>
  <c r="S90"/>
  <c r="R90"/>
  <c r="Q90"/>
  <c r="O90"/>
  <c r="N90"/>
  <c r="M90"/>
  <c r="L90"/>
  <c r="K90"/>
  <c r="V89"/>
  <c r="U89"/>
  <c r="T89"/>
  <c r="S89"/>
  <c r="R89"/>
  <c r="Q89"/>
  <c r="O89"/>
  <c r="N89"/>
  <c r="M89"/>
  <c r="L89"/>
  <c r="K89"/>
  <c r="V88"/>
  <c r="U88"/>
  <c r="T88"/>
  <c r="S88"/>
  <c r="R88"/>
  <c r="Q88"/>
  <c r="O88"/>
  <c r="N88"/>
  <c r="M88"/>
  <c r="L88"/>
  <c r="K88"/>
  <c r="V87"/>
  <c r="U87"/>
  <c r="T87"/>
  <c r="S87"/>
  <c r="R87"/>
  <c r="Q87"/>
  <c r="O87"/>
  <c r="N87"/>
  <c r="M87"/>
  <c r="L87"/>
  <c r="K87"/>
  <c r="V86"/>
  <c r="U86"/>
  <c r="T86"/>
  <c r="S86"/>
  <c r="R86"/>
  <c r="Q86"/>
  <c r="O86"/>
  <c r="N86"/>
  <c r="M86"/>
  <c r="L86"/>
  <c r="K86"/>
  <c r="V85"/>
  <c r="U85"/>
  <c r="T85"/>
  <c r="S85"/>
  <c r="R85"/>
  <c r="Q85"/>
  <c r="O85"/>
  <c r="N85"/>
  <c r="M85"/>
  <c r="L85"/>
  <c r="K85"/>
  <c r="V83"/>
  <c r="U83"/>
  <c r="T83"/>
  <c r="S83"/>
  <c r="R83"/>
  <c r="Q83"/>
  <c r="O83"/>
  <c r="N83"/>
  <c r="M83"/>
  <c r="L83"/>
  <c r="K83"/>
  <c r="V82"/>
  <c r="U82"/>
  <c r="T82"/>
  <c r="S82"/>
  <c r="R82"/>
  <c r="Q82"/>
  <c r="O82"/>
  <c r="N82"/>
  <c r="M82"/>
  <c r="L82"/>
  <c r="K82"/>
  <c r="V81"/>
  <c r="U81"/>
  <c r="T81"/>
  <c r="S81"/>
  <c r="R81"/>
  <c r="Q81"/>
  <c r="O81"/>
  <c r="N81"/>
  <c r="M81"/>
  <c r="L81"/>
  <c r="K81"/>
  <c r="V80"/>
  <c r="U80"/>
  <c r="T80"/>
  <c r="S80"/>
  <c r="R80"/>
  <c r="Q80"/>
  <c r="O80"/>
  <c r="N80"/>
  <c r="M80"/>
  <c r="L80"/>
  <c r="K80"/>
  <c r="V78"/>
  <c r="U78"/>
  <c r="T78"/>
  <c r="S78"/>
  <c r="R78"/>
  <c r="Q78"/>
  <c r="O78"/>
  <c r="N78"/>
  <c r="M78"/>
  <c r="L78"/>
  <c r="K78"/>
  <c r="V77"/>
  <c r="U77"/>
  <c r="T77"/>
  <c r="S77"/>
  <c r="R77"/>
  <c r="Q77"/>
  <c r="O77"/>
  <c r="N77"/>
  <c r="M77"/>
  <c r="L77"/>
  <c r="K77"/>
  <c r="V74"/>
  <c r="U74"/>
  <c r="T74"/>
  <c r="S74"/>
  <c r="R74"/>
  <c r="Q74"/>
  <c r="O74"/>
  <c r="N74"/>
  <c r="M74"/>
  <c r="L74"/>
  <c r="K74"/>
  <c r="V73"/>
  <c r="U73"/>
  <c r="T73"/>
  <c r="S73"/>
  <c r="R73"/>
  <c r="Q73"/>
  <c r="O73"/>
  <c r="N73"/>
  <c r="M73"/>
  <c r="L73"/>
  <c r="K73"/>
  <c r="V72"/>
  <c r="U72"/>
  <c r="T72"/>
  <c r="S72"/>
  <c r="R72"/>
  <c r="Q72"/>
  <c r="O72"/>
  <c r="N72"/>
  <c r="M72"/>
  <c r="L72"/>
  <c r="K72"/>
  <c r="V71"/>
  <c r="U71"/>
  <c r="T71"/>
  <c r="S71"/>
  <c r="R71"/>
  <c r="Q71"/>
  <c r="O71"/>
  <c r="N71"/>
  <c r="M71"/>
  <c r="L71"/>
  <c r="K71"/>
  <c r="V69"/>
  <c r="U69"/>
  <c r="T69"/>
  <c r="S69"/>
  <c r="R69"/>
  <c r="Q69"/>
  <c r="O69"/>
  <c r="N69"/>
  <c r="M69"/>
  <c r="L69"/>
  <c r="K69"/>
  <c r="V68"/>
  <c r="U68"/>
  <c r="T68"/>
  <c r="S68"/>
  <c r="R68"/>
  <c r="Q68"/>
  <c r="O68"/>
  <c r="N68"/>
  <c r="M68"/>
  <c r="L68"/>
  <c r="K68"/>
  <c r="V67"/>
  <c r="U67"/>
  <c r="T67"/>
  <c r="S67"/>
  <c r="R67"/>
  <c r="Q67"/>
  <c r="O67"/>
  <c r="N67"/>
  <c r="M67"/>
  <c r="L67"/>
  <c r="K67"/>
  <c r="V65"/>
  <c r="U65"/>
  <c r="T65"/>
  <c r="S65"/>
  <c r="R65"/>
  <c r="Q65"/>
  <c r="O65"/>
  <c r="N65"/>
  <c r="M65"/>
  <c r="L65"/>
  <c r="K65"/>
  <c r="V64"/>
  <c r="U64"/>
  <c r="T64"/>
  <c r="S64"/>
  <c r="R64"/>
  <c r="Q64"/>
  <c r="O64"/>
  <c r="N64"/>
  <c r="M64"/>
  <c r="L64"/>
  <c r="K64"/>
  <c r="V63"/>
  <c r="U63"/>
  <c r="T63"/>
  <c r="S63"/>
  <c r="R63"/>
  <c r="Q63"/>
  <c r="O63"/>
  <c r="N63"/>
  <c r="M63"/>
  <c r="L63"/>
  <c r="K63"/>
  <c r="V62"/>
  <c r="U62"/>
  <c r="T62"/>
  <c r="S62"/>
  <c r="R62"/>
  <c r="Q62"/>
  <c r="O62"/>
  <c r="N62"/>
  <c r="M62"/>
  <c r="L62"/>
  <c r="K62"/>
  <c r="V61"/>
  <c r="U61"/>
  <c r="T61"/>
  <c r="S61"/>
  <c r="R61"/>
  <c r="Q61"/>
  <c r="O61"/>
  <c r="N61"/>
  <c r="M61"/>
  <c r="L61"/>
  <c r="K61"/>
  <c r="V60"/>
  <c r="U60"/>
  <c r="T60"/>
  <c r="S60"/>
  <c r="R60"/>
  <c r="Q60"/>
  <c r="O60"/>
  <c r="N60"/>
  <c r="M60"/>
  <c r="L60"/>
  <c r="K60"/>
  <c r="V57"/>
  <c r="U57"/>
  <c r="T57"/>
  <c r="S57"/>
  <c r="R57"/>
  <c r="Q57"/>
  <c r="O57"/>
  <c r="N57"/>
  <c r="M57"/>
  <c r="L57"/>
  <c r="K57"/>
  <c r="V56"/>
  <c r="U56"/>
  <c r="T56"/>
  <c r="S56"/>
  <c r="R56"/>
  <c r="Q56"/>
  <c r="O56"/>
  <c r="N56"/>
  <c r="M56"/>
  <c r="L56"/>
  <c r="K56"/>
  <c r="V55"/>
  <c r="U55"/>
  <c r="T55"/>
  <c r="S55"/>
  <c r="R55"/>
  <c r="Q55"/>
  <c r="O55"/>
  <c r="N55"/>
  <c r="M55"/>
  <c r="L55"/>
  <c r="K55"/>
  <c r="V52"/>
  <c r="U52"/>
  <c r="T52"/>
  <c r="S52"/>
  <c r="R52"/>
  <c r="Q52"/>
  <c r="O52"/>
  <c r="N52"/>
  <c r="M52"/>
  <c r="L52"/>
  <c r="K52"/>
  <c r="V47"/>
  <c r="U47"/>
  <c r="T47"/>
  <c r="S47"/>
  <c r="R47"/>
  <c r="Q47"/>
  <c r="O47"/>
  <c r="N47"/>
  <c r="M47"/>
  <c r="L47"/>
  <c r="K47"/>
  <c r="V42"/>
  <c r="U42"/>
  <c r="T42"/>
  <c r="S42"/>
  <c r="R42"/>
  <c r="Q42"/>
  <c r="O42"/>
  <c r="N42"/>
  <c r="M42"/>
  <c r="L42"/>
  <c r="K42"/>
  <c r="V36"/>
  <c r="U36"/>
  <c r="T36"/>
  <c r="S36"/>
  <c r="R36"/>
  <c r="Q36"/>
  <c r="O36"/>
  <c r="N36"/>
  <c r="M36"/>
  <c r="L36"/>
  <c r="K36"/>
  <c r="V30"/>
  <c r="U30"/>
  <c r="T30"/>
  <c r="S30"/>
  <c r="R30"/>
  <c r="Q30"/>
  <c r="O30"/>
  <c r="N30"/>
  <c r="M30"/>
  <c r="L30"/>
  <c r="K30"/>
  <c r="V27"/>
  <c r="U27"/>
  <c r="T27"/>
  <c r="S27"/>
  <c r="R27"/>
  <c r="Q27"/>
  <c r="O27"/>
  <c r="N27"/>
  <c r="M27"/>
  <c r="L27"/>
  <c r="K27"/>
  <c r="V26"/>
  <c r="U26"/>
  <c r="T26"/>
  <c r="S26"/>
  <c r="R26"/>
  <c r="Q26"/>
  <c r="O26"/>
  <c r="N26"/>
  <c r="M26"/>
  <c r="L26"/>
  <c r="K26"/>
  <c r="V23"/>
  <c r="U23"/>
  <c r="T23"/>
  <c r="S23"/>
  <c r="R23"/>
  <c r="Q23"/>
  <c r="O23"/>
  <c r="N23"/>
  <c r="M23"/>
  <c r="L23"/>
  <c r="K23"/>
  <c r="V21"/>
  <c r="U21"/>
  <c r="T21"/>
  <c r="S21"/>
  <c r="R21"/>
  <c r="Q21"/>
  <c r="O21"/>
  <c r="N21"/>
  <c r="M21"/>
  <c r="L21"/>
  <c r="K21"/>
  <c r="Q18"/>
  <c r="O18"/>
  <c r="N18"/>
  <c r="M18"/>
  <c r="L18"/>
  <c r="K18"/>
  <c r="Q17"/>
  <c r="O17"/>
  <c r="N17"/>
  <c r="M17"/>
  <c r="L17"/>
  <c r="K17"/>
  <c r="Q16"/>
  <c r="O16"/>
  <c r="N16"/>
  <c r="M16"/>
  <c r="L16"/>
  <c r="K16"/>
  <c r="Q13"/>
  <c r="O13"/>
  <c r="N13"/>
  <c r="M13"/>
  <c r="L13"/>
  <c r="K13"/>
  <c r="Q12"/>
  <c r="O12"/>
  <c r="N12"/>
  <c r="M12"/>
  <c r="L12"/>
  <c r="K12"/>
  <c r="Q11"/>
  <c r="O11"/>
  <c r="N11"/>
  <c r="M11"/>
  <c r="L11"/>
  <c r="K11"/>
  <c r="Q10"/>
  <c r="O10"/>
  <c r="N10"/>
  <c r="M10"/>
  <c r="L10"/>
  <c r="K10"/>
  <c r="Q9"/>
  <c r="O9"/>
  <c r="N9"/>
  <c r="M9"/>
  <c r="L9"/>
  <c r="K9"/>
  <c r="Q8"/>
  <c r="O8"/>
  <c r="N8"/>
  <c r="M8"/>
  <c r="L8"/>
  <c r="K8"/>
  <c r="S265" i="96"/>
  <c r="H265" s="1"/>
  <c r="S264"/>
  <c r="H264" s="1"/>
  <c r="S263"/>
  <c r="S262"/>
  <c r="S261"/>
  <c r="H261" s="1"/>
  <c r="S260"/>
  <c r="H260" s="1"/>
  <c r="S259"/>
  <c r="S257"/>
  <c r="S256"/>
  <c r="S254"/>
  <c r="H254" s="1"/>
  <c r="S253"/>
  <c r="S252"/>
  <c r="S251"/>
  <c r="S250"/>
  <c r="H250" s="1"/>
  <c r="S249"/>
  <c r="S248"/>
  <c r="S247"/>
  <c r="H247" s="1"/>
  <c r="S246"/>
  <c r="H246" s="1"/>
  <c r="S245"/>
  <c r="S244"/>
  <c r="S243"/>
  <c r="H243" s="1"/>
  <c r="S241"/>
  <c r="H241" s="1"/>
  <c r="S240"/>
  <c r="S239"/>
  <c r="S235"/>
  <c r="H235" s="1"/>
  <c r="S234"/>
  <c r="H234" s="1"/>
  <c r="S233"/>
  <c r="S232"/>
  <c r="S231"/>
  <c r="S230"/>
  <c r="H230" s="1"/>
  <c r="S229"/>
  <c r="S228"/>
  <c r="S227"/>
  <c r="S226"/>
  <c r="H226" s="1"/>
  <c r="S224"/>
  <c r="S223"/>
  <c r="S222"/>
  <c r="H222" s="1"/>
  <c r="S221"/>
  <c r="H221" s="1"/>
  <c r="S220"/>
  <c r="S219"/>
  <c r="S218"/>
  <c r="H218" s="1"/>
  <c r="S217"/>
  <c r="H217" s="1"/>
  <c r="S216"/>
  <c r="S215"/>
  <c r="S214"/>
  <c r="H214" s="1"/>
  <c r="S213"/>
  <c r="H213" s="1"/>
  <c r="S212"/>
  <c r="S210"/>
  <c r="S209"/>
  <c r="H209" s="1"/>
  <c r="S207"/>
  <c r="H207" s="1"/>
  <c r="S206"/>
  <c r="S205"/>
  <c r="S204"/>
  <c r="H204" s="1"/>
  <c r="S203"/>
  <c r="H203" s="1"/>
  <c r="S202"/>
  <c r="S201"/>
  <c r="S200"/>
  <c r="H200" s="1"/>
  <c r="S199"/>
  <c r="H199" s="1"/>
  <c r="S198"/>
  <c r="S196"/>
  <c r="S195"/>
  <c r="H195" s="1"/>
  <c r="S194"/>
  <c r="H194" s="1"/>
  <c r="S193"/>
  <c r="S192"/>
  <c r="S191"/>
  <c r="H191" s="1"/>
  <c r="S190"/>
  <c r="H190" s="1"/>
  <c r="S189"/>
  <c r="S188"/>
  <c r="S187"/>
  <c r="H187" s="1"/>
  <c r="S185"/>
  <c r="H185" s="1"/>
  <c r="S184"/>
  <c r="S183"/>
  <c r="S182"/>
  <c r="H182" s="1"/>
  <c r="S181"/>
  <c r="H181" s="1"/>
  <c r="S180"/>
  <c r="S179"/>
  <c r="S178"/>
  <c r="H178" s="1"/>
  <c r="S177"/>
  <c r="H177" s="1"/>
  <c r="S176"/>
  <c r="S174"/>
  <c r="S172"/>
  <c r="H172" s="1"/>
  <c r="S171"/>
  <c r="H171" s="1"/>
  <c r="S170"/>
  <c r="S169"/>
  <c r="S166"/>
  <c r="S165"/>
  <c r="S163"/>
  <c r="S162"/>
  <c r="S161"/>
  <c r="S159"/>
  <c r="H159" s="1"/>
  <c r="S157"/>
  <c r="S156"/>
  <c r="S155"/>
  <c r="S154"/>
  <c r="S153"/>
  <c r="S152"/>
  <c r="S151"/>
  <c r="S150"/>
  <c r="H150" s="1"/>
  <c r="S149"/>
  <c r="S148"/>
  <c r="S147"/>
  <c r="S145"/>
  <c r="S144"/>
  <c r="S143"/>
  <c r="S142"/>
  <c r="H142" s="1"/>
  <c r="S141"/>
  <c r="H141" s="1"/>
  <c r="S140"/>
  <c r="S139"/>
  <c r="S138"/>
  <c r="S137"/>
  <c r="S136"/>
  <c r="S135"/>
  <c r="S134"/>
  <c r="S133"/>
  <c r="H133" s="1"/>
  <c r="S132"/>
  <c r="S130"/>
  <c r="S129"/>
  <c r="H129" s="1"/>
  <c r="S127"/>
  <c r="S126"/>
  <c r="S124"/>
  <c r="S123"/>
  <c r="S122"/>
  <c r="H122" s="1"/>
  <c r="S121"/>
  <c r="S120"/>
  <c r="S119"/>
  <c r="S118"/>
  <c r="S116"/>
  <c r="S115"/>
  <c r="S114"/>
  <c r="H114" s="1"/>
  <c r="S113"/>
  <c r="H113" s="1"/>
  <c r="S112"/>
  <c r="S111"/>
  <c r="S110"/>
  <c r="S109"/>
  <c r="S108"/>
  <c r="S107"/>
  <c r="S105"/>
  <c r="S104"/>
  <c r="H104" s="1"/>
  <c r="S103"/>
  <c r="S102"/>
  <c r="S101"/>
  <c r="H101" s="1"/>
  <c r="S100"/>
  <c r="S99"/>
  <c r="S98"/>
  <c r="S97"/>
  <c r="S96"/>
  <c r="H96" s="1"/>
  <c r="S94"/>
  <c r="S93"/>
  <c r="S92"/>
  <c r="H92" s="1"/>
  <c r="S91"/>
  <c r="S89"/>
  <c r="S88"/>
  <c r="S85"/>
  <c r="S84"/>
  <c r="H84" s="1"/>
  <c r="S83"/>
  <c r="S82"/>
  <c r="S80"/>
  <c r="H80" s="1"/>
  <c r="S79"/>
  <c r="S78"/>
  <c r="S76"/>
  <c r="S75"/>
  <c r="S74"/>
  <c r="H74" s="1"/>
  <c r="S73"/>
  <c r="S72"/>
  <c r="S71"/>
  <c r="H71" s="1"/>
  <c r="S68"/>
  <c r="I68" s="1"/>
  <c r="S67"/>
  <c r="S66"/>
  <c r="I66" s="1"/>
  <c r="S61"/>
  <c r="H61" s="1"/>
  <c r="S49"/>
  <c r="G49" s="1"/>
  <c r="S44"/>
  <c r="I44" s="1"/>
  <c r="S38"/>
  <c r="S32"/>
  <c r="S29"/>
  <c r="S28"/>
  <c r="S23"/>
  <c r="S21"/>
  <c r="S18"/>
  <c r="I18" s="1"/>
  <c r="S17"/>
  <c r="S16"/>
  <c r="I16" s="1"/>
  <c r="S13"/>
  <c r="I13" s="1"/>
  <c r="S12"/>
  <c r="S11"/>
  <c r="I11" s="1"/>
  <c r="S10"/>
  <c r="S9"/>
  <c r="I9" s="1"/>
  <c r="S8"/>
  <c r="H263"/>
  <c r="H259"/>
  <c r="H253"/>
  <c r="H249"/>
  <c r="H245"/>
  <c r="H240"/>
  <c r="H233"/>
  <c r="H229"/>
  <c r="H223"/>
  <c r="H219"/>
  <c r="H215"/>
  <c r="H210"/>
  <c r="H206"/>
  <c r="H205"/>
  <c r="H202"/>
  <c r="H201"/>
  <c r="H198"/>
  <c r="H196"/>
  <c r="H193"/>
  <c r="H192"/>
  <c r="H189"/>
  <c r="H188"/>
  <c r="H184"/>
  <c r="H183"/>
  <c r="H180"/>
  <c r="H179"/>
  <c r="H176"/>
  <c r="H174"/>
  <c r="H170"/>
  <c r="H169"/>
  <c r="H163"/>
  <c r="H157"/>
  <c r="H154"/>
  <c r="H153"/>
  <c r="H149"/>
  <c r="H145"/>
  <c r="H144"/>
  <c r="H140"/>
  <c r="H137"/>
  <c r="H136"/>
  <c r="H132"/>
  <c r="H127"/>
  <c r="H126"/>
  <c r="H121"/>
  <c r="H118"/>
  <c r="H116"/>
  <c r="H112"/>
  <c r="H109"/>
  <c r="H108"/>
  <c r="H103"/>
  <c r="H100"/>
  <c r="H99"/>
  <c r="H94"/>
  <c r="H91"/>
  <c r="H89"/>
  <c r="H83"/>
  <c r="H79"/>
  <c r="H78"/>
  <c r="H73"/>
  <c r="H63"/>
  <c r="H54"/>
  <c r="H50"/>
  <c r="H48" i="95" s="1"/>
  <c r="H49" i="96"/>
  <c r="H39"/>
  <c r="H25"/>
  <c r="H23"/>
  <c r="H21"/>
  <c r="H6"/>
  <c r="I31" i="101"/>
  <c r="I30"/>
  <c r="P254"/>
  <c r="P253"/>
  <c r="P252"/>
  <c r="P251"/>
  <c r="P250"/>
  <c r="P249"/>
  <c r="P248"/>
  <c r="P246"/>
  <c r="P245"/>
  <c r="P243"/>
  <c r="P242"/>
  <c r="P241"/>
  <c r="P240"/>
  <c r="P239"/>
  <c r="P238"/>
  <c r="P237"/>
  <c r="P236"/>
  <c r="P235"/>
  <c r="P234"/>
  <c r="P233"/>
  <c r="P232"/>
  <c r="P230"/>
  <c r="P229"/>
  <c r="P228"/>
  <c r="P224"/>
  <c r="P223"/>
  <c r="P222"/>
  <c r="P221"/>
  <c r="P220"/>
  <c r="P219"/>
  <c r="P218"/>
  <c r="P217"/>
  <c r="P216"/>
  <c r="P215"/>
  <c r="P213"/>
  <c r="P212"/>
  <c r="P211"/>
  <c r="P210"/>
  <c r="P209"/>
  <c r="P208"/>
  <c r="P207"/>
  <c r="P206"/>
  <c r="P205"/>
  <c r="P204"/>
  <c r="P203"/>
  <c r="P202"/>
  <c r="P201"/>
  <c r="P199"/>
  <c r="P198"/>
  <c r="P196"/>
  <c r="P195"/>
  <c r="P194"/>
  <c r="P193"/>
  <c r="P192"/>
  <c r="P191"/>
  <c r="P190"/>
  <c r="P189"/>
  <c r="P188"/>
  <c r="P187"/>
  <c r="P185"/>
  <c r="P184"/>
  <c r="P183"/>
  <c r="P182"/>
  <c r="P181"/>
  <c r="P180"/>
  <c r="P179"/>
  <c r="P178"/>
  <c r="P177"/>
  <c r="P176"/>
  <c r="P174"/>
  <c r="P173"/>
  <c r="P172"/>
  <c r="P171"/>
  <c r="P170"/>
  <c r="P169"/>
  <c r="P168"/>
  <c r="P167"/>
  <c r="P166"/>
  <c r="P165"/>
  <c r="P163"/>
  <c r="P161"/>
  <c r="P160"/>
  <c r="P159"/>
  <c r="P158"/>
  <c r="P156"/>
  <c r="P155"/>
  <c r="P154"/>
  <c r="P153"/>
  <c r="P152"/>
  <c r="P151"/>
  <c r="P150"/>
  <c r="P148"/>
  <c r="P146"/>
  <c r="P145"/>
  <c r="P144"/>
  <c r="P143"/>
  <c r="P142"/>
  <c r="P141"/>
  <c r="P140"/>
  <c r="P139"/>
  <c r="P138"/>
  <c r="P137"/>
  <c r="P136"/>
  <c r="P134"/>
  <c r="P133"/>
  <c r="P132"/>
  <c r="P131"/>
  <c r="P130"/>
  <c r="P129"/>
  <c r="P128"/>
  <c r="P127"/>
  <c r="P126"/>
  <c r="P125"/>
  <c r="P124"/>
  <c r="P123"/>
  <c r="P122"/>
  <c r="P121"/>
  <c r="P119"/>
  <c r="P118"/>
  <c r="P116"/>
  <c r="P115"/>
  <c r="P114"/>
  <c r="P113"/>
  <c r="P112"/>
  <c r="P111"/>
  <c r="P110"/>
  <c r="P109"/>
  <c r="P108"/>
  <c r="P107"/>
  <c r="P105"/>
  <c r="P104"/>
  <c r="P103"/>
  <c r="P102"/>
  <c r="P101"/>
  <c r="P100"/>
  <c r="P99"/>
  <c r="P98"/>
  <c r="P97"/>
  <c r="P96"/>
  <c r="P94"/>
  <c r="P93"/>
  <c r="P92"/>
  <c r="P91"/>
  <c r="P90"/>
  <c r="P89"/>
  <c r="P88"/>
  <c r="P87"/>
  <c r="P86"/>
  <c r="P85"/>
  <c r="P83"/>
  <c r="P82"/>
  <c r="P81"/>
  <c r="P80"/>
  <c r="P78"/>
  <c r="P77"/>
  <c r="P74"/>
  <c r="P73"/>
  <c r="P72"/>
  <c r="P71"/>
  <c r="P69"/>
  <c r="P68"/>
  <c r="P67"/>
  <c r="P65"/>
  <c r="P64"/>
  <c r="P63"/>
  <c r="P62"/>
  <c r="P61"/>
  <c r="P60"/>
  <c r="P58"/>
  <c r="P57"/>
  <c r="P56"/>
  <c r="P55"/>
  <c r="P54"/>
  <c r="I54" s="1"/>
  <c r="P52"/>
  <c r="P51"/>
  <c r="P49"/>
  <c r="P48"/>
  <c r="P47"/>
  <c r="P46"/>
  <c r="P44"/>
  <c r="P43"/>
  <c r="I43" s="1"/>
  <c r="P42"/>
  <c r="P41"/>
  <c r="P39"/>
  <c r="P38"/>
  <c r="P36"/>
  <c r="P35"/>
  <c r="P34"/>
  <c r="I34" s="1"/>
  <c r="P31"/>
  <c r="P30"/>
  <c r="P29"/>
  <c r="I29" s="1"/>
  <c r="P28"/>
  <c r="I28" s="1"/>
  <c r="P27"/>
  <c r="I27" s="1"/>
  <c r="P26"/>
  <c r="I26" s="1"/>
  <c r="P25"/>
  <c r="I25" s="1"/>
  <c r="P23"/>
  <c r="P22"/>
  <c r="P21"/>
  <c r="P19"/>
  <c r="I19" s="1"/>
  <c r="P18"/>
  <c r="I18" s="1"/>
  <c r="P17"/>
  <c r="I17" s="1"/>
  <c r="P16"/>
  <c r="I16" s="1"/>
  <c r="P15"/>
  <c r="I15" s="1"/>
  <c r="P14"/>
  <c r="I14" s="1"/>
  <c r="P13"/>
  <c r="P12"/>
  <c r="P11"/>
  <c r="P10"/>
  <c r="P9"/>
  <c r="P8"/>
  <c r="P7"/>
  <c r="I7" s="1"/>
  <c r="P255" i="100"/>
  <c r="P254"/>
  <c r="P253"/>
  <c r="P252"/>
  <c r="P251"/>
  <c r="P250"/>
  <c r="P249"/>
  <c r="P247"/>
  <c r="P246"/>
  <c r="P244"/>
  <c r="P243"/>
  <c r="P242"/>
  <c r="P241"/>
  <c r="P240"/>
  <c r="P239"/>
  <c r="P238"/>
  <c r="P237"/>
  <c r="P236"/>
  <c r="P235"/>
  <c r="P234"/>
  <c r="P233"/>
  <c r="P231"/>
  <c r="P230"/>
  <c r="P229"/>
  <c r="P225"/>
  <c r="P224"/>
  <c r="P223"/>
  <c r="P222"/>
  <c r="P221"/>
  <c r="P220"/>
  <c r="P219"/>
  <c r="P218"/>
  <c r="P217"/>
  <c r="P216"/>
  <c r="P214"/>
  <c r="P213"/>
  <c r="P212"/>
  <c r="P211"/>
  <c r="P210"/>
  <c r="P209"/>
  <c r="P208"/>
  <c r="P207"/>
  <c r="P206"/>
  <c r="P205"/>
  <c r="P204"/>
  <c r="P203"/>
  <c r="P202"/>
  <c r="P200"/>
  <c r="P199"/>
  <c r="P197"/>
  <c r="P196"/>
  <c r="P195"/>
  <c r="P194"/>
  <c r="P193"/>
  <c r="P192"/>
  <c r="P191"/>
  <c r="P190"/>
  <c r="P189"/>
  <c r="P188"/>
  <c r="P186"/>
  <c r="P185"/>
  <c r="P184"/>
  <c r="P183"/>
  <c r="P182"/>
  <c r="P181"/>
  <c r="P180"/>
  <c r="P179"/>
  <c r="P178"/>
  <c r="P177"/>
  <c r="P175"/>
  <c r="P174"/>
  <c r="P173"/>
  <c r="P172"/>
  <c r="P171"/>
  <c r="P170"/>
  <c r="P169"/>
  <c r="P168"/>
  <c r="P167"/>
  <c r="P166"/>
  <c r="P164"/>
  <c r="P162"/>
  <c r="P161"/>
  <c r="P160"/>
  <c r="P159"/>
  <c r="P157"/>
  <c r="P156"/>
  <c r="P155"/>
  <c r="P154"/>
  <c r="P153"/>
  <c r="P152"/>
  <c r="P151"/>
  <c r="P149"/>
  <c r="P147"/>
  <c r="P146"/>
  <c r="P145"/>
  <c r="P144"/>
  <c r="P143"/>
  <c r="P142"/>
  <c r="P141"/>
  <c r="P140"/>
  <c r="P139"/>
  <c r="P138"/>
  <c r="P137"/>
  <c r="P135"/>
  <c r="P134"/>
  <c r="P133"/>
  <c r="P132"/>
  <c r="P131"/>
  <c r="P130"/>
  <c r="P129"/>
  <c r="P128"/>
  <c r="P127"/>
  <c r="P126"/>
  <c r="P125"/>
  <c r="P124"/>
  <c r="P123"/>
  <c r="P122"/>
  <c r="P120"/>
  <c r="P119"/>
  <c r="P117"/>
  <c r="P116"/>
  <c r="P115"/>
  <c r="P114"/>
  <c r="P113"/>
  <c r="P112"/>
  <c r="P111"/>
  <c r="P110"/>
  <c r="P109"/>
  <c r="P108"/>
  <c r="P106"/>
  <c r="P105"/>
  <c r="P104"/>
  <c r="P103"/>
  <c r="P102"/>
  <c r="P101"/>
  <c r="P100"/>
  <c r="P99"/>
  <c r="P98"/>
  <c r="P97"/>
  <c r="P95"/>
  <c r="P94"/>
  <c r="P93"/>
  <c r="P92"/>
  <c r="P91"/>
  <c r="P90"/>
  <c r="P89"/>
  <c r="P88"/>
  <c r="P87"/>
  <c r="P86"/>
  <c r="P84"/>
  <c r="P83"/>
  <c r="P82"/>
  <c r="P81"/>
  <c r="P79"/>
  <c r="P78"/>
  <c r="P75"/>
  <c r="P74"/>
  <c r="P73"/>
  <c r="P72"/>
  <c r="P70"/>
  <c r="P69"/>
  <c r="P68"/>
  <c r="P66"/>
  <c r="P65"/>
  <c r="P64"/>
  <c r="P63"/>
  <c r="P62"/>
  <c r="P61"/>
  <c r="P59"/>
  <c r="P58"/>
  <c r="P57"/>
  <c r="P56"/>
  <c r="P55"/>
  <c r="P53"/>
  <c r="P52"/>
  <c r="P50"/>
  <c r="P49"/>
  <c r="I49" s="1"/>
  <c r="P47"/>
  <c r="P46"/>
  <c r="P44"/>
  <c r="P43"/>
  <c r="P42"/>
  <c r="P41"/>
  <c r="P39"/>
  <c r="P38"/>
  <c r="P36"/>
  <c r="P35"/>
  <c r="P34"/>
  <c r="P31"/>
  <c r="P30"/>
  <c r="P29"/>
  <c r="P28"/>
  <c r="P27"/>
  <c r="P26"/>
  <c r="P25"/>
  <c r="I25" s="1"/>
  <c r="P23"/>
  <c r="P22"/>
  <c r="I22" s="1"/>
  <c r="P21"/>
  <c r="P19"/>
  <c r="P18"/>
  <c r="P17"/>
  <c r="P16"/>
  <c r="P15"/>
  <c r="P14"/>
  <c r="P13"/>
  <c r="P12"/>
  <c r="P11"/>
  <c r="P10"/>
  <c r="P9"/>
  <c r="P8"/>
  <c r="P7"/>
  <c r="H248"/>
  <c r="H245"/>
  <c r="H232"/>
  <c r="H228"/>
  <c r="H215"/>
  <c r="H201"/>
  <c r="H198"/>
  <c r="H187"/>
  <c r="H176"/>
  <c r="H165"/>
  <c r="H158"/>
  <c r="H150"/>
  <c r="H148"/>
  <c r="H136"/>
  <c r="H121"/>
  <c r="H118"/>
  <c r="H107"/>
  <c r="H96"/>
  <c r="H85"/>
  <c r="H80"/>
  <c r="H77"/>
  <c r="H71"/>
  <c r="H67"/>
  <c r="H54"/>
  <c r="H51"/>
  <c r="H48"/>
  <c r="H45"/>
  <c r="H37"/>
  <c r="H33"/>
  <c r="H24"/>
  <c r="H20"/>
  <c r="H6"/>
  <c r="H5" s="1"/>
  <c r="H24" i="101"/>
  <c r="H6"/>
  <c r="P260" i="102"/>
  <c r="P259"/>
  <c r="P258"/>
  <c r="P257"/>
  <c r="P256"/>
  <c r="P255"/>
  <c r="P254"/>
  <c r="P252"/>
  <c r="P251"/>
  <c r="P249"/>
  <c r="P248"/>
  <c r="P247"/>
  <c r="P246"/>
  <c r="P245"/>
  <c r="P244"/>
  <c r="P243"/>
  <c r="P242"/>
  <c r="P241"/>
  <c r="P240"/>
  <c r="P239"/>
  <c r="P238"/>
  <c r="P236"/>
  <c r="P235"/>
  <c r="P234"/>
  <c r="P230"/>
  <c r="P229"/>
  <c r="P228"/>
  <c r="P227"/>
  <c r="P226"/>
  <c r="P225"/>
  <c r="P224"/>
  <c r="P223"/>
  <c r="P222"/>
  <c r="P221"/>
  <c r="P219"/>
  <c r="P218"/>
  <c r="P217"/>
  <c r="P216"/>
  <c r="P215"/>
  <c r="P214"/>
  <c r="P213"/>
  <c r="P212"/>
  <c r="P211"/>
  <c r="P210"/>
  <c r="P209"/>
  <c r="P208"/>
  <c r="P207"/>
  <c r="P205"/>
  <c r="P204"/>
  <c r="P202"/>
  <c r="P201"/>
  <c r="P200"/>
  <c r="P199"/>
  <c r="P198"/>
  <c r="P197"/>
  <c r="P196"/>
  <c r="P195"/>
  <c r="P194"/>
  <c r="P193"/>
  <c r="P191"/>
  <c r="P190"/>
  <c r="P189"/>
  <c r="P188"/>
  <c r="P187"/>
  <c r="P186"/>
  <c r="P185"/>
  <c r="P184"/>
  <c r="P183"/>
  <c r="P182"/>
  <c r="P180"/>
  <c r="P179"/>
  <c r="P178"/>
  <c r="P177"/>
  <c r="P176"/>
  <c r="P175"/>
  <c r="P174"/>
  <c r="P173"/>
  <c r="P172"/>
  <c r="P171"/>
  <c r="P169"/>
  <c r="P167"/>
  <c r="P166"/>
  <c r="P165"/>
  <c r="P164"/>
  <c r="P162"/>
  <c r="I162" s="1"/>
  <c r="P161"/>
  <c r="I161" s="1"/>
  <c r="P160"/>
  <c r="I160" s="1"/>
  <c r="P159"/>
  <c r="I159" s="1"/>
  <c r="P158"/>
  <c r="P157"/>
  <c r="P156"/>
  <c r="P154"/>
  <c r="P152"/>
  <c r="P151"/>
  <c r="P150"/>
  <c r="P149"/>
  <c r="P148"/>
  <c r="P147"/>
  <c r="P146"/>
  <c r="P145"/>
  <c r="P144"/>
  <c r="P143"/>
  <c r="P142"/>
  <c r="P140"/>
  <c r="P139"/>
  <c r="P138"/>
  <c r="P137"/>
  <c r="P136"/>
  <c r="P135"/>
  <c r="P134"/>
  <c r="P133"/>
  <c r="P132"/>
  <c r="P131"/>
  <c r="P130"/>
  <c r="P129"/>
  <c r="P128"/>
  <c r="P127"/>
  <c r="P125"/>
  <c r="P124"/>
  <c r="P122"/>
  <c r="P121"/>
  <c r="P120"/>
  <c r="I120" s="1"/>
  <c r="P119"/>
  <c r="P118"/>
  <c r="P117"/>
  <c r="P116"/>
  <c r="P115"/>
  <c r="P114"/>
  <c r="P113"/>
  <c r="P111"/>
  <c r="P110"/>
  <c r="P109"/>
  <c r="P108"/>
  <c r="P107"/>
  <c r="P106"/>
  <c r="P105"/>
  <c r="P104"/>
  <c r="P103"/>
  <c r="P102"/>
  <c r="P100"/>
  <c r="P99"/>
  <c r="P98"/>
  <c r="P97"/>
  <c r="P96"/>
  <c r="P95"/>
  <c r="P94"/>
  <c r="P93"/>
  <c r="P92"/>
  <c r="P91"/>
  <c r="P89"/>
  <c r="P88"/>
  <c r="P87"/>
  <c r="P86"/>
  <c r="P84"/>
  <c r="P83"/>
  <c r="P80"/>
  <c r="P79"/>
  <c r="P78"/>
  <c r="P77"/>
  <c r="P75"/>
  <c r="P74"/>
  <c r="P73"/>
  <c r="P71"/>
  <c r="P70"/>
  <c r="P69"/>
  <c r="P68"/>
  <c r="P67"/>
  <c r="P66"/>
  <c r="P64"/>
  <c r="I64" s="1"/>
  <c r="P63"/>
  <c r="I63" s="1"/>
  <c r="P62"/>
  <c r="I62" s="1"/>
  <c r="P61"/>
  <c r="I61" s="1"/>
  <c r="P60"/>
  <c r="I60" s="1"/>
  <c r="P58"/>
  <c r="P57"/>
  <c r="I57" s="1"/>
  <c r="P55"/>
  <c r="I55" s="1"/>
  <c r="P54"/>
  <c r="I54" s="1"/>
  <c r="P53"/>
  <c r="I53" s="1"/>
  <c r="P52"/>
  <c r="I52" s="1"/>
  <c r="P50"/>
  <c r="I50" s="1"/>
  <c r="P49"/>
  <c r="I49" s="1"/>
  <c r="P47"/>
  <c r="P46"/>
  <c r="I46" s="1"/>
  <c r="P44"/>
  <c r="I44" s="1"/>
  <c r="P43"/>
  <c r="I43" s="1"/>
  <c r="P42"/>
  <c r="I42" s="1"/>
  <c r="P39"/>
  <c r="I39" s="1"/>
  <c r="P38"/>
  <c r="I38" s="1"/>
  <c r="P36"/>
  <c r="P35"/>
  <c r="I35" s="1"/>
  <c r="P34"/>
  <c r="P31"/>
  <c r="P30"/>
  <c r="P29"/>
  <c r="P28"/>
  <c r="P27"/>
  <c r="P26"/>
  <c r="P25"/>
  <c r="P23"/>
  <c r="G23" s="1"/>
  <c r="P22"/>
  <c r="P21"/>
  <c r="G21" s="1"/>
  <c r="P19"/>
  <c r="P18"/>
  <c r="P17"/>
  <c r="P16"/>
  <c r="P15"/>
  <c r="P14"/>
  <c r="P13"/>
  <c r="P12"/>
  <c r="P11"/>
  <c r="P10"/>
  <c r="P9"/>
  <c r="P8"/>
  <c r="P7"/>
  <c r="H253"/>
  <c r="H250"/>
  <c r="H237"/>
  <c r="H220"/>
  <c r="H206"/>
  <c r="H203"/>
  <c r="H192"/>
  <c r="H181"/>
  <c r="H170"/>
  <c r="H163"/>
  <c r="H155"/>
  <c r="H141"/>
  <c r="H126"/>
  <c r="H123"/>
  <c r="H112"/>
  <c r="H101"/>
  <c r="H90"/>
  <c r="H85"/>
  <c r="H82"/>
  <c r="H76"/>
  <c r="H72"/>
  <c r="H59"/>
  <c r="H56"/>
  <c r="H51"/>
  <c r="H48"/>
  <c r="H45"/>
  <c r="H37"/>
  <c r="H33"/>
  <c r="H24"/>
  <c r="H21"/>
  <c r="H6"/>
  <c r="R284" i="97"/>
  <c r="G284" s="1"/>
  <c r="R283"/>
  <c r="G283" s="1"/>
  <c r="R282"/>
  <c r="G282" s="1"/>
  <c r="R281"/>
  <c r="G281" s="1"/>
  <c r="R280"/>
  <c r="G280" s="1"/>
  <c r="R279"/>
  <c r="G279" s="1"/>
  <c r="R278"/>
  <c r="G278" s="1"/>
  <c r="R276"/>
  <c r="G276" s="1"/>
  <c r="R275"/>
  <c r="G275" s="1"/>
  <c r="R273"/>
  <c r="G273" s="1"/>
  <c r="R272"/>
  <c r="G272" s="1"/>
  <c r="R271"/>
  <c r="G271" s="1"/>
  <c r="R270"/>
  <c r="G270" s="1"/>
  <c r="R269"/>
  <c r="G269" s="1"/>
  <c r="R268"/>
  <c r="G268" s="1"/>
  <c r="R267"/>
  <c r="G267" s="1"/>
  <c r="R266"/>
  <c r="G266" s="1"/>
  <c r="R265"/>
  <c r="G265" s="1"/>
  <c r="R264"/>
  <c r="G264" s="1"/>
  <c r="R263"/>
  <c r="G263" s="1"/>
  <c r="R262"/>
  <c r="G262" s="1"/>
  <c r="R260"/>
  <c r="G260" s="1"/>
  <c r="R259"/>
  <c r="G259" s="1"/>
  <c r="R258"/>
  <c r="G258" s="1"/>
  <c r="R254"/>
  <c r="G254" s="1"/>
  <c r="R253"/>
  <c r="G253" s="1"/>
  <c r="R252"/>
  <c r="G252" s="1"/>
  <c r="R251"/>
  <c r="G251" s="1"/>
  <c r="R250"/>
  <c r="G250" s="1"/>
  <c r="R249"/>
  <c r="G249" s="1"/>
  <c r="R248"/>
  <c r="G248" s="1"/>
  <c r="R247"/>
  <c r="G247" s="1"/>
  <c r="R246"/>
  <c r="G246" s="1"/>
  <c r="R245"/>
  <c r="G245" s="1"/>
  <c r="R243"/>
  <c r="G243" s="1"/>
  <c r="R242"/>
  <c r="G242" s="1"/>
  <c r="R241"/>
  <c r="G241" s="1"/>
  <c r="R240"/>
  <c r="G240" s="1"/>
  <c r="R239"/>
  <c r="G239" s="1"/>
  <c r="R238"/>
  <c r="G238" s="1"/>
  <c r="R237"/>
  <c r="G237" s="1"/>
  <c r="R236"/>
  <c r="G236" s="1"/>
  <c r="R235"/>
  <c r="G235" s="1"/>
  <c r="R234"/>
  <c r="G234" s="1"/>
  <c r="R233"/>
  <c r="G233" s="1"/>
  <c r="R232"/>
  <c r="G232" s="1"/>
  <c r="R231"/>
  <c r="G231" s="1"/>
  <c r="R229"/>
  <c r="G229" s="1"/>
  <c r="R228"/>
  <c r="G228" s="1"/>
  <c r="G227" s="1"/>
  <c r="R226"/>
  <c r="G226" s="1"/>
  <c r="R225"/>
  <c r="G225" s="1"/>
  <c r="R224"/>
  <c r="G224" s="1"/>
  <c r="R223"/>
  <c r="G223" s="1"/>
  <c r="R222"/>
  <c r="G222" s="1"/>
  <c r="R221"/>
  <c r="G221" s="1"/>
  <c r="R220"/>
  <c r="G220" s="1"/>
  <c r="R219"/>
  <c r="G219" s="1"/>
  <c r="R218"/>
  <c r="G218" s="1"/>
  <c r="R217"/>
  <c r="G217" s="1"/>
  <c r="R215"/>
  <c r="G215" s="1"/>
  <c r="R214"/>
  <c r="G214" s="1"/>
  <c r="R213"/>
  <c r="G213" s="1"/>
  <c r="R212"/>
  <c r="G212" s="1"/>
  <c r="R211"/>
  <c r="G211" s="1"/>
  <c r="R210"/>
  <c r="G210" s="1"/>
  <c r="R209"/>
  <c r="G209" s="1"/>
  <c r="R208"/>
  <c r="G208" s="1"/>
  <c r="R207"/>
  <c r="G207" s="1"/>
  <c r="R206"/>
  <c r="G206" s="1"/>
  <c r="R204"/>
  <c r="G204" s="1"/>
  <c r="R203"/>
  <c r="G203" s="1"/>
  <c r="R202"/>
  <c r="G202" s="1"/>
  <c r="R201"/>
  <c r="G201" s="1"/>
  <c r="R200"/>
  <c r="G200" s="1"/>
  <c r="R199"/>
  <c r="G199" s="1"/>
  <c r="R198"/>
  <c r="G198" s="1"/>
  <c r="R197"/>
  <c r="G197" s="1"/>
  <c r="R196"/>
  <c r="G196" s="1"/>
  <c r="R195"/>
  <c r="G195" s="1"/>
  <c r="R193"/>
  <c r="G193" s="1"/>
  <c r="R191"/>
  <c r="G191" s="1"/>
  <c r="R190"/>
  <c r="G190" s="1"/>
  <c r="R189"/>
  <c r="G189" s="1"/>
  <c r="R188"/>
  <c r="G188" s="1"/>
  <c r="R185"/>
  <c r="R184"/>
  <c r="I184" s="1"/>
  <c r="R182"/>
  <c r="G182" s="1"/>
  <c r="R181"/>
  <c r="G181" s="1"/>
  <c r="R180"/>
  <c r="G180" s="1"/>
  <c r="G179" s="1"/>
  <c r="R178"/>
  <c r="G178" s="1"/>
  <c r="R176"/>
  <c r="G176" s="1"/>
  <c r="R175"/>
  <c r="G175" s="1"/>
  <c r="R174"/>
  <c r="G174" s="1"/>
  <c r="R173"/>
  <c r="G173" s="1"/>
  <c r="R172"/>
  <c r="G172" s="1"/>
  <c r="R171"/>
  <c r="G171" s="1"/>
  <c r="R170"/>
  <c r="G170" s="1"/>
  <c r="R169"/>
  <c r="G169" s="1"/>
  <c r="R168"/>
  <c r="G168" s="1"/>
  <c r="R167"/>
  <c r="G167" s="1"/>
  <c r="R166"/>
  <c r="G166" s="1"/>
  <c r="R164"/>
  <c r="G164" s="1"/>
  <c r="R163"/>
  <c r="G163" s="1"/>
  <c r="R162"/>
  <c r="G162" s="1"/>
  <c r="R161"/>
  <c r="G161" s="1"/>
  <c r="R160"/>
  <c r="G160" s="1"/>
  <c r="R159"/>
  <c r="G159" s="1"/>
  <c r="R158"/>
  <c r="G158" s="1"/>
  <c r="R157"/>
  <c r="G157" s="1"/>
  <c r="R156"/>
  <c r="G156" s="1"/>
  <c r="R155"/>
  <c r="G155" s="1"/>
  <c r="R154"/>
  <c r="G154" s="1"/>
  <c r="R153"/>
  <c r="G153" s="1"/>
  <c r="R152"/>
  <c r="G152" s="1"/>
  <c r="R151"/>
  <c r="G151" s="1"/>
  <c r="R149"/>
  <c r="G149" s="1"/>
  <c r="R148"/>
  <c r="G148" s="1"/>
  <c r="R146"/>
  <c r="G146" s="1"/>
  <c r="R145"/>
  <c r="G145" s="1"/>
  <c r="R144"/>
  <c r="G144" s="1"/>
  <c r="G114" i="95" s="1"/>
  <c r="R143" i="97"/>
  <c r="G143" s="1"/>
  <c r="R142"/>
  <c r="G142" s="1"/>
  <c r="R141"/>
  <c r="G141" s="1"/>
  <c r="R140"/>
  <c r="G140" s="1"/>
  <c r="R139"/>
  <c r="G139" s="1"/>
  <c r="R138"/>
  <c r="G138" s="1"/>
  <c r="R137"/>
  <c r="G137" s="1"/>
  <c r="G136" s="1"/>
  <c r="R135"/>
  <c r="G135" s="1"/>
  <c r="R134"/>
  <c r="G134" s="1"/>
  <c r="R133"/>
  <c r="G133" s="1"/>
  <c r="R132"/>
  <c r="G132" s="1"/>
  <c r="R131"/>
  <c r="G131" s="1"/>
  <c r="R130"/>
  <c r="G130" s="1"/>
  <c r="R129"/>
  <c r="G129" s="1"/>
  <c r="R128"/>
  <c r="G128" s="1"/>
  <c r="R127"/>
  <c r="G127" s="1"/>
  <c r="R126"/>
  <c r="G126" s="1"/>
  <c r="R124"/>
  <c r="G124" s="1"/>
  <c r="R123"/>
  <c r="G123" s="1"/>
  <c r="R122"/>
  <c r="G122" s="1"/>
  <c r="R121"/>
  <c r="G121" s="1"/>
  <c r="R120"/>
  <c r="G120" s="1"/>
  <c r="R119"/>
  <c r="G119" s="1"/>
  <c r="R118"/>
  <c r="G118" s="1"/>
  <c r="R117"/>
  <c r="G117" s="1"/>
  <c r="R116"/>
  <c r="G116" s="1"/>
  <c r="R115"/>
  <c r="G115" s="1"/>
  <c r="R113"/>
  <c r="G113" s="1"/>
  <c r="R112"/>
  <c r="G112" s="1"/>
  <c r="R111"/>
  <c r="G111" s="1"/>
  <c r="R110"/>
  <c r="G110" s="1"/>
  <c r="R108"/>
  <c r="G108" s="1"/>
  <c r="R107"/>
  <c r="G107" s="1"/>
  <c r="G106" s="1"/>
  <c r="R104"/>
  <c r="G104" s="1"/>
  <c r="R103"/>
  <c r="G103" s="1"/>
  <c r="R102"/>
  <c r="G102" s="1"/>
  <c r="R101"/>
  <c r="G101" s="1"/>
  <c r="R99"/>
  <c r="G99" s="1"/>
  <c r="R98"/>
  <c r="G98" s="1"/>
  <c r="R97"/>
  <c r="G97" s="1"/>
  <c r="R95"/>
  <c r="G95" s="1"/>
  <c r="R94"/>
  <c r="G94" s="1"/>
  <c r="R93"/>
  <c r="G93" s="1"/>
  <c r="R92"/>
  <c r="G92" s="1"/>
  <c r="R91"/>
  <c r="G91" s="1"/>
  <c r="R90"/>
  <c r="G90" s="1"/>
  <c r="R85"/>
  <c r="R84"/>
  <c r="R83"/>
  <c r="R78"/>
  <c r="G78" s="1"/>
  <c r="R77"/>
  <c r="G77" s="1"/>
  <c r="R71"/>
  <c r="R70"/>
  <c r="R69"/>
  <c r="R65"/>
  <c r="R64"/>
  <c r="R52"/>
  <c r="G52" s="1"/>
  <c r="G45" s="1"/>
  <c r="R40"/>
  <c r="R39"/>
  <c r="R35"/>
  <c r="R34"/>
  <c r="R29"/>
  <c r="G29" s="1"/>
  <c r="R27"/>
  <c r="G27" s="1"/>
  <c r="G26" s="1"/>
  <c r="G5" s="1"/>
  <c r="R24"/>
  <c r="R23"/>
  <c r="I23" s="1"/>
  <c r="R22"/>
  <c r="R15"/>
  <c r="R14"/>
  <c r="R13"/>
  <c r="R12"/>
  <c r="R11"/>
  <c r="R10"/>
  <c r="I185"/>
  <c r="I24"/>
  <c r="I22"/>
  <c r="Q277"/>
  <c r="Q274"/>
  <c r="Q261"/>
  <c r="Q257"/>
  <c r="Q256" s="1"/>
  <c r="Q255" s="1"/>
  <c r="Q244"/>
  <c r="Q230"/>
  <c r="Q227"/>
  <c r="Q216"/>
  <c r="Q192" s="1"/>
  <c r="Q205"/>
  <c r="Q194"/>
  <c r="Q187"/>
  <c r="Q186"/>
  <c r="Q183"/>
  <c r="Q179"/>
  <c r="Q165"/>
  <c r="Q150"/>
  <c r="Q147"/>
  <c r="Q136"/>
  <c r="Q125"/>
  <c r="Q114"/>
  <c r="Q109"/>
  <c r="Q106"/>
  <c r="Q100"/>
  <c r="Q96"/>
  <c r="Q88"/>
  <c r="Q87"/>
  <c r="Q82"/>
  <c r="Q81"/>
  <c r="Q76"/>
  <c r="Q75"/>
  <c r="Q74"/>
  <c r="Q72"/>
  <c r="Q68"/>
  <c r="Q67"/>
  <c r="Q63"/>
  <c r="Q62"/>
  <c r="Q59"/>
  <c r="Q58"/>
  <c r="Q56"/>
  <c r="Q55"/>
  <c r="Q51"/>
  <c r="Q50"/>
  <c r="Q48"/>
  <c r="Q47"/>
  <c r="Q43"/>
  <c r="Q42"/>
  <c r="Q38"/>
  <c r="Q37"/>
  <c r="Q33"/>
  <c r="Q32"/>
  <c r="Q28"/>
  <c r="Q26" s="1"/>
  <c r="Q25"/>
  <c r="Q21"/>
  <c r="Q20"/>
  <c r="Q18"/>
  <c r="Q17"/>
  <c r="Q9"/>
  <c r="Q8"/>
  <c r="I56" i="104"/>
  <c r="I29"/>
  <c r="P254"/>
  <c r="P253"/>
  <c r="P252"/>
  <c r="P251"/>
  <c r="P250"/>
  <c r="P249"/>
  <c r="P248"/>
  <c r="P246"/>
  <c r="P245"/>
  <c r="P243"/>
  <c r="P242"/>
  <c r="P241"/>
  <c r="P240"/>
  <c r="P239"/>
  <c r="P238"/>
  <c r="P237"/>
  <c r="P236"/>
  <c r="P235"/>
  <c r="P234"/>
  <c r="P233"/>
  <c r="P232"/>
  <c r="P230"/>
  <c r="P229"/>
  <c r="P228"/>
  <c r="P224"/>
  <c r="P223"/>
  <c r="P222"/>
  <c r="P221"/>
  <c r="P220"/>
  <c r="P219"/>
  <c r="P218"/>
  <c r="P217"/>
  <c r="P216"/>
  <c r="P215"/>
  <c r="P213"/>
  <c r="P212"/>
  <c r="P211"/>
  <c r="P210"/>
  <c r="P209"/>
  <c r="P208"/>
  <c r="P207"/>
  <c r="P206"/>
  <c r="P205"/>
  <c r="P204"/>
  <c r="P203"/>
  <c r="P202"/>
  <c r="P201"/>
  <c r="P199"/>
  <c r="P198"/>
  <c r="P196"/>
  <c r="P195"/>
  <c r="P194"/>
  <c r="P193"/>
  <c r="P192"/>
  <c r="P191"/>
  <c r="P190"/>
  <c r="P189"/>
  <c r="P188"/>
  <c r="P187"/>
  <c r="P185"/>
  <c r="P184"/>
  <c r="P183"/>
  <c r="P182"/>
  <c r="P181"/>
  <c r="P180"/>
  <c r="P179"/>
  <c r="P178"/>
  <c r="P177"/>
  <c r="P176"/>
  <c r="P174"/>
  <c r="P173"/>
  <c r="P172"/>
  <c r="P171"/>
  <c r="P170"/>
  <c r="P169"/>
  <c r="P168"/>
  <c r="P167"/>
  <c r="P166"/>
  <c r="P165"/>
  <c r="P163"/>
  <c r="P161"/>
  <c r="P160"/>
  <c r="P159"/>
  <c r="P158"/>
  <c r="P156"/>
  <c r="P155"/>
  <c r="P154"/>
  <c r="P153"/>
  <c r="P152"/>
  <c r="P151"/>
  <c r="P150"/>
  <c r="P148"/>
  <c r="P146"/>
  <c r="P145"/>
  <c r="P144"/>
  <c r="P143"/>
  <c r="P142"/>
  <c r="P141"/>
  <c r="P140"/>
  <c r="P139"/>
  <c r="P138"/>
  <c r="P137"/>
  <c r="P136"/>
  <c r="P134"/>
  <c r="P133"/>
  <c r="P132"/>
  <c r="P131"/>
  <c r="P130"/>
  <c r="P129"/>
  <c r="P128"/>
  <c r="P127"/>
  <c r="P126"/>
  <c r="P125"/>
  <c r="P124"/>
  <c r="P123"/>
  <c r="P122"/>
  <c r="P121"/>
  <c r="P119"/>
  <c r="P118"/>
  <c r="P116"/>
  <c r="P115"/>
  <c r="P114"/>
  <c r="P113"/>
  <c r="P112"/>
  <c r="P111"/>
  <c r="P110"/>
  <c r="P109"/>
  <c r="P108"/>
  <c r="P107"/>
  <c r="P105"/>
  <c r="P104"/>
  <c r="P103"/>
  <c r="P102"/>
  <c r="P101"/>
  <c r="P100"/>
  <c r="P99"/>
  <c r="P98"/>
  <c r="P97"/>
  <c r="P96"/>
  <c r="P94"/>
  <c r="P93"/>
  <c r="P92"/>
  <c r="P91"/>
  <c r="P90"/>
  <c r="P89"/>
  <c r="P88"/>
  <c r="P87"/>
  <c r="P86"/>
  <c r="P85"/>
  <c r="P83"/>
  <c r="P82"/>
  <c r="P81"/>
  <c r="P80"/>
  <c r="P78"/>
  <c r="P77"/>
  <c r="P74"/>
  <c r="P73"/>
  <c r="P72"/>
  <c r="P71"/>
  <c r="P69"/>
  <c r="P68"/>
  <c r="P67"/>
  <c r="P65"/>
  <c r="P64"/>
  <c r="P63"/>
  <c r="P62"/>
  <c r="P61"/>
  <c r="P60"/>
  <c r="P58"/>
  <c r="I58" s="1"/>
  <c r="P57"/>
  <c r="I57" s="1"/>
  <c r="P56"/>
  <c r="P55"/>
  <c r="I55" s="1"/>
  <c r="P54"/>
  <c r="I54" s="1"/>
  <c r="P52"/>
  <c r="P51"/>
  <c r="P49"/>
  <c r="I49" s="1"/>
  <c r="P48"/>
  <c r="I48" s="1"/>
  <c r="P47"/>
  <c r="I47" s="1"/>
  <c r="P46"/>
  <c r="I46" s="1"/>
  <c r="P44"/>
  <c r="I44" s="1"/>
  <c r="P43"/>
  <c r="I43" s="1"/>
  <c r="P42"/>
  <c r="I42" s="1"/>
  <c r="P41"/>
  <c r="I41" s="1"/>
  <c r="P39"/>
  <c r="I39" s="1"/>
  <c r="P38"/>
  <c r="I38" s="1"/>
  <c r="P36"/>
  <c r="I36" s="1"/>
  <c r="P35"/>
  <c r="I35" s="1"/>
  <c r="P34"/>
  <c r="I34" s="1"/>
  <c r="P31"/>
  <c r="I31" s="1"/>
  <c r="P30"/>
  <c r="I30" s="1"/>
  <c r="P29"/>
  <c r="P28"/>
  <c r="I28" s="1"/>
  <c r="P27"/>
  <c r="I27" s="1"/>
  <c r="P26"/>
  <c r="I26" s="1"/>
  <c r="P25"/>
  <c r="I25" s="1"/>
  <c r="P23"/>
  <c r="P22"/>
  <c r="P21"/>
  <c r="P19"/>
  <c r="P18"/>
  <c r="P17"/>
  <c r="P16"/>
  <c r="P15"/>
  <c r="I15" s="1"/>
  <c r="P14"/>
  <c r="I14" s="1"/>
  <c r="P13"/>
  <c r="P12"/>
  <c r="P11"/>
  <c r="P10"/>
  <c r="P9"/>
  <c r="P8"/>
  <c r="P7"/>
  <c r="I7" s="1"/>
  <c r="O247"/>
  <c r="O244"/>
  <c r="O231"/>
  <c r="O227"/>
  <c r="O214"/>
  <c r="O200"/>
  <c r="O197"/>
  <c r="O186"/>
  <c r="O175"/>
  <c r="O164"/>
  <c r="O162"/>
  <c r="O157"/>
  <c r="O149"/>
  <c r="O147" s="1"/>
  <c r="O135"/>
  <c r="O120"/>
  <c r="O117"/>
  <c r="O106"/>
  <c r="O95"/>
  <c r="O84"/>
  <c r="O79"/>
  <c r="O76"/>
  <c r="O70"/>
  <c r="O66"/>
  <c r="O59" s="1"/>
  <c r="O53"/>
  <c r="O50"/>
  <c r="O45"/>
  <c r="P45" s="1"/>
  <c r="O37"/>
  <c r="O33"/>
  <c r="O24"/>
  <c r="O20"/>
  <c r="O6"/>
  <c r="O5" s="1"/>
  <c r="P254" i="103"/>
  <c r="P253"/>
  <c r="P252"/>
  <c r="P251"/>
  <c r="P250"/>
  <c r="P249"/>
  <c r="P248"/>
  <c r="P246"/>
  <c r="P245"/>
  <c r="P243"/>
  <c r="P242"/>
  <c r="P241"/>
  <c r="P240"/>
  <c r="P239"/>
  <c r="P238"/>
  <c r="P237"/>
  <c r="P236"/>
  <c r="P235"/>
  <c r="P234"/>
  <c r="P233"/>
  <c r="P232"/>
  <c r="P230"/>
  <c r="P229"/>
  <c r="P228"/>
  <c r="P224"/>
  <c r="P223"/>
  <c r="P222"/>
  <c r="P221"/>
  <c r="P220"/>
  <c r="P219"/>
  <c r="P218"/>
  <c r="P217"/>
  <c r="P216"/>
  <c r="P215"/>
  <c r="P213"/>
  <c r="P212"/>
  <c r="P211"/>
  <c r="P210"/>
  <c r="P209"/>
  <c r="P208"/>
  <c r="P207"/>
  <c r="P206"/>
  <c r="P205"/>
  <c r="P204"/>
  <c r="P203"/>
  <c r="P202"/>
  <c r="P201"/>
  <c r="P199"/>
  <c r="P198"/>
  <c r="P196"/>
  <c r="P195"/>
  <c r="P194"/>
  <c r="P193"/>
  <c r="P192"/>
  <c r="P191"/>
  <c r="P190"/>
  <c r="P189"/>
  <c r="P188"/>
  <c r="P187"/>
  <c r="P185"/>
  <c r="P184"/>
  <c r="P183"/>
  <c r="P182"/>
  <c r="P181"/>
  <c r="P180"/>
  <c r="P179"/>
  <c r="P178"/>
  <c r="P177"/>
  <c r="P176"/>
  <c r="P174"/>
  <c r="P173"/>
  <c r="P172"/>
  <c r="P171"/>
  <c r="P170"/>
  <c r="P169"/>
  <c r="P168"/>
  <c r="P167"/>
  <c r="P166"/>
  <c r="P165"/>
  <c r="P163"/>
  <c r="P161"/>
  <c r="P160"/>
  <c r="P159"/>
  <c r="P158"/>
  <c r="P156"/>
  <c r="I156" s="1"/>
  <c r="P155"/>
  <c r="I155" s="1"/>
  <c r="P154"/>
  <c r="I154" s="1"/>
  <c r="P153"/>
  <c r="I153" s="1"/>
  <c r="P152"/>
  <c r="P151"/>
  <c r="P150"/>
  <c r="P148"/>
  <c r="P146"/>
  <c r="P145"/>
  <c r="P144"/>
  <c r="P143"/>
  <c r="P142"/>
  <c r="P141"/>
  <c r="P140"/>
  <c r="P139"/>
  <c r="P138"/>
  <c r="P137"/>
  <c r="P136"/>
  <c r="P134"/>
  <c r="P133"/>
  <c r="P132"/>
  <c r="P131"/>
  <c r="P130"/>
  <c r="P129"/>
  <c r="P128"/>
  <c r="P127"/>
  <c r="P126"/>
  <c r="P125"/>
  <c r="P124"/>
  <c r="P123"/>
  <c r="P122"/>
  <c r="P121"/>
  <c r="P119"/>
  <c r="P118"/>
  <c r="P116"/>
  <c r="P115"/>
  <c r="P114"/>
  <c r="P113"/>
  <c r="P112"/>
  <c r="P111"/>
  <c r="P110"/>
  <c r="P109"/>
  <c r="P108"/>
  <c r="P107"/>
  <c r="P105"/>
  <c r="P104"/>
  <c r="P103"/>
  <c r="P102"/>
  <c r="P101"/>
  <c r="P100"/>
  <c r="P99"/>
  <c r="P98"/>
  <c r="P97"/>
  <c r="P96"/>
  <c r="P94"/>
  <c r="P93"/>
  <c r="P92"/>
  <c r="P91"/>
  <c r="P90"/>
  <c r="P89"/>
  <c r="P88"/>
  <c r="P87"/>
  <c r="P86"/>
  <c r="P85"/>
  <c r="P83"/>
  <c r="P82"/>
  <c r="P81"/>
  <c r="P80"/>
  <c r="P78"/>
  <c r="P77"/>
  <c r="P74"/>
  <c r="P73"/>
  <c r="P72"/>
  <c r="P71"/>
  <c r="P69"/>
  <c r="P68"/>
  <c r="P67"/>
  <c r="P65"/>
  <c r="P64"/>
  <c r="P63"/>
  <c r="P62"/>
  <c r="P61"/>
  <c r="P60"/>
  <c r="P58"/>
  <c r="I58" s="1"/>
  <c r="P57"/>
  <c r="I57" s="1"/>
  <c r="P56"/>
  <c r="I56" s="1"/>
  <c r="P55"/>
  <c r="I55" s="1"/>
  <c r="P54"/>
  <c r="I54" s="1"/>
  <c r="P52"/>
  <c r="P51"/>
  <c r="P49"/>
  <c r="I49" s="1"/>
  <c r="P48"/>
  <c r="I48" s="1"/>
  <c r="P47"/>
  <c r="P46"/>
  <c r="P44"/>
  <c r="I44" s="1"/>
  <c r="P43"/>
  <c r="P42"/>
  <c r="P41"/>
  <c r="I41" s="1"/>
  <c r="P39"/>
  <c r="I39" s="1"/>
  <c r="P38"/>
  <c r="I38" s="1"/>
  <c r="P36"/>
  <c r="P35"/>
  <c r="I35" s="1"/>
  <c r="P34"/>
  <c r="I34" s="1"/>
  <c r="P31"/>
  <c r="I31" s="1"/>
  <c r="P30"/>
  <c r="I30" s="1"/>
  <c r="P29"/>
  <c r="I29" s="1"/>
  <c r="P28"/>
  <c r="I28" s="1"/>
  <c r="P27"/>
  <c r="I27" s="1"/>
  <c r="P26"/>
  <c r="I26" s="1"/>
  <c r="P25"/>
  <c r="I25" s="1"/>
  <c r="P23"/>
  <c r="P22"/>
  <c r="I22" s="1"/>
  <c r="P21"/>
  <c r="P19"/>
  <c r="I19" s="1"/>
  <c r="P18"/>
  <c r="I18" s="1"/>
  <c r="P17"/>
  <c r="I17" s="1"/>
  <c r="P16"/>
  <c r="I16" s="1"/>
  <c r="P15"/>
  <c r="I15" s="1"/>
  <c r="P14"/>
  <c r="I14" s="1"/>
  <c r="P13"/>
  <c r="P12"/>
  <c r="P11"/>
  <c r="P10"/>
  <c r="P9"/>
  <c r="P8"/>
  <c r="P7"/>
  <c r="I7" s="1"/>
  <c r="O247"/>
  <c r="O244"/>
  <c r="O231"/>
  <c r="O227"/>
  <c r="O214"/>
  <c r="O200"/>
  <c r="O197"/>
  <c r="O186"/>
  <c r="O175"/>
  <c r="O164"/>
  <c r="O157"/>
  <c r="O149"/>
  <c r="O147" s="1"/>
  <c r="O135"/>
  <c r="O120"/>
  <c r="O117"/>
  <c r="O106"/>
  <c r="O95"/>
  <c r="O84"/>
  <c r="O79"/>
  <c r="O76"/>
  <c r="O70"/>
  <c r="O66"/>
  <c r="O53"/>
  <c r="O50"/>
  <c r="O45"/>
  <c r="O40" s="1"/>
  <c r="O37"/>
  <c r="O33"/>
  <c r="O24"/>
  <c r="O20"/>
  <c r="O6"/>
  <c r="H247" i="104"/>
  <c r="H244"/>
  <c r="H231"/>
  <c r="H226" s="1"/>
  <c r="H225" s="1"/>
  <c r="H227"/>
  <c r="H214"/>
  <c r="H200"/>
  <c r="H197"/>
  <c r="H186"/>
  <c r="H175"/>
  <c r="H164"/>
  <c r="H162" s="1"/>
  <c r="H157"/>
  <c r="H149"/>
  <c r="H147" s="1"/>
  <c r="H135"/>
  <c r="H120"/>
  <c r="H117"/>
  <c r="H106"/>
  <c r="H95"/>
  <c r="H84"/>
  <c r="H79"/>
  <c r="H76"/>
  <c r="H70"/>
  <c r="H66"/>
  <c r="H59" s="1"/>
  <c r="H53"/>
  <c r="H50"/>
  <c r="H40"/>
  <c r="H37"/>
  <c r="H33"/>
  <c r="H24"/>
  <c r="H20"/>
  <c r="H6"/>
  <c r="H247" i="103"/>
  <c r="H244"/>
  <c r="H231"/>
  <c r="H227"/>
  <c r="H214"/>
  <c r="H200"/>
  <c r="H197"/>
  <c r="H186"/>
  <c r="H175"/>
  <c r="H164"/>
  <c r="H157"/>
  <c r="H149"/>
  <c r="H147" s="1"/>
  <c r="H135"/>
  <c r="H120"/>
  <c r="H117"/>
  <c r="H106"/>
  <c r="H95"/>
  <c r="H84"/>
  <c r="H79"/>
  <c r="H76"/>
  <c r="H70"/>
  <c r="H66"/>
  <c r="H53"/>
  <c r="H50"/>
  <c r="H40"/>
  <c r="H37"/>
  <c r="H33"/>
  <c r="H24"/>
  <c r="H20"/>
  <c r="H6"/>
  <c r="H284" i="97"/>
  <c r="H283"/>
  <c r="H281"/>
  <c r="H280"/>
  <c r="H279"/>
  <c r="H275"/>
  <c r="H273"/>
  <c r="H271"/>
  <c r="H270"/>
  <c r="H269"/>
  <c r="H267"/>
  <c r="H266"/>
  <c r="H265"/>
  <c r="H263"/>
  <c r="H262"/>
  <c r="H258"/>
  <c r="H254"/>
  <c r="H253"/>
  <c r="H251"/>
  <c r="H250"/>
  <c r="H249"/>
  <c r="H247"/>
  <c r="H246"/>
  <c r="H245"/>
  <c r="H242"/>
  <c r="H241"/>
  <c r="H238"/>
  <c r="H237"/>
  <c r="H234"/>
  <c r="H233"/>
  <c r="H231"/>
  <c r="H229"/>
  <c r="H228"/>
  <c r="H226"/>
  <c r="H225"/>
  <c r="H223"/>
  <c r="H222"/>
  <c r="H219"/>
  <c r="H218"/>
  <c r="H215"/>
  <c r="H214"/>
  <c r="H213"/>
  <c r="H211"/>
  <c r="H210"/>
  <c r="H209"/>
  <c r="H207"/>
  <c r="H206"/>
  <c r="H202"/>
  <c r="H201"/>
  <c r="H198"/>
  <c r="H197"/>
  <c r="H193"/>
  <c r="H191"/>
  <c r="H190"/>
  <c r="H181"/>
  <c r="H180"/>
  <c r="H175"/>
  <c r="H174"/>
  <c r="H172"/>
  <c r="H171"/>
  <c r="H170"/>
  <c r="H167"/>
  <c r="H166"/>
  <c r="H164"/>
  <c r="H162"/>
  <c r="H160"/>
  <c r="H158"/>
  <c r="H156"/>
  <c r="H154"/>
  <c r="H152"/>
  <c r="H151"/>
  <c r="H148"/>
  <c r="H146"/>
  <c r="H144"/>
  <c r="H114" i="95" s="1"/>
  <c r="H143" i="97"/>
  <c r="H142"/>
  <c r="H140"/>
  <c r="H139"/>
  <c r="H138"/>
  <c r="H135"/>
  <c r="H134"/>
  <c r="H131"/>
  <c r="H130"/>
  <c r="H127"/>
  <c r="H126"/>
  <c r="H124"/>
  <c r="H122"/>
  <c r="H120"/>
  <c r="H119"/>
  <c r="H118"/>
  <c r="H116"/>
  <c r="H112"/>
  <c r="H111"/>
  <c r="H108"/>
  <c r="H107"/>
  <c r="H106" s="1"/>
  <c r="H104"/>
  <c r="H102"/>
  <c r="H99"/>
  <c r="H98"/>
  <c r="H95"/>
  <c r="H94"/>
  <c r="H92"/>
  <c r="H91"/>
  <c r="H90"/>
  <c r="H86"/>
  <c r="H58" i="95" s="1"/>
  <c r="H80" i="97"/>
  <c r="H79" s="1"/>
  <c r="H77"/>
  <c r="H51" i="95" s="1"/>
  <c r="H73" i="97"/>
  <c r="H66"/>
  <c r="H44" i="95" s="1"/>
  <c r="H61" i="97"/>
  <c r="H41" i="95" s="1"/>
  <c r="H57" i="97"/>
  <c r="H39" i="95" s="1"/>
  <c r="H54" i="97"/>
  <c r="H38" i="95" s="1"/>
  <c r="H49" i="97"/>
  <c r="H35" i="95" s="1"/>
  <c r="H46" i="97"/>
  <c r="H34" i="95" s="1"/>
  <c r="H41" i="97"/>
  <c r="H31" i="95" s="1"/>
  <c r="H36" i="97"/>
  <c r="H28" i="95" s="1"/>
  <c r="H31" i="97"/>
  <c r="H29"/>
  <c r="H27"/>
  <c r="H19"/>
  <c r="H15" i="95" s="1"/>
  <c r="H16" i="97"/>
  <c r="H14" i="95" s="1"/>
  <c r="H7" i="97"/>
  <c r="H7" i="95" s="1"/>
  <c r="P62" i="83"/>
  <c r="U62" s="1"/>
  <c r="I62" s="1"/>
  <c r="P49"/>
  <c r="U49" s="1"/>
  <c r="I49" s="1"/>
  <c r="H248" i="95" l="1"/>
  <c r="H145" i="97"/>
  <c r="H163"/>
  <c r="G177"/>
  <c r="H62" i="95"/>
  <c r="H72"/>
  <c r="H92"/>
  <c r="H101"/>
  <c r="H110"/>
  <c r="P30"/>
  <c r="H60"/>
  <c r="H69"/>
  <c r="H81"/>
  <c r="H90"/>
  <c r="H118"/>
  <c r="P155"/>
  <c r="H203"/>
  <c r="H207"/>
  <c r="H211"/>
  <c r="H224"/>
  <c r="H232"/>
  <c r="H236"/>
  <c r="H250"/>
  <c r="H254"/>
  <c r="H21"/>
  <c r="H115" i="97"/>
  <c r="H137"/>
  <c r="H107" i="95" s="1"/>
  <c r="H203" i="97"/>
  <c r="H110"/>
  <c r="H217"/>
  <c r="H239"/>
  <c r="G100"/>
  <c r="H141"/>
  <c r="H168"/>
  <c r="H221"/>
  <c r="H243"/>
  <c r="H132"/>
  <c r="H159"/>
  <c r="H182"/>
  <c r="H199"/>
  <c r="H278"/>
  <c r="H282"/>
  <c r="H252" i="95" s="1"/>
  <c r="H123" i="97"/>
  <c r="H128"/>
  <c r="H155"/>
  <c r="H176"/>
  <c r="H146" i="95" s="1"/>
  <c r="H189" i="97"/>
  <c r="H195"/>
  <c r="H235"/>
  <c r="H259"/>
  <c r="H229" i="95" s="1"/>
  <c r="H226" i="103"/>
  <c r="H225" s="1"/>
  <c r="H5" i="104"/>
  <c r="O226"/>
  <c r="O225" s="1"/>
  <c r="Q89" i="97"/>
  <c r="G96"/>
  <c r="G89" s="1"/>
  <c r="G187"/>
  <c r="H60" i="100"/>
  <c r="H78" i="95"/>
  <c r="H88"/>
  <c r="H97"/>
  <c r="H105"/>
  <c r="H114" i="97"/>
  <c r="H274"/>
  <c r="H125" i="95"/>
  <c r="H138"/>
  <c r="H152"/>
  <c r="H176"/>
  <c r="H189"/>
  <c r="H242"/>
  <c r="P21"/>
  <c r="G21" i="96"/>
  <c r="P64" i="95"/>
  <c r="G75" i="96"/>
  <c r="G64" i="95" s="1"/>
  <c r="P86"/>
  <c r="G97" i="96"/>
  <c r="G86" i="95" s="1"/>
  <c r="P99"/>
  <c r="G110" i="96"/>
  <c r="G99" i="95" s="1"/>
  <c r="P112"/>
  <c r="G123" i="96"/>
  <c r="G112" i="95" s="1"/>
  <c r="P127"/>
  <c r="G138" i="96"/>
  <c r="G127" i="95" s="1"/>
  <c r="P136"/>
  <c r="G147" i="96"/>
  <c r="P144" i="95"/>
  <c r="G155" i="96"/>
  <c r="G144" i="95" s="1"/>
  <c r="P167"/>
  <c r="G178" i="96"/>
  <c r="G167" i="95" s="1"/>
  <c r="P184"/>
  <c r="G195" i="96"/>
  <c r="G184" i="95" s="1"/>
  <c r="P198"/>
  <c r="G209" i="96"/>
  <c r="P216" i="95"/>
  <c r="G227" i="96"/>
  <c r="G216" i="95" s="1"/>
  <c r="P245"/>
  <c r="G256" i="96"/>
  <c r="H169" i="97"/>
  <c r="H188"/>
  <c r="H158" i="95" s="1"/>
  <c r="H220" i="97"/>
  <c r="H190" i="95" s="1"/>
  <c r="H224" i="97"/>
  <c r="H276"/>
  <c r="H162" i="103"/>
  <c r="O59"/>
  <c r="O162"/>
  <c r="Q36" i="97"/>
  <c r="Q46"/>
  <c r="Q54"/>
  <c r="G109"/>
  <c r="G125"/>
  <c r="G165"/>
  <c r="G216"/>
  <c r="G244"/>
  <c r="H163" i="100"/>
  <c r="H23" i="95"/>
  <c r="H47" i="96"/>
  <c r="H45" i="95" s="1"/>
  <c r="H47"/>
  <c r="H54"/>
  <c r="H68"/>
  <c r="H80"/>
  <c r="H85"/>
  <c r="H89"/>
  <c r="H93"/>
  <c r="H98"/>
  <c r="H102"/>
  <c r="H111"/>
  <c r="H116"/>
  <c r="H122"/>
  <c r="H126"/>
  <c r="H130"/>
  <c r="H134"/>
  <c r="H139"/>
  <c r="H163"/>
  <c r="H168"/>
  <c r="H172"/>
  <c r="H177"/>
  <c r="H181"/>
  <c r="H185"/>
  <c r="H194"/>
  <c r="H199"/>
  <c r="H215"/>
  <c r="H219"/>
  <c r="H223"/>
  <c r="H235"/>
  <c r="H239"/>
  <c r="H243"/>
  <c r="H249"/>
  <c r="H253"/>
  <c r="P10"/>
  <c r="P23"/>
  <c r="G23" i="96"/>
  <c r="G23" i="95" s="1"/>
  <c r="P36"/>
  <c r="G38" i="96"/>
  <c r="P61" i="95"/>
  <c r="G72" i="96"/>
  <c r="G61" i="95" s="1"/>
  <c r="P65"/>
  <c r="G76" i="96"/>
  <c r="G65" i="95" s="1"/>
  <c r="P71"/>
  <c r="G82" i="96"/>
  <c r="P77" i="95"/>
  <c r="G88" i="96"/>
  <c r="P82" i="95"/>
  <c r="G93" i="96"/>
  <c r="G82" i="95" s="1"/>
  <c r="P87"/>
  <c r="G98" i="96"/>
  <c r="G87" i="95" s="1"/>
  <c r="P91"/>
  <c r="G102" i="96"/>
  <c r="G91" i="95" s="1"/>
  <c r="P96"/>
  <c r="G107" i="96"/>
  <c r="P100" i="95"/>
  <c r="G111" i="96"/>
  <c r="G100" i="95" s="1"/>
  <c r="P104"/>
  <c r="G115" i="96"/>
  <c r="G104" i="95" s="1"/>
  <c r="P109"/>
  <c r="G120" i="96"/>
  <c r="G109" i="95" s="1"/>
  <c r="P113"/>
  <c r="G124" i="96"/>
  <c r="G113" i="95" s="1"/>
  <c r="P119"/>
  <c r="G130" i="96"/>
  <c r="G119" i="95" s="1"/>
  <c r="P124"/>
  <c r="G135" i="96"/>
  <c r="G124" i="95" s="1"/>
  <c r="P128"/>
  <c r="G139" i="96"/>
  <c r="G128" i="95" s="1"/>
  <c r="P132"/>
  <c r="G143" i="96"/>
  <c r="G132" i="95" s="1"/>
  <c r="P137"/>
  <c r="G148" i="96"/>
  <c r="G137" i="95" s="1"/>
  <c r="P141"/>
  <c r="G152" i="96"/>
  <c r="G141" i="95" s="1"/>
  <c r="P145"/>
  <c r="G156" i="96"/>
  <c r="G145" i="95" s="1"/>
  <c r="P151"/>
  <c r="G162" i="96"/>
  <c r="G151" i="95" s="1"/>
  <c r="P158"/>
  <c r="G169" i="96"/>
  <c r="P163" i="95"/>
  <c r="G174" i="96"/>
  <c r="G163" i="95" s="1"/>
  <c r="P168"/>
  <c r="G179" i="96"/>
  <c r="G168" i="95" s="1"/>
  <c r="P172"/>
  <c r="G183" i="96"/>
  <c r="G172" i="95" s="1"/>
  <c r="P177"/>
  <c r="G188" i="96"/>
  <c r="G177" i="95" s="1"/>
  <c r="P181"/>
  <c r="G192" i="96"/>
  <c r="G181" i="95" s="1"/>
  <c r="P185"/>
  <c r="G196" i="96"/>
  <c r="G185" i="95" s="1"/>
  <c r="P190"/>
  <c r="G201" i="96"/>
  <c r="G190" i="95" s="1"/>
  <c r="P194"/>
  <c r="G205" i="96"/>
  <c r="G194" i="95" s="1"/>
  <c r="P199"/>
  <c r="G210" i="96"/>
  <c r="G199" i="95" s="1"/>
  <c r="P204"/>
  <c r="G215" i="96"/>
  <c r="G204" i="95" s="1"/>
  <c r="P208"/>
  <c r="G219" i="96"/>
  <c r="G208" i="95" s="1"/>
  <c r="P212"/>
  <c r="G223" i="96"/>
  <c r="G212" i="95" s="1"/>
  <c r="P217"/>
  <c r="G228" i="96"/>
  <c r="G217" i="95" s="1"/>
  <c r="P221"/>
  <c r="G232" i="96"/>
  <c r="G221" i="95" s="1"/>
  <c r="P228"/>
  <c r="G239" i="96"/>
  <c r="P233" i="95"/>
  <c r="G244" i="96"/>
  <c r="G233" i="95" s="1"/>
  <c r="P237"/>
  <c r="G248" i="96"/>
  <c r="G237" i="95" s="1"/>
  <c r="P241"/>
  <c r="G252" i="96"/>
  <c r="G241" i="95" s="1"/>
  <c r="P246"/>
  <c r="G257" i="96"/>
  <c r="G246" i="95" s="1"/>
  <c r="P251"/>
  <c r="G262" i="96"/>
  <c r="G251" i="95" s="1"/>
  <c r="H59" i="96"/>
  <c r="H121" i="95"/>
  <c r="H133"/>
  <c r="H161"/>
  <c r="H171"/>
  <c r="H193"/>
  <c r="P52"/>
  <c r="G61" i="96"/>
  <c r="P74" i="95"/>
  <c r="G85" i="96"/>
  <c r="G74" i="95" s="1"/>
  <c r="P94"/>
  <c r="G105" i="96"/>
  <c r="G94" i="95" s="1"/>
  <c r="P108"/>
  <c r="G119" i="96"/>
  <c r="G108" i="95" s="1"/>
  <c r="P123"/>
  <c r="G134" i="96"/>
  <c r="G123" i="95" s="1"/>
  <c r="P140"/>
  <c r="G151" i="96"/>
  <c r="G140" i="95" s="1"/>
  <c r="P150"/>
  <c r="G161" i="96"/>
  <c r="P171" i="95"/>
  <c r="G182" i="96"/>
  <c r="G171" i="95" s="1"/>
  <c r="P189"/>
  <c r="G200" i="96"/>
  <c r="G189" i="95" s="1"/>
  <c r="P207"/>
  <c r="G218" i="96"/>
  <c r="G207" i="95" s="1"/>
  <c r="P220"/>
  <c r="G231" i="96"/>
  <c r="G220" i="95" s="1"/>
  <c r="P240"/>
  <c r="G251" i="96"/>
  <c r="G240" i="95" s="1"/>
  <c r="H173" i="97"/>
  <c r="H143" i="95" s="1"/>
  <c r="H117" i="97"/>
  <c r="H161"/>
  <c r="H131" i="95" s="1"/>
  <c r="H216" i="97"/>
  <c r="H252"/>
  <c r="H222" i="95" s="1"/>
  <c r="G114" i="97"/>
  <c r="G150"/>
  <c r="G205"/>
  <c r="G257"/>
  <c r="G261"/>
  <c r="G277"/>
  <c r="G20" i="102"/>
  <c r="G5" s="1"/>
  <c r="G261" s="1"/>
  <c r="H76" i="100"/>
  <c r="H25" i="95"/>
  <c r="H75" i="96"/>
  <c r="H64" i="95" s="1"/>
  <c r="H85" i="96"/>
  <c r="H74" i="95" s="1"/>
  <c r="H97" i="96"/>
  <c r="H86" i="95" s="1"/>
  <c r="H105" i="96"/>
  <c r="H94" i="95" s="1"/>
  <c r="H110" i="96"/>
  <c r="H119"/>
  <c r="H108" i="95" s="1"/>
  <c r="H123" i="96"/>
  <c r="H112" i="95" s="1"/>
  <c r="H134" i="96"/>
  <c r="H138"/>
  <c r="H147"/>
  <c r="H136" i="95" s="1"/>
  <c r="H151" i="96"/>
  <c r="H140" i="95" s="1"/>
  <c r="H155" i="96"/>
  <c r="H144" i="95" s="1"/>
  <c r="H161" i="96"/>
  <c r="H150" i="95" s="1"/>
  <c r="H159"/>
  <c r="H175" i="96"/>
  <c r="H165" i="95"/>
  <c r="H169"/>
  <c r="H173"/>
  <c r="H197" i="96"/>
  <c r="H187" i="95"/>
  <c r="H191"/>
  <c r="H195"/>
  <c r="H204"/>
  <c r="H208"/>
  <c r="H212"/>
  <c r="H227" i="96"/>
  <c r="H231"/>
  <c r="H220" i="95" s="1"/>
  <c r="H251" i="96"/>
  <c r="H240" i="95" s="1"/>
  <c r="H256" i="96"/>
  <c r="H245" i="95" s="1"/>
  <c r="P17"/>
  <c r="P26"/>
  <c r="G28" i="96"/>
  <c r="P56" i="95"/>
  <c r="P62"/>
  <c r="G73" i="96"/>
  <c r="G62" i="95" s="1"/>
  <c r="P67"/>
  <c r="G78" i="96"/>
  <c r="P72" i="95"/>
  <c r="G83" i="96"/>
  <c r="G72" i="95" s="1"/>
  <c r="P78"/>
  <c r="G89" i="96"/>
  <c r="G78" i="95" s="1"/>
  <c r="P83"/>
  <c r="G94" i="96"/>
  <c r="G83" i="95" s="1"/>
  <c r="P88"/>
  <c r="G99" i="96"/>
  <c r="G88" i="95" s="1"/>
  <c r="P92"/>
  <c r="G103" i="96"/>
  <c r="G92" i="95" s="1"/>
  <c r="P97"/>
  <c r="G108" i="96"/>
  <c r="G97" i="95" s="1"/>
  <c r="P101"/>
  <c r="G112" i="96"/>
  <c r="G101" i="95" s="1"/>
  <c r="P105"/>
  <c r="G116" i="96"/>
  <c r="G105" i="95" s="1"/>
  <c r="P110"/>
  <c r="G121" i="96"/>
  <c r="G110" i="95" s="1"/>
  <c r="P115"/>
  <c r="G126" i="96"/>
  <c r="G115" i="95" s="1"/>
  <c r="P121"/>
  <c r="G132" i="96"/>
  <c r="P125" i="95"/>
  <c r="G136" i="96"/>
  <c r="G125" i="95" s="1"/>
  <c r="P129"/>
  <c r="G140" i="96"/>
  <c r="G129" i="95" s="1"/>
  <c r="P133"/>
  <c r="G144" i="96"/>
  <c r="G133" i="95" s="1"/>
  <c r="P138"/>
  <c r="G149" i="96"/>
  <c r="G138" i="95" s="1"/>
  <c r="P142"/>
  <c r="G153" i="96"/>
  <c r="G142" i="95" s="1"/>
  <c r="P146"/>
  <c r="G157" i="96"/>
  <c r="G146" i="95" s="1"/>
  <c r="P152"/>
  <c r="G163" i="96"/>
  <c r="G152" i="95" s="1"/>
  <c r="P159"/>
  <c r="G170" i="96"/>
  <c r="G159" i="95" s="1"/>
  <c r="P165"/>
  <c r="G176" i="96"/>
  <c r="P169" i="95"/>
  <c r="G180" i="96"/>
  <c r="G169" i="95" s="1"/>
  <c r="P173"/>
  <c r="G184" i="96"/>
  <c r="G173" i="95" s="1"/>
  <c r="P178"/>
  <c r="G189" i="96"/>
  <c r="G178" i="95" s="1"/>
  <c r="P182"/>
  <c r="G193" i="96"/>
  <c r="G182" i="95" s="1"/>
  <c r="P187"/>
  <c r="G198" i="96"/>
  <c r="P191" i="95"/>
  <c r="G202" i="96"/>
  <c r="G191" i="95" s="1"/>
  <c r="P195"/>
  <c r="G206" i="96"/>
  <c r="G195" i="95" s="1"/>
  <c r="P201"/>
  <c r="G212" i="96"/>
  <c r="P205" i="95"/>
  <c r="G216" i="96"/>
  <c r="G205" i="95" s="1"/>
  <c r="P209"/>
  <c r="G220" i="96"/>
  <c r="G209" i="95" s="1"/>
  <c r="P213"/>
  <c r="G224" i="96"/>
  <c r="G213" i="95" s="1"/>
  <c r="P218"/>
  <c r="G229" i="96"/>
  <c r="G218" i="95" s="1"/>
  <c r="P222"/>
  <c r="G233" i="96"/>
  <c r="G222" i="95" s="1"/>
  <c r="P229"/>
  <c r="G240" i="96"/>
  <c r="G229" i="95" s="1"/>
  <c r="P234"/>
  <c r="G245" i="96"/>
  <c r="G234" i="95" s="1"/>
  <c r="P238"/>
  <c r="G249" i="96"/>
  <c r="G238" i="95" s="1"/>
  <c r="P242"/>
  <c r="G253" i="96"/>
  <c r="G242" i="95" s="1"/>
  <c r="P248"/>
  <c r="G259" i="96"/>
  <c r="P252" i="95"/>
  <c r="G263" i="96"/>
  <c r="G252" i="95" s="1"/>
  <c r="H5" i="94"/>
  <c r="E5" i="93" s="1"/>
  <c r="Q105" i="97"/>
  <c r="H115" i="95"/>
  <c r="H129"/>
  <c r="H142"/>
  <c r="H167"/>
  <c r="H180"/>
  <c r="H184"/>
  <c r="H208" i="96"/>
  <c r="H198" i="95"/>
  <c r="H206"/>
  <c r="P60"/>
  <c r="G71" i="96"/>
  <c r="G60" i="95" s="1"/>
  <c r="P69"/>
  <c r="G80" i="96"/>
  <c r="G69" i="95" s="1"/>
  <c r="P81"/>
  <c r="G92" i="96"/>
  <c r="G81" i="95" s="1"/>
  <c r="P90"/>
  <c r="G101" i="96"/>
  <c r="G90" i="95" s="1"/>
  <c r="P103"/>
  <c r="G114" i="96"/>
  <c r="G103" i="95" s="1"/>
  <c r="P118"/>
  <c r="G129" i="96"/>
  <c r="P131" i="95"/>
  <c r="G142" i="96"/>
  <c r="G131" i="95" s="1"/>
  <c r="P161"/>
  <c r="G172" i="96"/>
  <c r="G161" i="95" s="1"/>
  <c r="P176"/>
  <c r="G187" i="96"/>
  <c r="P180" i="95"/>
  <c r="G191" i="96"/>
  <c r="G180" i="95" s="1"/>
  <c r="P193"/>
  <c r="G204" i="96"/>
  <c r="G193" i="95" s="1"/>
  <c r="P203"/>
  <c r="G214" i="96"/>
  <c r="G203" i="95" s="1"/>
  <c r="P211"/>
  <c r="G222" i="96"/>
  <c r="G211" i="95" s="1"/>
  <c r="P224"/>
  <c r="G235" i="96"/>
  <c r="G224" i="95" s="1"/>
  <c r="P232"/>
  <c r="G243" i="96"/>
  <c r="P236" i="95"/>
  <c r="G247" i="96"/>
  <c r="G236" i="95" s="1"/>
  <c r="P250"/>
  <c r="G261" i="96"/>
  <c r="G250" i="95" s="1"/>
  <c r="P254"/>
  <c r="G265" i="96"/>
  <c r="G254" i="95" s="1"/>
  <c r="H78" i="97"/>
  <c r="H52" i="95" s="1"/>
  <c r="H101" i="97"/>
  <c r="H129"/>
  <c r="H133"/>
  <c r="H103" i="95" s="1"/>
  <c r="H178" i="97"/>
  <c r="H148" i="95" s="1"/>
  <c r="H52" i="97"/>
  <c r="H97"/>
  <c r="H96" s="1"/>
  <c r="H113"/>
  <c r="H83" i="95" s="1"/>
  <c r="H121" i="97"/>
  <c r="H153"/>
  <c r="H157"/>
  <c r="H208"/>
  <c r="H178" i="95" s="1"/>
  <c r="H212" i="97"/>
  <c r="H182" i="95" s="1"/>
  <c r="H248" i="97"/>
  <c r="H218" i="95" s="1"/>
  <c r="H264" i="97"/>
  <c r="H234" i="95" s="1"/>
  <c r="H268" i="97"/>
  <c r="H238" i="95" s="1"/>
  <c r="H272" i="97"/>
  <c r="O75" i="104"/>
  <c r="H93" i="97"/>
  <c r="H63" i="95" s="1"/>
  <c r="H103" i="97"/>
  <c r="H73" i="95" s="1"/>
  <c r="H149" i="97"/>
  <c r="H196"/>
  <c r="H200"/>
  <c r="H170" i="95" s="1"/>
  <c r="H204" i="97"/>
  <c r="H174" i="95" s="1"/>
  <c r="H232" i="97"/>
  <c r="H202" i="95" s="1"/>
  <c r="H236" i="97"/>
  <c r="H240"/>
  <c r="H210" i="95" s="1"/>
  <c r="H244" i="97"/>
  <c r="H260"/>
  <c r="H230" i="95" s="1"/>
  <c r="H75" i="103"/>
  <c r="H75" i="104"/>
  <c r="O75" i="103"/>
  <c r="O226"/>
  <c r="O225" s="1"/>
  <c r="O40" i="104"/>
  <c r="Q31" i="97"/>
  <c r="Q41"/>
  <c r="Q30" s="1"/>
  <c r="G51" i="95"/>
  <c r="G76" i="97"/>
  <c r="G44" s="1"/>
  <c r="G147"/>
  <c r="G194"/>
  <c r="G192" s="1"/>
  <c r="G230"/>
  <c r="G274"/>
  <c r="H23" i="102"/>
  <c r="H20" s="1"/>
  <c r="H5" s="1"/>
  <c r="H227" i="100"/>
  <c r="H226" s="1"/>
  <c r="H38" i="96"/>
  <c r="H49" i="95"/>
  <c r="H72" i="96"/>
  <c r="H61" i="95" s="1"/>
  <c r="H76" i="96"/>
  <c r="H65" i="95" s="1"/>
  <c r="H82" i="96"/>
  <c r="H88"/>
  <c r="H77" i="95" s="1"/>
  <c r="H93" i="96"/>
  <c r="H82" i="95" s="1"/>
  <c r="H98" i="96"/>
  <c r="H87" i="95" s="1"/>
  <c r="H102" i="96"/>
  <c r="H107"/>
  <c r="H96" i="95" s="1"/>
  <c r="H111" i="96"/>
  <c r="H100" i="95" s="1"/>
  <c r="H115" i="96"/>
  <c r="H104" i="95" s="1"/>
  <c r="H120" i="96"/>
  <c r="H109" i="95" s="1"/>
  <c r="H124" i="96"/>
  <c r="H113" i="95" s="1"/>
  <c r="H130" i="96"/>
  <c r="H135"/>
  <c r="H124" i="95" s="1"/>
  <c r="H139" i="96"/>
  <c r="H128" i="95" s="1"/>
  <c r="H143" i="96"/>
  <c r="H132" i="95" s="1"/>
  <c r="H148" i="96"/>
  <c r="H137" i="95" s="1"/>
  <c r="H152" i="96"/>
  <c r="H141" i="95" s="1"/>
  <c r="H156" i="96"/>
  <c r="H145" i="95" s="1"/>
  <c r="H162" i="96"/>
  <c r="H151" i="95" s="1"/>
  <c r="H160"/>
  <c r="H166"/>
  <c r="H179"/>
  <c r="H183"/>
  <c r="H188"/>
  <c r="H192"/>
  <c r="H196"/>
  <c r="H212" i="96"/>
  <c r="H216"/>
  <c r="H205" i="95" s="1"/>
  <c r="H220" i="96"/>
  <c r="H224"/>
  <c r="H213" i="95" s="1"/>
  <c r="H228" i="96"/>
  <c r="H217" i="95" s="1"/>
  <c r="H232" i="96"/>
  <c r="H221" i="95" s="1"/>
  <c r="H239" i="96"/>
  <c r="H228" i="95" s="1"/>
  <c r="H244" i="96"/>
  <c r="H233" i="95" s="1"/>
  <c r="H248" i="96"/>
  <c r="H237" i="95" s="1"/>
  <c r="H252" i="96"/>
  <c r="H241" i="95" s="1"/>
  <c r="H257" i="96"/>
  <c r="H246" i="95" s="1"/>
  <c r="H262" i="96"/>
  <c r="H251" i="95" s="1"/>
  <c r="P8"/>
  <c r="P12"/>
  <c r="P27"/>
  <c r="G29" i="96"/>
  <c r="G27" i="95" s="1"/>
  <c r="G47"/>
  <c r="G47" i="96"/>
  <c r="P63" i="95"/>
  <c r="G74" i="96"/>
  <c r="G63" i="95" s="1"/>
  <c r="P68"/>
  <c r="G79" i="96"/>
  <c r="G68" i="95" s="1"/>
  <c r="P73"/>
  <c r="G84" i="96"/>
  <c r="G73" i="95" s="1"/>
  <c r="P80"/>
  <c r="G91" i="96"/>
  <c r="P85" i="95"/>
  <c r="G96" i="96"/>
  <c r="P89" i="95"/>
  <c r="G100" i="96"/>
  <c r="G89" i="95" s="1"/>
  <c r="P93"/>
  <c r="G104" i="96"/>
  <c r="G93" i="95" s="1"/>
  <c r="P98"/>
  <c r="G109" i="96"/>
  <c r="G98" i="95" s="1"/>
  <c r="P102"/>
  <c r="G113" i="96"/>
  <c r="G102" i="95" s="1"/>
  <c r="P107"/>
  <c r="G118" i="96"/>
  <c r="P111" i="95"/>
  <c r="G122" i="96"/>
  <c r="G111" i="95" s="1"/>
  <c r="P116"/>
  <c r="G127" i="96"/>
  <c r="G116" i="95" s="1"/>
  <c r="P122"/>
  <c r="G133" i="96"/>
  <c r="G122" i="95" s="1"/>
  <c r="P126"/>
  <c r="G137" i="96"/>
  <c r="G126" i="95" s="1"/>
  <c r="P130"/>
  <c r="G141" i="96"/>
  <c r="G130" i="95" s="1"/>
  <c r="P134"/>
  <c r="G145" i="96"/>
  <c r="G134" i="95" s="1"/>
  <c r="P139"/>
  <c r="G150" i="96"/>
  <c r="G139" i="95" s="1"/>
  <c r="P143"/>
  <c r="G154" i="96"/>
  <c r="G143" i="95" s="1"/>
  <c r="P148"/>
  <c r="G159" i="96"/>
  <c r="P154" i="95"/>
  <c r="P160"/>
  <c r="G171" i="96"/>
  <c r="G160" i="95" s="1"/>
  <c r="P166"/>
  <c r="G177" i="96"/>
  <c r="G166" i="95" s="1"/>
  <c r="P170"/>
  <c r="G181" i="96"/>
  <c r="G170" i="95" s="1"/>
  <c r="P174"/>
  <c r="G185" i="96"/>
  <c r="G174" i="95" s="1"/>
  <c r="P179"/>
  <c r="G190" i="96"/>
  <c r="G179" i="95" s="1"/>
  <c r="P183"/>
  <c r="G194" i="96"/>
  <c r="G183" i="95" s="1"/>
  <c r="P188"/>
  <c r="G199" i="96"/>
  <c r="G188" i="95" s="1"/>
  <c r="P192"/>
  <c r="G203" i="96"/>
  <c r="G192" i="95" s="1"/>
  <c r="P196"/>
  <c r="G207" i="96"/>
  <c r="G196" i="95" s="1"/>
  <c r="P202"/>
  <c r="G213" i="96"/>
  <c r="G202" i="95" s="1"/>
  <c r="P206"/>
  <c r="G217" i="96"/>
  <c r="G206" i="95" s="1"/>
  <c r="P210"/>
  <c r="G221" i="96"/>
  <c r="G210" i="95" s="1"/>
  <c r="P215"/>
  <c r="G226" i="96"/>
  <c r="P219" i="95"/>
  <c r="G230" i="96"/>
  <c r="G219" i="95" s="1"/>
  <c r="P223"/>
  <c r="G234" i="96"/>
  <c r="G223" i="95" s="1"/>
  <c r="P230"/>
  <c r="G241" i="96"/>
  <c r="G230" i="95" s="1"/>
  <c r="P235"/>
  <c r="G246" i="96"/>
  <c r="G235" i="95" s="1"/>
  <c r="P239"/>
  <c r="G250" i="96"/>
  <c r="G239" i="95" s="1"/>
  <c r="P243"/>
  <c r="G254" i="96"/>
  <c r="G243" i="95" s="1"/>
  <c r="P249"/>
  <c r="G260" i="96"/>
  <c r="G249" i="95" s="1"/>
  <c r="P253"/>
  <c r="G264" i="96"/>
  <c r="G253" i="95" s="1"/>
  <c r="H190" i="94"/>
  <c r="E13" i="93" s="1"/>
  <c r="E14" s="1"/>
  <c r="H59" i="103"/>
  <c r="H5"/>
  <c r="H40" i="100"/>
  <c r="H32" s="1"/>
  <c r="H256" s="1"/>
  <c r="H109" i="97"/>
  <c r="H62" i="96"/>
  <c r="H53" i="95" s="1"/>
  <c r="H119" i="94"/>
  <c r="E7" i="93" s="1"/>
  <c r="P47" i="95"/>
  <c r="I42" i="103"/>
  <c r="I47"/>
  <c r="I43"/>
  <c r="I46"/>
  <c r="Q16" i="97"/>
  <c r="Q177"/>
  <c r="I8" i="96"/>
  <c r="I10"/>
  <c r="I12"/>
  <c r="I17"/>
  <c r="I28"/>
  <c r="I32"/>
  <c r="I67"/>
  <c r="I165"/>
  <c r="P9" i="95"/>
  <c r="P11"/>
  <c r="P13"/>
  <c r="P16"/>
  <c r="P18"/>
  <c r="P42"/>
  <c r="P55"/>
  <c r="P57"/>
  <c r="H90" i="96"/>
  <c r="H79" i="95" s="1"/>
  <c r="I29" i="96"/>
  <c r="I166"/>
  <c r="H153" i="102"/>
  <c r="H168"/>
  <c r="H232"/>
  <c r="H40"/>
  <c r="H32" s="1"/>
  <c r="H65"/>
  <c r="Q86" i="97"/>
  <c r="O32" i="104"/>
  <c r="Q66" i="97"/>
  <c r="O32" i="103"/>
  <c r="Q80" i="97"/>
  <c r="Q73"/>
  <c r="Q61"/>
  <c r="Q57"/>
  <c r="Q49"/>
  <c r="H217" i="94"/>
  <c r="H216" s="1"/>
  <c r="E21" i="93" s="1"/>
  <c r="H81" i="96"/>
  <c r="H42"/>
  <c r="H20"/>
  <c r="H5" s="1"/>
  <c r="H24"/>
  <c r="H24" i="95" s="1"/>
  <c r="K6" i="93" s="1"/>
  <c r="H77" i="96"/>
  <c r="H168"/>
  <c r="H186"/>
  <c r="H258"/>
  <c r="H81" i="102"/>
  <c r="O5" i="103"/>
  <c r="Q7" i="97"/>
  <c r="Q19"/>
  <c r="H60"/>
  <c r="H53"/>
  <c r="H37" i="95" s="1"/>
  <c r="H45" i="97"/>
  <c r="H30"/>
  <c r="H6"/>
  <c r="H6" i="95" s="1"/>
  <c r="H136" i="97"/>
  <c r="H147"/>
  <c r="H257"/>
  <c r="H76"/>
  <c r="H179"/>
  <c r="H177" s="1"/>
  <c r="H227"/>
  <c r="H32" i="104"/>
  <c r="H32" i="103"/>
  <c r="X73" i="66"/>
  <c r="W73"/>
  <c r="V73"/>
  <c r="U73"/>
  <c r="T73"/>
  <c r="S73"/>
  <c r="Q73"/>
  <c r="P73"/>
  <c r="O73"/>
  <c r="N73"/>
  <c r="M73"/>
  <c r="J73"/>
  <c r="K78" i="79"/>
  <c r="K76"/>
  <c r="K75"/>
  <c r="L44" i="82"/>
  <c r="L58"/>
  <c r="R58" s="1"/>
  <c r="I58" s="1"/>
  <c r="M58"/>
  <c r="M44"/>
  <c r="J7" i="39"/>
  <c r="L7"/>
  <c r="H187" i="97" l="1"/>
  <c r="H95" i="96"/>
  <c r="H84" i="95" s="1"/>
  <c r="H119"/>
  <c r="G105" i="97"/>
  <c r="G285" s="1"/>
  <c r="H125"/>
  <c r="H123" i="95"/>
  <c r="H255" i="96"/>
  <c r="H244" i="95" s="1"/>
  <c r="H194" i="97"/>
  <c r="H150"/>
  <c r="G256"/>
  <c r="G255" s="1"/>
  <c r="H277"/>
  <c r="H247" i="95"/>
  <c r="H146" i="96"/>
  <c r="H255" i="103"/>
  <c r="O255"/>
  <c r="H209" i="95"/>
  <c r="H71"/>
  <c r="G225" i="96"/>
  <c r="G214" i="95" s="1"/>
  <c r="G215"/>
  <c r="H197"/>
  <c r="E10" i="93"/>
  <c r="E15" s="1"/>
  <c r="G26" i="95"/>
  <c r="G24" i="96"/>
  <c r="G24" i="95" s="1"/>
  <c r="J6" i="93" s="1"/>
  <c r="H50" i="95"/>
  <c r="R44" i="82"/>
  <c r="I44" s="1"/>
  <c r="H165" i="97"/>
  <c r="H105" s="1"/>
  <c r="H230"/>
  <c r="Q6"/>
  <c r="H238" i="96"/>
  <c r="H227" i="95" s="1"/>
  <c r="H128" i="96"/>
  <c r="H117" i="95" s="1"/>
  <c r="H131" i="96"/>
  <c r="H120" i="95" s="1"/>
  <c r="H117" i="96"/>
  <c r="H106" i="95" s="1"/>
  <c r="H242" i="96"/>
  <c r="G117"/>
  <c r="G106" i="95" s="1"/>
  <c r="G107"/>
  <c r="G80"/>
  <c r="G90" i="96"/>
  <c r="G79" i="95" s="1"/>
  <c r="G42" i="96"/>
  <c r="G40" i="95" s="1"/>
  <c r="G45"/>
  <c r="H91"/>
  <c r="H35" i="96"/>
  <c r="H33" i="95" s="1"/>
  <c r="H36"/>
  <c r="H100" i="97"/>
  <c r="H89" s="1"/>
  <c r="G232" i="95"/>
  <c r="G242" i="96"/>
  <c r="G231" i="95" s="1"/>
  <c r="G186" i="96"/>
  <c r="G176" i="95"/>
  <c r="H67"/>
  <c r="G187"/>
  <c r="G197" i="96"/>
  <c r="G186" i="95" s="1"/>
  <c r="G131" i="96"/>
  <c r="G120" i="95" s="1"/>
  <c r="G121"/>
  <c r="H186"/>
  <c r="H127"/>
  <c r="H99"/>
  <c r="H261" i="97"/>
  <c r="H256" s="1"/>
  <c r="H255" s="1"/>
  <c r="G228" i="95"/>
  <c r="G238" i="96"/>
  <c r="G227" i="95" s="1"/>
  <c r="G96"/>
  <c r="G106" i="96"/>
  <c r="G95" i="95" s="1"/>
  <c r="G87" i="96"/>
  <c r="G77" i="95"/>
  <c r="G35" i="96"/>
  <c r="G36" i="95"/>
  <c r="H135"/>
  <c r="H40"/>
  <c r="H87" i="96"/>
  <c r="H106"/>
  <c r="H95" i="95" s="1"/>
  <c r="H201"/>
  <c r="H211" i="96"/>
  <c r="H216" i="95"/>
  <c r="H225" i="96"/>
  <c r="H214" i="95" s="1"/>
  <c r="H205" i="97"/>
  <c r="G255" i="96"/>
  <c r="G245" i="95"/>
  <c r="G208" i="96"/>
  <c r="G197" i="95" s="1"/>
  <c r="G198"/>
  <c r="G146" i="96"/>
  <c r="G135" i="95" s="1"/>
  <c r="G136"/>
  <c r="G20" i="96"/>
  <c r="G21" i="95"/>
  <c r="H255" i="104"/>
  <c r="H157" i="95"/>
  <c r="K12" i="93" s="1"/>
  <c r="H66" i="95"/>
  <c r="H160" i="96"/>
  <c r="H70" i="95"/>
  <c r="G148"/>
  <c r="G95" i="96"/>
  <c r="G84" i="95" s="1"/>
  <c r="G85"/>
  <c r="G128" i="96"/>
  <c r="G117" i="95" s="1"/>
  <c r="G118"/>
  <c r="G248"/>
  <c r="G258" i="96"/>
  <c r="G247" i="95" s="1"/>
  <c r="G201"/>
  <c r="G211" i="96"/>
  <c r="G200" i="95" s="1"/>
  <c r="G175" i="96"/>
  <c r="G164" i="95" s="1"/>
  <c r="G165"/>
  <c r="G77" i="96"/>
  <c r="G67" i="95"/>
  <c r="H164"/>
  <c r="G160" i="96"/>
  <c r="G149" i="95" s="1"/>
  <c r="G150"/>
  <c r="G52"/>
  <c r="G59" i="96"/>
  <c r="G50" i="95" s="1"/>
  <c r="G168" i="96"/>
  <c r="G157" i="95" s="1"/>
  <c r="J12" i="93" s="1"/>
  <c r="G158" i="95"/>
  <c r="G81" i="96"/>
  <c r="G70" i="95" s="1"/>
  <c r="G71"/>
  <c r="K73" i="79"/>
  <c r="H254" i="94"/>
  <c r="R76" i="79"/>
  <c r="R75"/>
  <c r="R73" i="66"/>
  <c r="H237" i="96"/>
  <c r="H70"/>
  <c r="H59" i="95" s="1"/>
  <c r="K8" i="93" s="1"/>
  <c r="H173" i="96"/>
  <c r="H34"/>
  <c r="H231" i="102"/>
  <c r="H261" s="1"/>
  <c r="O255" i="104"/>
  <c r="Q79" i="97"/>
  <c r="Q60"/>
  <c r="Q53"/>
  <c r="Q45"/>
  <c r="Q5"/>
  <c r="H44"/>
  <c r="R78" i="79"/>
  <c r="H226" i="95" l="1"/>
  <c r="H192" i="97"/>
  <c r="G70" i="96"/>
  <c r="G59" i="95" s="1"/>
  <c r="J8" i="93" s="1"/>
  <c r="G66" i="95"/>
  <c r="G158" i="96"/>
  <c r="G147" i="95" s="1"/>
  <c r="J11" i="93" s="1"/>
  <c r="G20" i="95"/>
  <c r="G5" i="96"/>
  <c r="G76" i="95"/>
  <c r="G86" i="96"/>
  <c r="G75" i="95" s="1"/>
  <c r="J9" i="93" s="1"/>
  <c r="H231" i="95"/>
  <c r="H175"/>
  <c r="H32"/>
  <c r="K7" i="93" s="1"/>
  <c r="H76" i="95"/>
  <c r="H86" i="96"/>
  <c r="H75" i="95" s="1"/>
  <c r="K9" i="93" s="1"/>
  <c r="G173" i="96"/>
  <c r="G162" i="95" s="1"/>
  <c r="J13" i="93" s="1"/>
  <c r="G175" i="95"/>
  <c r="H236" i="96"/>
  <c r="H225" i="95" s="1"/>
  <c r="K21" i="93" s="1"/>
  <c r="H162" i="95"/>
  <c r="K13" i="93" s="1"/>
  <c r="H149" i="95"/>
  <c r="H158" i="96"/>
  <c r="H147" i="95" s="1"/>
  <c r="K11" i="93" s="1"/>
  <c r="G237" i="96"/>
  <c r="G244" i="95"/>
  <c r="H200"/>
  <c r="G34" i="96"/>
  <c r="G32" i="95" s="1"/>
  <c r="J7" i="93" s="1"/>
  <c r="G33" i="95"/>
  <c r="R73" i="79"/>
  <c r="Q44" i="97"/>
  <c r="Q285" s="1"/>
  <c r="K150" i="79"/>
  <c r="O150" s="1"/>
  <c r="K151"/>
  <c r="O151" s="1"/>
  <c r="G236" i="96" l="1"/>
  <c r="G225" i="95" s="1"/>
  <c r="J21" i="93" s="1"/>
  <c r="G226" i="95"/>
  <c r="J14" i="93"/>
  <c r="K14"/>
  <c r="H266" i="96"/>
  <c r="G5" i="95"/>
  <c r="J5" i="93" s="1"/>
  <c r="J10" s="1"/>
  <c r="J15" s="1"/>
  <c r="J18" s="1"/>
  <c r="J23" s="1"/>
  <c r="J25" s="1"/>
  <c r="G266" i="96"/>
  <c r="G255" i="95" s="1"/>
  <c r="AA168" i="83"/>
  <c r="Z168"/>
  <c r="Y168"/>
  <c r="X168"/>
  <c r="W168"/>
  <c r="V168"/>
  <c r="T168"/>
  <c r="S168"/>
  <c r="R168"/>
  <c r="Q168"/>
  <c r="P168"/>
  <c r="O168"/>
  <c r="M168"/>
  <c r="J168"/>
  <c r="F168"/>
  <c r="AA163"/>
  <c r="Z163"/>
  <c r="Y163"/>
  <c r="X163"/>
  <c r="W163"/>
  <c r="V163"/>
  <c r="T163"/>
  <c r="S163"/>
  <c r="R163"/>
  <c r="Q163"/>
  <c r="P163"/>
  <c r="O163"/>
  <c r="M163"/>
  <c r="J163"/>
  <c r="F163"/>
  <c r="K170"/>
  <c r="N170" s="1"/>
  <c r="N168" s="1"/>
  <c r="K165"/>
  <c r="N165" s="1"/>
  <c r="N163" s="1"/>
  <c r="K164"/>
  <c r="U168" l="1"/>
  <c r="U163"/>
  <c r="R153" i="66" s="1"/>
  <c r="K163" i="83"/>
  <c r="I168"/>
  <c r="K169"/>
  <c r="L164"/>
  <c r="L163" s="1"/>
  <c r="I163"/>
  <c r="K168" l="1"/>
  <c r="L169"/>
  <c r="L168" s="1"/>
  <c r="Q51" i="82" l="1"/>
  <c r="R51" s="1"/>
  <c r="I51" s="1"/>
  <c r="AA47" i="83" l="1"/>
  <c r="Z47"/>
  <c r="Y47"/>
  <c r="X47"/>
  <c r="W47"/>
  <c r="V47"/>
  <c r="T47"/>
  <c r="S47"/>
  <c r="R47"/>
  <c r="Q47"/>
  <c r="P47"/>
  <c r="O47"/>
  <c r="M47"/>
  <c r="J47"/>
  <c r="F47"/>
  <c r="K49"/>
  <c r="K48"/>
  <c r="L48" s="1"/>
  <c r="L47" s="1"/>
  <c r="AB184" i="68"/>
  <c r="Z184"/>
  <c r="Y184"/>
  <c r="AE184" s="1"/>
  <c r="I184" s="1"/>
  <c r="J184" s="1"/>
  <c r="N49" i="83" l="1"/>
  <c r="N47" s="1"/>
  <c r="U47"/>
  <c r="I47"/>
  <c r="K47"/>
  <c r="F61" i="78" l="1"/>
  <c r="Y21" i="68"/>
  <c r="AE21" s="1"/>
  <c r="I21" s="1"/>
  <c r="Y20"/>
  <c r="AE20" s="1"/>
  <c r="I20" s="1"/>
  <c r="Y19"/>
  <c r="AE19" s="1"/>
  <c r="I19" s="1"/>
  <c r="W149" i="79"/>
  <c r="Y149" s="1"/>
  <c r="J149" s="1"/>
  <c r="AC152" i="68"/>
  <c r="AE152" s="1"/>
  <c r="I152" s="1"/>
  <c r="AC153"/>
  <c r="AE153" s="1"/>
  <c r="I153" s="1"/>
  <c r="T142"/>
  <c r="X40" i="78"/>
  <c r="W40"/>
  <c r="V40"/>
  <c r="U40"/>
  <c r="T40"/>
  <c r="S40"/>
  <c r="Q40"/>
  <c r="P40"/>
  <c r="O40"/>
  <c r="N40"/>
  <c r="M40"/>
  <c r="L40"/>
  <c r="J40"/>
  <c r="F40"/>
  <c r="K42"/>
  <c r="K41"/>
  <c r="X57"/>
  <c r="W57"/>
  <c r="V57"/>
  <c r="U57"/>
  <c r="T57"/>
  <c r="S57"/>
  <c r="Q57"/>
  <c r="P57"/>
  <c r="O57"/>
  <c r="N57"/>
  <c r="M57"/>
  <c r="L57"/>
  <c r="J57"/>
  <c r="F57"/>
  <c r="K58"/>
  <c r="K77"/>
  <c r="W272" i="68"/>
  <c r="W269"/>
  <c r="W261"/>
  <c r="W254"/>
  <c r="W253" s="1"/>
  <c r="W249"/>
  <c r="W235"/>
  <c r="W225"/>
  <c r="W221" s="1"/>
  <c r="W199"/>
  <c r="W191"/>
  <c r="W187"/>
  <c r="W185" s="1"/>
  <c r="W181"/>
  <c r="W177"/>
  <c r="W173"/>
  <c r="W171" s="1"/>
  <c r="W160"/>
  <c r="W155"/>
  <c r="W149"/>
  <c r="W139"/>
  <c r="W136" s="1"/>
  <c r="W121"/>
  <c r="W117"/>
  <c r="W111"/>
  <c r="W105"/>
  <c r="W100"/>
  <c r="W88"/>
  <c r="W77"/>
  <c r="W66"/>
  <c r="W56"/>
  <c r="W38"/>
  <c r="W27"/>
  <c r="W18"/>
  <c r="W7"/>
  <c r="W6" s="1"/>
  <c r="I211"/>
  <c r="L254" i="66"/>
  <c r="L253"/>
  <c r="L252"/>
  <c r="L251"/>
  <c r="L250"/>
  <c r="L249"/>
  <c r="L248"/>
  <c r="L246"/>
  <c r="L245"/>
  <c r="L243"/>
  <c r="L242"/>
  <c r="L241"/>
  <c r="L239"/>
  <c r="L238"/>
  <c r="L237"/>
  <c r="L236"/>
  <c r="L235"/>
  <c r="L234"/>
  <c r="L233"/>
  <c r="L232"/>
  <c r="L230"/>
  <c r="L229"/>
  <c r="L228"/>
  <c r="L224"/>
  <c r="L223"/>
  <c r="L222"/>
  <c r="L221"/>
  <c r="L220"/>
  <c r="L219"/>
  <c r="L218"/>
  <c r="L217"/>
  <c r="L216"/>
  <c r="L215"/>
  <c r="L213"/>
  <c r="L212"/>
  <c r="L211"/>
  <c r="L210"/>
  <c r="L209"/>
  <c r="L208"/>
  <c r="L207"/>
  <c r="L206"/>
  <c r="L205"/>
  <c r="L204"/>
  <c r="L203"/>
  <c r="L202"/>
  <c r="L201"/>
  <c r="L199"/>
  <c r="L198"/>
  <c r="L196"/>
  <c r="L195"/>
  <c r="L194"/>
  <c r="L193"/>
  <c r="L192"/>
  <c r="L191"/>
  <c r="L190"/>
  <c r="L189"/>
  <c r="L188"/>
  <c r="L187"/>
  <c r="L185"/>
  <c r="L184"/>
  <c r="L183"/>
  <c r="L182"/>
  <c r="L181"/>
  <c r="L180"/>
  <c r="L179"/>
  <c r="L178"/>
  <c r="L177"/>
  <c r="L176"/>
  <c r="L174"/>
  <c r="L173"/>
  <c r="L172"/>
  <c r="L171"/>
  <c r="L170"/>
  <c r="L169"/>
  <c r="L168"/>
  <c r="L167"/>
  <c r="L166"/>
  <c r="L165"/>
  <c r="L163"/>
  <c r="L161"/>
  <c r="L160"/>
  <c r="L159"/>
  <c r="L158"/>
  <c r="L151"/>
  <c r="L150"/>
  <c r="L148"/>
  <c r="L145"/>
  <c r="L144"/>
  <c r="L143"/>
  <c r="L142"/>
  <c r="L141"/>
  <c r="L140"/>
  <c r="L139"/>
  <c r="L136"/>
  <c r="L134"/>
  <c r="L133"/>
  <c r="L132"/>
  <c r="L131"/>
  <c r="L130"/>
  <c r="L129"/>
  <c r="L128"/>
  <c r="L127"/>
  <c r="L126"/>
  <c r="L125"/>
  <c r="L124"/>
  <c r="L123"/>
  <c r="L122"/>
  <c r="L121"/>
  <c r="L119"/>
  <c r="L118"/>
  <c r="L116"/>
  <c r="L115"/>
  <c r="L114"/>
  <c r="L113"/>
  <c r="L112"/>
  <c r="L111"/>
  <c r="L110"/>
  <c r="L109"/>
  <c r="L108"/>
  <c r="L107"/>
  <c r="L105"/>
  <c r="L104"/>
  <c r="L103"/>
  <c r="L102"/>
  <c r="L101"/>
  <c r="L100"/>
  <c r="L99"/>
  <c r="L98"/>
  <c r="L97"/>
  <c r="L96"/>
  <c r="L94"/>
  <c r="L93"/>
  <c r="L92"/>
  <c r="L91"/>
  <c r="L90"/>
  <c r="L89"/>
  <c r="L88"/>
  <c r="L87"/>
  <c r="L86"/>
  <c r="L85"/>
  <c r="L83"/>
  <c r="L82"/>
  <c r="L81"/>
  <c r="L80"/>
  <c r="L78"/>
  <c r="L77"/>
  <c r="L74"/>
  <c r="L73"/>
  <c r="L72"/>
  <c r="L71"/>
  <c r="L69"/>
  <c r="L68"/>
  <c r="L67"/>
  <c r="L65"/>
  <c r="L64"/>
  <c r="L63"/>
  <c r="L62"/>
  <c r="L61"/>
  <c r="L60"/>
  <c r="L31"/>
  <c r="L30"/>
  <c r="L29"/>
  <c r="L28"/>
  <c r="L27"/>
  <c r="L26"/>
  <c r="L23"/>
  <c r="L22"/>
  <c r="L21"/>
  <c r="L19"/>
  <c r="L18"/>
  <c r="L17"/>
  <c r="L16"/>
  <c r="L15"/>
  <c r="L14"/>
  <c r="L13"/>
  <c r="L12"/>
  <c r="L11"/>
  <c r="L10"/>
  <c r="L9"/>
  <c r="W63" i="68" l="1"/>
  <c r="W148"/>
  <c r="W134" s="1"/>
  <c r="R57" i="78"/>
  <c r="W110" i="68"/>
  <c r="W99" s="1"/>
  <c r="R40" i="78"/>
  <c r="R34" i="66" s="1"/>
  <c r="W209" i="68"/>
  <c r="W195" s="1"/>
  <c r="AA3" i="39" s="1"/>
  <c r="K40" i="78"/>
  <c r="I57"/>
  <c r="K59"/>
  <c r="K57" s="1"/>
  <c r="I40"/>
  <c r="W248" i="68"/>
  <c r="W247" s="1"/>
  <c r="K156" i="108" l="1"/>
  <c r="K155"/>
  <c r="K154"/>
  <c r="K153"/>
  <c r="K152"/>
  <c r="I137"/>
  <c r="K137" s="1"/>
  <c r="I52"/>
  <c r="K52" s="1"/>
  <c r="I54"/>
  <c r="K54" s="1"/>
  <c r="I49"/>
  <c r="K49" s="1"/>
  <c r="I48"/>
  <c r="K48" s="1"/>
  <c r="I46"/>
  <c r="K46" s="1"/>
  <c r="I38"/>
  <c r="I35"/>
  <c r="K35" s="1"/>
  <c r="I31"/>
  <c r="I28"/>
  <c r="I25"/>
  <c r="K25" s="1"/>
  <c r="I8"/>
  <c r="K8" s="1"/>
  <c r="I7"/>
  <c r="K7" s="1"/>
  <c r="I254"/>
  <c r="I253"/>
  <c r="I252"/>
  <c r="I251"/>
  <c r="I250"/>
  <c r="I249"/>
  <c r="I248"/>
  <c r="X247"/>
  <c r="W247"/>
  <c r="V247"/>
  <c r="U247"/>
  <c r="T247"/>
  <c r="S247"/>
  <c r="Q247"/>
  <c r="P247"/>
  <c r="O247"/>
  <c r="N247"/>
  <c r="M247"/>
  <c r="L247"/>
  <c r="J247"/>
  <c r="I246"/>
  <c r="I245"/>
  <c r="X244"/>
  <c r="W244"/>
  <c r="V244"/>
  <c r="U244"/>
  <c r="T244"/>
  <c r="S244"/>
  <c r="Q244"/>
  <c r="P244"/>
  <c r="O244"/>
  <c r="N244"/>
  <c r="M244"/>
  <c r="L244"/>
  <c r="J244"/>
  <c r="I243"/>
  <c r="I242"/>
  <c r="I241"/>
  <c r="I240"/>
  <c r="I239"/>
  <c r="I238"/>
  <c r="I237"/>
  <c r="I236"/>
  <c r="I235"/>
  <c r="I234"/>
  <c r="I233"/>
  <c r="I232"/>
  <c r="X231"/>
  <c r="W231"/>
  <c r="V231"/>
  <c r="U231"/>
  <c r="T231"/>
  <c r="S231"/>
  <c r="Q231"/>
  <c r="P231"/>
  <c r="O231"/>
  <c r="N231"/>
  <c r="M231"/>
  <c r="L231"/>
  <c r="J231"/>
  <c r="I230"/>
  <c r="I229"/>
  <c r="I228"/>
  <c r="X227"/>
  <c r="W227"/>
  <c r="W226" s="1"/>
  <c r="W225" s="1"/>
  <c r="V227"/>
  <c r="V226" s="1"/>
  <c r="V225" s="1"/>
  <c r="U227"/>
  <c r="T227"/>
  <c r="S227"/>
  <c r="S226" s="1"/>
  <c r="S225" s="1"/>
  <c r="Q227"/>
  <c r="Q226" s="1"/>
  <c r="Q225" s="1"/>
  <c r="P227"/>
  <c r="O227"/>
  <c r="N227"/>
  <c r="N226" s="1"/>
  <c r="N225" s="1"/>
  <c r="M227"/>
  <c r="M226" s="1"/>
  <c r="M225" s="1"/>
  <c r="L227"/>
  <c r="J227"/>
  <c r="J226" s="1"/>
  <c r="T226"/>
  <c r="T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I217"/>
  <c r="K217" s="1"/>
  <c r="I216"/>
  <c r="I215"/>
  <c r="K215" s="1"/>
  <c r="X214"/>
  <c r="W214"/>
  <c r="V214"/>
  <c r="U214"/>
  <c r="T214"/>
  <c r="S214"/>
  <c r="Q214"/>
  <c r="Q162" s="1"/>
  <c r="P214"/>
  <c r="O214"/>
  <c r="N214"/>
  <c r="M214"/>
  <c r="L214"/>
  <c r="J214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K205" s="1"/>
  <c r="I204"/>
  <c r="K204" s="1"/>
  <c r="I203"/>
  <c r="K203" s="1"/>
  <c r="I202"/>
  <c r="K202" s="1"/>
  <c r="I201"/>
  <c r="K201" s="1"/>
  <c r="F200" s="1"/>
  <c r="X200"/>
  <c r="W200"/>
  <c r="V200"/>
  <c r="U200"/>
  <c r="T200"/>
  <c r="S200"/>
  <c r="Q200"/>
  <c r="P200"/>
  <c r="O200"/>
  <c r="N200"/>
  <c r="M200"/>
  <c r="L200"/>
  <c r="J200"/>
  <c r="I199"/>
  <c r="K199" s="1"/>
  <c r="I198"/>
  <c r="K198" s="1"/>
  <c r="X197"/>
  <c r="W197"/>
  <c r="V197"/>
  <c r="U197"/>
  <c r="T197"/>
  <c r="S197"/>
  <c r="Q197"/>
  <c r="P197"/>
  <c r="O197"/>
  <c r="O162" s="1"/>
  <c r="N197"/>
  <c r="M197"/>
  <c r="L197"/>
  <c r="J197"/>
  <c r="I196"/>
  <c r="K196" s="1"/>
  <c r="I195"/>
  <c r="K195" s="1"/>
  <c r="I194"/>
  <c r="K194" s="1"/>
  <c r="I193"/>
  <c r="K193" s="1"/>
  <c r="I192"/>
  <c r="K192" s="1"/>
  <c r="I191"/>
  <c r="K191" s="1"/>
  <c r="I190"/>
  <c r="K190" s="1"/>
  <c r="I189"/>
  <c r="K189" s="1"/>
  <c r="I188"/>
  <c r="K188" s="1"/>
  <c r="I187"/>
  <c r="K187" s="1"/>
  <c r="X186"/>
  <c r="W186"/>
  <c r="V186"/>
  <c r="U186"/>
  <c r="T186"/>
  <c r="S186"/>
  <c r="Q186"/>
  <c r="P186"/>
  <c r="O186"/>
  <c r="N186"/>
  <c r="M186"/>
  <c r="L186"/>
  <c r="J186"/>
  <c r="I185"/>
  <c r="K185" s="1"/>
  <c r="I184"/>
  <c r="K184" s="1"/>
  <c r="I183"/>
  <c r="K183" s="1"/>
  <c r="I182"/>
  <c r="K182" s="1"/>
  <c r="I181"/>
  <c r="K181" s="1"/>
  <c r="I180"/>
  <c r="K180" s="1"/>
  <c r="I179"/>
  <c r="K179" s="1"/>
  <c r="I178"/>
  <c r="K178" s="1"/>
  <c r="I177"/>
  <c r="K177" s="1"/>
  <c r="I176"/>
  <c r="K176" s="1"/>
  <c r="F175" s="1"/>
  <c r="X175"/>
  <c r="W175"/>
  <c r="V175"/>
  <c r="U175"/>
  <c r="T175"/>
  <c r="S175"/>
  <c r="Q175"/>
  <c r="P175"/>
  <c r="O175"/>
  <c r="N175"/>
  <c r="M175"/>
  <c r="L175"/>
  <c r="J175"/>
  <c r="I174"/>
  <c r="K174" s="1"/>
  <c r="I173"/>
  <c r="K173" s="1"/>
  <c r="I172"/>
  <c r="K172" s="1"/>
  <c r="I171"/>
  <c r="K171" s="1"/>
  <c r="I170"/>
  <c r="K170" s="1"/>
  <c r="I169"/>
  <c r="K169" s="1"/>
  <c r="I168"/>
  <c r="K168" s="1"/>
  <c r="I167"/>
  <c r="K167" s="1"/>
  <c r="I166"/>
  <c r="K166" s="1"/>
  <c r="I165"/>
  <c r="K165" s="1"/>
  <c r="X164"/>
  <c r="X162" s="1"/>
  <c r="W164"/>
  <c r="V164"/>
  <c r="U164"/>
  <c r="T164"/>
  <c r="S164"/>
  <c r="Q164"/>
  <c r="P164"/>
  <c r="O164"/>
  <c r="N164"/>
  <c r="M164"/>
  <c r="L164"/>
  <c r="J164"/>
  <c r="I163"/>
  <c r="K163" s="1"/>
  <c r="I161"/>
  <c r="K161" s="1"/>
  <c r="I160"/>
  <c r="K160" s="1"/>
  <c r="I159"/>
  <c r="K159" s="1"/>
  <c r="I158"/>
  <c r="K158" s="1"/>
  <c r="X157"/>
  <c r="W157"/>
  <c r="V157"/>
  <c r="U157"/>
  <c r="T157"/>
  <c r="S157"/>
  <c r="Q157"/>
  <c r="P157"/>
  <c r="O157"/>
  <c r="N157"/>
  <c r="M157"/>
  <c r="L157"/>
  <c r="J157"/>
  <c r="I151"/>
  <c r="K151" s="1"/>
  <c r="I150"/>
  <c r="K150" s="1"/>
  <c r="X149"/>
  <c r="X147" s="1"/>
  <c r="W149"/>
  <c r="W147" s="1"/>
  <c r="V149"/>
  <c r="V147" s="1"/>
  <c r="U149"/>
  <c r="T149"/>
  <c r="S149"/>
  <c r="S147" s="1"/>
  <c r="Q149"/>
  <c r="Q147" s="1"/>
  <c r="P149"/>
  <c r="P147" s="1"/>
  <c r="O149"/>
  <c r="O147" s="1"/>
  <c r="N149"/>
  <c r="N147" s="1"/>
  <c r="M149"/>
  <c r="M147" s="1"/>
  <c r="L149"/>
  <c r="L147" s="1"/>
  <c r="J149"/>
  <c r="I148"/>
  <c r="K148" s="1"/>
  <c r="U147"/>
  <c r="T147"/>
  <c r="J147"/>
  <c r="I145"/>
  <c r="K145" s="1"/>
  <c r="I144"/>
  <c r="K144" s="1"/>
  <c r="I143"/>
  <c r="K143" s="1"/>
  <c r="I142"/>
  <c r="K142" s="1"/>
  <c r="I141"/>
  <c r="K141" s="1"/>
  <c r="I140"/>
  <c r="K140" s="1"/>
  <c r="I139"/>
  <c r="K139" s="1"/>
  <c r="I138"/>
  <c r="K138" s="1"/>
  <c r="I136"/>
  <c r="K136" s="1"/>
  <c r="X135"/>
  <c r="W135"/>
  <c r="V135"/>
  <c r="U135"/>
  <c r="T135"/>
  <c r="S135"/>
  <c r="Q135"/>
  <c r="P135"/>
  <c r="O135"/>
  <c r="N135"/>
  <c r="M135"/>
  <c r="L135"/>
  <c r="J135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I123"/>
  <c r="K123" s="1"/>
  <c r="I122"/>
  <c r="K122" s="1"/>
  <c r="I121"/>
  <c r="K121" s="1"/>
  <c r="X120"/>
  <c r="W120"/>
  <c r="V120"/>
  <c r="U120"/>
  <c r="T120"/>
  <c r="S120"/>
  <c r="Q120"/>
  <c r="P120"/>
  <c r="O120"/>
  <c r="N120"/>
  <c r="M120"/>
  <c r="L120"/>
  <c r="J120"/>
  <c r="I120"/>
  <c r="I119"/>
  <c r="K119" s="1"/>
  <c r="I118"/>
  <c r="K118" s="1"/>
  <c r="X117"/>
  <c r="W117"/>
  <c r="V117"/>
  <c r="U117"/>
  <c r="T117"/>
  <c r="S117"/>
  <c r="Q117"/>
  <c r="P117"/>
  <c r="O117"/>
  <c r="N117"/>
  <c r="M117"/>
  <c r="L117"/>
  <c r="J117"/>
  <c r="I117"/>
  <c r="K117" s="1"/>
  <c r="I116"/>
  <c r="K116" s="1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K107" s="1"/>
  <c r="X106"/>
  <c r="W106"/>
  <c r="V106"/>
  <c r="U106"/>
  <c r="T106"/>
  <c r="S106"/>
  <c r="Q106"/>
  <c r="P106"/>
  <c r="O106"/>
  <c r="N106"/>
  <c r="M106"/>
  <c r="L106"/>
  <c r="J106"/>
  <c r="I106"/>
  <c r="I105"/>
  <c r="K105" s="1"/>
  <c r="I104"/>
  <c r="K104" s="1"/>
  <c r="I103"/>
  <c r="K103" s="1"/>
  <c r="I102"/>
  <c r="K102" s="1"/>
  <c r="I101"/>
  <c r="K101" s="1"/>
  <c r="I100"/>
  <c r="K100" s="1"/>
  <c r="I99"/>
  <c r="K99" s="1"/>
  <c r="I98"/>
  <c r="K98" s="1"/>
  <c r="I97"/>
  <c r="K97" s="1"/>
  <c r="I96"/>
  <c r="K96" s="1"/>
  <c r="X95"/>
  <c r="W95"/>
  <c r="V95"/>
  <c r="U95"/>
  <c r="T95"/>
  <c r="S95"/>
  <c r="Q95"/>
  <c r="P95"/>
  <c r="O95"/>
  <c r="N95"/>
  <c r="M95"/>
  <c r="L95"/>
  <c r="J95"/>
  <c r="I95"/>
  <c r="K95" s="1"/>
  <c r="I94"/>
  <c r="K94" s="1"/>
  <c r="I93"/>
  <c r="K93" s="1"/>
  <c r="I92"/>
  <c r="K92" s="1"/>
  <c r="I91"/>
  <c r="K91" s="1"/>
  <c r="I90"/>
  <c r="K90" s="1"/>
  <c r="I89"/>
  <c r="K89" s="1"/>
  <c r="I88"/>
  <c r="K88" s="1"/>
  <c r="I87"/>
  <c r="K87" s="1"/>
  <c r="I86"/>
  <c r="K86" s="1"/>
  <c r="I85"/>
  <c r="K85" s="1"/>
  <c r="X84"/>
  <c r="W84"/>
  <c r="W75" s="1"/>
  <c r="V84"/>
  <c r="U84"/>
  <c r="T84"/>
  <c r="S84"/>
  <c r="Q84"/>
  <c r="P84"/>
  <c r="O84"/>
  <c r="N84"/>
  <c r="N75" s="1"/>
  <c r="M84"/>
  <c r="L84"/>
  <c r="J84"/>
  <c r="I84"/>
  <c r="K84" s="1"/>
  <c r="I83"/>
  <c r="K83" s="1"/>
  <c r="I82"/>
  <c r="K82" s="1"/>
  <c r="I81"/>
  <c r="K81" s="1"/>
  <c r="I80"/>
  <c r="K80" s="1"/>
  <c r="X79"/>
  <c r="W79"/>
  <c r="V79"/>
  <c r="U79"/>
  <c r="T79"/>
  <c r="S79"/>
  <c r="Q79"/>
  <c r="P79"/>
  <c r="O79"/>
  <c r="N79"/>
  <c r="M79"/>
  <c r="L79"/>
  <c r="R79" s="1"/>
  <c r="J79"/>
  <c r="I78"/>
  <c r="K78" s="1"/>
  <c r="I77"/>
  <c r="K77" s="1"/>
  <c r="X76"/>
  <c r="X75" s="1"/>
  <c r="W76"/>
  <c r="V76"/>
  <c r="U76"/>
  <c r="T76"/>
  <c r="T75" s="1"/>
  <c r="S76"/>
  <c r="Q76"/>
  <c r="P76"/>
  <c r="O76"/>
  <c r="O75" s="1"/>
  <c r="N76"/>
  <c r="M76"/>
  <c r="L76"/>
  <c r="J76"/>
  <c r="J75" s="1"/>
  <c r="V75"/>
  <c r="Q75"/>
  <c r="M75"/>
  <c r="I74"/>
  <c r="K74" s="1"/>
  <c r="I73"/>
  <c r="K73" s="1"/>
  <c r="I72"/>
  <c r="K72" s="1"/>
  <c r="I71"/>
  <c r="K71" s="1"/>
  <c r="F70" s="1"/>
  <c r="X70"/>
  <c r="W70"/>
  <c r="V70"/>
  <c r="U70"/>
  <c r="T70"/>
  <c r="S70"/>
  <c r="Q70"/>
  <c r="P70"/>
  <c r="O70"/>
  <c r="N70"/>
  <c r="M70"/>
  <c r="L70"/>
  <c r="J70"/>
  <c r="I69"/>
  <c r="K69" s="1"/>
  <c r="I68"/>
  <c r="K68" s="1"/>
  <c r="I67"/>
  <c r="K67" s="1"/>
  <c r="X66"/>
  <c r="X59" s="1"/>
  <c r="W66"/>
  <c r="V66"/>
  <c r="U66"/>
  <c r="T66"/>
  <c r="T59" s="1"/>
  <c r="S66"/>
  <c r="Q66"/>
  <c r="Q59" s="1"/>
  <c r="P66"/>
  <c r="O66"/>
  <c r="O59" s="1"/>
  <c r="N66"/>
  <c r="M66"/>
  <c r="L66"/>
  <c r="J66"/>
  <c r="J59" s="1"/>
  <c r="I65"/>
  <c r="K65" s="1"/>
  <c r="I64"/>
  <c r="K64" s="1"/>
  <c r="I63"/>
  <c r="K63" s="1"/>
  <c r="I62"/>
  <c r="K62" s="1"/>
  <c r="I61"/>
  <c r="K61" s="1"/>
  <c r="I60"/>
  <c r="K60" s="1"/>
  <c r="V59"/>
  <c r="M59"/>
  <c r="I58"/>
  <c r="K58" s="1"/>
  <c r="I57"/>
  <c r="K57" s="1"/>
  <c r="I56"/>
  <c r="K56" s="1"/>
  <c r="I55"/>
  <c r="K55" s="1"/>
  <c r="W53"/>
  <c r="T53"/>
  <c r="Q53"/>
  <c r="O53"/>
  <c r="M53"/>
  <c r="J53"/>
  <c r="X53"/>
  <c r="U53"/>
  <c r="S53"/>
  <c r="P53"/>
  <c r="N53"/>
  <c r="L53"/>
  <c r="F53"/>
  <c r="I51"/>
  <c r="K51" s="1"/>
  <c r="X50"/>
  <c r="W50"/>
  <c r="V50"/>
  <c r="U50"/>
  <c r="T50"/>
  <c r="S50"/>
  <c r="Q50"/>
  <c r="P50"/>
  <c r="O50"/>
  <c r="N50"/>
  <c r="M50"/>
  <c r="L50"/>
  <c r="J50"/>
  <c r="I50"/>
  <c r="I47"/>
  <c r="K47" s="1"/>
  <c r="F45" s="1"/>
  <c r="X45"/>
  <c r="X40" s="1"/>
  <c r="W45"/>
  <c r="W40" s="1"/>
  <c r="V45"/>
  <c r="V40" s="1"/>
  <c r="U45"/>
  <c r="U40" s="1"/>
  <c r="T45"/>
  <c r="S45"/>
  <c r="S40" s="1"/>
  <c r="Q45"/>
  <c r="Q40" s="1"/>
  <c r="P45"/>
  <c r="P40" s="1"/>
  <c r="O45"/>
  <c r="O40" s="1"/>
  <c r="N45"/>
  <c r="N40" s="1"/>
  <c r="M45"/>
  <c r="M40" s="1"/>
  <c r="L45"/>
  <c r="J45"/>
  <c r="J40" s="1"/>
  <c r="I44"/>
  <c r="K44" s="1"/>
  <c r="I43"/>
  <c r="K43" s="1"/>
  <c r="I42"/>
  <c r="K42" s="1"/>
  <c r="F40" s="1"/>
  <c r="I41"/>
  <c r="K41" s="1"/>
  <c r="T40"/>
  <c r="L40"/>
  <c r="I39"/>
  <c r="K39" s="1"/>
  <c r="X37"/>
  <c r="W37"/>
  <c r="V37"/>
  <c r="U37"/>
  <c r="T37"/>
  <c r="S37"/>
  <c r="Q37"/>
  <c r="P37"/>
  <c r="O37"/>
  <c r="N37"/>
  <c r="M37"/>
  <c r="L37"/>
  <c r="J37"/>
  <c r="F37"/>
  <c r="I36"/>
  <c r="K36" s="1"/>
  <c r="I34"/>
  <c r="K34" s="1"/>
  <c r="X33"/>
  <c r="W33"/>
  <c r="V33"/>
  <c r="U33"/>
  <c r="T33"/>
  <c r="S33"/>
  <c r="Q33"/>
  <c r="P33"/>
  <c r="O33"/>
  <c r="N33"/>
  <c r="M33"/>
  <c r="L33"/>
  <c r="J33"/>
  <c r="I30"/>
  <c r="I29"/>
  <c r="K28"/>
  <c r="I27"/>
  <c r="I26"/>
  <c r="X24"/>
  <c r="W24"/>
  <c r="V24"/>
  <c r="U24"/>
  <c r="T24"/>
  <c r="S24"/>
  <c r="Q24"/>
  <c r="P24"/>
  <c r="O24"/>
  <c r="N24"/>
  <c r="M24"/>
  <c r="L24"/>
  <c r="R24" s="1"/>
  <c r="J24"/>
  <c r="F24"/>
  <c r="J23"/>
  <c r="I22"/>
  <c r="K22" s="1"/>
  <c r="F20" s="1"/>
  <c r="I21"/>
  <c r="X20"/>
  <c r="W20"/>
  <c r="V20"/>
  <c r="U20"/>
  <c r="T20"/>
  <c r="S20"/>
  <c r="Q20"/>
  <c r="P20"/>
  <c r="O20"/>
  <c r="N20"/>
  <c r="M20"/>
  <c r="L20"/>
  <c r="I19"/>
  <c r="K19" s="1"/>
  <c r="I18"/>
  <c r="K18" s="1"/>
  <c r="I17"/>
  <c r="K17" s="1"/>
  <c r="I16"/>
  <c r="K16" s="1"/>
  <c r="I15"/>
  <c r="I14"/>
  <c r="K14" s="1"/>
  <c r="I13"/>
  <c r="K13" s="1"/>
  <c r="I12"/>
  <c r="K12" s="1"/>
  <c r="I11"/>
  <c r="K11" s="1"/>
  <c r="I10"/>
  <c r="K10" s="1"/>
  <c r="I9"/>
  <c r="K9" s="1"/>
  <c r="X6"/>
  <c r="X5" s="1"/>
  <c r="W6"/>
  <c r="V6"/>
  <c r="U6"/>
  <c r="U5" s="1"/>
  <c r="T6"/>
  <c r="T5" s="1"/>
  <c r="S6"/>
  <c r="S5" s="1"/>
  <c r="Q6"/>
  <c r="P6"/>
  <c r="P5" s="1"/>
  <c r="O6"/>
  <c r="O5" s="1"/>
  <c r="N6"/>
  <c r="N5" s="1"/>
  <c r="M6"/>
  <c r="L6"/>
  <c r="R6" s="1"/>
  <c r="W5"/>
  <c r="L9" i="78"/>
  <c r="R9" s="1"/>
  <c r="I9" s="1"/>
  <c r="Z159" i="80"/>
  <c r="Y159"/>
  <c r="X159"/>
  <c r="W159"/>
  <c r="V159"/>
  <c r="U159"/>
  <c r="S159"/>
  <c r="Q156" i="66" s="1"/>
  <c r="R159" i="80"/>
  <c r="Q159"/>
  <c r="P159"/>
  <c r="O159"/>
  <c r="N159"/>
  <c r="Z158"/>
  <c r="X155" i="66" s="1"/>
  <c r="Y158" i="80"/>
  <c r="W155" i="66" s="1"/>
  <c r="X158" i="80"/>
  <c r="V155" i="66" s="1"/>
  <c r="W158" i="80"/>
  <c r="U155" i="66" s="1"/>
  <c r="V158" i="80"/>
  <c r="T155" i="66" s="1"/>
  <c r="U158" i="80"/>
  <c r="S155" i="66" s="1"/>
  <c r="S158" i="80"/>
  <c r="Q155" i="66" s="1"/>
  <c r="R158" i="80"/>
  <c r="P155" i="66" s="1"/>
  <c r="Q158" i="80"/>
  <c r="O155" i="66" s="1"/>
  <c r="P158" i="80"/>
  <c r="N155" i="66" s="1"/>
  <c r="O158" i="80"/>
  <c r="M155" i="66" s="1"/>
  <c r="N158" i="80"/>
  <c r="L155" i="66" s="1"/>
  <c r="Z157" i="80"/>
  <c r="X154" i="66" s="1"/>
  <c r="Y157" i="80"/>
  <c r="W154" i="66" s="1"/>
  <c r="X157" i="80"/>
  <c r="V154" i="66" s="1"/>
  <c r="W157" i="80"/>
  <c r="U154" i="66" s="1"/>
  <c r="V157" i="80"/>
  <c r="T154" i="66" s="1"/>
  <c r="U157" i="80"/>
  <c r="S154" i="66" s="1"/>
  <c r="S157" i="80"/>
  <c r="Q154" i="66" s="1"/>
  <c r="R157" i="80"/>
  <c r="P154" i="66" s="1"/>
  <c r="Q157" i="80"/>
  <c r="O154" i="66" s="1"/>
  <c r="P157" i="80"/>
  <c r="N154" i="66" s="1"/>
  <c r="O157" i="80"/>
  <c r="M154" i="66" s="1"/>
  <c r="N157" i="80"/>
  <c r="L154" i="66" s="1"/>
  <c r="Z156" i="80"/>
  <c r="X153" i="66" s="1"/>
  <c r="Y156" i="80"/>
  <c r="W153" i="66" s="1"/>
  <c r="X156" i="80"/>
  <c r="V153" i="66" s="1"/>
  <c r="W156" i="80"/>
  <c r="U153" i="66" s="1"/>
  <c r="V156" i="80"/>
  <c r="T153" i="66" s="1"/>
  <c r="U156" i="80"/>
  <c r="S153" i="66" s="1"/>
  <c r="S156" i="80"/>
  <c r="Q153" i="66" s="1"/>
  <c r="R156" i="80"/>
  <c r="P153" i="66" s="1"/>
  <c r="Q156" i="80"/>
  <c r="O153" i="66" s="1"/>
  <c r="P156" i="80"/>
  <c r="N153" i="66" s="1"/>
  <c r="O156" i="80"/>
  <c r="M153" i="66" s="1"/>
  <c r="N156" i="80"/>
  <c r="L153" i="66" s="1"/>
  <c r="Z61" i="80"/>
  <c r="Y61"/>
  <c r="X61"/>
  <c r="W61"/>
  <c r="V61"/>
  <c r="U61"/>
  <c r="S61"/>
  <c r="Q58" i="66" s="1"/>
  <c r="R61" i="80"/>
  <c r="Q61"/>
  <c r="P61"/>
  <c r="O61"/>
  <c r="N61"/>
  <c r="Z60"/>
  <c r="X57" i="66" s="1"/>
  <c r="Y60" i="80"/>
  <c r="W57" i="66" s="1"/>
  <c r="X60" i="80"/>
  <c r="V57" i="66" s="1"/>
  <c r="W60" i="80"/>
  <c r="U57" i="66" s="1"/>
  <c r="V60" i="80"/>
  <c r="T57" i="66" s="1"/>
  <c r="U60" i="80"/>
  <c r="S57" i="66" s="1"/>
  <c r="S60" i="80"/>
  <c r="Q57" i="66" s="1"/>
  <c r="R60" i="80"/>
  <c r="P57" i="66" s="1"/>
  <c r="Q60" i="80"/>
  <c r="O57" i="66" s="1"/>
  <c r="P60" i="80"/>
  <c r="N57" i="66" s="1"/>
  <c r="O60" i="80"/>
  <c r="M57" i="66" s="1"/>
  <c r="N60" i="80"/>
  <c r="L57" i="66" s="1"/>
  <c r="Z59" i="80"/>
  <c r="X56" i="66" s="1"/>
  <c r="Y59" i="80"/>
  <c r="W56" i="66" s="1"/>
  <c r="X59" i="80"/>
  <c r="V56" i="66" s="1"/>
  <c r="W59" i="80"/>
  <c r="U56" i="66" s="1"/>
  <c r="V59" i="80"/>
  <c r="T56" i="66" s="1"/>
  <c r="U59" i="80"/>
  <c r="S56" i="66" s="1"/>
  <c r="S59" i="80"/>
  <c r="Q56" i="66" s="1"/>
  <c r="R59" i="80"/>
  <c r="P56" i="66" s="1"/>
  <c r="Q59" i="80"/>
  <c r="O56" i="66" s="1"/>
  <c r="P59" i="80"/>
  <c r="N56" i="66" s="1"/>
  <c r="O59" i="80"/>
  <c r="M56" i="66" s="1"/>
  <c r="N59" i="80"/>
  <c r="L56" i="66" s="1"/>
  <c r="Z58" i="80"/>
  <c r="X55" i="66" s="1"/>
  <c r="Y58" i="80"/>
  <c r="W55" i="66" s="1"/>
  <c r="X58" i="80"/>
  <c r="V55" i="66" s="1"/>
  <c r="W58" i="80"/>
  <c r="U55" i="66" s="1"/>
  <c r="V58" i="80"/>
  <c r="T55" i="66" s="1"/>
  <c r="U58" i="80"/>
  <c r="S55" i="66" s="1"/>
  <c r="S58" i="80"/>
  <c r="Q55" i="66" s="1"/>
  <c r="R58" i="80"/>
  <c r="P55" i="66" s="1"/>
  <c r="Q58" i="80"/>
  <c r="O55" i="66" s="1"/>
  <c r="P58" i="80"/>
  <c r="N55" i="66" s="1"/>
  <c r="O58" i="80"/>
  <c r="M55" i="66" s="1"/>
  <c r="N58" i="80"/>
  <c r="L55" i="66" s="1"/>
  <c r="Z57" i="80"/>
  <c r="Y57"/>
  <c r="X57"/>
  <c r="W57"/>
  <c r="V57"/>
  <c r="U57"/>
  <c r="S57"/>
  <c r="R57"/>
  <c r="Q57"/>
  <c r="P57"/>
  <c r="O57"/>
  <c r="N57"/>
  <c r="Z55"/>
  <c r="Y55"/>
  <c r="X55"/>
  <c r="W55"/>
  <c r="V55"/>
  <c r="U55"/>
  <c r="S55"/>
  <c r="R55"/>
  <c r="Q55"/>
  <c r="P55"/>
  <c r="O55"/>
  <c r="N55"/>
  <c r="Z54"/>
  <c r="X51" i="66" s="1"/>
  <c r="Y54" i="80"/>
  <c r="W51" i="66" s="1"/>
  <c r="X54" i="80"/>
  <c r="V51" i="66" s="1"/>
  <c r="W54" i="80"/>
  <c r="U51" i="66" s="1"/>
  <c r="V54" i="80"/>
  <c r="T51" i="66" s="1"/>
  <c r="U54" i="80"/>
  <c r="S51" i="66" s="1"/>
  <c r="S54" i="80"/>
  <c r="Q51" i="66" s="1"/>
  <c r="R54" i="80"/>
  <c r="P51" i="66" s="1"/>
  <c r="Q54" i="80"/>
  <c r="O51" i="66" s="1"/>
  <c r="P54" i="80"/>
  <c r="N51" i="66" s="1"/>
  <c r="O54" i="80"/>
  <c r="M51" i="66" s="1"/>
  <c r="N54" i="80"/>
  <c r="L51" i="66" s="1"/>
  <c r="Z52" i="80"/>
  <c r="Y52"/>
  <c r="X52"/>
  <c r="W52"/>
  <c r="V52"/>
  <c r="U52"/>
  <c r="S52"/>
  <c r="R52"/>
  <c r="Q52"/>
  <c r="P52"/>
  <c r="O52"/>
  <c r="N52"/>
  <c r="Z51"/>
  <c r="Y51"/>
  <c r="X51"/>
  <c r="W51"/>
  <c r="V51"/>
  <c r="U51"/>
  <c r="S51"/>
  <c r="R51"/>
  <c r="Q51"/>
  <c r="P51"/>
  <c r="O51"/>
  <c r="N51"/>
  <c r="Z50"/>
  <c r="Y50"/>
  <c r="X50"/>
  <c r="W50"/>
  <c r="V50"/>
  <c r="U50"/>
  <c r="S50"/>
  <c r="R50"/>
  <c r="Q50"/>
  <c r="P50"/>
  <c r="O50"/>
  <c r="N50"/>
  <c r="Z48"/>
  <c r="Y48"/>
  <c r="X48"/>
  <c r="W48"/>
  <c r="V48"/>
  <c r="U48"/>
  <c r="S48"/>
  <c r="R48"/>
  <c r="Q48"/>
  <c r="P48"/>
  <c r="O48"/>
  <c r="N48"/>
  <c r="Z47"/>
  <c r="X47" i="66" s="1"/>
  <c r="Y47" i="80"/>
  <c r="W47" i="66" s="1"/>
  <c r="X47" i="80"/>
  <c r="V47" i="66" s="1"/>
  <c r="W47" i="80"/>
  <c r="U47" i="66" s="1"/>
  <c r="V47" i="80"/>
  <c r="T47" i="66" s="1"/>
  <c r="U47" i="80"/>
  <c r="S47" i="66" s="1"/>
  <c r="S47" i="80"/>
  <c r="Q47" i="66" s="1"/>
  <c r="R47" i="80"/>
  <c r="P47" i="66" s="1"/>
  <c r="Q47" i="80"/>
  <c r="O47" i="66" s="1"/>
  <c r="P47" i="80"/>
  <c r="N47" i="66" s="1"/>
  <c r="O47" i="80"/>
  <c r="M47" i="66" s="1"/>
  <c r="N47" i="80"/>
  <c r="L47" i="66" s="1"/>
  <c r="Z46" i="80"/>
  <c r="Y46"/>
  <c r="X46"/>
  <c r="W46"/>
  <c r="V46"/>
  <c r="U46"/>
  <c r="S46"/>
  <c r="R46"/>
  <c r="Q46"/>
  <c r="P46"/>
  <c r="O46"/>
  <c r="N46"/>
  <c r="Z44"/>
  <c r="Y44"/>
  <c r="X44"/>
  <c r="W44"/>
  <c r="V44"/>
  <c r="U44"/>
  <c r="S44"/>
  <c r="Q44" i="66" s="1"/>
  <c r="R44" i="80"/>
  <c r="Q44"/>
  <c r="P44"/>
  <c r="O44"/>
  <c r="N44"/>
  <c r="Z43"/>
  <c r="X43" i="66" s="1"/>
  <c r="Y43" i="80"/>
  <c r="W43" i="66" s="1"/>
  <c r="X43" i="80"/>
  <c r="V43" i="66" s="1"/>
  <c r="W43" i="80"/>
  <c r="U43" i="66" s="1"/>
  <c r="V43" i="80"/>
  <c r="T43" i="66" s="1"/>
  <c r="U43" i="80"/>
  <c r="S43" i="66" s="1"/>
  <c r="S43" i="80"/>
  <c r="Q43" i="66" s="1"/>
  <c r="R43" i="80"/>
  <c r="P43" i="66" s="1"/>
  <c r="Q43" i="80"/>
  <c r="O43" i="66" s="1"/>
  <c r="P43" i="80"/>
  <c r="N43" i="66" s="1"/>
  <c r="O43" i="80"/>
  <c r="M43" i="66" s="1"/>
  <c r="N43" i="80"/>
  <c r="L43" i="66" s="1"/>
  <c r="Z42" i="80"/>
  <c r="X42" i="66" s="1"/>
  <c r="Y42" i="80"/>
  <c r="W42" i="66" s="1"/>
  <c r="X42" i="80"/>
  <c r="V42" i="66" s="1"/>
  <c r="W42" i="80"/>
  <c r="U42" i="66" s="1"/>
  <c r="V42" i="80"/>
  <c r="T42" i="66" s="1"/>
  <c r="U42" i="80"/>
  <c r="S42" i="66" s="1"/>
  <c r="S42" i="80"/>
  <c r="Q42" i="66" s="1"/>
  <c r="R42" i="80"/>
  <c r="P42" i="66" s="1"/>
  <c r="Q42" i="80"/>
  <c r="O42" i="66" s="1"/>
  <c r="P42" i="80"/>
  <c r="N42" i="66" s="1"/>
  <c r="O42" i="80"/>
  <c r="M42" i="66" s="1"/>
  <c r="N42" i="80"/>
  <c r="L42" i="66" s="1"/>
  <c r="Z41" i="80"/>
  <c r="Y41"/>
  <c r="X41"/>
  <c r="W41"/>
  <c r="V41"/>
  <c r="U41"/>
  <c r="S41"/>
  <c r="R41"/>
  <c r="Q41"/>
  <c r="P41"/>
  <c r="O41"/>
  <c r="N41"/>
  <c r="Z39"/>
  <c r="X39" i="66" s="1"/>
  <c r="Y39" i="80"/>
  <c r="W39" i="66" s="1"/>
  <c r="X39" i="80"/>
  <c r="V39" i="66" s="1"/>
  <c r="W39" i="80"/>
  <c r="U39" i="66" s="1"/>
  <c r="V39" i="80"/>
  <c r="T39" i="66" s="1"/>
  <c r="U39" i="80"/>
  <c r="S39" i="66" s="1"/>
  <c r="S39" i="80"/>
  <c r="Q39" i="66" s="1"/>
  <c r="R39" i="80"/>
  <c r="P39" i="66" s="1"/>
  <c r="Q39" i="80"/>
  <c r="O39" i="66" s="1"/>
  <c r="P39" i="80"/>
  <c r="N39" i="66" s="1"/>
  <c r="O39" i="80"/>
  <c r="M39" i="66" s="1"/>
  <c r="N39" i="80"/>
  <c r="L39" i="66" s="1"/>
  <c r="Z38" i="80"/>
  <c r="Y38"/>
  <c r="X38"/>
  <c r="W38"/>
  <c r="V38"/>
  <c r="U38"/>
  <c r="S38"/>
  <c r="R38"/>
  <c r="Q38"/>
  <c r="P38"/>
  <c r="O38"/>
  <c r="N38"/>
  <c r="Z36"/>
  <c r="X36" i="66" s="1"/>
  <c r="Y36" i="80"/>
  <c r="W36" i="66" s="1"/>
  <c r="X36" i="80"/>
  <c r="V36" i="66" s="1"/>
  <c r="W36" i="80"/>
  <c r="U36" i="66" s="1"/>
  <c r="V36" i="80"/>
  <c r="T36" i="66" s="1"/>
  <c r="U36" i="80"/>
  <c r="S36" i="66" s="1"/>
  <c r="S36" i="80"/>
  <c r="Q36" i="66" s="1"/>
  <c r="R36" i="80"/>
  <c r="P36" i="66" s="1"/>
  <c r="Q36" i="80"/>
  <c r="O36" i="66" s="1"/>
  <c r="P36" i="80"/>
  <c r="N36" i="66" s="1"/>
  <c r="O36" i="80"/>
  <c r="M36" i="66" s="1"/>
  <c r="N36" i="80"/>
  <c r="L36" i="66" s="1"/>
  <c r="Z35" i="80"/>
  <c r="Y35"/>
  <c r="X35"/>
  <c r="W35"/>
  <c r="V35"/>
  <c r="U35"/>
  <c r="S35"/>
  <c r="R35"/>
  <c r="Q35"/>
  <c r="P35"/>
  <c r="O35"/>
  <c r="N35"/>
  <c r="Z34"/>
  <c r="X34" i="66" s="1"/>
  <c r="Y34" i="80"/>
  <c r="W34" i="66" s="1"/>
  <c r="X34" i="80"/>
  <c r="V34" i="66" s="1"/>
  <c r="W34" i="80"/>
  <c r="U34" i="66" s="1"/>
  <c r="V34" i="80"/>
  <c r="T34" i="66" s="1"/>
  <c r="U34" i="80"/>
  <c r="S34" i="66" s="1"/>
  <c r="S34" i="80"/>
  <c r="Q34" i="66" s="1"/>
  <c r="R34" i="80"/>
  <c r="P34" i="66" s="1"/>
  <c r="Q34" i="80"/>
  <c r="O34" i="66" s="1"/>
  <c r="P34" i="80"/>
  <c r="N34" i="66" s="1"/>
  <c r="O34" i="80"/>
  <c r="M34" i="66" s="1"/>
  <c r="N34" i="80"/>
  <c r="L34" i="66" s="1"/>
  <c r="Z25" i="80"/>
  <c r="Y25"/>
  <c r="X25"/>
  <c r="W25"/>
  <c r="V25"/>
  <c r="U25"/>
  <c r="S25"/>
  <c r="R25"/>
  <c r="Q25"/>
  <c r="P25"/>
  <c r="O25"/>
  <c r="N25"/>
  <c r="Z8"/>
  <c r="Y8"/>
  <c r="X8"/>
  <c r="W8"/>
  <c r="V8"/>
  <c r="U8"/>
  <c r="S8"/>
  <c r="R8"/>
  <c r="Q8"/>
  <c r="P8"/>
  <c r="O8"/>
  <c r="N8"/>
  <c r="Z7"/>
  <c r="Y7"/>
  <c r="X7"/>
  <c r="W7"/>
  <c r="V7"/>
  <c r="U7"/>
  <c r="S7"/>
  <c r="R7"/>
  <c r="Q7"/>
  <c r="P7"/>
  <c r="O7"/>
  <c r="N7"/>
  <c r="J44"/>
  <c r="J159"/>
  <c r="J158"/>
  <c r="J155" i="66" s="1"/>
  <c r="J157" i="80"/>
  <c r="J154" i="66" s="1"/>
  <c r="J156" i="80"/>
  <c r="J153" i="66" s="1"/>
  <c r="J61" i="80"/>
  <c r="J60"/>
  <c r="J57" i="66" s="1"/>
  <c r="J59" i="80"/>
  <c r="J56" i="66" s="1"/>
  <c r="J58" i="80"/>
  <c r="J55" i="66" s="1"/>
  <c r="J57" i="80"/>
  <c r="I55"/>
  <c r="J54"/>
  <c r="J51" i="66" s="1"/>
  <c r="J52" i="80"/>
  <c r="J51"/>
  <c r="J50"/>
  <c r="J48"/>
  <c r="J47"/>
  <c r="J47" i="66" s="1"/>
  <c r="J46" i="80"/>
  <c r="J43"/>
  <c r="J43" i="66" s="1"/>
  <c r="J42" i="80"/>
  <c r="J42" i="66" s="1"/>
  <c r="J41" i="80"/>
  <c r="J39"/>
  <c r="J39" i="66" s="1"/>
  <c r="J38" i="80"/>
  <c r="J36"/>
  <c r="J36" i="66" s="1"/>
  <c r="J35" i="80"/>
  <c r="J34"/>
  <c r="J34" i="66" s="1"/>
  <c r="J25" i="80"/>
  <c r="J8"/>
  <c r="J7"/>
  <c r="F159"/>
  <c r="F158"/>
  <c r="F157"/>
  <c r="F156"/>
  <c r="F61"/>
  <c r="F60"/>
  <c r="F59"/>
  <c r="F58"/>
  <c r="F57"/>
  <c r="F55"/>
  <c r="F54"/>
  <c r="F52"/>
  <c r="F51"/>
  <c r="F50"/>
  <c r="F48"/>
  <c r="F47"/>
  <c r="F46"/>
  <c r="F44"/>
  <c r="F43"/>
  <c r="F42"/>
  <c r="F41"/>
  <c r="F39"/>
  <c r="F38"/>
  <c r="F37" s="1"/>
  <c r="F36"/>
  <c r="F35"/>
  <c r="F34"/>
  <c r="F25"/>
  <c r="F24" s="1"/>
  <c r="F8"/>
  <c r="F7"/>
  <c r="I257" i="107"/>
  <c r="K257" s="1"/>
  <c r="M257" i="80" s="1"/>
  <c r="I256" i="107"/>
  <c r="K256" s="1"/>
  <c r="M256" i="80" s="1"/>
  <c r="I255" i="107"/>
  <c r="K255" s="1"/>
  <c r="M255" i="80" s="1"/>
  <c r="I254" i="107"/>
  <c r="K254" s="1"/>
  <c r="M254" i="80" s="1"/>
  <c r="I253" i="107"/>
  <c r="K253" s="1"/>
  <c r="M253" i="80" s="1"/>
  <c r="I252" i="107"/>
  <c r="K252" s="1"/>
  <c r="M252" i="80" s="1"/>
  <c r="I251" i="107"/>
  <c r="K251" s="1"/>
  <c r="M251" i="80" s="1"/>
  <c r="X250" i="107"/>
  <c r="W250"/>
  <c r="V250"/>
  <c r="U250"/>
  <c r="T250"/>
  <c r="S250"/>
  <c r="Q250"/>
  <c r="Q228" s="1"/>
  <c r="P250"/>
  <c r="O250"/>
  <c r="N250"/>
  <c r="M250"/>
  <c r="L250"/>
  <c r="J250"/>
  <c r="F250"/>
  <c r="K249"/>
  <c r="M249" i="80" s="1"/>
  <c r="I249" i="107"/>
  <c r="K248"/>
  <c r="M248" i="80" s="1"/>
  <c r="I248" i="107"/>
  <c r="X247"/>
  <c r="W247"/>
  <c r="V247"/>
  <c r="U247"/>
  <c r="T247"/>
  <c r="T229" s="1"/>
  <c r="T228" s="1"/>
  <c r="S247"/>
  <c r="Q247"/>
  <c r="P247"/>
  <c r="O247"/>
  <c r="N247"/>
  <c r="M247"/>
  <c r="L247"/>
  <c r="J247"/>
  <c r="J229" s="1"/>
  <c r="J228" s="1"/>
  <c r="I247"/>
  <c r="F247"/>
  <c r="I246"/>
  <c r="K246" s="1"/>
  <c r="M246" i="80" s="1"/>
  <c r="I245" i="107"/>
  <c r="K245" s="1"/>
  <c r="M245" i="80" s="1"/>
  <c r="I244" i="107"/>
  <c r="K244" s="1"/>
  <c r="M244" i="80" s="1"/>
  <c r="I243" i="107"/>
  <c r="K243" s="1"/>
  <c r="M243" i="80" s="1"/>
  <c r="I242" i="107"/>
  <c r="K242" s="1"/>
  <c r="M242" i="80" s="1"/>
  <c r="I241" i="107"/>
  <c r="K241" s="1"/>
  <c r="M241" i="80" s="1"/>
  <c r="I240" i="107"/>
  <c r="K240" s="1"/>
  <c r="M240" i="80" s="1"/>
  <c r="I239" i="107"/>
  <c r="K239" s="1"/>
  <c r="M239" i="80" s="1"/>
  <c r="I238" i="107"/>
  <c r="K238" s="1"/>
  <c r="M238" i="80" s="1"/>
  <c r="I237" i="107"/>
  <c r="K237" s="1"/>
  <c r="M237" i="80" s="1"/>
  <c r="I236" i="107"/>
  <c r="K236" s="1"/>
  <c r="M236" i="80" s="1"/>
  <c r="I235" i="107"/>
  <c r="K235" s="1"/>
  <c r="M235" i="80" s="1"/>
  <c r="X234" i="107"/>
  <c r="W234"/>
  <c r="V234"/>
  <c r="U234"/>
  <c r="T234"/>
  <c r="S234"/>
  <c r="Q234"/>
  <c r="P234"/>
  <c r="O234"/>
  <c r="N234"/>
  <c r="M234"/>
  <c r="L234"/>
  <c r="J234"/>
  <c r="I234"/>
  <c r="K234" s="1"/>
  <c r="M234" i="80" s="1"/>
  <c r="F234" i="107"/>
  <c r="I233"/>
  <c r="K233" s="1"/>
  <c r="M233" i="80" s="1"/>
  <c r="I232" i="107"/>
  <c r="K232" s="1"/>
  <c r="M232" i="80" s="1"/>
  <c r="I231" i="107"/>
  <c r="K231" s="1"/>
  <c r="M231" i="80" s="1"/>
  <c r="X230" i="107"/>
  <c r="W230"/>
  <c r="V230"/>
  <c r="U230"/>
  <c r="U229" s="1"/>
  <c r="U228" s="1"/>
  <c r="T230"/>
  <c r="S230"/>
  <c r="Q230"/>
  <c r="P230"/>
  <c r="P229" s="1"/>
  <c r="P228" s="1"/>
  <c r="O230"/>
  <c r="N230"/>
  <c r="M230"/>
  <c r="L230"/>
  <c r="R230" s="1"/>
  <c r="J230"/>
  <c r="F230"/>
  <c r="V229"/>
  <c r="Q229"/>
  <c r="M229"/>
  <c r="F229"/>
  <c r="F228" s="1"/>
  <c r="I227"/>
  <c r="K227" s="1"/>
  <c r="M227" i="80" s="1"/>
  <c r="I226" i="107"/>
  <c r="K226" s="1"/>
  <c r="M226" i="80" s="1"/>
  <c r="I225" i="107"/>
  <c r="K225" s="1"/>
  <c r="M225" i="80" s="1"/>
  <c r="I224" i="107"/>
  <c r="K224" s="1"/>
  <c r="M224" i="80" s="1"/>
  <c r="I223" i="107"/>
  <c r="K223" s="1"/>
  <c r="M223" i="80" s="1"/>
  <c r="I222" i="107"/>
  <c r="K222" s="1"/>
  <c r="M222" i="80" s="1"/>
  <c r="I221" i="107"/>
  <c r="K221" s="1"/>
  <c r="M221" i="80" s="1"/>
  <c r="I220" i="107"/>
  <c r="K220" s="1"/>
  <c r="M220" i="80" s="1"/>
  <c r="I219" i="107"/>
  <c r="K219" s="1"/>
  <c r="M219" i="80" s="1"/>
  <c r="I218" i="107"/>
  <c r="K218" s="1"/>
  <c r="M218" i="80" s="1"/>
  <c r="X217" i="107"/>
  <c r="W217"/>
  <c r="V217"/>
  <c r="U217"/>
  <c r="T217"/>
  <c r="S217"/>
  <c r="Q217"/>
  <c r="P217"/>
  <c r="O217"/>
  <c r="N217"/>
  <c r="M217"/>
  <c r="L217"/>
  <c r="J217"/>
  <c r="F217"/>
  <c r="I216"/>
  <c r="K216" s="1"/>
  <c r="M216" i="80" s="1"/>
  <c r="I215" i="107"/>
  <c r="K215" s="1"/>
  <c r="M215" i="80" s="1"/>
  <c r="I214" i="107"/>
  <c r="K214" s="1"/>
  <c r="M214" i="80" s="1"/>
  <c r="I213" i="107"/>
  <c r="K213" s="1"/>
  <c r="M213" i="80" s="1"/>
  <c r="I212" i="107"/>
  <c r="K212" s="1"/>
  <c r="M212" i="80" s="1"/>
  <c r="I211" i="107"/>
  <c r="K211" s="1"/>
  <c r="M211" i="80" s="1"/>
  <c r="I210" i="107"/>
  <c r="K210" s="1"/>
  <c r="M210" i="80" s="1"/>
  <c r="I209" i="107"/>
  <c r="K209" s="1"/>
  <c r="M209" i="80" s="1"/>
  <c r="I208" i="107"/>
  <c r="K208" s="1"/>
  <c r="M208" i="80" s="1"/>
  <c r="I207" i="107"/>
  <c r="K207" s="1"/>
  <c r="M207" i="80" s="1"/>
  <c r="I206" i="107"/>
  <c r="K206" s="1"/>
  <c r="M206" i="80" s="1"/>
  <c r="I205" i="107"/>
  <c r="K205" s="1"/>
  <c r="M205" i="80" s="1"/>
  <c r="I204" i="107"/>
  <c r="K204" s="1"/>
  <c r="M204" i="80" s="1"/>
  <c r="X203" i="107"/>
  <c r="W203"/>
  <c r="V203"/>
  <c r="U203"/>
  <c r="T203"/>
  <c r="S203"/>
  <c r="Q203"/>
  <c r="P203"/>
  <c r="O203"/>
  <c r="N203"/>
  <c r="M203"/>
  <c r="L203"/>
  <c r="J203"/>
  <c r="F203"/>
  <c r="I202"/>
  <c r="K202" s="1"/>
  <c r="M202" i="80" s="1"/>
  <c r="I201" i="107"/>
  <c r="K201" s="1"/>
  <c r="M201" i="80" s="1"/>
  <c r="X200" i="107"/>
  <c r="W200"/>
  <c r="V200"/>
  <c r="U200"/>
  <c r="T200"/>
  <c r="S200"/>
  <c r="Q200"/>
  <c r="P200"/>
  <c r="O200"/>
  <c r="N200"/>
  <c r="M200"/>
  <c r="L200"/>
  <c r="J200"/>
  <c r="F200"/>
  <c r="F165" s="1"/>
  <c r="I199"/>
  <c r="K199" s="1"/>
  <c r="M199" i="80" s="1"/>
  <c r="I198" i="107"/>
  <c r="K198" s="1"/>
  <c r="M198" i="80" s="1"/>
  <c r="I197" i="107"/>
  <c r="K197" s="1"/>
  <c r="M197" i="80" s="1"/>
  <c r="I196" i="107"/>
  <c r="K196" s="1"/>
  <c r="M196" i="80" s="1"/>
  <c r="I195" i="107"/>
  <c r="K195" s="1"/>
  <c r="M195" i="80" s="1"/>
  <c r="I194" i="107"/>
  <c r="K194" s="1"/>
  <c r="M194" i="80" s="1"/>
  <c r="I193" i="107"/>
  <c r="K193" s="1"/>
  <c r="M193" i="80" s="1"/>
  <c r="I192" i="107"/>
  <c r="K192" s="1"/>
  <c r="M192" i="80" s="1"/>
  <c r="I191" i="107"/>
  <c r="K191" s="1"/>
  <c r="M191" i="80" s="1"/>
  <c r="I190" i="107"/>
  <c r="K190" s="1"/>
  <c r="M190" i="80" s="1"/>
  <c r="X189" i="107"/>
  <c r="W189"/>
  <c r="W165" s="1"/>
  <c r="V189"/>
  <c r="U189"/>
  <c r="T189"/>
  <c r="S189"/>
  <c r="S165" s="1"/>
  <c r="Q189"/>
  <c r="P189"/>
  <c r="O189"/>
  <c r="N189"/>
  <c r="N165" s="1"/>
  <c r="M189"/>
  <c r="L189"/>
  <c r="J189"/>
  <c r="I189"/>
  <c r="K189" s="1"/>
  <c r="M189" i="80" s="1"/>
  <c r="F189" i="107"/>
  <c r="K188"/>
  <c r="M188" i="80" s="1"/>
  <c r="I188" i="107"/>
  <c r="I187"/>
  <c r="K187" s="1"/>
  <c r="M187" i="80" s="1"/>
  <c r="I186" i="107"/>
  <c r="K186" s="1"/>
  <c r="M186" i="80" s="1"/>
  <c r="I185" i="107"/>
  <c r="K185" s="1"/>
  <c r="M185" i="80" s="1"/>
  <c r="I184" i="107"/>
  <c r="K184" s="1"/>
  <c r="M184" i="80" s="1"/>
  <c r="K183" i="107"/>
  <c r="M183" i="80" s="1"/>
  <c r="I183" i="107"/>
  <c r="I182"/>
  <c r="K182" s="1"/>
  <c r="M182" i="80" s="1"/>
  <c r="I181" i="107"/>
  <c r="K181" s="1"/>
  <c r="M181" i="80" s="1"/>
  <c r="I180" i="107"/>
  <c r="K180" s="1"/>
  <c r="M180" i="80" s="1"/>
  <c r="I179" i="107"/>
  <c r="K179" s="1"/>
  <c r="M179" i="80" s="1"/>
  <c r="X178" i="107"/>
  <c r="W178"/>
  <c r="V178"/>
  <c r="U178"/>
  <c r="T178"/>
  <c r="S178"/>
  <c r="Q178"/>
  <c r="P178"/>
  <c r="O178"/>
  <c r="N178"/>
  <c r="M178"/>
  <c r="L178"/>
  <c r="J178"/>
  <c r="F178"/>
  <c r="I177"/>
  <c r="K177" s="1"/>
  <c r="M177" i="80" s="1"/>
  <c r="I176" i="107"/>
  <c r="K176" s="1"/>
  <c r="M176" i="80" s="1"/>
  <c r="I175" i="107"/>
  <c r="K175" s="1"/>
  <c r="M175" i="80" s="1"/>
  <c r="I174" i="107"/>
  <c r="K174" s="1"/>
  <c r="M174" i="80" s="1"/>
  <c r="I173" i="107"/>
  <c r="K173" s="1"/>
  <c r="M173" i="80" s="1"/>
  <c r="I172" i="107"/>
  <c r="K172" s="1"/>
  <c r="M172" i="80" s="1"/>
  <c r="I171" i="107"/>
  <c r="K171" s="1"/>
  <c r="M171" i="80" s="1"/>
  <c r="I170" i="107"/>
  <c r="K170" s="1"/>
  <c r="M170" i="80" s="1"/>
  <c r="I169" i="107"/>
  <c r="K169" s="1"/>
  <c r="M169" i="80" s="1"/>
  <c r="I168" i="107"/>
  <c r="K168" s="1"/>
  <c r="M168" i="80" s="1"/>
  <c r="X167" i="107"/>
  <c r="W167"/>
  <c r="V167"/>
  <c r="U167"/>
  <c r="U165" s="1"/>
  <c r="T167"/>
  <c r="S167"/>
  <c r="Q167"/>
  <c r="P167"/>
  <c r="O167"/>
  <c r="N167"/>
  <c r="M167"/>
  <c r="L167"/>
  <c r="L165" s="1"/>
  <c r="J167"/>
  <c r="F167"/>
  <c r="I166"/>
  <c r="K166" s="1"/>
  <c r="M166" i="80" s="1"/>
  <c r="P165" i="107"/>
  <c r="I164"/>
  <c r="K164" s="1"/>
  <c r="M164" i="80" s="1"/>
  <c r="I163" i="107"/>
  <c r="K163" s="1"/>
  <c r="M163" i="80" s="1"/>
  <c r="I162" i="107"/>
  <c r="K162" s="1"/>
  <c r="M162" i="80" s="1"/>
  <c r="I161" i="107"/>
  <c r="K161" s="1"/>
  <c r="M161" i="80" s="1"/>
  <c r="X160" i="107"/>
  <c r="W160"/>
  <c r="V160"/>
  <c r="U160"/>
  <c r="T160"/>
  <c r="S160"/>
  <c r="Q160"/>
  <c r="P160"/>
  <c r="O160"/>
  <c r="N160"/>
  <c r="M160"/>
  <c r="L160"/>
  <c r="R160" s="1"/>
  <c r="J160"/>
  <c r="F160"/>
  <c r="I155"/>
  <c r="I154"/>
  <c r="I153"/>
  <c r="X152"/>
  <c r="X150" s="1"/>
  <c r="W152"/>
  <c r="V152"/>
  <c r="V150" s="1"/>
  <c r="U152"/>
  <c r="T152"/>
  <c r="T150" s="1"/>
  <c r="S152"/>
  <c r="Q152"/>
  <c r="Q150" s="1"/>
  <c r="P152"/>
  <c r="O152"/>
  <c r="O150" s="1"/>
  <c r="N152"/>
  <c r="M152"/>
  <c r="M150" s="1"/>
  <c r="L152"/>
  <c r="J152"/>
  <c r="J150" s="1"/>
  <c r="F152"/>
  <c r="I151"/>
  <c r="W150"/>
  <c r="U150"/>
  <c r="S150"/>
  <c r="P150"/>
  <c r="N150"/>
  <c r="L150"/>
  <c r="F150"/>
  <c r="I149"/>
  <c r="K149" s="1"/>
  <c r="M149" i="80" s="1"/>
  <c r="I148" i="107"/>
  <c r="K148" s="1"/>
  <c r="M148" i="80" s="1"/>
  <c r="I147" i="107"/>
  <c r="K147" s="1"/>
  <c r="M147" i="80" s="1"/>
  <c r="I146" i="107"/>
  <c r="K146" s="1"/>
  <c r="M146" i="80" s="1"/>
  <c r="I145" i="107"/>
  <c r="K145" s="1"/>
  <c r="M145" i="80" s="1"/>
  <c r="I144" i="107"/>
  <c r="K144" s="1"/>
  <c r="M144" i="80" s="1"/>
  <c r="I143" i="107"/>
  <c r="K143" s="1"/>
  <c r="M143" i="80" s="1"/>
  <c r="I142" i="107"/>
  <c r="K142" s="1"/>
  <c r="M142" i="80" s="1"/>
  <c r="I141" i="107"/>
  <c r="K141" s="1"/>
  <c r="M141" i="80" s="1"/>
  <c r="I140" i="107"/>
  <c r="K140" s="1"/>
  <c r="M140" i="80" s="1"/>
  <c r="I139" i="107"/>
  <c r="K139" s="1"/>
  <c r="M139" i="80" s="1"/>
  <c r="X138" i="107"/>
  <c r="W138"/>
  <c r="V138"/>
  <c r="U138"/>
  <c r="T138"/>
  <c r="S138"/>
  <c r="Q138"/>
  <c r="P138"/>
  <c r="O138"/>
  <c r="N138"/>
  <c r="M138"/>
  <c r="L138"/>
  <c r="J138"/>
  <c r="F138"/>
  <c r="I137"/>
  <c r="K137" s="1"/>
  <c r="M137" i="80" s="1"/>
  <c r="I136" i="107"/>
  <c r="K136" s="1"/>
  <c r="M136" i="80" s="1"/>
  <c r="I135" i="107"/>
  <c r="K135" s="1"/>
  <c r="M135" i="80" s="1"/>
  <c r="I134" i="107"/>
  <c r="K134" s="1"/>
  <c r="M134" i="80" s="1"/>
  <c r="I133" i="107"/>
  <c r="K133" s="1"/>
  <c r="M133" i="80" s="1"/>
  <c r="I132" i="107"/>
  <c r="K132" s="1"/>
  <c r="M132" i="80" s="1"/>
  <c r="I131" i="107"/>
  <c r="K131" s="1"/>
  <c r="M131" i="80" s="1"/>
  <c r="I130" i="107"/>
  <c r="K130" s="1"/>
  <c r="M130" i="80" s="1"/>
  <c r="I129" i="107"/>
  <c r="K129" s="1"/>
  <c r="M129" i="80" s="1"/>
  <c r="I128" i="107"/>
  <c r="K128" s="1"/>
  <c r="M128" i="80" s="1"/>
  <c r="I127" i="107"/>
  <c r="K127" s="1"/>
  <c r="M127" i="80" s="1"/>
  <c r="I126" i="107"/>
  <c r="K126" s="1"/>
  <c r="M126" i="80" s="1"/>
  <c r="I125" i="107"/>
  <c r="K125" s="1"/>
  <c r="M125" i="80" s="1"/>
  <c r="I124" i="107"/>
  <c r="K124" s="1"/>
  <c r="M124" i="80" s="1"/>
  <c r="X123" i="107"/>
  <c r="W123"/>
  <c r="V123"/>
  <c r="U123"/>
  <c r="T123"/>
  <c r="S123"/>
  <c r="Q123"/>
  <c r="P123"/>
  <c r="O123"/>
  <c r="N123"/>
  <c r="M123"/>
  <c r="L123"/>
  <c r="J123"/>
  <c r="I123"/>
  <c r="K123" s="1"/>
  <c r="M123" i="80" s="1"/>
  <c r="F123" i="107"/>
  <c r="I122"/>
  <c r="K122" s="1"/>
  <c r="M122" i="80" s="1"/>
  <c r="I121" i="107"/>
  <c r="K121" s="1"/>
  <c r="M121" i="80" s="1"/>
  <c r="X120" i="107"/>
  <c r="W120"/>
  <c r="V120"/>
  <c r="U120"/>
  <c r="T120"/>
  <c r="S120"/>
  <c r="Q120"/>
  <c r="P120"/>
  <c r="O120"/>
  <c r="N120"/>
  <c r="M120"/>
  <c r="L120"/>
  <c r="J120"/>
  <c r="F120"/>
  <c r="I119"/>
  <c r="K119" s="1"/>
  <c r="M119" i="80" s="1"/>
  <c r="I118" i="107"/>
  <c r="K118" s="1"/>
  <c r="M118" i="80" s="1"/>
  <c r="I117" i="107"/>
  <c r="K117" s="1"/>
  <c r="M117" i="80" s="1"/>
  <c r="I116" i="107"/>
  <c r="K116" s="1"/>
  <c r="M116" i="80" s="1"/>
  <c r="I115" i="107"/>
  <c r="K115" s="1"/>
  <c r="M115" i="80" s="1"/>
  <c r="I114" i="107"/>
  <c r="K114" s="1"/>
  <c r="M114" i="80" s="1"/>
  <c r="I113" i="107"/>
  <c r="K113" s="1"/>
  <c r="M113" i="80" s="1"/>
  <c r="I112" i="107"/>
  <c r="K112" s="1"/>
  <c r="M112" i="80" s="1"/>
  <c r="I111" i="107"/>
  <c r="K111" s="1"/>
  <c r="M111" i="80" s="1"/>
  <c r="I110" i="107"/>
  <c r="K110" s="1"/>
  <c r="M110" i="80" s="1"/>
  <c r="X109" i="107"/>
  <c r="W109"/>
  <c r="V109"/>
  <c r="U109"/>
  <c r="T109"/>
  <c r="S109"/>
  <c r="Q109"/>
  <c r="P109"/>
  <c r="O109"/>
  <c r="N109"/>
  <c r="M109"/>
  <c r="L109"/>
  <c r="J109"/>
  <c r="F109"/>
  <c r="I108"/>
  <c r="K108" s="1"/>
  <c r="M108" i="80" s="1"/>
  <c r="I107" i="107"/>
  <c r="K107" s="1"/>
  <c r="M107" i="80" s="1"/>
  <c r="I106" i="107"/>
  <c r="K106" s="1"/>
  <c r="M106" i="80" s="1"/>
  <c r="I105" i="107"/>
  <c r="K105" s="1"/>
  <c r="M105" i="80" s="1"/>
  <c r="I104" i="107"/>
  <c r="K104" s="1"/>
  <c r="M104" i="80" s="1"/>
  <c r="I103" i="107"/>
  <c r="K103" s="1"/>
  <c r="M103" i="80" s="1"/>
  <c r="I102" i="107"/>
  <c r="K102" s="1"/>
  <c r="M102" i="80" s="1"/>
  <c r="I101" i="107"/>
  <c r="K101" s="1"/>
  <c r="M101" i="80" s="1"/>
  <c r="I100" i="107"/>
  <c r="K100" s="1"/>
  <c r="M100" i="80" s="1"/>
  <c r="I99" i="107"/>
  <c r="K99" s="1"/>
  <c r="M99" i="80" s="1"/>
  <c r="X98" i="107"/>
  <c r="W98"/>
  <c r="V98"/>
  <c r="U98"/>
  <c r="T98"/>
  <c r="S98"/>
  <c r="Q98"/>
  <c r="P98"/>
  <c r="O98"/>
  <c r="N98"/>
  <c r="M98"/>
  <c r="L98"/>
  <c r="J98"/>
  <c r="F98"/>
  <c r="I97"/>
  <c r="K97" s="1"/>
  <c r="M97" i="80" s="1"/>
  <c r="I96" i="107"/>
  <c r="K96" s="1"/>
  <c r="M96" i="80" s="1"/>
  <c r="I95" i="107"/>
  <c r="K95" s="1"/>
  <c r="M95" i="80" s="1"/>
  <c r="I94" i="107"/>
  <c r="K94" s="1"/>
  <c r="M94" i="80" s="1"/>
  <c r="I93" i="107"/>
  <c r="K93" s="1"/>
  <c r="M93" i="80" s="1"/>
  <c r="I92" i="107"/>
  <c r="K92" s="1"/>
  <c r="M92" i="80" s="1"/>
  <c r="I91" i="107"/>
  <c r="K91" s="1"/>
  <c r="M91" i="80" s="1"/>
  <c r="I90" i="107"/>
  <c r="K90" s="1"/>
  <c r="M90" i="80" s="1"/>
  <c r="I89" i="107"/>
  <c r="K89" s="1"/>
  <c r="M89" i="80" s="1"/>
  <c r="I88" i="107"/>
  <c r="K88" s="1"/>
  <c r="M88" i="80" s="1"/>
  <c r="X87" i="107"/>
  <c r="W87"/>
  <c r="V87"/>
  <c r="U87"/>
  <c r="T87"/>
  <c r="S87"/>
  <c r="Q87"/>
  <c r="P87"/>
  <c r="O87"/>
  <c r="N87"/>
  <c r="M87"/>
  <c r="L87"/>
  <c r="J87"/>
  <c r="F87"/>
  <c r="I86"/>
  <c r="K86" s="1"/>
  <c r="M86" i="80" s="1"/>
  <c r="I85" i="107"/>
  <c r="K85" s="1"/>
  <c r="M85" i="80" s="1"/>
  <c r="I84" i="107"/>
  <c r="K84" s="1"/>
  <c r="M84" i="80" s="1"/>
  <c r="I83" i="107"/>
  <c r="K83" s="1"/>
  <c r="M83" i="80" s="1"/>
  <c r="X82" i="107"/>
  <c r="W82"/>
  <c r="V82"/>
  <c r="U82"/>
  <c r="T82"/>
  <c r="S82"/>
  <c r="Q82"/>
  <c r="P82"/>
  <c r="O82"/>
  <c r="N82"/>
  <c r="M82"/>
  <c r="L82"/>
  <c r="J82"/>
  <c r="F82"/>
  <c r="I81"/>
  <c r="K81" s="1"/>
  <c r="M81" i="80" s="1"/>
  <c r="I80" i="107"/>
  <c r="K80" s="1"/>
  <c r="M80" i="80" s="1"/>
  <c r="X79" i="107"/>
  <c r="W79"/>
  <c r="V79"/>
  <c r="V78" s="1"/>
  <c r="U79"/>
  <c r="T79"/>
  <c r="S79"/>
  <c r="Q79"/>
  <c r="Q78" s="1"/>
  <c r="P79"/>
  <c r="P78" s="1"/>
  <c r="O79"/>
  <c r="N79"/>
  <c r="M79"/>
  <c r="M78" s="1"/>
  <c r="L79"/>
  <c r="J79"/>
  <c r="F79"/>
  <c r="F78" s="1"/>
  <c r="L78"/>
  <c r="I77"/>
  <c r="K77" s="1"/>
  <c r="M77" i="80" s="1"/>
  <c r="I76" i="107"/>
  <c r="K76" s="1"/>
  <c r="M76" i="80" s="1"/>
  <c r="I75" i="107"/>
  <c r="K75" s="1"/>
  <c r="M75" i="80" s="1"/>
  <c r="I74" i="107"/>
  <c r="K74" s="1"/>
  <c r="M74" i="80" s="1"/>
  <c r="X73" i="107"/>
  <c r="W73"/>
  <c r="V73"/>
  <c r="U73"/>
  <c r="T73"/>
  <c r="S73"/>
  <c r="Q73"/>
  <c r="P73"/>
  <c r="O73"/>
  <c r="N73"/>
  <c r="M73"/>
  <c r="L73"/>
  <c r="J73"/>
  <c r="I73"/>
  <c r="K73" s="1"/>
  <c r="M73" i="80" s="1"/>
  <c r="F73" i="107"/>
  <c r="K72"/>
  <c r="M72" i="80" s="1"/>
  <c r="I72" i="107"/>
  <c r="K71"/>
  <c r="M71" i="80" s="1"/>
  <c r="I71" i="107"/>
  <c r="I70"/>
  <c r="K70" s="1"/>
  <c r="M70" i="80" s="1"/>
  <c r="X69" i="107"/>
  <c r="W69"/>
  <c r="W62" s="1"/>
  <c r="V69"/>
  <c r="U69"/>
  <c r="U62" s="1"/>
  <c r="T69"/>
  <c r="S69"/>
  <c r="S62" s="1"/>
  <c r="Q69"/>
  <c r="Q62" s="1"/>
  <c r="P69"/>
  <c r="P62" s="1"/>
  <c r="O69"/>
  <c r="N69"/>
  <c r="N62" s="1"/>
  <c r="M69"/>
  <c r="L69"/>
  <c r="L62" s="1"/>
  <c r="J69"/>
  <c r="I69"/>
  <c r="K69" s="1"/>
  <c r="M69" i="80" s="1"/>
  <c r="F69" i="107"/>
  <c r="F62" s="1"/>
  <c r="I68"/>
  <c r="K68" s="1"/>
  <c r="M68" i="80" s="1"/>
  <c r="I67" i="107"/>
  <c r="K67" s="1"/>
  <c r="M67" i="80" s="1"/>
  <c r="I66" i="107"/>
  <c r="K66" s="1"/>
  <c r="M66" i="80" s="1"/>
  <c r="I65" i="107"/>
  <c r="K65" s="1"/>
  <c r="M65" i="80" s="1"/>
  <c r="I64" i="107"/>
  <c r="K64" s="1"/>
  <c r="M64" i="80" s="1"/>
  <c r="I63" i="107"/>
  <c r="K63" s="1"/>
  <c r="M63" i="80" s="1"/>
  <c r="X62" i="107"/>
  <c r="V62"/>
  <c r="T62"/>
  <c r="O62"/>
  <c r="M62"/>
  <c r="J62"/>
  <c r="K60"/>
  <c r="M60" i="80" s="1"/>
  <c r="K59" i="107"/>
  <c r="M59" i="80" s="1"/>
  <c r="X56" i="107"/>
  <c r="W56"/>
  <c r="V56"/>
  <c r="U56"/>
  <c r="T56"/>
  <c r="S56"/>
  <c r="Q56"/>
  <c r="P56"/>
  <c r="O56"/>
  <c r="N56"/>
  <c r="M56"/>
  <c r="L56"/>
  <c r="J56"/>
  <c r="F56"/>
  <c r="I54"/>
  <c r="I53" s="1"/>
  <c r="X53"/>
  <c r="W53"/>
  <c r="V53"/>
  <c r="U53"/>
  <c r="T53"/>
  <c r="S53"/>
  <c r="Q53"/>
  <c r="P53"/>
  <c r="O53"/>
  <c r="N53"/>
  <c r="M53"/>
  <c r="L53"/>
  <c r="J53"/>
  <c r="F53"/>
  <c r="F49"/>
  <c r="F40" s="1"/>
  <c r="I48"/>
  <c r="K48" s="1"/>
  <c r="I47"/>
  <c r="K47" s="1"/>
  <c r="M47" i="80" s="1"/>
  <c r="I46" i="107"/>
  <c r="K46" s="1"/>
  <c r="X45"/>
  <c r="X40" s="1"/>
  <c r="W45"/>
  <c r="W40" s="1"/>
  <c r="V45"/>
  <c r="V40" s="1"/>
  <c r="U45"/>
  <c r="T45"/>
  <c r="T40" s="1"/>
  <c r="S45"/>
  <c r="Q45"/>
  <c r="Q40" s="1"/>
  <c r="P45"/>
  <c r="O45"/>
  <c r="O40" s="1"/>
  <c r="N45"/>
  <c r="N40" s="1"/>
  <c r="M45"/>
  <c r="M40" s="1"/>
  <c r="L45"/>
  <c r="J45"/>
  <c r="J40" s="1"/>
  <c r="F45"/>
  <c r="K42"/>
  <c r="U40"/>
  <c r="S40"/>
  <c r="P40"/>
  <c r="L40"/>
  <c r="X37"/>
  <c r="W37"/>
  <c r="V37"/>
  <c r="U37"/>
  <c r="T37"/>
  <c r="S37"/>
  <c r="Q37"/>
  <c r="P37"/>
  <c r="O37"/>
  <c r="N37"/>
  <c r="M37"/>
  <c r="L37"/>
  <c r="J37"/>
  <c r="F37"/>
  <c r="I36"/>
  <c r="K36" s="1"/>
  <c r="I34"/>
  <c r="K34" s="1"/>
  <c r="M34" i="80" s="1"/>
  <c r="X33" i="107"/>
  <c r="W33"/>
  <c r="V33"/>
  <c r="U33"/>
  <c r="T33"/>
  <c r="S33"/>
  <c r="Q33"/>
  <c r="P33"/>
  <c r="O33"/>
  <c r="N33"/>
  <c r="M33"/>
  <c r="L33"/>
  <c r="J33"/>
  <c r="F33"/>
  <c r="I31"/>
  <c r="K31" s="1"/>
  <c r="M31" i="80" s="1"/>
  <c r="I30" i="107"/>
  <c r="K30" s="1"/>
  <c r="M30" i="80" s="1"/>
  <c r="I29" i="107"/>
  <c r="K29" s="1"/>
  <c r="M29" i="80" s="1"/>
  <c r="I28" i="107"/>
  <c r="K28" s="1"/>
  <c r="M28" i="80" s="1"/>
  <c r="I27" i="107"/>
  <c r="K27" s="1"/>
  <c r="M27" i="80" s="1"/>
  <c r="I26" i="107"/>
  <c r="K26" s="1"/>
  <c r="M26" i="80" s="1"/>
  <c r="K25" i="107"/>
  <c r="M25" i="80" s="1"/>
  <c r="X24" i="107"/>
  <c r="W24"/>
  <c r="V24"/>
  <c r="U24"/>
  <c r="T24"/>
  <c r="S24"/>
  <c r="Q24"/>
  <c r="P24"/>
  <c r="O24"/>
  <c r="N24"/>
  <c r="M24"/>
  <c r="L24"/>
  <c r="J24"/>
  <c r="F24"/>
  <c r="I23"/>
  <c r="K23" s="1"/>
  <c r="M23" i="80" s="1"/>
  <c r="I22" i="107"/>
  <c r="K22" s="1"/>
  <c r="M22" i="80" s="1"/>
  <c r="I21" i="107"/>
  <c r="K21" s="1"/>
  <c r="M21" i="80" s="1"/>
  <c r="X20" i="107"/>
  <c r="W20"/>
  <c r="V20"/>
  <c r="V5" s="1"/>
  <c r="U20"/>
  <c r="T20"/>
  <c r="S20"/>
  <c r="Q20"/>
  <c r="Q5" s="1"/>
  <c r="P20"/>
  <c r="O20"/>
  <c r="O5" s="1"/>
  <c r="N20"/>
  <c r="M20"/>
  <c r="L20"/>
  <c r="J20"/>
  <c r="J5" s="1"/>
  <c r="F20"/>
  <c r="I19"/>
  <c r="K19" s="1"/>
  <c r="M19" i="80" s="1"/>
  <c r="I18" i="107"/>
  <c r="K18" s="1"/>
  <c r="M18" i="80" s="1"/>
  <c r="I17" i="107"/>
  <c r="K17" s="1"/>
  <c r="M17" i="80" s="1"/>
  <c r="I16" i="107"/>
  <c r="K16" s="1"/>
  <c r="M16" i="80" s="1"/>
  <c r="I15" i="107"/>
  <c r="K15" s="1"/>
  <c r="M15" i="80" s="1"/>
  <c r="I14" i="107"/>
  <c r="K14" s="1"/>
  <c r="M14" i="80" s="1"/>
  <c r="I13" i="107"/>
  <c r="K13" s="1"/>
  <c r="M13" i="80" s="1"/>
  <c r="I12" i="107"/>
  <c r="K12" s="1"/>
  <c r="M12" i="80" s="1"/>
  <c r="I11" i="107"/>
  <c r="K11" s="1"/>
  <c r="M11" i="80" s="1"/>
  <c r="I10" i="107"/>
  <c r="K10" s="1"/>
  <c r="M10" i="80" s="1"/>
  <c r="I9" i="107"/>
  <c r="K9" s="1"/>
  <c r="M9" i="80" s="1"/>
  <c r="K8" i="107"/>
  <c r="M8" i="80" s="1"/>
  <c r="K7" i="107"/>
  <c r="M7" i="80" s="1"/>
  <c r="X6" i="107"/>
  <c r="W6"/>
  <c r="W5" s="1"/>
  <c r="V6"/>
  <c r="U6"/>
  <c r="U5" s="1"/>
  <c r="T6"/>
  <c r="S6"/>
  <c r="S5" s="1"/>
  <c r="Q6"/>
  <c r="P6"/>
  <c r="P5" s="1"/>
  <c r="O6"/>
  <c r="N6"/>
  <c r="N5" s="1"/>
  <c r="M6"/>
  <c r="L6"/>
  <c r="J6"/>
  <c r="F6"/>
  <c r="M5"/>
  <c r="K60" i="105"/>
  <c r="L60" i="80" s="1"/>
  <c r="K59" i="105"/>
  <c r="L59" i="80" s="1"/>
  <c r="K58" i="105"/>
  <c r="L58" i="80" s="1"/>
  <c r="F49" i="105"/>
  <c r="F217" i="80"/>
  <c r="I259" i="105"/>
  <c r="K259" s="1"/>
  <c r="L257" i="80" s="1"/>
  <c r="I258" i="105"/>
  <c r="K258" s="1"/>
  <c r="L256" i="80" s="1"/>
  <c r="I257" i="105"/>
  <c r="K257" s="1"/>
  <c r="L255" i="80" s="1"/>
  <c r="I256" i="105"/>
  <c r="K256" s="1"/>
  <c r="L254" i="80" s="1"/>
  <c r="I255" i="105"/>
  <c r="K255" s="1"/>
  <c r="L253" i="80" s="1"/>
  <c r="I254" i="105"/>
  <c r="I253"/>
  <c r="K253" s="1"/>
  <c r="L251" i="80" s="1"/>
  <c r="X252" i="105"/>
  <c r="W252"/>
  <c r="V252"/>
  <c r="U252"/>
  <c r="T252"/>
  <c r="S252"/>
  <c r="Q252"/>
  <c r="P252"/>
  <c r="O252"/>
  <c r="N252"/>
  <c r="M252"/>
  <c r="L252"/>
  <c r="J252"/>
  <c r="F252"/>
  <c r="I251"/>
  <c r="I250"/>
  <c r="K250" s="1"/>
  <c r="L248" i="80" s="1"/>
  <c r="X249" i="105"/>
  <c r="W249"/>
  <c r="V249"/>
  <c r="U249"/>
  <c r="T249"/>
  <c r="S249"/>
  <c r="Q249"/>
  <c r="P249"/>
  <c r="O249"/>
  <c r="N249"/>
  <c r="M249"/>
  <c r="L249"/>
  <c r="J249"/>
  <c r="F249"/>
  <c r="I248"/>
  <c r="K248" s="1"/>
  <c r="L246" i="80" s="1"/>
  <c r="I247" i="105"/>
  <c r="K247" s="1"/>
  <c r="L245" i="80" s="1"/>
  <c r="I246" i="105"/>
  <c r="K246" s="1"/>
  <c r="L244" i="80" s="1"/>
  <c r="I245" i="105"/>
  <c r="K245" s="1"/>
  <c r="L243" i="80" s="1"/>
  <c r="I244" i="105"/>
  <c r="K244" s="1"/>
  <c r="L242" i="80" s="1"/>
  <c r="I243" i="105"/>
  <c r="K243" s="1"/>
  <c r="L241" i="80" s="1"/>
  <c r="I242" i="105"/>
  <c r="K242" s="1"/>
  <c r="L240" i="80" s="1"/>
  <c r="I241" i="105"/>
  <c r="K241" s="1"/>
  <c r="L239" i="80" s="1"/>
  <c r="I240" i="105"/>
  <c r="K240" s="1"/>
  <c r="L238" i="80" s="1"/>
  <c r="I239" i="105"/>
  <c r="K239" s="1"/>
  <c r="L237" i="80" s="1"/>
  <c r="I238" i="105"/>
  <c r="I237"/>
  <c r="K237" s="1"/>
  <c r="L235" i="80" s="1"/>
  <c r="X236" i="105"/>
  <c r="W236"/>
  <c r="V236"/>
  <c r="U236"/>
  <c r="T236"/>
  <c r="S236"/>
  <c r="Q236"/>
  <c r="P236"/>
  <c r="O236"/>
  <c r="N236"/>
  <c r="M236"/>
  <c r="L236"/>
  <c r="J236"/>
  <c r="F236"/>
  <c r="I235"/>
  <c r="K235" s="1"/>
  <c r="L233" i="80" s="1"/>
  <c r="I234" i="105"/>
  <c r="K234" s="1"/>
  <c r="L232" i="80" s="1"/>
  <c r="I233" i="105"/>
  <c r="K233" s="1"/>
  <c r="L231" i="80" s="1"/>
  <c r="X232" i="105"/>
  <c r="W232"/>
  <c r="V232"/>
  <c r="U232"/>
  <c r="T232"/>
  <c r="S232"/>
  <c r="Q232"/>
  <c r="P232"/>
  <c r="O232"/>
  <c r="N232"/>
  <c r="M232"/>
  <c r="L232"/>
  <c r="R232" s="1"/>
  <c r="J232"/>
  <c r="I229"/>
  <c r="K229" s="1"/>
  <c r="L227" i="80" s="1"/>
  <c r="I228" i="105"/>
  <c r="K228" s="1"/>
  <c r="L226" i="80" s="1"/>
  <c r="I227" i="105"/>
  <c r="K227" s="1"/>
  <c r="L225" i="80" s="1"/>
  <c r="I226" i="105"/>
  <c r="K226" s="1"/>
  <c r="L224" i="80" s="1"/>
  <c r="I225" i="105"/>
  <c r="K225" s="1"/>
  <c r="L223" i="80" s="1"/>
  <c r="I224" i="105"/>
  <c r="K224" s="1"/>
  <c r="L222" i="80" s="1"/>
  <c r="I223" i="105"/>
  <c r="K223" s="1"/>
  <c r="L221" i="80" s="1"/>
  <c r="I222" i="105"/>
  <c r="K222" s="1"/>
  <c r="L220" i="80" s="1"/>
  <c r="I221" i="105"/>
  <c r="K221" s="1"/>
  <c r="L219" i="80" s="1"/>
  <c r="I220" i="105"/>
  <c r="K220" s="1"/>
  <c r="L218" i="80" s="1"/>
  <c r="X219" i="105"/>
  <c r="W219"/>
  <c r="V219"/>
  <c r="U219"/>
  <c r="T219"/>
  <c r="S219"/>
  <c r="Q219"/>
  <c r="P219"/>
  <c r="O219"/>
  <c r="N219"/>
  <c r="M219"/>
  <c r="L219"/>
  <c r="J219"/>
  <c r="I218"/>
  <c r="K218" s="1"/>
  <c r="L216" i="80" s="1"/>
  <c r="I217" i="105"/>
  <c r="K217" s="1"/>
  <c r="L215" i="80" s="1"/>
  <c r="I216" i="105"/>
  <c r="K216" s="1"/>
  <c r="L214" i="80" s="1"/>
  <c r="I215" i="105"/>
  <c r="K215" s="1"/>
  <c r="L213" i="80" s="1"/>
  <c r="I214" i="105"/>
  <c r="K214" s="1"/>
  <c r="L212" i="80" s="1"/>
  <c r="I213" i="105"/>
  <c r="K213" s="1"/>
  <c r="L211" i="80" s="1"/>
  <c r="I212" i="105"/>
  <c r="K212" s="1"/>
  <c r="L210" i="80" s="1"/>
  <c r="I211" i="105"/>
  <c r="K211" s="1"/>
  <c r="L209" i="80" s="1"/>
  <c r="I210" i="105"/>
  <c r="K210" s="1"/>
  <c r="L208" i="80" s="1"/>
  <c r="I209" i="105"/>
  <c r="K209" s="1"/>
  <c r="L207" i="80" s="1"/>
  <c r="I208" i="105"/>
  <c r="K208" s="1"/>
  <c r="L206" i="80" s="1"/>
  <c r="I207" i="105"/>
  <c r="I206"/>
  <c r="K206" s="1"/>
  <c r="L204" i="80" s="1"/>
  <c r="X205" i="105"/>
  <c r="W205"/>
  <c r="V205"/>
  <c r="U205"/>
  <c r="T205"/>
  <c r="S205"/>
  <c r="Q205"/>
  <c r="P205"/>
  <c r="O205"/>
  <c r="N205"/>
  <c r="M205"/>
  <c r="L205"/>
  <c r="J205"/>
  <c r="I204"/>
  <c r="I203"/>
  <c r="K203" s="1"/>
  <c r="L201" i="80" s="1"/>
  <c r="X202" i="105"/>
  <c r="W202"/>
  <c r="V202"/>
  <c r="U202"/>
  <c r="T202"/>
  <c r="S202"/>
  <c r="Q202"/>
  <c r="P202"/>
  <c r="O202"/>
  <c r="N202"/>
  <c r="M202"/>
  <c r="L202"/>
  <c r="J202"/>
  <c r="I201"/>
  <c r="K201" s="1"/>
  <c r="L199" i="80" s="1"/>
  <c r="I200" i="105"/>
  <c r="K200" s="1"/>
  <c r="L198" i="80" s="1"/>
  <c r="I199" i="105"/>
  <c r="K199" s="1"/>
  <c r="L197" i="80" s="1"/>
  <c r="I198" i="105"/>
  <c r="K198" s="1"/>
  <c r="L196" i="80" s="1"/>
  <c r="I197" i="105"/>
  <c r="K197" s="1"/>
  <c r="L195" i="80" s="1"/>
  <c r="I196" i="105"/>
  <c r="K196" s="1"/>
  <c r="L194" i="80" s="1"/>
  <c r="I195" i="105"/>
  <c r="K195" s="1"/>
  <c r="L193" i="80" s="1"/>
  <c r="I194" i="105"/>
  <c r="K194" s="1"/>
  <c r="L192" i="80" s="1"/>
  <c r="I193" i="105"/>
  <c r="I192"/>
  <c r="K192" s="1"/>
  <c r="L190" i="80" s="1"/>
  <c r="X191" i="105"/>
  <c r="W191"/>
  <c r="V191"/>
  <c r="U191"/>
  <c r="T191"/>
  <c r="T167" s="1"/>
  <c r="S191"/>
  <c r="Q191"/>
  <c r="P191"/>
  <c r="O191"/>
  <c r="N191"/>
  <c r="M191"/>
  <c r="L191"/>
  <c r="J191"/>
  <c r="I190"/>
  <c r="K190" s="1"/>
  <c r="L188" i="80" s="1"/>
  <c r="I189" i="105"/>
  <c r="K189" s="1"/>
  <c r="L187" i="80" s="1"/>
  <c r="I188" i="105"/>
  <c r="K188" s="1"/>
  <c r="L186" i="80" s="1"/>
  <c r="I187" i="105"/>
  <c r="K187" s="1"/>
  <c r="L185" i="80" s="1"/>
  <c r="I186" i="105"/>
  <c r="K186" s="1"/>
  <c r="L184" i="80" s="1"/>
  <c r="I185" i="105"/>
  <c r="K185" s="1"/>
  <c r="L183" i="80" s="1"/>
  <c r="I184" i="105"/>
  <c r="K184" s="1"/>
  <c r="L182" i="80" s="1"/>
  <c r="I183" i="105"/>
  <c r="K183" s="1"/>
  <c r="L181" i="80" s="1"/>
  <c r="I182" i="105"/>
  <c r="I181"/>
  <c r="K181" s="1"/>
  <c r="L179" i="80" s="1"/>
  <c r="X180" i="105"/>
  <c r="W180"/>
  <c r="V180"/>
  <c r="U180"/>
  <c r="T180"/>
  <c r="S180"/>
  <c r="Q180"/>
  <c r="P180"/>
  <c r="O180"/>
  <c r="N180"/>
  <c r="M180"/>
  <c r="L180"/>
  <c r="J180"/>
  <c r="F180"/>
  <c r="I179"/>
  <c r="K179" s="1"/>
  <c r="L177" i="80" s="1"/>
  <c r="I178" i="105"/>
  <c r="K178" s="1"/>
  <c r="L176" i="80" s="1"/>
  <c r="I177" i="105"/>
  <c r="K177" s="1"/>
  <c r="L175" i="80" s="1"/>
  <c r="I176" i="105"/>
  <c r="K176" s="1"/>
  <c r="L174" i="80" s="1"/>
  <c r="I175" i="105"/>
  <c r="K175" s="1"/>
  <c r="L173" i="80" s="1"/>
  <c r="I174" i="105"/>
  <c r="K174" s="1"/>
  <c r="L172" i="80" s="1"/>
  <c r="I173" i="105"/>
  <c r="K173" s="1"/>
  <c r="L171" i="80" s="1"/>
  <c r="I172" i="105"/>
  <c r="K172" s="1"/>
  <c r="L170" i="80" s="1"/>
  <c r="I171" i="105"/>
  <c r="I170"/>
  <c r="K170" s="1"/>
  <c r="L168" i="80" s="1"/>
  <c r="X169" i="105"/>
  <c r="W169"/>
  <c r="V169"/>
  <c r="U169"/>
  <c r="T169"/>
  <c r="S169"/>
  <c r="Q169"/>
  <c r="P169"/>
  <c r="O169"/>
  <c r="N169"/>
  <c r="M169"/>
  <c r="L169"/>
  <c r="J169"/>
  <c r="F169"/>
  <c r="I168"/>
  <c r="K168" s="1"/>
  <c r="L166" i="80" s="1"/>
  <c r="I166" i="105"/>
  <c r="K166" s="1"/>
  <c r="L164" i="80" s="1"/>
  <c r="I165" i="105"/>
  <c r="K165" s="1"/>
  <c r="L163" i="80" s="1"/>
  <c r="I164" i="105"/>
  <c r="K164" s="1"/>
  <c r="L162" i="80" s="1"/>
  <c r="I163" i="105"/>
  <c r="K163" s="1"/>
  <c r="L161" i="80" s="1"/>
  <c r="X162" i="105"/>
  <c r="W162"/>
  <c r="V162"/>
  <c r="U162"/>
  <c r="T162"/>
  <c r="S162"/>
  <c r="Q162"/>
  <c r="P162"/>
  <c r="O162"/>
  <c r="N162"/>
  <c r="M162"/>
  <c r="L162"/>
  <c r="J162"/>
  <c r="K160"/>
  <c r="L158" i="80" s="1"/>
  <c r="K159" i="105"/>
  <c r="L157" i="80" s="1"/>
  <c r="I155" i="105"/>
  <c r="K155" s="1"/>
  <c r="L155" i="80" s="1"/>
  <c r="I154" i="105"/>
  <c r="I153"/>
  <c r="K153" s="1"/>
  <c r="L153" i="80" s="1"/>
  <c r="X152" i="105"/>
  <c r="X150" s="1"/>
  <c r="W152"/>
  <c r="W150" s="1"/>
  <c r="V152"/>
  <c r="U152"/>
  <c r="U150" s="1"/>
  <c r="T152"/>
  <c r="T150" s="1"/>
  <c r="S152"/>
  <c r="S150" s="1"/>
  <c r="Q152"/>
  <c r="P152"/>
  <c r="P150" s="1"/>
  <c r="O152"/>
  <c r="O150" s="1"/>
  <c r="N152"/>
  <c r="N150" s="1"/>
  <c r="M152"/>
  <c r="L152"/>
  <c r="J152"/>
  <c r="J150" s="1"/>
  <c r="F152"/>
  <c r="I151"/>
  <c r="K151" s="1"/>
  <c r="L151" i="80" s="1"/>
  <c r="V150" i="105"/>
  <c r="Q150"/>
  <c r="M150"/>
  <c r="I149"/>
  <c r="K149" s="1"/>
  <c r="L149" i="80" s="1"/>
  <c r="I148" i="105"/>
  <c r="K148" s="1"/>
  <c r="L148" i="80" s="1"/>
  <c r="I147" i="105"/>
  <c r="K147" s="1"/>
  <c r="L147" i="80" s="1"/>
  <c r="I146" i="105"/>
  <c r="K146" s="1"/>
  <c r="L146" i="80" s="1"/>
  <c r="I145" i="105"/>
  <c r="K145" s="1"/>
  <c r="L145" i="80" s="1"/>
  <c r="I144" i="105"/>
  <c r="K144" s="1"/>
  <c r="L144" i="80" s="1"/>
  <c r="I143" i="105"/>
  <c r="K143" s="1"/>
  <c r="L143" i="80" s="1"/>
  <c r="I142" i="105"/>
  <c r="K142" s="1"/>
  <c r="L142" i="80" s="1"/>
  <c r="I141" i="105"/>
  <c r="K141" s="1"/>
  <c r="L141" i="80" s="1"/>
  <c r="I140" i="105"/>
  <c r="I139"/>
  <c r="K139" s="1"/>
  <c r="L139" i="80" s="1"/>
  <c r="X138" i="105"/>
  <c r="W138"/>
  <c r="V138"/>
  <c r="U138"/>
  <c r="T138"/>
  <c r="S138"/>
  <c r="Q138"/>
  <c r="P138"/>
  <c r="O138"/>
  <c r="N138"/>
  <c r="M138"/>
  <c r="L138"/>
  <c r="J138"/>
  <c r="F138"/>
  <c r="I137"/>
  <c r="K137" s="1"/>
  <c r="L137" i="80" s="1"/>
  <c r="I136" i="105"/>
  <c r="K136" s="1"/>
  <c r="L136" i="80" s="1"/>
  <c r="I135" i="105"/>
  <c r="K135" s="1"/>
  <c r="L135" i="80" s="1"/>
  <c r="I134" i="105"/>
  <c r="K134" s="1"/>
  <c r="L134" i="80" s="1"/>
  <c r="I133" i="105"/>
  <c r="K133" s="1"/>
  <c r="L133" i="80" s="1"/>
  <c r="I132" i="105"/>
  <c r="K132" s="1"/>
  <c r="L132" i="80" s="1"/>
  <c r="I131" i="105"/>
  <c r="K131" s="1"/>
  <c r="L131" i="80" s="1"/>
  <c r="I130" i="105"/>
  <c r="K130" s="1"/>
  <c r="L130" i="80" s="1"/>
  <c r="I129" i="105"/>
  <c r="K129" s="1"/>
  <c r="L129" i="80" s="1"/>
  <c r="I128" i="105"/>
  <c r="K128" s="1"/>
  <c r="L128" i="80" s="1"/>
  <c r="I127" i="105"/>
  <c r="K127" s="1"/>
  <c r="L127" i="80" s="1"/>
  <c r="I126" i="105"/>
  <c r="K126" s="1"/>
  <c r="L126" i="80" s="1"/>
  <c r="I125" i="105"/>
  <c r="I124"/>
  <c r="K124" s="1"/>
  <c r="L124" i="80" s="1"/>
  <c r="X123" i="105"/>
  <c r="W123"/>
  <c r="V123"/>
  <c r="U123"/>
  <c r="T123"/>
  <c r="S123"/>
  <c r="Q123"/>
  <c r="P123"/>
  <c r="O123"/>
  <c r="N123"/>
  <c r="M123"/>
  <c r="L123"/>
  <c r="J123"/>
  <c r="F123"/>
  <c r="I122"/>
  <c r="I121"/>
  <c r="K121" s="1"/>
  <c r="L121" i="80" s="1"/>
  <c r="X120" i="105"/>
  <c r="W120"/>
  <c r="V120"/>
  <c r="U120"/>
  <c r="T120"/>
  <c r="S120"/>
  <c r="Q120"/>
  <c r="P120"/>
  <c r="O120"/>
  <c r="N120"/>
  <c r="M120"/>
  <c r="L120"/>
  <c r="J120"/>
  <c r="F120"/>
  <c r="I119"/>
  <c r="K119" s="1"/>
  <c r="L119" i="80" s="1"/>
  <c r="I118" i="105"/>
  <c r="K118" s="1"/>
  <c r="L118" i="80" s="1"/>
  <c r="I117" i="105"/>
  <c r="K117" s="1"/>
  <c r="L117" i="80" s="1"/>
  <c r="I116" i="105"/>
  <c r="K116" s="1"/>
  <c r="L116" i="80" s="1"/>
  <c r="I115" i="105"/>
  <c r="K115" s="1"/>
  <c r="L115" i="80" s="1"/>
  <c r="I114" i="105"/>
  <c r="K114" s="1"/>
  <c r="L114" i="80" s="1"/>
  <c r="I113" i="105"/>
  <c r="K113" s="1"/>
  <c r="L113" i="80" s="1"/>
  <c r="I112" i="105"/>
  <c r="K112" s="1"/>
  <c r="L112" i="80" s="1"/>
  <c r="I111" i="105"/>
  <c r="I110"/>
  <c r="K110" s="1"/>
  <c r="L110" i="80" s="1"/>
  <c r="X109" i="105"/>
  <c r="W109"/>
  <c r="V109"/>
  <c r="U109"/>
  <c r="T109"/>
  <c r="S109"/>
  <c r="Q109"/>
  <c r="P109"/>
  <c r="O109"/>
  <c r="N109"/>
  <c r="M109"/>
  <c r="L109"/>
  <c r="J109"/>
  <c r="F109"/>
  <c r="I108"/>
  <c r="K108" s="1"/>
  <c r="L108" i="80" s="1"/>
  <c r="I107" i="105"/>
  <c r="K107" s="1"/>
  <c r="L107" i="80" s="1"/>
  <c r="I106" i="105"/>
  <c r="K106" s="1"/>
  <c r="L106" i="80" s="1"/>
  <c r="I105" i="105"/>
  <c r="K105" s="1"/>
  <c r="L105" i="80" s="1"/>
  <c r="I104" i="105"/>
  <c r="K104" s="1"/>
  <c r="L104" i="80" s="1"/>
  <c r="I103" i="105"/>
  <c r="K103" s="1"/>
  <c r="L103" i="80" s="1"/>
  <c r="I102" i="105"/>
  <c r="K102" s="1"/>
  <c r="L102" i="80" s="1"/>
  <c r="I101" i="105"/>
  <c r="K101" s="1"/>
  <c r="L101" i="80" s="1"/>
  <c r="I100" i="105"/>
  <c r="I99"/>
  <c r="K99" s="1"/>
  <c r="L99" i="80" s="1"/>
  <c r="X98" i="105"/>
  <c r="W98"/>
  <c r="V98"/>
  <c r="U98"/>
  <c r="T98"/>
  <c r="S98"/>
  <c r="Q98"/>
  <c r="P98"/>
  <c r="O98"/>
  <c r="N98"/>
  <c r="M98"/>
  <c r="L98"/>
  <c r="J98"/>
  <c r="F98"/>
  <c r="I97"/>
  <c r="K97" s="1"/>
  <c r="L97" i="80" s="1"/>
  <c r="I96" i="105"/>
  <c r="K96" s="1"/>
  <c r="L96" i="80" s="1"/>
  <c r="I95" i="105"/>
  <c r="K95" s="1"/>
  <c r="L95" i="80" s="1"/>
  <c r="I94" i="105"/>
  <c r="K94" s="1"/>
  <c r="L94" i="80" s="1"/>
  <c r="I93" i="105"/>
  <c r="K93" s="1"/>
  <c r="L93" i="80" s="1"/>
  <c r="I92" i="105"/>
  <c r="K92" s="1"/>
  <c r="L92" i="80" s="1"/>
  <c r="I91" i="105"/>
  <c r="K91" s="1"/>
  <c r="L91" i="80" s="1"/>
  <c r="I90" i="105"/>
  <c r="K90" s="1"/>
  <c r="L90" i="80" s="1"/>
  <c r="I89" i="105"/>
  <c r="I88"/>
  <c r="K88" s="1"/>
  <c r="L88" i="80" s="1"/>
  <c r="X87" i="105"/>
  <c r="W87"/>
  <c r="V87"/>
  <c r="U87"/>
  <c r="T87"/>
  <c r="S87"/>
  <c r="Q87"/>
  <c r="P87"/>
  <c r="O87"/>
  <c r="N87"/>
  <c r="M87"/>
  <c r="L87"/>
  <c r="J87"/>
  <c r="F87"/>
  <c r="I86"/>
  <c r="K86" s="1"/>
  <c r="L86" i="80" s="1"/>
  <c r="I85" i="105"/>
  <c r="K85" s="1"/>
  <c r="L85" i="80" s="1"/>
  <c r="I84" i="105"/>
  <c r="I83"/>
  <c r="K83" s="1"/>
  <c r="L83" i="80" s="1"/>
  <c r="X82" i="105"/>
  <c r="W82"/>
  <c r="V82"/>
  <c r="U82"/>
  <c r="T82"/>
  <c r="S82"/>
  <c r="Q82"/>
  <c r="P82"/>
  <c r="O82"/>
  <c r="N82"/>
  <c r="M82"/>
  <c r="L82"/>
  <c r="J82"/>
  <c r="F82"/>
  <c r="I81"/>
  <c r="I80"/>
  <c r="K80" s="1"/>
  <c r="L80" i="80" s="1"/>
  <c r="X79" i="105"/>
  <c r="X78" s="1"/>
  <c r="W79"/>
  <c r="W78" s="1"/>
  <c r="V79"/>
  <c r="U79"/>
  <c r="T79"/>
  <c r="T78" s="1"/>
  <c r="S79"/>
  <c r="Q79"/>
  <c r="P79"/>
  <c r="O79"/>
  <c r="O78" s="1"/>
  <c r="N79"/>
  <c r="N78" s="1"/>
  <c r="M79"/>
  <c r="L79"/>
  <c r="J79"/>
  <c r="F79"/>
  <c r="S78"/>
  <c r="J78"/>
  <c r="F78"/>
  <c r="I77"/>
  <c r="K77" s="1"/>
  <c r="L77" i="80" s="1"/>
  <c r="I76" i="105"/>
  <c r="K76" s="1"/>
  <c r="L76" i="80" s="1"/>
  <c r="I75" i="105"/>
  <c r="I74"/>
  <c r="K74" s="1"/>
  <c r="L74" i="80" s="1"/>
  <c r="X73" i="105"/>
  <c r="W73"/>
  <c r="V73"/>
  <c r="U73"/>
  <c r="T73"/>
  <c r="T62" s="1"/>
  <c r="S73"/>
  <c r="Q73"/>
  <c r="P73"/>
  <c r="O73"/>
  <c r="O62" s="1"/>
  <c r="N73"/>
  <c r="M73"/>
  <c r="L73"/>
  <c r="J73"/>
  <c r="F73"/>
  <c r="I72"/>
  <c r="K72" s="1"/>
  <c r="L72" i="80" s="1"/>
  <c r="I71" i="105"/>
  <c r="K71" s="1"/>
  <c r="L71" i="80" s="1"/>
  <c r="I70" i="105"/>
  <c r="K70" s="1"/>
  <c r="L70" i="80" s="1"/>
  <c r="X69" i="105"/>
  <c r="W69"/>
  <c r="V69"/>
  <c r="U69"/>
  <c r="T69"/>
  <c r="S69"/>
  <c r="Q69"/>
  <c r="P69"/>
  <c r="O69"/>
  <c r="N69"/>
  <c r="M69"/>
  <c r="L69"/>
  <c r="J69"/>
  <c r="I68"/>
  <c r="K68" s="1"/>
  <c r="L68" i="80" s="1"/>
  <c r="I67" i="105"/>
  <c r="K67" s="1"/>
  <c r="L67" i="80" s="1"/>
  <c r="I66" i="105"/>
  <c r="K66" s="1"/>
  <c r="L66" i="80" s="1"/>
  <c r="I65" i="105"/>
  <c r="K65" s="1"/>
  <c r="L65" i="80" s="1"/>
  <c r="I64" i="105"/>
  <c r="K64" s="1"/>
  <c r="L64" i="80" s="1"/>
  <c r="I63" i="105"/>
  <c r="K63" s="1"/>
  <c r="L63" i="80" s="1"/>
  <c r="X62" i="105"/>
  <c r="J56"/>
  <c r="Q56"/>
  <c r="M56"/>
  <c r="X56"/>
  <c r="V56"/>
  <c r="T56"/>
  <c r="O56"/>
  <c r="J55"/>
  <c r="X53"/>
  <c r="W53"/>
  <c r="V53"/>
  <c r="U53"/>
  <c r="T53"/>
  <c r="S53"/>
  <c r="Q53"/>
  <c r="P53"/>
  <c r="O53"/>
  <c r="N53"/>
  <c r="M53"/>
  <c r="L53"/>
  <c r="F53"/>
  <c r="X49"/>
  <c r="V49"/>
  <c r="T49"/>
  <c r="Q49"/>
  <c r="O49"/>
  <c r="M49"/>
  <c r="I48"/>
  <c r="K48" s="1"/>
  <c r="L48" i="80" s="1"/>
  <c r="I47" i="105"/>
  <c r="I46"/>
  <c r="K46" s="1"/>
  <c r="L46" i="80" s="1"/>
  <c r="X45" i="105"/>
  <c r="X40" s="1"/>
  <c r="W45"/>
  <c r="V45"/>
  <c r="V40" s="1"/>
  <c r="U45"/>
  <c r="T45"/>
  <c r="S45"/>
  <c r="Q45"/>
  <c r="Q40" s="1"/>
  <c r="P45"/>
  <c r="O45"/>
  <c r="N45"/>
  <c r="M45"/>
  <c r="M40" s="1"/>
  <c r="L45"/>
  <c r="J45"/>
  <c r="F45"/>
  <c r="K42"/>
  <c r="L42" i="80" s="1"/>
  <c r="T40" i="105"/>
  <c r="O40"/>
  <c r="X37"/>
  <c r="W37"/>
  <c r="V37"/>
  <c r="U37"/>
  <c r="T37"/>
  <c r="S37"/>
  <c r="Q37"/>
  <c r="P37"/>
  <c r="O37"/>
  <c r="N37"/>
  <c r="M37"/>
  <c r="L37"/>
  <c r="J37"/>
  <c r="F37"/>
  <c r="I36"/>
  <c r="K36" s="1"/>
  <c r="L36" i="80" s="1"/>
  <c r="F33" i="105"/>
  <c r="X33"/>
  <c r="W33"/>
  <c r="V33"/>
  <c r="U33"/>
  <c r="T33"/>
  <c r="S33"/>
  <c r="Q33"/>
  <c r="P33"/>
  <c r="O33"/>
  <c r="N33"/>
  <c r="M33"/>
  <c r="L33"/>
  <c r="J33"/>
  <c r="I31"/>
  <c r="K31" s="1"/>
  <c r="L31" i="80" s="1"/>
  <c r="I30" i="105"/>
  <c r="K30" s="1"/>
  <c r="L30" i="80" s="1"/>
  <c r="I29" i="105"/>
  <c r="K29" s="1"/>
  <c r="L29" i="80" s="1"/>
  <c r="I28" i="105"/>
  <c r="K28" s="1"/>
  <c r="L28" i="80" s="1"/>
  <c r="I27" i="105"/>
  <c r="K27" s="1"/>
  <c r="L27" i="80" s="1"/>
  <c r="I26" i="105"/>
  <c r="K26" s="1"/>
  <c r="L26" i="80" s="1"/>
  <c r="K25" i="105"/>
  <c r="X24"/>
  <c r="W24"/>
  <c r="V24"/>
  <c r="U24"/>
  <c r="T24"/>
  <c r="S24"/>
  <c r="Q24"/>
  <c r="P24"/>
  <c r="O24"/>
  <c r="N24"/>
  <c r="M24"/>
  <c r="L24"/>
  <c r="J24"/>
  <c r="F24"/>
  <c r="I23"/>
  <c r="K23" s="1"/>
  <c r="L23" i="80" s="1"/>
  <c r="I22" i="105"/>
  <c r="K22" s="1"/>
  <c r="L22" i="80" s="1"/>
  <c r="I21" i="105"/>
  <c r="K21" s="1"/>
  <c r="L21" i="80" s="1"/>
  <c r="X20" i="105"/>
  <c r="W20"/>
  <c r="V20"/>
  <c r="U20"/>
  <c r="T20"/>
  <c r="S20"/>
  <c r="Q20"/>
  <c r="P20"/>
  <c r="O20"/>
  <c r="N20"/>
  <c r="M20"/>
  <c r="L20"/>
  <c r="J20"/>
  <c r="F20"/>
  <c r="I19"/>
  <c r="K19" s="1"/>
  <c r="L19" i="80" s="1"/>
  <c r="I18" i="105"/>
  <c r="K18" s="1"/>
  <c r="L18" i="80" s="1"/>
  <c r="I17" i="105"/>
  <c r="K17" s="1"/>
  <c r="L17" i="80" s="1"/>
  <c r="I16" i="105"/>
  <c r="K16" s="1"/>
  <c r="L16" i="80" s="1"/>
  <c r="I15" i="105"/>
  <c r="K15" s="1"/>
  <c r="L15" i="80" s="1"/>
  <c r="I14" i="105"/>
  <c r="K14" s="1"/>
  <c r="L14" i="80" s="1"/>
  <c r="I13" i="105"/>
  <c r="K13" s="1"/>
  <c r="L13" i="80" s="1"/>
  <c r="I12" i="105"/>
  <c r="K12" s="1"/>
  <c r="L12" i="80" s="1"/>
  <c r="I11" i="105"/>
  <c r="K11" s="1"/>
  <c r="L11" i="80" s="1"/>
  <c r="I10" i="105"/>
  <c r="K10" s="1"/>
  <c r="L10" i="80" s="1"/>
  <c r="I9" i="105"/>
  <c r="K9" s="1"/>
  <c r="L9" i="80" s="1"/>
  <c r="K8" i="105"/>
  <c r="L8" i="80" s="1"/>
  <c r="K7" i="105"/>
  <c r="L7" i="80" s="1"/>
  <c r="X6" i="105"/>
  <c r="W6"/>
  <c r="W5" s="1"/>
  <c r="V6"/>
  <c r="U6"/>
  <c r="T6"/>
  <c r="T5" s="1"/>
  <c r="S6"/>
  <c r="S5" s="1"/>
  <c r="Q6"/>
  <c r="P6"/>
  <c r="O6"/>
  <c r="N6"/>
  <c r="N5" s="1"/>
  <c r="M6"/>
  <c r="L6"/>
  <c r="J6"/>
  <c r="J5" s="1"/>
  <c r="F6"/>
  <c r="Q5"/>
  <c r="AA53" i="88"/>
  <c r="Z53"/>
  <c r="Y53"/>
  <c r="X53"/>
  <c r="W53"/>
  <c r="V53"/>
  <c r="S53"/>
  <c r="R53"/>
  <c r="Q53"/>
  <c r="P53"/>
  <c r="O53"/>
  <c r="J53"/>
  <c r="F53"/>
  <c r="K41" i="84"/>
  <c r="M268" i="79"/>
  <c r="M265"/>
  <c r="M257"/>
  <c r="M254"/>
  <c r="M244"/>
  <c r="M240"/>
  <c r="M227"/>
  <c r="M213"/>
  <c r="M210"/>
  <c r="M199"/>
  <c r="M188"/>
  <c r="M177"/>
  <c r="M170"/>
  <c r="M162"/>
  <c r="M160" s="1"/>
  <c r="M144"/>
  <c r="M142"/>
  <c r="M125"/>
  <c r="M122"/>
  <c r="M111"/>
  <c r="M100"/>
  <c r="M89"/>
  <c r="M81"/>
  <c r="M70"/>
  <c r="M66"/>
  <c r="M50"/>
  <c r="M45"/>
  <c r="M40" s="1"/>
  <c r="M37"/>
  <c r="M33"/>
  <c r="M24"/>
  <c r="M20"/>
  <c r="M6"/>
  <c r="C13" i="98"/>
  <c r="C9"/>
  <c r="F155" i="68"/>
  <c r="I254"/>
  <c r="I253" s="1"/>
  <c r="F254"/>
  <c r="F253" s="1"/>
  <c r="I249"/>
  <c r="F249"/>
  <c r="I235"/>
  <c r="F235"/>
  <c r="I225"/>
  <c r="F225"/>
  <c r="F221" s="1"/>
  <c r="C13" i="69" s="1"/>
  <c r="I209" i="68"/>
  <c r="I195" s="1"/>
  <c r="F9" i="69" s="1"/>
  <c r="F209" i="68"/>
  <c r="I199"/>
  <c r="F199"/>
  <c r="F195" s="1"/>
  <c r="C9" i="69" s="1"/>
  <c r="F173" i="68"/>
  <c r="F171" s="1"/>
  <c r="F139"/>
  <c r="F105"/>
  <c r="I100"/>
  <c r="F100"/>
  <c r="I88"/>
  <c r="F88"/>
  <c r="I77"/>
  <c r="F77"/>
  <c r="I66"/>
  <c r="F66"/>
  <c r="F63" s="1"/>
  <c r="C11" i="69" s="1"/>
  <c r="I63" i="68"/>
  <c r="F11" i="69" s="1"/>
  <c r="F56" i="68"/>
  <c r="F18"/>
  <c r="F7"/>
  <c r="F6" s="1"/>
  <c r="F279"/>
  <c r="F278"/>
  <c r="F277"/>
  <c r="F276"/>
  <c r="F275"/>
  <c r="F274"/>
  <c r="F273"/>
  <c r="F271"/>
  <c r="F270"/>
  <c r="F268"/>
  <c r="F267"/>
  <c r="F266"/>
  <c r="F265"/>
  <c r="F264"/>
  <c r="F263"/>
  <c r="F261" s="1"/>
  <c r="C17" i="69" s="1"/>
  <c r="F194" i="68"/>
  <c r="F193"/>
  <c r="F192"/>
  <c r="F190"/>
  <c r="F188"/>
  <c r="F187" s="1"/>
  <c r="F182"/>
  <c r="F179"/>
  <c r="F178"/>
  <c r="F170"/>
  <c r="F168"/>
  <c r="F167"/>
  <c r="F166"/>
  <c r="F165"/>
  <c r="F164"/>
  <c r="F161"/>
  <c r="F150"/>
  <c r="F149" s="1"/>
  <c r="F138"/>
  <c r="F62"/>
  <c r="F61"/>
  <c r="F60"/>
  <c r="F53"/>
  <c r="F52"/>
  <c r="F50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8"/>
  <c r="F26"/>
  <c r="F25"/>
  <c r="F275" i="79"/>
  <c r="F274"/>
  <c r="F273"/>
  <c r="F272"/>
  <c r="F271"/>
  <c r="F270"/>
  <c r="F269"/>
  <c r="F267"/>
  <c r="F266"/>
  <c r="F264"/>
  <c r="F263"/>
  <c r="F262"/>
  <c r="F257"/>
  <c r="F254"/>
  <c r="F251"/>
  <c r="F250"/>
  <c r="F249"/>
  <c r="F248"/>
  <c r="F247"/>
  <c r="F246"/>
  <c r="F245"/>
  <c r="F243"/>
  <c r="F242"/>
  <c r="F241"/>
  <c r="F237"/>
  <c r="F236"/>
  <c r="F235"/>
  <c r="F234"/>
  <c r="F233"/>
  <c r="F232"/>
  <c r="F231"/>
  <c r="F229"/>
  <c r="F228"/>
  <c r="F226"/>
  <c r="F225"/>
  <c r="F224"/>
  <c r="F223"/>
  <c r="F222"/>
  <c r="F221"/>
  <c r="F220"/>
  <c r="F219"/>
  <c r="F218"/>
  <c r="F217"/>
  <c r="F216"/>
  <c r="F215"/>
  <c r="F214"/>
  <c r="F212"/>
  <c r="F211"/>
  <c r="F209"/>
  <c r="F208"/>
  <c r="F207"/>
  <c r="F206"/>
  <c r="F205"/>
  <c r="F204"/>
  <c r="F203"/>
  <c r="F202"/>
  <c r="F201"/>
  <c r="F200"/>
  <c r="F198"/>
  <c r="F197"/>
  <c r="F196"/>
  <c r="F195"/>
  <c r="F194"/>
  <c r="F193"/>
  <c r="F192"/>
  <c r="F191"/>
  <c r="F190"/>
  <c r="F189"/>
  <c r="F187"/>
  <c r="F186"/>
  <c r="F185"/>
  <c r="F184"/>
  <c r="F183"/>
  <c r="F182"/>
  <c r="F181"/>
  <c r="F180"/>
  <c r="F179"/>
  <c r="F178"/>
  <c r="F176"/>
  <c r="F174"/>
  <c r="F173"/>
  <c r="F172"/>
  <c r="F171"/>
  <c r="F169"/>
  <c r="F168"/>
  <c r="F167"/>
  <c r="F166"/>
  <c r="F165"/>
  <c r="F164"/>
  <c r="F163"/>
  <c r="F161"/>
  <c r="F144"/>
  <c r="F142"/>
  <c r="F141"/>
  <c r="F139"/>
  <c r="F138"/>
  <c r="F137"/>
  <c r="F136"/>
  <c r="F135"/>
  <c r="F134"/>
  <c r="F133"/>
  <c r="F132"/>
  <c r="F131"/>
  <c r="F130"/>
  <c r="F129"/>
  <c r="F128"/>
  <c r="F127"/>
  <c r="F126"/>
  <c r="F124"/>
  <c r="F123"/>
  <c r="F121"/>
  <c r="F120"/>
  <c r="F117"/>
  <c r="F116"/>
  <c r="F115"/>
  <c r="F114"/>
  <c r="F113"/>
  <c r="F110"/>
  <c r="F109"/>
  <c r="F108"/>
  <c r="F107"/>
  <c r="F106"/>
  <c r="F105"/>
  <c r="F104"/>
  <c r="F103"/>
  <c r="F102"/>
  <c r="F101"/>
  <c r="F99"/>
  <c r="F98"/>
  <c r="F97"/>
  <c r="F96"/>
  <c r="F95"/>
  <c r="F94"/>
  <c r="F93"/>
  <c r="F92"/>
  <c r="F91"/>
  <c r="F90"/>
  <c r="F88"/>
  <c r="F87"/>
  <c r="F86"/>
  <c r="F83"/>
  <c r="F82"/>
  <c r="F70"/>
  <c r="F69"/>
  <c r="F67"/>
  <c r="F64"/>
  <c r="F63"/>
  <c r="F62"/>
  <c r="F60"/>
  <c r="F58"/>
  <c r="F57"/>
  <c r="F56"/>
  <c r="F55"/>
  <c r="F54"/>
  <c r="F52"/>
  <c r="F51"/>
  <c r="F50" s="1"/>
  <c r="F49"/>
  <c r="F48"/>
  <c r="F47"/>
  <c r="F46"/>
  <c r="F45" s="1"/>
  <c r="F44"/>
  <c r="F43"/>
  <c r="F42"/>
  <c r="F41"/>
  <c r="F39"/>
  <c r="F38"/>
  <c r="F36"/>
  <c r="F35"/>
  <c r="F34"/>
  <c r="F31"/>
  <c r="F30"/>
  <c r="F29"/>
  <c r="F28"/>
  <c r="F27"/>
  <c r="F26"/>
  <c r="F25"/>
  <c r="F24" s="1"/>
  <c r="F23"/>
  <c r="F22"/>
  <c r="F21"/>
  <c r="F19"/>
  <c r="F18"/>
  <c r="F17"/>
  <c r="F16"/>
  <c r="F15"/>
  <c r="F14"/>
  <c r="F13"/>
  <c r="F12"/>
  <c r="F11"/>
  <c r="F10"/>
  <c r="F9"/>
  <c r="F8"/>
  <c r="F7"/>
  <c r="F250" i="80"/>
  <c r="F247"/>
  <c r="F234"/>
  <c r="F230"/>
  <c r="F200"/>
  <c r="F189"/>
  <c r="F178"/>
  <c r="F167"/>
  <c r="F160"/>
  <c r="F152"/>
  <c r="F138"/>
  <c r="F123"/>
  <c r="F120"/>
  <c r="F109"/>
  <c r="F98"/>
  <c r="F87"/>
  <c r="F82"/>
  <c r="F79"/>
  <c r="F73"/>
  <c r="F57" i="82"/>
  <c r="F49"/>
  <c r="F37"/>
  <c r="F286" i="88"/>
  <c r="F285"/>
  <c r="F284"/>
  <c r="F283"/>
  <c r="F282"/>
  <c r="F281"/>
  <c r="F280"/>
  <c r="F278"/>
  <c r="F277"/>
  <c r="F276" s="1"/>
  <c r="F275"/>
  <c r="F274"/>
  <c r="F273"/>
  <c r="F272"/>
  <c r="F271"/>
  <c r="F270"/>
  <c r="F269"/>
  <c r="F268"/>
  <c r="F267"/>
  <c r="F266"/>
  <c r="F265"/>
  <c r="F264"/>
  <c r="F262"/>
  <c r="F261"/>
  <c r="F260"/>
  <c r="F256"/>
  <c r="F255"/>
  <c r="F254"/>
  <c r="F253"/>
  <c r="F252"/>
  <c r="F251"/>
  <c r="F250"/>
  <c r="F249"/>
  <c r="F248"/>
  <c r="F247"/>
  <c r="F245"/>
  <c r="F244"/>
  <c r="F243"/>
  <c r="F242"/>
  <c r="F241"/>
  <c r="F240"/>
  <c r="F239"/>
  <c r="F238"/>
  <c r="F237"/>
  <c r="F236"/>
  <c r="F235"/>
  <c r="F234"/>
  <c r="F233"/>
  <c r="F231"/>
  <c r="F230"/>
  <c r="F229" s="1"/>
  <c r="F228"/>
  <c r="F227"/>
  <c r="F226"/>
  <c r="F225"/>
  <c r="F224"/>
  <c r="F223"/>
  <c r="F222"/>
  <c r="F221"/>
  <c r="F220"/>
  <c r="F219"/>
  <c r="F217"/>
  <c r="F216"/>
  <c r="F215"/>
  <c r="F214"/>
  <c r="F213"/>
  <c r="F212"/>
  <c r="F211"/>
  <c r="F210"/>
  <c r="F209"/>
  <c r="F208"/>
  <c r="F207" s="1"/>
  <c r="F206"/>
  <c r="F205"/>
  <c r="F204"/>
  <c r="F203"/>
  <c r="F202"/>
  <c r="F201"/>
  <c r="F200"/>
  <c r="F199"/>
  <c r="F198"/>
  <c r="F197"/>
  <c r="F195"/>
  <c r="F193"/>
  <c r="F192"/>
  <c r="F191"/>
  <c r="F190"/>
  <c r="F189"/>
  <c r="F188"/>
  <c r="F187"/>
  <c r="F186"/>
  <c r="F185"/>
  <c r="F184"/>
  <c r="F183"/>
  <c r="F182"/>
  <c r="F181"/>
  <c r="F179" s="1"/>
  <c r="F180"/>
  <c r="F178"/>
  <c r="F177"/>
  <c r="F176"/>
  <c r="F175"/>
  <c r="F174"/>
  <c r="F173"/>
  <c r="F172"/>
  <c r="F171"/>
  <c r="F170"/>
  <c r="F169"/>
  <c r="F168"/>
  <c r="F167" s="1"/>
  <c r="F166"/>
  <c r="F165"/>
  <c r="F164"/>
  <c r="F163"/>
  <c r="F162"/>
  <c r="F161"/>
  <c r="F160"/>
  <c r="F159"/>
  <c r="F158"/>
  <c r="F157"/>
  <c r="F156"/>
  <c r="F155"/>
  <c r="F154"/>
  <c r="F153"/>
  <c r="F151"/>
  <c r="F150"/>
  <c r="F149" s="1"/>
  <c r="F148"/>
  <c r="F147"/>
  <c r="F146"/>
  <c r="F145"/>
  <c r="F144"/>
  <c r="F143"/>
  <c r="F142"/>
  <c r="F141"/>
  <c r="F140"/>
  <c r="F139"/>
  <c r="F137"/>
  <c r="F136"/>
  <c r="F135"/>
  <c r="F134"/>
  <c r="F133"/>
  <c r="F132"/>
  <c r="F131"/>
  <c r="F130"/>
  <c r="F129"/>
  <c r="F128"/>
  <c r="F126"/>
  <c r="F125"/>
  <c r="F124"/>
  <c r="F123"/>
  <c r="F122"/>
  <c r="F121"/>
  <c r="F120"/>
  <c r="F119"/>
  <c r="F118"/>
  <c r="F117"/>
  <c r="F115"/>
  <c r="F114"/>
  <c r="F113"/>
  <c r="F112"/>
  <c r="F110"/>
  <c r="F109"/>
  <c r="F106"/>
  <c r="F105"/>
  <c r="F104"/>
  <c r="F103"/>
  <c r="F101"/>
  <c r="F100"/>
  <c r="F99"/>
  <c r="F97"/>
  <c r="F96"/>
  <c r="F95"/>
  <c r="F94"/>
  <c r="F93"/>
  <c r="F92"/>
  <c r="F87"/>
  <c r="F86"/>
  <c r="F85"/>
  <c r="F84"/>
  <c r="F80"/>
  <c r="F78"/>
  <c r="F77"/>
  <c r="F72"/>
  <c r="F68"/>
  <c r="F66"/>
  <c r="F65"/>
  <c r="F64"/>
  <c r="F59"/>
  <c r="F58"/>
  <c r="F57"/>
  <c r="F49"/>
  <c r="F48"/>
  <c r="F44"/>
  <c r="F40"/>
  <c r="F39"/>
  <c r="F38"/>
  <c r="F37"/>
  <c r="F36"/>
  <c r="F35"/>
  <c r="F31"/>
  <c r="F29"/>
  <c r="F28"/>
  <c r="F27"/>
  <c r="F25"/>
  <c r="F24"/>
  <c r="F23"/>
  <c r="F22"/>
  <c r="F17"/>
  <c r="F16"/>
  <c r="F15"/>
  <c r="F14"/>
  <c r="F13"/>
  <c r="F12"/>
  <c r="F11"/>
  <c r="F7"/>
  <c r="F258" i="87"/>
  <c r="F257"/>
  <c r="F256"/>
  <c r="F255"/>
  <c r="F254"/>
  <c r="F253"/>
  <c r="F252"/>
  <c r="F250"/>
  <c r="F249"/>
  <c r="F248" s="1"/>
  <c r="F247"/>
  <c r="F246"/>
  <c r="F245"/>
  <c r="F244"/>
  <c r="F243"/>
  <c r="F242"/>
  <c r="F241"/>
  <c r="F240"/>
  <c r="F239"/>
  <c r="F238"/>
  <c r="F237"/>
  <c r="F236"/>
  <c r="F234"/>
  <c r="F233"/>
  <c r="F232"/>
  <c r="F228"/>
  <c r="F227"/>
  <c r="F226"/>
  <c r="F225"/>
  <c r="F224"/>
  <c r="F223"/>
  <c r="F222"/>
  <c r="F221"/>
  <c r="F220"/>
  <c r="F219"/>
  <c r="F217"/>
  <c r="F216"/>
  <c r="F215"/>
  <c r="F214"/>
  <c r="F213"/>
  <c r="F212"/>
  <c r="F211"/>
  <c r="F210"/>
  <c r="F209"/>
  <c r="F208"/>
  <c r="F207"/>
  <c r="F206"/>
  <c r="F205"/>
  <c r="F204" s="1"/>
  <c r="F203"/>
  <c r="F202"/>
  <c r="F200"/>
  <c r="F199"/>
  <c r="F198"/>
  <c r="F197"/>
  <c r="F196"/>
  <c r="F195"/>
  <c r="F194"/>
  <c r="F193"/>
  <c r="F192"/>
  <c r="F191"/>
  <c r="F189"/>
  <c r="F188"/>
  <c r="F187"/>
  <c r="F186"/>
  <c r="F185"/>
  <c r="F184"/>
  <c r="F183"/>
  <c r="F182"/>
  <c r="F181"/>
  <c r="F180"/>
  <c r="F178"/>
  <c r="F177"/>
  <c r="F176"/>
  <c r="F175"/>
  <c r="F174"/>
  <c r="F173"/>
  <c r="F172"/>
  <c r="F171"/>
  <c r="F170"/>
  <c r="F169"/>
  <c r="F167"/>
  <c r="F164"/>
  <c r="F163"/>
  <c r="F160"/>
  <c r="F159"/>
  <c r="F158"/>
  <c r="F157"/>
  <c r="F156"/>
  <c r="F155"/>
  <c r="F153" s="1"/>
  <c r="F152"/>
  <c r="F148"/>
  <c r="F147"/>
  <c r="F146"/>
  <c r="F145"/>
  <c r="F144"/>
  <c r="F143"/>
  <c r="F142"/>
  <c r="F141"/>
  <c r="F140"/>
  <c r="F139"/>
  <c r="F138"/>
  <c r="F136"/>
  <c r="F135"/>
  <c r="F134"/>
  <c r="F133"/>
  <c r="F132"/>
  <c r="F131"/>
  <c r="F130"/>
  <c r="F129"/>
  <c r="F128"/>
  <c r="F127"/>
  <c r="F126"/>
  <c r="F125"/>
  <c r="F124"/>
  <c r="F123"/>
  <c r="F121"/>
  <c r="F120"/>
  <c r="F118"/>
  <c r="F117"/>
  <c r="F116"/>
  <c r="F115"/>
  <c r="F114"/>
  <c r="F113"/>
  <c r="F112"/>
  <c r="F111"/>
  <c r="F110"/>
  <c r="F109"/>
  <c r="F107"/>
  <c r="F106"/>
  <c r="F105"/>
  <c r="F104"/>
  <c r="F103"/>
  <c r="F102"/>
  <c r="F101"/>
  <c r="F100"/>
  <c r="F99"/>
  <c r="F98"/>
  <c r="F96"/>
  <c r="F95"/>
  <c r="F94"/>
  <c r="F93"/>
  <c r="F92"/>
  <c r="F91"/>
  <c r="F90"/>
  <c r="F89"/>
  <c r="F88"/>
  <c r="F87"/>
  <c r="F85"/>
  <c r="F84"/>
  <c r="F83"/>
  <c r="F82"/>
  <c r="F80"/>
  <c r="F79"/>
  <c r="F76"/>
  <c r="F75"/>
  <c r="F74"/>
  <c r="F73"/>
  <c r="F71"/>
  <c r="F70"/>
  <c r="F69"/>
  <c r="F67"/>
  <c r="F66"/>
  <c r="F65"/>
  <c r="F64"/>
  <c r="F63"/>
  <c r="F62"/>
  <c r="F60"/>
  <c r="F59"/>
  <c r="F58"/>
  <c r="F52"/>
  <c r="F51"/>
  <c r="F47"/>
  <c r="F46"/>
  <c r="F43"/>
  <c r="F42"/>
  <c r="F41"/>
  <c r="F39"/>
  <c r="F38"/>
  <c r="F36"/>
  <c r="F34"/>
  <c r="F31"/>
  <c r="F30"/>
  <c r="F29"/>
  <c r="F28"/>
  <c r="F27"/>
  <c r="F26"/>
  <c r="F25"/>
  <c r="F23"/>
  <c r="F22"/>
  <c r="F21"/>
  <c r="F19"/>
  <c r="F18"/>
  <c r="F17"/>
  <c r="F16"/>
  <c r="F15"/>
  <c r="F14"/>
  <c r="F13"/>
  <c r="F12"/>
  <c r="F11"/>
  <c r="F10"/>
  <c r="F9"/>
  <c r="F8"/>
  <c r="F7"/>
  <c r="F49" i="84"/>
  <c r="F37"/>
  <c r="F268" i="83"/>
  <c r="F267"/>
  <c r="F266"/>
  <c r="F265"/>
  <c r="F264"/>
  <c r="F263"/>
  <c r="F262"/>
  <c r="F260"/>
  <c r="F259"/>
  <c r="F257"/>
  <c r="F256"/>
  <c r="F255"/>
  <c r="F254"/>
  <c r="F253"/>
  <c r="F252"/>
  <c r="F251"/>
  <c r="F250"/>
  <c r="F249"/>
  <c r="F248"/>
  <c r="F247"/>
  <c r="F246"/>
  <c r="F244"/>
  <c r="F243"/>
  <c r="F242"/>
  <c r="F238"/>
  <c r="F237"/>
  <c r="F236"/>
  <c r="F235"/>
  <c r="F234"/>
  <c r="F233"/>
  <c r="F232"/>
  <c r="F231"/>
  <c r="F230"/>
  <c r="F229"/>
  <c r="F227"/>
  <c r="F226"/>
  <c r="F225"/>
  <c r="F224"/>
  <c r="F223"/>
  <c r="F222"/>
  <c r="F221"/>
  <c r="F220"/>
  <c r="F219"/>
  <c r="F218"/>
  <c r="F217"/>
  <c r="F216"/>
  <c r="F215"/>
  <c r="F213"/>
  <c r="F212"/>
  <c r="F210"/>
  <c r="F209"/>
  <c r="F208"/>
  <c r="F207"/>
  <c r="F206"/>
  <c r="F205"/>
  <c r="F204"/>
  <c r="F203"/>
  <c r="F202"/>
  <c r="F201"/>
  <c r="F199"/>
  <c r="F198"/>
  <c r="F197"/>
  <c r="F196"/>
  <c r="F195"/>
  <c r="F194"/>
  <c r="F193"/>
  <c r="F192"/>
  <c r="F191"/>
  <c r="F190"/>
  <c r="F189" s="1"/>
  <c r="F188"/>
  <c r="F187"/>
  <c r="F186"/>
  <c r="F185"/>
  <c r="F184"/>
  <c r="F183"/>
  <c r="F182"/>
  <c r="F181"/>
  <c r="F180"/>
  <c r="F179"/>
  <c r="F177"/>
  <c r="F162"/>
  <c r="F161"/>
  <c r="F160"/>
  <c r="F158"/>
  <c r="F155"/>
  <c r="F154"/>
  <c r="F153"/>
  <c r="F152"/>
  <c r="F151"/>
  <c r="F150"/>
  <c r="F149"/>
  <c r="F148"/>
  <c r="F147"/>
  <c r="F146"/>
  <c r="F144"/>
  <c r="F143"/>
  <c r="F142"/>
  <c r="F141"/>
  <c r="F140"/>
  <c r="F139"/>
  <c r="F138"/>
  <c r="F137"/>
  <c r="F136"/>
  <c r="F135"/>
  <c r="F134"/>
  <c r="F133"/>
  <c r="F132"/>
  <c r="F131"/>
  <c r="F129"/>
  <c r="F128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4"/>
  <c r="F103"/>
  <c r="F102"/>
  <c r="F101"/>
  <c r="F100"/>
  <c r="F99"/>
  <c r="F98"/>
  <c r="F97"/>
  <c r="F96"/>
  <c r="F95"/>
  <c r="F93"/>
  <c r="F92"/>
  <c r="F91"/>
  <c r="F90"/>
  <c r="F89" s="1"/>
  <c r="F88"/>
  <c r="F87"/>
  <c r="F84"/>
  <c r="F83"/>
  <c r="F82"/>
  <c r="F81"/>
  <c r="F79"/>
  <c r="F78"/>
  <c r="F77"/>
  <c r="F75"/>
  <c r="F74"/>
  <c r="F73"/>
  <c r="F72"/>
  <c r="F71"/>
  <c r="F70"/>
  <c r="F67"/>
  <c r="F66"/>
  <c r="F65"/>
  <c r="F61"/>
  <c r="F59"/>
  <c r="F58"/>
  <c r="F54"/>
  <c r="F52"/>
  <c r="F51"/>
  <c r="F41"/>
  <c r="F39"/>
  <c r="F38"/>
  <c r="F36"/>
  <c r="F34"/>
  <c r="F31"/>
  <c r="F30"/>
  <c r="F29"/>
  <c r="F28"/>
  <c r="F27"/>
  <c r="F26"/>
  <c r="F23"/>
  <c r="F21"/>
  <c r="F19"/>
  <c r="F18"/>
  <c r="F17"/>
  <c r="F16"/>
  <c r="F15"/>
  <c r="F14"/>
  <c r="F13"/>
  <c r="F12"/>
  <c r="F11"/>
  <c r="F10"/>
  <c r="F9"/>
  <c r="F6" s="1"/>
  <c r="F197" i="78"/>
  <c r="F192"/>
  <c r="F183"/>
  <c r="F88"/>
  <c r="F87" s="1"/>
  <c r="F83"/>
  <c r="F73"/>
  <c r="F64"/>
  <c r="F48"/>
  <c r="F47" s="1"/>
  <c r="F43"/>
  <c r="F29"/>
  <c r="F28" s="1"/>
  <c r="F10"/>
  <c r="F7"/>
  <c r="X186" i="97"/>
  <c r="W186"/>
  <c r="V186"/>
  <c r="U186"/>
  <c r="T186"/>
  <c r="S186"/>
  <c r="P186"/>
  <c r="O186"/>
  <c r="N186"/>
  <c r="M186"/>
  <c r="X183"/>
  <c r="W183"/>
  <c r="V183"/>
  <c r="U183"/>
  <c r="T183"/>
  <c r="S183"/>
  <c r="P183"/>
  <c r="O183"/>
  <c r="N183"/>
  <c r="M183"/>
  <c r="L186"/>
  <c r="L183"/>
  <c r="X88"/>
  <c r="W88"/>
  <c r="V88"/>
  <c r="U88"/>
  <c r="T88"/>
  <c r="S88"/>
  <c r="P88"/>
  <c r="O88"/>
  <c r="N88"/>
  <c r="M88"/>
  <c r="X87"/>
  <c r="W87"/>
  <c r="V87"/>
  <c r="U87"/>
  <c r="U86" s="1"/>
  <c r="T87"/>
  <c r="S87"/>
  <c r="P87"/>
  <c r="O87"/>
  <c r="O86" s="1"/>
  <c r="N87"/>
  <c r="M87"/>
  <c r="L88"/>
  <c r="L87"/>
  <c r="L86" s="1"/>
  <c r="X82"/>
  <c r="W82"/>
  <c r="V82"/>
  <c r="U82"/>
  <c r="T82"/>
  <c r="S82"/>
  <c r="P82"/>
  <c r="O82"/>
  <c r="N82"/>
  <c r="M82"/>
  <c r="X81"/>
  <c r="W81"/>
  <c r="V81"/>
  <c r="U81"/>
  <c r="T81"/>
  <c r="S81"/>
  <c r="P81"/>
  <c r="O81"/>
  <c r="N81"/>
  <c r="M81"/>
  <c r="L82"/>
  <c r="L81"/>
  <c r="X75"/>
  <c r="W75"/>
  <c r="V75"/>
  <c r="U75"/>
  <c r="T75"/>
  <c r="S75"/>
  <c r="P75"/>
  <c r="O75"/>
  <c r="N75"/>
  <c r="M75"/>
  <c r="X74"/>
  <c r="W74"/>
  <c r="V74"/>
  <c r="U74"/>
  <c r="T74"/>
  <c r="S74"/>
  <c r="P74"/>
  <c r="O74"/>
  <c r="N74"/>
  <c r="M74"/>
  <c r="L75"/>
  <c r="L74"/>
  <c r="R74" s="1"/>
  <c r="X72"/>
  <c r="W72"/>
  <c r="V72"/>
  <c r="U72"/>
  <c r="T72"/>
  <c r="S72"/>
  <c r="P72"/>
  <c r="O72"/>
  <c r="N72"/>
  <c r="M72"/>
  <c r="X68"/>
  <c r="W68"/>
  <c r="V68"/>
  <c r="U68"/>
  <c r="T68"/>
  <c r="S68"/>
  <c r="P68"/>
  <c r="O68"/>
  <c r="N68"/>
  <c r="M68"/>
  <c r="X67"/>
  <c r="W67"/>
  <c r="V67"/>
  <c r="U67"/>
  <c r="T67"/>
  <c r="S67"/>
  <c r="P67"/>
  <c r="O67"/>
  <c r="N67"/>
  <c r="M67"/>
  <c r="L72"/>
  <c r="L68"/>
  <c r="R68" s="1"/>
  <c r="L67"/>
  <c r="X63"/>
  <c r="W63"/>
  <c r="V63"/>
  <c r="U63"/>
  <c r="T63"/>
  <c r="S63"/>
  <c r="P63"/>
  <c r="O63"/>
  <c r="N63"/>
  <c r="M63"/>
  <c r="X62"/>
  <c r="W62"/>
  <c r="V62"/>
  <c r="U62"/>
  <c r="T62"/>
  <c r="S62"/>
  <c r="P62"/>
  <c r="O62"/>
  <c r="N62"/>
  <c r="M62"/>
  <c r="L63"/>
  <c r="L62"/>
  <c r="X59"/>
  <c r="W59"/>
  <c r="V59"/>
  <c r="U59"/>
  <c r="T59"/>
  <c r="S59"/>
  <c r="P59"/>
  <c r="O59"/>
  <c r="N59"/>
  <c r="M59"/>
  <c r="X58"/>
  <c r="W58"/>
  <c r="V58"/>
  <c r="U58"/>
  <c r="T58"/>
  <c r="S58"/>
  <c r="P58"/>
  <c r="P57" s="1"/>
  <c r="O58"/>
  <c r="N58"/>
  <c r="M58"/>
  <c r="L59"/>
  <c r="R59" s="1"/>
  <c r="I59" s="1"/>
  <c r="L58"/>
  <c r="X56"/>
  <c r="W56"/>
  <c r="V56"/>
  <c r="V54" s="1"/>
  <c r="U56"/>
  <c r="T56"/>
  <c r="S56"/>
  <c r="P56"/>
  <c r="P54" s="1"/>
  <c r="O56"/>
  <c r="N56"/>
  <c r="M56"/>
  <c r="X55"/>
  <c r="X54" s="1"/>
  <c r="W55"/>
  <c r="V55"/>
  <c r="U55"/>
  <c r="T55"/>
  <c r="T54" s="1"/>
  <c r="S55"/>
  <c r="P55"/>
  <c r="O55"/>
  <c r="N55"/>
  <c r="N54" s="1"/>
  <c r="M55"/>
  <c r="L56"/>
  <c r="L55"/>
  <c r="S51"/>
  <c r="P51"/>
  <c r="O51"/>
  <c r="O49" s="1"/>
  <c r="N51"/>
  <c r="M51"/>
  <c r="M49" s="1"/>
  <c r="S50"/>
  <c r="P50"/>
  <c r="O50"/>
  <c r="N50"/>
  <c r="N49" s="1"/>
  <c r="M50"/>
  <c r="L51"/>
  <c r="L50"/>
  <c r="X48"/>
  <c r="X46" s="1"/>
  <c r="W48"/>
  <c r="V48"/>
  <c r="U48"/>
  <c r="T48"/>
  <c r="T46" s="1"/>
  <c r="S48"/>
  <c r="P48"/>
  <c r="O48"/>
  <c r="N48"/>
  <c r="N46" s="1"/>
  <c r="M48"/>
  <c r="X47"/>
  <c r="W47"/>
  <c r="V47"/>
  <c r="U47"/>
  <c r="U46" s="1"/>
  <c r="T47"/>
  <c r="S47"/>
  <c r="P47"/>
  <c r="P46" s="1"/>
  <c r="O47"/>
  <c r="N47"/>
  <c r="M47"/>
  <c r="L48"/>
  <c r="R48" s="1"/>
  <c r="L47"/>
  <c r="X43"/>
  <c r="W43"/>
  <c r="V43"/>
  <c r="V41" s="1"/>
  <c r="U43"/>
  <c r="T43"/>
  <c r="S43"/>
  <c r="P43"/>
  <c r="P41" s="1"/>
  <c r="O43"/>
  <c r="N43"/>
  <c r="M43"/>
  <c r="X42"/>
  <c r="X41" s="1"/>
  <c r="W42"/>
  <c r="V42"/>
  <c r="U42"/>
  <c r="T42"/>
  <c r="T41" s="1"/>
  <c r="S42"/>
  <c r="P42"/>
  <c r="O42"/>
  <c r="N42"/>
  <c r="N41" s="1"/>
  <c r="M42"/>
  <c r="X38"/>
  <c r="W38"/>
  <c r="V38"/>
  <c r="V36" s="1"/>
  <c r="U38"/>
  <c r="T38"/>
  <c r="S38"/>
  <c r="P38"/>
  <c r="P36" s="1"/>
  <c r="O38"/>
  <c r="N38"/>
  <c r="M38"/>
  <c r="X37"/>
  <c r="X36" s="1"/>
  <c r="W37"/>
  <c r="V37"/>
  <c r="U37"/>
  <c r="T37"/>
  <c r="T36" s="1"/>
  <c r="S37"/>
  <c r="P37"/>
  <c r="O37"/>
  <c r="N37"/>
  <c r="N36" s="1"/>
  <c r="M37"/>
  <c r="L43"/>
  <c r="L42"/>
  <c r="L38"/>
  <c r="R38" s="1"/>
  <c r="L37"/>
  <c r="X33"/>
  <c r="W33"/>
  <c r="V33"/>
  <c r="U33"/>
  <c r="T33"/>
  <c r="S33"/>
  <c r="P33"/>
  <c r="O33"/>
  <c r="N33"/>
  <c r="M33"/>
  <c r="X32"/>
  <c r="X31" s="1"/>
  <c r="W32"/>
  <c r="W31" s="1"/>
  <c r="V32"/>
  <c r="U32"/>
  <c r="T32"/>
  <c r="S32"/>
  <c r="P32"/>
  <c r="O32"/>
  <c r="N32"/>
  <c r="M32"/>
  <c r="L33"/>
  <c r="L32"/>
  <c r="X28"/>
  <c r="W28"/>
  <c r="V28"/>
  <c r="U28"/>
  <c r="T28"/>
  <c r="S28"/>
  <c r="P28"/>
  <c r="O28"/>
  <c r="N28"/>
  <c r="M28"/>
  <c r="L28"/>
  <c r="X25"/>
  <c r="W25"/>
  <c r="V25"/>
  <c r="U25"/>
  <c r="T25"/>
  <c r="S25"/>
  <c r="P25"/>
  <c r="O25"/>
  <c r="N25"/>
  <c r="M25"/>
  <c r="L25"/>
  <c r="X21"/>
  <c r="W21"/>
  <c r="V21"/>
  <c r="U21"/>
  <c r="T21"/>
  <c r="S21"/>
  <c r="P21"/>
  <c r="P19" s="1"/>
  <c r="O21"/>
  <c r="N21"/>
  <c r="M21"/>
  <c r="X20"/>
  <c r="X19" s="1"/>
  <c r="W20"/>
  <c r="V20"/>
  <c r="U20"/>
  <c r="T20"/>
  <c r="T19" s="1"/>
  <c r="S20"/>
  <c r="P20"/>
  <c r="O20"/>
  <c r="N20"/>
  <c r="N19" s="1"/>
  <c r="M20"/>
  <c r="L21"/>
  <c r="L20"/>
  <c r="X18"/>
  <c r="W18"/>
  <c r="V18"/>
  <c r="U18"/>
  <c r="T18"/>
  <c r="S18"/>
  <c r="P18"/>
  <c r="O18"/>
  <c r="N18"/>
  <c r="N16" s="1"/>
  <c r="M18"/>
  <c r="X17"/>
  <c r="W17"/>
  <c r="V17"/>
  <c r="U17"/>
  <c r="T17"/>
  <c r="S17"/>
  <c r="P17"/>
  <c r="O17"/>
  <c r="N17"/>
  <c r="M17"/>
  <c r="L18"/>
  <c r="L16" s="1"/>
  <c r="L17"/>
  <c r="X9"/>
  <c r="W9"/>
  <c r="V9"/>
  <c r="V7" s="1"/>
  <c r="U9"/>
  <c r="T9"/>
  <c r="S9"/>
  <c r="P9"/>
  <c r="O9"/>
  <c r="N9"/>
  <c r="M9"/>
  <c r="X8"/>
  <c r="W8"/>
  <c r="V8"/>
  <c r="U8"/>
  <c r="T8"/>
  <c r="S8"/>
  <c r="P8"/>
  <c r="O8"/>
  <c r="N8"/>
  <c r="N7" s="1"/>
  <c r="M8"/>
  <c r="L9"/>
  <c r="L7" s="1"/>
  <c r="L8"/>
  <c r="V45" i="103"/>
  <c r="V40" s="1"/>
  <c r="U45"/>
  <c r="T45"/>
  <c r="S45"/>
  <c r="R45"/>
  <c r="R40" s="1"/>
  <c r="Q45"/>
  <c r="N45"/>
  <c r="M45"/>
  <c r="M40" s="1"/>
  <c r="L45"/>
  <c r="K45"/>
  <c r="J45"/>
  <c r="I254" i="104"/>
  <c r="I253"/>
  <c r="I252"/>
  <c r="I251"/>
  <c r="I250"/>
  <c r="I249"/>
  <c r="I247" s="1"/>
  <c r="I248"/>
  <c r="V247"/>
  <c r="U247"/>
  <c r="T247"/>
  <c r="S247"/>
  <c r="R247"/>
  <c r="Q247"/>
  <c r="N247"/>
  <c r="M247"/>
  <c r="L247"/>
  <c r="K247"/>
  <c r="J247"/>
  <c r="P247" s="1"/>
  <c r="F247"/>
  <c r="I246"/>
  <c r="I245"/>
  <c r="V244"/>
  <c r="U244"/>
  <c r="T244"/>
  <c r="S244"/>
  <c r="R244"/>
  <c r="Q244"/>
  <c r="N244"/>
  <c r="M244"/>
  <c r="L244"/>
  <c r="K244"/>
  <c r="J244"/>
  <c r="F244"/>
  <c r="I243"/>
  <c r="I242"/>
  <c r="I241"/>
  <c r="I240"/>
  <c r="I239"/>
  <c r="I238"/>
  <c r="I237"/>
  <c r="I236"/>
  <c r="I235"/>
  <c r="I234"/>
  <c r="I233"/>
  <c r="I232"/>
  <c r="V231"/>
  <c r="U231"/>
  <c r="T231"/>
  <c r="S231"/>
  <c r="R231"/>
  <c r="Q231"/>
  <c r="N231"/>
  <c r="M231"/>
  <c r="L231"/>
  <c r="K231"/>
  <c r="J231"/>
  <c r="F231"/>
  <c r="I230"/>
  <c r="I229"/>
  <c r="I228"/>
  <c r="V227"/>
  <c r="U227"/>
  <c r="U226" s="1"/>
  <c r="U225" s="1"/>
  <c r="T227"/>
  <c r="S227"/>
  <c r="S226" s="1"/>
  <c r="R227"/>
  <c r="Q227"/>
  <c r="Q226" s="1"/>
  <c r="Q225" s="1"/>
  <c r="N227"/>
  <c r="N226" s="1"/>
  <c r="M227"/>
  <c r="L227"/>
  <c r="L226" s="1"/>
  <c r="L225" s="1"/>
  <c r="K227"/>
  <c r="J227"/>
  <c r="F227"/>
  <c r="I224"/>
  <c r="I223"/>
  <c r="I222"/>
  <c r="I221"/>
  <c r="I220"/>
  <c r="I219"/>
  <c r="I218"/>
  <c r="I217"/>
  <c r="I216"/>
  <c r="I215"/>
  <c r="V214"/>
  <c r="U214"/>
  <c r="T214"/>
  <c r="S214"/>
  <c r="R214"/>
  <c r="Q214"/>
  <c r="N214"/>
  <c r="M214"/>
  <c r="L214"/>
  <c r="K214"/>
  <c r="J214"/>
  <c r="F214"/>
  <c r="I213"/>
  <c r="I212"/>
  <c r="I211"/>
  <c r="I210"/>
  <c r="I209"/>
  <c r="I208"/>
  <c r="I207"/>
  <c r="I206"/>
  <c r="I205"/>
  <c r="I204"/>
  <c r="I203"/>
  <c r="I202"/>
  <c r="I201"/>
  <c r="V200"/>
  <c r="U200"/>
  <c r="T200"/>
  <c r="S200"/>
  <c r="R200"/>
  <c r="Q200"/>
  <c r="N200"/>
  <c r="M200"/>
  <c r="L200"/>
  <c r="K200"/>
  <c r="J200"/>
  <c r="F200"/>
  <c r="I199"/>
  <c r="I198"/>
  <c r="V197"/>
  <c r="U197"/>
  <c r="T197"/>
  <c r="S197"/>
  <c r="R197"/>
  <c r="Q197"/>
  <c r="N197"/>
  <c r="M197"/>
  <c r="L197"/>
  <c r="K197"/>
  <c r="J197"/>
  <c r="F197"/>
  <c r="I196"/>
  <c r="I195"/>
  <c r="I194"/>
  <c r="I193"/>
  <c r="I192"/>
  <c r="I191"/>
  <c r="I190"/>
  <c r="I189"/>
  <c r="I188"/>
  <c r="I187"/>
  <c r="V186"/>
  <c r="U186"/>
  <c r="T186"/>
  <c r="S186"/>
  <c r="R186"/>
  <c r="Q186"/>
  <c r="N186"/>
  <c r="M186"/>
  <c r="L186"/>
  <c r="K186"/>
  <c r="J186"/>
  <c r="F186"/>
  <c r="I185"/>
  <c r="I184"/>
  <c r="I183"/>
  <c r="I182"/>
  <c r="I181"/>
  <c r="I180"/>
  <c r="I179"/>
  <c r="I178"/>
  <c r="I177"/>
  <c r="I176"/>
  <c r="V175"/>
  <c r="U175"/>
  <c r="T175"/>
  <c r="S175"/>
  <c r="R175"/>
  <c r="Q175"/>
  <c r="N175"/>
  <c r="M175"/>
  <c r="L175"/>
  <c r="K175"/>
  <c r="J175"/>
  <c r="F175"/>
  <c r="I174"/>
  <c r="I173"/>
  <c r="I172"/>
  <c r="I171"/>
  <c r="I170"/>
  <c r="I169"/>
  <c r="I168"/>
  <c r="I167"/>
  <c r="I166"/>
  <c r="I165"/>
  <c r="V164"/>
  <c r="U164"/>
  <c r="T164"/>
  <c r="S164"/>
  <c r="R164"/>
  <c r="Q164"/>
  <c r="N164"/>
  <c r="M164"/>
  <c r="L164"/>
  <c r="K164"/>
  <c r="J164"/>
  <c r="F164"/>
  <c r="I163"/>
  <c r="Q162"/>
  <c r="I161"/>
  <c r="I160"/>
  <c r="I159"/>
  <c r="I158"/>
  <c r="V157"/>
  <c r="U157"/>
  <c r="T157"/>
  <c r="S157"/>
  <c r="R157"/>
  <c r="Q157"/>
  <c r="N157"/>
  <c r="M157"/>
  <c r="L157"/>
  <c r="K157"/>
  <c r="J157"/>
  <c r="F157"/>
  <c r="I156"/>
  <c r="I155"/>
  <c r="I154"/>
  <c r="I153"/>
  <c r="I152"/>
  <c r="I151"/>
  <c r="I149" s="1"/>
  <c r="I150"/>
  <c r="V149"/>
  <c r="V147" s="1"/>
  <c r="U149"/>
  <c r="U147" s="1"/>
  <c r="T149"/>
  <c r="T147" s="1"/>
  <c r="S149"/>
  <c r="R149"/>
  <c r="R147" s="1"/>
  <c r="Q149"/>
  <c r="Q147" s="1"/>
  <c r="N149"/>
  <c r="N147" s="1"/>
  <c r="M149"/>
  <c r="M147" s="1"/>
  <c r="L149"/>
  <c r="L147" s="1"/>
  <c r="K149"/>
  <c r="K147" s="1"/>
  <c r="J149"/>
  <c r="F149"/>
  <c r="F147" s="1"/>
  <c r="I148"/>
  <c r="S147"/>
  <c r="J147"/>
  <c r="I146"/>
  <c r="I145"/>
  <c r="I144"/>
  <c r="I143"/>
  <c r="I142"/>
  <c r="I141"/>
  <c r="I140"/>
  <c r="I139"/>
  <c r="I138"/>
  <c r="I137"/>
  <c r="I136"/>
  <c r="I135" s="1"/>
  <c r="V135"/>
  <c r="U135"/>
  <c r="T135"/>
  <c r="S135"/>
  <c r="R135"/>
  <c r="Q135"/>
  <c r="N135"/>
  <c r="M135"/>
  <c r="L135"/>
  <c r="K135"/>
  <c r="J135"/>
  <c r="F135"/>
  <c r="I134"/>
  <c r="I133"/>
  <c r="I132"/>
  <c r="I131"/>
  <c r="I130"/>
  <c r="I129"/>
  <c r="I128"/>
  <c r="I127"/>
  <c r="I126"/>
  <c r="I125"/>
  <c r="I124"/>
  <c r="I123"/>
  <c r="I122"/>
  <c r="I121"/>
  <c r="V120"/>
  <c r="U120"/>
  <c r="T120"/>
  <c r="S120"/>
  <c r="R120"/>
  <c r="Q120"/>
  <c r="N120"/>
  <c r="M120"/>
  <c r="L120"/>
  <c r="K120"/>
  <c r="J120"/>
  <c r="F120"/>
  <c r="I119"/>
  <c r="I118"/>
  <c r="I117" s="1"/>
  <c r="V117"/>
  <c r="U117"/>
  <c r="T117"/>
  <c r="S117"/>
  <c r="R117"/>
  <c r="Q117"/>
  <c r="N117"/>
  <c r="M117"/>
  <c r="L117"/>
  <c r="K117"/>
  <c r="J117"/>
  <c r="F117"/>
  <c r="I116"/>
  <c r="I115"/>
  <c r="I114"/>
  <c r="I113"/>
  <c r="I112"/>
  <c r="I111"/>
  <c r="I110"/>
  <c r="I109"/>
  <c r="I108"/>
  <c r="I107"/>
  <c r="V106"/>
  <c r="U106"/>
  <c r="T106"/>
  <c r="S106"/>
  <c r="R106"/>
  <c r="Q106"/>
  <c r="N106"/>
  <c r="M106"/>
  <c r="L106"/>
  <c r="K106"/>
  <c r="J106"/>
  <c r="F106"/>
  <c r="I105"/>
  <c r="I104"/>
  <c r="I103"/>
  <c r="I102"/>
  <c r="I101"/>
  <c r="I100"/>
  <c r="I99"/>
  <c r="I98"/>
  <c r="I97"/>
  <c r="I96"/>
  <c r="I95" s="1"/>
  <c r="V95"/>
  <c r="U95"/>
  <c r="T95"/>
  <c r="S95"/>
  <c r="R95"/>
  <c r="Q95"/>
  <c r="N95"/>
  <c r="M95"/>
  <c r="L95"/>
  <c r="K95"/>
  <c r="J95"/>
  <c r="F95"/>
  <c r="I94"/>
  <c r="I93"/>
  <c r="I92"/>
  <c r="I91"/>
  <c r="I90"/>
  <c r="I89"/>
  <c r="I88"/>
  <c r="I87"/>
  <c r="I86"/>
  <c r="I85"/>
  <c r="V84"/>
  <c r="U84"/>
  <c r="T84"/>
  <c r="S84"/>
  <c r="R84"/>
  <c r="Q84"/>
  <c r="N84"/>
  <c r="M84"/>
  <c r="L84"/>
  <c r="K84"/>
  <c r="J84"/>
  <c r="F84"/>
  <c r="I83"/>
  <c r="I82"/>
  <c r="I81"/>
  <c r="I80"/>
  <c r="V79"/>
  <c r="U79"/>
  <c r="U75" s="1"/>
  <c r="T79"/>
  <c r="T75" s="1"/>
  <c r="S79"/>
  <c r="R79"/>
  <c r="Q79"/>
  <c r="Q75" s="1"/>
  <c r="N79"/>
  <c r="N75" s="1"/>
  <c r="M79"/>
  <c r="L79"/>
  <c r="K79"/>
  <c r="K75" s="1"/>
  <c r="J79"/>
  <c r="J75" s="1"/>
  <c r="F79"/>
  <c r="I78"/>
  <c r="I77"/>
  <c r="V76"/>
  <c r="U76"/>
  <c r="T76"/>
  <c r="S76"/>
  <c r="S75" s="1"/>
  <c r="R76"/>
  <c r="R75" s="1"/>
  <c r="Q76"/>
  <c r="N76"/>
  <c r="M76"/>
  <c r="L76"/>
  <c r="K76"/>
  <c r="J76"/>
  <c r="F76"/>
  <c r="F75" s="1"/>
  <c r="V75"/>
  <c r="M75"/>
  <c r="L75"/>
  <c r="I74"/>
  <c r="I73"/>
  <c r="I72"/>
  <c r="I71"/>
  <c r="V70"/>
  <c r="U70"/>
  <c r="T70"/>
  <c r="S70"/>
  <c r="R70"/>
  <c r="Q70"/>
  <c r="N70"/>
  <c r="M70"/>
  <c r="L70"/>
  <c r="K70"/>
  <c r="K59" s="1"/>
  <c r="J70"/>
  <c r="F70"/>
  <c r="I69"/>
  <c r="I68"/>
  <c r="I67"/>
  <c r="V66"/>
  <c r="V59" s="1"/>
  <c r="U66"/>
  <c r="T66"/>
  <c r="T59" s="1"/>
  <c r="S66"/>
  <c r="R66"/>
  <c r="Q66"/>
  <c r="N66"/>
  <c r="M66"/>
  <c r="L66"/>
  <c r="K66"/>
  <c r="J66"/>
  <c r="F66"/>
  <c r="I65"/>
  <c r="I64"/>
  <c r="I63"/>
  <c r="I62"/>
  <c r="I61"/>
  <c r="I60"/>
  <c r="R59"/>
  <c r="V53"/>
  <c r="T53"/>
  <c r="R53"/>
  <c r="M53"/>
  <c r="K53"/>
  <c r="I52"/>
  <c r="I51"/>
  <c r="V50"/>
  <c r="U50"/>
  <c r="T50"/>
  <c r="S50"/>
  <c r="R50"/>
  <c r="Q50"/>
  <c r="N50"/>
  <c r="M50"/>
  <c r="L50"/>
  <c r="K50"/>
  <c r="J50"/>
  <c r="F50"/>
  <c r="V45"/>
  <c r="V40" s="1"/>
  <c r="U45"/>
  <c r="U40" s="1"/>
  <c r="T45"/>
  <c r="T40" s="1"/>
  <c r="S45"/>
  <c r="S40" s="1"/>
  <c r="R45"/>
  <c r="R40" s="1"/>
  <c r="Q45"/>
  <c r="N40"/>
  <c r="M40"/>
  <c r="L40"/>
  <c r="K40"/>
  <c r="J40"/>
  <c r="F40"/>
  <c r="V37"/>
  <c r="T37"/>
  <c r="R37"/>
  <c r="M37"/>
  <c r="K37"/>
  <c r="F37"/>
  <c r="U37"/>
  <c r="S37"/>
  <c r="N37"/>
  <c r="J37"/>
  <c r="V33"/>
  <c r="R33"/>
  <c r="M33"/>
  <c r="F33"/>
  <c r="T33"/>
  <c r="K33"/>
  <c r="V24"/>
  <c r="T24"/>
  <c r="R24"/>
  <c r="M24"/>
  <c r="K24"/>
  <c r="U24"/>
  <c r="S24"/>
  <c r="Q24"/>
  <c r="N24"/>
  <c r="L24"/>
  <c r="J24"/>
  <c r="F24"/>
  <c r="I23"/>
  <c r="I22"/>
  <c r="I21"/>
  <c r="V20"/>
  <c r="U20"/>
  <c r="T20"/>
  <c r="S20"/>
  <c r="R20"/>
  <c r="Q20"/>
  <c r="N20"/>
  <c r="M20"/>
  <c r="L20"/>
  <c r="K20"/>
  <c r="J20"/>
  <c r="F20"/>
  <c r="N6"/>
  <c r="I18"/>
  <c r="I17"/>
  <c r="I16"/>
  <c r="V6"/>
  <c r="V5" s="1"/>
  <c r="R6"/>
  <c r="F6"/>
  <c r="I13"/>
  <c r="I12"/>
  <c r="I11"/>
  <c r="I10"/>
  <c r="I9"/>
  <c r="I8"/>
  <c r="T6"/>
  <c r="U6"/>
  <c r="S6"/>
  <c r="Q6"/>
  <c r="J6"/>
  <c r="I254" i="103"/>
  <c r="I253"/>
  <c r="I252"/>
  <c r="I251"/>
  <c r="I250"/>
  <c r="I249"/>
  <c r="I247" s="1"/>
  <c r="I248"/>
  <c r="V247"/>
  <c r="U247"/>
  <c r="T247"/>
  <c r="S247"/>
  <c r="R247"/>
  <c r="Q247"/>
  <c r="N247"/>
  <c r="M247"/>
  <c r="L247"/>
  <c r="K247"/>
  <c r="J247"/>
  <c r="F247"/>
  <c r="I246"/>
  <c r="I245"/>
  <c r="V244"/>
  <c r="U244"/>
  <c r="T244"/>
  <c r="S244"/>
  <c r="R244"/>
  <c r="Q244"/>
  <c r="N244"/>
  <c r="M244"/>
  <c r="L244"/>
  <c r="K244"/>
  <c r="J244"/>
  <c r="F244"/>
  <c r="I243"/>
  <c r="I242"/>
  <c r="I241"/>
  <c r="I240"/>
  <c r="I239"/>
  <c r="I238"/>
  <c r="I237"/>
  <c r="I236"/>
  <c r="I235"/>
  <c r="I234"/>
  <c r="I233"/>
  <c r="I232"/>
  <c r="V231"/>
  <c r="U231"/>
  <c r="T231"/>
  <c r="S231"/>
  <c r="R231"/>
  <c r="Q231"/>
  <c r="N231"/>
  <c r="M231"/>
  <c r="L231"/>
  <c r="K231"/>
  <c r="J231"/>
  <c r="F231"/>
  <c r="I230"/>
  <c r="I229"/>
  <c r="I228"/>
  <c r="V227"/>
  <c r="U227"/>
  <c r="U226" s="1"/>
  <c r="U225" s="1"/>
  <c r="T227"/>
  <c r="S227"/>
  <c r="R227"/>
  <c r="Q227"/>
  <c r="Q226" s="1"/>
  <c r="Q225" s="1"/>
  <c r="N227"/>
  <c r="M227"/>
  <c r="L227"/>
  <c r="K227"/>
  <c r="J227"/>
  <c r="F227"/>
  <c r="S226"/>
  <c r="S225" s="1"/>
  <c r="I224"/>
  <c r="I223"/>
  <c r="I222"/>
  <c r="I221"/>
  <c r="I220"/>
  <c r="I219"/>
  <c r="I218"/>
  <c r="I217"/>
  <c r="I216"/>
  <c r="I215"/>
  <c r="V214"/>
  <c r="U214"/>
  <c r="T214"/>
  <c r="S214"/>
  <c r="R214"/>
  <c r="Q214"/>
  <c r="N214"/>
  <c r="M214"/>
  <c r="L214"/>
  <c r="K214"/>
  <c r="J214"/>
  <c r="F214"/>
  <c r="I213"/>
  <c r="I212"/>
  <c r="I211"/>
  <c r="I210"/>
  <c r="I209"/>
  <c r="I208"/>
  <c r="I207"/>
  <c r="I206"/>
  <c r="I205"/>
  <c r="I204"/>
  <c r="I203"/>
  <c r="I202"/>
  <c r="I201"/>
  <c r="V200"/>
  <c r="U200"/>
  <c r="T200"/>
  <c r="S200"/>
  <c r="R200"/>
  <c r="Q200"/>
  <c r="N200"/>
  <c r="M200"/>
  <c r="L200"/>
  <c r="K200"/>
  <c r="J200"/>
  <c r="F200"/>
  <c r="I199"/>
  <c r="I197" s="1"/>
  <c r="I198"/>
  <c r="V197"/>
  <c r="U197"/>
  <c r="T197"/>
  <c r="S197"/>
  <c r="R197"/>
  <c r="Q197"/>
  <c r="N197"/>
  <c r="M197"/>
  <c r="L197"/>
  <c r="K197"/>
  <c r="J197"/>
  <c r="F197"/>
  <c r="I196"/>
  <c r="I195"/>
  <c r="I194"/>
  <c r="I193"/>
  <c r="I192"/>
  <c r="I191"/>
  <c r="I190"/>
  <c r="I189"/>
  <c r="I186" s="1"/>
  <c r="I188"/>
  <c r="I187"/>
  <c r="V186"/>
  <c r="U186"/>
  <c r="T186"/>
  <c r="S186"/>
  <c r="R186"/>
  <c r="Q186"/>
  <c r="N186"/>
  <c r="M186"/>
  <c r="L186"/>
  <c r="K186"/>
  <c r="J186"/>
  <c r="F186"/>
  <c r="I185"/>
  <c r="I184"/>
  <c r="I183"/>
  <c r="I182"/>
  <c r="I181"/>
  <c r="I180"/>
  <c r="I179"/>
  <c r="I178"/>
  <c r="I177"/>
  <c r="I176"/>
  <c r="V175"/>
  <c r="U175"/>
  <c r="T175"/>
  <c r="S175"/>
  <c r="R175"/>
  <c r="Q175"/>
  <c r="N175"/>
  <c r="M175"/>
  <c r="L175"/>
  <c r="K175"/>
  <c r="J175"/>
  <c r="F175"/>
  <c r="I174"/>
  <c r="I173"/>
  <c r="I172"/>
  <c r="I171"/>
  <c r="I170"/>
  <c r="I169"/>
  <c r="I168"/>
  <c r="I167"/>
  <c r="I166"/>
  <c r="I165"/>
  <c r="V164"/>
  <c r="U164"/>
  <c r="T164"/>
  <c r="S164"/>
  <c r="S162" s="1"/>
  <c r="R164"/>
  <c r="Q164"/>
  <c r="N164"/>
  <c r="M164"/>
  <c r="L164"/>
  <c r="K164"/>
  <c r="J164"/>
  <c r="F164"/>
  <c r="I163"/>
  <c r="I161"/>
  <c r="I160"/>
  <c r="I159"/>
  <c r="I158"/>
  <c r="V157"/>
  <c r="U157"/>
  <c r="T157"/>
  <c r="S157"/>
  <c r="R157"/>
  <c r="Q157"/>
  <c r="N157"/>
  <c r="M157"/>
  <c r="L157"/>
  <c r="K157"/>
  <c r="J157"/>
  <c r="F157"/>
  <c r="I152"/>
  <c r="I151"/>
  <c r="I150"/>
  <c r="V149"/>
  <c r="U149"/>
  <c r="U147" s="1"/>
  <c r="T149"/>
  <c r="T147" s="1"/>
  <c r="S149"/>
  <c r="S147" s="1"/>
  <c r="R149"/>
  <c r="Q149"/>
  <c r="Q147" s="1"/>
  <c r="N149"/>
  <c r="N147" s="1"/>
  <c r="M149"/>
  <c r="M147" s="1"/>
  <c r="L149"/>
  <c r="K149"/>
  <c r="J149"/>
  <c r="J147" s="1"/>
  <c r="F149"/>
  <c r="F147" s="1"/>
  <c r="I148"/>
  <c r="V147"/>
  <c r="R147"/>
  <c r="L147"/>
  <c r="K147"/>
  <c r="I146"/>
  <c r="I145"/>
  <c r="I144"/>
  <c r="I143"/>
  <c r="I142"/>
  <c r="I141"/>
  <c r="I140"/>
  <c r="I139"/>
  <c r="I138"/>
  <c r="I137"/>
  <c r="I136"/>
  <c r="V135"/>
  <c r="U135"/>
  <c r="T135"/>
  <c r="S135"/>
  <c r="R135"/>
  <c r="Q135"/>
  <c r="N135"/>
  <c r="M135"/>
  <c r="L135"/>
  <c r="K135"/>
  <c r="J135"/>
  <c r="F135"/>
  <c r="I134"/>
  <c r="I133"/>
  <c r="I132"/>
  <c r="I131"/>
  <c r="I130"/>
  <c r="I129"/>
  <c r="I128"/>
  <c r="I127"/>
  <c r="I126"/>
  <c r="I125"/>
  <c r="I124"/>
  <c r="I123"/>
  <c r="I122"/>
  <c r="I121"/>
  <c r="V120"/>
  <c r="U120"/>
  <c r="T120"/>
  <c r="S120"/>
  <c r="R120"/>
  <c r="Q120"/>
  <c r="N120"/>
  <c r="M120"/>
  <c r="L120"/>
  <c r="K120"/>
  <c r="J120"/>
  <c r="F120"/>
  <c r="I119"/>
  <c r="I118"/>
  <c r="V117"/>
  <c r="U117"/>
  <c r="T117"/>
  <c r="S117"/>
  <c r="R117"/>
  <c r="Q117"/>
  <c r="N117"/>
  <c r="M117"/>
  <c r="L117"/>
  <c r="K117"/>
  <c r="J117"/>
  <c r="F117"/>
  <c r="I116"/>
  <c r="I115"/>
  <c r="I114"/>
  <c r="I113"/>
  <c r="I112"/>
  <c r="I111"/>
  <c r="I110"/>
  <c r="I109"/>
  <c r="I108"/>
  <c r="I107"/>
  <c r="V106"/>
  <c r="U106"/>
  <c r="T106"/>
  <c r="S106"/>
  <c r="R106"/>
  <c r="Q106"/>
  <c r="N106"/>
  <c r="M106"/>
  <c r="L106"/>
  <c r="K106"/>
  <c r="J106"/>
  <c r="F106"/>
  <c r="I105"/>
  <c r="I104"/>
  <c r="I103"/>
  <c r="I102"/>
  <c r="I101"/>
  <c r="I100"/>
  <c r="I99"/>
  <c r="I98"/>
  <c r="I97"/>
  <c r="I96"/>
  <c r="V95"/>
  <c r="U95"/>
  <c r="T95"/>
  <c r="S95"/>
  <c r="R95"/>
  <c r="Q95"/>
  <c r="N95"/>
  <c r="M95"/>
  <c r="L95"/>
  <c r="K95"/>
  <c r="J95"/>
  <c r="F95"/>
  <c r="I94"/>
  <c r="I93"/>
  <c r="I92"/>
  <c r="I91"/>
  <c r="I90"/>
  <c r="I89"/>
  <c r="I88"/>
  <c r="I87"/>
  <c r="I86"/>
  <c r="I85"/>
  <c r="V84"/>
  <c r="U84"/>
  <c r="T84"/>
  <c r="S84"/>
  <c r="R84"/>
  <c r="Q84"/>
  <c r="N84"/>
  <c r="M84"/>
  <c r="L84"/>
  <c r="K84"/>
  <c r="J84"/>
  <c r="F84"/>
  <c r="I83"/>
  <c r="I82"/>
  <c r="I81"/>
  <c r="I80"/>
  <c r="V79"/>
  <c r="U79"/>
  <c r="T79"/>
  <c r="S79"/>
  <c r="R79"/>
  <c r="Q79"/>
  <c r="N79"/>
  <c r="M79"/>
  <c r="L79"/>
  <c r="K79"/>
  <c r="J79"/>
  <c r="F79"/>
  <c r="I78"/>
  <c r="I77"/>
  <c r="V76"/>
  <c r="V75" s="1"/>
  <c r="U76"/>
  <c r="T76"/>
  <c r="S76"/>
  <c r="R76"/>
  <c r="Q76"/>
  <c r="N76"/>
  <c r="M76"/>
  <c r="L76"/>
  <c r="L75" s="1"/>
  <c r="K76"/>
  <c r="J76"/>
  <c r="I76"/>
  <c r="F76"/>
  <c r="I74"/>
  <c r="I73"/>
  <c r="I72"/>
  <c r="I71"/>
  <c r="V70"/>
  <c r="V59" s="1"/>
  <c r="U70"/>
  <c r="T70"/>
  <c r="S70"/>
  <c r="R70"/>
  <c r="R59" s="1"/>
  <c r="Q70"/>
  <c r="N70"/>
  <c r="M70"/>
  <c r="L70"/>
  <c r="L59" s="1"/>
  <c r="K70"/>
  <c r="J70"/>
  <c r="F70"/>
  <c r="I69"/>
  <c r="I68"/>
  <c r="I66" s="1"/>
  <c r="I67"/>
  <c r="V66"/>
  <c r="U66"/>
  <c r="U59" s="1"/>
  <c r="T66"/>
  <c r="S66"/>
  <c r="S59" s="1"/>
  <c r="R66"/>
  <c r="Q66"/>
  <c r="Q59" s="1"/>
  <c r="N66"/>
  <c r="M66"/>
  <c r="M59" s="1"/>
  <c r="L66"/>
  <c r="K66"/>
  <c r="K59" s="1"/>
  <c r="J66"/>
  <c r="F66"/>
  <c r="I65"/>
  <c r="I64"/>
  <c r="I63"/>
  <c r="I62"/>
  <c r="I61"/>
  <c r="I60"/>
  <c r="F59"/>
  <c r="S53"/>
  <c r="Q53"/>
  <c r="N53"/>
  <c r="L53"/>
  <c r="J53"/>
  <c r="U53"/>
  <c r="F53"/>
  <c r="I52"/>
  <c r="I50" s="1"/>
  <c r="I51"/>
  <c r="V50"/>
  <c r="U50"/>
  <c r="T50"/>
  <c r="S50"/>
  <c r="R50"/>
  <c r="Q50"/>
  <c r="N50"/>
  <c r="M50"/>
  <c r="L50"/>
  <c r="K50"/>
  <c r="J50"/>
  <c r="F50"/>
  <c r="F40"/>
  <c r="V37"/>
  <c r="U37"/>
  <c r="T37"/>
  <c r="S37"/>
  <c r="R37"/>
  <c r="Q37"/>
  <c r="N37"/>
  <c r="M37"/>
  <c r="L37"/>
  <c r="K37"/>
  <c r="J37"/>
  <c r="F37"/>
  <c r="I36"/>
  <c r="V33"/>
  <c r="U33"/>
  <c r="T33"/>
  <c r="S33"/>
  <c r="R33"/>
  <c r="Q33"/>
  <c r="N33"/>
  <c r="M33"/>
  <c r="L33"/>
  <c r="K33"/>
  <c r="J33"/>
  <c r="I33"/>
  <c r="F33"/>
  <c r="V24"/>
  <c r="U24"/>
  <c r="T24"/>
  <c r="S24"/>
  <c r="R24"/>
  <c r="Q24"/>
  <c r="N24"/>
  <c r="M24"/>
  <c r="L24"/>
  <c r="K24"/>
  <c r="J24"/>
  <c r="F24"/>
  <c r="I23"/>
  <c r="I20" s="1"/>
  <c r="I21"/>
  <c r="V20"/>
  <c r="U20"/>
  <c r="T20"/>
  <c r="S20"/>
  <c r="R20"/>
  <c r="Q20"/>
  <c r="N20"/>
  <c r="M20"/>
  <c r="L20"/>
  <c r="K20"/>
  <c r="J20"/>
  <c r="F20"/>
  <c r="I13"/>
  <c r="I12"/>
  <c r="I11"/>
  <c r="I10"/>
  <c r="I9"/>
  <c r="I8"/>
  <c r="V6"/>
  <c r="U6"/>
  <c r="T6"/>
  <c r="S6"/>
  <c r="R6"/>
  <c r="Q6"/>
  <c r="N6"/>
  <c r="M6"/>
  <c r="L6"/>
  <c r="K6"/>
  <c r="J6"/>
  <c r="F6"/>
  <c r="Y167" i="96"/>
  <c r="V156" i="95" s="1"/>
  <c r="X167" i="96"/>
  <c r="U156" i="95" s="1"/>
  <c r="W167" i="96"/>
  <c r="T156" i="95" s="1"/>
  <c r="V167" i="96"/>
  <c r="U167"/>
  <c r="T167"/>
  <c r="R167"/>
  <c r="Q167"/>
  <c r="N156" i="95" s="1"/>
  <c r="P167" i="96"/>
  <c r="M156" i="95" s="1"/>
  <c r="O167" i="96"/>
  <c r="L156" i="95" s="1"/>
  <c r="N167" i="96"/>
  <c r="K156" i="95" s="1"/>
  <c r="Y164" i="96"/>
  <c r="V153" i="95" s="1"/>
  <c r="X164" i="96"/>
  <c r="U153" i="95" s="1"/>
  <c r="W164" i="96"/>
  <c r="T153" i="95" s="1"/>
  <c r="V164" i="96"/>
  <c r="S153" i="95" s="1"/>
  <c r="U164" i="96"/>
  <c r="T164"/>
  <c r="R164"/>
  <c r="Q164"/>
  <c r="N153" i="95" s="1"/>
  <c r="P164" i="96"/>
  <c r="M153" i="95" s="1"/>
  <c r="O164" i="96"/>
  <c r="L153" i="95" s="1"/>
  <c r="N164" i="96"/>
  <c r="Y125"/>
  <c r="X125"/>
  <c r="U114" i="95" s="1"/>
  <c r="W125" i="96"/>
  <c r="T114" i="95" s="1"/>
  <c r="V125" i="96"/>
  <c r="S114" i="95" s="1"/>
  <c r="U125" i="96"/>
  <c r="R114" i="95" s="1"/>
  <c r="T125" i="96"/>
  <c r="Q114" i="95" s="1"/>
  <c r="R125" i="96"/>
  <c r="O114" i="95" s="1"/>
  <c r="Q125" i="96"/>
  <c r="N114" i="95" s="1"/>
  <c r="P125" i="96"/>
  <c r="M114" i="95" s="1"/>
  <c r="O125" i="96"/>
  <c r="L114" i="95" s="1"/>
  <c r="N125" i="96"/>
  <c r="K114" i="95" s="1"/>
  <c r="M167" i="96"/>
  <c r="M164"/>
  <c r="M125"/>
  <c r="Y69"/>
  <c r="X69"/>
  <c r="W69"/>
  <c r="V69"/>
  <c r="U69"/>
  <c r="T69"/>
  <c r="R69"/>
  <c r="Q69"/>
  <c r="P69"/>
  <c r="O69"/>
  <c r="N69"/>
  <c r="M69"/>
  <c r="Y65"/>
  <c r="X65"/>
  <c r="W65"/>
  <c r="V65"/>
  <c r="U65"/>
  <c r="T65"/>
  <c r="R65"/>
  <c r="Q65"/>
  <c r="P65"/>
  <c r="O65"/>
  <c r="N65"/>
  <c r="M65"/>
  <c r="Y60"/>
  <c r="V51" i="95" s="1"/>
  <c r="X60" i="96"/>
  <c r="U51" i="95" s="1"/>
  <c r="W60" i="96"/>
  <c r="T51" i="95" s="1"/>
  <c r="V60" i="96"/>
  <c r="U60"/>
  <c r="R51" i="95" s="1"/>
  <c r="T60" i="96"/>
  <c r="Q51" i="95" s="1"/>
  <c r="R60" i="96"/>
  <c r="O51" i="95" s="1"/>
  <c r="Q60" i="96"/>
  <c r="N51" i="95" s="1"/>
  <c r="P60" i="96"/>
  <c r="M51" i="95" s="1"/>
  <c r="O60" i="96"/>
  <c r="L51" i="95" s="1"/>
  <c r="N60" i="96"/>
  <c r="K51" i="95" s="1"/>
  <c r="M60" i="96"/>
  <c r="Y58"/>
  <c r="X58"/>
  <c r="W58"/>
  <c r="V58"/>
  <c r="U58"/>
  <c r="T58"/>
  <c r="R58"/>
  <c r="Q58"/>
  <c r="P58"/>
  <c r="O58"/>
  <c r="N58"/>
  <c r="M58"/>
  <c r="Y57"/>
  <c r="X57"/>
  <c r="W57"/>
  <c r="V57"/>
  <c r="U57"/>
  <c r="T57"/>
  <c r="R57"/>
  <c r="Q57"/>
  <c r="P57"/>
  <c r="O57"/>
  <c r="N57"/>
  <c r="M57"/>
  <c r="Y56"/>
  <c r="X56"/>
  <c r="W56"/>
  <c r="V56"/>
  <c r="U56"/>
  <c r="T56"/>
  <c r="R56"/>
  <c r="Q56"/>
  <c r="P56"/>
  <c r="O56"/>
  <c r="N56"/>
  <c r="M56"/>
  <c r="Y55"/>
  <c r="X55"/>
  <c r="W55"/>
  <c r="V55"/>
  <c r="U55"/>
  <c r="T55"/>
  <c r="R55"/>
  <c r="Q55"/>
  <c r="P55"/>
  <c r="O55"/>
  <c r="N55"/>
  <c r="M55"/>
  <c r="Y53"/>
  <c r="X53"/>
  <c r="W53"/>
  <c r="V53"/>
  <c r="U53"/>
  <c r="T53"/>
  <c r="R53"/>
  <c r="Q53"/>
  <c r="P53"/>
  <c r="O53"/>
  <c r="N53"/>
  <c r="M53"/>
  <c r="Y52"/>
  <c r="X52"/>
  <c r="W52"/>
  <c r="V52"/>
  <c r="U52"/>
  <c r="T52"/>
  <c r="R52"/>
  <c r="Q52"/>
  <c r="P52"/>
  <c r="O52"/>
  <c r="N52"/>
  <c r="M52"/>
  <c r="Y48"/>
  <c r="V46" i="95" s="1"/>
  <c r="X48" i="96"/>
  <c r="U46" i="95" s="1"/>
  <c r="W48" i="96"/>
  <c r="T46" i="95" s="1"/>
  <c r="V48" i="96"/>
  <c r="S46" i="95" s="1"/>
  <c r="U48" i="96"/>
  <c r="R46" i="95" s="1"/>
  <c r="T48" i="96"/>
  <c r="Q46" i="95" s="1"/>
  <c r="R48" i="96"/>
  <c r="O46" i="95" s="1"/>
  <c r="Q48" i="96"/>
  <c r="N46" i="95" s="1"/>
  <c r="P48" i="96"/>
  <c r="M46" i="95" s="1"/>
  <c r="O48" i="96"/>
  <c r="L46" i="95" s="1"/>
  <c r="N48" i="96"/>
  <c r="K46" i="95" s="1"/>
  <c r="M48" i="96"/>
  <c r="Y46"/>
  <c r="X46"/>
  <c r="W46"/>
  <c r="V46"/>
  <c r="U46"/>
  <c r="T46"/>
  <c r="R46"/>
  <c r="O44" i="95" s="1"/>
  <c r="Q46" i="96"/>
  <c r="P46"/>
  <c r="O46"/>
  <c r="N46"/>
  <c r="M46"/>
  <c r="Y41"/>
  <c r="X41"/>
  <c r="W41"/>
  <c r="V41"/>
  <c r="U41"/>
  <c r="T41"/>
  <c r="R41"/>
  <c r="O39" i="95" s="1"/>
  <c r="Q41" i="96"/>
  <c r="P41"/>
  <c r="O41"/>
  <c r="N41"/>
  <c r="M41"/>
  <c r="Y40"/>
  <c r="X40"/>
  <c r="W40"/>
  <c r="V40"/>
  <c r="U40"/>
  <c r="T40"/>
  <c r="R40"/>
  <c r="O38" i="95" s="1"/>
  <c r="Q40" i="96"/>
  <c r="P40"/>
  <c r="O40"/>
  <c r="N40"/>
  <c r="M40"/>
  <c r="Y37"/>
  <c r="X37"/>
  <c r="W37"/>
  <c r="V37"/>
  <c r="U37"/>
  <c r="T37"/>
  <c r="R37"/>
  <c r="Q37"/>
  <c r="P37"/>
  <c r="O37"/>
  <c r="N37"/>
  <c r="M37"/>
  <c r="I25" i="102"/>
  <c r="I26"/>
  <c r="I27"/>
  <c r="Y64" i="96"/>
  <c r="X64"/>
  <c r="W64"/>
  <c r="V64"/>
  <c r="U64"/>
  <c r="T64"/>
  <c r="R64"/>
  <c r="Q64"/>
  <c r="P64"/>
  <c r="O64"/>
  <c r="N64"/>
  <c r="M64"/>
  <c r="Y45"/>
  <c r="V43" i="95" s="1"/>
  <c r="X45" i="96"/>
  <c r="U43" i="95" s="1"/>
  <c r="W45" i="96"/>
  <c r="T43" i="95" s="1"/>
  <c r="V45" i="96"/>
  <c r="S43" i="95" s="1"/>
  <c r="U45" i="96"/>
  <c r="R43" i="95" s="1"/>
  <c r="T45" i="96"/>
  <c r="Q43" i="95" s="1"/>
  <c r="R45" i="96"/>
  <c r="Q45"/>
  <c r="N43" i="95" s="1"/>
  <c r="P45" i="96"/>
  <c r="M43" i="95" s="1"/>
  <c r="O45" i="96"/>
  <c r="L43" i="95" s="1"/>
  <c r="N45" i="96"/>
  <c r="K43" i="95" s="1"/>
  <c r="M45" i="96"/>
  <c r="Y36"/>
  <c r="X36"/>
  <c r="W36"/>
  <c r="V36"/>
  <c r="U36"/>
  <c r="T36"/>
  <c r="R36"/>
  <c r="O34" i="95" s="1"/>
  <c r="Q36" i="96"/>
  <c r="P36"/>
  <c r="O36"/>
  <c r="N36"/>
  <c r="M36"/>
  <c r="Y33"/>
  <c r="Q33"/>
  <c r="P33"/>
  <c r="O33"/>
  <c r="N33"/>
  <c r="Y31"/>
  <c r="V29" i="95" s="1"/>
  <c r="X31" i="96"/>
  <c r="U29" i="95" s="1"/>
  <c r="W31" i="96"/>
  <c r="T29" i="95" s="1"/>
  <c r="V31" i="96"/>
  <c r="S29" i="95" s="1"/>
  <c r="U31" i="96"/>
  <c r="T31"/>
  <c r="Q29" i="95" s="1"/>
  <c r="R31" i="96"/>
  <c r="O29" i="95" s="1"/>
  <c r="Q31" i="96"/>
  <c r="N29" i="95" s="1"/>
  <c r="P31" i="96"/>
  <c r="M29" i="95" s="1"/>
  <c r="O31" i="96"/>
  <c r="L29" i="95" s="1"/>
  <c r="N31" i="96"/>
  <c r="K29" i="95" s="1"/>
  <c r="Y30" i="96"/>
  <c r="Q30"/>
  <c r="P30"/>
  <c r="O30"/>
  <c r="N30"/>
  <c r="M33"/>
  <c r="M31"/>
  <c r="M30"/>
  <c r="Y27"/>
  <c r="X27"/>
  <c r="W27"/>
  <c r="V27"/>
  <c r="U27"/>
  <c r="T27"/>
  <c r="R27"/>
  <c r="Q27"/>
  <c r="P27"/>
  <c r="O27"/>
  <c r="N27"/>
  <c r="M27"/>
  <c r="Y19"/>
  <c r="V19" i="95" s="1"/>
  <c r="Q19" i="96"/>
  <c r="P19"/>
  <c r="O19"/>
  <c r="N19"/>
  <c r="Y15"/>
  <c r="Q15"/>
  <c r="P15"/>
  <c r="O15"/>
  <c r="N15"/>
  <c r="M19"/>
  <c r="M15"/>
  <c r="Y14"/>
  <c r="X14"/>
  <c r="V14"/>
  <c r="U14"/>
  <c r="T14"/>
  <c r="R14"/>
  <c r="O14" i="95" s="1"/>
  <c r="Q14" i="96"/>
  <c r="P14"/>
  <c r="O14"/>
  <c r="N14"/>
  <c r="M14"/>
  <c r="X7"/>
  <c r="W7"/>
  <c r="V7"/>
  <c r="U7"/>
  <c r="T7"/>
  <c r="R7"/>
  <c r="O7" i="95" s="1"/>
  <c r="Q7" i="96"/>
  <c r="P7"/>
  <c r="O7"/>
  <c r="N7"/>
  <c r="M7"/>
  <c r="I49" i="101"/>
  <c r="H49" s="1"/>
  <c r="G49" s="1"/>
  <c r="I48"/>
  <c r="H48" s="1"/>
  <c r="G48" s="1"/>
  <c r="I41"/>
  <c r="H41" s="1"/>
  <c r="G41" s="1"/>
  <c r="Y51" i="96"/>
  <c r="X51"/>
  <c r="W51"/>
  <c r="V51"/>
  <c r="U51"/>
  <c r="T51"/>
  <c r="R51"/>
  <c r="Q51"/>
  <c r="P51"/>
  <c r="O51"/>
  <c r="N51"/>
  <c r="M51"/>
  <c r="Y26"/>
  <c r="X26"/>
  <c r="W26"/>
  <c r="V26"/>
  <c r="U26"/>
  <c r="T26"/>
  <c r="R26"/>
  <c r="Q26"/>
  <c r="P26"/>
  <c r="O26"/>
  <c r="N26"/>
  <c r="M26"/>
  <c r="L25"/>
  <c r="Y22"/>
  <c r="X22"/>
  <c r="U22" i="95" s="1"/>
  <c r="W22" i="96"/>
  <c r="T22" i="95" s="1"/>
  <c r="V22" i="96"/>
  <c r="S22" i="95" s="1"/>
  <c r="U22" i="96"/>
  <c r="T22"/>
  <c r="Q22" i="95" s="1"/>
  <c r="R22" i="96"/>
  <c r="Q22"/>
  <c r="N22" i="95" s="1"/>
  <c r="P22" i="96"/>
  <c r="M22" i="95" s="1"/>
  <c r="O22" i="96"/>
  <c r="N22"/>
  <c r="K22" i="95" s="1"/>
  <c r="M22" i="96"/>
  <c r="I41" i="100"/>
  <c r="V48"/>
  <c r="U48"/>
  <c r="T48"/>
  <c r="S48"/>
  <c r="R48"/>
  <c r="Q48"/>
  <c r="O48"/>
  <c r="N48"/>
  <c r="M48"/>
  <c r="L48"/>
  <c r="K48"/>
  <c r="J48"/>
  <c r="F48"/>
  <c r="I50"/>
  <c r="I55"/>
  <c r="I260" i="102"/>
  <c r="I259"/>
  <c r="I258"/>
  <c r="I257"/>
  <c r="I256"/>
  <c r="I255"/>
  <c r="I254"/>
  <c r="V253"/>
  <c r="U253"/>
  <c r="T253"/>
  <c r="S253"/>
  <c r="R253"/>
  <c r="Q253"/>
  <c r="O253"/>
  <c r="N253"/>
  <c r="M253"/>
  <c r="L253"/>
  <c r="K253"/>
  <c r="J253"/>
  <c r="F253"/>
  <c r="I252"/>
  <c r="I251"/>
  <c r="V250"/>
  <c r="U250"/>
  <c r="U232" s="1"/>
  <c r="U231" s="1"/>
  <c r="T250"/>
  <c r="S250"/>
  <c r="R250"/>
  <c r="Q250"/>
  <c r="Q232" s="1"/>
  <c r="Q231" s="1"/>
  <c r="O250"/>
  <c r="N250"/>
  <c r="M250"/>
  <c r="L250"/>
  <c r="L232" s="1"/>
  <c r="L231" s="1"/>
  <c r="K250"/>
  <c r="J250"/>
  <c r="F250"/>
  <c r="I249"/>
  <c r="I248"/>
  <c r="I247"/>
  <c r="I246"/>
  <c r="I245"/>
  <c r="I244"/>
  <c r="I243"/>
  <c r="I242"/>
  <c r="I241"/>
  <c r="I240"/>
  <c r="I239"/>
  <c r="I238"/>
  <c r="V237"/>
  <c r="U237"/>
  <c r="T237"/>
  <c r="S237"/>
  <c r="R237"/>
  <c r="Q237"/>
  <c r="O237"/>
  <c r="N237"/>
  <c r="M237"/>
  <c r="L237"/>
  <c r="K237"/>
  <c r="J237"/>
  <c r="F237"/>
  <c r="I236"/>
  <c r="I235"/>
  <c r="I234"/>
  <c r="V233"/>
  <c r="U233"/>
  <c r="T233"/>
  <c r="S233"/>
  <c r="R233"/>
  <c r="Q233"/>
  <c r="O233"/>
  <c r="N233"/>
  <c r="M233"/>
  <c r="M232" s="1"/>
  <c r="M231" s="1"/>
  <c r="L233"/>
  <c r="K233"/>
  <c r="J233"/>
  <c r="T232"/>
  <c r="T231" s="1"/>
  <c r="O232"/>
  <c r="O231" s="1"/>
  <c r="K232"/>
  <c r="K231" s="1"/>
  <c r="I230"/>
  <c r="I229"/>
  <c r="I228"/>
  <c r="I227"/>
  <c r="I226"/>
  <c r="I225"/>
  <c r="I224"/>
  <c r="I223"/>
  <c r="I222"/>
  <c r="I221"/>
  <c r="V220"/>
  <c r="U220"/>
  <c r="T220"/>
  <c r="S220"/>
  <c r="R220"/>
  <c r="Q220"/>
  <c r="O220"/>
  <c r="N220"/>
  <c r="M220"/>
  <c r="L220"/>
  <c r="K220"/>
  <c r="J220"/>
  <c r="F220"/>
  <c r="I219"/>
  <c r="I218"/>
  <c r="I217"/>
  <c r="I216"/>
  <c r="I215"/>
  <c r="I214"/>
  <c r="I213"/>
  <c r="I212"/>
  <c r="I211"/>
  <c r="I210"/>
  <c r="I209"/>
  <c r="I208"/>
  <c r="I207"/>
  <c r="V206"/>
  <c r="U206"/>
  <c r="T206"/>
  <c r="S206"/>
  <c r="R206"/>
  <c r="Q206"/>
  <c r="O206"/>
  <c r="N206"/>
  <c r="M206"/>
  <c r="L206"/>
  <c r="K206"/>
  <c r="J206"/>
  <c r="F206"/>
  <c r="I205"/>
  <c r="I204"/>
  <c r="V203"/>
  <c r="U203"/>
  <c r="T203"/>
  <c r="S203"/>
  <c r="R203"/>
  <c r="Q203"/>
  <c r="O203"/>
  <c r="N203"/>
  <c r="M203"/>
  <c r="L203"/>
  <c r="K203"/>
  <c r="J203"/>
  <c r="F203"/>
  <c r="I202"/>
  <c r="I201"/>
  <c r="I200"/>
  <c r="I199"/>
  <c r="I198"/>
  <c r="I197"/>
  <c r="I196"/>
  <c r="I195"/>
  <c r="I194"/>
  <c r="I193"/>
  <c r="V192"/>
  <c r="U192"/>
  <c r="T192"/>
  <c r="S192"/>
  <c r="R192"/>
  <c r="Q192"/>
  <c r="O192"/>
  <c r="O168" s="1"/>
  <c r="N192"/>
  <c r="M192"/>
  <c r="L192"/>
  <c r="K192"/>
  <c r="J192"/>
  <c r="F192"/>
  <c r="I191"/>
  <c r="I190"/>
  <c r="I189"/>
  <c r="I188"/>
  <c r="I187"/>
  <c r="I186"/>
  <c r="I185"/>
  <c r="I184"/>
  <c r="I183"/>
  <c r="I182"/>
  <c r="I181" s="1"/>
  <c r="V181"/>
  <c r="U181"/>
  <c r="T181"/>
  <c r="S181"/>
  <c r="R181"/>
  <c r="Q181"/>
  <c r="O181"/>
  <c r="N181"/>
  <c r="M181"/>
  <c r="L181"/>
  <c r="K181"/>
  <c r="J181"/>
  <c r="P181" s="1"/>
  <c r="F181"/>
  <c r="I180"/>
  <c r="I179"/>
  <c r="I178"/>
  <c r="I177"/>
  <c r="I176"/>
  <c r="I175"/>
  <c r="I174"/>
  <c r="I173"/>
  <c r="I172"/>
  <c r="I171"/>
  <c r="V170"/>
  <c r="V168" s="1"/>
  <c r="U170"/>
  <c r="T170"/>
  <c r="S170"/>
  <c r="S168" s="1"/>
  <c r="R170"/>
  <c r="Q170"/>
  <c r="O170"/>
  <c r="N170"/>
  <c r="N168" s="1"/>
  <c r="M170"/>
  <c r="M168" s="1"/>
  <c r="L170"/>
  <c r="K170"/>
  <c r="J170"/>
  <c r="P170" s="1"/>
  <c r="F170"/>
  <c r="F168" s="1"/>
  <c r="I169"/>
  <c r="T168"/>
  <c r="R168"/>
  <c r="K168"/>
  <c r="I167"/>
  <c r="I166"/>
  <c r="I165"/>
  <c r="I164"/>
  <c r="V163"/>
  <c r="U163"/>
  <c r="T163"/>
  <c r="S163"/>
  <c r="R163"/>
  <c r="Q163"/>
  <c r="O163"/>
  <c r="N163"/>
  <c r="M163"/>
  <c r="L163"/>
  <c r="K163"/>
  <c r="J163"/>
  <c r="F163"/>
  <c r="I158"/>
  <c r="I157"/>
  <c r="I156"/>
  <c r="V155"/>
  <c r="V153" s="1"/>
  <c r="U155"/>
  <c r="U153" s="1"/>
  <c r="T155"/>
  <c r="S155"/>
  <c r="R155"/>
  <c r="R153" s="1"/>
  <c r="Q155"/>
  <c r="Q153" s="1"/>
  <c r="O155"/>
  <c r="N155"/>
  <c r="N153" s="1"/>
  <c r="M155"/>
  <c r="M153" s="1"/>
  <c r="L155"/>
  <c r="L153" s="1"/>
  <c r="K155"/>
  <c r="J155"/>
  <c r="F155"/>
  <c r="F153" s="1"/>
  <c r="I154"/>
  <c r="T153"/>
  <c r="S153"/>
  <c r="O153"/>
  <c r="K153"/>
  <c r="J153"/>
  <c r="I152"/>
  <c r="Y152" s="1"/>
  <c r="I151"/>
  <c r="Y151" s="1"/>
  <c r="I150"/>
  <c r="Y150" s="1"/>
  <c r="I149"/>
  <c r="Y149" s="1"/>
  <c r="I148"/>
  <c r="Y148" s="1"/>
  <c r="I147"/>
  <c r="Y147" s="1"/>
  <c r="I146"/>
  <c r="Y146" s="1"/>
  <c r="I145"/>
  <c r="Y145" s="1"/>
  <c r="I144"/>
  <c r="Y144" s="1"/>
  <c r="I143"/>
  <c r="Y143" s="1"/>
  <c r="I142"/>
  <c r="Y142" s="1"/>
  <c r="V141"/>
  <c r="U141"/>
  <c r="T141"/>
  <c r="S141"/>
  <c r="R141"/>
  <c r="Q141"/>
  <c r="O141"/>
  <c r="N141"/>
  <c r="M141"/>
  <c r="L141"/>
  <c r="K141"/>
  <c r="J141"/>
  <c r="F141"/>
  <c r="I140"/>
  <c r="Y140" s="1"/>
  <c r="I139"/>
  <c r="Y139" s="1"/>
  <c r="I138"/>
  <c r="Y138" s="1"/>
  <c r="I137"/>
  <c r="Y137" s="1"/>
  <c r="I136"/>
  <c r="Y136" s="1"/>
  <c r="I135"/>
  <c r="Y135" s="1"/>
  <c r="I134"/>
  <c r="Y134" s="1"/>
  <c r="I133"/>
  <c r="Y133" s="1"/>
  <c r="I132"/>
  <c r="Y132" s="1"/>
  <c r="I131"/>
  <c r="Y131" s="1"/>
  <c r="I130"/>
  <c r="Y130" s="1"/>
  <c r="I129"/>
  <c r="Y129" s="1"/>
  <c r="I128"/>
  <c r="Y128" s="1"/>
  <c r="I127"/>
  <c r="Y127" s="1"/>
  <c r="V126"/>
  <c r="U126"/>
  <c r="T126"/>
  <c r="S126"/>
  <c r="R126"/>
  <c r="Q126"/>
  <c r="O126"/>
  <c r="N126"/>
  <c r="M126"/>
  <c r="L126"/>
  <c r="K126"/>
  <c r="J126"/>
  <c r="F126"/>
  <c r="I125"/>
  <c r="Y125" s="1"/>
  <c r="I124"/>
  <c r="Y124" s="1"/>
  <c r="V123"/>
  <c r="U123"/>
  <c r="T123"/>
  <c r="S123"/>
  <c r="R123"/>
  <c r="Q123"/>
  <c r="O123"/>
  <c r="N123"/>
  <c r="M123"/>
  <c r="L123"/>
  <c r="K123"/>
  <c r="J123"/>
  <c r="F123"/>
  <c r="I122"/>
  <c r="Y122" s="1"/>
  <c r="I121"/>
  <c r="Y121" s="1"/>
  <c r="I119"/>
  <c r="I118"/>
  <c r="I117"/>
  <c r="I116"/>
  <c r="I115"/>
  <c r="I114"/>
  <c r="I113"/>
  <c r="V112"/>
  <c r="U112"/>
  <c r="T112"/>
  <c r="S112"/>
  <c r="R112"/>
  <c r="Q112"/>
  <c r="O112"/>
  <c r="N112"/>
  <c r="M112"/>
  <c r="L112"/>
  <c r="K112"/>
  <c r="J112"/>
  <c r="F112"/>
  <c r="I111"/>
  <c r="I110"/>
  <c r="I109"/>
  <c r="I108"/>
  <c r="I107"/>
  <c r="I106"/>
  <c r="I105"/>
  <c r="I104"/>
  <c r="I103"/>
  <c r="I102"/>
  <c r="V101"/>
  <c r="U101"/>
  <c r="T101"/>
  <c r="S101"/>
  <c r="R101"/>
  <c r="Q101"/>
  <c r="O101"/>
  <c r="N101"/>
  <c r="M101"/>
  <c r="L101"/>
  <c r="K101"/>
  <c r="J101"/>
  <c r="F101"/>
  <c r="I100"/>
  <c r="I99"/>
  <c r="I98"/>
  <c r="I97"/>
  <c r="I96"/>
  <c r="I95"/>
  <c r="I94"/>
  <c r="I93"/>
  <c r="I92"/>
  <c r="I91"/>
  <c r="V90"/>
  <c r="U90"/>
  <c r="T90"/>
  <c r="S90"/>
  <c r="R90"/>
  <c r="Q90"/>
  <c r="O90"/>
  <c r="N90"/>
  <c r="M90"/>
  <c r="L90"/>
  <c r="K90"/>
  <c r="J90"/>
  <c r="F90"/>
  <c r="I89"/>
  <c r="I88"/>
  <c r="I87"/>
  <c r="I86"/>
  <c r="V85"/>
  <c r="U85"/>
  <c r="U81" s="1"/>
  <c r="T85"/>
  <c r="S85"/>
  <c r="R85"/>
  <c r="Q85"/>
  <c r="O85"/>
  <c r="N85"/>
  <c r="M85"/>
  <c r="L85"/>
  <c r="L81" s="1"/>
  <c r="K85"/>
  <c r="J85"/>
  <c r="F85"/>
  <c r="I84"/>
  <c r="I83"/>
  <c r="V82"/>
  <c r="U82"/>
  <c r="T82"/>
  <c r="S82"/>
  <c r="S81" s="1"/>
  <c r="R82"/>
  <c r="Q82"/>
  <c r="O82"/>
  <c r="N82"/>
  <c r="N81" s="1"/>
  <c r="M82"/>
  <c r="L82"/>
  <c r="K82"/>
  <c r="J82"/>
  <c r="J81" s="1"/>
  <c r="F82"/>
  <c r="Q81"/>
  <c r="I80"/>
  <c r="I79"/>
  <c r="I78"/>
  <c r="I77"/>
  <c r="V76"/>
  <c r="U76"/>
  <c r="T76"/>
  <c r="S76"/>
  <c r="R76"/>
  <c r="Q76"/>
  <c r="O76"/>
  <c r="N76"/>
  <c r="M76"/>
  <c r="L76"/>
  <c r="K76"/>
  <c r="J76"/>
  <c r="F76"/>
  <c r="I75"/>
  <c r="I74"/>
  <c r="I73"/>
  <c r="V72"/>
  <c r="V65" s="1"/>
  <c r="U72"/>
  <c r="T72"/>
  <c r="T65" s="1"/>
  <c r="S72"/>
  <c r="S65" s="1"/>
  <c r="R72"/>
  <c r="R65" s="1"/>
  <c r="Q72"/>
  <c r="O72"/>
  <c r="O65" s="1"/>
  <c r="N72"/>
  <c r="M72"/>
  <c r="M65" s="1"/>
  <c r="L72"/>
  <c r="K72"/>
  <c r="K65" s="1"/>
  <c r="J72"/>
  <c r="J65" s="1"/>
  <c r="F72"/>
  <c r="F65" s="1"/>
  <c r="I71"/>
  <c r="I70"/>
  <c r="I69"/>
  <c r="I68"/>
  <c r="I67"/>
  <c r="I66"/>
  <c r="U65"/>
  <c r="Q65"/>
  <c r="N65"/>
  <c r="L65"/>
  <c r="V59"/>
  <c r="U59"/>
  <c r="T59"/>
  <c r="S59"/>
  <c r="R59"/>
  <c r="Q59"/>
  <c r="O59"/>
  <c r="N59"/>
  <c r="M59"/>
  <c r="L59"/>
  <c r="K59"/>
  <c r="J59"/>
  <c r="I59"/>
  <c r="F59"/>
  <c r="I58"/>
  <c r="V56"/>
  <c r="U56"/>
  <c r="T56"/>
  <c r="S56"/>
  <c r="R56"/>
  <c r="Q56"/>
  <c r="O56"/>
  <c r="N56"/>
  <c r="M56"/>
  <c r="L56"/>
  <c r="K56"/>
  <c r="J56"/>
  <c r="F56"/>
  <c r="V51"/>
  <c r="U51"/>
  <c r="T51"/>
  <c r="S51"/>
  <c r="R51"/>
  <c r="Q51"/>
  <c r="O51"/>
  <c r="N51"/>
  <c r="M51"/>
  <c r="L51"/>
  <c r="K51"/>
  <c r="J51"/>
  <c r="F51"/>
  <c r="I48"/>
  <c r="V48"/>
  <c r="V40" s="1"/>
  <c r="U48"/>
  <c r="T48"/>
  <c r="S48"/>
  <c r="R48"/>
  <c r="R40" s="1"/>
  <c r="Q48"/>
  <c r="O48"/>
  <c r="N48"/>
  <c r="M48"/>
  <c r="M40" s="1"/>
  <c r="L48"/>
  <c r="K48"/>
  <c r="J48"/>
  <c r="P48" s="1"/>
  <c r="F48"/>
  <c r="F40" s="1"/>
  <c r="I47"/>
  <c r="V45"/>
  <c r="U45"/>
  <c r="U40" s="1"/>
  <c r="T45"/>
  <c r="T40" s="1"/>
  <c r="S45"/>
  <c r="R45"/>
  <c r="Q45"/>
  <c r="O45"/>
  <c r="N45"/>
  <c r="M45"/>
  <c r="L45"/>
  <c r="L40" s="1"/>
  <c r="K45"/>
  <c r="J45"/>
  <c r="F45"/>
  <c r="Q40"/>
  <c r="P41"/>
  <c r="I41" s="1"/>
  <c r="O40"/>
  <c r="K40"/>
  <c r="V37"/>
  <c r="U37"/>
  <c r="T37"/>
  <c r="S37"/>
  <c r="R37"/>
  <c r="Q37"/>
  <c r="O37"/>
  <c r="N37"/>
  <c r="M37"/>
  <c r="L37"/>
  <c r="K37"/>
  <c r="J37"/>
  <c r="F37"/>
  <c r="I36"/>
  <c r="I34"/>
  <c r="V33"/>
  <c r="U33"/>
  <c r="T33"/>
  <c r="S33"/>
  <c r="R33"/>
  <c r="Q33"/>
  <c r="O33"/>
  <c r="N33"/>
  <c r="M33"/>
  <c r="L33"/>
  <c r="K33"/>
  <c r="J33"/>
  <c r="F33"/>
  <c r="I31"/>
  <c r="I30"/>
  <c r="I29"/>
  <c r="I28"/>
  <c r="U24"/>
  <c r="T24"/>
  <c r="V24"/>
  <c r="S24"/>
  <c r="R24"/>
  <c r="Q24"/>
  <c r="O24"/>
  <c r="N24"/>
  <c r="M24"/>
  <c r="L24"/>
  <c r="K24"/>
  <c r="J24"/>
  <c r="F24"/>
  <c r="I23"/>
  <c r="F23"/>
  <c r="I22"/>
  <c r="I21"/>
  <c r="F21"/>
  <c r="F20" s="1"/>
  <c r="V20"/>
  <c r="U20"/>
  <c r="T20"/>
  <c r="S20"/>
  <c r="R20"/>
  <c r="Q20"/>
  <c r="O20"/>
  <c r="N20"/>
  <c r="M20"/>
  <c r="M5" s="1"/>
  <c r="L20"/>
  <c r="K20"/>
  <c r="J20"/>
  <c r="I19"/>
  <c r="I18"/>
  <c r="I17"/>
  <c r="I16"/>
  <c r="I15"/>
  <c r="I14"/>
  <c r="I13"/>
  <c r="I12"/>
  <c r="I11"/>
  <c r="I10"/>
  <c r="I9"/>
  <c r="I8"/>
  <c r="I7"/>
  <c r="V6"/>
  <c r="U6"/>
  <c r="T6"/>
  <c r="T5" s="1"/>
  <c r="S6"/>
  <c r="R6"/>
  <c r="Q6"/>
  <c r="O6"/>
  <c r="O5" s="1"/>
  <c r="N6"/>
  <c r="M6"/>
  <c r="L6"/>
  <c r="K6"/>
  <c r="K5" s="1"/>
  <c r="J6"/>
  <c r="F6"/>
  <c r="V5"/>
  <c r="I254" i="101"/>
  <c r="H254" s="1"/>
  <c r="G254" s="1"/>
  <c r="I253"/>
  <c r="H253" s="1"/>
  <c r="G253" s="1"/>
  <c r="I252"/>
  <c r="H252" s="1"/>
  <c r="G252" s="1"/>
  <c r="I251"/>
  <c r="H251" s="1"/>
  <c r="G251" s="1"/>
  <c r="I250"/>
  <c r="H250" s="1"/>
  <c r="G250" s="1"/>
  <c r="I249"/>
  <c r="H249" s="1"/>
  <c r="G249" s="1"/>
  <c r="I248"/>
  <c r="H248" s="1"/>
  <c r="V247"/>
  <c r="U247"/>
  <c r="T247"/>
  <c r="S247"/>
  <c r="R247"/>
  <c r="Q247"/>
  <c r="O247"/>
  <c r="N247"/>
  <c r="M247"/>
  <c r="L247"/>
  <c r="K247"/>
  <c r="J247"/>
  <c r="F247"/>
  <c r="I246"/>
  <c r="H246" s="1"/>
  <c r="G246" s="1"/>
  <c r="I245"/>
  <c r="H245" s="1"/>
  <c r="V244"/>
  <c r="U244"/>
  <c r="T244"/>
  <c r="S244"/>
  <c r="R244"/>
  <c r="Q244"/>
  <c r="O244"/>
  <c r="N244"/>
  <c r="M244"/>
  <c r="L244"/>
  <c r="K244"/>
  <c r="J244"/>
  <c r="F244"/>
  <c r="I243"/>
  <c r="H243" s="1"/>
  <c r="G243" s="1"/>
  <c r="I242"/>
  <c r="H242" s="1"/>
  <c r="G242" s="1"/>
  <c r="I241"/>
  <c r="H241" s="1"/>
  <c r="G241" s="1"/>
  <c r="I240"/>
  <c r="H240" s="1"/>
  <c r="G240" s="1"/>
  <c r="I239"/>
  <c r="H239" s="1"/>
  <c r="G239" s="1"/>
  <c r="I238"/>
  <c r="H238" s="1"/>
  <c r="G238" s="1"/>
  <c r="I237"/>
  <c r="H237" s="1"/>
  <c r="G237" s="1"/>
  <c r="I236"/>
  <c r="H236" s="1"/>
  <c r="G236" s="1"/>
  <c r="I235"/>
  <c r="H235" s="1"/>
  <c r="G235" s="1"/>
  <c r="I234"/>
  <c r="H234" s="1"/>
  <c r="G234" s="1"/>
  <c r="I233"/>
  <c r="H233" s="1"/>
  <c r="G233" s="1"/>
  <c r="I232"/>
  <c r="H232" s="1"/>
  <c r="G232" s="1"/>
  <c r="V231"/>
  <c r="U231"/>
  <c r="T231"/>
  <c r="S231"/>
  <c r="R231"/>
  <c r="Q231"/>
  <c r="O231"/>
  <c r="N231"/>
  <c r="M231"/>
  <c r="L231"/>
  <c r="K231"/>
  <c r="J231"/>
  <c r="F231"/>
  <c r="I230"/>
  <c r="H230" s="1"/>
  <c r="G230" s="1"/>
  <c r="I229"/>
  <c r="H229" s="1"/>
  <c r="G229" s="1"/>
  <c r="I228"/>
  <c r="V227"/>
  <c r="V226" s="1"/>
  <c r="V225" s="1"/>
  <c r="U227"/>
  <c r="T227"/>
  <c r="S227"/>
  <c r="R227"/>
  <c r="R226" s="1"/>
  <c r="R225" s="1"/>
  <c r="Q227"/>
  <c r="O227"/>
  <c r="N227"/>
  <c r="M227"/>
  <c r="M226" s="1"/>
  <c r="M225" s="1"/>
  <c r="L227"/>
  <c r="K227"/>
  <c r="J227"/>
  <c r="F227"/>
  <c r="I224"/>
  <c r="H224" s="1"/>
  <c r="G224" s="1"/>
  <c r="I223"/>
  <c r="H223" s="1"/>
  <c r="G223" s="1"/>
  <c r="I222"/>
  <c r="H222" s="1"/>
  <c r="G222" s="1"/>
  <c r="I221"/>
  <c r="H221" s="1"/>
  <c r="G221" s="1"/>
  <c r="I220"/>
  <c r="H220" s="1"/>
  <c r="G220" s="1"/>
  <c r="I219"/>
  <c r="H219" s="1"/>
  <c r="G219" s="1"/>
  <c r="I218"/>
  <c r="H218" s="1"/>
  <c r="G218" s="1"/>
  <c r="I217"/>
  <c r="H217" s="1"/>
  <c r="G217" s="1"/>
  <c r="I216"/>
  <c r="H216" s="1"/>
  <c r="G216" s="1"/>
  <c r="I215"/>
  <c r="H215" s="1"/>
  <c r="G215" s="1"/>
  <c r="V214"/>
  <c r="U214"/>
  <c r="T214"/>
  <c r="S214"/>
  <c r="R214"/>
  <c r="Q214"/>
  <c r="O214"/>
  <c r="N214"/>
  <c r="M214"/>
  <c r="L214"/>
  <c r="K214"/>
  <c r="J214"/>
  <c r="F214"/>
  <c r="I213"/>
  <c r="H213" s="1"/>
  <c r="G213" s="1"/>
  <c r="I212"/>
  <c r="H212" s="1"/>
  <c r="G212" s="1"/>
  <c r="I211"/>
  <c r="H211" s="1"/>
  <c r="G211" s="1"/>
  <c r="I210"/>
  <c r="H210" s="1"/>
  <c r="G210" s="1"/>
  <c r="I209"/>
  <c r="H209" s="1"/>
  <c r="G209" s="1"/>
  <c r="I208"/>
  <c r="H208" s="1"/>
  <c r="G208" s="1"/>
  <c r="I207"/>
  <c r="H207" s="1"/>
  <c r="G207" s="1"/>
  <c r="I206"/>
  <c r="H206" s="1"/>
  <c r="G206" s="1"/>
  <c r="I205"/>
  <c r="H205" s="1"/>
  <c r="G205" s="1"/>
  <c r="I204"/>
  <c r="H204" s="1"/>
  <c r="G204" s="1"/>
  <c r="I203"/>
  <c r="H203" s="1"/>
  <c r="G203" s="1"/>
  <c r="I202"/>
  <c r="H202" s="1"/>
  <c r="G202" s="1"/>
  <c r="I201"/>
  <c r="H201" s="1"/>
  <c r="G201" s="1"/>
  <c r="V200"/>
  <c r="U200"/>
  <c r="T200"/>
  <c r="S200"/>
  <c r="R200"/>
  <c r="Q200"/>
  <c r="O200"/>
  <c r="N200"/>
  <c r="M200"/>
  <c r="L200"/>
  <c r="K200"/>
  <c r="J200"/>
  <c r="F200"/>
  <c r="I199"/>
  <c r="H199" s="1"/>
  <c r="G199" s="1"/>
  <c r="I198"/>
  <c r="H198" s="1"/>
  <c r="G198" s="1"/>
  <c r="V197"/>
  <c r="U197"/>
  <c r="T197"/>
  <c r="S197"/>
  <c r="R197"/>
  <c r="Q197"/>
  <c r="O197"/>
  <c r="N197"/>
  <c r="N162" s="1"/>
  <c r="M197"/>
  <c r="L197"/>
  <c r="K197"/>
  <c r="J197"/>
  <c r="F197"/>
  <c r="I196"/>
  <c r="H196" s="1"/>
  <c r="G196" s="1"/>
  <c r="I195"/>
  <c r="H195" s="1"/>
  <c r="G195" s="1"/>
  <c r="I194"/>
  <c r="H194" s="1"/>
  <c r="G194" s="1"/>
  <c r="I193"/>
  <c r="H193" s="1"/>
  <c r="G193" s="1"/>
  <c r="I192"/>
  <c r="H192" s="1"/>
  <c r="G192" s="1"/>
  <c r="I191"/>
  <c r="H191" s="1"/>
  <c r="G191" s="1"/>
  <c r="I190"/>
  <c r="H190" s="1"/>
  <c r="G190" s="1"/>
  <c r="I189"/>
  <c r="H189" s="1"/>
  <c r="G189" s="1"/>
  <c r="I188"/>
  <c r="H188" s="1"/>
  <c r="G188" s="1"/>
  <c r="I187"/>
  <c r="H187" s="1"/>
  <c r="V186"/>
  <c r="U186"/>
  <c r="T186"/>
  <c r="S186"/>
  <c r="R186"/>
  <c r="Q186"/>
  <c r="O186"/>
  <c r="N186"/>
  <c r="M186"/>
  <c r="L186"/>
  <c r="K186"/>
  <c r="J186"/>
  <c r="F186"/>
  <c r="I185"/>
  <c r="H185" s="1"/>
  <c r="G185" s="1"/>
  <c r="I184"/>
  <c r="H184" s="1"/>
  <c r="G184" s="1"/>
  <c r="I183"/>
  <c r="H183" s="1"/>
  <c r="G183" s="1"/>
  <c r="I182"/>
  <c r="H182" s="1"/>
  <c r="G182" s="1"/>
  <c r="I181"/>
  <c r="H181" s="1"/>
  <c r="G181" s="1"/>
  <c r="I180"/>
  <c r="H180" s="1"/>
  <c r="G180" s="1"/>
  <c r="I179"/>
  <c r="H179" s="1"/>
  <c r="G179" s="1"/>
  <c r="I178"/>
  <c r="H178" s="1"/>
  <c r="G178" s="1"/>
  <c r="I177"/>
  <c r="H177" s="1"/>
  <c r="G177" s="1"/>
  <c r="I176"/>
  <c r="H176" s="1"/>
  <c r="V175"/>
  <c r="U175"/>
  <c r="U162" s="1"/>
  <c r="T175"/>
  <c r="S175"/>
  <c r="R175"/>
  <c r="Q175"/>
  <c r="Q162" s="1"/>
  <c r="O175"/>
  <c r="N175"/>
  <c r="M175"/>
  <c r="L175"/>
  <c r="L162" s="1"/>
  <c r="K175"/>
  <c r="J175"/>
  <c r="F175"/>
  <c r="I174"/>
  <c r="H174" s="1"/>
  <c r="G174" s="1"/>
  <c r="I173"/>
  <c r="H173" s="1"/>
  <c r="G173" s="1"/>
  <c r="I172"/>
  <c r="H172" s="1"/>
  <c r="G172" s="1"/>
  <c r="I171"/>
  <c r="H171" s="1"/>
  <c r="G171" s="1"/>
  <c r="I170"/>
  <c r="H170" s="1"/>
  <c r="G170" s="1"/>
  <c r="I169"/>
  <c r="H169" s="1"/>
  <c r="G169" s="1"/>
  <c r="I168"/>
  <c r="H168" s="1"/>
  <c r="G168" s="1"/>
  <c r="I167"/>
  <c r="H167" s="1"/>
  <c r="G167" s="1"/>
  <c r="I166"/>
  <c r="H166" s="1"/>
  <c r="G166" s="1"/>
  <c r="I165"/>
  <c r="H165" s="1"/>
  <c r="G165" s="1"/>
  <c r="V164"/>
  <c r="U164"/>
  <c r="T164"/>
  <c r="S164"/>
  <c r="R164"/>
  <c r="Q164"/>
  <c r="O164"/>
  <c r="N164"/>
  <c r="M164"/>
  <c r="L164"/>
  <c r="K164"/>
  <c r="J164"/>
  <c r="J162" s="1"/>
  <c r="F164"/>
  <c r="I163"/>
  <c r="H163" s="1"/>
  <c r="G163" s="1"/>
  <c r="S162"/>
  <c r="I161"/>
  <c r="H161" s="1"/>
  <c r="G161" s="1"/>
  <c r="F161"/>
  <c r="I160"/>
  <c r="H160" s="1"/>
  <c r="G160" s="1"/>
  <c r="F160"/>
  <c r="I159"/>
  <c r="H159" s="1"/>
  <c r="G159" s="1"/>
  <c r="F159"/>
  <c r="I158"/>
  <c r="H158" s="1"/>
  <c r="F158"/>
  <c r="V157"/>
  <c r="U157"/>
  <c r="T157"/>
  <c r="S157"/>
  <c r="R157"/>
  <c r="Q157"/>
  <c r="O157"/>
  <c r="N157"/>
  <c r="M157"/>
  <c r="L157"/>
  <c r="K157"/>
  <c r="J157"/>
  <c r="I156"/>
  <c r="H156" s="1"/>
  <c r="G156" s="1"/>
  <c r="I155"/>
  <c r="H155" s="1"/>
  <c r="G155" s="1"/>
  <c r="I154"/>
  <c r="H154" s="1"/>
  <c r="G154" s="1"/>
  <c r="I153"/>
  <c r="H153" s="1"/>
  <c r="G153" s="1"/>
  <c r="I152"/>
  <c r="H152" s="1"/>
  <c r="G152" s="1"/>
  <c r="I151"/>
  <c r="H151" s="1"/>
  <c r="G151" s="1"/>
  <c r="I150"/>
  <c r="H150" s="1"/>
  <c r="F149"/>
  <c r="V149"/>
  <c r="V147" s="1"/>
  <c r="U149"/>
  <c r="T149"/>
  <c r="T147" s="1"/>
  <c r="S149"/>
  <c r="R149"/>
  <c r="R147" s="1"/>
  <c r="Q149"/>
  <c r="Q147" s="1"/>
  <c r="O149"/>
  <c r="O147" s="1"/>
  <c r="N149"/>
  <c r="M149"/>
  <c r="M147" s="1"/>
  <c r="L149"/>
  <c r="L147" s="1"/>
  <c r="K149"/>
  <c r="K147" s="1"/>
  <c r="J149"/>
  <c r="I148"/>
  <c r="H148" s="1"/>
  <c r="U147"/>
  <c r="S147"/>
  <c r="N147"/>
  <c r="J147"/>
  <c r="I146"/>
  <c r="H146" s="1"/>
  <c r="G146" s="1"/>
  <c r="I145"/>
  <c r="H145" s="1"/>
  <c r="G145" s="1"/>
  <c r="I144"/>
  <c r="H144" s="1"/>
  <c r="G144" s="1"/>
  <c r="I143"/>
  <c r="H143" s="1"/>
  <c r="G143" s="1"/>
  <c r="I142"/>
  <c r="H142" s="1"/>
  <c r="G142" s="1"/>
  <c r="I141"/>
  <c r="H141" s="1"/>
  <c r="G141" s="1"/>
  <c r="I140"/>
  <c r="H140" s="1"/>
  <c r="G140" s="1"/>
  <c r="I139"/>
  <c r="H139" s="1"/>
  <c r="G139" s="1"/>
  <c r="I138"/>
  <c r="H138" s="1"/>
  <c r="G138" s="1"/>
  <c r="I137"/>
  <c r="H137" s="1"/>
  <c r="G137" s="1"/>
  <c r="I136"/>
  <c r="H136" s="1"/>
  <c r="G136" s="1"/>
  <c r="V135"/>
  <c r="U135"/>
  <c r="T135"/>
  <c r="S135"/>
  <c r="R135"/>
  <c r="Q135"/>
  <c r="O135"/>
  <c r="N135"/>
  <c r="M135"/>
  <c r="L135"/>
  <c r="K135"/>
  <c r="J135"/>
  <c r="F135"/>
  <c r="I134"/>
  <c r="H134" s="1"/>
  <c r="G134" s="1"/>
  <c r="I133"/>
  <c r="H133" s="1"/>
  <c r="G133" s="1"/>
  <c r="I132"/>
  <c r="H132" s="1"/>
  <c r="G132" s="1"/>
  <c r="I131"/>
  <c r="H131" s="1"/>
  <c r="G131" s="1"/>
  <c r="I130"/>
  <c r="H130" s="1"/>
  <c r="G130" s="1"/>
  <c r="I129"/>
  <c r="H129" s="1"/>
  <c r="G129" s="1"/>
  <c r="I128"/>
  <c r="H128" s="1"/>
  <c r="G128" s="1"/>
  <c r="I127"/>
  <c r="H127" s="1"/>
  <c r="G127" s="1"/>
  <c r="I126"/>
  <c r="H126" s="1"/>
  <c r="G126" s="1"/>
  <c r="I125"/>
  <c r="H125" s="1"/>
  <c r="G125" s="1"/>
  <c r="I124"/>
  <c r="H124" s="1"/>
  <c r="G124" s="1"/>
  <c r="I123"/>
  <c r="H123" s="1"/>
  <c r="G123" s="1"/>
  <c r="I122"/>
  <c r="H122" s="1"/>
  <c r="G122" s="1"/>
  <c r="I121"/>
  <c r="H121" s="1"/>
  <c r="G121" s="1"/>
  <c r="V120"/>
  <c r="U120"/>
  <c r="T120"/>
  <c r="S120"/>
  <c r="R120"/>
  <c r="Q120"/>
  <c r="O120"/>
  <c r="N120"/>
  <c r="M120"/>
  <c r="L120"/>
  <c r="K120"/>
  <c r="J120"/>
  <c r="F120"/>
  <c r="I119"/>
  <c r="H119" s="1"/>
  <c r="G119" s="1"/>
  <c r="I118"/>
  <c r="H118" s="1"/>
  <c r="G118" s="1"/>
  <c r="V117"/>
  <c r="U117"/>
  <c r="T117"/>
  <c r="S117"/>
  <c r="R117"/>
  <c r="Q117"/>
  <c r="O117"/>
  <c r="N117"/>
  <c r="M117"/>
  <c r="L117"/>
  <c r="K117"/>
  <c r="J117"/>
  <c r="F117"/>
  <c r="I116"/>
  <c r="H116" s="1"/>
  <c r="G116" s="1"/>
  <c r="I115"/>
  <c r="H115" s="1"/>
  <c r="G115" s="1"/>
  <c r="I114"/>
  <c r="H114" s="1"/>
  <c r="G114" s="1"/>
  <c r="I113"/>
  <c r="H113" s="1"/>
  <c r="G113" s="1"/>
  <c r="I112"/>
  <c r="H112" s="1"/>
  <c r="G112" s="1"/>
  <c r="I111"/>
  <c r="H111" s="1"/>
  <c r="G111" s="1"/>
  <c r="I110"/>
  <c r="H110" s="1"/>
  <c r="G110" s="1"/>
  <c r="I109"/>
  <c r="H109" s="1"/>
  <c r="G109" s="1"/>
  <c r="I108"/>
  <c r="H108" s="1"/>
  <c r="G108" s="1"/>
  <c r="I107"/>
  <c r="H107" s="1"/>
  <c r="G107" s="1"/>
  <c r="V106"/>
  <c r="U106"/>
  <c r="T106"/>
  <c r="S106"/>
  <c r="R106"/>
  <c r="Q106"/>
  <c r="O106"/>
  <c r="N106"/>
  <c r="N75" s="1"/>
  <c r="M106"/>
  <c r="L106"/>
  <c r="K106"/>
  <c r="J106"/>
  <c r="F106"/>
  <c r="I105"/>
  <c r="H105" s="1"/>
  <c r="G105" s="1"/>
  <c r="I104"/>
  <c r="H104" s="1"/>
  <c r="G104" s="1"/>
  <c r="I103"/>
  <c r="H103" s="1"/>
  <c r="G103" s="1"/>
  <c r="I102"/>
  <c r="H102" s="1"/>
  <c r="G102" s="1"/>
  <c r="I101"/>
  <c r="H101" s="1"/>
  <c r="G101" s="1"/>
  <c r="I100"/>
  <c r="H100" s="1"/>
  <c r="G100" s="1"/>
  <c r="I99"/>
  <c r="H99" s="1"/>
  <c r="G99" s="1"/>
  <c r="I98"/>
  <c r="H98" s="1"/>
  <c r="G98" s="1"/>
  <c r="I97"/>
  <c r="H97" s="1"/>
  <c r="G97" s="1"/>
  <c r="I96"/>
  <c r="H96" s="1"/>
  <c r="G96" s="1"/>
  <c r="V95"/>
  <c r="U95"/>
  <c r="T95"/>
  <c r="S95"/>
  <c r="R95"/>
  <c r="Q95"/>
  <c r="O95"/>
  <c r="N95"/>
  <c r="M95"/>
  <c r="L95"/>
  <c r="K95"/>
  <c r="J95"/>
  <c r="F95"/>
  <c r="I94"/>
  <c r="H94" s="1"/>
  <c r="G94" s="1"/>
  <c r="I93"/>
  <c r="H93" s="1"/>
  <c r="G93" s="1"/>
  <c r="I92"/>
  <c r="H92" s="1"/>
  <c r="G92" s="1"/>
  <c r="I91"/>
  <c r="H91" s="1"/>
  <c r="G91" s="1"/>
  <c r="I90"/>
  <c r="H90" s="1"/>
  <c r="G90" s="1"/>
  <c r="I89"/>
  <c r="H89" s="1"/>
  <c r="G89" s="1"/>
  <c r="I88"/>
  <c r="H88" s="1"/>
  <c r="G88" s="1"/>
  <c r="I87"/>
  <c r="H87" s="1"/>
  <c r="G87" s="1"/>
  <c r="I86"/>
  <c r="H86" s="1"/>
  <c r="G86" s="1"/>
  <c r="I85"/>
  <c r="H85" s="1"/>
  <c r="G85" s="1"/>
  <c r="V84"/>
  <c r="U84"/>
  <c r="T84"/>
  <c r="T75" s="1"/>
  <c r="S84"/>
  <c r="S75" s="1"/>
  <c r="R84"/>
  <c r="Q84"/>
  <c r="O84"/>
  <c r="N84"/>
  <c r="M84"/>
  <c r="L84"/>
  <c r="K84"/>
  <c r="K75" s="1"/>
  <c r="J84"/>
  <c r="J75" s="1"/>
  <c r="F84"/>
  <c r="I83"/>
  <c r="H83" s="1"/>
  <c r="G83" s="1"/>
  <c r="I82"/>
  <c r="H82" s="1"/>
  <c r="G82" s="1"/>
  <c r="I81"/>
  <c r="H81" s="1"/>
  <c r="G81" s="1"/>
  <c r="I80"/>
  <c r="H80" s="1"/>
  <c r="G80" s="1"/>
  <c r="V79"/>
  <c r="U79"/>
  <c r="T79"/>
  <c r="S79"/>
  <c r="R79"/>
  <c r="Q79"/>
  <c r="O79"/>
  <c r="N79"/>
  <c r="M79"/>
  <c r="L79"/>
  <c r="K79"/>
  <c r="J79"/>
  <c r="I79"/>
  <c r="F79"/>
  <c r="I78"/>
  <c r="H78" s="1"/>
  <c r="G78" s="1"/>
  <c r="I77"/>
  <c r="H77" s="1"/>
  <c r="G77" s="1"/>
  <c r="V76"/>
  <c r="V75" s="1"/>
  <c r="U76"/>
  <c r="T76"/>
  <c r="S76"/>
  <c r="R76"/>
  <c r="R75" s="1"/>
  <c r="Q76"/>
  <c r="O76"/>
  <c r="N76"/>
  <c r="M76"/>
  <c r="M75" s="1"/>
  <c r="L76"/>
  <c r="K76"/>
  <c r="J76"/>
  <c r="I76"/>
  <c r="F76"/>
  <c r="O75"/>
  <c r="I74"/>
  <c r="H74" s="1"/>
  <c r="G74" s="1"/>
  <c r="I73"/>
  <c r="H73" s="1"/>
  <c r="G73" s="1"/>
  <c r="I72"/>
  <c r="H72" s="1"/>
  <c r="G72" s="1"/>
  <c r="I71"/>
  <c r="V70"/>
  <c r="U70"/>
  <c r="T70"/>
  <c r="S70"/>
  <c r="R70"/>
  <c r="Q70"/>
  <c r="O70"/>
  <c r="N70"/>
  <c r="M70"/>
  <c r="L70"/>
  <c r="K70"/>
  <c r="J70"/>
  <c r="F70"/>
  <c r="I69"/>
  <c r="H69" s="1"/>
  <c r="G69" s="1"/>
  <c r="I68"/>
  <c r="H68" s="1"/>
  <c r="G68" s="1"/>
  <c r="I67"/>
  <c r="H67" s="1"/>
  <c r="V66"/>
  <c r="V59" s="1"/>
  <c r="U66"/>
  <c r="U59" s="1"/>
  <c r="T66"/>
  <c r="S66"/>
  <c r="R66"/>
  <c r="R59" s="1"/>
  <c r="Q66"/>
  <c r="Q59" s="1"/>
  <c r="O66"/>
  <c r="O59" s="1"/>
  <c r="N66"/>
  <c r="M66"/>
  <c r="M59" s="1"/>
  <c r="L66"/>
  <c r="L59" s="1"/>
  <c r="K66"/>
  <c r="K59" s="1"/>
  <c r="J66"/>
  <c r="J59" s="1"/>
  <c r="F66"/>
  <c r="F59" s="1"/>
  <c r="I65"/>
  <c r="H65" s="1"/>
  <c r="G65" s="1"/>
  <c r="I64"/>
  <c r="H64" s="1"/>
  <c r="G64" s="1"/>
  <c r="I63"/>
  <c r="H63" s="1"/>
  <c r="G63" s="1"/>
  <c r="I62"/>
  <c r="H62" s="1"/>
  <c r="G62" s="1"/>
  <c r="I61"/>
  <c r="H61" s="1"/>
  <c r="G61" s="1"/>
  <c r="I60"/>
  <c r="H60" s="1"/>
  <c r="G60" s="1"/>
  <c r="T59"/>
  <c r="S59"/>
  <c r="N59"/>
  <c r="I58"/>
  <c r="H58" s="1"/>
  <c r="G58" s="1"/>
  <c r="I57"/>
  <c r="H57" s="1"/>
  <c r="G57" s="1"/>
  <c r="I56"/>
  <c r="H56" s="1"/>
  <c r="G56" s="1"/>
  <c r="I55"/>
  <c r="H55" s="1"/>
  <c r="V53"/>
  <c r="T53"/>
  <c r="R53"/>
  <c r="O53"/>
  <c r="M53"/>
  <c r="K53"/>
  <c r="F53"/>
  <c r="U53"/>
  <c r="S53"/>
  <c r="Q53"/>
  <c r="N53"/>
  <c r="L53"/>
  <c r="J53"/>
  <c r="I52"/>
  <c r="H52" s="1"/>
  <c r="G52" s="1"/>
  <c r="I51"/>
  <c r="H51" s="1"/>
  <c r="G51" s="1"/>
  <c r="V50"/>
  <c r="U50"/>
  <c r="T50"/>
  <c r="S50"/>
  <c r="R50"/>
  <c r="Q50"/>
  <c r="O50"/>
  <c r="N50"/>
  <c r="M50"/>
  <c r="L50"/>
  <c r="K50"/>
  <c r="J50"/>
  <c r="F50"/>
  <c r="I47"/>
  <c r="H47" s="1"/>
  <c r="G47" s="1"/>
  <c r="I46"/>
  <c r="H46" s="1"/>
  <c r="V45"/>
  <c r="U45"/>
  <c r="U40" s="1"/>
  <c r="T45"/>
  <c r="T40" s="1"/>
  <c r="S45"/>
  <c r="S40" s="1"/>
  <c r="R45"/>
  <c r="R40" s="1"/>
  <c r="Q45"/>
  <c r="Q40" s="1"/>
  <c r="O45"/>
  <c r="O40" s="1"/>
  <c r="N45"/>
  <c r="N40" s="1"/>
  <c r="M45"/>
  <c r="L45"/>
  <c r="L40" s="1"/>
  <c r="K45"/>
  <c r="K40" s="1"/>
  <c r="J45"/>
  <c r="F45"/>
  <c r="F40" s="1"/>
  <c r="I44"/>
  <c r="H44" s="1"/>
  <c r="G44" s="1"/>
  <c r="I42"/>
  <c r="H42" s="1"/>
  <c r="G42" s="1"/>
  <c r="V40"/>
  <c r="M40"/>
  <c r="I39"/>
  <c r="H39" s="1"/>
  <c r="G39" s="1"/>
  <c r="I38"/>
  <c r="H38" s="1"/>
  <c r="V37"/>
  <c r="U37"/>
  <c r="T37"/>
  <c r="S37"/>
  <c r="R37"/>
  <c r="Q37"/>
  <c r="O37"/>
  <c r="N37"/>
  <c r="M37"/>
  <c r="L37"/>
  <c r="K37"/>
  <c r="J37"/>
  <c r="F37"/>
  <c r="I36"/>
  <c r="H36" s="1"/>
  <c r="G36" s="1"/>
  <c r="I35"/>
  <c r="H35" s="1"/>
  <c r="G35" s="1"/>
  <c r="V33"/>
  <c r="U33"/>
  <c r="T33"/>
  <c r="S33"/>
  <c r="R33"/>
  <c r="Q33"/>
  <c r="O33"/>
  <c r="N33"/>
  <c r="M33"/>
  <c r="L33"/>
  <c r="K33"/>
  <c r="J33"/>
  <c r="F33"/>
  <c r="X33" i="96"/>
  <c r="W33"/>
  <c r="V33"/>
  <c r="U33"/>
  <c r="T33"/>
  <c r="R33"/>
  <c r="X30"/>
  <c r="W30"/>
  <c r="V30"/>
  <c r="U30"/>
  <c r="T30"/>
  <c r="R30"/>
  <c r="U24" i="101"/>
  <c r="T24"/>
  <c r="S24"/>
  <c r="V24"/>
  <c r="R24"/>
  <c r="Q24"/>
  <c r="N24"/>
  <c r="M24"/>
  <c r="L24"/>
  <c r="K24"/>
  <c r="J24"/>
  <c r="F24"/>
  <c r="I23"/>
  <c r="H23" s="1"/>
  <c r="G23" s="1"/>
  <c r="I22"/>
  <c r="H22" s="1"/>
  <c r="G22" s="1"/>
  <c r="I21"/>
  <c r="H21" s="1"/>
  <c r="V20"/>
  <c r="U20"/>
  <c r="T20"/>
  <c r="S20"/>
  <c r="R20"/>
  <c r="Q20"/>
  <c r="O20"/>
  <c r="N20"/>
  <c r="M20"/>
  <c r="L20"/>
  <c r="K20"/>
  <c r="J20"/>
  <c r="F20"/>
  <c r="X19" i="96"/>
  <c r="W19"/>
  <c r="T19" i="95" s="1"/>
  <c r="V19" i="96"/>
  <c r="U19"/>
  <c r="R19" i="95" s="1"/>
  <c r="T19" i="96"/>
  <c r="R19"/>
  <c r="X15"/>
  <c r="W15"/>
  <c r="V15"/>
  <c r="U15"/>
  <c r="T15"/>
  <c r="R15"/>
  <c r="I13" i="101"/>
  <c r="I12"/>
  <c r="I11"/>
  <c r="I10"/>
  <c r="I9"/>
  <c r="I8"/>
  <c r="U6"/>
  <c r="T6"/>
  <c r="S6"/>
  <c r="R6"/>
  <c r="Q6"/>
  <c r="O6"/>
  <c r="N6"/>
  <c r="M6"/>
  <c r="M5" s="1"/>
  <c r="L6"/>
  <c r="K6"/>
  <c r="J6"/>
  <c r="F6"/>
  <c r="I255" i="100"/>
  <c r="I254"/>
  <c r="I253"/>
  <c r="I252"/>
  <c r="I248" s="1"/>
  <c r="I251"/>
  <c r="I250"/>
  <c r="I249"/>
  <c r="F248"/>
  <c r="V248"/>
  <c r="U248"/>
  <c r="T248"/>
  <c r="S248"/>
  <c r="R248"/>
  <c r="Q248"/>
  <c r="O248"/>
  <c r="N248"/>
  <c r="M248"/>
  <c r="L248"/>
  <c r="K248"/>
  <c r="J248"/>
  <c r="I247"/>
  <c r="I246"/>
  <c r="V245"/>
  <c r="U245"/>
  <c r="U227" s="1"/>
  <c r="U226" s="1"/>
  <c r="T245"/>
  <c r="S245"/>
  <c r="R245"/>
  <c r="Q245"/>
  <c r="O245"/>
  <c r="N245"/>
  <c r="M245"/>
  <c r="L245"/>
  <c r="L227" s="1"/>
  <c r="L226" s="1"/>
  <c r="K245"/>
  <c r="J245"/>
  <c r="F245"/>
  <c r="I244"/>
  <c r="I243"/>
  <c r="I242"/>
  <c r="I241"/>
  <c r="I240"/>
  <c r="I239"/>
  <c r="I238"/>
  <c r="I237"/>
  <c r="I236"/>
  <c r="I235"/>
  <c r="I234"/>
  <c r="I233"/>
  <c r="F232"/>
  <c r="V232"/>
  <c r="U232"/>
  <c r="T232"/>
  <c r="S232"/>
  <c r="R232"/>
  <c r="Q232"/>
  <c r="O232"/>
  <c r="N232"/>
  <c r="M232"/>
  <c r="L232"/>
  <c r="K232"/>
  <c r="J232"/>
  <c r="I231"/>
  <c r="I230"/>
  <c r="I229"/>
  <c r="V228"/>
  <c r="U228"/>
  <c r="T228"/>
  <c r="S228"/>
  <c r="R228"/>
  <c r="Q228"/>
  <c r="O228"/>
  <c r="N228"/>
  <c r="N227" s="1"/>
  <c r="N226" s="1"/>
  <c r="M228"/>
  <c r="L228"/>
  <c r="K228"/>
  <c r="J228"/>
  <c r="F228"/>
  <c r="I225"/>
  <c r="I224"/>
  <c r="I223"/>
  <c r="I222"/>
  <c r="I221"/>
  <c r="I220"/>
  <c r="I219"/>
  <c r="I218"/>
  <c r="I217"/>
  <c r="I216"/>
  <c r="F215"/>
  <c r="V215"/>
  <c r="U215"/>
  <c r="T215"/>
  <c r="S215"/>
  <c r="R215"/>
  <c r="Q215"/>
  <c r="O215"/>
  <c r="N215"/>
  <c r="M215"/>
  <c r="L215"/>
  <c r="K215"/>
  <c r="J215"/>
  <c r="I214"/>
  <c r="I213"/>
  <c r="I212"/>
  <c r="I211"/>
  <c r="I210"/>
  <c r="I209"/>
  <c r="I208"/>
  <c r="I207"/>
  <c r="I206"/>
  <c r="I205"/>
  <c r="I204"/>
  <c r="I203"/>
  <c r="I202"/>
  <c r="V201"/>
  <c r="U201"/>
  <c r="T201"/>
  <c r="S201"/>
  <c r="R201"/>
  <c r="Q201"/>
  <c r="O201"/>
  <c r="N201"/>
  <c r="M201"/>
  <c r="L201"/>
  <c r="K201"/>
  <c r="J201"/>
  <c r="F201"/>
  <c r="I200"/>
  <c r="I199"/>
  <c r="F198"/>
  <c r="V198"/>
  <c r="U198"/>
  <c r="T198"/>
  <c r="S198"/>
  <c r="R198"/>
  <c r="Q198"/>
  <c r="O198"/>
  <c r="N198"/>
  <c r="M198"/>
  <c r="L198"/>
  <c r="K198"/>
  <c r="J198"/>
  <c r="I197"/>
  <c r="I196"/>
  <c r="I195"/>
  <c r="I194"/>
  <c r="I193"/>
  <c r="I192"/>
  <c r="I191"/>
  <c r="I190"/>
  <c r="I189"/>
  <c r="I188"/>
  <c r="V187"/>
  <c r="U187"/>
  <c r="T187"/>
  <c r="S187"/>
  <c r="R187"/>
  <c r="Q187"/>
  <c r="O187"/>
  <c r="N187"/>
  <c r="M187"/>
  <c r="L187"/>
  <c r="K187"/>
  <c r="J187"/>
  <c r="F187"/>
  <c r="I186"/>
  <c r="I185"/>
  <c r="I184"/>
  <c r="I183"/>
  <c r="I182"/>
  <c r="I181"/>
  <c r="I180"/>
  <c r="I179"/>
  <c r="I178"/>
  <c r="I177"/>
  <c r="F176"/>
  <c r="V176"/>
  <c r="U176"/>
  <c r="T176"/>
  <c r="S176"/>
  <c r="R176"/>
  <c r="Q176"/>
  <c r="O176"/>
  <c r="N176"/>
  <c r="M176"/>
  <c r="L176"/>
  <c r="K176"/>
  <c r="J176"/>
  <c r="P176" s="1"/>
  <c r="I175"/>
  <c r="I174"/>
  <c r="I173"/>
  <c r="I172"/>
  <c r="I171"/>
  <c r="I170"/>
  <c r="I169"/>
  <c r="I168"/>
  <c r="I167"/>
  <c r="I166"/>
  <c r="V165"/>
  <c r="U165"/>
  <c r="U163" s="1"/>
  <c r="T165"/>
  <c r="S165"/>
  <c r="R165"/>
  <c r="Q165"/>
  <c r="Q163" s="1"/>
  <c r="O165"/>
  <c r="N165"/>
  <c r="M165"/>
  <c r="L165"/>
  <c r="L163" s="1"/>
  <c r="K165"/>
  <c r="J165"/>
  <c r="F165"/>
  <c r="I164"/>
  <c r="I162"/>
  <c r="I161"/>
  <c r="I160"/>
  <c r="I159"/>
  <c r="V158"/>
  <c r="U158"/>
  <c r="T158"/>
  <c r="S158"/>
  <c r="R158"/>
  <c r="Q158"/>
  <c r="O158"/>
  <c r="N158"/>
  <c r="M158"/>
  <c r="L158"/>
  <c r="K158"/>
  <c r="J158"/>
  <c r="F158"/>
  <c r="I157"/>
  <c r="I156"/>
  <c r="I155"/>
  <c r="I154"/>
  <c r="I153"/>
  <c r="I152"/>
  <c r="I151"/>
  <c r="F150"/>
  <c r="F148" s="1"/>
  <c r="V150"/>
  <c r="V148" s="1"/>
  <c r="U150"/>
  <c r="U148" s="1"/>
  <c r="T150"/>
  <c r="S150"/>
  <c r="S148" s="1"/>
  <c r="R150"/>
  <c r="Q150"/>
  <c r="Q148" s="1"/>
  <c r="O150"/>
  <c r="O148" s="1"/>
  <c r="N150"/>
  <c r="N148" s="1"/>
  <c r="M150"/>
  <c r="M148" s="1"/>
  <c r="L150"/>
  <c r="L148" s="1"/>
  <c r="K150"/>
  <c r="J150"/>
  <c r="I149"/>
  <c r="T148"/>
  <c r="R148"/>
  <c r="K148"/>
  <c r="I147"/>
  <c r="I146"/>
  <c r="I145"/>
  <c r="I144"/>
  <c r="I143"/>
  <c r="I142"/>
  <c r="I141"/>
  <c r="I140"/>
  <c r="I139"/>
  <c r="I138"/>
  <c r="I137"/>
  <c r="F136"/>
  <c r="V136"/>
  <c r="U136"/>
  <c r="T136"/>
  <c r="S136"/>
  <c r="R136"/>
  <c r="Q136"/>
  <c r="O136"/>
  <c r="N136"/>
  <c r="M136"/>
  <c r="L136"/>
  <c r="K136"/>
  <c r="J136"/>
  <c r="I135"/>
  <c r="I134"/>
  <c r="I133"/>
  <c r="I132"/>
  <c r="I131"/>
  <c r="I130"/>
  <c r="I129"/>
  <c r="I128"/>
  <c r="I127"/>
  <c r="I126"/>
  <c r="I125"/>
  <c r="I124"/>
  <c r="I123"/>
  <c r="I122"/>
  <c r="V121"/>
  <c r="U121"/>
  <c r="T121"/>
  <c r="S121"/>
  <c r="R121"/>
  <c r="Q121"/>
  <c r="O121"/>
  <c r="N121"/>
  <c r="M121"/>
  <c r="L121"/>
  <c r="K121"/>
  <c r="J121"/>
  <c r="F121"/>
  <c r="I120"/>
  <c r="I119"/>
  <c r="F118"/>
  <c r="V118"/>
  <c r="U118"/>
  <c r="T118"/>
  <c r="S118"/>
  <c r="R118"/>
  <c r="Q118"/>
  <c r="O118"/>
  <c r="N118"/>
  <c r="M118"/>
  <c r="L118"/>
  <c r="K118"/>
  <c r="J118"/>
  <c r="I117"/>
  <c r="I116"/>
  <c r="F107"/>
  <c r="I115"/>
  <c r="I114"/>
  <c r="I113"/>
  <c r="I112"/>
  <c r="I111"/>
  <c r="I110"/>
  <c r="I109"/>
  <c r="I108"/>
  <c r="V107"/>
  <c r="U107"/>
  <c r="T107"/>
  <c r="S107"/>
  <c r="R107"/>
  <c r="Q107"/>
  <c r="O107"/>
  <c r="N107"/>
  <c r="M107"/>
  <c r="L107"/>
  <c r="K107"/>
  <c r="J107"/>
  <c r="I106"/>
  <c r="I105"/>
  <c r="I104"/>
  <c r="I103"/>
  <c r="I102"/>
  <c r="I101"/>
  <c r="I100"/>
  <c r="I99"/>
  <c r="I98"/>
  <c r="I97"/>
  <c r="V96"/>
  <c r="U96"/>
  <c r="T96"/>
  <c r="S96"/>
  <c r="R96"/>
  <c r="Q96"/>
  <c r="O96"/>
  <c r="N96"/>
  <c r="M96"/>
  <c r="L96"/>
  <c r="K96"/>
  <c r="J96"/>
  <c r="F96"/>
  <c r="I95"/>
  <c r="I94"/>
  <c r="I93"/>
  <c r="I92"/>
  <c r="I91"/>
  <c r="I90"/>
  <c r="I89"/>
  <c r="I88"/>
  <c r="I87"/>
  <c r="I86"/>
  <c r="F85"/>
  <c r="V85"/>
  <c r="V76" s="1"/>
  <c r="U85"/>
  <c r="T85"/>
  <c r="S85"/>
  <c r="R85"/>
  <c r="R76" s="1"/>
  <c r="Q85"/>
  <c r="O85"/>
  <c r="N85"/>
  <c r="M85"/>
  <c r="L85"/>
  <c r="K85"/>
  <c r="J85"/>
  <c r="I85"/>
  <c r="I84"/>
  <c r="I83"/>
  <c r="I82"/>
  <c r="I81"/>
  <c r="V80"/>
  <c r="U80"/>
  <c r="T80"/>
  <c r="S80"/>
  <c r="R80"/>
  <c r="Q80"/>
  <c r="O80"/>
  <c r="N80"/>
  <c r="M80"/>
  <c r="L80"/>
  <c r="K80"/>
  <c r="J80"/>
  <c r="P80" s="1"/>
  <c r="F80"/>
  <c r="I79"/>
  <c r="I78"/>
  <c r="F77"/>
  <c r="V77"/>
  <c r="U77"/>
  <c r="T77"/>
  <c r="S77"/>
  <c r="R77"/>
  <c r="Q77"/>
  <c r="O77"/>
  <c r="N77"/>
  <c r="M77"/>
  <c r="L77"/>
  <c r="K77"/>
  <c r="J77"/>
  <c r="P77" s="1"/>
  <c r="I75"/>
  <c r="I74"/>
  <c r="I73"/>
  <c r="I72"/>
  <c r="F71"/>
  <c r="V71"/>
  <c r="U71"/>
  <c r="T71"/>
  <c r="S71"/>
  <c r="R71"/>
  <c r="Q71"/>
  <c r="O71"/>
  <c r="N71"/>
  <c r="M71"/>
  <c r="L71"/>
  <c r="K71"/>
  <c r="J71"/>
  <c r="I70"/>
  <c r="I69"/>
  <c r="I68"/>
  <c r="V67"/>
  <c r="V60" s="1"/>
  <c r="U67"/>
  <c r="U60" s="1"/>
  <c r="T67"/>
  <c r="S67"/>
  <c r="R67"/>
  <c r="R60" s="1"/>
  <c r="Q67"/>
  <c r="O67"/>
  <c r="N67"/>
  <c r="M67"/>
  <c r="M60" s="1"/>
  <c r="L67"/>
  <c r="K67"/>
  <c r="J67"/>
  <c r="F67"/>
  <c r="F60" s="1"/>
  <c r="I66"/>
  <c r="I65"/>
  <c r="I64"/>
  <c r="I63"/>
  <c r="I62"/>
  <c r="I61"/>
  <c r="Q60"/>
  <c r="L60"/>
  <c r="I59"/>
  <c r="I58"/>
  <c r="I57"/>
  <c r="I56"/>
  <c r="V54"/>
  <c r="T54"/>
  <c r="R54"/>
  <c r="O54"/>
  <c r="M54"/>
  <c r="K54"/>
  <c r="F54"/>
  <c r="U54"/>
  <c r="S54"/>
  <c r="Q54"/>
  <c r="N54"/>
  <c r="L54"/>
  <c r="J54"/>
  <c r="I53"/>
  <c r="F51"/>
  <c r="I52"/>
  <c r="V51"/>
  <c r="U51"/>
  <c r="T51"/>
  <c r="S51"/>
  <c r="R51"/>
  <c r="Q51"/>
  <c r="O51"/>
  <c r="N51"/>
  <c r="M51"/>
  <c r="L51"/>
  <c r="K51"/>
  <c r="J51"/>
  <c r="I47"/>
  <c r="I46"/>
  <c r="V45"/>
  <c r="U45"/>
  <c r="T45"/>
  <c r="S45"/>
  <c r="R45"/>
  <c r="Q45"/>
  <c r="O45"/>
  <c r="N45"/>
  <c r="N40" s="1"/>
  <c r="M45"/>
  <c r="L45"/>
  <c r="K45"/>
  <c r="J45"/>
  <c r="F45"/>
  <c r="I44"/>
  <c r="I43"/>
  <c r="I42"/>
  <c r="I39"/>
  <c r="I38"/>
  <c r="V37"/>
  <c r="U37"/>
  <c r="T37"/>
  <c r="S37"/>
  <c r="R37"/>
  <c r="Q37"/>
  <c r="O37"/>
  <c r="N37"/>
  <c r="M37"/>
  <c r="L37"/>
  <c r="K37"/>
  <c r="J37"/>
  <c r="F37"/>
  <c r="I36"/>
  <c r="F33"/>
  <c r="I35"/>
  <c r="I34"/>
  <c r="V33"/>
  <c r="U33"/>
  <c r="T33"/>
  <c r="S33"/>
  <c r="R33"/>
  <c r="Q33"/>
  <c r="O33"/>
  <c r="N33"/>
  <c r="M33"/>
  <c r="L33"/>
  <c r="K33"/>
  <c r="J33"/>
  <c r="U24"/>
  <c r="Q24"/>
  <c r="I31"/>
  <c r="I30"/>
  <c r="I29"/>
  <c r="T24"/>
  <c r="I28"/>
  <c r="I27"/>
  <c r="I26"/>
  <c r="R24"/>
  <c r="V24"/>
  <c r="S24"/>
  <c r="N24"/>
  <c r="M24"/>
  <c r="L24"/>
  <c r="K24"/>
  <c r="J24"/>
  <c r="F24"/>
  <c r="I23"/>
  <c r="I21"/>
  <c r="V20"/>
  <c r="U20"/>
  <c r="U5" s="1"/>
  <c r="T20"/>
  <c r="S20"/>
  <c r="R20"/>
  <c r="Q20"/>
  <c r="O20"/>
  <c r="N20"/>
  <c r="M20"/>
  <c r="L20"/>
  <c r="L5" s="1"/>
  <c r="K20"/>
  <c r="J20"/>
  <c r="I19"/>
  <c r="I18"/>
  <c r="I17"/>
  <c r="I16"/>
  <c r="I15"/>
  <c r="I14"/>
  <c r="I13"/>
  <c r="I12"/>
  <c r="I11"/>
  <c r="I10"/>
  <c r="I9"/>
  <c r="I8"/>
  <c r="I7"/>
  <c r="V6"/>
  <c r="U6"/>
  <c r="T6"/>
  <c r="S6"/>
  <c r="R6"/>
  <c r="Q6"/>
  <c r="O6"/>
  <c r="N6"/>
  <c r="M6"/>
  <c r="L6"/>
  <c r="K6"/>
  <c r="J6"/>
  <c r="F6"/>
  <c r="F156" i="95"/>
  <c r="F153"/>
  <c r="F57"/>
  <c r="F56"/>
  <c r="F55"/>
  <c r="F46"/>
  <c r="F43"/>
  <c r="F42"/>
  <c r="F30"/>
  <c r="F29"/>
  <c r="F19"/>
  <c r="F18"/>
  <c r="F17"/>
  <c r="F16"/>
  <c r="F13"/>
  <c r="F12"/>
  <c r="F11"/>
  <c r="F10"/>
  <c r="F9"/>
  <c r="F8"/>
  <c r="X86" i="97"/>
  <c r="W86"/>
  <c r="V86"/>
  <c r="T86"/>
  <c r="S86"/>
  <c r="P86"/>
  <c r="N86"/>
  <c r="M86"/>
  <c r="F86"/>
  <c r="F58" i="95" s="1"/>
  <c r="X73" i="97"/>
  <c r="V73"/>
  <c r="T73"/>
  <c r="P73"/>
  <c r="N73"/>
  <c r="L73"/>
  <c r="F73"/>
  <c r="X66"/>
  <c r="V66"/>
  <c r="T66"/>
  <c r="P66"/>
  <c r="N66"/>
  <c r="F66"/>
  <c r="F44" i="95" s="1"/>
  <c r="W61" i="97"/>
  <c r="U61"/>
  <c r="S61"/>
  <c r="O61"/>
  <c r="M61"/>
  <c r="F61"/>
  <c r="F41" i="95" s="1"/>
  <c r="W57" i="97"/>
  <c r="U57"/>
  <c r="S57"/>
  <c r="Q39" i="95" s="1"/>
  <c r="F57" i="97"/>
  <c r="F39" i="95" s="1"/>
  <c r="K59" i="97"/>
  <c r="K57" s="1"/>
  <c r="W54"/>
  <c r="U54"/>
  <c r="S54"/>
  <c r="Q38" i="95" s="1"/>
  <c r="O54" i="97"/>
  <c r="M54"/>
  <c r="L54"/>
  <c r="F54"/>
  <c r="F38" i="95" s="1"/>
  <c r="X49" i="97"/>
  <c r="W49"/>
  <c r="V49"/>
  <c r="U49"/>
  <c r="T49"/>
  <c r="P49"/>
  <c r="L49"/>
  <c r="F49"/>
  <c r="F35" i="95" s="1"/>
  <c r="W46" i="97"/>
  <c r="V46"/>
  <c r="S46"/>
  <c r="O46"/>
  <c r="M46"/>
  <c r="F46"/>
  <c r="F34" i="95" s="1"/>
  <c r="W41" i="97"/>
  <c r="U41"/>
  <c r="S41"/>
  <c r="O41"/>
  <c r="M41"/>
  <c r="L41"/>
  <c r="F41"/>
  <c r="F31" i="95" s="1"/>
  <c r="W36" i="97"/>
  <c r="U36"/>
  <c r="S36"/>
  <c r="O36"/>
  <c r="M36"/>
  <c r="F36"/>
  <c r="F28" i="95" s="1"/>
  <c r="U31" i="97"/>
  <c r="S31"/>
  <c r="O31"/>
  <c r="M31"/>
  <c r="F31"/>
  <c r="W19"/>
  <c r="U19"/>
  <c r="S19"/>
  <c r="O19"/>
  <c r="M19"/>
  <c r="F19"/>
  <c r="F15" i="95" s="1"/>
  <c r="W16" i="97"/>
  <c r="U16"/>
  <c r="S16"/>
  <c r="F16"/>
  <c r="F14" i="95" s="1"/>
  <c r="F7" i="97"/>
  <c r="F7" i="95" s="1"/>
  <c r="K216" i="108" l="1"/>
  <c r="I214"/>
  <c r="K38"/>
  <c r="I37"/>
  <c r="K37" s="1"/>
  <c r="K60" i="100"/>
  <c r="O60"/>
  <c r="T60"/>
  <c r="K227"/>
  <c r="K226" s="1"/>
  <c r="O227"/>
  <c r="O226" s="1"/>
  <c r="T227"/>
  <c r="T226" s="1"/>
  <c r="P59" i="101"/>
  <c r="R5" i="102"/>
  <c r="R261" s="1"/>
  <c r="P112"/>
  <c r="I112"/>
  <c r="P203"/>
  <c r="I203"/>
  <c r="I168" s="1"/>
  <c r="J232"/>
  <c r="N232"/>
  <c r="N231" s="1"/>
  <c r="S232"/>
  <c r="S231" s="1"/>
  <c r="T5" i="103"/>
  <c r="K75"/>
  <c r="Q75"/>
  <c r="U75"/>
  <c r="F75"/>
  <c r="J162"/>
  <c r="N162"/>
  <c r="I164"/>
  <c r="L162"/>
  <c r="F226"/>
  <c r="F225" s="1"/>
  <c r="I231" i="104"/>
  <c r="V228" i="107"/>
  <c r="S75" i="108"/>
  <c r="Q227" i="100"/>
  <c r="Q226" s="1"/>
  <c r="K5" i="101"/>
  <c r="T5"/>
  <c r="P37"/>
  <c r="O226"/>
  <c r="O225" s="1"/>
  <c r="K226"/>
  <c r="K225" s="1"/>
  <c r="T226"/>
  <c r="T225" s="1"/>
  <c r="P244"/>
  <c r="P101" i="102"/>
  <c r="I101"/>
  <c r="L168"/>
  <c r="Q168"/>
  <c r="U168"/>
  <c r="I192"/>
  <c r="P70" i="103"/>
  <c r="N59"/>
  <c r="T59"/>
  <c r="I84"/>
  <c r="M59" i="104"/>
  <c r="I70"/>
  <c r="I59" s="1"/>
  <c r="P75"/>
  <c r="M165" i="107"/>
  <c r="Q165"/>
  <c r="V165"/>
  <c r="P71" i="100"/>
  <c r="M76"/>
  <c r="I118"/>
  <c r="F227"/>
  <c r="F226" s="1"/>
  <c r="M227"/>
  <c r="M226" s="1"/>
  <c r="R227"/>
  <c r="R226" s="1"/>
  <c r="V227"/>
  <c r="V226" s="1"/>
  <c r="P232"/>
  <c r="S227"/>
  <c r="S226" s="1"/>
  <c r="L75" i="101"/>
  <c r="Q75"/>
  <c r="U75"/>
  <c r="I200"/>
  <c r="L226"/>
  <c r="L225" s="1"/>
  <c r="Q226"/>
  <c r="Q225" s="1"/>
  <c r="U226"/>
  <c r="U225" s="1"/>
  <c r="I6" i="102"/>
  <c r="R232"/>
  <c r="R231" s="1"/>
  <c r="V232"/>
  <c r="V231" s="1"/>
  <c r="F232"/>
  <c r="F231" s="1"/>
  <c r="L226" i="103"/>
  <c r="L225" s="1"/>
  <c r="M228" i="107"/>
  <c r="O229"/>
  <c r="O228" s="1"/>
  <c r="X229"/>
  <c r="X228" s="1"/>
  <c r="I170" i="102"/>
  <c r="I206"/>
  <c r="N75" i="103"/>
  <c r="R75"/>
  <c r="P95"/>
  <c r="T75"/>
  <c r="I95"/>
  <c r="P117"/>
  <c r="I200"/>
  <c r="N226"/>
  <c r="N225" s="1"/>
  <c r="U5" i="104"/>
  <c r="P50"/>
  <c r="L162"/>
  <c r="F226"/>
  <c r="F225" s="1"/>
  <c r="S225"/>
  <c r="I227"/>
  <c r="I226" s="1"/>
  <c r="I225" s="1"/>
  <c r="F45" i="87"/>
  <c r="F78"/>
  <c r="F119"/>
  <c r="F201"/>
  <c r="F218"/>
  <c r="I221" i="68"/>
  <c r="F13" i="69" s="1"/>
  <c r="M5" i="105"/>
  <c r="V5"/>
  <c r="V260" s="1"/>
  <c r="L78"/>
  <c r="P78"/>
  <c r="U78"/>
  <c r="O167"/>
  <c r="X167"/>
  <c r="R191"/>
  <c r="R219"/>
  <c r="T5" i="107"/>
  <c r="X5"/>
  <c r="W32"/>
  <c r="J78"/>
  <c r="O78"/>
  <c r="R78" s="1"/>
  <c r="T78"/>
  <c r="X78"/>
  <c r="R109"/>
  <c r="U78"/>
  <c r="I167"/>
  <c r="K167" s="1"/>
  <c r="M167" i="80" s="1"/>
  <c r="R76" i="108"/>
  <c r="P75"/>
  <c r="U75"/>
  <c r="M162"/>
  <c r="V162"/>
  <c r="U162" i="104"/>
  <c r="F235" i="87"/>
  <c r="F30" i="88"/>
  <c r="F111"/>
  <c r="F116"/>
  <c r="F152"/>
  <c r="M78" i="105"/>
  <c r="Q78"/>
  <c r="V78"/>
  <c r="J165" i="107"/>
  <c r="J258" s="1"/>
  <c r="O165"/>
  <c r="T165"/>
  <c r="X165"/>
  <c r="N229"/>
  <c r="N228" s="1"/>
  <c r="S229"/>
  <c r="S228" s="1"/>
  <c r="W229"/>
  <c r="W228" s="1"/>
  <c r="R33" i="108"/>
  <c r="X32"/>
  <c r="X255" s="1"/>
  <c r="I247"/>
  <c r="N162" i="104"/>
  <c r="T162"/>
  <c r="P186"/>
  <c r="F200" i="83"/>
  <c r="F228"/>
  <c r="F6" i="87"/>
  <c r="F50"/>
  <c r="F81"/>
  <c r="F122"/>
  <c r="F190"/>
  <c r="F89" i="79"/>
  <c r="O5" i="105"/>
  <c r="X5"/>
  <c r="R20"/>
  <c r="T32"/>
  <c r="X32"/>
  <c r="I87" i="107"/>
  <c r="K87" s="1"/>
  <c r="M87" i="80" s="1"/>
  <c r="N78" i="107"/>
  <c r="S78"/>
  <c r="W78"/>
  <c r="R250"/>
  <c r="J162" i="108"/>
  <c r="T162"/>
  <c r="P226"/>
  <c r="P225" s="1"/>
  <c r="U226"/>
  <c r="U225" s="1"/>
  <c r="R231"/>
  <c r="O226"/>
  <c r="O225" s="1"/>
  <c r="X226"/>
  <c r="X225" s="1"/>
  <c r="P232" i="102"/>
  <c r="J231"/>
  <c r="P231" s="1"/>
  <c r="R62" i="107"/>
  <c r="R150"/>
  <c r="S32" i="108"/>
  <c r="J148" i="100"/>
  <c r="P148" s="1"/>
  <c r="P150"/>
  <c r="P187"/>
  <c r="G148" i="101"/>
  <c r="P192" i="102"/>
  <c r="P206"/>
  <c r="P157" i="104"/>
  <c r="P200"/>
  <c r="L5" i="107"/>
  <c r="R5" s="1"/>
  <c r="R6"/>
  <c r="K26" i="108"/>
  <c r="K30"/>
  <c r="R147"/>
  <c r="L226"/>
  <c r="R227"/>
  <c r="L36" i="97"/>
  <c r="R36" s="1"/>
  <c r="L46"/>
  <c r="V58" i="95"/>
  <c r="J5" i="100"/>
  <c r="P6"/>
  <c r="N5"/>
  <c r="P45"/>
  <c r="J60"/>
  <c r="P60" s="1"/>
  <c r="P67"/>
  <c r="N60"/>
  <c r="S60"/>
  <c r="K76"/>
  <c r="O76"/>
  <c r="T76"/>
  <c r="P85"/>
  <c r="P96"/>
  <c r="P136"/>
  <c r="P158"/>
  <c r="M163"/>
  <c r="R163"/>
  <c r="V163"/>
  <c r="P228"/>
  <c r="P248"/>
  <c r="P20" i="101"/>
  <c r="H20"/>
  <c r="H5" s="1"/>
  <c r="G21"/>
  <c r="G20" s="1"/>
  <c r="G5" s="1"/>
  <c r="P33"/>
  <c r="G33"/>
  <c r="P53"/>
  <c r="H53"/>
  <c r="G55"/>
  <c r="G53" s="1"/>
  <c r="P76"/>
  <c r="G76"/>
  <c r="P79"/>
  <c r="G79"/>
  <c r="P149"/>
  <c r="I157"/>
  <c r="I186"/>
  <c r="P197"/>
  <c r="G197"/>
  <c r="P200"/>
  <c r="G200"/>
  <c r="O32" i="102"/>
  <c r="P72"/>
  <c r="P76"/>
  <c r="K81"/>
  <c r="O81"/>
  <c r="T81"/>
  <c r="P155"/>
  <c r="J168"/>
  <c r="P168" s="1"/>
  <c r="P233"/>
  <c r="P237"/>
  <c r="P253"/>
  <c r="M25" i="96"/>
  <c r="Q25"/>
  <c r="S51"/>
  <c r="G40" i="101"/>
  <c r="S48" i="96"/>
  <c r="S52"/>
  <c r="S56"/>
  <c r="S60"/>
  <c r="P51" i="95" s="1"/>
  <c r="S125" i="96"/>
  <c r="P114" i="95" s="1"/>
  <c r="S156"/>
  <c r="L5" i="103"/>
  <c r="R5"/>
  <c r="V5"/>
  <c r="P33"/>
  <c r="P79"/>
  <c r="I79"/>
  <c r="K162"/>
  <c r="Q162"/>
  <c r="U162"/>
  <c r="Q5" i="104"/>
  <c r="P70"/>
  <c r="P76"/>
  <c r="P95"/>
  <c r="P117"/>
  <c r="P135"/>
  <c r="P149"/>
  <c r="K162"/>
  <c r="I175"/>
  <c r="P214"/>
  <c r="J226"/>
  <c r="P227"/>
  <c r="N225"/>
  <c r="P231"/>
  <c r="P244"/>
  <c r="I244"/>
  <c r="F258" i="83"/>
  <c r="F188" i="79"/>
  <c r="F160" i="68"/>
  <c r="L5" i="105"/>
  <c r="R5" s="1"/>
  <c r="R6"/>
  <c r="P5"/>
  <c r="U5"/>
  <c r="R24"/>
  <c r="R53"/>
  <c r="R87"/>
  <c r="R98"/>
  <c r="R109"/>
  <c r="R120"/>
  <c r="R123"/>
  <c r="R138"/>
  <c r="L150"/>
  <c r="R150" s="1"/>
  <c r="R152"/>
  <c r="L167"/>
  <c r="R169"/>
  <c r="P167"/>
  <c r="U167"/>
  <c r="R180"/>
  <c r="R236"/>
  <c r="I20" i="107"/>
  <c r="K20" s="1"/>
  <c r="M20" i="80" s="1"/>
  <c r="R24" i="107"/>
  <c r="I79"/>
  <c r="K79" s="1"/>
  <c r="M79" i="80" s="1"/>
  <c r="I98" i="107"/>
  <c r="K98" s="1"/>
  <c r="M98" i="80" s="1"/>
  <c r="R120" i="107"/>
  <c r="I138"/>
  <c r="K138" s="1"/>
  <c r="M138" i="80" s="1"/>
  <c r="I178" i="107"/>
  <c r="I203"/>
  <c r="K203" s="1"/>
  <c r="M203" i="80" s="1"/>
  <c r="I217" i="107"/>
  <c r="K217" s="1"/>
  <c r="M217" i="80" s="1"/>
  <c r="L229" i="107"/>
  <c r="R247"/>
  <c r="M5" i="108"/>
  <c r="Q5"/>
  <c r="V5"/>
  <c r="K23"/>
  <c r="J23" i="66"/>
  <c r="K27" i="108"/>
  <c r="R37"/>
  <c r="R50"/>
  <c r="R66"/>
  <c r="L59"/>
  <c r="R70"/>
  <c r="P59"/>
  <c r="U59"/>
  <c r="R157"/>
  <c r="I164"/>
  <c r="K164" s="1"/>
  <c r="I175"/>
  <c r="K175" s="1"/>
  <c r="I186"/>
  <c r="K186" s="1"/>
  <c r="N162"/>
  <c r="S162"/>
  <c r="W162"/>
  <c r="I197"/>
  <c r="K197" s="1"/>
  <c r="I200"/>
  <c r="K200" s="1"/>
  <c r="I231"/>
  <c r="K231" s="1"/>
  <c r="R244"/>
  <c r="R247"/>
  <c r="H37" i="101"/>
  <c r="G38"/>
  <c r="G37" s="1"/>
  <c r="H244"/>
  <c r="G245"/>
  <c r="G244" s="1"/>
  <c r="P147" i="104"/>
  <c r="J162"/>
  <c r="P162" s="1"/>
  <c r="P164"/>
  <c r="P33" i="100"/>
  <c r="P54"/>
  <c r="P165"/>
  <c r="P198"/>
  <c r="P201"/>
  <c r="J227"/>
  <c r="I232"/>
  <c r="P245"/>
  <c r="I245"/>
  <c r="R5" i="101"/>
  <c r="P50"/>
  <c r="G50"/>
  <c r="P66"/>
  <c r="H66"/>
  <c r="G67"/>
  <c r="G66" s="1"/>
  <c r="P70"/>
  <c r="I84"/>
  <c r="I95"/>
  <c r="I106"/>
  <c r="I117"/>
  <c r="I120"/>
  <c r="I135"/>
  <c r="P147"/>
  <c r="H149"/>
  <c r="H147" s="1"/>
  <c r="G150"/>
  <c r="G149" s="1"/>
  <c r="P157"/>
  <c r="F157"/>
  <c r="I164"/>
  <c r="P175"/>
  <c r="H175"/>
  <c r="G176"/>
  <c r="G175" s="1"/>
  <c r="P186"/>
  <c r="H186"/>
  <c r="G187"/>
  <c r="G186" s="1"/>
  <c r="J226"/>
  <c r="P227"/>
  <c r="N226"/>
  <c r="N225" s="1"/>
  <c r="S226"/>
  <c r="S225" s="1"/>
  <c r="I231"/>
  <c r="P45" i="102"/>
  <c r="S40"/>
  <c r="I123"/>
  <c r="Y123" s="1"/>
  <c r="I126"/>
  <c r="Y126" s="1"/>
  <c r="I141"/>
  <c r="Y141" s="1"/>
  <c r="P220"/>
  <c r="L22" i="95"/>
  <c r="F5" i="103"/>
  <c r="M75"/>
  <c r="S75"/>
  <c r="P106"/>
  <c r="P120"/>
  <c r="P175"/>
  <c r="I175"/>
  <c r="P231"/>
  <c r="I231"/>
  <c r="P244"/>
  <c r="P24" i="104"/>
  <c r="P66"/>
  <c r="R162"/>
  <c r="V162"/>
  <c r="P175"/>
  <c r="P197"/>
  <c r="R21" i="97"/>
  <c r="I21" s="1"/>
  <c r="K21" s="1"/>
  <c r="K19" s="1"/>
  <c r="V19"/>
  <c r="R33"/>
  <c r="R43"/>
  <c r="I43" s="1"/>
  <c r="R51"/>
  <c r="I51" s="1"/>
  <c r="R56"/>
  <c r="I56" s="1"/>
  <c r="K56" s="1"/>
  <c r="K54" s="1"/>
  <c r="N57"/>
  <c r="R63"/>
  <c r="W73"/>
  <c r="R183"/>
  <c r="F105" i="83"/>
  <c r="F178"/>
  <c r="F72" i="87"/>
  <c r="F97"/>
  <c r="F137"/>
  <c r="F251"/>
  <c r="F127" i="88"/>
  <c r="F107" s="1"/>
  <c r="F196"/>
  <c r="F232"/>
  <c r="F279"/>
  <c r="U53"/>
  <c r="R33" i="105"/>
  <c r="R37"/>
  <c r="R45"/>
  <c r="R69"/>
  <c r="R205"/>
  <c r="I232"/>
  <c r="K232" s="1"/>
  <c r="L230" i="80" s="1"/>
  <c r="F5" i="107"/>
  <c r="U32"/>
  <c r="R53"/>
  <c r="R56"/>
  <c r="R69"/>
  <c r="R73"/>
  <c r="R87"/>
  <c r="I109"/>
  <c r="K109" s="1"/>
  <c r="M109" i="80" s="1"/>
  <c r="R123" i="107"/>
  <c r="R165"/>
  <c r="R167"/>
  <c r="I230"/>
  <c r="K230" s="1"/>
  <c r="M230" i="80" s="1"/>
  <c r="R234" i="107"/>
  <c r="I250"/>
  <c r="K250" s="1"/>
  <c r="M250" i="80" s="1"/>
  <c r="L5" i="108"/>
  <c r="K15"/>
  <c r="R40"/>
  <c r="R45"/>
  <c r="L75"/>
  <c r="R75" s="1"/>
  <c r="I76"/>
  <c r="K76" s="1"/>
  <c r="I79"/>
  <c r="K79" s="1"/>
  <c r="R84"/>
  <c r="R95"/>
  <c r="R106"/>
  <c r="R117"/>
  <c r="R120"/>
  <c r="R135"/>
  <c r="R149"/>
  <c r="R214"/>
  <c r="L57" i="97"/>
  <c r="P20" i="100"/>
  <c r="P37"/>
  <c r="P51"/>
  <c r="P107"/>
  <c r="P118"/>
  <c r="P121"/>
  <c r="K163"/>
  <c r="O163"/>
  <c r="T163"/>
  <c r="P215"/>
  <c r="Q19" i="95"/>
  <c r="J40" i="101"/>
  <c r="P40" s="1"/>
  <c r="P45"/>
  <c r="H45"/>
  <c r="H40" s="1"/>
  <c r="G46"/>
  <c r="G45" s="1"/>
  <c r="P75"/>
  <c r="P84"/>
  <c r="G84"/>
  <c r="P95"/>
  <c r="G95"/>
  <c r="P106"/>
  <c r="G106"/>
  <c r="P117"/>
  <c r="G117"/>
  <c r="P120"/>
  <c r="G120"/>
  <c r="P135"/>
  <c r="G135"/>
  <c r="H157"/>
  <c r="G158"/>
  <c r="G157" s="1"/>
  <c r="P164"/>
  <c r="G164"/>
  <c r="P214"/>
  <c r="G214"/>
  <c r="P231"/>
  <c r="G231"/>
  <c r="P247"/>
  <c r="H247"/>
  <c r="G248"/>
  <c r="G247" s="1"/>
  <c r="M32" i="102"/>
  <c r="P37"/>
  <c r="P56"/>
  <c r="M81"/>
  <c r="R81"/>
  <c r="V81"/>
  <c r="P85"/>
  <c r="P123"/>
  <c r="P126"/>
  <c r="P141"/>
  <c r="P48" i="100"/>
  <c r="R22" i="95"/>
  <c r="V22"/>
  <c r="O25" i="96"/>
  <c r="T25"/>
  <c r="X25"/>
  <c r="S14"/>
  <c r="S31"/>
  <c r="P29" i="95" s="1"/>
  <c r="K153"/>
  <c r="J59" i="103"/>
  <c r="J75"/>
  <c r="M162"/>
  <c r="P197"/>
  <c r="P214"/>
  <c r="P227"/>
  <c r="P20" i="104"/>
  <c r="P79"/>
  <c r="P84"/>
  <c r="P106"/>
  <c r="P120"/>
  <c r="F162"/>
  <c r="M162"/>
  <c r="S162"/>
  <c r="F57" i="83"/>
  <c r="F261"/>
  <c r="F162" i="79"/>
  <c r="M175"/>
  <c r="L9" i="39" s="1"/>
  <c r="M253" i="79"/>
  <c r="M62" i="105"/>
  <c r="Q62"/>
  <c r="V62"/>
  <c r="R73"/>
  <c r="R79"/>
  <c r="R82"/>
  <c r="R162"/>
  <c r="N167"/>
  <c r="S167"/>
  <c r="W167"/>
  <c r="R202"/>
  <c r="R249"/>
  <c r="R252"/>
  <c r="R20" i="107"/>
  <c r="I24"/>
  <c r="K24" s="1"/>
  <c r="M24" i="80" s="1"/>
  <c r="R37" i="107"/>
  <c r="R45"/>
  <c r="R79"/>
  <c r="R82"/>
  <c r="R98"/>
  <c r="I120"/>
  <c r="K120" s="1"/>
  <c r="M120" i="80" s="1"/>
  <c r="R138" i="107"/>
  <c r="R152"/>
  <c r="R203"/>
  <c r="R217"/>
  <c r="R20" i="108"/>
  <c r="K21"/>
  <c r="K29"/>
  <c r="R53"/>
  <c r="N59"/>
  <c r="S59"/>
  <c r="W59"/>
  <c r="R164"/>
  <c r="R175"/>
  <c r="L162"/>
  <c r="R186"/>
  <c r="P162"/>
  <c r="U162"/>
  <c r="R197"/>
  <c r="R200"/>
  <c r="I51" i="96"/>
  <c r="L32" i="107"/>
  <c r="R33"/>
  <c r="V32" i="105"/>
  <c r="R189" i="107"/>
  <c r="K178"/>
  <c r="M178" i="80" s="1"/>
  <c r="R200" i="107"/>
  <c r="R178"/>
  <c r="V25" i="96"/>
  <c r="S25" i="95" s="1"/>
  <c r="M5" i="103"/>
  <c r="U5"/>
  <c r="P24"/>
  <c r="P66"/>
  <c r="I70"/>
  <c r="I59" s="1"/>
  <c r="P76"/>
  <c r="I117"/>
  <c r="I135"/>
  <c r="P157"/>
  <c r="F162"/>
  <c r="P164"/>
  <c r="R162"/>
  <c r="T162"/>
  <c r="V162"/>
  <c r="P186"/>
  <c r="J226"/>
  <c r="J225" s="1"/>
  <c r="P247"/>
  <c r="R8" i="97"/>
  <c r="R42"/>
  <c r="I42" s="1"/>
  <c r="J42" s="1"/>
  <c r="J41" s="1"/>
  <c r="R186"/>
  <c r="P75" i="103"/>
  <c r="P7" i="97"/>
  <c r="T7"/>
  <c r="R7" i="95" s="1"/>
  <c r="X7" i="97"/>
  <c r="P16"/>
  <c r="N31"/>
  <c r="P31"/>
  <c r="N25" i="95" s="1"/>
  <c r="N61" i="97"/>
  <c r="P61"/>
  <c r="T61"/>
  <c r="V61"/>
  <c r="X61"/>
  <c r="M66"/>
  <c r="K44" i="95" s="1"/>
  <c r="O66" i="97"/>
  <c r="M44" i="95" s="1"/>
  <c r="S66" i="97"/>
  <c r="Q44" i="95" s="1"/>
  <c r="W66" i="97"/>
  <c r="U44" i="95" s="1"/>
  <c r="M73" i="97"/>
  <c r="R73" s="1"/>
  <c r="O73"/>
  <c r="Q40" i="104"/>
  <c r="I45"/>
  <c r="L66" i="97"/>
  <c r="R66" s="1"/>
  <c r="P40" i="104"/>
  <c r="I48" i="97"/>
  <c r="K48" s="1"/>
  <c r="K46" s="1"/>
  <c r="U66"/>
  <c r="S49"/>
  <c r="Q35" i="95" s="1"/>
  <c r="F259" i="88"/>
  <c r="L19" i="97"/>
  <c r="R19" s="1"/>
  <c r="L31"/>
  <c r="L61"/>
  <c r="R61" s="1"/>
  <c r="R86"/>
  <c r="R75"/>
  <c r="I75" s="1"/>
  <c r="K75" s="1"/>
  <c r="K73" s="1"/>
  <c r="R82"/>
  <c r="R88"/>
  <c r="I88" s="1"/>
  <c r="K88" s="1"/>
  <c r="K86" s="1"/>
  <c r="R17"/>
  <c r="I17" s="1"/>
  <c r="J17" s="1"/>
  <c r="J16" s="1"/>
  <c r="R20"/>
  <c r="I20" s="1"/>
  <c r="R32"/>
  <c r="I32" s="1"/>
  <c r="R37"/>
  <c r="I37" s="1"/>
  <c r="J37" s="1"/>
  <c r="J36" s="1"/>
  <c r="S7" i="96"/>
  <c r="S36"/>
  <c r="I36" s="1"/>
  <c r="R9" i="97"/>
  <c r="I68"/>
  <c r="K68" s="1"/>
  <c r="K66" s="1"/>
  <c r="R81"/>
  <c r="I81" s="1"/>
  <c r="S40" i="96"/>
  <c r="I40" s="1"/>
  <c r="S41"/>
  <c r="I41" s="1"/>
  <c r="I38" i="97"/>
  <c r="K38" s="1"/>
  <c r="K36" s="1"/>
  <c r="R47"/>
  <c r="I47" s="1"/>
  <c r="J47" s="1"/>
  <c r="J46" s="1"/>
  <c r="R55"/>
  <c r="I55" s="1"/>
  <c r="J55" s="1"/>
  <c r="J54" s="1"/>
  <c r="F76" i="88"/>
  <c r="F98"/>
  <c r="F33" i="87"/>
  <c r="F37"/>
  <c r="F24"/>
  <c r="F161"/>
  <c r="F40"/>
  <c r="F86"/>
  <c r="F151"/>
  <c r="F168"/>
  <c r="F179"/>
  <c r="F166" s="1"/>
  <c r="F231"/>
  <c r="F20"/>
  <c r="F5" s="1"/>
  <c r="F68"/>
  <c r="F108"/>
  <c r="F33" i="83"/>
  <c r="F241"/>
  <c r="I6" i="108"/>
  <c r="I20"/>
  <c r="I5" s="1"/>
  <c r="I70"/>
  <c r="K70" s="1"/>
  <c r="I149"/>
  <c r="I147" s="1"/>
  <c r="K147" s="1"/>
  <c r="J9" i="39" s="1"/>
  <c r="I244" i="108"/>
  <c r="F136" i="68"/>
  <c r="F268" i="79"/>
  <c r="F33"/>
  <c r="F84"/>
  <c r="U258" i="107"/>
  <c r="X32"/>
  <c r="S32"/>
  <c r="R40"/>
  <c r="I56"/>
  <c r="K56" s="1"/>
  <c r="K54"/>
  <c r="M54" i="80" s="1"/>
  <c r="K154" i="107"/>
  <c r="M154" i="80" s="1"/>
  <c r="I6" i="107"/>
  <c r="K6" s="1"/>
  <c r="M6" i="80" s="1"/>
  <c r="I200" i="107"/>
  <c r="F53" i="80"/>
  <c r="K151" i="107"/>
  <c r="M151" i="80" s="1"/>
  <c r="K153" i="107"/>
  <c r="M153" i="80" s="1"/>
  <c r="K155" i="107"/>
  <c r="M155" i="80" s="1"/>
  <c r="I62" i="107"/>
  <c r="K62" s="1"/>
  <c r="M62" i="80" s="1"/>
  <c r="I82" i="107"/>
  <c r="K82" s="1"/>
  <c r="M82" i="80" s="1"/>
  <c r="I152" i="107"/>
  <c r="I160"/>
  <c r="K160" s="1"/>
  <c r="M160" i="80" s="1"/>
  <c r="K46"/>
  <c r="K48"/>
  <c r="I58"/>
  <c r="I24" i="105"/>
  <c r="K24" s="1"/>
  <c r="L24" i="80" s="1"/>
  <c r="I162" i="105"/>
  <c r="K36" i="80"/>
  <c r="K42"/>
  <c r="F45"/>
  <c r="F56"/>
  <c r="F6"/>
  <c r="F33"/>
  <c r="F150"/>
  <c r="I9" i="97"/>
  <c r="R41"/>
  <c r="R46"/>
  <c r="P34" i="95" s="1"/>
  <c r="P135" i="103"/>
  <c r="P147"/>
  <c r="P149"/>
  <c r="I157"/>
  <c r="R226"/>
  <c r="R225" s="1"/>
  <c r="T226"/>
  <c r="T225" s="1"/>
  <c r="V226"/>
  <c r="V225" s="1"/>
  <c r="I244"/>
  <c r="R50" i="97"/>
  <c r="R58"/>
  <c r="I58" s="1"/>
  <c r="P20" i="103"/>
  <c r="P37"/>
  <c r="P50"/>
  <c r="P84"/>
  <c r="I106"/>
  <c r="P200"/>
  <c r="I227"/>
  <c r="K226"/>
  <c r="K225" s="1"/>
  <c r="M226"/>
  <c r="M225" s="1"/>
  <c r="P45"/>
  <c r="R49" i="97"/>
  <c r="R54"/>
  <c r="Q28" i="95"/>
  <c r="S28"/>
  <c r="U28"/>
  <c r="Q31"/>
  <c r="S31"/>
  <c r="U31"/>
  <c r="U25"/>
  <c r="L14"/>
  <c r="N14"/>
  <c r="Q14"/>
  <c r="S14"/>
  <c r="L15"/>
  <c r="N15"/>
  <c r="K28"/>
  <c r="M28"/>
  <c r="V28"/>
  <c r="K31"/>
  <c r="M31"/>
  <c r="V31"/>
  <c r="K34"/>
  <c r="M34"/>
  <c r="R34"/>
  <c r="T34"/>
  <c r="V34"/>
  <c r="L35"/>
  <c r="N35"/>
  <c r="L38"/>
  <c r="N38"/>
  <c r="L39"/>
  <c r="N39"/>
  <c r="L44"/>
  <c r="N44"/>
  <c r="L58"/>
  <c r="N58"/>
  <c r="Q58"/>
  <c r="S58"/>
  <c r="U58"/>
  <c r="I8" i="97"/>
  <c r="I50"/>
  <c r="M57"/>
  <c r="R62"/>
  <c r="R67"/>
  <c r="I67" s="1"/>
  <c r="R28" i="95"/>
  <c r="T28"/>
  <c r="R31"/>
  <c r="T31"/>
  <c r="L7"/>
  <c r="N7"/>
  <c r="U14"/>
  <c r="K15"/>
  <c r="M15"/>
  <c r="L28"/>
  <c r="N28"/>
  <c r="L31"/>
  <c r="N31"/>
  <c r="L34"/>
  <c r="N34"/>
  <c r="S34"/>
  <c r="U34"/>
  <c r="K35"/>
  <c r="M35"/>
  <c r="K38"/>
  <c r="M38"/>
  <c r="K39"/>
  <c r="K58"/>
  <c r="M58"/>
  <c r="R58"/>
  <c r="T58"/>
  <c r="R18" i="97"/>
  <c r="I18" s="1"/>
  <c r="R28"/>
  <c r="I28" s="1"/>
  <c r="I62"/>
  <c r="J62" s="1"/>
  <c r="J61" s="1"/>
  <c r="R87"/>
  <c r="I87" s="1"/>
  <c r="I82"/>
  <c r="I63"/>
  <c r="K63" s="1"/>
  <c r="K61" s="1"/>
  <c r="T44" i="95"/>
  <c r="V44"/>
  <c r="S44"/>
  <c r="S38"/>
  <c r="U38"/>
  <c r="S39"/>
  <c r="U39"/>
  <c r="T38"/>
  <c r="V38"/>
  <c r="S35"/>
  <c r="U35"/>
  <c r="R35"/>
  <c r="T35"/>
  <c r="V35"/>
  <c r="S19"/>
  <c r="U19"/>
  <c r="S15"/>
  <c r="U15"/>
  <c r="R15"/>
  <c r="T15"/>
  <c r="V15"/>
  <c r="T7"/>
  <c r="S26" i="96"/>
  <c r="I26" s="1"/>
  <c r="L19" i="95"/>
  <c r="N19"/>
  <c r="S27" i="96"/>
  <c r="S64"/>
  <c r="I64" s="1"/>
  <c r="M19" i="95"/>
  <c r="I220" i="102"/>
  <c r="I250"/>
  <c r="P6"/>
  <c r="P20"/>
  <c r="P24"/>
  <c r="K32"/>
  <c r="K261" s="1"/>
  <c r="J40"/>
  <c r="P51"/>
  <c r="I56"/>
  <c r="P65"/>
  <c r="P82"/>
  <c r="P90"/>
  <c r="P153"/>
  <c r="P250"/>
  <c r="S55" i="96"/>
  <c r="S57"/>
  <c r="I57" s="1"/>
  <c r="S58"/>
  <c r="S65"/>
  <c r="I65" s="1"/>
  <c r="I72" i="102"/>
  <c r="I85"/>
  <c r="I163"/>
  <c r="I237"/>
  <c r="I253"/>
  <c r="P46" i="95"/>
  <c r="I48" i="96"/>
  <c r="P33" i="102"/>
  <c r="P59"/>
  <c r="P163"/>
  <c r="S46" i="96"/>
  <c r="S53"/>
  <c r="I53" s="1"/>
  <c r="I56"/>
  <c r="Q153" i="95"/>
  <c r="Q156"/>
  <c r="R32" i="102"/>
  <c r="I125" i="96"/>
  <c r="V114" i="95"/>
  <c r="S51"/>
  <c r="T32" i="102"/>
  <c r="T261" s="1"/>
  <c r="V32"/>
  <c r="V261" s="1"/>
  <c r="I52" i="96"/>
  <c r="R44" i="95"/>
  <c r="I46" i="96"/>
  <c r="R38" i="95"/>
  <c r="R29"/>
  <c r="S5" i="100"/>
  <c r="R72" i="97"/>
  <c r="K5" i="103"/>
  <c r="P6"/>
  <c r="K19" i="95"/>
  <c r="R25" i="97"/>
  <c r="I25" s="1"/>
  <c r="R156" i="95"/>
  <c r="I186" i="97"/>
  <c r="I183"/>
  <c r="R153" i="95"/>
  <c r="S73" i="97"/>
  <c r="I74"/>
  <c r="I73" s="1"/>
  <c r="Q25" i="95"/>
  <c r="Q15"/>
  <c r="I58" i="96"/>
  <c r="I55"/>
  <c r="Q34" i="95"/>
  <c r="I27" i="96"/>
  <c r="Q5" i="100"/>
  <c r="O156" i="95"/>
  <c r="S167" i="96"/>
  <c r="O153" i="95"/>
  <c r="S164" i="96"/>
  <c r="S69"/>
  <c r="O58" i="95"/>
  <c r="S37" i="96"/>
  <c r="O35" i="95"/>
  <c r="O43"/>
  <c r="S45" i="96"/>
  <c r="O31" i="95"/>
  <c r="S33" i="96"/>
  <c r="O28" i="95"/>
  <c r="S30" i="96"/>
  <c r="O19" i="95"/>
  <c r="S19" i="96"/>
  <c r="O5" i="101"/>
  <c r="P6"/>
  <c r="O15" i="95"/>
  <c r="S15" i="96"/>
  <c r="O22" i="95"/>
  <c r="S22" i="96"/>
  <c r="H33" i="101"/>
  <c r="H50"/>
  <c r="I66"/>
  <c r="H76"/>
  <c r="H79"/>
  <c r="H84"/>
  <c r="H95"/>
  <c r="H106"/>
  <c r="H117"/>
  <c r="H120"/>
  <c r="H135"/>
  <c r="H164"/>
  <c r="H197"/>
  <c r="H200"/>
  <c r="H214"/>
  <c r="H231"/>
  <c r="I247"/>
  <c r="I70"/>
  <c r="H71"/>
  <c r="I227"/>
  <c r="H228"/>
  <c r="I215" i="100"/>
  <c r="I228"/>
  <c r="I150"/>
  <c r="I148" s="1"/>
  <c r="N25" i="96"/>
  <c r="K25" i="95" s="1"/>
  <c r="P25" i="96"/>
  <c r="M25" i="95" s="1"/>
  <c r="R25" i="96"/>
  <c r="U25"/>
  <c r="W25"/>
  <c r="Y25"/>
  <c r="V25" i="95" s="1"/>
  <c r="I67" i="100"/>
  <c r="I77"/>
  <c r="I176"/>
  <c r="I198"/>
  <c r="I20" i="102"/>
  <c r="I5" s="1"/>
  <c r="I24"/>
  <c r="I37"/>
  <c r="I45"/>
  <c r="I155"/>
  <c r="I153" s="1"/>
  <c r="I233"/>
  <c r="I90"/>
  <c r="I33"/>
  <c r="N40"/>
  <c r="P40" s="1"/>
  <c r="I51"/>
  <c r="I76"/>
  <c r="I33" i="97"/>
  <c r="K33" s="1"/>
  <c r="K31" s="1"/>
  <c r="O57"/>
  <c r="I66" i="104"/>
  <c r="I50"/>
  <c r="M7" i="97"/>
  <c r="K7" i="95" s="1"/>
  <c r="O7" i="97"/>
  <c r="M7" i="95" s="1"/>
  <c r="M16" i="97"/>
  <c r="K14" i="95" s="1"/>
  <c r="O16" i="97"/>
  <c r="M14" i="95" s="1"/>
  <c r="I120" i="103"/>
  <c r="I149"/>
  <c r="I214"/>
  <c r="I162" s="1"/>
  <c r="T16" i="97"/>
  <c r="R14" i="95" s="1"/>
  <c r="V16" i="97"/>
  <c r="H26"/>
  <c r="H20" i="95" s="1"/>
  <c r="X16" i="97"/>
  <c r="V14" i="95" s="1"/>
  <c r="U7" i="97"/>
  <c r="S7" i="95" s="1"/>
  <c r="W7" i="97"/>
  <c r="U7" i="95" s="1"/>
  <c r="K18" i="97"/>
  <c r="K16" s="1"/>
  <c r="T31"/>
  <c r="V31"/>
  <c r="U73"/>
  <c r="I147" i="103"/>
  <c r="X57" i="97"/>
  <c r="V39" i="95" s="1"/>
  <c r="T57" i="97"/>
  <c r="R39" i="95" s="1"/>
  <c r="V57" i="97"/>
  <c r="T39" i="95" s="1"/>
  <c r="S7" i="97"/>
  <c r="Q7" i="95" s="1"/>
  <c r="F81" i="79"/>
  <c r="F160"/>
  <c r="F170"/>
  <c r="F122"/>
  <c r="F125"/>
  <c r="F6"/>
  <c r="K156" i="107"/>
  <c r="M156" i="80" s="1"/>
  <c r="K158" i="107"/>
  <c r="M158" i="80" s="1"/>
  <c r="K157" i="107"/>
  <c r="M157" i="80" s="1"/>
  <c r="K159" i="107"/>
  <c r="M159" i="80" s="1"/>
  <c r="I150" i="107"/>
  <c r="K150" s="1"/>
  <c r="M150" i="80" s="1"/>
  <c r="K57" i="107"/>
  <c r="K55"/>
  <c r="K52"/>
  <c r="K50"/>
  <c r="K44"/>
  <c r="M44" i="80" s="1"/>
  <c r="K41" i="107"/>
  <c r="K43"/>
  <c r="K39"/>
  <c r="K38"/>
  <c r="K35"/>
  <c r="K161" i="105"/>
  <c r="L156" i="80"/>
  <c r="K61" i="105"/>
  <c r="L61" i="80" s="1"/>
  <c r="I61"/>
  <c r="K57" i="105"/>
  <c r="K54"/>
  <c r="L54" i="80" s="1"/>
  <c r="K52" i="105"/>
  <c r="K51"/>
  <c r="I51" i="80"/>
  <c r="K50" i="105"/>
  <c r="K50" i="80" s="1"/>
  <c r="K44" i="105"/>
  <c r="L44" i="80" s="1"/>
  <c r="K43" i="105"/>
  <c r="K41"/>
  <c r="L41" i="80" s="1"/>
  <c r="K39" i="105"/>
  <c r="K38"/>
  <c r="K38" i="80" s="1"/>
  <c r="K35" i="105"/>
  <c r="K34"/>
  <c r="K34" i="80" s="1"/>
  <c r="K41" i="82"/>
  <c r="F80" i="83"/>
  <c r="F86"/>
  <c r="F130"/>
  <c r="F145"/>
  <c r="F171"/>
  <c r="F214"/>
  <c r="F37"/>
  <c r="F20" i="79"/>
  <c r="F5" s="1"/>
  <c r="M5"/>
  <c r="F37"/>
  <c r="F140"/>
  <c r="F199"/>
  <c r="F227"/>
  <c r="F40"/>
  <c r="F210"/>
  <c r="F240"/>
  <c r="F244"/>
  <c r="F177"/>
  <c r="F213"/>
  <c r="F265"/>
  <c r="F53"/>
  <c r="F66"/>
  <c r="F100"/>
  <c r="M59"/>
  <c r="M140"/>
  <c r="P32" i="107"/>
  <c r="P258" s="1"/>
  <c r="I53" i="105"/>
  <c r="F111" i="79"/>
  <c r="F181" i="68"/>
  <c r="I37" i="107"/>
  <c r="N32"/>
  <c r="K25" i="80"/>
  <c r="F49" i="68"/>
  <c r="I33" i="107"/>
  <c r="K33" s="1"/>
  <c r="M33" i="80" s="1"/>
  <c r="I37" i="105"/>
  <c r="I33"/>
  <c r="K33" s="1"/>
  <c r="I6"/>
  <c r="K6" s="1"/>
  <c r="L6" i="80" s="1"/>
  <c r="K54" i="78"/>
  <c r="K244" i="108"/>
  <c r="K229"/>
  <c r="K232"/>
  <c r="K234"/>
  <c r="K236"/>
  <c r="K238"/>
  <c r="K240"/>
  <c r="K242"/>
  <c r="K245"/>
  <c r="K247"/>
  <c r="K248"/>
  <c r="K250"/>
  <c r="K252"/>
  <c r="K254"/>
  <c r="J225"/>
  <c r="K228"/>
  <c r="K230"/>
  <c r="K233"/>
  <c r="K235"/>
  <c r="K237"/>
  <c r="K239"/>
  <c r="K241"/>
  <c r="K243"/>
  <c r="K246"/>
  <c r="K249"/>
  <c r="K251"/>
  <c r="K253"/>
  <c r="I157"/>
  <c r="K157" s="1"/>
  <c r="I66"/>
  <c r="L32"/>
  <c r="P32"/>
  <c r="P255" s="1"/>
  <c r="U32"/>
  <c r="N32"/>
  <c r="K146"/>
  <c r="I75"/>
  <c r="K75" s="1"/>
  <c r="J8" i="39" s="1"/>
  <c r="J11" s="1"/>
  <c r="J12" s="1"/>
  <c r="S255" i="108"/>
  <c r="I33"/>
  <c r="K214"/>
  <c r="K120"/>
  <c r="K50"/>
  <c r="F50"/>
  <c r="M32"/>
  <c r="O32"/>
  <c r="Q32"/>
  <c r="T32"/>
  <c r="W32"/>
  <c r="K106"/>
  <c r="J32"/>
  <c r="I45"/>
  <c r="I40" s="1"/>
  <c r="K40" s="1"/>
  <c r="K33"/>
  <c r="M255"/>
  <c r="Q255"/>
  <c r="J20"/>
  <c r="K31"/>
  <c r="I24"/>
  <c r="K24" s="1"/>
  <c r="V53"/>
  <c r="V32" s="1"/>
  <c r="J6"/>
  <c r="K149"/>
  <c r="F164"/>
  <c r="F186"/>
  <c r="F197"/>
  <c r="F227"/>
  <c r="F247"/>
  <c r="F33"/>
  <c r="F76"/>
  <c r="F149"/>
  <c r="I227"/>
  <c r="F66"/>
  <c r="F6"/>
  <c r="F79"/>
  <c r="F84"/>
  <c r="F95"/>
  <c r="F106"/>
  <c r="F117"/>
  <c r="F120"/>
  <c r="F135"/>
  <c r="F157"/>
  <c r="F214"/>
  <c r="I5" i="107"/>
  <c r="K44" i="80"/>
  <c r="J32" i="107"/>
  <c r="M32"/>
  <c r="O32"/>
  <c r="Q32"/>
  <c r="T32"/>
  <c r="V32"/>
  <c r="K58"/>
  <c r="K61"/>
  <c r="K247"/>
  <c r="M247" i="80" s="1"/>
  <c r="I43"/>
  <c r="K43"/>
  <c r="I47"/>
  <c r="I52"/>
  <c r="I60"/>
  <c r="K60"/>
  <c r="I156"/>
  <c r="I158"/>
  <c r="I44"/>
  <c r="M36"/>
  <c r="M42"/>
  <c r="M46"/>
  <c r="M48"/>
  <c r="I45" i="107"/>
  <c r="K51"/>
  <c r="I36" i="80"/>
  <c r="I42"/>
  <c r="I46"/>
  <c r="I48"/>
  <c r="I54"/>
  <c r="J55"/>
  <c r="I59"/>
  <c r="K59"/>
  <c r="I157"/>
  <c r="K157"/>
  <c r="I159"/>
  <c r="K159"/>
  <c r="I57"/>
  <c r="I50"/>
  <c r="I41"/>
  <c r="I39"/>
  <c r="I38"/>
  <c r="I35"/>
  <c r="I34"/>
  <c r="L25"/>
  <c r="I25"/>
  <c r="I8"/>
  <c r="K8"/>
  <c r="I7"/>
  <c r="K7"/>
  <c r="M258" i="107"/>
  <c r="Q258"/>
  <c r="K53"/>
  <c r="W258"/>
  <c r="F32"/>
  <c r="F258" s="1"/>
  <c r="M167" i="105"/>
  <c r="Q167"/>
  <c r="V167"/>
  <c r="V231"/>
  <c r="V230" s="1"/>
  <c r="K5" i="107"/>
  <c r="M5" i="80" s="1"/>
  <c r="M231" i="105"/>
  <c r="M230" s="1"/>
  <c r="O231"/>
  <c r="O230" s="1"/>
  <c r="Q231"/>
  <c r="Q230" s="1"/>
  <c r="T231"/>
  <c r="T230" s="1"/>
  <c r="T260" s="1"/>
  <c r="X231"/>
  <c r="X230" s="1"/>
  <c r="J167"/>
  <c r="O32"/>
  <c r="O260" s="1"/>
  <c r="X260"/>
  <c r="F202"/>
  <c r="I219"/>
  <c r="K219" s="1"/>
  <c r="L217" i="80" s="1"/>
  <c r="I69" i="105"/>
  <c r="K69" s="1"/>
  <c r="L69" i="80" s="1"/>
  <c r="F69" i="105"/>
  <c r="J62"/>
  <c r="F150"/>
  <c r="K162"/>
  <c r="L160" i="80" s="1"/>
  <c r="F205" i="105"/>
  <c r="F232"/>
  <c r="F231" s="1"/>
  <c r="F230" s="1"/>
  <c r="J231"/>
  <c r="J230" s="1"/>
  <c r="L62"/>
  <c r="N62"/>
  <c r="P62"/>
  <c r="S62"/>
  <c r="U62"/>
  <c r="W62"/>
  <c r="F191"/>
  <c r="L231"/>
  <c r="N231"/>
  <c r="N230" s="1"/>
  <c r="P231"/>
  <c r="P230" s="1"/>
  <c r="S231"/>
  <c r="S230" s="1"/>
  <c r="U231"/>
  <c r="U230" s="1"/>
  <c r="W231"/>
  <c r="W230" s="1"/>
  <c r="M32"/>
  <c r="Q32"/>
  <c r="F56"/>
  <c r="J40"/>
  <c r="F40"/>
  <c r="L49"/>
  <c r="N49"/>
  <c r="N40" s="1"/>
  <c r="P49"/>
  <c r="P40" s="1"/>
  <c r="P32" s="1"/>
  <c r="P260" s="1"/>
  <c r="S49"/>
  <c r="S40" s="1"/>
  <c r="U49"/>
  <c r="W49"/>
  <c r="W40" s="1"/>
  <c r="L56"/>
  <c r="R56" s="1"/>
  <c r="N56"/>
  <c r="P56"/>
  <c r="S56"/>
  <c r="W56"/>
  <c r="I20"/>
  <c r="K20" s="1"/>
  <c r="L20" i="80" s="1"/>
  <c r="F5" i="105"/>
  <c r="F69" i="80"/>
  <c r="F62" s="1"/>
  <c r="F20"/>
  <c r="F5" s="1"/>
  <c r="K47" i="105"/>
  <c r="L47" i="80" s="1"/>
  <c r="I45" i="105"/>
  <c r="K84"/>
  <c r="L84" i="80" s="1"/>
  <c r="I82" i="105"/>
  <c r="K82" s="1"/>
  <c r="L82" i="80" s="1"/>
  <c r="K89" i="105"/>
  <c r="L89" i="80" s="1"/>
  <c r="I87" i="105"/>
  <c r="K87" s="1"/>
  <c r="L87" i="80" s="1"/>
  <c r="K111" i="105"/>
  <c r="L111" i="80" s="1"/>
  <c r="I109" i="105"/>
  <c r="K109" s="1"/>
  <c r="L109" i="80" s="1"/>
  <c r="K125" i="105"/>
  <c r="L125" i="80" s="1"/>
  <c r="I123" i="105"/>
  <c r="K123" s="1"/>
  <c r="L123" i="80" s="1"/>
  <c r="K154" i="105"/>
  <c r="L154" i="80" s="1"/>
  <c r="I152" i="105"/>
  <c r="K171"/>
  <c r="L169" i="80" s="1"/>
  <c r="I169" i="105"/>
  <c r="K193"/>
  <c r="L191" i="80" s="1"/>
  <c r="I191" i="105"/>
  <c r="K191" s="1"/>
  <c r="L189" i="80" s="1"/>
  <c r="K207" i="105"/>
  <c r="L205" i="80" s="1"/>
  <c r="I205" i="105"/>
  <c r="K205" s="1"/>
  <c r="L203" i="80" s="1"/>
  <c r="K254" i="105"/>
  <c r="L252" i="80" s="1"/>
  <c r="I252" i="105"/>
  <c r="K252" s="1"/>
  <c r="L250" i="80" s="1"/>
  <c r="U40" i="105"/>
  <c r="F62"/>
  <c r="F219"/>
  <c r="F167" s="1"/>
  <c r="K55"/>
  <c r="L55" i="80" s="1"/>
  <c r="J53" i="105"/>
  <c r="U56"/>
  <c r="K75"/>
  <c r="L75" i="80" s="1"/>
  <c r="I73" i="105"/>
  <c r="K81"/>
  <c r="L81" i="80" s="1"/>
  <c r="I79" i="105"/>
  <c r="K100"/>
  <c r="L100" i="80" s="1"/>
  <c r="I98" i="105"/>
  <c r="K98" s="1"/>
  <c r="L98" i="80" s="1"/>
  <c r="K122" i="105"/>
  <c r="L122" i="80" s="1"/>
  <c r="I120" i="105"/>
  <c r="K120" s="1"/>
  <c r="L120" i="80" s="1"/>
  <c r="K140" i="105"/>
  <c r="L140" i="80" s="1"/>
  <c r="I138" i="105"/>
  <c r="K138" s="1"/>
  <c r="L138" i="80" s="1"/>
  <c r="K182" i="105"/>
  <c r="L180" i="80" s="1"/>
  <c r="I180" i="105"/>
  <c r="K180" s="1"/>
  <c r="L178" i="80" s="1"/>
  <c r="K204" i="105"/>
  <c r="L202" i="80" s="1"/>
  <c r="I202" i="105"/>
  <c r="K202" s="1"/>
  <c r="L200" i="80" s="1"/>
  <c r="K238" i="105"/>
  <c r="L236" i="80" s="1"/>
  <c r="I236" i="105"/>
  <c r="K236" s="1"/>
  <c r="L234" i="80" s="1"/>
  <c r="K251" i="105"/>
  <c r="L249" i="80" s="1"/>
  <c r="I249" i="105"/>
  <c r="K249" s="1"/>
  <c r="L247" i="80" s="1"/>
  <c r="F162" i="105"/>
  <c r="F229" i="80"/>
  <c r="F228" s="1"/>
  <c r="F78"/>
  <c r="F203"/>
  <c r="F165" s="1"/>
  <c r="F26" i="88"/>
  <c r="F42"/>
  <c r="F79"/>
  <c r="F102"/>
  <c r="F91" s="1"/>
  <c r="F108"/>
  <c r="F138"/>
  <c r="F218"/>
  <c r="F194" s="1"/>
  <c r="F246"/>
  <c r="F263"/>
  <c r="F258" s="1"/>
  <c r="F257" s="1"/>
  <c r="F20" i="83"/>
  <c r="F5" s="1"/>
  <c r="F24"/>
  <c r="F50"/>
  <c r="F76"/>
  <c r="F69" s="1"/>
  <c r="F94"/>
  <c r="F127"/>
  <c r="F159"/>
  <c r="F157" s="1"/>
  <c r="F211"/>
  <c r="F176" s="1"/>
  <c r="F245"/>
  <c r="C14" i="98"/>
  <c r="F253" i="79"/>
  <c r="F59"/>
  <c r="F49" i="80"/>
  <c r="F67" i="88"/>
  <c r="F6"/>
  <c r="F85" i="83"/>
  <c r="L37" i="104"/>
  <c r="P37" s="1"/>
  <c r="Q37"/>
  <c r="I24"/>
  <c r="T5"/>
  <c r="R5"/>
  <c r="J33"/>
  <c r="L33"/>
  <c r="N33"/>
  <c r="Q33"/>
  <c r="S33"/>
  <c r="U33"/>
  <c r="I76"/>
  <c r="I84"/>
  <c r="I197"/>
  <c r="I79"/>
  <c r="I164"/>
  <c r="J5"/>
  <c r="S5"/>
  <c r="N5"/>
  <c r="F5"/>
  <c r="F59"/>
  <c r="K226"/>
  <c r="K225" s="1"/>
  <c r="M226"/>
  <c r="M225" s="1"/>
  <c r="R226"/>
  <c r="R225" s="1"/>
  <c r="T226"/>
  <c r="T225" s="1"/>
  <c r="V226"/>
  <c r="V225" s="1"/>
  <c r="K32"/>
  <c r="T32"/>
  <c r="J59"/>
  <c r="L59"/>
  <c r="N59"/>
  <c r="Q59"/>
  <c r="S59"/>
  <c r="U59"/>
  <c r="I106"/>
  <c r="I120"/>
  <c r="I186"/>
  <c r="I200"/>
  <c r="I214"/>
  <c r="L6"/>
  <c r="L5" s="1"/>
  <c r="I157"/>
  <c r="M32"/>
  <c r="R32"/>
  <c r="V32"/>
  <c r="K6"/>
  <c r="K5" s="1"/>
  <c r="M6"/>
  <c r="M5" s="1"/>
  <c r="J53"/>
  <c r="L53"/>
  <c r="N53"/>
  <c r="Q53"/>
  <c r="S53"/>
  <c r="S32" s="1"/>
  <c r="S255" s="1"/>
  <c r="U53"/>
  <c r="I19"/>
  <c r="I20"/>
  <c r="F53"/>
  <c r="F32" s="1"/>
  <c r="K40" i="103"/>
  <c r="T40"/>
  <c r="I37"/>
  <c r="F32"/>
  <c r="J40"/>
  <c r="J32" s="1"/>
  <c r="L40"/>
  <c r="L32" s="1"/>
  <c r="N40"/>
  <c r="N32" s="1"/>
  <c r="Q40"/>
  <c r="Q32" s="1"/>
  <c r="S40"/>
  <c r="S32" s="1"/>
  <c r="U40"/>
  <c r="U32" s="1"/>
  <c r="U255" s="1"/>
  <c r="K53"/>
  <c r="K32" s="1"/>
  <c r="K255" s="1"/>
  <c r="M53"/>
  <c r="M32" s="1"/>
  <c r="R53"/>
  <c r="R32" s="1"/>
  <c r="T53"/>
  <c r="V53"/>
  <c r="V32" s="1"/>
  <c r="V255" s="1"/>
  <c r="F255"/>
  <c r="I53"/>
  <c r="I24"/>
  <c r="J5"/>
  <c r="N5"/>
  <c r="Q5"/>
  <c r="S5"/>
  <c r="I53" i="104"/>
  <c r="I147"/>
  <c r="I82" i="102"/>
  <c r="J32"/>
  <c r="L32"/>
  <c r="N32"/>
  <c r="Q32"/>
  <c r="S32"/>
  <c r="U32"/>
  <c r="M261"/>
  <c r="O261"/>
  <c r="F81"/>
  <c r="F32"/>
  <c r="J5"/>
  <c r="L5"/>
  <c r="L261" s="1"/>
  <c r="N5"/>
  <c r="N261" s="1"/>
  <c r="Q5"/>
  <c r="S5"/>
  <c r="U5"/>
  <c r="U261" s="1"/>
  <c r="F5"/>
  <c r="I214" i="101"/>
  <c r="I244"/>
  <c r="Y7" i="96"/>
  <c r="V7" i="95" s="1"/>
  <c r="W14" i="96"/>
  <c r="T14" i="95" s="1"/>
  <c r="I20" i="101"/>
  <c r="I149"/>
  <c r="I147" s="1"/>
  <c r="I175"/>
  <c r="I33"/>
  <c r="I37"/>
  <c r="L32"/>
  <c r="L255" s="1"/>
  <c r="N32"/>
  <c r="Q32"/>
  <c r="S32"/>
  <c r="U32"/>
  <c r="I45"/>
  <c r="I40" s="1"/>
  <c r="V6"/>
  <c r="V5" s="1"/>
  <c r="F162"/>
  <c r="I197"/>
  <c r="J5"/>
  <c r="L5"/>
  <c r="N5"/>
  <c r="Q5"/>
  <c r="S5"/>
  <c r="U5"/>
  <c r="K162"/>
  <c r="M162"/>
  <c r="O162"/>
  <c r="R162"/>
  <c r="T162"/>
  <c r="V162"/>
  <c r="N255"/>
  <c r="F226"/>
  <c r="F225" s="1"/>
  <c r="F75"/>
  <c r="K32"/>
  <c r="M32"/>
  <c r="O32"/>
  <c r="R32"/>
  <c r="T32"/>
  <c r="V32"/>
  <c r="F32"/>
  <c r="I6"/>
  <c r="F5"/>
  <c r="I50"/>
  <c r="I53"/>
  <c r="O24"/>
  <c r="P24" s="1"/>
  <c r="F147"/>
  <c r="I24"/>
  <c r="I48" i="100"/>
  <c r="F40"/>
  <c r="J40"/>
  <c r="S40"/>
  <c r="S32" s="1"/>
  <c r="I107"/>
  <c r="I71"/>
  <c r="J76"/>
  <c r="L76"/>
  <c r="N76"/>
  <c r="Q76"/>
  <c r="S76"/>
  <c r="U76"/>
  <c r="I96"/>
  <c r="L40"/>
  <c r="L32" s="1"/>
  <c r="Q40"/>
  <c r="Q32" s="1"/>
  <c r="Q256" s="1"/>
  <c r="U40"/>
  <c r="U32" s="1"/>
  <c r="U256" s="1"/>
  <c r="I80"/>
  <c r="I121"/>
  <c r="I136"/>
  <c r="F163"/>
  <c r="J163"/>
  <c r="N163"/>
  <c r="S163"/>
  <c r="I187"/>
  <c r="I51"/>
  <c r="I60"/>
  <c r="I76"/>
  <c r="I158"/>
  <c r="I165"/>
  <c r="I201"/>
  <c r="I20"/>
  <c r="K5"/>
  <c r="M5"/>
  <c r="O5"/>
  <c r="R5"/>
  <c r="T5"/>
  <c r="V5"/>
  <c r="F20"/>
  <c r="J32"/>
  <c r="N32"/>
  <c r="N256" s="1"/>
  <c r="I54"/>
  <c r="F32"/>
  <c r="K40"/>
  <c r="K32" s="1"/>
  <c r="M40"/>
  <c r="M32" s="1"/>
  <c r="O40"/>
  <c r="O32" s="1"/>
  <c r="R40"/>
  <c r="R32" s="1"/>
  <c r="T40"/>
  <c r="T32" s="1"/>
  <c r="V40"/>
  <c r="V32" s="1"/>
  <c r="I33"/>
  <c r="F5"/>
  <c r="I6"/>
  <c r="O24"/>
  <c r="P24" s="1"/>
  <c r="I37"/>
  <c r="I45"/>
  <c r="F76"/>
  <c r="I24"/>
  <c r="K9" i="97"/>
  <c r="K7" s="1"/>
  <c r="F284"/>
  <c r="F283"/>
  <c r="F282"/>
  <c r="F281"/>
  <c r="F280"/>
  <c r="F279"/>
  <c r="F278"/>
  <c r="F276"/>
  <c r="F275"/>
  <c r="F273"/>
  <c r="F272"/>
  <c r="F271"/>
  <c r="F270"/>
  <c r="F269"/>
  <c r="F268"/>
  <c r="F267"/>
  <c r="F266"/>
  <c r="F265"/>
  <c r="F264"/>
  <c r="F263"/>
  <c r="F262"/>
  <c r="F260"/>
  <c r="F259"/>
  <c r="F258"/>
  <c r="F254"/>
  <c r="F253"/>
  <c r="F252"/>
  <c r="F251"/>
  <c r="F250"/>
  <c r="F249"/>
  <c r="F248"/>
  <c r="F247"/>
  <c r="F246"/>
  <c r="F245"/>
  <c r="F243"/>
  <c r="F242"/>
  <c r="F241"/>
  <c r="F240"/>
  <c r="F239"/>
  <c r="F238"/>
  <c r="F237"/>
  <c r="F236"/>
  <c r="F235"/>
  <c r="F234"/>
  <c r="F233"/>
  <c r="F232"/>
  <c r="F231"/>
  <c r="F229"/>
  <c r="F228"/>
  <c r="F226"/>
  <c r="F225"/>
  <c r="F224"/>
  <c r="F223"/>
  <c r="F222"/>
  <c r="F221"/>
  <c r="F220"/>
  <c r="F219"/>
  <c r="F218"/>
  <c r="F217"/>
  <c r="F215"/>
  <c r="F214"/>
  <c r="F213"/>
  <c r="F212"/>
  <c r="F211"/>
  <c r="F210"/>
  <c r="F209"/>
  <c r="F208"/>
  <c r="F207"/>
  <c r="F206"/>
  <c r="F204"/>
  <c r="F203"/>
  <c r="F202"/>
  <c r="F201"/>
  <c r="F200"/>
  <c r="F199"/>
  <c r="F198"/>
  <c r="F197"/>
  <c r="F196"/>
  <c r="F195"/>
  <c r="F193"/>
  <c r="F191"/>
  <c r="F190"/>
  <c r="F189"/>
  <c r="F188"/>
  <c r="F182"/>
  <c r="F181"/>
  <c r="F180"/>
  <c r="F178"/>
  <c r="F176"/>
  <c r="F175"/>
  <c r="F174"/>
  <c r="F173"/>
  <c r="F172"/>
  <c r="F171"/>
  <c r="F170"/>
  <c r="F169"/>
  <c r="F168"/>
  <c r="F167"/>
  <c r="F166"/>
  <c r="F164"/>
  <c r="F163"/>
  <c r="F162"/>
  <c r="F161"/>
  <c r="F160"/>
  <c r="F159"/>
  <c r="F158"/>
  <c r="F157"/>
  <c r="F156"/>
  <c r="F155"/>
  <c r="F154"/>
  <c r="F153"/>
  <c r="F152"/>
  <c r="F151"/>
  <c r="F149"/>
  <c r="F148"/>
  <c r="F146"/>
  <c r="F145"/>
  <c r="F144"/>
  <c r="F114" i="95" s="1"/>
  <c r="F143" i="97"/>
  <c r="F142"/>
  <c r="F141"/>
  <c r="F140"/>
  <c r="F139"/>
  <c r="F138"/>
  <c r="F137"/>
  <c r="F135"/>
  <c r="F134"/>
  <c r="F133"/>
  <c r="F132"/>
  <c r="F131"/>
  <c r="F130"/>
  <c r="F129"/>
  <c r="F128"/>
  <c r="F127"/>
  <c r="F126"/>
  <c r="F124"/>
  <c r="F123"/>
  <c r="F122"/>
  <c r="F121"/>
  <c r="F120"/>
  <c r="F119"/>
  <c r="F118"/>
  <c r="F117"/>
  <c r="F116"/>
  <c r="F115"/>
  <c r="F113"/>
  <c r="F112"/>
  <c r="F111"/>
  <c r="F110"/>
  <c r="F108"/>
  <c r="F107"/>
  <c r="F104"/>
  <c r="F103"/>
  <c r="F102"/>
  <c r="F101"/>
  <c r="F99"/>
  <c r="F98"/>
  <c r="F97"/>
  <c r="F95"/>
  <c r="F94"/>
  <c r="F93"/>
  <c r="F92"/>
  <c r="F91"/>
  <c r="F90"/>
  <c r="F80"/>
  <c r="F79" s="1"/>
  <c r="F78"/>
  <c r="F77"/>
  <c r="F60"/>
  <c r="F53"/>
  <c r="F52"/>
  <c r="F30"/>
  <c r="F29"/>
  <c r="F22" i="95"/>
  <c r="F27" i="97"/>
  <c r="J32" l="1"/>
  <c r="J31" s="1"/>
  <c r="I31"/>
  <c r="J20"/>
  <c r="J19" s="1"/>
  <c r="I19"/>
  <c r="P162" i="101"/>
  <c r="J32"/>
  <c r="O258" i="107"/>
  <c r="O255" i="108"/>
  <c r="I162"/>
  <c r="K162" s="1"/>
  <c r="N258" i="107"/>
  <c r="I227" i="100"/>
  <c r="I226" s="1"/>
  <c r="F61" i="87"/>
  <c r="P59" i="103"/>
  <c r="H162" i="101"/>
  <c r="U255" i="108"/>
  <c r="I226" i="101"/>
  <c r="I225" s="1"/>
  <c r="P32"/>
  <c r="R255"/>
  <c r="N32" i="104"/>
  <c r="I162"/>
  <c r="V258" i="107"/>
  <c r="V255" i="108"/>
  <c r="K20"/>
  <c r="R57" i="97"/>
  <c r="P39" i="95" s="1"/>
  <c r="P5" i="101"/>
  <c r="P38" i="95"/>
  <c r="S258" i="107"/>
  <c r="I75" i="101"/>
  <c r="I162"/>
  <c r="G75"/>
  <c r="I5" i="100"/>
  <c r="S256"/>
  <c r="I81" i="102"/>
  <c r="U32" i="104"/>
  <c r="V255"/>
  <c r="K41" i="80"/>
  <c r="T258" i="107"/>
  <c r="T255" i="108"/>
  <c r="N255"/>
  <c r="F32" i="79"/>
  <c r="K52" i="80"/>
  <c r="J74" i="97"/>
  <c r="J73" s="1"/>
  <c r="I59" i="101"/>
  <c r="I226" i="103"/>
  <c r="I225" s="1"/>
  <c r="I229" i="107"/>
  <c r="X258"/>
  <c r="F230" i="87"/>
  <c r="F229" s="1"/>
  <c r="F77"/>
  <c r="P162" i="103"/>
  <c r="L25" i="95"/>
  <c r="P81" i="102"/>
  <c r="R78" i="105"/>
  <c r="K43" i="97"/>
  <c r="K41" s="1"/>
  <c r="I41"/>
  <c r="J67"/>
  <c r="J66" s="1"/>
  <c r="I66"/>
  <c r="I57"/>
  <c r="J58"/>
  <c r="J57" s="1"/>
  <c r="R229" i="107"/>
  <c r="L228"/>
  <c r="R228" s="1"/>
  <c r="P76" i="100"/>
  <c r="M255" i="101"/>
  <c r="P59" i="104"/>
  <c r="P5"/>
  <c r="R49" i="105"/>
  <c r="K158" i="80"/>
  <c r="W255" i="108"/>
  <c r="R32"/>
  <c r="K54" i="80"/>
  <c r="H227" i="101"/>
  <c r="H226" s="1"/>
  <c r="H225" s="1"/>
  <c r="G228"/>
  <c r="G227" s="1"/>
  <c r="G226" s="1"/>
  <c r="G225" s="1"/>
  <c r="I31" i="96"/>
  <c r="J226" i="100"/>
  <c r="P226" s="1"/>
  <c r="P227"/>
  <c r="G32" i="101"/>
  <c r="F256" i="100"/>
  <c r="J256"/>
  <c r="P32"/>
  <c r="P40"/>
  <c r="L256"/>
  <c r="T255" i="101"/>
  <c r="N255" i="104"/>
  <c r="R255"/>
  <c r="F32" i="105"/>
  <c r="F260" s="1"/>
  <c r="M260"/>
  <c r="I59" i="108"/>
  <c r="K59" s="1"/>
  <c r="I75" i="103"/>
  <c r="H32" i="101"/>
  <c r="I60" i="96"/>
  <c r="R5" i="108"/>
  <c r="P6" i="104"/>
  <c r="R59" i="108"/>
  <c r="J225" i="104"/>
  <c r="P225" s="1"/>
  <c r="P226"/>
  <c r="J32"/>
  <c r="P53"/>
  <c r="L230" i="105"/>
  <c r="R230" s="1"/>
  <c r="R231"/>
  <c r="I16" i="97"/>
  <c r="P5" i="100"/>
  <c r="K255" i="101"/>
  <c r="S261" i="102"/>
  <c r="R255" i="103"/>
  <c r="I36" i="97"/>
  <c r="I46"/>
  <c r="K256" i="100"/>
  <c r="P163"/>
  <c r="S255" i="101"/>
  <c r="Q261" i="102"/>
  <c r="M255" i="103"/>
  <c r="F255" i="104"/>
  <c r="L32"/>
  <c r="L255" s="1"/>
  <c r="I54" i="97"/>
  <c r="F240" i="83"/>
  <c r="F239" s="1"/>
  <c r="R62" i="105"/>
  <c r="K156" i="80"/>
  <c r="K66" i="108"/>
  <c r="H70" i="101"/>
  <c r="H59" s="1"/>
  <c r="G71"/>
  <c r="G70" s="1"/>
  <c r="G59" s="1"/>
  <c r="P44" i="95"/>
  <c r="R31" i="97"/>
  <c r="R162" i="108"/>
  <c r="J225" i="101"/>
  <c r="P225" s="1"/>
  <c r="P226"/>
  <c r="G162"/>
  <c r="R167" i="105"/>
  <c r="L225" i="108"/>
  <c r="R226"/>
  <c r="G147" i="101"/>
  <c r="M56" i="80"/>
  <c r="M55"/>
  <c r="M53"/>
  <c r="L159"/>
  <c r="L52"/>
  <c r="L51"/>
  <c r="L43"/>
  <c r="L39"/>
  <c r="L38"/>
  <c r="L35"/>
  <c r="L33"/>
  <c r="L34"/>
  <c r="P225" i="103"/>
  <c r="P32" i="104"/>
  <c r="P33"/>
  <c r="H5" i="97"/>
  <c r="H5" i="95" s="1"/>
  <c r="K5" i="93" s="1"/>
  <c r="K10" s="1"/>
  <c r="K15" s="1"/>
  <c r="K45" i="108"/>
  <c r="M57" i="80"/>
  <c r="M50"/>
  <c r="M43"/>
  <c r="M41"/>
  <c r="M39"/>
  <c r="M38"/>
  <c r="K39"/>
  <c r="M35"/>
  <c r="K35"/>
  <c r="K57"/>
  <c r="M52"/>
  <c r="K49" i="107"/>
  <c r="R32"/>
  <c r="I78"/>
  <c r="K78" s="1"/>
  <c r="M78" i="80" s="1"/>
  <c r="K229" i="107"/>
  <c r="M229" i="80" s="1"/>
  <c r="I228" i="107"/>
  <c r="K228" s="1"/>
  <c r="M228" i="80" s="1"/>
  <c r="K152" i="107"/>
  <c r="M152" i="80" s="1"/>
  <c r="K200" i="107"/>
  <c r="M200" i="80" s="1"/>
  <c r="I165" i="107"/>
  <c r="K165" s="1"/>
  <c r="M165" i="80" s="1"/>
  <c r="I45" i="103"/>
  <c r="I61" i="97"/>
  <c r="L57" i="80"/>
  <c r="L50"/>
  <c r="K49" i="105"/>
  <c r="Q260"/>
  <c r="K55" i="80"/>
  <c r="K47"/>
  <c r="P53" i="103"/>
  <c r="P40"/>
  <c r="P226"/>
  <c r="I86" i="97"/>
  <c r="J87"/>
  <c r="J86" s="1"/>
  <c r="R25" i="95"/>
  <c r="R16" i="97"/>
  <c r="P14" i="95" s="1"/>
  <c r="T25"/>
  <c r="M39"/>
  <c r="R7" i="97"/>
  <c r="P7" i="95" s="1"/>
  <c r="I14" i="96"/>
  <c r="J261" i="102"/>
  <c r="P261" s="1"/>
  <c r="P5"/>
  <c r="I65"/>
  <c r="I232"/>
  <c r="P32"/>
  <c r="V255" i="101"/>
  <c r="U255"/>
  <c r="I7" i="96"/>
  <c r="T256" i="100"/>
  <c r="L255" i="103"/>
  <c r="P32"/>
  <c r="I72" i="97"/>
  <c r="J72" s="1"/>
  <c r="P5" i="103"/>
  <c r="Q255" i="101"/>
  <c r="P156" i="95"/>
  <c r="I167" i="96"/>
  <c r="I164"/>
  <c r="P153" i="95"/>
  <c r="P58"/>
  <c r="I69" i="96"/>
  <c r="P35" i="95"/>
  <c r="I37" i="96"/>
  <c r="P43" i="95"/>
  <c r="I45" i="96"/>
  <c r="I33"/>
  <c r="P31" i="95"/>
  <c r="P28"/>
  <c r="I30" i="96"/>
  <c r="P19" i="95"/>
  <c r="I19" i="96"/>
  <c r="P15" i="95"/>
  <c r="I15" i="96"/>
  <c r="O25" i="95"/>
  <c r="S25" i="96"/>
  <c r="P25" i="95" s="1"/>
  <c r="I22" i="96"/>
  <c r="P22" i="95"/>
  <c r="H75" i="101"/>
  <c r="I40" i="102"/>
  <c r="F76" i="97"/>
  <c r="F51" i="95"/>
  <c r="F100" i="97"/>
  <c r="F106"/>
  <c r="F114"/>
  <c r="F125"/>
  <c r="F136"/>
  <c r="F147"/>
  <c r="F205"/>
  <c r="F227"/>
  <c r="F274"/>
  <c r="T32" i="103"/>
  <c r="T255" s="1"/>
  <c r="K37" i="107"/>
  <c r="K37" i="105"/>
  <c r="F175" i="79"/>
  <c r="F239"/>
  <c r="F238" s="1"/>
  <c r="F244" i="108"/>
  <c r="F231"/>
  <c r="F147"/>
  <c r="F59"/>
  <c r="F162"/>
  <c r="F5"/>
  <c r="F32"/>
  <c r="J5"/>
  <c r="K6"/>
  <c r="K227"/>
  <c r="I226"/>
  <c r="I53"/>
  <c r="F75"/>
  <c r="M51" i="80"/>
  <c r="K51"/>
  <c r="M61"/>
  <c r="K61"/>
  <c r="K45" i="107"/>
  <c r="M45" i="80" s="1"/>
  <c r="I40" i="107"/>
  <c r="M58" i="80"/>
  <c r="K58"/>
  <c r="L40" i="105"/>
  <c r="W32"/>
  <c r="W260" s="1"/>
  <c r="S32"/>
  <c r="S260" s="1"/>
  <c r="N32"/>
  <c r="N260" s="1"/>
  <c r="I5"/>
  <c r="K5" s="1"/>
  <c r="L5" i="80" s="1"/>
  <c r="K169" i="105"/>
  <c r="L167" i="80" s="1"/>
  <c r="I167" i="105"/>
  <c r="K167" s="1"/>
  <c r="L165" i="80" s="1"/>
  <c r="K152" i="105"/>
  <c r="L152" i="80" s="1"/>
  <c r="I150" i="105"/>
  <c r="K45"/>
  <c r="L45" i="80" s="1"/>
  <c r="I231" i="105"/>
  <c r="K79"/>
  <c r="L79" i="80" s="1"/>
  <c r="I78" i="105"/>
  <c r="K78" s="1"/>
  <c r="L78" i="80" s="1"/>
  <c r="K73" i="105"/>
  <c r="L73" i="80" s="1"/>
  <c r="I62" i="105"/>
  <c r="K62" s="1"/>
  <c r="L62" i="80" s="1"/>
  <c r="K53" i="105"/>
  <c r="L53" i="80" s="1"/>
  <c r="J32" i="105"/>
  <c r="J260" s="1"/>
  <c r="U32"/>
  <c r="U260" s="1"/>
  <c r="F5" i="88"/>
  <c r="F40" i="80"/>
  <c r="F32" s="1"/>
  <c r="F258" s="1"/>
  <c r="T255" i="104"/>
  <c r="U255"/>
  <c r="Q32"/>
  <c r="Q255" s="1"/>
  <c r="M255"/>
  <c r="K255"/>
  <c r="I37"/>
  <c r="I75"/>
  <c r="I33"/>
  <c r="I40"/>
  <c r="S255" i="103"/>
  <c r="Q255"/>
  <c r="J255"/>
  <c r="I6"/>
  <c r="I5" s="1"/>
  <c r="I40"/>
  <c r="N255"/>
  <c r="I32"/>
  <c r="I6" i="104"/>
  <c r="I5" s="1"/>
  <c r="F261" i="102"/>
  <c r="I5" i="101"/>
  <c r="I32"/>
  <c r="O255"/>
  <c r="F255"/>
  <c r="M256" i="100"/>
  <c r="V256"/>
  <c r="R256"/>
  <c r="I163"/>
  <c r="O256"/>
  <c r="I40"/>
  <c r="I32" s="1"/>
  <c r="I256" s="1"/>
  <c r="F216" i="97"/>
  <c r="F244"/>
  <c r="F187"/>
  <c r="F257"/>
  <c r="F261"/>
  <c r="F96"/>
  <c r="F179"/>
  <c r="F26"/>
  <c r="F109"/>
  <c r="J8"/>
  <c r="J7" s="1"/>
  <c r="I7"/>
  <c r="F150"/>
  <c r="F165"/>
  <c r="F194"/>
  <c r="F230"/>
  <c r="F277"/>
  <c r="F45"/>
  <c r="F44" s="1"/>
  <c r="F246" i="94"/>
  <c r="F243"/>
  <c r="F235"/>
  <c r="F230"/>
  <c r="C17" i="93" s="1"/>
  <c r="F223" i="94"/>
  <c r="F222" s="1"/>
  <c r="F218"/>
  <c r="F204"/>
  <c r="F194"/>
  <c r="F190" s="1"/>
  <c r="C13" i="93" s="1"/>
  <c r="F178" i="94"/>
  <c r="F168"/>
  <c r="F164" s="1"/>
  <c r="C9" i="93" s="1"/>
  <c r="F160" i="94"/>
  <c r="F156"/>
  <c r="F150"/>
  <c r="F146"/>
  <c r="F143"/>
  <c r="F138"/>
  <c r="F130"/>
  <c r="F125"/>
  <c r="F121"/>
  <c r="F106"/>
  <c r="F102"/>
  <c r="F96"/>
  <c r="F95" s="1"/>
  <c r="F90"/>
  <c r="F85"/>
  <c r="F73"/>
  <c r="F62"/>
  <c r="F51"/>
  <c r="F37"/>
  <c r="F26"/>
  <c r="F15"/>
  <c r="F6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/>
  <c r="F230" i="95" s="1"/>
  <c r="F240" i="96"/>
  <c r="F229" i="95" s="1"/>
  <c r="F239" i="96"/>
  <c r="F235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/>
  <c r="F155" i="95" s="1"/>
  <c r="F165" i="96"/>
  <c r="F154" i="95" s="1"/>
  <c r="F163" i="96"/>
  <c r="F152" i="95" s="1"/>
  <c r="F162" i="96"/>
  <c r="F151" i="95" s="1"/>
  <c r="F161" i="96"/>
  <c r="F159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/>
  <c r="F61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J152" i="90"/>
  <c r="J151"/>
  <c r="I28" i="92"/>
  <c r="F197" i="96" l="1"/>
  <c r="F238"/>
  <c r="G255" i="101"/>
  <c r="P256" i="100"/>
  <c r="L258" i="107"/>
  <c r="R258" s="1"/>
  <c r="R225" i="108"/>
  <c r="L255"/>
  <c r="R255" s="1"/>
  <c r="H255" i="101"/>
  <c r="H285" i="97"/>
  <c r="H255" i="95" s="1"/>
  <c r="J255" i="104"/>
  <c r="P255" s="1"/>
  <c r="F186" i="96"/>
  <c r="F175" i="95" s="1"/>
  <c r="L32" i="105"/>
  <c r="R40"/>
  <c r="J255" i="101"/>
  <c r="P255" s="1"/>
  <c r="F87" i="96"/>
  <c r="F154" i="94"/>
  <c r="C12" i="93" s="1"/>
  <c r="L37" i="80"/>
  <c r="I32" i="102"/>
  <c r="F59" i="96"/>
  <c r="M49" i="80"/>
  <c r="M37"/>
  <c r="F62" i="96"/>
  <c r="F53" i="95" s="1"/>
  <c r="F54"/>
  <c r="F106" i="96"/>
  <c r="F95" i="95" s="1"/>
  <c r="F117" i="96"/>
  <c r="F128"/>
  <c r="F117" i="95" s="1"/>
  <c r="F131" i="96"/>
  <c r="F168"/>
  <c r="F157" i="95" s="1"/>
  <c r="I12" i="93" s="1"/>
  <c r="F258" i="96"/>
  <c r="I231" i="102"/>
  <c r="P255" i="103"/>
  <c r="F24" i="96"/>
  <c r="F24" i="95" s="1"/>
  <c r="I6" i="93" s="1"/>
  <c r="F47" i="96"/>
  <c r="F45" i="95" s="1"/>
  <c r="F20" i="96"/>
  <c r="F77"/>
  <c r="F81"/>
  <c r="F90"/>
  <c r="F95"/>
  <c r="F84" i="95" s="1"/>
  <c r="F146" i="96"/>
  <c r="F160"/>
  <c r="F175"/>
  <c r="F208"/>
  <c r="F211"/>
  <c r="F225"/>
  <c r="F214" i="95" s="1"/>
  <c r="F242" i="96"/>
  <c r="F255"/>
  <c r="F244" i="95" s="1"/>
  <c r="F200"/>
  <c r="F135"/>
  <c r="F79"/>
  <c r="F186"/>
  <c r="F198"/>
  <c r="F176"/>
  <c r="F118"/>
  <c r="F96"/>
  <c r="F150"/>
  <c r="F136"/>
  <c r="F228"/>
  <c r="F158"/>
  <c r="F158" i="96"/>
  <c r="F147" i="95" s="1"/>
  <c r="I11" i="93" s="1"/>
  <c r="F247" i="95"/>
  <c r="F164"/>
  <c r="F120"/>
  <c r="F20"/>
  <c r="F227"/>
  <c r="F197"/>
  <c r="F106"/>
  <c r="F76"/>
  <c r="F70"/>
  <c r="F50"/>
  <c r="F248"/>
  <c r="F232"/>
  <c r="F80"/>
  <c r="F60"/>
  <c r="I255" i="101"/>
  <c r="F177" i="97"/>
  <c r="F149" i="95"/>
  <c r="F256" i="97"/>
  <c r="F231" i="95"/>
  <c r="F89" i="97"/>
  <c r="F66" i="95"/>
  <c r="F35" i="96"/>
  <c r="F33" i="95" s="1"/>
  <c r="K150" i="105"/>
  <c r="L49" i="80"/>
  <c r="F226" i="108"/>
  <c r="J255"/>
  <c r="K5"/>
  <c r="K53"/>
  <c r="I32"/>
  <c r="K226"/>
  <c r="I225"/>
  <c r="K40" i="107"/>
  <c r="I32"/>
  <c r="I56" i="105"/>
  <c r="I40"/>
  <c r="K231"/>
  <c r="L229" i="80" s="1"/>
  <c r="I230" i="105"/>
  <c r="K230" s="1"/>
  <c r="L228" i="80" s="1"/>
  <c r="I255" i="103"/>
  <c r="I32" i="104"/>
  <c r="F105" i="97"/>
  <c r="F255"/>
  <c r="F192"/>
  <c r="F5" i="94"/>
  <c r="C5" i="93" s="1"/>
  <c r="F48" i="94"/>
  <c r="C11" i="93" s="1"/>
  <c r="F84" i="94"/>
  <c r="C6" i="93" s="1"/>
  <c r="F119" i="94"/>
  <c r="C7" i="93" s="1"/>
  <c r="F217" i="94"/>
  <c r="F216" s="1"/>
  <c r="C21" i="93" s="1"/>
  <c r="F42" i="96"/>
  <c r="F5"/>
  <c r="F237" l="1"/>
  <c r="F236" s="1"/>
  <c r="F225" i="95" s="1"/>
  <c r="I21" i="93" s="1"/>
  <c r="F173" i="96"/>
  <c r="F162" i="95" s="1"/>
  <c r="I13" i="93" s="1"/>
  <c r="I261" i="102"/>
  <c r="F86" i="96"/>
  <c r="F75" i="95" s="1"/>
  <c r="I9" i="93" s="1"/>
  <c r="L260" i="105"/>
  <c r="R260" s="1"/>
  <c r="R32"/>
  <c r="L150" i="80"/>
  <c r="I255" i="104"/>
  <c r="M40" i="80"/>
  <c r="F34" i="96"/>
  <c r="F32" i="95" s="1"/>
  <c r="I7" i="93" s="1"/>
  <c r="F40" i="95"/>
  <c r="F70" i="96"/>
  <c r="K56" i="105"/>
  <c r="K225" i="108"/>
  <c r="F225"/>
  <c r="K32"/>
  <c r="I255"/>
  <c r="K32" i="107"/>
  <c r="M32" i="80" s="1"/>
  <c r="I258" i="107"/>
  <c r="K258" s="1"/>
  <c r="M258" i="80" s="1"/>
  <c r="K40" i="105"/>
  <c r="I32"/>
  <c r="F254" i="94"/>
  <c r="N41" i="92"/>
  <c r="N39"/>
  <c r="M39"/>
  <c r="M41"/>
  <c r="L41"/>
  <c r="K41"/>
  <c r="L39"/>
  <c r="K39"/>
  <c r="I222" i="90"/>
  <c r="I221" s="1"/>
  <c r="I217"/>
  <c r="I203"/>
  <c r="I193"/>
  <c r="I189" s="1"/>
  <c r="F13" i="89" s="1"/>
  <c r="I177" i="90"/>
  <c r="I167"/>
  <c r="I159"/>
  <c r="I155"/>
  <c r="I153"/>
  <c r="F12" i="89" s="1"/>
  <c r="I149" i="90"/>
  <c r="I145"/>
  <c r="I106"/>
  <c r="I102"/>
  <c r="I96"/>
  <c r="I90"/>
  <c r="I85"/>
  <c r="I73"/>
  <c r="I48" s="1"/>
  <c r="F11" i="89" s="1"/>
  <c r="I62" i="90"/>
  <c r="I51"/>
  <c r="I37"/>
  <c r="I26"/>
  <c r="I15"/>
  <c r="I6"/>
  <c r="F67" i="92"/>
  <c r="F57"/>
  <c r="F54"/>
  <c r="F43"/>
  <c r="F38"/>
  <c r="F24"/>
  <c r="I6" i="89" s="1"/>
  <c r="F6" i="92"/>
  <c r="F222" i="90"/>
  <c r="F221" s="1"/>
  <c r="F217"/>
  <c r="F203"/>
  <c r="F193"/>
  <c r="F177"/>
  <c r="F167"/>
  <c r="F159"/>
  <c r="F155"/>
  <c r="F149"/>
  <c r="F145"/>
  <c r="F141"/>
  <c r="F139" s="1"/>
  <c r="F128"/>
  <c r="F121"/>
  <c r="F106"/>
  <c r="F102"/>
  <c r="F96"/>
  <c r="F90"/>
  <c r="F85"/>
  <c r="F73"/>
  <c r="F62"/>
  <c r="F51"/>
  <c r="F37"/>
  <c r="F26"/>
  <c r="F15"/>
  <c r="F6"/>
  <c r="F234"/>
  <c r="F249"/>
  <c r="F248"/>
  <c r="F247"/>
  <c r="F246"/>
  <c r="F245"/>
  <c r="F244"/>
  <c r="F243"/>
  <c r="F241"/>
  <c r="F240"/>
  <c r="F238"/>
  <c r="F237"/>
  <c r="F233"/>
  <c r="F232"/>
  <c r="F231"/>
  <c r="F229" s="1"/>
  <c r="C17" i="89" s="1"/>
  <c r="L12" i="78"/>
  <c r="R12" s="1"/>
  <c r="J12" s="1"/>
  <c r="L11"/>
  <c r="R11" s="1"/>
  <c r="J11" s="1"/>
  <c r="F163" i="90" l="1"/>
  <c r="C9" i="89" s="1"/>
  <c r="P41" i="92"/>
  <c r="I41" s="1"/>
  <c r="F266" i="96"/>
  <c r="F5" i="90"/>
  <c r="C5" i="89" s="1"/>
  <c r="F226" i="95"/>
  <c r="I5" i="90"/>
  <c r="F5" i="89" s="1"/>
  <c r="F59" i="95"/>
  <c r="I8" i="93" s="1"/>
  <c r="F14" i="89"/>
  <c r="I95" i="90"/>
  <c r="I84" s="1"/>
  <c r="F6" i="89" s="1"/>
  <c r="I163" i="90"/>
  <c r="F9" i="89" s="1"/>
  <c r="P39" i="92"/>
  <c r="I39" s="1"/>
  <c r="L56" i="80"/>
  <c r="L40"/>
  <c r="J124" i="90"/>
  <c r="J239" i="94"/>
  <c r="K255" i="108"/>
  <c r="F255"/>
  <c r="K32" i="105"/>
  <c r="I260"/>
  <c r="K260" s="1"/>
  <c r="L258" i="80" s="1"/>
  <c r="F48" i="90"/>
  <c r="C11" i="89" s="1"/>
  <c r="F95" i="90"/>
  <c r="F84" s="1"/>
  <c r="C6" i="89" s="1"/>
  <c r="F37" i="92"/>
  <c r="F153" i="90"/>
  <c r="C12" i="89" s="1"/>
  <c r="F189" i="90"/>
  <c r="C13" i="89" s="1"/>
  <c r="F125" i="90"/>
  <c r="F119" s="1"/>
  <c r="C7" i="89" s="1"/>
  <c r="K69" i="78"/>
  <c r="L32" i="80" l="1"/>
  <c r="Q7" i="39"/>
  <c r="N7" l="1"/>
  <c r="J86" i="78"/>
  <c r="R7" i="39" l="1"/>
  <c r="AC7"/>
  <c r="AE144" i="79"/>
  <c r="X138" i="66" s="1"/>
  <c r="AD144" i="79"/>
  <c r="W138" i="66" s="1"/>
  <c r="AC144" i="79"/>
  <c r="V138" i="66" s="1"/>
  <c r="AB144" i="79"/>
  <c r="U138" i="66" s="1"/>
  <c r="AA144" i="79"/>
  <c r="T138" i="66" s="1"/>
  <c r="Z144" i="79"/>
  <c r="S138" i="66" s="1"/>
  <c r="X144" i="79"/>
  <c r="Q138" i="66" s="1"/>
  <c r="W144" i="79"/>
  <c r="P138" i="66" s="1"/>
  <c r="V144" i="79"/>
  <c r="O138" i="66" s="1"/>
  <c r="U144" i="79"/>
  <c r="N138" i="66" s="1"/>
  <c r="T144" i="79"/>
  <c r="M138" i="66" s="1"/>
  <c r="S144" i="79"/>
  <c r="R144"/>
  <c r="Q144"/>
  <c r="P144"/>
  <c r="N144"/>
  <c r="L144"/>
  <c r="I144"/>
  <c r="M156" i="83"/>
  <c r="L156"/>
  <c r="L138" i="66" l="1"/>
  <c r="Y144" i="79"/>
  <c r="R138" i="66" s="1"/>
  <c r="W173" i="78"/>
  <c r="V173"/>
  <c r="U173"/>
  <c r="T173"/>
  <c r="S173"/>
  <c r="Q173"/>
  <c r="P173"/>
  <c r="O173"/>
  <c r="N173"/>
  <c r="M173"/>
  <c r="L173"/>
  <c r="J173"/>
  <c r="X88"/>
  <c r="W88"/>
  <c r="V88"/>
  <c r="U88"/>
  <c r="T88"/>
  <c r="S88"/>
  <c r="Q88"/>
  <c r="P88"/>
  <c r="O88"/>
  <c r="N88"/>
  <c r="M88"/>
  <c r="J88"/>
  <c r="L88"/>
  <c r="K67"/>
  <c r="L56" i="87"/>
  <c r="N56" s="1"/>
  <c r="N54" s="1"/>
  <c r="L55"/>
  <c r="K50" i="78"/>
  <c r="K49"/>
  <c r="X197"/>
  <c r="X156" i="66" s="1"/>
  <c r="W197" i="78"/>
  <c r="W156" i="66" s="1"/>
  <c r="V197" i="78"/>
  <c r="V156" i="66" s="1"/>
  <c r="U197" i="78"/>
  <c r="U156" i="66" s="1"/>
  <c r="T197" i="78"/>
  <c r="T156" i="66" s="1"/>
  <c r="S197" i="78"/>
  <c r="S156" i="66" s="1"/>
  <c r="P197" i="78"/>
  <c r="P156" i="66" s="1"/>
  <c r="O197" i="78"/>
  <c r="O156" i="66" s="1"/>
  <c r="N197" i="78"/>
  <c r="N156" i="66" s="1"/>
  <c r="M197" i="78"/>
  <c r="M156" i="66" s="1"/>
  <c r="L197" i="78"/>
  <c r="J197"/>
  <c r="J156" i="66" s="1"/>
  <c r="X192" i="78"/>
  <c r="X152" i="66" s="1"/>
  <c r="W192" i="78"/>
  <c r="W152" i="66" s="1"/>
  <c r="V192" i="78"/>
  <c r="V152" i="66" s="1"/>
  <c r="U192" i="78"/>
  <c r="U152" i="66" s="1"/>
  <c r="T192" i="78"/>
  <c r="T152" i="66" s="1"/>
  <c r="S192" i="78"/>
  <c r="S152" i="66" s="1"/>
  <c r="P192" i="78"/>
  <c r="P152" i="66" s="1"/>
  <c r="O192" i="78"/>
  <c r="O152" i="66" s="1"/>
  <c r="N192" i="78"/>
  <c r="N152" i="66" s="1"/>
  <c r="M192" i="78"/>
  <c r="M152" i="66" s="1"/>
  <c r="L192" i="78"/>
  <c r="J192"/>
  <c r="J152" i="66" s="1"/>
  <c r="K198" i="78"/>
  <c r="K193"/>
  <c r="W183"/>
  <c r="V183"/>
  <c r="U183"/>
  <c r="T183"/>
  <c r="S183"/>
  <c r="Q183"/>
  <c r="P183"/>
  <c r="O183"/>
  <c r="N183"/>
  <c r="M183"/>
  <c r="L183"/>
  <c r="J183"/>
  <c r="K184"/>
  <c r="K90"/>
  <c r="K89"/>
  <c r="J29"/>
  <c r="L29"/>
  <c r="X29"/>
  <c r="W30"/>
  <c r="W29" s="1"/>
  <c r="V30"/>
  <c r="V29" s="1"/>
  <c r="U29"/>
  <c r="T30"/>
  <c r="T29" s="1"/>
  <c r="S30"/>
  <c r="S29" s="1"/>
  <c r="Q30"/>
  <c r="P29"/>
  <c r="O29"/>
  <c r="X10"/>
  <c r="W10"/>
  <c r="V10"/>
  <c r="U10"/>
  <c r="T10"/>
  <c r="S10"/>
  <c r="Q10"/>
  <c r="Q8" i="66" s="1"/>
  <c r="P10" i="78"/>
  <c r="O10"/>
  <c r="N10"/>
  <c r="M10"/>
  <c r="L10"/>
  <c r="X7"/>
  <c r="W7"/>
  <c r="V7"/>
  <c r="U7"/>
  <c r="T7"/>
  <c r="S7"/>
  <c r="Q7"/>
  <c r="Q7" i="66" s="1"/>
  <c r="P7" i="78"/>
  <c r="O7"/>
  <c r="J7"/>
  <c r="K31"/>
  <c r="L7"/>
  <c r="M29"/>
  <c r="K12"/>
  <c r="K9"/>
  <c r="K45"/>
  <c r="K44"/>
  <c r="X43"/>
  <c r="W43"/>
  <c r="V43"/>
  <c r="U43"/>
  <c r="T43"/>
  <c r="S43"/>
  <c r="Q43"/>
  <c r="P43"/>
  <c r="O43"/>
  <c r="N43"/>
  <c r="M43"/>
  <c r="L43"/>
  <c r="J43"/>
  <c r="J153" i="68"/>
  <c r="J152"/>
  <c r="R183" i="78" l="1"/>
  <c r="R10"/>
  <c r="Q29"/>
  <c r="Q25" i="66" s="1"/>
  <c r="R30" i="78"/>
  <c r="I30" s="1"/>
  <c r="M55" i="87"/>
  <c r="M54" s="1"/>
  <c r="L54"/>
  <c r="R173" i="78"/>
  <c r="R88"/>
  <c r="Q35" i="66"/>
  <c r="R43" i="78"/>
  <c r="R197"/>
  <c r="L156" i="66"/>
  <c r="R192" i="78"/>
  <c r="L152" i="66"/>
  <c r="K150" i="78"/>
  <c r="I43"/>
  <c r="I88"/>
  <c r="M7"/>
  <c r="N7"/>
  <c r="I10"/>
  <c r="N29"/>
  <c r="K78"/>
  <c r="Z10" i="88"/>
  <c r="Y10"/>
  <c r="Y34" s="1"/>
  <c r="X10"/>
  <c r="X34" s="1"/>
  <c r="Z34"/>
  <c r="W34"/>
  <c r="V34"/>
  <c r="AA8"/>
  <c r="AA32" s="1"/>
  <c r="Z8"/>
  <c r="Z32" s="1"/>
  <c r="Y8"/>
  <c r="Y32" s="1"/>
  <c r="X8"/>
  <c r="X32" s="1"/>
  <c r="W8"/>
  <c r="W32" s="1"/>
  <c r="V8"/>
  <c r="AA9"/>
  <c r="AA33" s="1"/>
  <c r="Z9"/>
  <c r="Z33" s="1"/>
  <c r="Y9"/>
  <c r="Y33" s="1"/>
  <c r="X9"/>
  <c r="X33" s="1"/>
  <c r="W9"/>
  <c r="W33" s="1"/>
  <c r="V9"/>
  <c r="V32" l="1"/>
  <c r="I32" s="1"/>
  <c r="I8"/>
  <c r="V33"/>
  <c r="I33" s="1"/>
  <c r="I9"/>
  <c r="I10"/>
  <c r="R29" i="78"/>
  <c r="R7"/>
  <c r="R152" i="66"/>
  <c r="I192" i="78"/>
  <c r="R156" i="66"/>
  <c r="I197" i="78"/>
  <c r="I34" i="88"/>
  <c r="J58" i="68"/>
  <c r="F53" i="87"/>
  <c r="K8" i="78"/>
  <c r="I7"/>
  <c r="K30"/>
  <c r="K20" i="88"/>
  <c r="N20" s="1"/>
  <c r="N11" s="1"/>
  <c r="K19"/>
  <c r="M19" s="1"/>
  <c r="M11" s="1"/>
  <c r="K18"/>
  <c r="L18" s="1"/>
  <c r="L11" s="1"/>
  <c r="AA11"/>
  <c r="X8" i="66" s="1"/>
  <c r="Z11" i="88"/>
  <c r="W8" i="66" s="1"/>
  <c r="Y11" i="88"/>
  <c r="V8" i="66" s="1"/>
  <c r="X11" i="88"/>
  <c r="U8" i="66" s="1"/>
  <c r="W11" i="88"/>
  <c r="T8" i="66" s="1"/>
  <c r="V11" i="88"/>
  <c r="S8" i="66" s="1"/>
  <c r="S11" i="88"/>
  <c r="P8" i="66" s="1"/>
  <c r="R11" i="88"/>
  <c r="O8" i="66" s="1"/>
  <c r="Q11" i="88"/>
  <c r="N8" i="66" s="1"/>
  <c r="P11" i="88"/>
  <c r="M8" i="66" s="1"/>
  <c r="O11" i="88"/>
  <c r="J11"/>
  <c r="S158" i="68"/>
  <c r="K143" i="79"/>
  <c r="AE142"/>
  <c r="X137" i="66" s="1"/>
  <c r="AD142" i="79"/>
  <c r="W137" i="66" s="1"/>
  <c r="AC142" i="79"/>
  <c r="V137" i="66" s="1"/>
  <c r="AB142" i="79"/>
  <c r="U137" i="66" s="1"/>
  <c r="AA142" i="79"/>
  <c r="T137" i="66" s="1"/>
  <c r="Z142" i="79"/>
  <c r="S137" i="66" s="1"/>
  <c r="X142" i="79"/>
  <c r="W142"/>
  <c r="P137" i="66" s="1"/>
  <c r="V142" i="79"/>
  <c r="O137" i="66" s="1"/>
  <c r="U142" i="79"/>
  <c r="N137" i="66" s="1"/>
  <c r="T142" i="79"/>
  <c r="M137" i="66" s="1"/>
  <c r="S142" i="79"/>
  <c r="L137" i="66" s="1"/>
  <c r="R142" i="79"/>
  <c r="Q142"/>
  <c r="Q140" s="1"/>
  <c r="O142"/>
  <c r="L142"/>
  <c r="J142"/>
  <c r="J137" i="66" s="1"/>
  <c r="Q268" i="79"/>
  <c r="Q265"/>
  <c r="Q257"/>
  <c r="Q254"/>
  <c r="Q244"/>
  <c r="Q240"/>
  <c r="Q227"/>
  <c r="Q213"/>
  <c r="Q210"/>
  <c r="Q199"/>
  <c r="Q188"/>
  <c r="Q177"/>
  <c r="Q170"/>
  <c r="Q162"/>
  <c r="Q160" s="1"/>
  <c r="Q125"/>
  <c r="Q122"/>
  <c r="Q111"/>
  <c r="Q100"/>
  <c r="Q89"/>
  <c r="Q84"/>
  <c r="Q81"/>
  <c r="Q70"/>
  <c r="Q66"/>
  <c r="Q53"/>
  <c r="Q50"/>
  <c r="Q45"/>
  <c r="Q40"/>
  <c r="Q37"/>
  <c r="Q33"/>
  <c r="Q32" s="1"/>
  <c r="Q24"/>
  <c r="Q20"/>
  <c r="Q6"/>
  <c r="AE257"/>
  <c r="AD257"/>
  <c r="AC257"/>
  <c r="AB257"/>
  <c r="AA257"/>
  <c r="Z257"/>
  <c r="X257"/>
  <c r="W257"/>
  <c r="V257"/>
  <c r="U257"/>
  <c r="T257"/>
  <c r="S257"/>
  <c r="R257"/>
  <c r="P257"/>
  <c r="O257"/>
  <c r="L257"/>
  <c r="J257"/>
  <c r="AE254"/>
  <c r="AD254"/>
  <c r="AC254"/>
  <c r="AB254"/>
  <c r="AA254"/>
  <c r="Z254"/>
  <c r="X254"/>
  <c r="W254"/>
  <c r="V254"/>
  <c r="U254"/>
  <c r="T254"/>
  <c r="S254"/>
  <c r="R254"/>
  <c r="P254"/>
  <c r="P253" s="1"/>
  <c r="O254"/>
  <c r="O253" s="1"/>
  <c r="L254"/>
  <c r="L253" s="1"/>
  <c r="J254"/>
  <c r="K260"/>
  <c r="U11" i="88" l="1"/>
  <c r="R8" i="66" s="1"/>
  <c r="L8"/>
  <c r="J253" i="79"/>
  <c r="J240" i="66" s="1"/>
  <c r="R253" i="79"/>
  <c r="AA253"/>
  <c r="T240" i="66" s="1"/>
  <c r="AC253" i="79"/>
  <c r="V240" i="66" s="1"/>
  <c r="N260" i="79"/>
  <c r="X253"/>
  <c r="Q240" i="66" s="1"/>
  <c r="Y257" i="79"/>
  <c r="Y254"/>
  <c r="Y142"/>
  <c r="R137" i="66" s="1"/>
  <c r="Q137"/>
  <c r="AE253" i="79"/>
  <c r="X240" i="66" s="1"/>
  <c r="Z253" i="79"/>
  <c r="S240" i="66" s="1"/>
  <c r="AB253" i="79"/>
  <c r="U240" i="66" s="1"/>
  <c r="AD253" i="79"/>
  <c r="W240" i="66" s="1"/>
  <c r="Q175" i="79"/>
  <c r="V253"/>
  <c r="O240" i="66" s="1"/>
  <c r="U253" i="79"/>
  <c r="N240" i="66" s="1"/>
  <c r="T253" i="79"/>
  <c r="S253"/>
  <c r="L240" i="66" s="1"/>
  <c r="W253" i="79"/>
  <c r="P240" i="66" s="1"/>
  <c r="P142" i="79"/>
  <c r="N143"/>
  <c r="F32" i="87"/>
  <c r="J237" i="94"/>
  <c r="I11" i="88"/>
  <c r="Q5" i="79"/>
  <c r="Q253"/>
  <c r="Q239" s="1"/>
  <c r="Q238" s="1"/>
  <c r="K174" i="78"/>
  <c r="I173"/>
  <c r="Q80" i="79"/>
  <c r="I29" i="78"/>
  <c r="I142" i="79"/>
  <c r="P25" i="92"/>
  <c r="AC9" i="39" l="1"/>
  <c r="M240" i="66"/>
  <c r="Y253" i="79"/>
  <c r="R240" i="66" s="1"/>
  <c r="N142" i="79"/>
  <c r="I25" i="92"/>
  <c r="F259" i="87"/>
  <c r="I31" i="92"/>
  <c r="AC10" i="39"/>
  <c r="K82" i="97"/>
  <c r="K80" s="1"/>
  <c r="J81"/>
  <c r="J80" s="1"/>
  <c r="X80"/>
  <c r="W80"/>
  <c r="V80"/>
  <c r="U80"/>
  <c r="T80"/>
  <c r="S80"/>
  <c r="P80"/>
  <c r="O80"/>
  <c r="N80"/>
  <c r="M80"/>
  <c r="L80"/>
  <c r="K51"/>
  <c r="K49" s="1"/>
  <c r="R80" l="1"/>
  <c r="I49"/>
  <c r="I80"/>
  <c r="J50"/>
  <c r="J49" s="1"/>
  <c r="I25" i="96" l="1"/>
  <c r="K27"/>
  <c r="K25" s="1"/>
  <c r="J26"/>
  <c r="J25" s="1"/>
  <c r="O61" i="83"/>
  <c r="K64"/>
  <c r="K63"/>
  <c r="AA61"/>
  <c r="Z61"/>
  <c r="Y61"/>
  <c r="X61"/>
  <c r="W61"/>
  <c r="V61"/>
  <c r="T61"/>
  <c r="S61"/>
  <c r="R61"/>
  <c r="Q61"/>
  <c r="P61"/>
  <c r="J61"/>
  <c r="AA54"/>
  <c r="Z54"/>
  <c r="Y54"/>
  <c r="X54"/>
  <c r="W54"/>
  <c r="V54"/>
  <c r="T54"/>
  <c r="S54"/>
  <c r="R54"/>
  <c r="Q54"/>
  <c r="P54"/>
  <c r="O54"/>
  <c r="M54"/>
  <c r="J54"/>
  <c r="K56"/>
  <c r="K55"/>
  <c r="U54" l="1"/>
  <c r="U61"/>
  <c r="Q54" i="66"/>
  <c r="M64" i="83"/>
  <c r="M61" s="1"/>
  <c r="L63"/>
  <c r="L61" s="1"/>
  <c r="L56"/>
  <c r="L54" s="1"/>
  <c r="N55"/>
  <c r="N54" s="1"/>
  <c r="I54"/>
  <c r="AB148" i="87"/>
  <c r="AA148"/>
  <c r="W146" i="66" s="1"/>
  <c r="Z148" i="87"/>
  <c r="V146" i="66" s="1"/>
  <c r="Y148" i="87"/>
  <c r="U146" i="66" s="1"/>
  <c r="X148" i="87"/>
  <c r="T146" i="66" s="1"/>
  <c r="W148" i="87"/>
  <c r="S146" i="66" s="1"/>
  <c r="U148" i="87"/>
  <c r="Q146" i="66" s="1"/>
  <c r="T148" i="87"/>
  <c r="P146" i="66" s="1"/>
  <c r="S148" i="87"/>
  <c r="O146" i="66" s="1"/>
  <c r="R148" i="87"/>
  <c r="N146" i="66" s="1"/>
  <c r="Q148" i="87"/>
  <c r="M146" i="66" s="1"/>
  <c r="P148" i="87"/>
  <c r="M148"/>
  <c r="K148"/>
  <c r="J146" i="66" s="1"/>
  <c r="L150" i="87"/>
  <c r="N150" s="1"/>
  <c r="N148" s="1"/>
  <c r="L149"/>
  <c r="O149" s="1"/>
  <c r="O148" s="1"/>
  <c r="O44" i="88"/>
  <c r="AA87"/>
  <c r="X58" i="66" s="1"/>
  <c r="Z87" i="88"/>
  <c r="W58" i="66" s="1"/>
  <c r="Y87" i="88"/>
  <c r="V58" i="66" s="1"/>
  <c r="X87" i="88"/>
  <c r="U58" i="66" s="1"/>
  <c r="W87" i="88"/>
  <c r="T58" i="66" s="1"/>
  <c r="V87" i="88"/>
  <c r="S58" i="66" s="1"/>
  <c r="S87" i="88"/>
  <c r="P58" i="66" s="1"/>
  <c r="R87" i="88"/>
  <c r="O58" i="66" s="1"/>
  <c r="Q87" i="88"/>
  <c r="N58" i="66" s="1"/>
  <c r="P87" i="88"/>
  <c r="M58" i="66" s="1"/>
  <c r="O87" i="88"/>
  <c r="J87"/>
  <c r="J58" i="66" s="1"/>
  <c r="AA80" i="88"/>
  <c r="X54" i="66" s="1"/>
  <c r="Z80" i="88"/>
  <c r="W54" i="66" s="1"/>
  <c r="Y80" i="88"/>
  <c r="V54" i="66" s="1"/>
  <c r="X80" i="88"/>
  <c r="U54" i="66" s="1"/>
  <c r="W80" i="88"/>
  <c r="T54" i="66" s="1"/>
  <c r="V80" i="88"/>
  <c r="S54" i="66" s="1"/>
  <c r="S80" i="88"/>
  <c r="P54" i="66" s="1"/>
  <c r="R80" i="88"/>
  <c r="O54" i="66" s="1"/>
  <c r="Q80" i="88"/>
  <c r="N54" i="66" s="1"/>
  <c r="P80" i="88"/>
  <c r="M54" i="66" s="1"/>
  <c r="J80" i="88"/>
  <c r="J54" i="66" s="1"/>
  <c r="K90" i="88"/>
  <c r="AA72"/>
  <c r="Z72"/>
  <c r="Y72"/>
  <c r="X72"/>
  <c r="W72"/>
  <c r="V72"/>
  <c r="S72"/>
  <c r="R72"/>
  <c r="Q72"/>
  <c r="P72"/>
  <c r="O72"/>
  <c r="J72"/>
  <c r="AA68"/>
  <c r="Z68"/>
  <c r="Z67" s="1"/>
  <c r="Y68"/>
  <c r="X68"/>
  <c r="W68"/>
  <c r="V68"/>
  <c r="V67" s="1"/>
  <c r="S68"/>
  <c r="R68"/>
  <c r="Q68"/>
  <c r="P68"/>
  <c r="O68"/>
  <c r="J68"/>
  <c r="AA59"/>
  <c r="X44" i="66" s="1"/>
  <c r="Z59" i="88"/>
  <c r="W44" i="66" s="1"/>
  <c r="Y59" i="88"/>
  <c r="V44" i="66" s="1"/>
  <c r="X59" i="88"/>
  <c r="U44" i="66" s="1"/>
  <c r="W59" i="88"/>
  <c r="T44" i="66" s="1"/>
  <c r="V59" i="88"/>
  <c r="S44" i="66" s="1"/>
  <c r="S59" i="88"/>
  <c r="P44" i="66" s="1"/>
  <c r="R59" i="88"/>
  <c r="O44" i="66" s="1"/>
  <c r="Q59" i="88"/>
  <c r="N44" i="66" s="1"/>
  <c r="P59" i="88"/>
  <c r="M44" i="66" s="1"/>
  <c r="O59" i="88"/>
  <c r="J59"/>
  <c r="J44" i="66" s="1"/>
  <c r="K71" i="88"/>
  <c r="K70"/>
  <c r="K69"/>
  <c r="I66"/>
  <c r="I65"/>
  <c r="I64"/>
  <c r="AA44"/>
  <c r="X35" i="66" s="1"/>
  <c r="Z44" i="88"/>
  <c r="W35" i="66" s="1"/>
  <c r="Y44" i="88"/>
  <c r="V35" i="66" s="1"/>
  <c r="X44" i="88"/>
  <c r="U35" i="66" s="1"/>
  <c r="W44" i="88"/>
  <c r="T35" i="66" s="1"/>
  <c r="V44" i="88"/>
  <c r="S35" i="66" s="1"/>
  <c r="S44" i="88"/>
  <c r="P35" i="66" s="1"/>
  <c r="R44" i="88"/>
  <c r="O35" i="66" s="1"/>
  <c r="Q44" i="88"/>
  <c r="N35" i="66" s="1"/>
  <c r="P44" i="88"/>
  <c r="M35" i="66" s="1"/>
  <c r="J44" i="88"/>
  <c r="J35" i="66" s="1"/>
  <c r="AA31" i="88"/>
  <c r="X25" i="66" s="1"/>
  <c r="Z31" i="88"/>
  <c r="W25" i="66" s="1"/>
  <c r="Y31" i="88"/>
  <c r="V25" i="66" s="1"/>
  <c r="X31" i="88"/>
  <c r="U25" i="66" s="1"/>
  <c r="W31" i="88"/>
  <c r="T25" i="66" s="1"/>
  <c r="V31" i="88"/>
  <c r="S25" i="66" s="1"/>
  <c r="S31" i="88"/>
  <c r="P25" i="66" s="1"/>
  <c r="R31" i="88"/>
  <c r="O25" i="66" s="1"/>
  <c r="Q31" i="88"/>
  <c r="N25" i="66" s="1"/>
  <c r="P31" i="88"/>
  <c r="M25" i="66" s="1"/>
  <c r="O31" i="88"/>
  <c r="J31"/>
  <c r="J25" i="66" s="1"/>
  <c r="AA7" i="88"/>
  <c r="X7" i="66" s="1"/>
  <c r="Z7" i="88"/>
  <c r="W7" i="66" s="1"/>
  <c r="Y7" i="88"/>
  <c r="V7" i="66" s="1"/>
  <c r="X7" i="88"/>
  <c r="U7" i="66" s="1"/>
  <c r="W7" i="88"/>
  <c r="T7" i="66" s="1"/>
  <c r="V7" i="88"/>
  <c r="S7" i="66" s="1"/>
  <c r="S7" i="88"/>
  <c r="P7" i="66" s="1"/>
  <c r="R7" i="88"/>
  <c r="O7" i="66" s="1"/>
  <c r="Q7" i="88"/>
  <c r="N7" i="66" s="1"/>
  <c r="P7" i="88"/>
  <c r="M7" i="66" s="1"/>
  <c r="O7" i="88"/>
  <c r="J7"/>
  <c r="J7" i="66" s="1"/>
  <c r="K33" i="88"/>
  <c r="M33" s="1"/>
  <c r="M31" s="1"/>
  <c r="I17"/>
  <c r="I16"/>
  <c r="I15"/>
  <c r="I14"/>
  <c r="I13"/>
  <c r="I12"/>
  <c r="K9"/>
  <c r="M9" s="1"/>
  <c r="M7" s="1"/>
  <c r="K8"/>
  <c r="L8" s="1"/>
  <c r="L7" s="1"/>
  <c r="U7" l="1"/>
  <c r="R7" i="66" s="1"/>
  <c r="L7"/>
  <c r="U31" i="88"/>
  <c r="R25" i="66" s="1"/>
  <c r="L25"/>
  <c r="U44" i="88"/>
  <c r="R35" i="66" s="1"/>
  <c r="L35"/>
  <c r="U59" i="88"/>
  <c r="R44" i="66" s="1"/>
  <c r="L44"/>
  <c r="U68" i="88"/>
  <c r="U72"/>
  <c r="U87"/>
  <c r="R58" i="66" s="1"/>
  <c r="L58"/>
  <c r="L146"/>
  <c r="V148" i="87"/>
  <c r="R146" i="66" s="1"/>
  <c r="Q67" i="88"/>
  <c r="L69"/>
  <c r="L68" s="1"/>
  <c r="N71"/>
  <c r="N68" s="1"/>
  <c r="M70"/>
  <c r="M68" s="1"/>
  <c r="N90"/>
  <c r="N87" s="1"/>
  <c r="K12"/>
  <c r="K14"/>
  <c r="K16"/>
  <c r="K64"/>
  <c r="K66"/>
  <c r="K13"/>
  <c r="K15"/>
  <c r="K17"/>
  <c r="K65"/>
  <c r="K89"/>
  <c r="K88"/>
  <c r="K82"/>
  <c r="K83"/>
  <c r="K75"/>
  <c r="K74"/>
  <c r="K73"/>
  <c r="K62"/>
  <c r="K61"/>
  <c r="K60"/>
  <c r="K56"/>
  <c r="K55"/>
  <c r="K46"/>
  <c r="M46" s="1"/>
  <c r="M44" s="1"/>
  <c r="K45"/>
  <c r="K34"/>
  <c r="K10"/>
  <c r="K21"/>
  <c r="K54"/>
  <c r="I53"/>
  <c r="J67"/>
  <c r="P67"/>
  <c r="R67"/>
  <c r="W67"/>
  <c r="Y67"/>
  <c r="AA67"/>
  <c r="O67"/>
  <c r="S67"/>
  <c r="X67"/>
  <c r="J148" i="87"/>
  <c r="K62" i="83"/>
  <c r="I61"/>
  <c r="I87" i="88"/>
  <c r="K81"/>
  <c r="I80"/>
  <c r="O80"/>
  <c r="I59"/>
  <c r="I68"/>
  <c r="I72"/>
  <c r="K72" s="1"/>
  <c r="I31"/>
  <c r="K32"/>
  <c r="L32" s="1"/>
  <c r="L31" s="1"/>
  <c r="I7"/>
  <c r="K11"/>
  <c r="U80" l="1"/>
  <c r="R54" i="66" s="1"/>
  <c r="L54"/>
  <c r="U67" i="88"/>
  <c r="N62"/>
  <c r="N59" s="1"/>
  <c r="M61"/>
  <c r="M59" s="1"/>
  <c r="L60"/>
  <c r="L59" s="1"/>
  <c r="L88"/>
  <c r="L87" s="1"/>
  <c r="M89"/>
  <c r="M87" s="1"/>
  <c r="N83"/>
  <c r="N80" s="1"/>
  <c r="L81"/>
  <c r="L80" s="1"/>
  <c r="M82"/>
  <c r="M80" s="1"/>
  <c r="N75"/>
  <c r="N72" s="1"/>
  <c r="N67" s="1"/>
  <c r="M74"/>
  <c r="M72" s="1"/>
  <c r="M67" s="1"/>
  <c r="L73"/>
  <c r="L72" s="1"/>
  <c r="L67" s="1"/>
  <c r="L54"/>
  <c r="L53" s="1"/>
  <c r="M55"/>
  <c r="M53" s="1"/>
  <c r="N56"/>
  <c r="N53" s="1"/>
  <c r="L45"/>
  <c r="L44" s="1"/>
  <c r="N10"/>
  <c r="N7" s="1"/>
  <c r="N34"/>
  <c r="N31" s="1"/>
  <c r="K47"/>
  <c r="N62" i="83"/>
  <c r="N61" s="1"/>
  <c r="N21" i="88"/>
  <c r="I44"/>
  <c r="I67"/>
  <c r="K67" s="1"/>
  <c r="K68"/>
  <c r="N47" l="1"/>
  <c r="N44" s="1"/>
  <c r="X49" i="82"/>
  <c r="W49"/>
  <c r="V49"/>
  <c r="U49"/>
  <c r="T49"/>
  <c r="S49"/>
  <c r="Q49"/>
  <c r="P49"/>
  <c r="O49"/>
  <c r="N49"/>
  <c r="M49"/>
  <c r="L49"/>
  <c r="J49"/>
  <c r="K52"/>
  <c r="Z49" i="80"/>
  <c r="Y49"/>
  <c r="V49"/>
  <c r="U49"/>
  <c r="S49"/>
  <c r="P49"/>
  <c r="O49"/>
  <c r="J49"/>
  <c r="X49"/>
  <c r="Q49"/>
  <c r="K261" i="79"/>
  <c r="K259"/>
  <c r="K149"/>
  <c r="O149" s="1"/>
  <c r="K148"/>
  <c r="O148" s="1"/>
  <c r="K147"/>
  <c r="O147" s="1"/>
  <c r="K146"/>
  <c r="O146" s="1"/>
  <c r="R49" i="82" l="1"/>
  <c r="N261" i="79"/>
  <c r="N259"/>
  <c r="K53" i="82"/>
  <c r="K51"/>
  <c r="K50"/>
  <c r="J144" i="79"/>
  <c r="J138" i="66" s="1"/>
  <c r="N49" i="80"/>
  <c r="K145" i="79"/>
  <c r="O145" s="1"/>
  <c r="O144" s="1"/>
  <c r="K255"/>
  <c r="I254"/>
  <c r="K256"/>
  <c r="N256" s="1"/>
  <c r="K258"/>
  <c r="I257"/>
  <c r="K257" s="1"/>
  <c r="I49" i="82"/>
  <c r="R49" i="80"/>
  <c r="W49"/>
  <c r="N258" i="79" l="1"/>
  <c r="N257" s="1"/>
  <c r="N255"/>
  <c r="N254" s="1"/>
  <c r="I253"/>
  <c r="K254"/>
  <c r="I49" i="80"/>
  <c r="I40" i="97"/>
  <c r="J40" s="1"/>
  <c r="I39"/>
  <c r="J39" s="1"/>
  <c r="I35"/>
  <c r="J35" s="1"/>
  <c r="I34"/>
  <c r="K34" s="1"/>
  <c r="J25"/>
  <c r="J24"/>
  <c r="K23"/>
  <c r="K22"/>
  <c r="I15"/>
  <c r="I14"/>
  <c r="I13"/>
  <c r="I12"/>
  <c r="I11"/>
  <c r="I10"/>
  <c r="N253" i="79" l="1"/>
  <c r="K35" i="97"/>
  <c r="K24"/>
  <c r="K39"/>
  <c r="J22"/>
  <c r="K40"/>
  <c r="J34"/>
  <c r="J23"/>
  <c r="F6" l="1"/>
  <c r="F5" l="1"/>
  <c r="F5" i="95" s="1"/>
  <c r="I5" i="93" s="1"/>
  <c r="F6" i="95"/>
  <c r="J238" i="94"/>
  <c r="L164" i="96"/>
  <c r="L167"/>
  <c r="J63"/>
  <c r="Y63"/>
  <c r="V54" i="95" s="1"/>
  <c r="X63" i="96"/>
  <c r="U54" i="95" s="1"/>
  <c r="W63" i="96"/>
  <c r="T54" i="95" s="1"/>
  <c r="V63" i="96"/>
  <c r="S54" i="95" s="1"/>
  <c r="U63" i="96"/>
  <c r="R54" i="95" s="1"/>
  <c r="T63" i="96"/>
  <c r="Q54" i="95" s="1"/>
  <c r="R63" i="96"/>
  <c r="Q63"/>
  <c r="N54" i="95" s="1"/>
  <c r="P63" i="96"/>
  <c r="M54" i="95" s="1"/>
  <c r="O63" i="96"/>
  <c r="L54" i="95" s="1"/>
  <c r="N63" i="96"/>
  <c r="K54" i="95" s="1"/>
  <c r="M63" i="96"/>
  <c r="Y54"/>
  <c r="V49" i="95" s="1"/>
  <c r="X54" i="96"/>
  <c r="U49" i="95" s="1"/>
  <c r="W54" i="96"/>
  <c r="T49" i="95" s="1"/>
  <c r="V54" i="96"/>
  <c r="S49" i="95" s="1"/>
  <c r="U54" i="96"/>
  <c r="R49" i="95" s="1"/>
  <c r="T54" i="96"/>
  <c r="Q49" i="95" s="1"/>
  <c r="R54" i="96"/>
  <c r="Q54"/>
  <c r="N49" i="95" s="1"/>
  <c r="P54" i="96"/>
  <c r="M49" i="95" s="1"/>
  <c r="O54" i="96"/>
  <c r="L49" i="95" s="1"/>
  <c r="N54" i="96"/>
  <c r="K49" i="95" s="1"/>
  <c r="M54" i="96"/>
  <c r="K54"/>
  <c r="J54"/>
  <c r="L57"/>
  <c r="L56"/>
  <c r="Y50"/>
  <c r="V48" i="95" s="1"/>
  <c r="X50" i="96"/>
  <c r="U48" i="95" s="1"/>
  <c r="W50" i="96"/>
  <c r="T48" i="95" s="1"/>
  <c r="V50" i="96"/>
  <c r="S48" i="95" s="1"/>
  <c r="U50" i="96"/>
  <c r="R48" i="95" s="1"/>
  <c r="T50" i="96"/>
  <c r="Q48" i="95" s="1"/>
  <c r="R50" i="96"/>
  <c r="O48" i="95" s="1"/>
  <c r="Q50" i="96"/>
  <c r="N48" i="95" s="1"/>
  <c r="P50" i="96"/>
  <c r="M48" i="95" s="1"/>
  <c r="O50" i="96"/>
  <c r="L48" i="95" s="1"/>
  <c r="N50" i="96"/>
  <c r="K48" i="95" s="1"/>
  <c r="M50" i="96"/>
  <c r="K50"/>
  <c r="L52"/>
  <c r="J51"/>
  <c r="V41" i="95"/>
  <c r="U41"/>
  <c r="T41"/>
  <c r="S41"/>
  <c r="R41"/>
  <c r="Q41"/>
  <c r="N41"/>
  <c r="M41"/>
  <c r="L41"/>
  <c r="K41"/>
  <c r="F285" i="97" l="1"/>
  <c r="F255" i="95" s="1"/>
  <c r="S50" i="96"/>
  <c r="P48" i="95" s="1"/>
  <c r="S54" i="96"/>
  <c r="P49" i="95" s="1"/>
  <c r="O49"/>
  <c r="P41"/>
  <c r="O41"/>
  <c r="O54"/>
  <c r="S63" i="96"/>
  <c r="P54" i="95" s="1"/>
  <c r="L65" i="96"/>
  <c r="L63" s="1"/>
  <c r="L58"/>
  <c r="L55"/>
  <c r="L53"/>
  <c r="L50" s="1"/>
  <c r="K7"/>
  <c r="I63"/>
  <c r="K64"/>
  <c r="K63" s="1"/>
  <c r="J50"/>
  <c r="I54"/>
  <c r="I50"/>
  <c r="Z235" i="94"/>
  <c r="Y235"/>
  <c r="X235"/>
  <c r="W235"/>
  <c r="V235"/>
  <c r="U235"/>
  <c r="S235"/>
  <c r="R235"/>
  <c r="Q235"/>
  <c r="P235"/>
  <c r="O235"/>
  <c r="N235"/>
  <c r="M235"/>
  <c r="L235"/>
  <c r="K235"/>
  <c r="Z138"/>
  <c r="Y138"/>
  <c r="X138"/>
  <c r="W138"/>
  <c r="V138"/>
  <c r="U138"/>
  <c r="S138"/>
  <c r="R138"/>
  <c r="Q138"/>
  <c r="P138"/>
  <c r="O138"/>
  <c r="K138"/>
  <c r="J138"/>
  <c r="L246"/>
  <c r="L243"/>
  <c r="L230"/>
  <c r="L223"/>
  <c r="L222"/>
  <c r="L218"/>
  <c r="L204"/>
  <c r="L194"/>
  <c r="L190" s="1"/>
  <c r="L178"/>
  <c r="L168"/>
  <c r="L160"/>
  <c r="L156"/>
  <c r="L146"/>
  <c r="L143"/>
  <c r="L130"/>
  <c r="L125"/>
  <c r="L121"/>
  <c r="L106"/>
  <c r="L102"/>
  <c r="L96"/>
  <c r="L90"/>
  <c r="L85"/>
  <c r="L73"/>
  <c r="L62"/>
  <c r="L51"/>
  <c r="L37"/>
  <c r="L26"/>
  <c r="L15"/>
  <c r="L6"/>
  <c r="K246"/>
  <c r="K243"/>
  <c r="K230"/>
  <c r="K223"/>
  <c r="K222" s="1"/>
  <c r="K218"/>
  <c r="K204"/>
  <c r="K194"/>
  <c r="K178"/>
  <c r="K168"/>
  <c r="K160"/>
  <c r="K156"/>
  <c r="K146"/>
  <c r="K130"/>
  <c r="K125"/>
  <c r="K106"/>
  <c r="K102"/>
  <c r="K96"/>
  <c r="K90"/>
  <c r="K85"/>
  <c r="K73"/>
  <c r="K62"/>
  <c r="K51"/>
  <c r="K37"/>
  <c r="K26"/>
  <c r="K15"/>
  <c r="K6"/>
  <c r="J240"/>
  <c r="J236"/>
  <c r="K124"/>
  <c r="K121" s="1"/>
  <c r="T235" l="1"/>
  <c r="L54" i="96"/>
  <c r="M140" i="94"/>
  <c r="M138" s="1"/>
  <c r="K154"/>
  <c r="K190"/>
  <c r="L48"/>
  <c r="L217"/>
  <c r="L216" s="1"/>
  <c r="K48"/>
  <c r="K164"/>
  <c r="L164"/>
  <c r="J235"/>
  <c r="L139"/>
  <c r="N138"/>
  <c r="T138" s="1"/>
  <c r="I138" s="1"/>
  <c r="L5"/>
  <c r="L154"/>
  <c r="K5"/>
  <c r="K95"/>
  <c r="K84" s="1"/>
  <c r="K217"/>
  <c r="K216" s="1"/>
  <c r="L95"/>
  <c r="L84" s="1"/>
  <c r="P68" i="92"/>
  <c r="V57"/>
  <c r="U57"/>
  <c r="T57"/>
  <c r="S57"/>
  <c r="R57"/>
  <c r="Q57"/>
  <c r="O57"/>
  <c r="N57"/>
  <c r="M57"/>
  <c r="L57"/>
  <c r="K57"/>
  <c r="V54"/>
  <c r="U54"/>
  <c r="T54"/>
  <c r="S54"/>
  <c r="R54"/>
  <c r="Q54"/>
  <c r="O54"/>
  <c r="N54"/>
  <c r="M54"/>
  <c r="L54"/>
  <c r="K54"/>
  <c r="J54"/>
  <c r="P52"/>
  <c r="I52" s="1"/>
  <c r="V43"/>
  <c r="U43"/>
  <c r="T43"/>
  <c r="S43"/>
  <c r="R43"/>
  <c r="Q43"/>
  <c r="O43"/>
  <c r="N43"/>
  <c r="M43"/>
  <c r="L43"/>
  <c r="K43"/>
  <c r="J43"/>
  <c r="L38"/>
  <c r="J38"/>
  <c r="V38"/>
  <c r="U38"/>
  <c r="T38"/>
  <c r="S38"/>
  <c r="R38"/>
  <c r="Q38"/>
  <c r="O38"/>
  <c r="N38"/>
  <c r="M38"/>
  <c r="K38"/>
  <c r="P38" l="1"/>
  <c r="P54"/>
  <c r="P43"/>
  <c r="I68"/>
  <c r="I235" i="94"/>
  <c r="L138"/>
  <c r="I57" i="92"/>
  <c r="J57"/>
  <c r="P57" s="1"/>
  <c r="I54"/>
  <c r="I43"/>
  <c r="I38" l="1"/>
  <c r="X234" i="90"/>
  <c r="W234"/>
  <c r="V234"/>
  <c r="U234"/>
  <c r="T234"/>
  <c r="S234"/>
  <c r="Q234"/>
  <c r="P234"/>
  <c r="O234"/>
  <c r="N234"/>
  <c r="M234"/>
  <c r="L234"/>
  <c r="J234"/>
  <c r="R234" l="1"/>
  <c r="K236"/>
  <c r="I234"/>
  <c r="K235"/>
  <c r="G234" l="1"/>
  <c r="K234"/>
  <c r="X49" i="84"/>
  <c r="W49"/>
  <c r="V49"/>
  <c r="U49"/>
  <c r="T49"/>
  <c r="S49"/>
  <c r="Q49"/>
  <c r="P49"/>
  <c r="O49"/>
  <c r="N49"/>
  <c r="M49"/>
  <c r="L49"/>
  <c r="J49"/>
  <c r="K52"/>
  <c r="K51"/>
  <c r="K50"/>
  <c r="AA41" i="83"/>
  <c r="X41" i="66" s="1"/>
  <c r="Z41" i="83"/>
  <c r="W41" i="66" s="1"/>
  <c r="Y41" i="83"/>
  <c r="V41" i="66" s="1"/>
  <c r="X41" i="83"/>
  <c r="U41" i="66" s="1"/>
  <c r="W41" i="83"/>
  <c r="T41" i="66" s="1"/>
  <c r="V41" i="83"/>
  <c r="S41" i="66" s="1"/>
  <c r="T41" i="83"/>
  <c r="S41"/>
  <c r="P41" i="66" s="1"/>
  <c r="R41" i="83"/>
  <c r="O41" i="66" s="1"/>
  <c r="Q41" i="83"/>
  <c r="N41" i="66" s="1"/>
  <c r="P41" i="83"/>
  <c r="M41" i="66" s="1"/>
  <c r="O41" i="83"/>
  <c r="L41" i="66" s="1"/>
  <c r="J41" i="83"/>
  <c r="J41" i="66" s="1"/>
  <c r="K44" i="83"/>
  <c r="K43"/>
  <c r="K42"/>
  <c r="K185" i="78"/>
  <c r="X83"/>
  <c r="X52" i="66" s="1"/>
  <c r="W83" i="78"/>
  <c r="W52" i="66" s="1"/>
  <c r="V83" i="78"/>
  <c r="V52" i="66" s="1"/>
  <c r="U83" i="78"/>
  <c r="U52" i="66" s="1"/>
  <c r="T83" i="78"/>
  <c r="T52" i="66" s="1"/>
  <c r="S83" i="78"/>
  <c r="S52" i="66" s="1"/>
  <c r="Q83" i="78"/>
  <c r="Q52" i="66" s="1"/>
  <c r="P83" i="78"/>
  <c r="P52" i="66" s="1"/>
  <c r="O83" i="78"/>
  <c r="O52" i="66" s="1"/>
  <c r="N83" i="78"/>
  <c r="N52" i="66" s="1"/>
  <c r="M83" i="78"/>
  <c r="M52" i="66" s="1"/>
  <c r="L83" i="78"/>
  <c r="J83"/>
  <c r="J52" i="66" s="1"/>
  <c r="K86" i="78"/>
  <c r="K85"/>
  <c r="X73"/>
  <c r="X49" i="66" s="1"/>
  <c r="W73" i="78"/>
  <c r="W49" i="66" s="1"/>
  <c r="V73" i="78"/>
  <c r="V49" i="66" s="1"/>
  <c r="U73" i="78"/>
  <c r="U49" i="66" s="1"/>
  <c r="T73" i="78"/>
  <c r="T49" i="66" s="1"/>
  <c r="S73" i="78"/>
  <c r="S49" i="66" s="1"/>
  <c r="Q73" i="78"/>
  <c r="Q49" i="66" s="1"/>
  <c r="P73" i="78"/>
  <c r="O73"/>
  <c r="O49" i="66" s="1"/>
  <c r="N73" i="78"/>
  <c r="N49" i="66" s="1"/>
  <c r="M73" i="78"/>
  <c r="M49" i="66" s="1"/>
  <c r="L73" i="78"/>
  <c r="L49" i="66" s="1"/>
  <c r="J73" i="78"/>
  <c r="J49" i="66" s="1"/>
  <c r="K75" i="78"/>
  <c r="K80"/>
  <c r="K79"/>
  <c r="K76"/>
  <c r="K74"/>
  <c r="K68"/>
  <c r="X61"/>
  <c r="X46" i="66" s="1"/>
  <c r="W61" i="78"/>
  <c r="W46" i="66" s="1"/>
  <c r="V61" i="78"/>
  <c r="V46" i="66" s="1"/>
  <c r="U61" i="78"/>
  <c r="U46" i="66" s="1"/>
  <c r="T61" i="78"/>
  <c r="T46" i="66" s="1"/>
  <c r="S61" i="78"/>
  <c r="S46" i="66" s="1"/>
  <c r="Q61" i="78"/>
  <c r="P61"/>
  <c r="P46" i="66" s="1"/>
  <c r="O61" i="78"/>
  <c r="O46" i="66" s="1"/>
  <c r="N61" i="78"/>
  <c r="N46" i="66" s="1"/>
  <c r="M61" i="78"/>
  <c r="M46" i="66" s="1"/>
  <c r="L61" i="78"/>
  <c r="L46" i="66" s="1"/>
  <c r="J61" i="78"/>
  <c r="J46" i="66" s="1"/>
  <c r="K62" i="78"/>
  <c r="K70"/>
  <c r="R49" i="84" l="1"/>
  <c r="Q41" i="66"/>
  <c r="U41" i="83"/>
  <c r="R41" i="66" s="1"/>
  <c r="Q46"/>
  <c r="R61" i="78"/>
  <c r="R73"/>
  <c r="P49" i="66"/>
  <c r="L52"/>
  <c r="R83" i="78"/>
  <c r="R52" i="66" s="1"/>
  <c r="L43" i="83"/>
  <c r="L41" s="1"/>
  <c r="M42"/>
  <c r="M41" s="1"/>
  <c r="N44"/>
  <c r="N41" s="1"/>
  <c r="I49" i="84"/>
  <c r="I41" i="83"/>
  <c r="I83" i="78"/>
  <c r="I73"/>
  <c r="K84"/>
  <c r="R49" i="66" l="1"/>
  <c r="I61" i="78"/>
  <c r="R46" i="66"/>
  <c r="X64" i="78"/>
  <c r="X48" i="66" s="1"/>
  <c r="W64" i="78"/>
  <c r="W48" i="66" s="1"/>
  <c r="V64" i="78"/>
  <c r="V48" i="66" s="1"/>
  <c r="U64" i="78"/>
  <c r="U48" i="66" s="1"/>
  <c r="T64" i="78"/>
  <c r="T48" i="66" s="1"/>
  <c r="S64" i="78"/>
  <c r="S48" i="66" s="1"/>
  <c r="Q64" i="78"/>
  <c r="Q48" i="66" s="1"/>
  <c r="P64" i="78"/>
  <c r="P48" i="66" s="1"/>
  <c r="O64" i="78"/>
  <c r="O48" i="66" s="1"/>
  <c r="N64" i="78"/>
  <c r="M64"/>
  <c r="M48" i="66" s="1"/>
  <c r="L64" i="78"/>
  <c r="L48" i="66" s="1"/>
  <c r="J64" i="78"/>
  <c r="J48" i="66" s="1"/>
  <c r="K72" i="78"/>
  <c r="K71"/>
  <c r="K66"/>
  <c r="K65"/>
  <c r="X48"/>
  <c r="X38" i="66" s="1"/>
  <c r="W48" i="78"/>
  <c r="W38" i="66" s="1"/>
  <c r="V48" i="78"/>
  <c r="V38" i="66" s="1"/>
  <c r="U48" i="78"/>
  <c r="U38" i="66" s="1"/>
  <c r="T48" i="78"/>
  <c r="T38" i="66" s="1"/>
  <c r="S48" i="78"/>
  <c r="S38" i="66" s="1"/>
  <c r="Q48" i="78"/>
  <c r="P48"/>
  <c r="P38" i="66" s="1"/>
  <c r="O48" i="78"/>
  <c r="O38" i="66" s="1"/>
  <c r="N48" i="78"/>
  <c r="N38" i="66" s="1"/>
  <c r="M48" i="78"/>
  <c r="M38" i="66" s="1"/>
  <c r="L48" i="78"/>
  <c r="L38" i="66" s="1"/>
  <c r="J48" i="78"/>
  <c r="J38" i="66" s="1"/>
  <c r="K51" i="78"/>
  <c r="J144" i="68"/>
  <c r="J141"/>
  <c r="X131"/>
  <c r="F131" s="1"/>
  <c r="X132"/>
  <c r="Q38" i="66" l="1"/>
  <c r="R48" i="78"/>
  <c r="R38" i="66" s="1"/>
  <c r="N48"/>
  <c r="R64" i="78"/>
  <c r="R48" i="66" s="1"/>
  <c r="P157" i="68"/>
  <c r="U145"/>
  <c r="I48" i="78"/>
  <c r="I64"/>
  <c r="AK56" i="68"/>
  <c r="AJ56"/>
  <c r="AI56"/>
  <c r="AH56"/>
  <c r="AG56"/>
  <c r="AF56"/>
  <c r="AD56"/>
  <c r="AC56"/>
  <c r="AB56"/>
  <c r="AA56"/>
  <c r="Z56"/>
  <c r="Y56"/>
  <c r="X56"/>
  <c r="U56"/>
  <c r="T56"/>
  <c r="S56"/>
  <c r="R56"/>
  <c r="P56"/>
  <c r="O56"/>
  <c r="N56"/>
  <c r="M56"/>
  <c r="L56"/>
  <c r="K56"/>
  <c r="AE56" l="1"/>
  <c r="J59"/>
  <c r="J56" s="1"/>
  <c r="I56"/>
  <c r="Q57"/>
  <c r="Q56" s="1"/>
  <c r="AK18"/>
  <c r="AJ18"/>
  <c r="AI18"/>
  <c r="AH18"/>
  <c r="AG18"/>
  <c r="AF18"/>
  <c r="AD18"/>
  <c r="AC18"/>
  <c r="AB18"/>
  <c r="AA18"/>
  <c r="Z18"/>
  <c r="Y18"/>
  <c r="X18"/>
  <c r="U18"/>
  <c r="T18"/>
  <c r="S18"/>
  <c r="R18"/>
  <c r="Q18"/>
  <c r="P18"/>
  <c r="O18"/>
  <c r="N18"/>
  <c r="L18"/>
  <c r="K18"/>
  <c r="J18"/>
  <c r="M20"/>
  <c r="AE18" l="1"/>
  <c r="M21"/>
  <c r="I18"/>
  <c r="M19"/>
  <c r="M18" l="1"/>
  <c r="J254" i="95"/>
  <c r="J253"/>
  <c r="J252"/>
  <c r="J251"/>
  <c r="J250"/>
  <c r="J249"/>
  <c r="J248"/>
  <c r="J246"/>
  <c r="J245"/>
  <c r="J243"/>
  <c r="J242"/>
  <c r="J241"/>
  <c r="J240"/>
  <c r="J239"/>
  <c r="J238"/>
  <c r="J237"/>
  <c r="J236"/>
  <c r="J235"/>
  <c r="J234"/>
  <c r="J233"/>
  <c r="J232"/>
  <c r="J230"/>
  <c r="J229"/>
  <c r="J228"/>
  <c r="J224"/>
  <c r="J223"/>
  <c r="J222"/>
  <c r="J221"/>
  <c r="J220"/>
  <c r="J219"/>
  <c r="J218"/>
  <c r="J217"/>
  <c r="J216"/>
  <c r="J215"/>
  <c r="J213"/>
  <c r="J212"/>
  <c r="J211"/>
  <c r="J210"/>
  <c r="J209"/>
  <c r="J208"/>
  <c r="J207"/>
  <c r="J206"/>
  <c r="J205"/>
  <c r="J204"/>
  <c r="J203"/>
  <c r="J202"/>
  <c r="J201"/>
  <c r="J199"/>
  <c r="J198"/>
  <c r="J196"/>
  <c r="J195"/>
  <c r="J194"/>
  <c r="J193"/>
  <c r="J192"/>
  <c r="J191"/>
  <c r="J190"/>
  <c r="J189"/>
  <c r="J188"/>
  <c r="J187"/>
  <c r="J185"/>
  <c r="J184"/>
  <c r="J183"/>
  <c r="J182"/>
  <c r="J181"/>
  <c r="J180"/>
  <c r="J179"/>
  <c r="J178"/>
  <c r="J177"/>
  <c r="J176"/>
  <c r="J174"/>
  <c r="J173"/>
  <c r="J172"/>
  <c r="J171"/>
  <c r="J170"/>
  <c r="J169"/>
  <c r="J168"/>
  <c r="J167"/>
  <c r="J166"/>
  <c r="J165"/>
  <c r="J163"/>
  <c r="J161"/>
  <c r="J160"/>
  <c r="J159"/>
  <c r="J158"/>
  <c r="J156"/>
  <c r="J155"/>
  <c r="J154"/>
  <c r="J153"/>
  <c r="J152"/>
  <c r="J151"/>
  <c r="J150"/>
  <c r="J148"/>
  <c r="J146"/>
  <c r="J145"/>
  <c r="J144"/>
  <c r="J143"/>
  <c r="J142"/>
  <c r="J141"/>
  <c r="J140"/>
  <c r="J139"/>
  <c r="J138"/>
  <c r="J137"/>
  <c r="J136"/>
  <c r="J134"/>
  <c r="J133"/>
  <c r="J132"/>
  <c r="J131"/>
  <c r="J130"/>
  <c r="J129"/>
  <c r="J128"/>
  <c r="J127"/>
  <c r="J126"/>
  <c r="J125"/>
  <c r="J124"/>
  <c r="J123"/>
  <c r="J122"/>
  <c r="J121"/>
  <c r="J119"/>
  <c r="J118"/>
  <c r="J116"/>
  <c r="J115"/>
  <c r="J114"/>
  <c r="J113"/>
  <c r="J112"/>
  <c r="J111"/>
  <c r="J110"/>
  <c r="J109"/>
  <c r="J108"/>
  <c r="J107"/>
  <c r="J105"/>
  <c r="J104"/>
  <c r="J103"/>
  <c r="J102"/>
  <c r="J101"/>
  <c r="J100"/>
  <c r="J99"/>
  <c r="J98"/>
  <c r="J97"/>
  <c r="J96"/>
  <c r="J94"/>
  <c r="J93"/>
  <c r="J92"/>
  <c r="J91"/>
  <c r="J90"/>
  <c r="J89"/>
  <c r="J88"/>
  <c r="J87"/>
  <c r="J86"/>
  <c r="J85"/>
  <c r="J83"/>
  <c r="J82"/>
  <c r="J81"/>
  <c r="J80"/>
  <c r="J78"/>
  <c r="J77"/>
  <c r="J74"/>
  <c r="J73"/>
  <c r="J72"/>
  <c r="J71"/>
  <c r="J69"/>
  <c r="J68"/>
  <c r="J67"/>
  <c r="J65"/>
  <c r="J64"/>
  <c r="J63"/>
  <c r="J62"/>
  <c r="J61"/>
  <c r="J60"/>
  <c r="J58"/>
  <c r="J57"/>
  <c r="J56"/>
  <c r="J55"/>
  <c r="J54"/>
  <c r="J52"/>
  <c r="J51"/>
  <c r="J49"/>
  <c r="J48"/>
  <c r="J47"/>
  <c r="J46"/>
  <c r="J44"/>
  <c r="J43"/>
  <c r="J42"/>
  <c r="J41"/>
  <c r="J39"/>
  <c r="J38"/>
  <c r="J36"/>
  <c r="J35"/>
  <c r="J34"/>
  <c r="J31"/>
  <c r="J30"/>
  <c r="J29"/>
  <c r="J28"/>
  <c r="J27"/>
  <c r="J26"/>
  <c r="J25"/>
  <c r="J23"/>
  <c r="J22"/>
  <c r="J21"/>
  <c r="J19"/>
  <c r="J18"/>
  <c r="J17"/>
  <c r="J16"/>
  <c r="J15"/>
  <c r="J14"/>
  <c r="J13"/>
  <c r="J12"/>
  <c r="J11"/>
  <c r="J10"/>
  <c r="J9"/>
  <c r="J8"/>
  <c r="J7"/>
  <c r="I7"/>
  <c r="I284" i="97"/>
  <c r="I283"/>
  <c r="I282"/>
  <c r="I281"/>
  <c r="I280"/>
  <c r="I279"/>
  <c r="I278"/>
  <c r="X277"/>
  <c r="W277"/>
  <c r="V277"/>
  <c r="U277"/>
  <c r="T277"/>
  <c r="S277"/>
  <c r="P277"/>
  <c r="O277"/>
  <c r="N277"/>
  <c r="M277"/>
  <c r="L277"/>
  <c r="K277"/>
  <c r="J277"/>
  <c r="I276"/>
  <c r="I275"/>
  <c r="X274"/>
  <c r="W274"/>
  <c r="V274"/>
  <c r="U274"/>
  <c r="T274"/>
  <c r="S274"/>
  <c r="P274"/>
  <c r="O274"/>
  <c r="N274"/>
  <c r="M274"/>
  <c r="L274"/>
  <c r="K274"/>
  <c r="J274"/>
  <c r="I273"/>
  <c r="I272"/>
  <c r="I271"/>
  <c r="I270"/>
  <c r="I269"/>
  <c r="I268"/>
  <c r="I267"/>
  <c r="I266"/>
  <c r="I265"/>
  <c r="I264"/>
  <c r="I263"/>
  <c r="I262"/>
  <c r="X261"/>
  <c r="W261"/>
  <c r="V261"/>
  <c r="U261"/>
  <c r="T261"/>
  <c r="S261"/>
  <c r="P261"/>
  <c r="O261"/>
  <c r="N261"/>
  <c r="M261"/>
  <c r="L261"/>
  <c r="K261"/>
  <c r="J261"/>
  <c r="I260"/>
  <c r="I259"/>
  <c r="I258"/>
  <c r="X257"/>
  <c r="W257"/>
  <c r="V257"/>
  <c r="U257"/>
  <c r="T257"/>
  <c r="S257"/>
  <c r="P257"/>
  <c r="O257"/>
  <c r="N257"/>
  <c r="M257"/>
  <c r="L257"/>
  <c r="K257"/>
  <c r="J257"/>
  <c r="I254"/>
  <c r="I253"/>
  <c r="I252"/>
  <c r="I251"/>
  <c r="I250"/>
  <c r="I249"/>
  <c r="I248"/>
  <c r="I247"/>
  <c r="I246"/>
  <c r="I245"/>
  <c r="X244"/>
  <c r="W244"/>
  <c r="V244"/>
  <c r="U244"/>
  <c r="T244"/>
  <c r="S244"/>
  <c r="P244"/>
  <c r="O244"/>
  <c r="N244"/>
  <c r="M244"/>
  <c r="L244"/>
  <c r="K244"/>
  <c r="J244"/>
  <c r="I243"/>
  <c r="I242"/>
  <c r="I241"/>
  <c r="I240"/>
  <c r="I239"/>
  <c r="I238"/>
  <c r="I237"/>
  <c r="I236"/>
  <c r="I235"/>
  <c r="I234"/>
  <c r="I233"/>
  <c r="I232"/>
  <c r="I231"/>
  <c r="X230"/>
  <c r="W230"/>
  <c r="V230"/>
  <c r="U230"/>
  <c r="T230"/>
  <c r="S230"/>
  <c r="P230"/>
  <c r="O230"/>
  <c r="N230"/>
  <c r="M230"/>
  <c r="L230"/>
  <c r="K230"/>
  <c r="J230"/>
  <c r="I229"/>
  <c r="I228"/>
  <c r="X227"/>
  <c r="W227"/>
  <c r="V227"/>
  <c r="U227"/>
  <c r="T227"/>
  <c r="S227"/>
  <c r="P227"/>
  <c r="O227"/>
  <c r="N227"/>
  <c r="M227"/>
  <c r="L227"/>
  <c r="K227"/>
  <c r="J227"/>
  <c r="I226"/>
  <c r="I225"/>
  <c r="I224"/>
  <c r="I223"/>
  <c r="I222"/>
  <c r="I221"/>
  <c r="I220"/>
  <c r="I219"/>
  <c r="I218"/>
  <c r="I217"/>
  <c r="X216"/>
  <c r="W216"/>
  <c r="V216"/>
  <c r="U216"/>
  <c r="T216"/>
  <c r="S216"/>
  <c r="P216"/>
  <c r="O216"/>
  <c r="N216"/>
  <c r="M216"/>
  <c r="L216"/>
  <c r="K216"/>
  <c r="J216"/>
  <c r="I215"/>
  <c r="I214"/>
  <c r="I213"/>
  <c r="I212"/>
  <c r="I211"/>
  <c r="I210"/>
  <c r="I209"/>
  <c r="I208"/>
  <c r="I207"/>
  <c r="I206"/>
  <c r="X205"/>
  <c r="W205"/>
  <c r="V205"/>
  <c r="U205"/>
  <c r="T205"/>
  <c r="S205"/>
  <c r="P205"/>
  <c r="O205"/>
  <c r="N205"/>
  <c r="M205"/>
  <c r="L205"/>
  <c r="K205"/>
  <c r="J205"/>
  <c r="I204"/>
  <c r="I203"/>
  <c r="I202"/>
  <c r="I201"/>
  <c r="I200"/>
  <c r="I199"/>
  <c r="I198"/>
  <c r="I197"/>
  <c r="I196"/>
  <c r="I195"/>
  <c r="X194"/>
  <c r="W194"/>
  <c r="V194"/>
  <c r="U194"/>
  <c r="T194"/>
  <c r="S194"/>
  <c r="P194"/>
  <c r="O194"/>
  <c r="N194"/>
  <c r="M194"/>
  <c r="L194"/>
  <c r="R194" s="1"/>
  <c r="K194"/>
  <c r="J194"/>
  <c r="I193"/>
  <c r="I191"/>
  <c r="I190"/>
  <c r="I189"/>
  <c r="I188"/>
  <c r="X187"/>
  <c r="W187"/>
  <c r="V187"/>
  <c r="U187"/>
  <c r="T187"/>
  <c r="S187"/>
  <c r="P187"/>
  <c r="O187"/>
  <c r="N187"/>
  <c r="M187"/>
  <c r="L187"/>
  <c r="K187"/>
  <c r="J187"/>
  <c r="J186"/>
  <c r="I155" i="95"/>
  <c r="J183" i="97"/>
  <c r="I182"/>
  <c r="I181"/>
  <c r="I180"/>
  <c r="X179"/>
  <c r="X177" s="1"/>
  <c r="W179"/>
  <c r="W177" s="1"/>
  <c r="V179"/>
  <c r="V177" s="1"/>
  <c r="U179"/>
  <c r="U177" s="1"/>
  <c r="T179"/>
  <c r="S179"/>
  <c r="S177" s="1"/>
  <c r="P179"/>
  <c r="P177" s="1"/>
  <c r="O179"/>
  <c r="O177" s="1"/>
  <c r="N179"/>
  <c r="N177" s="1"/>
  <c r="M179"/>
  <c r="M177" s="1"/>
  <c r="L179"/>
  <c r="K179"/>
  <c r="K177" s="1"/>
  <c r="J179"/>
  <c r="I178"/>
  <c r="T177"/>
  <c r="I176"/>
  <c r="I175"/>
  <c r="I174"/>
  <c r="I173"/>
  <c r="I172"/>
  <c r="I171"/>
  <c r="I170"/>
  <c r="I169"/>
  <c r="I168"/>
  <c r="I167"/>
  <c r="I166"/>
  <c r="X165"/>
  <c r="W165"/>
  <c r="V165"/>
  <c r="U165"/>
  <c r="T165"/>
  <c r="S165"/>
  <c r="P165"/>
  <c r="O165"/>
  <c r="N165"/>
  <c r="M165"/>
  <c r="L165"/>
  <c r="R165" s="1"/>
  <c r="K165"/>
  <c r="J165"/>
  <c r="I164"/>
  <c r="I163"/>
  <c r="I162"/>
  <c r="I161"/>
  <c r="I160"/>
  <c r="I159"/>
  <c r="I158"/>
  <c r="I157"/>
  <c r="I156"/>
  <c r="I155"/>
  <c r="I154"/>
  <c r="I153"/>
  <c r="I152"/>
  <c r="I151"/>
  <c r="X150"/>
  <c r="W150"/>
  <c r="V150"/>
  <c r="U150"/>
  <c r="T150"/>
  <c r="S150"/>
  <c r="P150"/>
  <c r="O150"/>
  <c r="N150"/>
  <c r="M150"/>
  <c r="L150"/>
  <c r="K150"/>
  <c r="J150"/>
  <c r="I149"/>
  <c r="I148"/>
  <c r="X147"/>
  <c r="W147"/>
  <c r="V147"/>
  <c r="U147"/>
  <c r="T147"/>
  <c r="S147"/>
  <c r="P147"/>
  <c r="O147"/>
  <c r="N147"/>
  <c r="M147"/>
  <c r="L147"/>
  <c r="K147"/>
  <c r="J147"/>
  <c r="I146"/>
  <c r="I145"/>
  <c r="I144"/>
  <c r="I143"/>
  <c r="I142"/>
  <c r="I141"/>
  <c r="I140"/>
  <c r="I139"/>
  <c r="I138"/>
  <c r="I137"/>
  <c r="X136"/>
  <c r="W136"/>
  <c r="V136"/>
  <c r="U136"/>
  <c r="T136"/>
  <c r="S136"/>
  <c r="P136"/>
  <c r="O136"/>
  <c r="N136"/>
  <c r="M136"/>
  <c r="L136"/>
  <c r="K136"/>
  <c r="J136"/>
  <c r="I135"/>
  <c r="I134"/>
  <c r="I133"/>
  <c r="I132"/>
  <c r="I131"/>
  <c r="I130"/>
  <c r="I129"/>
  <c r="I128"/>
  <c r="I127"/>
  <c r="I126"/>
  <c r="X125"/>
  <c r="W125"/>
  <c r="V125"/>
  <c r="U125"/>
  <c r="T125"/>
  <c r="S125"/>
  <c r="P125"/>
  <c r="O125"/>
  <c r="N125"/>
  <c r="M125"/>
  <c r="L125"/>
  <c r="R125" s="1"/>
  <c r="K125"/>
  <c r="J125"/>
  <c r="I124"/>
  <c r="I123"/>
  <c r="I122"/>
  <c r="I121"/>
  <c r="I120"/>
  <c r="I119"/>
  <c r="I118"/>
  <c r="I117"/>
  <c r="I116"/>
  <c r="I115"/>
  <c r="X114"/>
  <c r="W114"/>
  <c r="V114"/>
  <c r="U114"/>
  <c r="T114"/>
  <c r="S114"/>
  <c r="P114"/>
  <c r="O114"/>
  <c r="N114"/>
  <c r="M114"/>
  <c r="L114"/>
  <c r="K114"/>
  <c r="J114"/>
  <c r="I113"/>
  <c r="I112"/>
  <c r="I111"/>
  <c r="I110"/>
  <c r="X109"/>
  <c r="W109"/>
  <c r="V109"/>
  <c r="U109"/>
  <c r="T109"/>
  <c r="S109"/>
  <c r="P109"/>
  <c r="O109"/>
  <c r="N109"/>
  <c r="M109"/>
  <c r="L109"/>
  <c r="R109" s="1"/>
  <c r="K109"/>
  <c r="J109"/>
  <c r="I108"/>
  <c r="I107"/>
  <c r="X106"/>
  <c r="W106"/>
  <c r="V106"/>
  <c r="U106"/>
  <c r="T106"/>
  <c r="S106"/>
  <c r="P106"/>
  <c r="O106"/>
  <c r="N106"/>
  <c r="M106"/>
  <c r="L106"/>
  <c r="K106"/>
  <c r="J106"/>
  <c r="I104"/>
  <c r="I103"/>
  <c r="I102"/>
  <c r="I101"/>
  <c r="X100"/>
  <c r="W100"/>
  <c r="V100"/>
  <c r="U100"/>
  <c r="T100"/>
  <c r="S100"/>
  <c r="P100"/>
  <c r="O100"/>
  <c r="N100"/>
  <c r="M100"/>
  <c r="L100"/>
  <c r="R100" s="1"/>
  <c r="K100"/>
  <c r="J100"/>
  <c r="I99"/>
  <c r="I98"/>
  <c r="I97"/>
  <c r="X96"/>
  <c r="W96"/>
  <c r="V96"/>
  <c r="U96"/>
  <c r="T96"/>
  <c r="S96"/>
  <c r="P96"/>
  <c r="O96"/>
  <c r="N96"/>
  <c r="M96"/>
  <c r="L96"/>
  <c r="R96" s="1"/>
  <c r="K96"/>
  <c r="J96"/>
  <c r="I95"/>
  <c r="I94"/>
  <c r="I93"/>
  <c r="I92"/>
  <c r="I91"/>
  <c r="I90"/>
  <c r="I85"/>
  <c r="I84"/>
  <c r="I83"/>
  <c r="X79"/>
  <c r="W79"/>
  <c r="V79"/>
  <c r="U79"/>
  <c r="T79"/>
  <c r="S79"/>
  <c r="P79"/>
  <c r="O79"/>
  <c r="N79"/>
  <c r="M79"/>
  <c r="L79"/>
  <c r="I78"/>
  <c r="I77"/>
  <c r="X76"/>
  <c r="W76"/>
  <c r="V76"/>
  <c r="U76"/>
  <c r="T76"/>
  <c r="S76"/>
  <c r="P76"/>
  <c r="O76"/>
  <c r="N76"/>
  <c r="M76"/>
  <c r="L76"/>
  <c r="K76"/>
  <c r="J76"/>
  <c r="I71"/>
  <c r="I70"/>
  <c r="J70" s="1"/>
  <c r="J69" s="1"/>
  <c r="X60"/>
  <c r="W60"/>
  <c r="V60"/>
  <c r="U60"/>
  <c r="T60"/>
  <c r="S60"/>
  <c r="P60"/>
  <c r="O60"/>
  <c r="N60"/>
  <c r="M60"/>
  <c r="L60"/>
  <c r="K69"/>
  <c r="I65"/>
  <c r="I64"/>
  <c r="X53"/>
  <c r="W53"/>
  <c r="V53"/>
  <c r="U53"/>
  <c r="T53"/>
  <c r="S53"/>
  <c r="P53"/>
  <c r="O53"/>
  <c r="N53"/>
  <c r="M53"/>
  <c r="L53"/>
  <c r="I52"/>
  <c r="X45"/>
  <c r="W45"/>
  <c r="V45"/>
  <c r="U45"/>
  <c r="T45"/>
  <c r="S45"/>
  <c r="P45"/>
  <c r="O45"/>
  <c r="N45"/>
  <c r="M45"/>
  <c r="L45"/>
  <c r="R45" s="1"/>
  <c r="X30"/>
  <c r="W30"/>
  <c r="V30"/>
  <c r="U30"/>
  <c r="T30"/>
  <c r="S30"/>
  <c r="P30"/>
  <c r="O30"/>
  <c r="N30"/>
  <c r="M30"/>
  <c r="L30"/>
  <c r="K30"/>
  <c r="J30"/>
  <c r="I29"/>
  <c r="J28"/>
  <c r="J26" s="1"/>
  <c r="I27"/>
  <c r="X26"/>
  <c r="W26"/>
  <c r="V26"/>
  <c r="U26"/>
  <c r="T26"/>
  <c r="S26"/>
  <c r="P26"/>
  <c r="O26"/>
  <c r="N26"/>
  <c r="M26"/>
  <c r="L26"/>
  <c r="K26"/>
  <c r="X6"/>
  <c r="W6"/>
  <c r="V6"/>
  <c r="U6"/>
  <c r="T6"/>
  <c r="S6"/>
  <c r="P6"/>
  <c r="O6"/>
  <c r="N6"/>
  <c r="M6"/>
  <c r="L6"/>
  <c r="K6"/>
  <c r="J6"/>
  <c r="I265" i="96"/>
  <c r="I264"/>
  <c r="I263"/>
  <c r="I262"/>
  <c r="I261"/>
  <c r="I260"/>
  <c r="I259"/>
  <c r="Y258"/>
  <c r="V247" i="95" s="1"/>
  <c r="X258" i="96"/>
  <c r="U247" i="95" s="1"/>
  <c r="W258" i="96"/>
  <c r="T247" i="95" s="1"/>
  <c r="V258" i="96"/>
  <c r="S247" i="95" s="1"/>
  <c r="U258" i="96"/>
  <c r="R247" i="95" s="1"/>
  <c r="T258" i="96"/>
  <c r="Q247" i="95" s="1"/>
  <c r="R258" i="96"/>
  <c r="O247" i="95" s="1"/>
  <c r="Q258" i="96"/>
  <c r="N247" i="95" s="1"/>
  <c r="P258" i="96"/>
  <c r="O258"/>
  <c r="L247" i="95" s="1"/>
  <c r="N258" i="96"/>
  <c r="K247" i="95" s="1"/>
  <c r="M258" i="96"/>
  <c r="S258" s="1"/>
  <c r="L258"/>
  <c r="K258"/>
  <c r="J258"/>
  <c r="I257"/>
  <c r="I256"/>
  <c r="Y255"/>
  <c r="X255"/>
  <c r="U244" i="95" s="1"/>
  <c r="W255" i="96"/>
  <c r="T244" i="95" s="1"/>
  <c r="V255" i="96"/>
  <c r="S244" i="95" s="1"/>
  <c r="U255" i="96"/>
  <c r="T255"/>
  <c r="Q244" i="95" s="1"/>
  <c r="R255" i="96"/>
  <c r="O244" i="95" s="1"/>
  <c r="Q255" i="96"/>
  <c r="N244" i="95" s="1"/>
  <c r="P255" i="96"/>
  <c r="M244" i="95" s="1"/>
  <c r="O255" i="96"/>
  <c r="N255"/>
  <c r="K244" i="95" s="1"/>
  <c r="M255" i="96"/>
  <c r="L255"/>
  <c r="K255"/>
  <c r="J255"/>
  <c r="I254"/>
  <c r="I253"/>
  <c r="I252"/>
  <c r="I251"/>
  <c r="I250"/>
  <c r="I249"/>
  <c r="I248"/>
  <c r="I247"/>
  <c r="I246"/>
  <c r="I245"/>
  <c r="I244"/>
  <c r="I243"/>
  <c r="Y242"/>
  <c r="V231" i="95" s="1"/>
  <c r="X242" i="96"/>
  <c r="U231" i="95" s="1"/>
  <c r="W242" i="96"/>
  <c r="T231" i="95" s="1"/>
  <c r="V242" i="96"/>
  <c r="S231" i="95" s="1"/>
  <c r="U242" i="96"/>
  <c r="R231" i="95" s="1"/>
  <c r="T242" i="96"/>
  <c r="Q231" i="95" s="1"/>
  <c r="R242" i="96"/>
  <c r="O231" i="95" s="1"/>
  <c r="Q242" i="96"/>
  <c r="N231" i="95" s="1"/>
  <c r="P242" i="96"/>
  <c r="O242"/>
  <c r="L231" i="95" s="1"/>
  <c r="N242" i="96"/>
  <c r="K231" i="95" s="1"/>
  <c r="M242" i="96"/>
  <c r="L242"/>
  <c r="K242"/>
  <c r="J242"/>
  <c r="I241"/>
  <c r="I240"/>
  <c r="I239"/>
  <c r="Y238"/>
  <c r="V227" i="95" s="1"/>
  <c r="X238" i="96"/>
  <c r="U227" i="95" s="1"/>
  <c r="W238" i="96"/>
  <c r="T227" i="95" s="1"/>
  <c r="V238" i="96"/>
  <c r="U238"/>
  <c r="R227" i="95" s="1"/>
  <c r="T238" i="96"/>
  <c r="Q227" i="95" s="1"/>
  <c r="R238" i="96"/>
  <c r="O227" i="95" s="1"/>
  <c r="Q238" i="96"/>
  <c r="N227" i="95" s="1"/>
  <c r="P238" i="96"/>
  <c r="O238"/>
  <c r="L227" i="95" s="1"/>
  <c r="N238" i="96"/>
  <c r="K227" i="95" s="1"/>
  <c r="M238" i="96"/>
  <c r="L238"/>
  <c r="K238"/>
  <c r="J238"/>
  <c r="I235"/>
  <c r="I234"/>
  <c r="I233"/>
  <c r="I232"/>
  <c r="I231"/>
  <c r="I230"/>
  <c r="I229"/>
  <c r="I228"/>
  <c r="I227"/>
  <c r="I226"/>
  <c r="Y225"/>
  <c r="V214" i="95" s="1"/>
  <c r="X225" i="96"/>
  <c r="U214" i="95" s="1"/>
  <c r="W225" i="96"/>
  <c r="T214" i="95" s="1"/>
  <c r="V225" i="96"/>
  <c r="S214" i="95" s="1"/>
  <c r="U225" i="96"/>
  <c r="R214" i="95" s="1"/>
  <c r="T225" i="96"/>
  <c r="Q214" i="95" s="1"/>
  <c r="R225" i="96"/>
  <c r="O214" i="95" s="1"/>
  <c r="Q225" i="96"/>
  <c r="N214" i="95" s="1"/>
  <c r="P225" i="96"/>
  <c r="M214" i="95" s="1"/>
  <c r="O225" i="96"/>
  <c r="N225"/>
  <c r="K214" i="95" s="1"/>
  <c r="M225" i="96"/>
  <c r="L225"/>
  <c r="K225"/>
  <c r="J225"/>
  <c r="I224"/>
  <c r="I223"/>
  <c r="I222"/>
  <c r="I221"/>
  <c r="I220"/>
  <c r="I219"/>
  <c r="I218"/>
  <c r="I217"/>
  <c r="I216"/>
  <c r="I215"/>
  <c r="I214"/>
  <c r="I213"/>
  <c r="I212"/>
  <c r="Y211"/>
  <c r="V200" i="95" s="1"/>
  <c r="X211" i="96"/>
  <c r="U200" i="95" s="1"/>
  <c r="W211" i="96"/>
  <c r="V211"/>
  <c r="S200" i="95" s="1"/>
  <c r="U211" i="96"/>
  <c r="R200" i="95" s="1"/>
  <c r="T211" i="96"/>
  <c r="Q200" i="95" s="1"/>
  <c r="R211" i="96"/>
  <c r="O200" i="95" s="1"/>
  <c r="Q211" i="96"/>
  <c r="P211"/>
  <c r="M200" i="95" s="1"/>
  <c r="O211" i="96"/>
  <c r="L200" i="95" s="1"/>
  <c r="N211" i="96"/>
  <c r="K200" i="95" s="1"/>
  <c r="M211" i="96"/>
  <c r="L211"/>
  <c r="K211"/>
  <c r="J211"/>
  <c r="I210"/>
  <c r="I209"/>
  <c r="I198" i="95" s="1"/>
  <c r="Y208" i="96"/>
  <c r="V197" i="95" s="1"/>
  <c r="X208" i="96"/>
  <c r="U197" i="95" s="1"/>
  <c r="W208" i="96"/>
  <c r="T197" i="95" s="1"/>
  <c r="V208" i="96"/>
  <c r="S197" i="95" s="1"/>
  <c r="U208" i="96"/>
  <c r="R197" i="95" s="1"/>
  <c r="T208" i="96"/>
  <c r="Q197" i="95" s="1"/>
  <c r="R208" i="96"/>
  <c r="O197" i="95" s="1"/>
  <c r="Q208" i="96"/>
  <c r="N197" i="95" s="1"/>
  <c r="P208" i="96"/>
  <c r="O208"/>
  <c r="L197" i="95" s="1"/>
  <c r="N208" i="96"/>
  <c r="K197" i="95" s="1"/>
  <c r="M208" i="96"/>
  <c r="L208"/>
  <c r="K208"/>
  <c r="J208"/>
  <c r="I207"/>
  <c r="I206"/>
  <c r="I205"/>
  <c r="I204"/>
  <c r="I203"/>
  <c r="I202"/>
  <c r="I201"/>
  <c r="I200"/>
  <c r="I199"/>
  <c r="I198"/>
  <c r="Y197"/>
  <c r="X197"/>
  <c r="U186" i="95" s="1"/>
  <c r="W197" i="96"/>
  <c r="T186" i="95" s="1"/>
  <c r="V197" i="96"/>
  <c r="S186" i="95" s="1"/>
  <c r="U197" i="96"/>
  <c r="T197"/>
  <c r="Q186" i="95" s="1"/>
  <c r="R197" i="96"/>
  <c r="O186" i="95" s="1"/>
  <c r="Q197" i="96"/>
  <c r="N186" i="95" s="1"/>
  <c r="P197" i="96"/>
  <c r="M186" i="95" s="1"/>
  <c r="O197" i="96"/>
  <c r="N197"/>
  <c r="K186" i="95" s="1"/>
  <c r="M197" i="96"/>
  <c r="L197"/>
  <c r="K197"/>
  <c r="J197"/>
  <c r="I196"/>
  <c r="I195"/>
  <c r="I194"/>
  <c r="I193"/>
  <c r="I192"/>
  <c r="I191"/>
  <c r="I190"/>
  <c r="I189"/>
  <c r="I188"/>
  <c r="I187"/>
  <c r="Y186"/>
  <c r="V175" i="95" s="1"/>
  <c r="X186" i="96"/>
  <c r="U175" i="95" s="1"/>
  <c r="W186" i="96"/>
  <c r="T175" i="95" s="1"/>
  <c r="V186" i="96"/>
  <c r="S175" i="95" s="1"/>
  <c r="U186" i="96"/>
  <c r="R175" i="95" s="1"/>
  <c r="T186" i="96"/>
  <c r="Q175" i="95" s="1"/>
  <c r="R186" i="96"/>
  <c r="O175" i="95" s="1"/>
  <c r="Q186" i="96"/>
  <c r="N175" i="95" s="1"/>
  <c r="P186" i="96"/>
  <c r="M175" i="95" s="1"/>
  <c r="O186" i="96"/>
  <c r="L175" i="95" s="1"/>
  <c r="N186" i="96"/>
  <c r="M186"/>
  <c r="L186"/>
  <c r="K186"/>
  <c r="J186"/>
  <c r="I185"/>
  <c r="I184"/>
  <c r="I183"/>
  <c r="I182"/>
  <c r="I181"/>
  <c r="I180"/>
  <c r="I179"/>
  <c r="I178"/>
  <c r="I177"/>
  <c r="I176"/>
  <c r="Y175"/>
  <c r="V164" i="95" s="1"/>
  <c r="X175" i="96"/>
  <c r="U164" i="95" s="1"/>
  <c r="W175" i="96"/>
  <c r="V175"/>
  <c r="S164" i="95" s="1"/>
  <c r="U175" i="96"/>
  <c r="R164" i="95" s="1"/>
  <c r="T175" i="96"/>
  <c r="Q164" i="95" s="1"/>
  <c r="R175" i="96"/>
  <c r="O164" i="95" s="1"/>
  <c r="Q175" i="96"/>
  <c r="P175"/>
  <c r="M164" i="95" s="1"/>
  <c r="O175" i="96"/>
  <c r="L164" i="95" s="1"/>
  <c r="N175" i="96"/>
  <c r="K164" i="95" s="1"/>
  <c r="M175" i="96"/>
  <c r="L175"/>
  <c r="K175"/>
  <c r="J175"/>
  <c r="I174"/>
  <c r="I172"/>
  <c r="I171"/>
  <c r="I170"/>
  <c r="I169"/>
  <c r="Y168"/>
  <c r="V157" i="95" s="1"/>
  <c r="X168" i="96"/>
  <c r="U157" i="95" s="1"/>
  <c r="W168" i="96"/>
  <c r="T157" i="95" s="1"/>
  <c r="V168" i="96"/>
  <c r="S157" i="95" s="1"/>
  <c r="U168" i="96"/>
  <c r="R157" i="95" s="1"/>
  <c r="T168" i="96"/>
  <c r="Q157" i="95" s="1"/>
  <c r="R168" i="96"/>
  <c r="O157" i="95" s="1"/>
  <c r="Q168" i="96"/>
  <c r="N157" i="95" s="1"/>
  <c r="P168" i="96"/>
  <c r="M157" i="95" s="1"/>
  <c r="O168" i="96"/>
  <c r="N168"/>
  <c r="K157" i="95" s="1"/>
  <c r="M168" i="96"/>
  <c r="L168"/>
  <c r="K168"/>
  <c r="J168"/>
  <c r="I163"/>
  <c r="I162"/>
  <c r="I161"/>
  <c r="Y160"/>
  <c r="X160"/>
  <c r="W160"/>
  <c r="V160"/>
  <c r="U160"/>
  <c r="T160"/>
  <c r="R160"/>
  <c r="O149" i="95" s="1"/>
  <c r="Q160" i="96"/>
  <c r="P160"/>
  <c r="O160"/>
  <c r="N160"/>
  <c r="K149" i="95" s="1"/>
  <c r="M160" i="96"/>
  <c r="L160"/>
  <c r="K160"/>
  <c r="K158" s="1"/>
  <c r="J160"/>
  <c r="J158" s="1"/>
  <c r="I159"/>
  <c r="I157"/>
  <c r="I156"/>
  <c r="I155"/>
  <c r="I154"/>
  <c r="I153"/>
  <c r="I152"/>
  <c r="I151"/>
  <c r="I150"/>
  <c r="I149"/>
  <c r="I148"/>
  <c r="I147"/>
  <c r="Y146"/>
  <c r="V135" i="95" s="1"/>
  <c r="X146" i="96"/>
  <c r="U135" i="95" s="1"/>
  <c r="W146" i="96"/>
  <c r="V146"/>
  <c r="S135" i="95" s="1"/>
  <c r="U146" i="96"/>
  <c r="R135" i="95" s="1"/>
  <c r="T146" i="96"/>
  <c r="Q135" i="95" s="1"/>
  <c r="R146" i="96"/>
  <c r="O135" i="95" s="1"/>
  <c r="Q146" i="96"/>
  <c r="N135" i="95" s="1"/>
  <c r="P146" i="96"/>
  <c r="M135" i="95" s="1"/>
  <c r="O146" i="96"/>
  <c r="L135" i="95" s="1"/>
  <c r="N146" i="96"/>
  <c r="K135" i="95" s="1"/>
  <c r="M146" i="96"/>
  <c r="S146" s="1"/>
  <c r="P135" i="95" s="1"/>
  <c r="L146" i="96"/>
  <c r="K146"/>
  <c r="J146"/>
  <c r="I145"/>
  <c r="I144"/>
  <c r="I143"/>
  <c r="I142"/>
  <c r="I141"/>
  <c r="I140"/>
  <c r="I139"/>
  <c r="I138"/>
  <c r="I137"/>
  <c r="I136"/>
  <c r="I135"/>
  <c r="I134"/>
  <c r="I133"/>
  <c r="I132"/>
  <c r="Y131"/>
  <c r="V120" i="95" s="1"/>
  <c r="X131" i="96"/>
  <c r="U120" i="95" s="1"/>
  <c r="W131" i="96"/>
  <c r="T120" i="95" s="1"/>
  <c r="V131" i="96"/>
  <c r="U131"/>
  <c r="R120" i="95" s="1"/>
  <c r="T131" i="96"/>
  <c r="Q120" i="95" s="1"/>
  <c r="R131" i="96"/>
  <c r="O120" i="95" s="1"/>
  <c r="Q131" i="96"/>
  <c r="N120" i="95" s="1"/>
  <c r="P131" i="96"/>
  <c r="O131"/>
  <c r="L120" i="95" s="1"/>
  <c r="N131" i="96"/>
  <c r="K120" i="95" s="1"/>
  <c r="M131" i="96"/>
  <c r="L131"/>
  <c r="K131"/>
  <c r="J131"/>
  <c r="I130"/>
  <c r="I129"/>
  <c r="Y128"/>
  <c r="X128"/>
  <c r="U117" i="95" s="1"/>
  <c r="W128" i="96"/>
  <c r="T117" i="95" s="1"/>
  <c r="V128" i="96"/>
  <c r="S117" i="95" s="1"/>
  <c r="U128" i="96"/>
  <c r="T128"/>
  <c r="Q117" i="95" s="1"/>
  <c r="R128" i="96"/>
  <c r="O117" i="95" s="1"/>
  <c r="Q128" i="96"/>
  <c r="N117" i="95" s="1"/>
  <c r="P128" i="96"/>
  <c r="M117" i="95" s="1"/>
  <c r="O128" i="96"/>
  <c r="L117" i="95" s="1"/>
  <c r="N128" i="96"/>
  <c r="K117" i="95" s="1"/>
  <c r="M128" i="96"/>
  <c r="L128"/>
  <c r="K128"/>
  <c r="J128"/>
  <c r="I127"/>
  <c r="I126"/>
  <c r="L125"/>
  <c r="I124"/>
  <c r="I123"/>
  <c r="I122"/>
  <c r="I121"/>
  <c r="I120"/>
  <c r="I119"/>
  <c r="I118"/>
  <c r="Y117"/>
  <c r="V106" i="95" s="1"/>
  <c r="X117" i="96"/>
  <c r="W117"/>
  <c r="T106" i="95" s="1"/>
  <c r="V117" i="96"/>
  <c r="S106" i="95" s="1"/>
  <c r="U117" i="96"/>
  <c r="R106" i="95" s="1"/>
  <c r="T117" i="96"/>
  <c r="R117"/>
  <c r="O106" i="95" s="1"/>
  <c r="Q117" i="96"/>
  <c r="N106" i="95" s="1"/>
  <c r="P117" i="96"/>
  <c r="M106" i="95" s="1"/>
  <c r="O117" i="96"/>
  <c r="L106" i="95" s="1"/>
  <c r="N117" i="96"/>
  <c r="M117"/>
  <c r="K117"/>
  <c r="J117"/>
  <c r="I116"/>
  <c r="I115"/>
  <c r="I114"/>
  <c r="I113"/>
  <c r="I112"/>
  <c r="I111"/>
  <c r="I110"/>
  <c r="I109"/>
  <c r="I108"/>
  <c r="I107"/>
  <c r="Y106"/>
  <c r="V95" i="95" s="1"/>
  <c r="X106" i="96"/>
  <c r="U95" i="95" s="1"/>
  <c r="W106" i="96"/>
  <c r="V106"/>
  <c r="S95" i="95" s="1"/>
  <c r="U106" i="96"/>
  <c r="R95" i="95" s="1"/>
  <c r="T106" i="96"/>
  <c r="Q95" i="95" s="1"/>
  <c r="R106" i="96"/>
  <c r="O95" i="95" s="1"/>
  <c r="Q106" i="96"/>
  <c r="P106"/>
  <c r="M95" i="95" s="1"/>
  <c r="O106" i="96"/>
  <c r="L95" i="95" s="1"/>
  <c r="N106" i="96"/>
  <c r="K95" i="95" s="1"/>
  <c r="M106" i="96"/>
  <c r="L106"/>
  <c r="K106"/>
  <c r="J106"/>
  <c r="I105"/>
  <c r="I104"/>
  <c r="I103"/>
  <c r="I102"/>
  <c r="I101"/>
  <c r="I100"/>
  <c r="I99"/>
  <c r="I98"/>
  <c r="I97"/>
  <c r="I96"/>
  <c r="Y95"/>
  <c r="V84" i="95" s="1"/>
  <c r="X95" i="96"/>
  <c r="U84" i="95" s="1"/>
  <c r="W95" i="96"/>
  <c r="T84" i="95" s="1"/>
  <c r="V95" i="96"/>
  <c r="S84" i="95" s="1"/>
  <c r="U95" i="96"/>
  <c r="R84" i="95" s="1"/>
  <c r="T95" i="96"/>
  <c r="Q84" i="95" s="1"/>
  <c r="R95" i="96"/>
  <c r="O84" i="95" s="1"/>
  <c r="Q95" i="96"/>
  <c r="N84" i="95" s="1"/>
  <c r="P95" i="96"/>
  <c r="O95"/>
  <c r="L84" i="95" s="1"/>
  <c r="N95" i="96"/>
  <c r="K84" i="95" s="1"/>
  <c r="M95" i="96"/>
  <c r="S95" s="1"/>
  <c r="L95"/>
  <c r="K95"/>
  <c r="J95"/>
  <c r="I94"/>
  <c r="I93"/>
  <c r="I92"/>
  <c r="I91"/>
  <c r="Y90"/>
  <c r="V79" i="95" s="1"/>
  <c r="X90" i="96"/>
  <c r="U79" i="95" s="1"/>
  <c r="W90" i="96"/>
  <c r="V90"/>
  <c r="S79" i="95" s="1"/>
  <c r="U90" i="96"/>
  <c r="R79" i="95" s="1"/>
  <c r="T90" i="96"/>
  <c r="Q79" i="95" s="1"/>
  <c r="R90" i="96"/>
  <c r="O79" i="95" s="1"/>
  <c r="Q90" i="96"/>
  <c r="P90"/>
  <c r="M79" i="95" s="1"/>
  <c r="O90" i="96"/>
  <c r="L79" i="95" s="1"/>
  <c r="N90" i="96"/>
  <c r="K79" i="95" s="1"/>
  <c r="M90" i="96"/>
  <c r="L90"/>
  <c r="K90"/>
  <c r="J90"/>
  <c r="I89"/>
  <c r="I88"/>
  <c r="Y87"/>
  <c r="V76" i="95" s="1"/>
  <c r="X87" i="96"/>
  <c r="U76" i="95" s="1"/>
  <c r="W87" i="96"/>
  <c r="T76" i="95" s="1"/>
  <c r="V87" i="96"/>
  <c r="S76" i="95" s="1"/>
  <c r="U87" i="96"/>
  <c r="R76" i="95" s="1"/>
  <c r="T87" i="96"/>
  <c r="Q76" i="95" s="1"/>
  <c r="R87" i="96"/>
  <c r="O76" i="95" s="1"/>
  <c r="Q87" i="96"/>
  <c r="N76" i="95" s="1"/>
  <c r="P87" i="96"/>
  <c r="O87"/>
  <c r="L76" i="95" s="1"/>
  <c r="N87" i="96"/>
  <c r="K76" i="95" s="1"/>
  <c r="M87" i="96"/>
  <c r="S87" s="1"/>
  <c r="L87"/>
  <c r="K87"/>
  <c r="J87"/>
  <c r="I85"/>
  <c r="I84"/>
  <c r="I83"/>
  <c r="I82"/>
  <c r="Y81"/>
  <c r="V70" i="95" s="1"/>
  <c r="X81" i="96"/>
  <c r="U70" i="95" s="1"/>
  <c r="W81" i="96"/>
  <c r="V81"/>
  <c r="S70" i="95" s="1"/>
  <c r="U81" i="96"/>
  <c r="R70" i="95" s="1"/>
  <c r="T81" i="96"/>
  <c r="Q70" i="95" s="1"/>
  <c r="R81" i="96"/>
  <c r="O70" i="95" s="1"/>
  <c r="Q81" i="96"/>
  <c r="P81"/>
  <c r="M70" i="95" s="1"/>
  <c r="O81" i="96"/>
  <c r="L70" i="95" s="1"/>
  <c r="N81" i="96"/>
  <c r="K70" i="95" s="1"/>
  <c r="M81" i="96"/>
  <c r="L81"/>
  <c r="K81"/>
  <c r="J81"/>
  <c r="I80"/>
  <c r="I79"/>
  <c r="I78"/>
  <c r="Y77"/>
  <c r="V66" i="95" s="1"/>
  <c r="X77" i="96"/>
  <c r="U66" i="95" s="1"/>
  <c r="W77" i="96"/>
  <c r="T66" i="95" s="1"/>
  <c r="V77" i="96"/>
  <c r="S66" i="95" s="1"/>
  <c r="U77" i="96"/>
  <c r="R66" i="95" s="1"/>
  <c r="T77" i="96"/>
  <c r="Q66" i="95" s="1"/>
  <c r="R77" i="96"/>
  <c r="O66" i="95" s="1"/>
  <c r="Q77" i="96"/>
  <c r="P77"/>
  <c r="M66" i="95" s="1"/>
  <c r="O77" i="96"/>
  <c r="L66" i="95" s="1"/>
  <c r="N77" i="96"/>
  <c r="K66" i="95" s="1"/>
  <c r="M77" i="96"/>
  <c r="L77"/>
  <c r="K77"/>
  <c r="J77"/>
  <c r="I76"/>
  <c r="I75"/>
  <c r="I74"/>
  <c r="I73"/>
  <c r="I72"/>
  <c r="I71"/>
  <c r="Y62"/>
  <c r="X62"/>
  <c r="U53" i="95" s="1"/>
  <c r="W62" i="96"/>
  <c r="T53" i="95" s="1"/>
  <c r="V62" i="96"/>
  <c r="S53" i="95" s="1"/>
  <c r="U62" i="96"/>
  <c r="T62"/>
  <c r="Q53" i="95" s="1"/>
  <c r="R62" i="96"/>
  <c r="Q62"/>
  <c r="N53" i="95" s="1"/>
  <c r="P62" i="96"/>
  <c r="M53" i="95" s="1"/>
  <c r="O62" i="96"/>
  <c r="L53" i="95" s="1"/>
  <c r="N62" i="96"/>
  <c r="K53" i="95" s="1"/>
  <c r="M62" i="96"/>
  <c r="K62"/>
  <c r="J62"/>
  <c r="I61"/>
  <c r="Y59"/>
  <c r="V50" i="95" s="1"/>
  <c r="X59" i="96"/>
  <c r="U50" i="95" s="1"/>
  <c r="W59" i="96"/>
  <c r="T50" i="95" s="1"/>
  <c r="V59" i="96"/>
  <c r="U59"/>
  <c r="R50" i="95" s="1"/>
  <c r="T59" i="96"/>
  <c r="Q50" i="95" s="1"/>
  <c r="R59" i="96"/>
  <c r="O50" i="95" s="1"/>
  <c r="Q59" i="96"/>
  <c r="N50" i="95" s="1"/>
  <c r="P59" i="96"/>
  <c r="O59"/>
  <c r="L50" i="95" s="1"/>
  <c r="N59" i="96"/>
  <c r="K50" i="95" s="1"/>
  <c r="M59" i="96"/>
  <c r="K59"/>
  <c r="J59"/>
  <c r="I49"/>
  <c r="L48"/>
  <c r="L47" s="1"/>
  <c r="Y47"/>
  <c r="X47"/>
  <c r="U45" i="95" s="1"/>
  <c r="W47" i="96"/>
  <c r="V47"/>
  <c r="S45" i="95" s="1"/>
  <c r="U47" i="96"/>
  <c r="T47"/>
  <c r="Q45" i="95" s="1"/>
  <c r="R47" i="96"/>
  <c r="Q47"/>
  <c r="N45" i="95" s="1"/>
  <c r="P47" i="96"/>
  <c r="O47"/>
  <c r="L45" i="95" s="1"/>
  <c r="N47" i="96"/>
  <c r="M47"/>
  <c r="K47"/>
  <c r="J47"/>
  <c r="J42" s="1"/>
  <c r="Y39"/>
  <c r="V37" i="95" s="1"/>
  <c r="X39" i="96"/>
  <c r="U37" i="95" s="1"/>
  <c r="W39" i="96"/>
  <c r="V39"/>
  <c r="S37" i="95" s="1"/>
  <c r="U39" i="96"/>
  <c r="R37" i="95" s="1"/>
  <c r="T39" i="96"/>
  <c r="R39"/>
  <c r="O37" i="95" s="1"/>
  <c r="Q39" i="96"/>
  <c r="P39"/>
  <c r="M37" i="95" s="1"/>
  <c r="O39" i="96"/>
  <c r="L37" i="95" s="1"/>
  <c r="N39" i="96"/>
  <c r="K37" i="95" s="1"/>
  <c r="M39" i="96"/>
  <c r="K39"/>
  <c r="J39"/>
  <c r="I38"/>
  <c r="I36" i="95" s="1"/>
  <c r="Y35" i="96"/>
  <c r="X35"/>
  <c r="W35"/>
  <c r="V35"/>
  <c r="U35"/>
  <c r="R33" i="95" s="1"/>
  <c r="T35" i="96"/>
  <c r="Q33" i="95" s="1"/>
  <c r="R35" i="96"/>
  <c r="Q35"/>
  <c r="P35"/>
  <c r="M33" i="95" s="1"/>
  <c r="O35" i="96"/>
  <c r="L33" i="95" s="1"/>
  <c r="N35" i="96"/>
  <c r="K33" i="95" s="1"/>
  <c r="M35" i="96"/>
  <c r="J35"/>
  <c r="K32"/>
  <c r="K31"/>
  <c r="Y24"/>
  <c r="V24" i="95" s="1"/>
  <c r="X24" i="96"/>
  <c r="U24" i="95" s="1"/>
  <c r="W24" i="96"/>
  <c r="T24" i="95" s="1"/>
  <c r="V24" i="96"/>
  <c r="U24"/>
  <c r="R24" i="95" s="1"/>
  <c r="T24" i="96"/>
  <c r="Q24" i="95" s="1"/>
  <c r="R24" i="96"/>
  <c r="Q24"/>
  <c r="N24" i="95" s="1"/>
  <c r="P24" i="96"/>
  <c r="O24"/>
  <c r="L24" i="95" s="1"/>
  <c r="N24" i="96"/>
  <c r="K24" i="95" s="1"/>
  <c r="M24" i="96"/>
  <c r="L24"/>
  <c r="J24"/>
  <c r="I23"/>
  <c r="I21"/>
  <c r="Y20"/>
  <c r="V20" i="95" s="1"/>
  <c r="X20" i="96"/>
  <c r="U20" i="95" s="1"/>
  <c r="W20" i="96"/>
  <c r="T20" i="95" s="1"/>
  <c r="V20" i="96"/>
  <c r="U20"/>
  <c r="R20" i="95" s="1"/>
  <c r="T20" i="96"/>
  <c r="Q20" i="95" s="1"/>
  <c r="R20" i="96"/>
  <c r="Q20"/>
  <c r="N20" i="95" s="1"/>
  <c r="P20" i="96"/>
  <c r="O20"/>
  <c r="L20" i="95" s="1"/>
  <c r="N20" i="96"/>
  <c r="K20" i="95" s="1"/>
  <c r="M20" i="96"/>
  <c r="L20"/>
  <c r="K20"/>
  <c r="K16"/>
  <c r="K14"/>
  <c r="Y6"/>
  <c r="X6"/>
  <c r="U6" i="95" s="1"/>
  <c r="W6" i="96"/>
  <c r="V6"/>
  <c r="U6"/>
  <c r="T6"/>
  <c r="Q6" i="95" s="1"/>
  <c r="R6" i="96"/>
  <c r="Q6"/>
  <c r="P6"/>
  <c r="O6"/>
  <c r="N6"/>
  <c r="M6"/>
  <c r="L6"/>
  <c r="J6"/>
  <c r="Z246" i="94"/>
  <c r="Y246"/>
  <c r="X246"/>
  <c r="W246"/>
  <c r="V246"/>
  <c r="U246"/>
  <c r="S246"/>
  <c r="R246"/>
  <c r="Q246"/>
  <c r="P246"/>
  <c r="O246"/>
  <c r="N246"/>
  <c r="M246"/>
  <c r="J246"/>
  <c r="Z243"/>
  <c r="Y243"/>
  <c r="X243"/>
  <c r="W243"/>
  <c r="V243"/>
  <c r="U243"/>
  <c r="S243"/>
  <c r="R243"/>
  <c r="Q243"/>
  <c r="P243"/>
  <c r="O243"/>
  <c r="N243"/>
  <c r="M243"/>
  <c r="J243"/>
  <c r="J231"/>
  <c r="J230" s="1"/>
  <c r="Z230"/>
  <c r="Y230"/>
  <c r="X230"/>
  <c r="W230"/>
  <c r="V230"/>
  <c r="U230"/>
  <c r="S230"/>
  <c r="R230"/>
  <c r="Q230"/>
  <c r="P230"/>
  <c r="O230"/>
  <c r="N230"/>
  <c r="T230" s="1"/>
  <c r="I230" s="1"/>
  <c r="F17" i="93" s="1"/>
  <c r="M230" i="94"/>
  <c r="Z223"/>
  <c r="Z222" s="1"/>
  <c r="Y223"/>
  <c r="Y222" s="1"/>
  <c r="X223"/>
  <c r="X222" s="1"/>
  <c r="W223"/>
  <c r="W222" s="1"/>
  <c r="V223"/>
  <c r="V222" s="1"/>
  <c r="U223"/>
  <c r="S223"/>
  <c r="S222" s="1"/>
  <c r="R223"/>
  <c r="R222" s="1"/>
  <c r="Q223"/>
  <c r="Q222" s="1"/>
  <c r="P223"/>
  <c r="P222" s="1"/>
  <c r="O223"/>
  <c r="O222" s="1"/>
  <c r="N223"/>
  <c r="M223"/>
  <c r="M222" s="1"/>
  <c r="J223"/>
  <c r="J222" s="1"/>
  <c r="U222"/>
  <c r="Z218"/>
  <c r="Y218"/>
  <c r="X218"/>
  <c r="W218"/>
  <c r="V218"/>
  <c r="U218"/>
  <c r="S218"/>
  <c r="R218"/>
  <c r="Q218"/>
  <c r="P218"/>
  <c r="O218"/>
  <c r="N218"/>
  <c r="T218" s="1"/>
  <c r="I218" s="1"/>
  <c r="M218"/>
  <c r="J218"/>
  <c r="Z204"/>
  <c r="Y204"/>
  <c r="X204"/>
  <c r="W204"/>
  <c r="V204"/>
  <c r="U204"/>
  <c r="S204"/>
  <c r="R204"/>
  <c r="Q204"/>
  <c r="P204"/>
  <c r="O204"/>
  <c r="N204"/>
  <c r="M204"/>
  <c r="J204"/>
  <c r="Z194"/>
  <c r="Y194"/>
  <c r="X194"/>
  <c r="W194"/>
  <c r="V194"/>
  <c r="U194"/>
  <c r="S194"/>
  <c r="R194"/>
  <c r="Q194"/>
  <c r="P194"/>
  <c r="O194"/>
  <c r="N194"/>
  <c r="T194" s="1"/>
  <c r="I194" s="1"/>
  <c r="M194"/>
  <c r="J194"/>
  <c r="Z178"/>
  <c r="Y178"/>
  <c r="X178"/>
  <c r="W178"/>
  <c r="V178"/>
  <c r="U178"/>
  <c r="S178"/>
  <c r="R178"/>
  <c r="Q178"/>
  <c r="P178"/>
  <c r="O178"/>
  <c r="N178"/>
  <c r="M178"/>
  <c r="J178"/>
  <c r="Z168"/>
  <c r="Y168"/>
  <c r="X168"/>
  <c r="W168"/>
  <c r="V168"/>
  <c r="U168"/>
  <c r="S168"/>
  <c r="R168"/>
  <c r="Q168"/>
  <c r="P168"/>
  <c r="O168"/>
  <c r="N168"/>
  <c r="T168" s="1"/>
  <c r="I168" s="1"/>
  <c r="M168"/>
  <c r="J168"/>
  <c r="Z160"/>
  <c r="Y160"/>
  <c r="X160"/>
  <c r="W160"/>
  <c r="V160"/>
  <c r="U160"/>
  <c r="S160"/>
  <c r="R160"/>
  <c r="Q160"/>
  <c r="P160"/>
  <c r="O160"/>
  <c r="N160"/>
  <c r="M160"/>
  <c r="J160"/>
  <c r="Z156"/>
  <c r="Y156"/>
  <c r="X156"/>
  <c r="W156"/>
  <c r="V156"/>
  <c r="U156"/>
  <c r="S156"/>
  <c r="R156"/>
  <c r="Q156"/>
  <c r="P156"/>
  <c r="O156"/>
  <c r="N156"/>
  <c r="T156" s="1"/>
  <c r="I156" s="1"/>
  <c r="M156"/>
  <c r="J156"/>
  <c r="K153"/>
  <c r="K150" s="1"/>
  <c r="L152"/>
  <c r="L150" s="1"/>
  <c r="L119" s="1"/>
  <c r="L254" s="1"/>
  <c r="Z150"/>
  <c r="Y150"/>
  <c r="X150"/>
  <c r="W150"/>
  <c r="V150"/>
  <c r="U150"/>
  <c r="S150"/>
  <c r="R150"/>
  <c r="Q150"/>
  <c r="P150"/>
  <c r="O150"/>
  <c r="N150"/>
  <c r="T150" s="1"/>
  <c r="M150"/>
  <c r="J150"/>
  <c r="Z146"/>
  <c r="Y146"/>
  <c r="X146"/>
  <c r="W146"/>
  <c r="V146"/>
  <c r="U146"/>
  <c r="S146"/>
  <c r="R146"/>
  <c r="Q146"/>
  <c r="P146"/>
  <c r="O146"/>
  <c r="N146"/>
  <c r="M146"/>
  <c r="J146"/>
  <c r="Z143"/>
  <c r="Y143"/>
  <c r="X143"/>
  <c r="V143"/>
  <c r="U143"/>
  <c r="S143"/>
  <c r="R143"/>
  <c r="Q143"/>
  <c r="P143"/>
  <c r="O143"/>
  <c r="N143"/>
  <c r="M143"/>
  <c r="J143"/>
  <c r="W143"/>
  <c r="Z130"/>
  <c r="Y130"/>
  <c r="X130"/>
  <c r="W130"/>
  <c r="V130"/>
  <c r="U130"/>
  <c r="S130"/>
  <c r="R130"/>
  <c r="Q130"/>
  <c r="P130"/>
  <c r="O130"/>
  <c r="N130"/>
  <c r="M130"/>
  <c r="J130"/>
  <c r="Z128"/>
  <c r="Y128"/>
  <c r="X128"/>
  <c r="W128"/>
  <c r="V128"/>
  <c r="U128"/>
  <c r="S128"/>
  <c r="R128"/>
  <c r="Q128"/>
  <c r="P128"/>
  <c r="O128"/>
  <c r="N128"/>
  <c r="T128" s="1"/>
  <c r="I128" s="1"/>
  <c r="Z126"/>
  <c r="Y126"/>
  <c r="X126"/>
  <c r="W126"/>
  <c r="V126"/>
  <c r="U126"/>
  <c r="S126"/>
  <c r="R126"/>
  <c r="Q126"/>
  <c r="P126"/>
  <c r="O126"/>
  <c r="N126"/>
  <c r="T126" s="1"/>
  <c r="I126" s="1"/>
  <c r="Z121"/>
  <c r="Y121"/>
  <c r="X121"/>
  <c r="W121"/>
  <c r="V121"/>
  <c r="U121"/>
  <c r="S121"/>
  <c r="R121"/>
  <c r="Q121"/>
  <c r="P121"/>
  <c r="N121"/>
  <c r="M121"/>
  <c r="O121"/>
  <c r="M118"/>
  <c r="N106"/>
  <c r="M116"/>
  <c r="AC115"/>
  <c r="M115"/>
  <c r="AC114"/>
  <c r="M114"/>
  <c r="AC113"/>
  <c r="M113"/>
  <c r="AC112"/>
  <c r="M112"/>
  <c r="AC111"/>
  <c r="M111"/>
  <c r="AC110"/>
  <c r="M110"/>
  <c r="AC109"/>
  <c r="M109"/>
  <c r="AC108"/>
  <c r="M108"/>
  <c r="AC107"/>
  <c r="M107"/>
  <c r="Z106"/>
  <c r="Y106"/>
  <c r="X106"/>
  <c r="W106"/>
  <c r="V106"/>
  <c r="U106"/>
  <c r="S106"/>
  <c r="R106"/>
  <c r="Q106"/>
  <c r="P106"/>
  <c r="O106"/>
  <c r="J106"/>
  <c r="M105"/>
  <c r="M104"/>
  <c r="M103"/>
  <c r="Z102"/>
  <c r="Y102"/>
  <c r="X102"/>
  <c r="W102"/>
  <c r="V102"/>
  <c r="U102"/>
  <c r="S102"/>
  <c r="R102"/>
  <c r="Q102"/>
  <c r="P102"/>
  <c r="O102"/>
  <c r="N102"/>
  <c r="J102"/>
  <c r="M101"/>
  <c r="M100"/>
  <c r="M99"/>
  <c r="M98"/>
  <c r="M97"/>
  <c r="Z96"/>
  <c r="Y96"/>
  <c r="X96"/>
  <c r="W96"/>
  <c r="V96"/>
  <c r="U96"/>
  <c r="S96"/>
  <c r="R96"/>
  <c r="Q96"/>
  <c r="P96"/>
  <c r="O96"/>
  <c r="N96"/>
  <c r="J96"/>
  <c r="M94"/>
  <c r="M93"/>
  <c r="M92"/>
  <c r="M91"/>
  <c r="Z90"/>
  <c r="Y90"/>
  <c r="X90"/>
  <c r="W90"/>
  <c r="V90"/>
  <c r="U90"/>
  <c r="S90"/>
  <c r="R90"/>
  <c r="Q90"/>
  <c r="P90"/>
  <c r="O90"/>
  <c r="N90"/>
  <c r="T90" s="1"/>
  <c r="I90" s="1"/>
  <c r="J90"/>
  <c r="M89"/>
  <c r="M88"/>
  <c r="M87"/>
  <c r="M86"/>
  <c r="Z85"/>
  <c r="Y85"/>
  <c r="X85"/>
  <c r="W85"/>
  <c r="V85"/>
  <c r="U85"/>
  <c r="S85"/>
  <c r="R85"/>
  <c r="Q85"/>
  <c r="P85"/>
  <c r="O85"/>
  <c r="N85"/>
  <c r="J85"/>
  <c r="Z73"/>
  <c r="Y73"/>
  <c r="X73"/>
  <c r="W73"/>
  <c r="V73"/>
  <c r="U73"/>
  <c r="S73"/>
  <c r="R73"/>
  <c r="Q73"/>
  <c r="P73"/>
  <c r="O73"/>
  <c r="N73"/>
  <c r="M73"/>
  <c r="J73"/>
  <c r="Z62"/>
  <c r="Y62"/>
  <c r="X62"/>
  <c r="W62"/>
  <c r="V62"/>
  <c r="U62"/>
  <c r="S62"/>
  <c r="R62"/>
  <c r="Q62"/>
  <c r="P62"/>
  <c r="O62"/>
  <c r="N62"/>
  <c r="T62" s="1"/>
  <c r="I62" s="1"/>
  <c r="M62"/>
  <c r="J62"/>
  <c r="Z51"/>
  <c r="Y51"/>
  <c r="Y48" s="1"/>
  <c r="X51"/>
  <c r="W51"/>
  <c r="V51"/>
  <c r="V48" s="1"/>
  <c r="U51"/>
  <c r="U48" s="1"/>
  <c r="S51"/>
  <c r="R51"/>
  <c r="Q51"/>
  <c r="P51"/>
  <c r="P48" s="1"/>
  <c r="O51"/>
  <c r="N51"/>
  <c r="M51"/>
  <c r="J51"/>
  <c r="J48" s="1"/>
  <c r="Z37"/>
  <c r="Y37"/>
  <c r="X37"/>
  <c r="W37"/>
  <c r="V37"/>
  <c r="U37"/>
  <c r="S37"/>
  <c r="R37"/>
  <c r="Q37"/>
  <c r="P37"/>
  <c r="O37"/>
  <c r="N37"/>
  <c r="M37"/>
  <c r="J37"/>
  <c r="Z26"/>
  <c r="Y26"/>
  <c r="X26"/>
  <c r="W26"/>
  <c r="V26"/>
  <c r="U26"/>
  <c r="S26"/>
  <c r="R26"/>
  <c r="Q26"/>
  <c r="P26"/>
  <c r="O26"/>
  <c r="N26"/>
  <c r="M26"/>
  <c r="J26"/>
  <c r="Z15"/>
  <c r="Y15"/>
  <c r="X15"/>
  <c r="W15"/>
  <c r="V15"/>
  <c r="U15"/>
  <c r="S15"/>
  <c r="R15"/>
  <c r="Q15"/>
  <c r="P15"/>
  <c r="O15"/>
  <c r="N15"/>
  <c r="M15"/>
  <c r="J15"/>
  <c r="Z6"/>
  <c r="Y6"/>
  <c r="X6"/>
  <c r="W6"/>
  <c r="V6"/>
  <c r="U6"/>
  <c r="S6"/>
  <c r="R6"/>
  <c r="P6"/>
  <c r="O6"/>
  <c r="N6"/>
  <c r="M6"/>
  <c r="J6"/>
  <c r="J5" s="1"/>
  <c r="Q6"/>
  <c r="M19" i="93"/>
  <c r="I268" i="92"/>
  <c r="I267"/>
  <c r="I266"/>
  <c r="I265"/>
  <c r="I264"/>
  <c r="I263"/>
  <c r="I262"/>
  <c r="V261"/>
  <c r="U261"/>
  <c r="T261"/>
  <c r="S261"/>
  <c r="R261"/>
  <c r="Q261"/>
  <c r="O261"/>
  <c r="N261"/>
  <c r="M261"/>
  <c r="L261"/>
  <c r="K261"/>
  <c r="J261"/>
  <c r="I260"/>
  <c r="I259"/>
  <c r="V258"/>
  <c r="U258"/>
  <c r="T258"/>
  <c r="S258"/>
  <c r="R258"/>
  <c r="Q258"/>
  <c r="O258"/>
  <c r="N258"/>
  <c r="M258"/>
  <c r="L258"/>
  <c r="K258"/>
  <c r="J258"/>
  <c r="I257"/>
  <c r="I256"/>
  <c r="I255"/>
  <c r="I254"/>
  <c r="I253"/>
  <c r="I252"/>
  <c r="I251"/>
  <c r="I250"/>
  <c r="I249"/>
  <c r="I248"/>
  <c r="I247"/>
  <c r="I246"/>
  <c r="V245"/>
  <c r="U245"/>
  <c r="T245"/>
  <c r="S245"/>
  <c r="R245"/>
  <c r="Q245"/>
  <c r="O245"/>
  <c r="N245"/>
  <c r="M245"/>
  <c r="L245"/>
  <c r="K245"/>
  <c r="J245"/>
  <c r="I244"/>
  <c r="I243"/>
  <c r="I242"/>
  <c r="V241"/>
  <c r="U241"/>
  <c r="T241"/>
  <c r="S241"/>
  <c r="R241"/>
  <c r="Q241"/>
  <c r="O241"/>
  <c r="N241"/>
  <c r="M241"/>
  <c r="L241"/>
  <c r="K241"/>
  <c r="J241"/>
  <c r="I238"/>
  <c r="I237"/>
  <c r="I236"/>
  <c r="I235"/>
  <c r="I234"/>
  <c r="I233"/>
  <c r="I232"/>
  <c r="I231"/>
  <c r="I230"/>
  <c r="I229"/>
  <c r="V228"/>
  <c r="U228"/>
  <c r="T228"/>
  <c r="S228"/>
  <c r="R228"/>
  <c r="Q228"/>
  <c r="O228"/>
  <c r="N228"/>
  <c r="M228"/>
  <c r="L228"/>
  <c r="K228"/>
  <c r="J228"/>
  <c r="I227"/>
  <c r="I226"/>
  <c r="I225"/>
  <c r="I224"/>
  <c r="I223"/>
  <c r="I222"/>
  <c r="I221"/>
  <c r="I220"/>
  <c r="I219"/>
  <c r="I218"/>
  <c r="I217"/>
  <c r="I216"/>
  <c r="I215"/>
  <c r="V214"/>
  <c r="U214"/>
  <c r="T214"/>
  <c r="S214"/>
  <c r="R214"/>
  <c r="Q214"/>
  <c r="O214"/>
  <c r="N214"/>
  <c r="M214"/>
  <c r="L214"/>
  <c r="K214"/>
  <c r="J214"/>
  <c r="I213"/>
  <c r="I212"/>
  <c r="V211"/>
  <c r="U211"/>
  <c r="T211"/>
  <c r="S211"/>
  <c r="R211"/>
  <c r="Q211"/>
  <c r="O211"/>
  <c r="N211"/>
  <c r="M211"/>
  <c r="L211"/>
  <c r="K211"/>
  <c r="J211"/>
  <c r="I210"/>
  <c r="I209"/>
  <c r="I208"/>
  <c r="I207"/>
  <c r="I206"/>
  <c r="I205"/>
  <c r="I204"/>
  <c r="I203"/>
  <c r="I202"/>
  <c r="I201"/>
  <c r="V200"/>
  <c r="U200"/>
  <c r="T200"/>
  <c r="S200"/>
  <c r="R200"/>
  <c r="Q200"/>
  <c r="O200"/>
  <c r="N200"/>
  <c r="M200"/>
  <c r="L200"/>
  <c r="K200"/>
  <c r="J200"/>
  <c r="I199"/>
  <c r="I198"/>
  <c r="I197"/>
  <c r="I196"/>
  <c r="I195"/>
  <c r="I194"/>
  <c r="I193"/>
  <c r="I192"/>
  <c r="I191"/>
  <c r="I190"/>
  <c r="V189"/>
  <c r="U189"/>
  <c r="T189"/>
  <c r="S189"/>
  <c r="R189"/>
  <c r="Q189"/>
  <c r="O189"/>
  <c r="N189"/>
  <c r="M189"/>
  <c r="L189"/>
  <c r="K189"/>
  <c r="J189"/>
  <c r="I188"/>
  <c r="I187"/>
  <c r="I186"/>
  <c r="I185"/>
  <c r="I184"/>
  <c r="I183"/>
  <c r="I182"/>
  <c r="I181"/>
  <c r="I180"/>
  <c r="I179"/>
  <c r="V178"/>
  <c r="U178"/>
  <c r="T178"/>
  <c r="S178"/>
  <c r="R178"/>
  <c r="Q178"/>
  <c r="O178"/>
  <c r="N178"/>
  <c r="M178"/>
  <c r="L178"/>
  <c r="K178"/>
  <c r="J178"/>
  <c r="I177"/>
  <c r="I175"/>
  <c r="I174"/>
  <c r="I173"/>
  <c r="I172"/>
  <c r="V171"/>
  <c r="U171"/>
  <c r="T171"/>
  <c r="S171"/>
  <c r="R171"/>
  <c r="Q171"/>
  <c r="O171"/>
  <c r="N171"/>
  <c r="M171"/>
  <c r="L171"/>
  <c r="K171"/>
  <c r="J171"/>
  <c r="I170"/>
  <c r="I169"/>
  <c r="I168"/>
  <c r="I167"/>
  <c r="I166"/>
  <c r="I165"/>
  <c r="I164"/>
  <c r="V163"/>
  <c r="V161" s="1"/>
  <c r="U163"/>
  <c r="U161" s="1"/>
  <c r="T163"/>
  <c r="T161" s="1"/>
  <c r="S163"/>
  <c r="S161" s="1"/>
  <c r="R163"/>
  <c r="R161" s="1"/>
  <c r="Q163"/>
  <c r="Q161" s="1"/>
  <c r="O163"/>
  <c r="O161" s="1"/>
  <c r="N163"/>
  <c r="N161" s="1"/>
  <c r="M163"/>
  <c r="M161" s="1"/>
  <c r="L163"/>
  <c r="L161" s="1"/>
  <c r="K163"/>
  <c r="K161" s="1"/>
  <c r="J163"/>
  <c r="I162"/>
  <c r="I160"/>
  <c r="I159"/>
  <c r="I158"/>
  <c r="I157"/>
  <c r="I156"/>
  <c r="I155"/>
  <c r="I154"/>
  <c r="I153"/>
  <c r="I152"/>
  <c r="I151"/>
  <c r="I150"/>
  <c r="V149"/>
  <c r="U149"/>
  <c r="T149"/>
  <c r="S149"/>
  <c r="R149"/>
  <c r="Q149"/>
  <c r="O149"/>
  <c r="N149"/>
  <c r="M149"/>
  <c r="L149"/>
  <c r="K149"/>
  <c r="J149"/>
  <c r="I148"/>
  <c r="I147"/>
  <c r="I146"/>
  <c r="I145"/>
  <c r="I144"/>
  <c r="I143"/>
  <c r="I142"/>
  <c r="I141"/>
  <c r="I140"/>
  <c r="I139"/>
  <c r="I138"/>
  <c r="I137"/>
  <c r="I136"/>
  <c r="I135"/>
  <c r="V134"/>
  <c r="U134"/>
  <c r="T134"/>
  <c r="S134"/>
  <c r="R134"/>
  <c r="Q134"/>
  <c r="O134"/>
  <c r="N134"/>
  <c r="M134"/>
  <c r="L134"/>
  <c r="K134"/>
  <c r="J134"/>
  <c r="I133"/>
  <c r="I132"/>
  <c r="V131"/>
  <c r="U131"/>
  <c r="T131"/>
  <c r="S131"/>
  <c r="R131"/>
  <c r="Q131"/>
  <c r="O131"/>
  <c r="N131"/>
  <c r="M131"/>
  <c r="L131"/>
  <c r="K131"/>
  <c r="J131"/>
  <c r="I130"/>
  <c r="I129"/>
  <c r="I128"/>
  <c r="I127"/>
  <c r="I126"/>
  <c r="I125"/>
  <c r="I124"/>
  <c r="I123"/>
  <c r="I122"/>
  <c r="I121"/>
  <c r="V120"/>
  <c r="U120"/>
  <c r="T120"/>
  <c r="S120"/>
  <c r="R120"/>
  <c r="Q120"/>
  <c r="O120"/>
  <c r="N120"/>
  <c r="M120"/>
  <c r="L120"/>
  <c r="K120"/>
  <c r="J120"/>
  <c r="I119"/>
  <c r="I118"/>
  <c r="I117"/>
  <c r="I116"/>
  <c r="I115"/>
  <c r="I114"/>
  <c r="I113"/>
  <c r="I112"/>
  <c r="I111"/>
  <c r="I110"/>
  <c r="V109"/>
  <c r="U109"/>
  <c r="T109"/>
  <c r="S109"/>
  <c r="R109"/>
  <c r="Q109"/>
  <c r="O109"/>
  <c r="N109"/>
  <c r="M109"/>
  <c r="L109"/>
  <c r="K109"/>
  <c r="J109"/>
  <c r="I108"/>
  <c r="I107"/>
  <c r="I106"/>
  <c r="I105"/>
  <c r="I104"/>
  <c r="I103"/>
  <c r="I102"/>
  <c r="I101"/>
  <c r="I100"/>
  <c r="I99"/>
  <c r="V98"/>
  <c r="U98"/>
  <c r="T98"/>
  <c r="S98"/>
  <c r="R98"/>
  <c r="Q98"/>
  <c r="O98"/>
  <c r="N98"/>
  <c r="M98"/>
  <c r="L98"/>
  <c r="K98"/>
  <c r="J98"/>
  <c r="I97"/>
  <c r="I96"/>
  <c r="I95"/>
  <c r="I94"/>
  <c r="V93"/>
  <c r="U93"/>
  <c r="T93"/>
  <c r="S93"/>
  <c r="R93"/>
  <c r="Q93"/>
  <c r="O93"/>
  <c r="N93"/>
  <c r="M93"/>
  <c r="L93"/>
  <c r="K93"/>
  <c r="J93"/>
  <c r="I92"/>
  <c r="I91"/>
  <c r="V90"/>
  <c r="U90"/>
  <c r="T90"/>
  <c r="S90"/>
  <c r="R90"/>
  <c r="Q90"/>
  <c r="O90"/>
  <c r="N90"/>
  <c r="M90"/>
  <c r="L90"/>
  <c r="K90"/>
  <c r="J90"/>
  <c r="I88"/>
  <c r="I87"/>
  <c r="I86"/>
  <c r="I85"/>
  <c r="V84"/>
  <c r="U84"/>
  <c r="T84"/>
  <c r="S84"/>
  <c r="R84"/>
  <c r="Q84"/>
  <c r="O84"/>
  <c r="N84"/>
  <c r="M84"/>
  <c r="L84"/>
  <c r="K84"/>
  <c r="J84"/>
  <c r="I83"/>
  <c r="I82"/>
  <c r="I81"/>
  <c r="V80"/>
  <c r="U80"/>
  <c r="T80"/>
  <c r="S80"/>
  <c r="R80"/>
  <c r="Q80"/>
  <c r="O80"/>
  <c r="N80"/>
  <c r="M80"/>
  <c r="L80"/>
  <c r="K80"/>
  <c r="J80"/>
  <c r="I79"/>
  <c r="I78"/>
  <c r="I77"/>
  <c r="I76"/>
  <c r="I75"/>
  <c r="I74"/>
  <c r="V67"/>
  <c r="U67"/>
  <c r="T67"/>
  <c r="S67"/>
  <c r="R67"/>
  <c r="Q67"/>
  <c r="O67"/>
  <c r="N67"/>
  <c r="M67"/>
  <c r="L67"/>
  <c r="K67"/>
  <c r="J67"/>
  <c r="I66"/>
  <c r="V64"/>
  <c r="U64"/>
  <c r="T64"/>
  <c r="S64"/>
  <c r="R64"/>
  <c r="Q64"/>
  <c r="O64"/>
  <c r="N64"/>
  <c r="M64"/>
  <c r="L64"/>
  <c r="K64"/>
  <c r="J64"/>
  <c r="I53"/>
  <c r="V51"/>
  <c r="V46" s="1"/>
  <c r="U51"/>
  <c r="U46" s="1"/>
  <c r="T51"/>
  <c r="T46" s="1"/>
  <c r="S51"/>
  <c r="S46" s="1"/>
  <c r="R51"/>
  <c r="R46" s="1"/>
  <c r="Q51"/>
  <c r="Q46" s="1"/>
  <c r="O51"/>
  <c r="O46" s="1"/>
  <c r="N51"/>
  <c r="N46" s="1"/>
  <c r="M51"/>
  <c r="L51"/>
  <c r="L46" s="1"/>
  <c r="K51"/>
  <c r="K46" s="1"/>
  <c r="J51"/>
  <c r="J46" s="1"/>
  <c r="I50"/>
  <c r="I48"/>
  <c r="I47"/>
  <c r="V37"/>
  <c r="U37"/>
  <c r="T37"/>
  <c r="S37"/>
  <c r="R37"/>
  <c r="Q37"/>
  <c r="O37"/>
  <c r="N37"/>
  <c r="M37"/>
  <c r="L37"/>
  <c r="K37"/>
  <c r="J37"/>
  <c r="I36"/>
  <c r="I34"/>
  <c r="V33"/>
  <c r="U33"/>
  <c r="T33"/>
  <c r="S33"/>
  <c r="R33"/>
  <c r="Q33"/>
  <c r="O33"/>
  <c r="N33"/>
  <c r="M33"/>
  <c r="L33"/>
  <c r="K33"/>
  <c r="J33"/>
  <c r="W29"/>
  <c r="W27"/>
  <c r="W26"/>
  <c r="V24"/>
  <c r="U24"/>
  <c r="T24"/>
  <c r="S24"/>
  <c r="R24"/>
  <c r="Q24"/>
  <c r="O24"/>
  <c r="N24"/>
  <c r="M24"/>
  <c r="L24"/>
  <c r="K24"/>
  <c r="J24"/>
  <c r="I23"/>
  <c r="I22"/>
  <c r="I21"/>
  <c r="V20"/>
  <c r="U20"/>
  <c r="T20"/>
  <c r="S20"/>
  <c r="R20"/>
  <c r="Q20"/>
  <c r="O20"/>
  <c r="N20"/>
  <c r="M20"/>
  <c r="L20"/>
  <c r="K20"/>
  <c r="J20"/>
  <c r="V6"/>
  <c r="U6"/>
  <c r="T6"/>
  <c r="S6"/>
  <c r="R6"/>
  <c r="Q6"/>
  <c r="O6"/>
  <c r="N6"/>
  <c r="M6"/>
  <c r="L6"/>
  <c r="K6"/>
  <c r="J6"/>
  <c r="I249" i="90"/>
  <c r="I248"/>
  <c r="I247"/>
  <c r="I246"/>
  <c r="I245"/>
  <c r="I244"/>
  <c r="I243"/>
  <c r="X242"/>
  <c r="W242"/>
  <c r="V242"/>
  <c r="U242"/>
  <c r="T242"/>
  <c r="S242"/>
  <c r="Q242"/>
  <c r="P242"/>
  <c r="O242"/>
  <c r="N242"/>
  <c r="M242"/>
  <c r="L242"/>
  <c r="K242"/>
  <c r="J242"/>
  <c r="I241"/>
  <c r="I240"/>
  <c r="X239"/>
  <c r="W239"/>
  <c r="V239"/>
  <c r="U239"/>
  <c r="T239"/>
  <c r="S239"/>
  <c r="Q239"/>
  <c r="P239"/>
  <c r="O239"/>
  <c r="N239"/>
  <c r="M239"/>
  <c r="L239"/>
  <c r="K239"/>
  <c r="J239"/>
  <c r="I238"/>
  <c r="I237"/>
  <c r="I233"/>
  <c r="I232"/>
  <c r="I231"/>
  <c r="I229" s="1"/>
  <c r="F17" i="89" s="1"/>
  <c r="K230" i="90"/>
  <c r="K229" s="1"/>
  <c r="X229"/>
  <c r="W229"/>
  <c r="V229"/>
  <c r="U229"/>
  <c r="T229"/>
  <c r="S229"/>
  <c r="Q229"/>
  <c r="P229"/>
  <c r="O229"/>
  <c r="N229"/>
  <c r="M229"/>
  <c r="L229"/>
  <c r="J229"/>
  <c r="X222"/>
  <c r="X221" s="1"/>
  <c r="W222"/>
  <c r="W221" s="1"/>
  <c r="V222"/>
  <c r="V221" s="1"/>
  <c r="U222"/>
  <c r="U221" s="1"/>
  <c r="T222"/>
  <c r="T221" s="1"/>
  <c r="S222"/>
  <c r="S221" s="1"/>
  <c r="Q222"/>
  <c r="P222"/>
  <c r="O222"/>
  <c r="O221" s="1"/>
  <c r="N222"/>
  <c r="N221" s="1"/>
  <c r="M222"/>
  <c r="M221" s="1"/>
  <c r="L222"/>
  <c r="K222"/>
  <c r="J222"/>
  <c r="J221" s="1"/>
  <c r="Q221"/>
  <c r="P221"/>
  <c r="X217"/>
  <c r="W217"/>
  <c r="V217"/>
  <c r="U217"/>
  <c r="T217"/>
  <c r="S217"/>
  <c r="Q217"/>
  <c r="P217"/>
  <c r="O217"/>
  <c r="N217"/>
  <c r="M217"/>
  <c r="L217"/>
  <c r="K217"/>
  <c r="J217"/>
  <c r="X203"/>
  <c r="W203"/>
  <c r="V203"/>
  <c r="U203"/>
  <c r="T203"/>
  <c r="S203"/>
  <c r="Q203"/>
  <c r="P203"/>
  <c r="O203"/>
  <c r="O189" s="1"/>
  <c r="N203"/>
  <c r="M203"/>
  <c r="L203"/>
  <c r="K203"/>
  <c r="J203"/>
  <c r="X193"/>
  <c r="W193"/>
  <c r="V193"/>
  <c r="U193"/>
  <c r="U189" s="1"/>
  <c r="T193"/>
  <c r="S193"/>
  <c r="Q193"/>
  <c r="P193"/>
  <c r="P189" s="1"/>
  <c r="O193"/>
  <c r="N193"/>
  <c r="M193"/>
  <c r="L193"/>
  <c r="K193"/>
  <c r="J193"/>
  <c r="X177"/>
  <c r="W177"/>
  <c r="V177"/>
  <c r="U177"/>
  <c r="T177"/>
  <c r="S177"/>
  <c r="Q177"/>
  <c r="P177"/>
  <c r="O177"/>
  <c r="N177"/>
  <c r="M177"/>
  <c r="L177"/>
  <c r="K177"/>
  <c r="J177"/>
  <c r="X167"/>
  <c r="W167"/>
  <c r="V167"/>
  <c r="V163" s="1"/>
  <c r="U167"/>
  <c r="T167"/>
  <c r="S167"/>
  <c r="Q167"/>
  <c r="P167"/>
  <c r="O167"/>
  <c r="N167"/>
  <c r="M167"/>
  <c r="M163" s="1"/>
  <c r="L167"/>
  <c r="K167"/>
  <c r="J167"/>
  <c r="X159"/>
  <c r="W159"/>
  <c r="V159"/>
  <c r="U159"/>
  <c r="T159"/>
  <c r="S159"/>
  <c r="Q159"/>
  <c r="P159"/>
  <c r="O159"/>
  <c r="N159"/>
  <c r="M159"/>
  <c r="L159"/>
  <c r="K159"/>
  <c r="J159"/>
  <c r="X155"/>
  <c r="W155"/>
  <c r="V155"/>
  <c r="U155"/>
  <c r="T155"/>
  <c r="S155"/>
  <c r="Q155"/>
  <c r="P155"/>
  <c r="O155"/>
  <c r="N155"/>
  <c r="M155"/>
  <c r="L155"/>
  <c r="K155"/>
  <c r="J155"/>
  <c r="X149"/>
  <c r="W149"/>
  <c r="V149"/>
  <c r="U149"/>
  <c r="T149"/>
  <c r="S149"/>
  <c r="Q149"/>
  <c r="P149"/>
  <c r="O149"/>
  <c r="N149"/>
  <c r="M149"/>
  <c r="L149"/>
  <c r="K149"/>
  <c r="J149"/>
  <c r="X145"/>
  <c r="W145"/>
  <c r="V145"/>
  <c r="U145"/>
  <c r="T145"/>
  <c r="S145"/>
  <c r="Q145"/>
  <c r="P145"/>
  <c r="O145"/>
  <c r="N145"/>
  <c r="M145"/>
  <c r="L145"/>
  <c r="K145"/>
  <c r="J145"/>
  <c r="I143"/>
  <c r="I142"/>
  <c r="X141"/>
  <c r="X139" s="1"/>
  <c r="W141"/>
  <c r="W139" s="1"/>
  <c r="V141"/>
  <c r="V139" s="1"/>
  <c r="U141"/>
  <c r="U139" s="1"/>
  <c r="T141"/>
  <c r="T139" s="1"/>
  <c r="S141"/>
  <c r="S139" s="1"/>
  <c r="Q141"/>
  <c r="P141"/>
  <c r="P139" s="1"/>
  <c r="O141"/>
  <c r="O139" s="1"/>
  <c r="N141"/>
  <c r="N139" s="1"/>
  <c r="M141"/>
  <c r="M139" s="1"/>
  <c r="L141"/>
  <c r="K141"/>
  <c r="I138"/>
  <c r="I137"/>
  <c r="I136"/>
  <c r="I135"/>
  <c r="I134"/>
  <c r="I133"/>
  <c r="I132"/>
  <c r="I131"/>
  <c r="I130"/>
  <c r="I129"/>
  <c r="X128"/>
  <c r="W128"/>
  <c r="V128"/>
  <c r="U128"/>
  <c r="T128"/>
  <c r="S128"/>
  <c r="Q128"/>
  <c r="P128"/>
  <c r="O128"/>
  <c r="N128"/>
  <c r="M128"/>
  <c r="L128"/>
  <c r="K128"/>
  <c r="J128"/>
  <c r="X125"/>
  <c r="V125"/>
  <c r="T125"/>
  <c r="S125"/>
  <c r="Q125"/>
  <c r="O125"/>
  <c r="N125"/>
  <c r="M125"/>
  <c r="W125"/>
  <c r="X121"/>
  <c r="W121"/>
  <c r="V121"/>
  <c r="T121"/>
  <c r="S121"/>
  <c r="Q121"/>
  <c r="P121"/>
  <c r="O121"/>
  <c r="N121"/>
  <c r="M121"/>
  <c r="L121"/>
  <c r="I123"/>
  <c r="I122"/>
  <c r="U121"/>
  <c r="K118"/>
  <c r="K117"/>
  <c r="K116"/>
  <c r="AA115"/>
  <c r="K115"/>
  <c r="AA114"/>
  <c r="K114"/>
  <c r="AA113"/>
  <c r="K113"/>
  <c r="AA112"/>
  <c r="K112"/>
  <c r="AA111"/>
  <c r="K111"/>
  <c r="AA110"/>
  <c r="K110"/>
  <c r="AA109"/>
  <c r="K109"/>
  <c r="AA108"/>
  <c r="K108"/>
  <c r="AA107"/>
  <c r="K107"/>
  <c r="X106"/>
  <c r="W106"/>
  <c r="V106"/>
  <c r="U106"/>
  <c r="T106"/>
  <c r="S106"/>
  <c r="Q106"/>
  <c r="P106"/>
  <c r="O106"/>
  <c r="N106"/>
  <c r="M106"/>
  <c r="L106"/>
  <c r="J106"/>
  <c r="L102"/>
  <c r="K105"/>
  <c r="K104"/>
  <c r="K103"/>
  <c r="X102"/>
  <c r="W102"/>
  <c r="V102"/>
  <c r="U102"/>
  <c r="T102"/>
  <c r="S102"/>
  <c r="Q102"/>
  <c r="P102"/>
  <c r="O102"/>
  <c r="N102"/>
  <c r="M102"/>
  <c r="J102"/>
  <c r="K101"/>
  <c r="K100"/>
  <c r="K99"/>
  <c r="K98"/>
  <c r="X96"/>
  <c r="X95" s="1"/>
  <c r="W96"/>
  <c r="V96"/>
  <c r="U96"/>
  <c r="T96"/>
  <c r="T95" s="1"/>
  <c r="S96"/>
  <c r="Q96"/>
  <c r="P96"/>
  <c r="O96"/>
  <c r="O95" s="1"/>
  <c r="N96"/>
  <c r="M96"/>
  <c r="J96"/>
  <c r="K93"/>
  <c r="K92"/>
  <c r="K91"/>
  <c r="X90"/>
  <c r="W90"/>
  <c r="V90"/>
  <c r="U90"/>
  <c r="T90"/>
  <c r="S90"/>
  <c r="Q90"/>
  <c r="P90"/>
  <c r="O90"/>
  <c r="N90"/>
  <c r="M90"/>
  <c r="J90"/>
  <c r="K89"/>
  <c r="K88"/>
  <c r="K87"/>
  <c r="K86"/>
  <c r="X85"/>
  <c r="W85"/>
  <c r="V85"/>
  <c r="U85"/>
  <c r="T85"/>
  <c r="S85"/>
  <c r="Q85"/>
  <c r="P85"/>
  <c r="O85"/>
  <c r="N85"/>
  <c r="M85"/>
  <c r="L85"/>
  <c r="J85"/>
  <c r="X73"/>
  <c r="W73"/>
  <c r="V73"/>
  <c r="U73"/>
  <c r="T73"/>
  <c r="S73"/>
  <c r="Q73"/>
  <c r="P73"/>
  <c r="O73"/>
  <c r="N73"/>
  <c r="M73"/>
  <c r="L73"/>
  <c r="K73"/>
  <c r="J73"/>
  <c r="X62"/>
  <c r="W62"/>
  <c r="V62"/>
  <c r="U62"/>
  <c r="T62"/>
  <c r="S62"/>
  <c r="Q62"/>
  <c r="P62"/>
  <c r="O62"/>
  <c r="N62"/>
  <c r="M62"/>
  <c r="L62"/>
  <c r="K62"/>
  <c r="J62"/>
  <c r="X51"/>
  <c r="W51"/>
  <c r="V51"/>
  <c r="U51"/>
  <c r="U48" s="1"/>
  <c r="T51"/>
  <c r="S51"/>
  <c r="Q51"/>
  <c r="P51"/>
  <c r="P48" s="1"/>
  <c r="O51"/>
  <c r="N51"/>
  <c r="M51"/>
  <c r="L51"/>
  <c r="K51"/>
  <c r="K48" s="1"/>
  <c r="J51"/>
  <c r="X37"/>
  <c r="W37"/>
  <c r="V37"/>
  <c r="U37"/>
  <c r="T37"/>
  <c r="S37"/>
  <c r="Q37"/>
  <c r="P37"/>
  <c r="O37"/>
  <c r="N37"/>
  <c r="M37"/>
  <c r="L37"/>
  <c r="K37"/>
  <c r="J37"/>
  <c r="X26"/>
  <c r="W26"/>
  <c r="V26"/>
  <c r="U26"/>
  <c r="T26"/>
  <c r="S26"/>
  <c r="Q26"/>
  <c r="P26"/>
  <c r="O26"/>
  <c r="N26"/>
  <c r="M26"/>
  <c r="L26"/>
  <c r="K26"/>
  <c r="J26"/>
  <c r="X15"/>
  <c r="W15"/>
  <c r="V15"/>
  <c r="U15"/>
  <c r="T15"/>
  <c r="S15"/>
  <c r="Q15"/>
  <c r="P15"/>
  <c r="O15"/>
  <c r="N15"/>
  <c r="M15"/>
  <c r="L15"/>
  <c r="K15"/>
  <c r="J15"/>
  <c r="X6"/>
  <c r="W6"/>
  <c r="U6"/>
  <c r="T6"/>
  <c r="S6"/>
  <c r="Q6"/>
  <c r="P6"/>
  <c r="O6"/>
  <c r="N6"/>
  <c r="M6"/>
  <c r="L6"/>
  <c r="K6"/>
  <c r="J6"/>
  <c r="V6"/>
  <c r="M19" i="89"/>
  <c r="R177" i="90" l="1"/>
  <c r="R229"/>
  <c r="R239"/>
  <c r="R242"/>
  <c r="G242" s="1"/>
  <c r="L73" i="92"/>
  <c r="Q73"/>
  <c r="U73"/>
  <c r="P211"/>
  <c r="M240"/>
  <c r="M239" s="1"/>
  <c r="V240"/>
  <c r="V239" s="1"/>
  <c r="P245"/>
  <c r="P258"/>
  <c r="R73" i="90"/>
  <c r="S242" i="96"/>
  <c r="R230" i="97"/>
  <c r="R159" i="90"/>
  <c r="R6"/>
  <c r="N73" i="92"/>
  <c r="S73"/>
  <c r="L48" i="90"/>
  <c r="R51"/>
  <c r="F22" i="92"/>
  <c r="W22" s="1"/>
  <c r="G22"/>
  <c r="F48"/>
  <c r="F46" s="1"/>
  <c r="G48"/>
  <c r="W48"/>
  <c r="X48" s="1"/>
  <c r="Y48" s="1"/>
  <c r="F74"/>
  <c r="G74"/>
  <c r="F78"/>
  <c r="G78"/>
  <c r="F83"/>
  <c r="G83"/>
  <c r="F95"/>
  <c r="G95"/>
  <c r="F100"/>
  <c r="G100"/>
  <c r="F104"/>
  <c r="G104"/>
  <c r="F108"/>
  <c r="G108"/>
  <c r="F113"/>
  <c r="G113"/>
  <c r="F117"/>
  <c r="G117"/>
  <c r="F130"/>
  <c r="G130"/>
  <c r="F144"/>
  <c r="G144"/>
  <c r="F148"/>
  <c r="G148"/>
  <c r="F166"/>
  <c r="G166"/>
  <c r="F175"/>
  <c r="G175"/>
  <c r="F185"/>
  <c r="G185"/>
  <c r="P189"/>
  <c r="F190"/>
  <c r="G190"/>
  <c r="F194"/>
  <c r="G194"/>
  <c r="F198"/>
  <c r="G198"/>
  <c r="F212"/>
  <c r="G212"/>
  <c r="F217"/>
  <c r="G217"/>
  <c r="F230"/>
  <c r="G230"/>
  <c r="F246"/>
  <c r="G246"/>
  <c r="F259"/>
  <c r="G259"/>
  <c r="H7" i="98"/>
  <c r="M17" i="93"/>
  <c r="S208" i="96"/>
  <c r="Q5" i="90"/>
  <c r="R15"/>
  <c r="R37"/>
  <c r="M48"/>
  <c r="Q48"/>
  <c r="V48"/>
  <c r="R85"/>
  <c r="R106"/>
  <c r="R149"/>
  <c r="J189"/>
  <c r="R203"/>
  <c r="F23" i="92"/>
  <c r="W23" s="1"/>
  <c r="G23"/>
  <c r="F34"/>
  <c r="W34" s="1"/>
  <c r="G34"/>
  <c r="F50"/>
  <c r="G50"/>
  <c r="F75"/>
  <c r="G75"/>
  <c r="F79"/>
  <c r="G79"/>
  <c r="P84"/>
  <c r="F85"/>
  <c r="G85"/>
  <c r="P90"/>
  <c r="F91"/>
  <c r="G91"/>
  <c r="F96"/>
  <c r="F93" s="1"/>
  <c r="G96"/>
  <c r="F101"/>
  <c r="G101"/>
  <c r="F105"/>
  <c r="G105"/>
  <c r="P109"/>
  <c r="F110"/>
  <c r="G110"/>
  <c r="F114"/>
  <c r="G114"/>
  <c r="F118"/>
  <c r="G118"/>
  <c r="F123"/>
  <c r="G123"/>
  <c r="F127"/>
  <c r="G127"/>
  <c r="P131"/>
  <c r="F132"/>
  <c r="G132"/>
  <c r="F137"/>
  <c r="G137"/>
  <c r="F141"/>
  <c r="G141"/>
  <c r="F145"/>
  <c r="G145"/>
  <c r="P149"/>
  <c r="F150"/>
  <c r="G150"/>
  <c r="F154"/>
  <c r="G154"/>
  <c r="F158"/>
  <c r="G158"/>
  <c r="F162"/>
  <c r="G162"/>
  <c r="F167"/>
  <c r="G167"/>
  <c r="F172"/>
  <c r="G172"/>
  <c r="F177"/>
  <c r="G177"/>
  <c r="F182"/>
  <c r="G182"/>
  <c r="F186"/>
  <c r="G186"/>
  <c r="F191"/>
  <c r="G191"/>
  <c r="F195"/>
  <c r="G195"/>
  <c r="F199"/>
  <c r="G199"/>
  <c r="F204"/>
  <c r="G204"/>
  <c r="F208"/>
  <c r="G208"/>
  <c r="F213"/>
  <c r="G213"/>
  <c r="F218"/>
  <c r="G218"/>
  <c r="F222"/>
  <c r="G222"/>
  <c r="F226"/>
  <c r="G226"/>
  <c r="F231"/>
  <c r="G231"/>
  <c r="F235"/>
  <c r="G235"/>
  <c r="F242"/>
  <c r="G242"/>
  <c r="F247"/>
  <c r="G247"/>
  <c r="F251"/>
  <c r="G251"/>
  <c r="F255"/>
  <c r="G255"/>
  <c r="F260"/>
  <c r="G260"/>
  <c r="F265"/>
  <c r="G265"/>
  <c r="R5" i="94"/>
  <c r="W5"/>
  <c r="T26"/>
  <c r="I26" s="1"/>
  <c r="M48"/>
  <c r="Q48"/>
  <c r="T96"/>
  <c r="I96" s="1"/>
  <c r="T106"/>
  <c r="I106" s="1"/>
  <c r="T121"/>
  <c r="T246"/>
  <c r="I246" s="1"/>
  <c r="S39" i="96"/>
  <c r="N37" i="95"/>
  <c r="R53"/>
  <c r="S81" i="96"/>
  <c r="P70" i="95" s="1"/>
  <c r="N70"/>
  <c r="S90" i="96"/>
  <c r="P79" i="95" s="1"/>
  <c r="N79"/>
  <c r="S106" i="96"/>
  <c r="P95" i="95" s="1"/>
  <c r="N95"/>
  <c r="S117" i="96"/>
  <c r="R117" i="95"/>
  <c r="V117"/>
  <c r="T135"/>
  <c r="S168" i="96"/>
  <c r="S175"/>
  <c r="P164" i="95" s="1"/>
  <c r="N164"/>
  <c r="L186"/>
  <c r="S211" i="96"/>
  <c r="P200" i="95" s="1"/>
  <c r="N200"/>
  <c r="S225" i="96"/>
  <c r="M227" i="95"/>
  <c r="L244"/>
  <c r="R26" i="97"/>
  <c r="R76"/>
  <c r="R106"/>
  <c r="P76" i="95" s="1"/>
  <c r="R114" i="97"/>
  <c r="R150"/>
  <c r="R227"/>
  <c r="R257"/>
  <c r="R261"/>
  <c r="P231" i="95" s="1"/>
  <c r="R277" i="97"/>
  <c r="P247" i="95" s="1"/>
  <c r="F122" i="92"/>
  <c r="G122"/>
  <c r="F140"/>
  <c r="G140"/>
  <c r="F153"/>
  <c r="G153"/>
  <c r="F170"/>
  <c r="G170"/>
  <c r="F181"/>
  <c r="G181"/>
  <c r="F207"/>
  <c r="G207"/>
  <c r="F221"/>
  <c r="G221"/>
  <c r="F250"/>
  <c r="G250"/>
  <c r="F268"/>
  <c r="G268"/>
  <c r="P84" i="95"/>
  <c r="J48" i="90"/>
  <c r="S48"/>
  <c r="R62"/>
  <c r="R145"/>
  <c r="R155"/>
  <c r="R167"/>
  <c r="F36" i="92"/>
  <c r="G36"/>
  <c r="F53"/>
  <c r="F51" s="1"/>
  <c r="G53"/>
  <c r="G51" s="1"/>
  <c r="F76"/>
  <c r="G76"/>
  <c r="F81"/>
  <c r="G81"/>
  <c r="G80" s="1"/>
  <c r="F86"/>
  <c r="G86"/>
  <c r="F92"/>
  <c r="G92"/>
  <c r="F97"/>
  <c r="G97"/>
  <c r="F102"/>
  <c r="G102"/>
  <c r="F106"/>
  <c r="G106"/>
  <c r="F111"/>
  <c r="G111"/>
  <c r="F115"/>
  <c r="G115"/>
  <c r="F119"/>
  <c r="G119"/>
  <c r="F124"/>
  <c r="G124"/>
  <c r="F128"/>
  <c r="G128"/>
  <c r="F133"/>
  <c r="G133"/>
  <c r="F138"/>
  <c r="G138"/>
  <c r="F142"/>
  <c r="G142"/>
  <c r="F146"/>
  <c r="G146"/>
  <c r="F151"/>
  <c r="G151"/>
  <c r="F155"/>
  <c r="G155"/>
  <c r="F159"/>
  <c r="G159"/>
  <c r="F164"/>
  <c r="G164"/>
  <c r="G163" s="1"/>
  <c r="F168"/>
  <c r="G168"/>
  <c r="F173"/>
  <c r="G173"/>
  <c r="P178"/>
  <c r="F179"/>
  <c r="G179"/>
  <c r="F183"/>
  <c r="G183"/>
  <c r="F187"/>
  <c r="G187"/>
  <c r="F192"/>
  <c r="G192"/>
  <c r="F196"/>
  <c r="G196"/>
  <c r="P200"/>
  <c r="F201"/>
  <c r="G201"/>
  <c r="F205"/>
  <c r="G205"/>
  <c r="F209"/>
  <c r="G209"/>
  <c r="P214"/>
  <c r="F215"/>
  <c r="G215"/>
  <c r="F219"/>
  <c r="G219"/>
  <c r="F223"/>
  <c r="G223"/>
  <c r="F227"/>
  <c r="G227"/>
  <c r="F232"/>
  <c r="G232"/>
  <c r="F236"/>
  <c r="G236"/>
  <c r="F243"/>
  <c r="F241" s="1"/>
  <c r="G243"/>
  <c r="F248"/>
  <c r="G248"/>
  <c r="F252"/>
  <c r="G252"/>
  <c r="F256"/>
  <c r="G256"/>
  <c r="P261"/>
  <c r="F262"/>
  <c r="G262"/>
  <c r="F266"/>
  <c r="G266"/>
  <c r="N5" i="94"/>
  <c r="T6"/>
  <c r="I6" s="1"/>
  <c r="N48"/>
  <c r="T51"/>
  <c r="I51" s="1"/>
  <c r="R48"/>
  <c r="T73"/>
  <c r="I73" s="1"/>
  <c r="T130"/>
  <c r="I130" s="1"/>
  <c r="T143"/>
  <c r="I143" s="1"/>
  <c r="T146"/>
  <c r="I146" s="1"/>
  <c r="T160"/>
  <c r="I160" s="1"/>
  <c r="T178"/>
  <c r="I178" s="1"/>
  <c r="T204"/>
  <c r="I204" s="1"/>
  <c r="M20" i="95"/>
  <c r="M24"/>
  <c r="N33"/>
  <c r="T37"/>
  <c r="M50"/>
  <c r="T70"/>
  <c r="T79"/>
  <c r="T95"/>
  <c r="K106"/>
  <c r="S128" i="96"/>
  <c r="P117" i="95" s="1"/>
  <c r="M120"/>
  <c r="T164"/>
  <c r="S186" i="96"/>
  <c r="R186" i="95"/>
  <c r="V186"/>
  <c r="T200"/>
  <c r="S238" i="96"/>
  <c r="S227" i="95"/>
  <c r="R244"/>
  <c r="V244"/>
  <c r="R147" i="97"/>
  <c r="R187"/>
  <c r="R216"/>
  <c r="R244"/>
  <c r="R274"/>
  <c r="F88" i="92"/>
  <c r="G88"/>
  <c r="F126"/>
  <c r="F120" s="1"/>
  <c r="G126"/>
  <c r="F136"/>
  <c r="G136"/>
  <c r="F157"/>
  <c r="G157"/>
  <c r="F203"/>
  <c r="G203"/>
  <c r="F225"/>
  <c r="G225"/>
  <c r="F234"/>
  <c r="G234"/>
  <c r="F238"/>
  <c r="G238"/>
  <c r="F254"/>
  <c r="G254"/>
  <c r="F264"/>
  <c r="G264"/>
  <c r="R26" i="90"/>
  <c r="R102"/>
  <c r="I121"/>
  <c r="R128"/>
  <c r="H128" s="1"/>
  <c r="H119" s="1"/>
  <c r="R193"/>
  <c r="R217"/>
  <c r="L221"/>
  <c r="R221" s="1"/>
  <c r="R222"/>
  <c r="H239"/>
  <c r="H216" s="1"/>
  <c r="G239"/>
  <c r="G216" s="1"/>
  <c r="H242"/>
  <c r="P20" i="92"/>
  <c r="F21"/>
  <c r="W21" s="1"/>
  <c r="G21"/>
  <c r="G20" s="1"/>
  <c r="G5" s="1"/>
  <c r="J5" i="89" s="1"/>
  <c r="F47" i="92"/>
  <c r="G47"/>
  <c r="W47"/>
  <c r="X47" s="1"/>
  <c r="Y47" s="1"/>
  <c r="F66"/>
  <c r="F64" s="1"/>
  <c r="G66"/>
  <c r="G64" s="1"/>
  <c r="F77"/>
  <c r="G77"/>
  <c r="F82"/>
  <c r="F80" s="1"/>
  <c r="F73" s="1"/>
  <c r="I8" i="89" s="1"/>
  <c r="G82" i="92"/>
  <c r="F87"/>
  <c r="G87"/>
  <c r="P93"/>
  <c r="F94"/>
  <c r="G94"/>
  <c r="G93" s="1"/>
  <c r="P98"/>
  <c r="F99"/>
  <c r="G99"/>
  <c r="F103"/>
  <c r="G103"/>
  <c r="F107"/>
  <c r="G107"/>
  <c r="F112"/>
  <c r="G112"/>
  <c r="F116"/>
  <c r="G116"/>
  <c r="P120"/>
  <c r="F121"/>
  <c r="G121"/>
  <c r="F125"/>
  <c r="G125"/>
  <c r="F129"/>
  <c r="G129"/>
  <c r="P134"/>
  <c r="F135"/>
  <c r="G135"/>
  <c r="F139"/>
  <c r="F134" s="1"/>
  <c r="G139"/>
  <c r="F143"/>
  <c r="G143"/>
  <c r="F147"/>
  <c r="G147"/>
  <c r="F152"/>
  <c r="G152"/>
  <c r="F156"/>
  <c r="F149" s="1"/>
  <c r="G156"/>
  <c r="F160"/>
  <c r="G160"/>
  <c r="F165"/>
  <c r="G165"/>
  <c r="F169"/>
  <c r="G169"/>
  <c r="F174"/>
  <c r="F171" s="1"/>
  <c r="I12" i="89" s="1"/>
  <c r="G174" i="92"/>
  <c r="F180"/>
  <c r="G180"/>
  <c r="F184"/>
  <c r="G184"/>
  <c r="F188"/>
  <c r="G188"/>
  <c r="F193"/>
  <c r="G193"/>
  <c r="F197"/>
  <c r="G197"/>
  <c r="F202"/>
  <c r="G202"/>
  <c r="F206"/>
  <c r="G206"/>
  <c r="F210"/>
  <c r="G210"/>
  <c r="F216"/>
  <c r="G216"/>
  <c r="F220"/>
  <c r="G220"/>
  <c r="F224"/>
  <c r="G224"/>
  <c r="F229"/>
  <c r="F228" s="1"/>
  <c r="G229"/>
  <c r="F233"/>
  <c r="G233"/>
  <c r="F237"/>
  <c r="G237"/>
  <c r="F244"/>
  <c r="G244"/>
  <c r="F249"/>
  <c r="G249"/>
  <c r="F253"/>
  <c r="G253"/>
  <c r="F257"/>
  <c r="G257"/>
  <c r="F263"/>
  <c r="G263"/>
  <c r="F267"/>
  <c r="G267"/>
  <c r="O5" i="94"/>
  <c r="T15"/>
  <c r="I15" s="1"/>
  <c r="T37"/>
  <c r="I37" s="1"/>
  <c r="T85"/>
  <c r="I85" s="1"/>
  <c r="T102"/>
  <c r="I102" s="1"/>
  <c r="I150"/>
  <c r="T223"/>
  <c r="I223" s="1"/>
  <c r="T243"/>
  <c r="I243" s="1"/>
  <c r="S6" i="95"/>
  <c r="S20"/>
  <c r="S24"/>
  <c r="S47" i="96"/>
  <c r="P45" i="95" s="1"/>
  <c r="S50"/>
  <c r="S77" i="96"/>
  <c r="P66" i="95" s="1"/>
  <c r="N66"/>
  <c r="M76"/>
  <c r="M84"/>
  <c r="Q106"/>
  <c r="U106"/>
  <c r="S131" i="96"/>
  <c r="S120" i="95"/>
  <c r="L157"/>
  <c r="K175"/>
  <c r="S197" i="96"/>
  <c r="M197" i="95"/>
  <c r="L214"/>
  <c r="M231"/>
  <c r="S255" i="96"/>
  <c r="P244" i="95" s="1"/>
  <c r="M247"/>
  <c r="R136" i="97"/>
  <c r="L177"/>
  <c r="R177" s="1"/>
  <c r="R179"/>
  <c r="R205"/>
  <c r="J256"/>
  <c r="J255" s="1"/>
  <c r="R30"/>
  <c r="G6" i="98"/>
  <c r="G7"/>
  <c r="M17" i="89"/>
  <c r="P6" i="92"/>
  <c r="P67"/>
  <c r="P171"/>
  <c r="P228"/>
  <c r="P241"/>
  <c r="J73"/>
  <c r="P80"/>
  <c r="J161"/>
  <c r="P161" s="1"/>
  <c r="P163"/>
  <c r="P33"/>
  <c r="P37"/>
  <c r="P64"/>
  <c r="P24"/>
  <c r="R121" i="90"/>
  <c r="G128"/>
  <c r="Q139"/>
  <c r="R141"/>
  <c r="M46" i="92"/>
  <c r="P46" s="1"/>
  <c r="P51"/>
  <c r="F33"/>
  <c r="R79" i="97"/>
  <c r="R53"/>
  <c r="T33" i="95"/>
  <c r="V33"/>
  <c r="S33"/>
  <c r="U33"/>
  <c r="R6"/>
  <c r="T6"/>
  <c r="V6"/>
  <c r="M158" i="96"/>
  <c r="S160"/>
  <c r="P149" i="95" s="1"/>
  <c r="O158" i="96"/>
  <c r="L147" i="95" s="1"/>
  <c r="L149"/>
  <c r="Q158" i="96"/>
  <c r="N147" i="95" s="1"/>
  <c r="N149"/>
  <c r="T158" i="96"/>
  <c r="Q147" i="95" s="1"/>
  <c r="Q149"/>
  <c r="V158" i="96"/>
  <c r="S147" i="95" s="1"/>
  <c r="S149"/>
  <c r="X158" i="96"/>
  <c r="U147" i="95" s="1"/>
  <c r="U149"/>
  <c r="L6"/>
  <c r="N6"/>
  <c r="P158" i="96"/>
  <c r="M147" i="95" s="1"/>
  <c r="M149"/>
  <c r="U158" i="96"/>
  <c r="R147" i="95" s="1"/>
  <c r="R149"/>
  <c r="W158" i="96"/>
  <c r="T147" i="95" s="1"/>
  <c r="T149"/>
  <c r="Y158" i="96"/>
  <c r="V147" i="95" s="1"/>
  <c r="V149"/>
  <c r="M6"/>
  <c r="S59" i="96"/>
  <c r="P50" i="95" s="1"/>
  <c r="Q37"/>
  <c r="N42" i="96"/>
  <c r="K40" i="95" s="1"/>
  <c r="K45"/>
  <c r="P42" i="96"/>
  <c r="M40" i="95" s="1"/>
  <c r="M45"/>
  <c r="R42" i="96"/>
  <c r="O40" i="95" s="1"/>
  <c r="O45"/>
  <c r="U42" i="96"/>
  <c r="R40" i="95" s="1"/>
  <c r="R45"/>
  <c r="W42" i="96"/>
  <c r="T40" i="95" s="1"/>
  <c r="T45"/>
  <c r="Y42" i="96"/>
  <c r="V40" i="95" s="1"/>
  <c r="V45"/>
  <c r="V53"/>
  <c r="R60" i="97"/>
  <c r="K6" i="95"/>
  <c r="R6" i="97"/>
  <c r="I121" i="94"/>
  <c r="S35" i="96"/>
  <c r="P33" i="95" s="1"/>
  <c r="O33"/>
  <c r="S62" i="96"/>
  <c r="O53" i="95"/>
  <c r="O6"/>
  <c r="S6" i="96"/>
  <c r="S24"/>
  <c r="O24" i="95"/>
  <c r="O20"/>
  <c r="S20" i="96"/>
  <c r="I52" i="95"/>
  <c r="I191"/>
  <c r="M9" i="68"/>
  <c r="J177" i="97"/>
  <c r="L69" i="96"/>
  <c r="L62" s="1"/>
  <c r="L60"/>
  <c r="L46"/>
  <c r="K45"/>
  <c r="K42" s="1"/>
  <c r="L40"/>
  <c r="K36"/>
  <c r="K33"/>
  <c r="J22"/>
  <c r="J20" s="1"/>
  <c r="J5" s="1"/>
  <c r="K19"/>
  <c r="K15"/>
  <c r="J144" i="90"/>
  <c r="J141" s="1"/>
  <c r="J139" s="1"/>
  <c r="I141"/>
  <c r="I139" s="1"/>
  <c r="F84" i="92"/>
  <c r="F109"/>
  <c r="F239" i="90"/>
  <c r="F216" s="1"/>
  <c r="F242"/>
  <c r="K221"/>
  <c r="O84"/>
  <c r="P163"/>
  <c r="K121"/>
  <c r="K139"/>
  <c r="O95" i="94"/>
  <c r="S95"/>
  <c r="S84" s="1"/>
  <c r="X95"/>
  <c r="P164"/>
  <c r="U164"/>
  <c r="Y164"/>
  <c r="I54" i="95"/>
  <c r="L37" i="96"/>
  <c r="L35" s="1"/>
  <c r="I39" i="95"/>
  <c r="L41" i="96"/>
  <c r="I28" i="95"/>
  <c r="K30" i="96"/>
  <c r="M73" i="92"/>
  <c r="V73"/>
  <c r="N240"/>
  <c r="N239" s="1"/>
  <c r="U240"/>
  <c r="O73"/>
  <c r="I248" i="95"/>
  <c r="I167"/>
  <c r="I171"/>
  <c r="I53" i="97"/>
  <c r="J53"/>
  <c r="I78" i="95"/>
  <c r="I223"/>
  <c r="I232"/>
  <c r="K89" i="97"/>
  <c r="K192"/>
  <c r="K256"/>
  <c r="K255" s="1"/>
  <c r="I69" i="95"/>
  <c r="I123"/>
  <c r="I189"/>
  <c r="I136" i="97"/>
  <c r="I150"/>
  <c r="I165"/>
  <c r="I227"/>
  <c r="I38" i="95"/>
  <c r="I177"/>
  <c r="I185"/>
  <c r="J5" i="97"/>
  <c r="I45"/>
  <c r="I114"/>
  <c r="I72" i="95"/>
  <c r="I201"/>
  <c r="I209"/>
  <c r="I244" i="97"/>
  <c r="I23" i="95"/>
  <c r="I26"/>
  <c r="I30"/>
  <c r="I30" i="97"/>
  <c r="I25" i="95"/>
  <c r="I29"/>
  <c r="I31"/>
  <c r="I22"/>
  <c r="K5" i="97"/>
  <c r="I15" i="95"/>
  <c r="V256" i="97"/>
  <c r="V255" s="1"/>
  <c r="I11" i="95"/>
  <c r="I19"/>
  <c r="J70"/>
  <c r="J95"/>
  <c r="M256" i="97"/>
  <c r="M255" s="1"/>
  <c r="M192"/>
  <c r="I13" i="95"/>
  <c r="T89" i="97"/>
  <c r="I8" i="95"/>
  <c r="J76"/>
  <c r="J84"/>
  <c r="J24"/>
  <c r="I14"/>
  <c r="I18"/>
  <c r="J247"/>
  <c r="X105" i="97"/>
  <c r="S256"/>
  <c r="S255" s="1"/>
  <c r="J50" i="95"/>
  <c r="J53"/>
  <c r="J79"/>
  <c r="J197"/>
  <c r="V192" i="97"/>
  <c r="O256"/>
  <c r="O255" s="1"/>
  <c r="T256"/>
  <c r="T255" s="1"/>
  <c r="X256"/>
  <c r="X255" s="1"/>
  <c r="J200" i="95"/>
  <c r="N5" i="97"/>
  <c r="S5"/>
  <c r="W5"/>
  <c r="M89"/>
  <c r="V89"/>
  <c r="J37" i="95"/>
  <c r="J135"/>
  <c r="J186"/>
  <c r="J244"/>
  <c r="O5" i="97"/>
  <c r="T5"/>
  <c r="X5"/>
  <c r="U44"/>
  <c r="L89"/>
  <c r="P89"/>
  <c r="U89"/>
  <c r="O89"/>
  <c r="X89"/>
  <c r="O192"/>
  <c r="T192"/>
  <c r="X192"/>
  <c r="L105"/>
  <c r="J106" i="95"/>
  <c r="J231"/>
  <c r="M44" i="97"/>
  <c r="V44"/>
  <c r="N256"/>
  <c r="N255" s="1"/>
  <c r="W256"/>
  <c r="W255" s="1"/>
  <c r="J117" i="95"/>
  <c r="J157"/>
  <c r="J214"/>
  <c r="M5" i="97"/>
  <c r="V5"/>
  <c r="P44"/>
  <c r="M105"/>
  <c r="V105"/>
  <c r="I277"/>
  <c r="L44"/>
  <c r="P105"/>
  <c r="I44" i="95"/>
  <c r="J45"/>
  <c r="I203"/>
  <c r="I207"/>
  <c r="I217"/>
  <c r="S105" i="97"/>
  <c r="N105"/>
  <c r="L192"/>
  <c r="U192"/>
  <c r="P256"/>
  <c r="P255" s="1"/>
  <c r="J20" i="95"/>
  <c r="J164"/>
  <c r="I179"/>
  <c r="I183"/>
  <c r="L5" i="97"/>
  <c r="P5"/>
  <c r="U5"/>
  <c r="I6"/>
  <c r="I76"/>
  <c r="J89"/>
  <c r="N89"/>
  <c r="S89"/>
  <c r="W89"/>
  <c r="O105"/>
  <c r="U105"/>
  <c r="I179"/>
  <c r="I177" s="1"/>
  <c r="I261"/>
  <c r="I96"/>
  <c r="I100"/>
  <c r="J105"/>
  <c r="W105"/>
  <c r="K105"/>
  <c r="T105"/>
  <c r="I205"/>
  <c r="P192"/>
  <c r="L256"/>
  <c r="U256"/>
  <c r="U255" s="1"/>
  <c r="I34" i="95"/>
  <c r="J120"/>
  <c r="I121"/>
  <c r="I159"/>
  <c r="J175"/>
  <c r="I176"/>
  <c r="J227"/>
  <c r="I228"/>
  <c r="O44" i="97"/>
  <c r="T44"/>
  <c r="X44"/>
  <c r="I79"/>
  <c r="I147"/>
  <c r="J192"/>
  <c r="N192"/>
  <c r="S192"/>
  <c r="W192"/>
  <c r="V42" i="96"/>
  <c r="S40" i="95" s="1"/>
  <c r="M173" i="96"/>
  <c r="U86"/>
  <c r="I193" i="95"/>
  <c r="I77"/>
  <c r="Q42" i="96"/>
  <c r="N40" i="95" s="1"/>
  <c r="T70" i="96"/>
  <c r="Q59" i="95" s="1"/>
  <c r="I255" i="96"/>
  <c r="I188" i="95"/>
  <c r="I190"/>
  <c r="J34" i="96"/>
  <c r="I115" i="95"/>
  <c r="K237" i="96"/>
  <c r="K236" s="1"/>
  <c r="T237"/>
  <c r="I172" i="95"/>
  <c r="I213"/>
  <c r="N5" i="96"/>
  <c r="R5"/>
  <c r="W5"/>
  <c r="M70"/>
  <c r="Q70"/>
  <c r="N59" i="95" s="1"/>
  <c r="V70" i="96"/>
  <c r="S59" i="95" s="1"/>
  <c r="R158" i="96"/>
  <c r="I56" i="95"/>
  <c r="I222"/>
  <c r="U5" i="96"/>
  <c r="R5" i="95" s="1"/>
  <c r="R237" i="96"/>
  <c r="I165" i="95"/>
  <c r="I168"/>
  <c r="I192"/>
  <c r="Y5" i="96"/>
  <c r="L5"/>
  <c r="M42"/>
  <c r="J40" i="95" s="1"/>
  <c r="N34" i="96"/>
  <c r="K70"/>
  <c r="L70"/>
  <c r="P70"/>
  <c r="Y70"/>
  <c r="V59" i="95" s="1"/>
  <c r="X173" i="96"/>
  <c r="I57" i="95"/>
  <c r="I145"/>
  <c r="I153"/>
  <c r="O42" i="96"/>
  <c r="L40" i="95" s="1"/>
  <c r="T42" i="96"/>
  <c r="Q40" i="95" s="1"/>
  <c r="X42" i="96"/>
  <c r="U40" i="95" s="1"/>
  <c r="I97"/>
  <c r="I101"/>
  <c r="I105"/>
  <c r="I131"/>
  <c r="I148"/>
  <c r="I205"/>
  <c r="I35"/>
  <c r="I47"/>
  <c r="I49"/>
  <c r="I58"/>
  <c r="I221"/>
  <c r="O5" i="96"/>
  <c r="K35"/>
  <c r="I39"/>
  <c r="I47"/>
  <c r="I42" s="1"/>
  <c r="I77"/>
  <c r="I107" i="95"/>
  <c r="I117" i="96"/>
  <c r="I137" i="95"/>
  <c r="N158" i="96"/>
  <c r="K147" i="95" s="1"/>
  <c r="I154"/>
  <c r="J173" i="96"/>
  <c r="I181" i="95"/>
  <c r="I215"/>
  <c r="N237" i="96"/>
  <c r="I202" i="95"/>
  <c r="I59" i="96"/>
  <c r="I62"/>
  <c r="I99" i="95"/>
  <c r="I103"/>
  <c r="I129"/>
  <c r="I211"/>
  <c r="I46"/>
  <c r="I48"/>
  <c r="I55"/>
  <c r="I151"/>
  <c r="X5" i="96"/>
  <c r="T5"/>
  <c r="U70"/>
  <c r="R59" i="95" s="1"/>
  <c r="I109"/>
  <c r="I139"/>
  <c r="I152"/>
  <c r="X237" i="96"/>
  <c r="I243" i="95"/>
  <c r="I51"/>
  <c r="I178"/>
  <c r="J70" i="96"/>
  <c r="N70"/>
  <c r="R70"/>
  <c r="O59" i="95" s="1"/>
  <c r="W70" i="96"/>
  <c r="T59" i="95" s="1"/>
  <c r="O70" i="96"/>
  <c r="X70"/>
  <c r="U59" i="95" s="1"/>
  <c r="Y86" i="96"/>
  <c r="V75" i="95" s="1"/>
  <c r="T173" i="96"/>
  <c r="Q162" i="95" s="1"/>
  <c r="P237" i="96"/>
  <c r="U237"/>
  <c r="Y237"/>
  <c r="I73" i="95"/>
  <c r="I150"/>
  <c r="I204"/>
  <c r="I234"/>
  <c r="I251"/>
  <c r="J237" i="96"/>
  <c r="J236" s="1"/>
  <c r="W237"/>
  <c r="I68" i="95"/>
  <c r="I156"/>
  <c r="I184"/>
  <c r="I208"/>
  <c r="I238"/>
  <c r="J149"/>
  <c r="L237" i="96"/>
  <c r="L236" s="1"/>
  <c r="I235" i="95"/>
  <c r="I239"/>
  <c r="O237" i="96"/>
  <c r="I230" i="95"/>
  <c r="I242"/>
  <c r="I246"/>
  <c r="I250"/>
  <c r="I254"/>
  <c r="I229"/>
  <c r="I233"/>
  <c r="I237"/>
  <c r="I241"/>
  <c r="I245"/>
  <c r="I249"/>
  <c r="I253"/>
  <c r="I236"/>
  <c r="I240"/>
  <c r="I252"/>
  <c r="I199"/>
  <c r="I224"/>
  <c r="I163"/>
  <c r="I195"/>
  <c r="I212"/>
  <c r="K173" i="96"/>
  <c r="I216" i="95"/>
  <c r="I219"/>
  <c r="I170"/>
  <c r="I173"/>
  <c r="I194"/>
  <c r="O173" i="96"/>
  <c r="L162" i="95" s="1"/>
  <c r="Q173" i="96"/>
  <c r="I187" i="95"/>
  <c r="I220"/>
  <c r="I180"/>
  <c r="I196"/>
  <c r="I206"/>
  <c r="V173" i="96"/>
  <c r="N173"/>
  <c r="K162" i="95" s="1"/>
  <c r="R173" i="96"/>
  <c r="O162" i="95" s="1"/>
  <c r="W173" i="96"/>
  <c r="L173"/>
  <c r="P173"/>
  <c r="M162" i="95" s="1"/>
  <c r="U173" i="96"/>
  <c r="Y173"/>
  <c r="I166" i="95"/>
  <c r="I169"/>
  <c r="I174"/>
  <c r="I182"/>
  <c r="I210"/>
  <c r="I218"/>
  <c r="I160"/>
  <c r="I158"/>
  <c r="I161"/>
  <c r="I90" i="96"/>
  <c r="I80" i="95"/>
  <c r="I95" i="96"/>
  <c r="I98" i="95"/>
  <c r="I102"/>
  <c r="I130"/>
  <c r="I138"/>
  <c r="I141"/>
  <c r="I143"/>
  <c r="P86" i="96"/>
  <c r="J86"/>
  <c r="N86"/>
  <c r="K75" i="95" s="1"/>
  <c r="R86" i="96"/>
  <c r="O75" i="95" s="1"/>
  <c r="W86" i="96"/>
  <c r="I86" i="95"/>
  <c r="I90"/>
  <c r="I94"/>
  <c r="I114"/>
  <c r="I146"/>
  <c r="I119"/>
  <c r="I125"/>
  <c r="I127"/>
  <c r="I133"/>
  <c r="I82"/>
  <c r="I96"/>
  <c r="I100"/>
  <c r="I104"/>
  <c r="I108"/>
  <c r="I128"/>
  <c r="I136"/>
  <c r="I111"/>
  <c r="I113"/>
  <c r="I88"/>
  <c r="I92"/>
  <c r="I116"/>
  <c r="I122"/>
  <c r="I144"/>
  <c r="I81"/>
  <c r="I83"/>
  <c r="I85"/>
  <c r="I87"/>
  <c r="I89"/>
  <c r="I91"/>
  <c r="I93"/>
  <c r="K86" i="96"/>
  <c r="O86"/>
  <c r="L75" i="95" s="1"/>
  <c r="T86" i="96"/>
  <c r="X86"/>
  <c r="U75" i="95" s="1"/>
  <c r="I131" i="96"/>
  <c r="I112" i="95"/>
  <c r="I124"/>
  <c r="I132"/>
  <c r="I140"/>
  <c r="M86" i="96"/>
  <c r="Q86"/>
  <c r="N75" i="95" s="1"/>
  <c r="V86" i="96"/>
  <c r="I87"/>
  <c r="I110" i="95"/>
  <c r="I118"/>
  <c r="I126"/>
  <c r="I134"/>
  <c r="I142"/>
  <c r="I60"/>
  <c r="I62"/>
  <c r="I64"/>
  <c r="I74"/>
  <c r="I81" i="96"/>
  <c r="I61" i="95"/>
  <c r="I63"/>
  <c r="I65"/>
  <c r="I67"/>
  <c r="I71"/>
  <c r="J66"/>
  <c r="I43"/>
  <c r="I16"/>
  <c r="I42"/>
  <c r="I20" i="96"/>
  <c r="I12" i="95"/>
  <c r="I41"/>
  <c r="I24" i="96"/>
  <c r="I21" i="95"/>
  <c r="J33"/>
  <c r="I35" i="96"/>
  <c r="I27" i="95"/>
  <c r="M5" i="96"/>
  <c r="Q5"/>
  <c r="V5"/>
  <c r="I17" i="95"/>
  <c r="P5" i="96"/>
  <c r="I10" i="95"/>
  <c r="I9"/>
  <c r="I6" i="96"/>
  <c r="J6" i="95"/>
  <c r="O125" i="94"/>
  <c r="O190"/>
  <c r="S190"/>
  <c r="X190"/>
  <c r="Z217"/>
  <c r="Z216" s="1"/>
  <c r="V5"/>
  <c r="Z5"/>
  <c r="M85"/>
  <c r="J154"/>
  <c r="Y190"/>
  <c r="J95"/>
  <c r="J84" s="1"/>
  <c r="R154"/>
  <c r="U190"/>
  <c r="U5"/>
  <c r="Y5"/>
  <c r="Y95"/>
  <c r="Y84" s="1"/>
  <c r="Q125"/>
  <c r="Q119" s="1"/>
  <c r="V125"/>
  <c r="Z125"/>
  <c r="Z119" s="1"/>
  <c r="M154"/>
  <c r="Q154"/>
  <c r="V154"/>
  <c r="Z154"/>
  <c r="N164"/>
  <c r="R164"/>
  <c r="W164"/>
  <c r="N154"/>
  <c r="W154"/>
  <c r="P190"/>
  <c r="S217"/>
  <c r="M164"/>
  <c r="V164"/>
  <c r="Z164"/>
  <c r="P217"/>
  <c r="P216" s="1"/>
  <c r="P95"/>
  <c r="P84" s="1"/>
  <c r="U95"/>
  <c r="U84" s="1"/>
  <c r="X84"/>
  <c r="W125"/>
  <c r="W119" s="1"/>
  <c r="J164"/>
  <c r="Q217"/>
  <c r="Q216" s="1"/>
  <c r="Q95"/>
  <c r="Q84" s="1"/>
  <c r="Z95"/>
  <c r="Z84" s="1"/>
  <c r="J190"/>
  <c r="R217"/>
  <c r="R216" s="1"/>
  <c r="W217"/>
  <c r="W216" s="1"/>
  <c r="X217"/>
  <c r="X216" s="1"/>
  <c r="R95"/>
  <c r="R84" s="1"/>
  <c r="W95"/>
  <c r="W84" s="1"/>
  <c r="S125"/>
  <c r="S119" s="1"/>
  <c r="X125"/>
  <c r="X119" s="1"/>
  <c r="J125"/>
  <c r="O164"/>
  <c r="S164"/>
  <c r="X164"/>
  <c r="Q190"/>
  <c r="V190"/>
  <c r="Z190"/>
  <c r="O89" i="92"/>
  <c r="I211"/>
  <c r="K240"/>
  <c r="K239" s="1"/>
  <c r="O240"/>
  <c r="O239" s="1"/>
  <c r="T240"/>
  <c r="T239" s="1"/>
  <c r="T89"/>
  <c r="L240"/>
  <c r="L239" s="1"/>
  <c r="N32"/>
  <c r="S32"/>
  <c r="S89"/>
  <c r="R176"/>
  <c r="J32"/>
  <c r="R73"/>
  <c r="L89"/>
  <c r="I109"/>
  <c r="Q240"/>
  <c r="Q239" s="1"/>
  <c r="I261"/>
  <c r="I171"/>
  <c r="L12" i="89" s="1"/>
  <c r="I214" i="92"/>
  <c r="T73"/>
  <c r="I134"/>
  <c r="M176"/>
  <c r="V176"/>
  <c r="I80"/>
  <c r="L5"/>
  <c r="Q5"/>
  <c r="U5"/>
  <c r="M32"/>
  <c r="V32"/>
  <c r="K73"/>
  <c r="Q89"/>
  <c r="U89"/>
  <c r="I90"/>
  <c r="I120"/>
  <c r="L176"/>
  <c r="Q176"/>
  <c r="U176"/>
  <c r="I178"/>
  <c r="U239"/>
  <c r="J5"/>
  <c r="N5"/>
  <c r="S5"/>
  <c r="K32"/>
  <c r="O32"/>
  <c r="T32"/>
  <c r="J89"/>
  <c r="N89"/>
  <c r="K89"/>
  <c r="J176"/>
  <c r="N176"/>
  <c r="S176"/>
  <c r="I200"/>
  <c r="J240"/>
  <c r="S240"/>
  <c r="S239" s="1"/>
  <c r="I241"/>
  <c r="R240"/>
  <c r="R239" s="1"/>
  <c r="I258"/>
  <c r="I33"/>
  <c r="R32"/>
  <c r="U32"/>
  <c r="L32"/>
  <c r="Q32"/>
  <c r="M5"/>
  <c r="R5"/>
  <c r="V5"/>
  <c r="I20"/>
  <c r="K5"/>
  <c r="O5"/>
  <c r="T5"/>
  <c r="I6"/>
  <c r="K216" i="90"/>
  <c r="K215" s="1"/>
  <c r="O216"/>
  <c r="O215" s="1"/>
  <c r="T216"/>
  <c r="T215" s="1"/>
  <c r="S95"/>
  <c r="S84" s="1"/>
  <c r="W95"/>
  <c r="Q95"/>
  <c r="Q84" s="1"/>
  <c r="M153"/>
  <c r="V153"/>
  <c r="N163"/>
  <c r="S163"/>
  <c r="W163"/>
  <c r="J95"/>
  <c r="J84" s="1"/>
  <c r="Q163"/>
  <c r="O119" i="94"/>
  <c r="U154"/>
  <c r="M190"/>
  <c r="N44" i="97"/>
  <c r="S44"/>
  <c r="W44"/>
  <c r="I26"/>
  <c r="I69"/>
  <c r="I106"/>
  <c r="I125"/>
  <c r="I187"/>
  <c r="I194"/>
  <c r="I109"/>
  <c r="I230"/>
  <c r="I257"/>
  <c r="I216"/>
  <c r="I274"/>
  <c r="I244" i="95" s="1"/>
  <c r="I128" i="96"/>
  <c r="I146"/>
  <c r="I175"/>
  <c r="I164" i="95" s="1"/>
  <c r="M237" i="96"/>
  <c r="Q237"/>
  <c r="V237"/>
  <c r="S226" i="95" s="1"/>
  <c r="I238" i="96"/>
  <c r="I258"/>
  <c r="I160"/>
  <c r="I168"/>
  <c r="I197"/>
  <c r="I211"/>
  <c r="I242"/>
  <c r="I106"/>
  <c r="I186"/>
  <c r="I208"/>
  <c r="I225"/>
  <c r="M90" i="94"/>
  <c r="Q164"/>
  <c r="Q5"/>
  <c r="S5"/>
  <c r="X5"/>
  <c r="Z48"/>
  <c r="V95"/>
  <c r="V84" s="1"/>
  <c r="J121"/>
  <c r="N125"/>
  <c r="R125"/>
  <c r="K145"/>
  <c r="K143" s="1"/>
  <c r="K119" s="1"/>
  <c r="K254" s="1"/>
  <c r="N190"/>
  <c r="R190"/>
  <c r="W190"/>
  <c r="U217"/>
  <c r="U216" s="1"/>
  <c r="J217"/>
  <c r="J216" s="1"/>
  <c r="W48"/>
  <c r="M96"/>
  <c r="O217"/>
  <c r="O216" s="1"/>
  <c r="V217"/>
  <c r="V216" s="1"/>
  <c r="O48"/>
  <c r="S48"/>
  <c r="X48"/>
  <c r="O84"/>
  <c r="M117"/>
  <c r="M106" s="1"/>
  <c r="P125"/>
  <c r="P119" s="1"/>
  <c r="U125"/>
  <c r="U119" s="1"/>
  <c r="Y125"/>
  <c r="Y119" s="1"/>
  <c r="M125"/>
  <c r="M119" s="1"/>
  <c r="Y217"/>
  <c r="Y216" s="1"/>
  <c r="Y154"/>
  <c r="O154"/>
  <c r="S154"/>
  <c r="X154"/>
  <c r="M217"/>
  <c r="M216" s="1"/>
  <c r="M5"/>
  <c r="M102"/>
  <c r="R119"/>
  <c r="N95"/>
  <c r="N222"/>
  <c r="T222" s="1"/>
  <c r="I222" s="1"/>
  <c r="P154"/>
  <c r="P5"/>
  <c r="V119"/>
  <c r="I51" i="92"/>
  <c r="I163"/>
  <c r="I189"/>
  <c r="I245"/>
  <c r="I24"/>
  <c r="I84"/>
  <c r="V89"/>
  <c r="I37"/>
  <c r="I64"/>
  <c r="I98"/>
  <c r="I149"/>
  <c r="I228"/>
  <c r="I93"/>
  <c r="I67"/>
  <c r="M89"/>
  <c r="R89"/>
  <c r="I131"/>
  <c r="K176"/>
  <c r="O176"/>
  <c r="T176"/>
  <c r="V189" i="90"/>
  <c r="N48"/>
  <c r="W48"/>
  <c r="L153"/>
  <c r="P153"/>
  <c r="U153"/>
  <c r="T119"/>
  <c r="N119"/>
  <c r="T163"/>
  <c r="Q189"/>
  <c r="X5"/>
  <c r="O48"/>
  <c r="T48"/>
  <c r="J153"/>
  <c r="N153"/>
  <c r="K189"/>
  <c r="T189"/>
  <c r="X189"/>
  <c r="X216"/>
  <c r="X215" s="1"/>
  <c r="J5"/>
  <c r="U95"/>
  <c r="U84" s="1"/>
  <c r="K163"/>
  <c r="X163"/>
  <c r="N5"/>
  <c r="S5"/>
  <c r="W5"/>
  <c r="T84"/>
  <c r="X84"/>
  <c r="M95"/>
  <c r="M84" s="1"/>
  <c r="V95"/>
  <c r="V84" s="1"/>
  <c r="S119"/>
  <c r="K153"/>
  <c r="O153"/>
  <c r="T153"/>
  <c r="X153"/>
  <c r="L163"/>
  <c r="U163"/>
  <c r="J216"/>
  <c r="J215" s="1"/>
  <c r="O5"/>
  <c r="K85"/>
  <c r="W119"/>
  <c r="P125"/>
  <c r="P119" s="1"/>
  <c r="U125"/>
  <c r="J121"/>
  <c r="X119"/>
  <c r="K106"/>
  <c r="S189"/>
  <c r="P216"/>
  <c r="P215" s="1"/>
  <c r="Q216"/>
  <c r="Q215" s="1"/>
  <c r="X48"/>
  <c r="P95"/>
  <c r="P84" s="1"/>
  <c r="I128"/>
  <c r="Q153"/>
  <c r="I239"/>
  <c r="I216" s="1"/>
  <c r="N189"/>
  <c r="W189"/>
  <c r="M216"/>
  <c r="V216"/>
  <c r="V215" s="1"/>
  <c r="M5"/>
  <c r="V5"/>
  <c r="K5"/>
  <c r="T5"/>
  <c r="U119"/>
  <c r="S153"/>
  <c r="L189"/>
  <c r="P5"/>
  <c r="K94"/>
  <c r="L90"/>
  <c r="R90" s="1"/>
  <c r="N95"/>
  <c r="N84" s="1"/>
  <c r="N216"/>
  <c r="N215" s="1"/>
  <c r="S216"/>
  <c r="S215" s="1"/>
  <c r="W216"/>
  <c r="W215" s="1"/>
  <c r="K97"/>
  <c r="L96"/>
  <c r="R96" s="1"/>
  <c r="M189"/>
  <c r="L5"/>
  <c r="U5"/>
  <c r="K102"/>
  <c r="O119"/>
  <c r="L139"/>
  <c r="M119"/>
  <c r="V119"/>
  <c r="W84"/>
  <c r="L125"/>
  <c r="W153"/>
  <c r="J163"/>
  <c r="O163"/>
  <c r="U216"/>
  <c r="U215" s="1"/>
  <c r="I242" l="1"/>
  <c r="T164" i="94"/>
  <c r="I164" s="1"/>
  <c r="F9" i="93" s="1"/>
  <c r="J147" i="95"/>
  <c r="F215" i="90"/>
  <c r="C21" i="89" s="1"/>
  <c r="G215" i="90"/>
  <c r="D21" i="89" s="1"/>
  <c r="M95" i="94"/>
  <c r="M59" i="95"/>
  <c r="F131" i="92"/>
  <c r="F90"/>
  <c r="F89" s="1"/>
  <c r="I9" i="89" s="1"/>
  <c r="G120" i="92"/>
  <c r="F98"/>
  <c r="R5" i="90"/>
  <c r="I149" i="95"/>
  <c r="N226"/>
  <c r="Q75"/>
  <c r="V162"/>
  <c r="F20" i="92"/>
  <c r="P53" i="95"/>
  <c r="P37"/>
  <c r="P227"/>
  <c r="E7" i="89"/>
  <c r="E10" s="1"/>
  <c r="E15" s="1"/>
  <c r="E18" s="1"/>
  <c r="R139" i="90"/>
  <c r="G171" i="92"/>
  <c r="J12" i="89" s="1"/>
  <c r="G245" i="92"/>
  <c r="G189"/>
  <c r="T154" i="94"/>
  <c r="I154" s="1"/>
  <c r="F12" i="93" s="1"/>
  <c r="S75" i="95"/>
  <c r="S162"/>
  <c r="K59"/>
  <c r="L255" i="97"/>
  <c r="R255" s="1"/>
  <c r="R256"/>
  <c r="R192"/>
  <c r="P24" i="95"/>
  <c r="G134" i="92"/>
  <c r="T48" i="94"/>
  <c r="I48" s="1"/>
  <c r="F11" i="93" s="1"/>
  <c r="G178" i="92"/>
  <c r="F163"/>
  <c r="F161" s="1"/>
  <c r="I11" i="89" s="1"/>
  <c r="P157" i="95"/>
  <c r="P106"/>
  <c r="F245" i="92"/>
  <c r="F189"/>
  <c r="N119" i="94"/>
  <c r="T119" s="1"/>
  <c r="I119" s="1"/>
  <c r="F7" i="93" s="1"/>
  <c r="T125" i="94"/>
  <c r="I125" s="1"/>
  <c r="G161" i="92"/>
  <c r="J11" i="89" s="1"/>
  <c r="T95" i="94"/>
  <c r="I95" s="1"/>
  <c r="T162" i="95"/>
  <c r="L59"/>
  <c r="R105" i="97"/>
  <c r="R89"/>
  <c r="F32" i="92"/>
  <c r="I7" i="89" s="1"/>
  <c r="P20" i="95"/>
  <c r="G46" i="92"/>
  <c r="H215" i="90"/>
  <c r="E21" i="89" s="1"/>
  <c r="G261" i="92"/>
  <c r="G200"/>
  <c r="F178"/>
  <c r="G241"/>
  <c r="G149"/>
  <c r="G109"/>
  <c r="G84"/>
  <c r="G258"/>
  <c r="G240" s="1"/>
  <c r="G211"/>
  <c r="F214"/>
  <c r="T190" i="94"/>
  <c r="I190" s="1"/>
  <c r="F13" i="93" s="1"/>
  <c r="Q119" i="90"/>
  <c r="Q250" s="1"/>
  <c r="L216"/>
  <c r="L215" s="1"/>
  <c r="R163"/>
  <c r="R153"/>
  <c r="S237" i="96"/>
  <c r="P5" i="92"/>
  <c r="R125" i="90"/>
  <c r="R189"/>
  <c r="I215"/>
  <c r="F21" i="89" s="1"/>
  <c r="T75" i="95"/>
  <c r="M75"/>
  <c r="R162"/>
  <c r="N162"/>
  <c r="L226"/>
  <c r="Q5"/>
  <c r="U162"/>
  <c r="R75"/>
  <c r="P186"/>
  <c r="P120"/>
  <c r="G228" i="92"/>
  <c r="G98"/>
  <c r="P175" i="95"/>
  <c r="T5" i="94"/>
  <c r="I5" s="1"/>
  <c r="F5" i="93" s="1"/>
  <c r="F261" i="92"/>
  <c r="G214"/>
  <c r="F200"/>
  <c r="P214" i="95"/>
  <c r="G131" i="92"/>
  <c r="G90"/>
  <c r="G33"/>
  <c r="G32" s="1"/>
  <c r="J7" i="89" s="1"/>
  <c r="P197" i="95"/>
  <c r="F258" i="92"/>
  <c r="F211"/>
  <c r="G73"/>
  <c r="J8" i="89" s="1"/>
  <c r="R48" i="90"/>
  <c r="L6" i="89"/>
  <c r="P6" i="95"/>
  <c r="P34" i="96"/>
  <c r="R34"/>
  <c r="O32" i="95" s="1"/>
  <c r="W34" i="96"/>
  <c r="T32" i="95" s="1"/>
  <c r="S5"/>
  <c r="M32"/>
  <c r="V5"/>
  <c r="K32"/>
  <c r="J239" i="92"/>
  <c r="P239" s="1"/>
  <c r="P240"/>
  <c r="P176"/>
  <c r="P89"/>
  <c r="P73"/>
  <c r="G119" i="90"/>
  <c r="D7" i="89" s="1"/>
  <c r="D10" s="1"/>
  <c r="D15" s="1"/>
  <c r="P32" i="92"/>
  <c r="M215" i="90"/>
  <c r="R216"/>
  <c r="F5" i="92"/>
  <c r="I5" i="89" s="1"/>
  <c r="W20" i="92"/>
  <c r="Y34" i="96"/>
  <c r="V32" i="95" s="1"/>
  <c r="U5"/>
  <c r="T5"/>
  <c r="U34" i="96"/>
  <c r="R32" i="95" s="1"/>
  <c r="Y236" i="96"/>
  <c r="V225" i="95" s="1"/>
  <c r="V226"/>
  <c r="P236" i="96"/>
  <c r="M225" i="95" s="1"/>
  <c r="M226"/>
  <c r="X236" i="96"/>
  <c r="U225" i="95" s="1"/>
  <c r="U226"/>
  <c r="N236" i="96"/>
  <c r="K225" i="95" s="1"/>
  <c r="K226"/>
  <c r="R236" i="96"/>
  <c r="O225" i="95" s="1"/>
  <c r="O226"/>
  <c r="T236" i="96"/>
  <c r="Q225" i="95" s="1"/>
  <c r="Q226"/>
  <c r="S86" i="96"/>
  <c r="P75" i="95" s="1"/>
  <c r="S173" i="96"/>
  <c r="P162" i="95" s="1"/>
  <c r="M5"/>
  <c r="W236" i="96"/>
  <c r="T225" i="95" s="1"/>
  <c r="T226"/>
  <c r="U236" i="96"/>
  <c r="R225" i="95" s="1"/>
  <c r="R226"/>
  <c r="S70" i="96"/>
  <c r="P59" i="95" s="1"/>
  <c r="N5"/>
  <c r="L5"/>
  <c r="S42" i="96"/>
  <c r="P40" i="95" s="1"/>
  <c r="R44" i="97"/>
  <c r="K5" i="95"/>
  <c r="R5" i="97"/>
  <c r="O147" i="95"/>
  <c r="S158" i="96"/>
  <c r="P147" i="95" s="1"/>
  <c r="O5"/>
  <c r="S5" i="96"/>
  <c r="P5" i="95" s="1"/>
  <c r="S216" i="94"/>
  <c r="V34" i="96"/>
  <c r="S32" i="95" s="1"/>
  <c r="I66"/>
  <c r="K96" i="90"/>
  <c r="K95" s="1"/>
  <c r="K90"/>
  <c r="K119"/>
  <c r="J79" i="97"/>
  <c r="K79"/>
  <c r="K60"/>
  <c r="J60"/>
  <c r="K53"/>
  <c r="J45"/>
  <c r="K45"/>
  <c r="I106" i="95"/>
  <c r="I89" i="97"/>
  <c r="J59" i="95"/>
  <c r="M285" i="97"/>
  <c r="V285"/>
  <c r="N285"/>
  <c r="I5"/>
  <c r="T285"/>
  <c r="J5" i="95"/>
  <c r="O285" i="97"/>
  <c r="W285"/>
  <c r="J75" i="95"/>
  <c r="X285" i="97"/>
  <c r="P285"/>
  <c r="I76" i="95"/>
  <c r="S285" i="97"/>
  <c r="I6" i="95"/>
  <c r="I20"/>
  <c r="I227"/>
  <c r="J162"/>
  <c r="U285" i="97"/>
  <c r="L158" i="96"/>
  <c r="L117"/>
  <c r="L86" s="1"/>
  <c r="L59"/>
  <c r="K34"/>
  <c r="L42"/>
  <c r="Q34"/>
  <c r="N32" i="95" s="1"/>
  <c r="I37"/>
  <c r="L39" i="96"/>
  <c r="T34"/>
  <c r="Q32" i="95" s="1"/>
  <c r="I70" i="96"/>
  <c r="X34"/>
  <c r="U32" i="95" s="1"/>
  <c r="M34" i="96"/>
  <c r="J32" i="95" s="1"/>
  <c r="J266" i="96"/>
  <c r="O34"/>
  <c r="L32" i="95" s="1"/>
  <c r="I45"/>
  <c r="I53"/>
  <c r="I50"/>
  <c r="I247"/>
  <c r="Q236" i="96"/>
  <c r="N225" i="95" s="1"/>
  <c r="M236" i="96"/>
  <c r="J226" i="95"/>
  <c r="I231"/>
  <c r="O236" i="96"/>
  <c r="L225" i="95" s="1"/>
  <c r="V236" i="96"/>
  <c r="S225" i="95" s="1"/>
  <c r="I200"/>
  <c r="I214"/>
  <c r="I175"/>
  <c r="I186"/>
  <c r="I197"/>
  <c r="I157"/>
  <c r="L12" i="93" s="1"/>
  <c r="I95" i="95"/>
  <c r="I117"/>
  <c r="I84"/>
  <c r="N266" i="96"/>
  <c r="I120" i="95"/>
  <c r="I135"/>
  <c r="I86" i="96"/>
  <c r="I79" i="95"/>
  <c r="I70"/>
  <c r="I34" i="96"/>
  <c r="I24" i="95"/>
  <c r="L6" i="93" s="1"/>
  <c r="I33" i="95"/>
  <c r="I5" i="96"/>
  <c r="O254" i="94"/>
  <c r="J119"/>
  <c r="J254" s="1"/>
  <c r="Z254"/>
  <c r="Y254"/>
  <c r="R254"/>
  <c r="S254"/>
  <c r="I5" i="92"/>
  <c r="N269"/>
  <c r="I46"/>
  <c r="S269"/>
  <c r="J269"/>
  <c r="I176"/>
  <c r="L13" i="89" s="1"/>
  <c r="L269" i="92"/>
  <c r="V269"/>
  <c r="R269"/>
  <c r="K269"/>
  <c r="M269"/>
  <c r="Q269"/>
  <c r="I73"/>
  <c r="L8" i="89" s="1"/>
  <c r="U269" i="92"/>
  <c r="T269"/>
  <c r="O269"/>
  <c r="T250" i="90"/>
  <c r="J119"/>
  <c r="J250" s="1"/>
  <c r="N84" i="94"/>
  <c r="T84" s="1"/>
  <c r="I84" s="1"/>
  <c r="F6" i="93" s="1"/>
  <c r="Q254" i="94"/>
  <c r="U254"/>
  <c r="X254"/>
  <c r="I256" i="97"/>
  <c r="I192"/>
  <c r="I105"/>
  <c r="I60"/>
  <c r="I40" i="95" s="1"/>
  <c r="I237" i="96"/>
  <c r="I173"/>
  <c r="I158"/>
  <c r="M84" i="94"/>
  <c r="M254" s="1"/>
  <c r="W254"/>
  <c r="N217"/>
  <c r="T217" s="1"/>
  <c r="I217" s="1"/>
  <c r="V254"/>
  <c r="P254"/>
  <c r="I89" i="92"/>
  <c r="L9" i="89" s="1"/>
  <c r="I161" i="92"/>
  <c r="L11" i="89" s="1"/>
  <c r="L14" s="1"/>
  <c r="I240" i="92"/>
  <c r="X250" i="90"/>
  <c r="M250"/>
  <c r="N250"/>
  <c r="P250"/>
  <c r="S250"/>
  <c r="V250"/>
  <c r="O250"/>
  <c r="U250"/>
  <c r="W250"/>
  <c r="I119"/>
  <c r="F7" i="89" s="1"/>
  <c r="F10" s="1"/>
  <c r="F15" s="1"/>
  <c r="L119" i="90"/>
  <c r="L95"/>
  <c r="R95" s="1"/>
  <c r="U266" i="96" l="1"/>
  <c r="F10" i="93"/>
  <c r="H5" i="98" s="1"/>
  <c r="P226" i="95"/>
  <c r="P266" i="96"/>
  <c r="R215" i="90"/>
  <c r="F240" i="92"/>
  <c r="F239" s="1"/>
  <c r="I21" i="89" s="1"/>
  <c r="G239" i="92"/>
  <c r="J21" i="89" s="1"/>
  <c r="G176" i="92"/>
  <c r="J13" i="89" s="1"/>
  <c r="J14" s="1"/>
  <c r="L285" i="97"/>
  <c r="F176" i="92"/>
  <c r="I13" i="89" s="1"/>
  <c r="H250" i="90"/>
  <c r="R119"/>
  <c r="W266" i="96"/>
  <c r="R266"/>
  <c r="O255" i="95" s="1"/>
  <c r="S236" i="96"/>
  <c r="P225" i="95" s="1"/>
  <c r="G89" i="92"/>
  <c r="F14" i="93"/>
  <c r="H6" i="98" s="1"/>
  <c r="E23" i="89"/>
  <c r="L5"/>
  <c r="G8" i="98"/>
  <c r="F15" i="93"/>
  <c r="F18" s="1"/>
  <c r="G250" i="90"/>
  <c r="P269" i="92"/>
  <c r="I250" i="90"/>
  <c r="T255" i="95"/>
  <c r="Y266" i="96"/>
  <c r="V255" i="95" s="1"/>
  <c r="S34" i="96"/>
  <c r="P32" i="95" s="1"/>
  <c r="M255"/>
  <c r="K255"/>
  <c r="R285" i="97"/>
  <c r="R255" i="95"/>
  <c r="X266" i="96"/>
  <c r="U255" i="95" s="1"/>
  <c r="K84" i="90"/>
  <c r="K250" s="1"/>
  <c r="J44" i="97"/>
  <c r="K44"/>
  <c r="K285" s="1"/>
  <c r="I226" i="95"/>
  <c r="I5"/>
  <c r="L5" i="93" s="1"/>
  <c r="K24" i="96"/>
  <c r="K6"/>
  <c r="K5" s="1"/>
  <c r="L34"/>
  <c r="T266"/>
  <c r="Q255" i="95" s="1"/>
  <c r="I59"/>
  <c r="L8" i="93" s="1"/>
  <c r="O266" i="96"/>
  <c r="L255" i="95" s="1"/>
  <c r="I147"/>
  <c r="L11" i="93" s="1"/>
  <c r="Q266" i="96"/>
  <c r="N255" i="95" s="1"/>
  <c r="V266" i="96"/>
  <c r="S255" i="95" s="1"/>
  <c r="M266" i="96"/>
  <c r="J225" i="95"/>
  <c r="I162"/>
  <c r="L13" i="93" s="1"/>
  <c r="I75" i="95"/>
  <c r="L9" i="93" s="1"/>
  <c r="N216" i="94"/>
  <c r="T216" s="1"/>
  <c r="I216" s="1"/>
  <c r="C14" i="93"/>
  <c r="I32" i="92"/>
  <c r="L7" i="89" s="1"/>
  <c r="I255" i="97"/>
  <c r="I44"/>
  <c r="I32" i="95" s="1"/>
  <c r="L7" i="93" s="1"/>
  <c r="I236" i="96"/>
  <c r="C10" i="93"/>
  <c r="I239" i="92"/>
  <c r="C14" i="89"/>
  <c r="L84" i="90"/>
  <c r="F269" i="92" l="1"/>
  <c r="L21" i="89"/>
  <c r="G12" i="98" s="1"/>
  <c r="L10" i="89"/>
  <c r="L15" s="1"/>
  <c r="C10"/>
  <c r="R84" i="90"/>
  <c r="S266" i="96"/>
  <c r="G269" i="92"/>
  <c r="J9" i="89"/>
  <c r="J10" s="1"/>
  <c r="J15" s="1"/>
  <c r="J18" s="1"/>
  <c r="J23" s="1"/>
  <c r="F21" i="93"/>
  <c r="H8" i="98" s="1"/>
  <c r="H9" s="1"/>
  <c r="P255" i="95"/>
  <c r="F18" i="89"/>
  <c r="F23" s="1"/>
  <c r="G5" i="98"/>
  <c r="G9" s="1"/>
  <c r="G11"/>
  <c r="M14" i="89"/>
  <c r="J285" i="97"/>
  <c r="D18" i="89"/>
  <c r="D23" s="1"/>
  <c r="K18"/>
  <c r="G10" i="98"/>
  <c r="L14" i="93"/>
  <c r="L10"/>
  <c r="J255" i="95"/>
  <c r="E18" i="93"/>
  <c r="F250" i="90"/>
  <c r="N254" i="94"/>
  <c r="T254" s="1"/>
  <c r="I254" s="1"/>
  <c r="K266" i="96"/>
  <c r="I14" i="93"/>
  <c r="L266" i="96"/>
  <c r="I225" i="95"/>
  <c r="I266" i="96"/>
  <c r="I10" i="93"/>
  <c r="I14" i="89"/>
  <c r="I10"/>
  <c r="I269" i="92"/>
  <c r="L250" i="90"/>
  <c r="R250" s="1"/>
  <c r="C15" i="93"/>
  <c r="C18" s="1"/>
  <c r="C23" s="1"/>
  <c r="I285" i="97"/>
  <c r="C15" i="89"/>
  <c r="C18" s="1"/>
  <c r="J25" l="1"/>
  <c r="M21"/>
  <c r="F23" i="93"/>
  <c r="M10"/>
  <c r="H10" i="98"/>
  <c r="H11"/>
  <c r="M14" i="93"/>
  <c r="L18" i="89"/>
  <c r="M10"/>
  <c r="L21" i="93"/>
  <c r="L15"/>
  <c r="L18" s="1"/>
  <c r="K18"/>
  <c r="K23" s="1"/>
  <c r="E23"/>
  <c r="K23" i="89"/>
  <c r="K25" s="1"/>
  <c r="I255" i="95"/>
  <c r="I15" i="93"/>
  <c r="I18" s="1"/>
  <c r="I23" s="1"/>
  <c r="I25" s="1"/>
  <c r="I15" i="89"/>
  <c r="I18" s="1"/>
  <c r="G13" i="98"/>
  <c r="G14" s="1"/>
  <c r="C23" i="89"/>
  <c r="K25" i="93" l="1"/>
  <c r="H12" i="98"/>
  <c r="H13" s="1"/>
  <c r="H14" s="1"/>
  <c r="M21" i="93"/>
  <c r="L23"/>
  <c r="M18"/>
  <c r="L23" i="89"/>
  <c r="M18"/>
  <c r="M23" s="1"/>
  <c r="M15" i="93"/>
  <c r="M15" i="89"/>
  <c r="I23"/>
  <c r="I25" s="1"/>
  <c r="I286" i="88"/>
  <c r="K286" s="1"/>
  <c r="I285"/>
  <c r="K285" s="1"/>
  <c r="I284"/>
  <c r="K284" s="1"/>
  <c r="I283"/>
  <c r="K283" s="1"/>
  <c r="I282"/>
  <c r="K282" s="1"/>
  <c r="I281"/>
  <c r="K281" s="1"/>
  <c r="I280"/>
  <c r="K280" s="1"/>
  <c r="AA279"/>
  <c r="Z279"/>
  <c r="Y279"/>
  <c r="X279"/>
  <c r="W279"/>
  <c r="V279"/>
  <c r="S279"/>
  <c r="R279"/>
  <c r="Q279"/>
  <c r="P279"/>
  <c r="O279"/>
  <c r="N279"/>
  <c r="M279"/>
  <c r="L279"/>
  <c r="J279"/>
  <c r="I278"/>
  <c r="K278" s="1"/>
  <c r="I277"/>
  <c r="AA276"/>
  <c r="Z276"/>
  <c r="Y276"/>
  <c r="X276"/>
  <c r="W276"/>
  <c r="V276"/>
  <c r="S276"/>
  <c r="R276"/>
  <c r="Q276"/>
  <c r="P276"/>
  <c r="O276"/>
  <c r="N276"/>
  <c r="M276"/>
  <c r="L276"/>
  <c r="J276"/>
  <c r="I275"/>
  <c r="K275" s="1"/>
  <c r="I274"/>
  <c r="K274" s="1"/>
  <c r="I273"/>
  <c r="K273" s="1"/>
  <c r="I272"/>
  <c r="K272" s="1"/>
  <c r="I271"/>
  <c r="K271" s="1"/>
  <c r="I270"/>
  <c r="K270" s="1"/>
  <c r="I269"/>
  <c r="K269" s="1"/>
  <c r="I268"/>
  <c r="K268" s="1"/>
  <c r="I267"/>
  <c r="K267" s="1"/>
  <c r="I266"/>
  <c r="K266" s="1"/>
  <c r="I265"/>
  <c r="K265" s="1"/>
  <c r="I264"/>
  <c r="K264" s="1"/>
  <c r="AA263"/>
  <c r="Z263"/>
  <c r="Y263"/>
  <c r="X263"/>
  <c r="W263"/>
  <c r="V263"/>
  <c r="S263"/>
  <c r="R263"/>
  <c r="Q263"/>
  <c r="P263"/>
  <c r="O263"/>
  <c r="N263"/>
  <c r="M263"/>
  <c r="L263"/>
  <c r="J263"/>
  <c r="I262"/>
  <c r="K262" s="1"/>
  <c r="I261"/>
  <c r="K261" s="1"/>
  <c r="I260"/>
  <c r="K260" s="1"/>
  <c r="AA259"/>
  <c r="Z259"/>
  <c r="Y259"/>
  <c r="X259"/>
  <c r="W259"/>
  <c r="V259"/>
  <c r="S259"/>
  <c r="R259"/>
  <c r="Q259"/>
  <c r="P259"/>
  <c r="O259"/>
  <c r="N259"/>
  <c r="M259"/>
  <c r="L259"/>
  <c r="J259"/>
  <c r="I256"/>
  <c r="K256" s="1"/>
  <c r="I255"/>
  <c r="K255" s="1"/>
  <c r="I254"/>
  <c r="K254" s="1"/>
  <c r="I253"/>
  <c r="K253" s="1"/>
  <c r="I252"/>
  <c r="K252" s="1"/>
  <c r="I251"/>
  <c r="K251" s="1"/>
  <c r="I250"/>
  <c r="K250" s="1"/>
  <c r="I249"/>
  <c r="K249" s="1"/>
  <c r="I248"/>
  <c r="K248" s="1"/>
  <c r="I247"/>
  <c r="AA246"/>
  <c r="Z246"/>
  <c r="Y246"/>
  <c r="X246"/>
  <c r="W246"/>
  <c r="V246"/>
  <c r="S246"/>
  <c r="R246"/>
  <c r="Q246"/>
  <c r="P246"/>
  <c r="O246"/>
  <c r="N246"/>
  <c r="M246"/>
  <c r="L246"/>
  <c r="J246"/>
  <c r="I245"/>
  <c r="K245" s="1"/>
  <c r="I244"/>
  <c r="K244" s="1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K235" s="1"/>
  <c r="I234"/>
  <c r="K234" s="1"/>
  <c r="I233"/>
  <c r="AA232"/>
  <c r="Z232"/>
  <c r="Y232"/>
  <c r="X232"/>
  <c r="W232"/>
  <c r="V232"/>
  <c r="S232"/>
  <c r="R232"/>
  <c r="Q232"/>
  <c r="P232"/>
  <c r="O232"/>
  <c r="N232"/>
  <c r="M232"/>
  <c r="L232"/>
  <c r="J232"/>
  <c r="I231"/>
  <c r="K231" s="1"/>
  <c r="I230"/>
  <c r="K230" s="1"/>
  <c r="AA229"/>
  <c r="Z229"/>
  <c r="Y229"/>
  <c r="X229"/>
  <c r="W229"/>
  <c r="V229"/>
  <c r="S229"/>
  <c r="R229"/>
  <c r="Q229"/>
  <c r="P229"/>
  <c r="O229"/>
  <c r="N229"/>
  <c r="M229"/>
  <c r="L229"/>
  <c r="J229"/>
  <c r="I228"/>
  <c r="K228" s="1"/>
  <c r="I227"/>
  <c r="K227" s="1"/>
  <c r="I226"/>
  <c r="K226" s="1"/>
  <c r="I225"/>
  <c r="K225" s="1"/>
  <c r="I224"/>
  <c r="K224" s="1"/>
  <c r="I223"/>
  <c r="K223" s="1"/>
  <c r="I222"/>
  <c r="K222" s="1"/>
  <c r="I221"/>
  <c r="K221" s="1"/>
  <c r="I220"/>
  <c r="K220" s="1"/>
  <c r="I219"/>
  <c r="AA218"/>
  <c r="Z218"/>
  <c r="Y218"/>
  <c r="X218"/>
  <c r="W218"/>
  <c r="V218"/>
  <c r="S218"/>
  <c r="R218"/>
  <c r="Q218"/>
  <c r="P218"/>
  <c r="O218"/>
  <c r="N218"/>
  <c r="M218"/>
  <c r="L218"/>
  <c r="J218"/>
  <c r="I217"/>
  <c r="K217" s="1"/>
  <c r="I216"/>
  <c r="K216" s="1"/>
  <c r="I215"/>
  <c r="K215" s="1"/>
  <c r="I214"/>
  <c r="K214" s="1"/>
  <c r="I213"/>
  <c r="K213" s="1"/>
  <c r="I212"/>
  <c r="K212" s="1"/>
  <c r="I211"/>
  <c r="K211" s="1"/>
  <c r="I210"/>
  <c r="K210" s="1"/>
  <c r="I209"/>
  <c r="K209" s="1"/>
  <c r="I208"/>
  <c r="K208" s="1"/>
  <c r="AA207"/>
  <c r="Z207"/>
  <c r="Y207"/>
  <c r="X207"/>
  <c r="W207"/>
  <c r="V207"/>
  <c r="S207"/>
  <c r="R207"/>
  <c r="Q207"/>
  <c r="P207"/>
  <c r="O207"/>
  <c r="N207"/>
  <c r="M207"/>
  <c r="L207"/>
  <c r="J207"/>
  <c r="I206"/>
  <c r="K206" s="1"/>
  <c r="I205"/>
  <c r="K205" s="1"/>
  <c r="I204"/>
  <c r="K204" s="1"/>
  <c r="I203"/>
  <c r="K203" s="1"/>
  <c r="I202"/>
  <c r="K202" s="1"/>
  <c r="I201"/>
  <c r="K201" s="1"/>
  <c r="I200"/>
  <c r="K200" s="1"/>
  <c r="I199"/>
  <c r="K199" s="1"/>
  <c r="I198"/>
  <c r="K198" s="1"/>
  <c r="I197"/>
  <c r="AA196"/>
  <c r="Z196"/>
  <c r="Y196"/>
  <c r="X196"/>
  <c r="W196"/>
  <c r="V196"/>
  <c r="S196"/>
  <c r="R196"/>
  <c r="Q196"/>
  <c r="P196"/>
  <c r="O196"/>
  <c r="N196"/>
  <c r="M196"/>
  <c r="L196"/>
  <c r="J196"/>
  <c r="I195"/>
  <c r="I193"/>
  <c r="K193" s="1"/>
  <c r="I192"/>
  <c r="K192" s="1"/>
  <c r="I191"/>
  <c r="K191" s="1"/>
  <c r="I190"/>
  <c r="K190" s="1"/>
  <c r="AA189"/>
  <c r="Z189"/>
  <c r="Y189"/>
  <c r="X189"/>
  <c r="W189"/>
  <c r="V189"/>
  <c r="S189"/>
  <c r="R189"/>
  <c r="Q189"/>
  <c r="P189"/>
  <c r="O189"/>
  <c r="N189"/>
  <c r="M189"/>
  <c r="L189"/>
  <c r="J189"/>
  <c r="I188"/>
  <c r="K188" s="1"/>
  <c r="I187"/>
  <c r="K187" s="1"/>
  <c r="I186"/>
  <c r="K186" s="1"/>
  <c r="I185"/>
  <c r="K185" s="1"/>
  <c r="I184"/>
  <c r="K184" s="1"/>
  <c r="I183"/>
  <c r="K183" s="1"/>
  <c r="I182"/>
  <c r="AA181"/>
  <c r="AA179" s="1"/>
  <c r="Z181"/>
  <c r="Z179" s="1"/>
  <c r="Y181"/>
  <c r="Y179" s="1"/>
  <c r="X181"/>
  <c r="X179" s="1"/>
  <c r="W181"/>
  <c r="W179" s="1"/>
  <c r="V181"/>
  <c r="V179" s="1"/>
  <c r="S181"/>
  <c r="S179" s="1"/>
  <c r="R181"/>
  <c r="R179" s="1"/>
  <c r="Q181"/>
  <c r="Q179" s="1"/>
  <c r="P181"/>
  <c r="P179" s="1"/>
  <c r="O181"/>
  <c r="N181"/>
  <c r="N179" s="1"/>
  <c r="M181"/>
  <c r="M179" s="1"/>
  <c r="L181"/>
  <c r="L179" s="1"/>
  <c r="J181"/>
  <c r="J179" s="1"/>
  <c r="I180"/>
  <c r="K180" s="1"/>
  <c r="I178"/>
  <c r="K178" s="1"/>
  <c r="I177"/>
  <c r="K177" s="1"/>
  <c r="I176"/>
  <c r="K176" s="1"/>
  <c r="I175"/>
  <c r="K175" s="1"/>
  <c r="I174"/>
  <c r="K174" s="1"/>
  <c r="I173"/>
  <c r="K173" s="1"/>
  <c r="I172"/>
  <c r="K172" s="1"/>
  <c r="I171"/>
  <c r="K171" s="1"/>
  <c r="I170"/>
  <c r="K170" s="1"/>
  <c r="I169"/>
  <c r="K169" s="1"/>
  <c r="I168"/>
  <c r="K168" s="1"/>
  <c r="AA167"/>
  <c r="Z167"/>
  <c r="Y167"/>
  <c r="X167"/>
  <c r="W167"/>
  <c r="V167"/>
  <c r="S167"/>
  <c r="R167"/>
  <c r="Q167"/>
  <c r="P167"/>
  <c r="O167"/>
  <c r="U167" s="1"/>
  <c r="N167"/>
  <c r="M167"/>
  <c r="L167"/>
  <c r="J167"/>
  <c r="I166"/>
  <c r="K166" s="1"/>
  <c r="I165"/>
  <c r="K165" s="1"/>
  <c r="I164"/>
  <c r="K164" s="1"/>
  <c r="I163"/>
  <c r="K163" s="1"/>
  <c r="I162"/>
  <c r="K162" s="1"/>
  <c r="I161"/>
  <c r="K161" s="1"/>
  <c r="I160"/>
  <c r="K160" s="1"/>
  <c r="I159"/>
  <c r="K159" s="1"/>
  <c r="I158"/>
  <c r="K158" s="1"/>
  <c r="I157"/>
  <c r="K157" s="1"/>
  <c r="I156"/>
  <c r="K156" s="1"/>
  <c r="I155"/>
  <c r="K155" s="1"/>
  <c r="I154"/>
  <c r="K154" s="1"/>
  <c r="I153"/>
  <c r="AA152"/>
  <c r="Z152"/>
  <c r="Y152"/>
  <c r="X152"/>
  <c r="W152"/>
  <c r="V152"/>
  <c r="S152"/>
  <c r="R152"/>
  <c r="Q152"/>
  <c r="P152"/>
  <c r="O152"/>
  <c r="N152"/>
  <c r="M152"/>
  <c r="L152"/>
  <c r="J152"/>
  <c r="I151"/>
  <c r="K151" s="1"/>
  <c r="I150"/>
  <c r="K150" s="1"/>
  <c r="AA149"/>
  <c r="Z149"/>
  <c r="Y149"/>
  <c r="X149"/>
  <c r="W149"/>
  <c r="V149"/>
  <c r="S149"/>
  <c r="R149"/>
  <c r="Q149"/>
  <c r="P149"/>
  <c r="O149"/>
  <c r="N149"/>
  <c r="M149"/>
  <c r="L149"/>
  <c r="J149"/>
  <c r="I148"/>
  <c r="K148" s="1"/>
  <c r="I147"/>
  <c r="K147" s="1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AA138"/>
  <c r="Z138"/>
  <c r="Y138"/>
  <c r="X138"/>
  <c r="W138"/>
  <c r="V138"/>
  <c r="S138"/>
  <c r="R138"/>
  <c r="Q138"/>
  <c r="P138"/>
  <c r="O138"/>
  <c r="N138"/>
  <c r="M138"/>
  <c r="L138"/>
  <c r="J138"/>
  <c r="I137"/>
  <c r="K137" s="1"/>
  <c r="I136"/>
  <c r="K136" s="1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AA127"/>
  <c r="Z127"/>
  <c r="Y127"/>
  <c r="X127"/>
  <c r="W127"/>
  <c r="V127"/>
  <c r="S127"/>
  <c r="R127"/>
  <c r="Q127"/>
  <c r="P127"/>
  <c r="O127"/>
  <c r="U127" s="1"/>
  <c r="N127"/>
  <c r="M127"/>
  <c r="L127"/>
  <c r="J127"/>
  <c r="I126"/>
  <c r="K126" s="1"/>
  <c r="I125"/>
  <c r="K125" s="1"/>
  <c r="I124"/>
  <c r="K124" s="1"/>
  <c r="I123"/>
  <c r="K123" s="1"/>
  <c r="I122"/>
  <c r="K122" s="1"/>
  <c r="I121"/>
  <c r="K121" s="1"/>
  <c r="I120"/>
  <c r="K120" s="1"/>
  <c r="I119"/>
  <c r="K119" s="1"/>
  <c r="I118"/>
  <c r="K118" s="1"/>
  <c r="I117"/>
  <c r="K117" s="1"/>
  <c r="AA116"/>
  <c r="Z116"/>
  <c r="Y116"/>
  <c r="X116"/>
  <c r="W116"/>
  <c r="V116"/>
  <c r="S116"/>
  <c r="R116"/>
  <c r="Q116"/>
  <c r="P116"/>
  <c r="O116"/>
  <c r="N116"/>
  <c r="M116"/>
  <c r="L116"/>
  <c r="J116"/>
  <c r="I115"/>
  <c r="K115" s="1"/>
  <c r="I114"/>
  <c r="K114" s="1"/>
  <c r="I113"/>
  <c r="K113" s="1"/>
  <c r="I112"/>
  <c r="K112" s="1"/>
  <c r="AA111"/>
  <c r="Z111"/>
  <c r="Y111"/>
  <c r="X111"/>
  <c r="W111"/>
  <c r="V111"/>
  <c r="S111"/>
  <c r="R111"/>
  <c r="Q111"/>
  <c r="P111"/>
  <c r="O111"/>
  <c r="U111" s="1"/>
  <c r="N111"/>
  <c r="M111"/>
  <c r="L111"/>
  <c r="J111"/>
  <c r="I110"/>
  <c r="K110" s="1"/>
  <c r="I109"/>
  <c r="AA108"/>
  <c r="Z108"/>
  <c r="Y108"/>
  <c r="X108"/>
  <c r="W108"/>
  <c r="V108"/>
  <c r="S108"/>
  <c r="R108"/>
  <c r="Q108"/>
  <c r="P108"/>
  <c r="O108"/>
  <c r="N108"/>
  <c r="M108"/>
  <c r="L108"/>
  <c r="J108"/>
  <c r="I106"/>
  <c r="K106" s="1"/>
  <c r="I105"/>
  <c r="K105" s="1"/>
  <c r="I104"/>
  <c r="K104" s="1"/>
  <c r="I103"/>
  <c r="K103" s="1"/>
  <c r="AA102"/>
  <c r="Z102"/>
  <c r="Y102"/>
  <c r="X102"/>
  <c r="W102"/>
  <c r="V102"/>
  <c r="S102"/>
  <c r="R102"/>
  <c r="Q102"/>
  <c r="P102"/>
  <c r="O102"/>
  <c r="U102" s="1"/>
  <c r="N102"/>
  <c r="M102"/>
  <c r="L102"/>
  <c r="J102"/>
  <c r="I101"/>
  <c r="K101" s="1"/>
  <c r="I100"/>
  <c r="K100" s="1"/>
  <c r="I99"/>
  <c r="AA98"/>
  <c r="Z98"/>
  <c r="Y98"/>
  <c r="X98"/>
  <c r="W98"/>
  <c r="V98"/>
  <c r="S98"/>
  <c r="R98"/>
  <c r="Q98"/>
  <c r="P98"/>
  <c r="O98"/>
  <c r="N98"/>
  <c r="M98"/>
  <c r="L98"/>
  <c r="J98"/>
  <c r="I97"/>
  <c r="K97" s="1"/>
  <c r="I96"/>
  <c r="K96" s="1"/>
  <c r="I95"/>
  <c r="K95" s="1"/>
  <c r="I94"/>
  <c r="K94" s="1"/>
  <c r="I93"/>
  <c r="K93" s="1"/>
  <c r="I92"/>
  <c r="K92" s="1"/>
  <c r="K87"/>
  <c r="I86"/>
  <c r="K86" s="1"/>
  <c r="I85"/>
  <c r="K85" s="1"/>
  <c r="I84"/>
  <c r="K84" s="1"/>
  <c r="K80"/>
  <c r="AA79"/>
  <c r="Z79"/>
  <c r="Y79"/>
  <c r="X79"/>
  <c r="W79"/>
  <c r="V79"/>
  <c r="S79"/>
  <c r="R79"/>
  <c r="Q79"/>
  <c r="P79"/>
  <c r="O79"/>
  <c r="U79" s="1"/>
  <c r="N79"/>
  <c r="M79"/>
  <c r="L79"/>
  <c r="J79"/>
  <c r="I78"/>
  <c r="I77"/>
  <c r="AA76"/>
  <c r="Z76"/>
  <c r="Y76"/>
  <c r="X76"/>
  <c r="W76"/>
  <c r="V76"/>
  <c r="S76"/>
  <c r="R76"/>
  <c r="Q76"/>
  <c r="P76"/>
  <c r="O76"/>
  <c r="N76"/>
  <c r="M76"/>
  <c r="L76"/>
  <c r="J76"/>
  <c r="AA63"/>
  <c r="AA52" s="1"/>
  <c r="Z63"/>
  <c r="Z52" s="1"/>
  <c r="Y63"/>
  <c r="Y52" s="1"/>
  <c r="X63"/>
  <c r="X52" s="1"/>
  <c r="W63"/>
  <c r="W52" s="1"/>
  <c r="V63"/>
  <c r="V52" s="1"/>
  <c r="S63"/>
  <c r="S52" s="1"/>
  <c r="R63"/>
  <c r="R52" s="1"/>
  <c r="Q63"/>
  <c r="Q52" s="1"/>
  <c r="P63"/>
  <c r="P52" s="1"/>
  <c r="O63"/>
  <c r="N63"/>
  <c r="M63"/>
  <c r="M52" s="1"/>
  <c r="L63"/>
  <c r="L52" s="1"/>
  <c r="J52"/>
  <c r="K59"/>
  <c r="I58"/>
  <c r="K58" s="1"/>
  <c r="I57"/>
  <c r="K57" s="1"/>
  <c r="K53"/>
  <c r="AA49"/>
  <c r="Z49"/>
  <c r="Y49"/>
  <c r="X49"/>
  <c r="W49"/>
  <c r="V49"/>
  <c r="S49"/>
  <c r="R49"/>
  <c r="Q49"/>
  <c r="P49"/>
  <c r="O49"/>
  <c r="M49"/>
  <c r="L49"/>
  <c r="J49"/>
  <c r="I48"/>
  <c r="K44"/>
  <c r="AA42"/>
  <c r="Z42"/>
  <c r="Y42"/>
  <c r="X42"/>
  <c r="W42"/>
  <c r="V42"/>
  <c r="S42"/>
  <c r="R42"/>
  <c r="Q42"/>
  <c r="P42"/>
  <c r="O42"/>
  <c r="M42"/>
  <c r="L42"/>
  <c r="J42"/>
  <c r="I40"/>
  <c r="I39"/>
  <c r="I38"/>
  <c r="I37"/>
  <c r="I36"/>
  <c r="I35"/>
  <c r="AA30"/>
  <c r="Z30"/>
  <c r="Y30"/>
  <c r="X30"/>
  <c r="W30"/>
  <c r="V30"/>
  <c r="S30"/>
  <c r="R30"/>
  <c r="Q30"/>
  <c r="P30"/>
  <c r="O30"/>
  <c r="N30"/>
  <c r="M30"/>
  <c r="L30"/>
  <c r="J30"/>
  <c r="I29"/>
  <c r="K29" s="1"/>
  <c r="I28"/>
  <c r="K28" s="1"/>
  <c r="I27"/>
  <c r="K27" s="1"/>
  <c r="AA26"/>
  <c r="Z26"/>
  <c r="Y26"/>
  <c r="X26"/>
  <c r="W26"/>
  <c r="V26"/>
  <c r="S26"/>
  <c r="R26"/>
  <c r="Q26"/>
  <c r="P26"/>
  <c r="O26"/>
  <c r="N26"/>
  <c r="M26"/>
  <c r="L26"/>
  <c r="J26"/>
  <c r="I25"/>
  <c r="K25" s="1"/>
  <c r="I24"/>
  <c r="K24" s="1"/>
  <c r="I23"/>
  <c r="K23" s="1"/>
  <c r="I22"/>
  <c r="K22" s="1"/>
  <c r="K7"/>
  <c r="AA6"/>
  <c r="Z6"/>
  <c r="Z5" s="1"/>
  <c r="Y6"/>
  <c r="X6"/>
  <c r="W6"/>
  <c r="V6"/>
  <c r="V5" s="1"/>
  <c r="S6"/>
  <c r="R6"/>
  <c r="Q6"/>
  <c r="Q5" s="1"/>
  <c r="P6"/>
  <c r="O6"/>
  <c r="N6"/>
  <c r="M6"/>
  <c r="M5" s="1"/>
  <c r="L6"/>
  <c r="J6"/>
  <c r="J258" i="87"/>
  <c r="L258" s="1"/>
  <c r="J257"/>
  <c r="L257" s="1"/>
  <c r="J256"/>
  <c r="L256" s="1"/>
  <c r="J255"/>
  <c r="L255" s="1"/>
  <c r="J254"/>
  <c r="L254" s="1"/>
  <c r="J253"/>
  <c r="L253" s="1"/>
  <c r="J252"/>
  <c r="AB251"/>
  <c r="AA251"/>
  <c r="Z251"/>
  <c r="Y251"/>
  <c r="X251"/>
  <c r="W251"/>
  <c r="U251"/>
  <c r="T251"/>
  <c r="S251"/>
  <c r="R251"/>
  <c r="Q251"/>
  <c r="P251"/>
  <c r="O251"/>
  <c r="N251"/>
  <c r="M251"/>
  <c r="K251"/>
  <c r="J250"/>
  <c r="L250" s="1"/>
  <c r="J249"/>
  <c r="L249" s="1"/>
  <c r="AB248"/>
  <c r="AA248"/>
  <c r="Z248"/>
  <c r="Y248"/>
  <c r="X248"/>
  <c r="W248"/>
  <c r="U248"/>
  <c r="T248"/>
  <c r="S248"/>
  <c r="R248"/>
  <c r="Q248"/>
  <c r="P248"/>
  <c r="O248"/>
  <c r="N248"/>
  <c r="M248"/>
  <c r="K248"/>
  <c r="J247"/>
  <c r="L247" s="1"/>
  <c r="J246"/>
  <c r="L246" s="1"/>
  <c r="J245"/>
  <c r="L245" s="1"/>
  <c r="J244"/>
  <c r="L244" s="1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AB235"/>
  <c r="AA235"/>
  <c r="Z235"/>
  <c r="Y235"/>
  <c r="X235"/>
  <c r="W235"/>
  <c r="W230" s="1"/>
  <c r="W229" s="1"/>
  <c r="U235"/>
  <c r="T235"/>
  <c r="S235"/>
  <c r="R235"/>
  <c r="Q235"/>
  <c r="P235"/>
  <c r="O235"/>
  <c r="N235"/>
  <c r="M235"/>
  <c r="K235"/>
  <c r="J234"/>
  <c r="L234" s="1"/>
  <c r="J233"/>
  <c r="L233" s="1"/>
  <c r="J232"/>
  <c r="AB231"/>
  <c r="AA231"/>
  <c r="Z231"/>
  <c r="Z230" s="1"/>
  <c r="Y231"/>
  <c r="Y230" s="1"/>
  <c r="X231"/>
  <c r="W231"/>
  <c r="U231"/>
  <c r="U230" s="1"/>
  <c r="T231"/>
  <c r="T230" s="1"/>
  <c r="S231"/>
  <c r="R231"/>
  <c r="Q231"/>
  <c r="Q230" s="1"/>
  <c r="P231"/>
  <c r="O231"/>
  <c r="N231"/>
  <c r="M231"/>
  <c r="M230" s="1"/>
  <c r="K231"/>
  <c r="J228"/>
  <c r="L228" s="1"/>
  <c r="J227"/>
  <c r="L227" s="1"/>
  <c r="J226"/>
  <c r="J225"/>
  <c r="L225" s="1"/>
  <c r="J224"/>
  <c r="L224" s="1"/>
  <c r="J223"/>
  <c r="L223" s="1"/>
  <c r="J222"/>
  <c r="L222" s="1"/>
  <c r="J221"/>
  <c r="L221" s="1"/>
  <c r="J220"/>
  <c r="L220" s="1"/>
  <c r="J219"/>
  <c r="L219" s="1"/>
  <c r="AB218"/>
  <c r="AA218"/>
  <c r="Z218"/>
  <c r="Y218"/>
  <c r="X218"/>
  <c r="W218"/>
  <c r="U218"/>
  <c r="T218"/>
  <c r="S218"/>
  <c r="R218"/>
  <c r="Q218"/>
  <c r="P218"/>
  <c r="O218"/>
  <c r="N218"/>
  <c r="M218"/>
  <c r="K218"/>
  <c r="J217"/>
  <c r="L217" s="1"/>
  <c r="J216"/>
  <c r="L216" s="1"/>
  <c r="J215"/>
  <c r="L215" s="1"/>
  <c r="J214"/>
  <c r="L214" s="1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L205" s="1"/>
  <c r="AB204"/>
  <c r="AA204"/>
  <c r="Z204"/>
  <c r="Y204"/>
  <c r="X204"/>
  <c r="W204"/>
  <c r="U204"/>
  <c r="T204"/>
  <c r="S204"/>
  <c r="R204"/>
  <c r="Q204"/>
  <c r="P204"/>
  <c r="O204"/>
  <c r="N204"/>
  <c r="M204"/>
  <c r="K204"/>
  <c r="J203"/>
  <c r="L203" s="1"/>
  <c r="J202"/>
  <c r="AB201"/>
  <c r="AA201"/>
  <c r="Z201"/>
  <c r="Y201"/>
  <c r="X201"/>
  <c r="W201"/>
  <c r="U201"/>
  <c r="T201"/>
  <c r="S201"/>
  <c r="R201"/>
  <c r="Q201"/>
  <c r="P201"/>
  <c r="O201"/>
  <c r="N201"/>
  <c r="M201"/>
  <c r="K201"/>
  <c r="J200"/>
  <c r="L200" s="1"/>
  <c r="J199"/>
  <c r="L199" s="1"/>
  <c r="J198"/>
  <c r="J197"/>
  <c r="L197" s="1"/>
  <c r="J196"/>
  <c r="L196" s="1"/>
  <c r="J195"/>
  <c r="L195" s="1"/>
  <c r="J194"/>
  <c r="L194" s="1"/>
  <c r="J193"/>
  <c r="L193" s="1"/>
  <c r="J192"/>
  <c r="L192" s="1"/>
  <c r="J191"/>
  <c r="L191" s="1"/>
  <c r="AB190"/>
  <c r="AA190"/>
  <c r="Z190"/>
  <c r="Y190"/>
  <c r="X190"/>
  <c r="W190"/>
  <c r="U190"/>
  <c r="T190"/>
  <c r="S190"/>
  <c r="R190"/>
  <c r="Q190"/>
  <c r="P190"/>
  <c r="O190"/>
  <c r="N190"/>
  <c r="M190"/>
  <c r="K190"/>
  <c r="J189"/>
  <c r="L189" s="1"/>
  <c r="J188"/>
  <c r="L188" s="1"/>
  <c r="J187"/>
  <c r="L187" s="1"/>
  <c r="J186"/>
  <c r="L186" s="1"/>
  <c r="J185"/>
  <c r="L185" s="1"/>
  <c r="J184"/>
  <c r="L184" s="1"/>
  <c r="J183"/>
  <c r="L183" s="1"/>
  <c r="J182"/>
  <c r="L182" s="1"/>
  <c r="J181"/>
  <c r="L181" s="1"/>
  <c r="J180"/>
  <c r="L180" s="1"/>
  <c r="AB179"/>
  <c r="AA179"/>
  <c r="Z179"/>
  <c r="Y179"/>
  <c r="X179"/>
  <c r="X166" s="1"/>
  <c r="W179"/>
  <c r="U179"/>
  <c r="T179"/>
  <c r="S179"/>
  <c r="R179"/>
  <c r="Q179"/>
  <c r="P179"/>
  <c r="O179"/>
  <c r="N179"/>
  <c r="N166" s="1"/>
  <c r="M179"/>
  <c r="K179"/>
  <c r="J178"/>
  <c r="L178" s="1"/>
  <c r="J177"/>
  <c r="L177" s="1"/>
  <c r="J176"/>
  <c r="J175"/>
  <c r="L175" s="1"/>
  <c r="J174"/>
  <c r="L174" s="1"/>
  <c r="J173"/>
  <c r="L173" s="1"/>
  <c r="J172"/>
  <c r="L172" s="1"/>
  <c r="J171"/>
  <c r="L171" s="1"/>
  <c r="J170"/>
  <c r="L170" s="1"/>
  <c r="J169"/>
  <c r="L169" s="1"/>
  <c r="AB168"/>
  <c r="AA168"/>
  <c r="Z168"/>
  <c r="Y168"/>
  <c r="X168"/>
  <c r="W168"/>
  <c r="U168"/>
  <c r="T168"/>
  <c r="S168"/>
  <c r="R168"/>
  <c r="Q168"/>
  <c r="P168"/>
  <c r="O168"/>
  <c r="N168"/>
  <c r="M168"/>
  <c r="K168"/>
  <c r="K166" s="1"/>
  <c r="J167"/>
  <c r="L167" s="1"/>
  <c r="J165"/>
  <c r="J164"/>
  <c r="J163"/>
  <c r="J162"/>
  <c r="AB161"/>
  <c r="AA161"/>
  <c r="Z161"/>
  <c r="Y161"/>
  <c r="X161"/>
  <c r="W161"/>
  <c r="U161"/>
  <c r="T161"/>
  <c r="S161"/>
  <c r="R161"/>
  <c r="Q161"/>
  <c r="P161"/>
  <c r="O161"/>
  <c r="M161"/>
  <c r="K161"/>
  <c r="J160"/>
  <c r="J159"/>
  <c r="J158"/>
  <c r="J157"/>
  <c r="J156"/>
  <c r="J155"/>
  <c r="J154"/>
  <c r="AB153"/>
  <c r="AA153"/>
  <c r="Z153"/>
  <c r="Y153"/>
  <c r="Y151" s="1"/>
  <c r="X153"/>
  <c r="X151" s="1"/>
  <c r="W153"/>
  <c r="W151" s="1"/>
  <c r="U153"/>
  <c r="T153"/>
  <c r="S153"/>
  <c r="R153"/>
  <c r="Q153"/>
  <c r="P153"/>
  <c r="P151" s="1"/>
  <c r="O153"/>
  <c r="M153"/>
  <c r="M151" s="1"/>
  <c r="K153"/>
  <c r="J152"/>
  <c r="AB151"/>
  <c r="S151"/>
  <c r="O151"/>
  <c r="L148"/>
  <c r="J147"/>
  <c r="L147" s="1"/>
  <c r="J146"/>
  <c r="L146" s="1"/>
  <c r="J145"/>
  <c r="L145" s="1"/>
  <c r="J144"/>
  <c r="J143"/>
  <c r="L143" s="1"/>
  <c r="J142"/>
  <c r="L142" s="1"/>
  <c r="J141"/>
  <c r="L141" s="1"/>
  <c r="J140"/>
  <c r="L140" s="1"/>
  <c r="J139"/>
  <c r="L139" s="1"/>
  <c r="J138"/>
  <c r="L138" s="1"/>
  <c r="AB137"/>
  <c r="AA137"/>
  <c r="Z137"/>
  <c r="Y137"/>
  <c r="X137"/>
  <c r="W137"/>
  <c r="U137"/>
  <c r="T137"/>
  <c r="S137"/>
  <c r="R137"/>
  <c r="Q137"/>
  <c r="P137"/>
  <c r="O137"/>
  <c r="N137"/>
  <c r="M137"/>
  <c r="K137"/>
  <c r="J136"/>
  <c r="L136" s="1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J123"/>
  <c r="AB122"/>
  <c r="AA122"/>
  <c r="Z122"/>
  <c r="Y122"/>
  <c r="X122"/>
  <c r="W122"/>
  <c r="U122"/>
  <c r="T122"/>
  <c r="S122"/>
  <c r="R122"/>
  <c r="Q122"/>
  <c r="P122"/>
  <c r="O122"/>
  <c r="N122"/>
  <c r="M122"/>
  <c r="K122"/>
  <c r="J121"/>
  <c r="L121" s="1"/>
  <c r="J120"/>
  <c r="AB119"/>
  <c r="AA119"/>
  <c r="Z119"/>
  <c r="Y119"/>
  <c r="X119"/>
  <c r="W119"/>
  <c r="U119"/>
  <c r="T119"/>
  <c r="S119"/>
  <c r="R119"/>
  <c r="Q119"/>
  <c r="P119"/>
  <c r="O119"/>
  <c r="N119"/>
  <c r="M119"/>
  <c r="K119"/>
  <c r="J118"/>
  <c r="L118" s="1"/>
  <c r="J117"/>
  <c r="L117" s="1"/>
  <c r="J116"/>
  <c r="L116" s="1"/>
  <c r="J115"/>
  <c r="L115" s="1"/>
  <c r="J114"/>
  <c r="L114" s="1"/>
  <c r="J113"/>
  <c r="L113" s="1"/>
  <c r="J112"/>
  <c r="L112" s="1"/>
  <c r="J111"/>
  <c r="L111" s="1"/>
  <c r="J110"/>
  <c r="L110" s="1"/>
  <c r="J109"/>
  <c r="L109" s="1"/>
  <c r="AB108"/>
  <c r="AA108"/>
  <c r="Z108"/>
  <c r="Y108"/>
  <c r="X108"/>
  <c r="W108"/>
  <c r="U108"/>
  <c r="T108"/>
  <c r="S108"/>
  <c r="R108"/>
  <c r="Q108"/>
  <c r="P108"/>
  <c r="O108"/>
  <c r="N108"/>
  <c r="M108"/>
  <c r="K108"/>
  <c r="J107"/>
  <c r="L107" s="1"/>
  <c r="J106"/>
  <c r="L106" s="1"/>
  <c r="J105"/>
  <c r="L105" s="1"/>
  <c r="J104"/>
  <c r="L104" s="1"/>
  <c r="J103"/>
  <c r="L103" s="1"/>
  <c r="J102"/>
  <c r="L102" s="1"/>
  <c r="J101"/>
  <c r="L101" s="1"/>
  <c r="J100"/>
  <c r="L100" s="1"/>
  <c r="J99"/>
  <c r="L99" s="1"/>
  <c r="J98"/>
  <c r="AB97"/>
  <c r="AA97"/>
  <c r="Z97"/>
  <c r="Y97"/>
  <c r="X97"/>
  <c r="W97"/>
  <c r="U97"/>
  <c r="T97"/>
  <c r="S97"/>
  <c r="R97"/>
  <c r="Q97"/>
  <c r="P97"/>
  <c r="O97"/>
  <c r="N97"/>
  <c r="M97"/>
  <c r="K97"/>
  <c r="J96"/>
  <c r="L96" s="1"/>
  <c r="J95"/>
  <c r="L95" s="1"/>
  <c r="J94"/>
  <c r="L94" s="1"/>
  <c r="J93"/>
  <c r="L93" s="1"/>
  <c r="J92"/>
  <c r="L92" s="1"/>
  <c r="J91"/>
  <c r="L91" s="1"/>
  <c r="J90"/>
  <c r="L90" s="1"/>
  <c r="J89"/>
  <c r="L89" s="1"/>
  <c r="J88"/>
  <c r="J87"/>
  <c r="L87" s="1"/>
  <c r="AB86"/>
  <c r="AA86"/>
  <c r="Z86"/>
  <c r="Y86"/>
  <c r="X86"/>
  <c r="W86"/>
  <c r="U86"/>
  <c r="T86"/>
  <c r="S86"/>
  <c r="R86"/>
  <c r="Q86"/>
  <c r="P86"/>
  <c r="O86"/>
  <c r="N86"/>
  <c r="M86"/>
  <c r="K86"/>
  <c r="J85"/>
  <c r="L85" s="1"/>
  <c r="J84"/>
  <c r="L84" s="1"/>
  <c r="J83"/>
  <c r="L83" s="1"/>
  <c r="J82"/>
  <c r="AB81"/>
  <c r="AA81"/>
  <c r="Z81"/>
  <c r="Y81"/>
  <c r="X81"/>
  <c r="W81"/>
  <c r="U81"/>
  <c r="T81"/>
  <c r="S81"/>
  <c r="R81"/>
  <c r="Q81"/>
  <c r="P81"/>
  <c r="O81"/>
  <c r="N81"/>
  <c r="M81"/>
  <c r="K81"/>
  <c r="J80"/>
  <c r="J79"/>
  <c r="L79" s="1"/>
  <c r="AB78"/>
  <c r="AA78"/>
  <c r="Z78"/>
  <c r="Y78"/>
  <c r="X78"/>
  <c r="W78"/>
  <c r="U78"/>
  <c r="T78"/>
  <c r="S78"/>
  <c r="R78"/>
  <c r="Q78"/>
  <c r="P78"/>
  <c r="O78"/>
  <c r="N78"/>
  <c r="M78"/>
  <c r="K78"/>
  <c r="Z77"/>
  <c r="J76"/>
  <c r="L76" s="1"/>
  <c r="J75"/>
  <c r="L75" s="1"/>
  <c r="J74"/>
  <c r="L74" s="1"/>
  <c r="J73"/>
  <c r="AB72"/>
  <c r="AA72"/>
  <c r="Z72"/>
  <c r="Z61" s="1"/>
  <c r="Y72"/>
  <c r="X72"/>
  <c r="W72"/>
  <c r="U72"/>
  <c r="T72"/>
  <c r="S72"/>
  <c r="R72"/>
  <c r="Q72"/>
  <c r="P72"/>
  <c r="O72"/>
  <c r="N72"/>
  <c r="M72"/>
  <c r="K72"/>
  <c r="J71"/>
  <c r="L71" s="1"/>
  <c r="J70"/>
  <c r="L70" s="1"/>
  <c r="J69"/>
  <c r="L69" s="1"/>
  <c r="AB68"/>
  <c r="AA68"/>
  <c r="AA61" s="1"/>
  <c r="Z68"/>
  <c r="Y68"/>
  <c r="X68"/>
  <c r="W68"/>
  <c r="W61" s="1"/>
  <c r="U68"/>
  <c r="T68"/>
  <c r="S68"/>
  <c r="R68"/>
  <c r="R61" s="1"/>
  <c r="Q68"/>
  <c r="P68"/>
  <c r="O68"/>
  <c r="N68"/>
  <c r="N61" s="1"/>
  <c r="M68"/>
  <c r="K68"/>
  <c r="J67"/>
  <c r="L67" s="1"/>
  <c r="J66"/>
  <c r="L66" s="1"/>
  <c r="J65"/>
  <c r="L65" s="1"/>
  <c r="J64"/>
  <c r="L64" s="1"/>
  <c r="J63"/>
  <c r="L63" s="1"/>
  <c r="J62"/>
  <c r="J60"/>
  <c r="L60" s="1"/>
  <c r="J59"/>
  <c r="L59" s="1"/>
  <c r="J58"/>
  <c r="L58" s="1"/>
  <c r="AB53"/>
  <c r="AA53"/>
  <c r="Z53"/>
  <c r="Y53"/>
  <c r="X53"/>
  <c r="W53"/>
  <c r="U53"/>
  <c r="T53"/>
  <c r="S53"/>
  <c r="R53"/>
  <c r="Q53"/>
  <c r="P53"/>
  <c r="O53"/>
  <c r="K53"/>
  <c r="J52"/>
  <c r="J51"/>
  <c r="AB50"/>
  <c r="AA50"/>
  <c r="Z50"/>
  <c r="Y50"/>
  <c r="X50"/>
  <c r="W50"/>
  <c r="U50"/>
  <c r="T50"/>
  <c r="S50"/>
  <c r="R50"/>
  <c r="Q50"/>
  <c r="P50"/>
  <c r="O50"/>
  <c r="N50"/>
  <c r="M50"/>
  <c r="K50"/>
  <c r="L47"/>
  <c r="AB45"/>
  <c r="AA45"/>
  <c r="AA40" s="1"/>
  <c r="Z45"/>
  <c r="Z40" s="1"/>
  <c r="Y45"/>
  <c r="Y40" s="1"/>
  <c r="X45"/>
  <c r="X40" s="1"/>
  <c r="W45"/>
  <c r="W40" s="1"/>
  <c r="U45"/>
  <c r="U40" s="1"/>
  <c r="T45"/>
  <c r="T40" s="1"/>
  <c r="S45"/>
  <c r="S40" s="1"/>
  <c r="R45"/>
  <c r="Q40"/>
  <c r="P40"/>
  <c r="O45"/>
  <c r="O40" s="1"/>
  <c r="N45"/>
  <c r="M45"/>
  <c r="K45"/>
  <c r="K40" s="1"/>
  <c r="L44"/>
  <c r="N44" s="1"/>
  <c r="J43"/>
  <c r="L43" s="1"/>
  <c r="J42"/>
  <c r="L42" s="1"/>
  <c r="J41"/>
  <c r="L41" s="1"/>
  <c r="AB40"/>
  <c r="J39"/>
  <c r="L39" s="1"/>
  <c r="J38"/>
  <c r="AB37"/>
  <c r="AA37"/>
  <c r="Z37"/>
  <c r="Y37"/>
  <c r="X37"/>
  <c r="W37"/>
  <c r="U37"/>
  <c r="T37"/>
  <c r="S37"/>
  <c r="R37"/>
  <c r="Q37"/>
  <c r="P37"/>
  <c r="O37"/>
  <c r="N37"/>
  <c r="M37"/>
  <c r="K37"/>
  <c r="J36"/>
  <c r="L36" s="1"/>
  <c r="L35"/>
  <c r="M35" s="1"/>
  <c r="M33" s="1"/>
  <c r="J34"/>
  <c r="AB33"/>
  <c r="AA33"/>
  <c r="Z33"/>
  <c r="Y33"/>
  <c r="X33"/>
  <c r="W33"/>
  <c r="U33"/>
  <c r="T33"/>
  <c r="S33"/>
  <c r="R33"/>
  <c r="Q33"/>
  <c r="P33"/>
  <c r="O33"/>
  <c r="N33"/>
  <c r="K33"/>
  <c r="J31"/>
  <c r="L31" s="1"/>
  <c r="J30"/>
  <c r="L30" s="1"/>
  <c r="J29"/>
  <c r="L29" s="1"/>
  <c r="J28"/>
  <c r="L28" s="1"/>
  <c r="J27"/>
  <c r="L27" s="1"/>
  <c r="J26"/>
  <c r="L26" s="1"/>
  <c r="J25"/>
  <c r="L25" s="1"/>
  <c r="AB24"/>
  <c r="AA24"/>
  <c r="Z24"/>
  <c r="Y24"/>
  <c r="X24"/>
  <c r="W24"/>
  <c r="U24"/>
  <c r="T24"/>
  <c r="S24"/>
  <c r="R24"/>
  <c r="Q24"/>
  <c r="P24"/>
  <c r="O24"/>
  <c r="N24"/>
  <c r="M24"/>
  <c r="K24"/>
  <c r="J23"/>
  <c r="L23" s="1"/>
  <c r="J22"/>
  <c r="L22" s="1"/>
  <c r="J21"/>
  <c r="L21" s="1"/>
  <c r="AB20"/>
  <c r="AA20"/>
  <c r="Z20"/>
  <c r="Y20"/>
  <c r="X20"/>
  <c r="W20"/>
  <c r="U20"/>
  <c r="T20"/>
  <c r="S20"/>
  <c r="R20"/>
  <c r="Q20"/>
  <c r="P20"/>
  <c r="O20"/>
  <c r="N20"/>
  <c r="M20"/>
  <c r="K20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J8"/>
  <c r="L8" s="1"/>
  <c r="J7"/>
  <c r="L7" s="1"/>
  <c r="AB6"/>
  <c r="AA6"/>
  <c r="Z6"/>
  <c r="Y6"/>
  <c r="X6"/>
  <c r="W6"/>
  <c r="U6"/>
  <c r="T6"/>
  <c r="S6"/>
  <c r="R6"/>
  <c r="Q6"/>
  <c r="P6"/>
  <c r="O6"/>
  <c r="N6"/>
  <c r="M6"/>
  <c r="K6"/>
  <c r="I254" i="86"/>
  <c r="K254" s="1"/>
  <c r="I253"/>
  <c r="K253" s="1"/>
  <c r="I252"/>
  <c r="K252" s="1"/>
  <c r="I251"/>
  <c r="K251" s="1"/>
  <c r="I250"/>
  <c r="K250" s="1"/>
  <c r="I249"/>
  <c r="K249" s="1"/>
  <c r="I248"/>
  <c r="K248" s="1"/>
  <c r="X247"/>
  <c r="W247"/>
  <c r="V247"/>
  <c r="U247"/>
  <c r="T247"/>
  <c r="S247"/>
  <c r="Q247"/>
  <c r="P247"/>
  <c r="O247"/>
  <c r="N247"/>
  <c r="M247"/>
  <c r="L247"/>
  <c r="J247"/>
  <c r="I246"/>
  <c r="K246" s="1"/>
  <c r="I245"/>
  <c r="X244"/>
  <c r="W244"/>
  <c r="V244"/>
  <c r="U244"/>
  <c r="T244"/>
  <c r="S244"/>
  <c r="Q244"/>
  <c r="P244"/>
  <c r="O244"/>
  <c r="N244"/>
  <c r="M244"/>
  <c r="L244"/>
  <c r="J244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K235" s="1"/>
  <c r="I234"/>
  <c r="K234" s="1"/>
  <c r="I233"/>
  <c r="K233" s="1"/>
  <c r="I232"/>
  <c r="X231"/>
  <c r="W231"/>
  <c r="V231"/>
  <c r="U231"/>
  <c r="T231"/>
  <c r="S231"/>
  <c r="Q231"/>
  <c r="P231"/>
  <c r="O231"/>
  <c r="N231"/>
  <c r="M231"/>
  <c r="L231"/>
  <c r="J231"/>
  <c r="I230"/>
  <c r="K230" s="1"/>
  <c r="I229"/>
  <c r="K229" s="1"/>
  <c r="I228"/>
  <c r="K228" s="1"/>
  <c r="X227"/>
  <c r="W227"/>
  <c r="V227"/>
  <c r="U227"/>
  <c r="T227"/>
  <c r="S227"/>
  <c r="Q227"/>
  <c r="P227"/>
  <c r="O227"/>
  <c r="N227"/>
  <c r="M227"/>
  <c r="L227"/>
  <c r="J227"/>
  <c r="I224"/>
  <c r="K224" s="1"/>
  <c r="I223"/>
  <c r="K223" s="1"/>
  <c r="I222"/>
  <c r="K222" s="1"/>
  <c r="I221"/>
  <c r="K221" s="1"/>
  <c r="I220"/>
  <c r="K220" s="1"/>
  <c r="I219"/>
  <c r="K219" s="1"/>
  <c r="I218"/>
  <c r="K218" s="1"/>
  <c r="I217"/>
  <c r="K217" s="1"/>
  <c r="I216"/>
  <c r="K216" s="1"/>
  <c r="I215"/>
  <c r="K215" s="1"/>
  <c r="X214"/>
  <c r="W214"/>
  <c r="V214"/>
  <c r="U214"/>
  <c r="T214"/>
  <c r="S214"/>
  <c r="Q214"/>
  <c r="P214"/>
  <c r="O214"/>
  <c r="N214"/>
  <c r="M214"/>
  <c r="L214"/>
  <c r="J214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K205" s="1"/>
  <c r="I204"/>
  <c r="K204" s="1"/>
  <c r="I203"/>
  <c r="K203" s="1"/>
  <c r="I202"/>
  <c r="K202" s="1"/>
  <c r="I201"/>
  <c r="K201" s="1"/>
  <c r="X200"/>
  <c r="W200"/>
  <c r="V200"/>
  <c r="U200"/>
  <c r="T200"/>
  <c r="S200"/>
  <c r="Q200"/>
  <c r="P200"/>
  <c r="O200"/>
  <c r="N200"/>
  <c r="M200"/>
  <c r="L200"/>
  <c r="J200"/>
  <c r="I199"/>
  <c r="K199" s="1"/>
  <c r="I198"/>
  <c r="X197"/>
  <c r="W197"/>
  <c r="V197"/>
  <c r="U197"/>
  <c r="T197"/>
  <c r="S197"/>
  <c r="Q197"/>
  <c r="P197"/>
  <c r="O197"/>
  <c r="N197"/>
  <c r="M197"/>
  <c r="L197"/>
  <c r="J197"/>
  <c r="I196"/>
  <c r="K196" s="1"/>
  <c r="I195"/>
  <c r="K195" s="1"/>
  <c r="I194"/>
  <c r="K194" s="1"/>
  <c r="I193"/>
  <c r="I192"/>
  <c r="K192" s="1"/>
  <c r="I191"/>
  <c r="K191" s="1"/>
  <c r="I190"/>
  <c r="K190" s="1"/>
  <c r="I189"/>
  <c r="K189" s="1"/>
  <c r="I188"/>
  <c r="K188" s="1"/>
  <c r="I187"/>
  <c r="K187" s="1"/>
  <c r="X186"/>
  <c r="W186"/>
  <c r="V186"/>
  <c r="U186"/>
  <c r="T186"/>
  <c r="S186"/>
  <c r="Q186"/>
  <c r="P186"/>
  <c r="O186"/>
  <c r="N186"/>
  <c r="M186"/>
  <c r="L186"/>
  <c r="J186"/>
  <c r="I185"/>
  <c r="K185" s="1"/>
  <c r="I184"/>
  <c r="K184" s="1"/>
  <c r="I183"/>
  <c r="K183" s="1"/>
  <c r="I182"/>
  <c r="K182" s="1"/>
  <c r="I181"/>
  <c r="K181" s="1"/>
  <c r="I180"/>
  <c r="K180" s="1"/>
  <c r="I179"/>
  <c r="K179" s="1"/>
  <c r="I178"/>
  <c r="K178" s="1"/>
  <c r="I177"/>
  <c r="K177" s="1"/>
  <c r="I176"/>
  <c r="X175"/>
  <c r="W175"/>
  <c r="V175"/>
  <c r="U175"/>
  <c r="T175"/>
  <c r="S175"/>
  <c r="Q175"/>
  <c r="P175"/>
  <c r="O175"/>
  <c r="N175"/>
  <c r="M175"/>
  <c r="L175"/>
  <c r="J175"/>
  <c r="I174"/>
  <c r="K174" s="1"/>
  <c r="I173"/>
  <c r="K173" s="1"/>
  <c r="I172"/>
  <c r="K172" s="1"/>
  <c r="I171"/>
  <c r="K171" s="1"/>
  <c r="I170"/>
  <c r="K170" s="1"/>
  <c r="I169"/>
  <c r="K169" s="1"/>
  <c r="I168"/>
  <c r="K168" s="1"/>
  <c r="I167"/>
  <c r="K167" s="1"/>
  <c r="I166"/>
  <c r="K166" s="1"/>
  <c r="I165"/>
  <c r="K165" s="1"/>
  <c r="X164"/>
  <c r="W164"/>
  <c r="V164"/>
  <c r="U164"/>
  <c r="T164"/>
  <c r="S164"/>
  <c r="Q164"/>
  <c r="P164"/>
  <c r="O164"/>
  <c r="N164"/>
  <c r="M164"/>
  <c r="L164"/>
  <c r="J164"/>
  <c r="I163"/>
  <c r="I161"/>
  <c r="K161" s="1"/>
  <c r="I160"/>
  <c r="K160" s="1"/>
  <c r="I159"/>
  <c r="K159" s="1"/>
  <c r="I158"/>
  <c r="K158" s="1"/>
  <c r="X157"/>
  <c r="W157"/>
  <c r="V157"/>
  <c r="U157"/>
  <c r="T157"/>
  <c r="S157"/>
  <c r="Q157"/>
  <c r="P157"/>
  <c r="O157"/>
  <c r="N157"/>
  <c r="M157"/>
  <c r="L157"/>
  <c r="J157"/>
  <c r="I156"/>
  <c r="K156" s="1"/>
  <c r="I155"/>
  <c r="K155" s="1"/>
  <c r="I154"/>
  <c r="K154" s="1"/>
  <c r="I153"/>
  <c r="K153" s="1"/>
  <c r="I152"/>
  <c r="K152" s="1"/>
  <c r="I151"/>
  <c r="K151" s="1"/>
  <c r="I150"/>
  <c r="X149"/>
  <c r="X147" s="1"/>
  <c r="W149"/>
  <c r="W147" s="1"/>
  <c r="V149"/>
  <c r="U149"/>
  <c r="U147" s="1"/>
  <c r="T149"/>
  <c r="T147" s="1"/>
  <c r="S149"/>
  <c r="S147" s="1"/>
  <c r="Q149"/>
  <c r="Q147" s="1"/>
  <c r="P149"/>
  <c r="P147" s="1"/>
  <c r="O149"/>
  <c r="O147" s="1"/>
  <c r="N149"/>
  <c r="N147" s="1"/>
  <c r="M149"/>
  <c r="M147" s="1"/>
  <c r="L149"/>
  <c r="J149"/>
  <c r="J147" s="1"/>
  <c r="I148"/>
  <c r="K148" s="1"/>
  <c r="V147"/>
  <c r="L147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K139" s="1"/>
  <c r="I138"/>
  <c r="K138" s="1"/>
  <c r="I137"/>
  <c r="K137" s="1"/>
  <c r="I136"/>
  <c r="K136" s="1"/>
  <c r="X135"/>
  <c r="W135"/>
  <c r="V135"/>
  <c r="U135"/>
  <c r="T135"/>
  <c r="S135"/>
  <c r="Q135"/>
  <c r="P135"/>
  <c r="O135"/>
  <c r="N135"/>
  <c r="M135"/>
  <c r="L135"/>
  <c r="J135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I123"/>
  <c r="K123" s="1"/>
  <c r="I122"/>
  <c r="K122" s="1"/>
  <c r="I121"/>
  <c r="K121" s="1"/>
  <c r="X120"/>
  <c r="W120"/>
  <c r="V120"/>
  <c r="U120"/>
  <c r="T120"/>
  <c r="S120"/>
  <c r="Q120"/>
  <c r="P120"/>
  <c r="O120"/>
  <c r="N120"/>
  <c r="M120"/>
  <c r="L120"/>
  <c r="J120"/>
  <c r="I119"/>
  <c r="K119" s="1"/>
  <c r="I118"/>
  <c r="X117"/>
  <c r="W117"/>
  <c r="V117"/>
  <c r="U117"/>
  <c r="T117"/>
  <c r="S117"/>
  <c r="Q117"/>
  <c r="P117"/>
  <c r="O117"/>
  <c r="N117"/>
  <c r="M117"/>
  <c r="L117"/>
  <c r="J117"/>
  <c r="I116"/>
  <c r="K116" s="1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K107" s="1"/>
  <c r="X106"/>
  <c r="W106"/>
  <c r="V106"/>
  <c r="U106"/>
  <c r="T106"/>
  <c r="S106"/>
  <c r="Q106"/>
  <c r="P106"/>
  <c r="O106"/>
  <c r="N106"/>
  <c r="M106"/>
  <c r="L106"/>
  <c r="J106"/>
  <c r="I105"/>
  <c r="K105" s="1"/>
  <c r="I104"/>
  <c r="K104" s="1"/>
  <c r="I103"/>
  <c r="K103" s="1"/>
  <c r="I102"/>
  <c r="K102" s="1"/>
  <c r="I101"/>
  <c r="K101" s="1"/>
  <c r="I100"/>
  <c r="K100" s="1"/>
  <c r="I99"/>
  <c r="I98"/>
  <c r="K98" s="1"/>
  <c r="I97"/>
  <c r="K97" s="1"/>
  <c r="I96"/>
  <c r="K96" s="1"/>
  <c r="X95"/>
  <c r="W95"/>
  <c r="V95"/>
  <c r="U95"/>
  <c r="T95"/>
  <c r="S95"/>
  <c r="Q95"/>
  <c r="P95"/>
  <c r="O95"/>
  <c r="N95"/>
  <c r="M95"/>
  <c r="L95"/>
  <c r="J95"/>
  <c r="I94"/>
  <c r="K94" s="1"/>
  <c r="I93"/>
  <c r="K93" s="1"/>
  <c r="I92"/>
  <c r="K92" s="1"/>
  <c r="I91"/>
  <c r="K91" s="1"/>
  <c r="I90"/>
  <c r="K90" s="1"/>
  <c r="I89"/>
  <c r="K89" s="1"/>
  <c r="I88"/>
  <c r="K88" s="1"/>
  <c r="I87"/>
  <c r="K87" s="1"/>
  <c r="I86"/>
  <c r="K86" s="1"/>
  <c r="I85"/>
  <c r="K85" s="1"/>
  <c r="X84"/>
  <c r="W84"/>
  <c r="V84"/>
  <c r="U84"/>
  <c r="T84"/>
  <c r="S84"/>
  <c r="Q84"/>
  <c r="P84"/>
  <c r="O84"/>
  <c r="N84"/>
  <c r="M84"/>
  <c r="L84"/>
  <c r="J84"/>
  <c r="I83"/>
  <c r="K83" s="1"/>
  <c r="I82"/>
  <c r="K82" s="1"/>
  <c r="I81"/>
  <c r="K81" s="1"/>
  <c r="I80"/>
  <c r="X79"/>
  <c r="W79"/>
  <c r="V79"/>
  <c r="U79"/>
  <c r="T79"/>
  <c r="S79"/>
  <c r="Q79"/>
  <c r="P79"/>
  <c r="O79"/>
  <c r="N79"/>
  <c r="M79"/>
  <c r="L79"/>
  <c r="J79"/>
  <c r="I78"/>
  <c r="K78" s="1"/>
  <c r="I77"/>
  <c r="X76"/>
  <c r="W76"/>
  <c r="V76"/>
  <c r="U76"/>
  <c r="T76"/>
  <c r="S76"/>
  <c r="Q76"/>
  <c r="P76"/>
  <c r="O76"/>
  <c r="N76"/>
  <c r="M76"/>
  <c r="L76"/>
  <c r="J76"/>
  <c r="J75" s="1"/>
  <c r="I74"/>
  <c r="K74" s="1"/>
  <c r="I73"/>
  <c r="K73" s="1"/>
  <c r="I72"/>
  <c r="K72" s="1"/>
  <c r="I71"/>
  <c r="X70"/>
  <c r="W70"/>
  <c r="V70"/>
  <c r="U70"/>
  <c r="T70"/>
  <c r="S70"/>
  <c r="Q70"/>
  <c r="P70"/>
  <c r="O70"/>
  <c r="N70"/>
  <c r="M70"/>
  <c r="L70"/>
  <c r="J70"/>
  <c r="I69"/>
  <c r="K69" s="1"/>
  <c r="I68"/>
  <c r="I67"/>
  <c r="K67" s="1"/>
  <c r="X66"/>
  <c r="W66"/>
  <c r="W59" s="1"/>
  <c r="V66"/>
  <c r="V59" s="1"/>
  <c r="U66"/>
  <c r="U59" s="1"/>
  <c r="T66"/>
  <c r="S66"/>
  <c r="S59" s="1"/>
  <c r="Q66"/>
  <c r="P66"/>
  <c r="P59" s="1"/>
  <c r="O66"/>
  <c r="N66"/>
  <c r="N59" s="1"/>
  <c r="M66"/>
  <c r="L66"/>
  <c r="L59" s="1"/>
  <c r="J66"/>
  <c r="I65"/>
  <c r="K65" s="1"/>
  <c r="I64"/>
  <c r="K64" s="1"/>
  <c r="I63"/>
  <c r="K63" s="1"/>
  <c r="I62"/>
  <c r="K62" s="1"/>
  <c r="I61"/>
  <c r="I60"/>
  <c r="K60" s="1"/>
  <c r="Q59"/>
  <c r="I58"/>
  <c r="K58" s="1"/>
  <c r="K57"/>
  <c r="I57"/>
  <c r="I56"/>
  <c r="K56" s="1"/>
  <c r="I55"/>
  <c r="K55" s="1"/>
  <c r="I54"/>
  <c r="X53"/>
  <c r="W53"/>
  <c r="V53"/>
  <c r="U53"/>
  <c r="T53"/>
  <c r="S53"/>
  <c r="Q53"/>
  <c r="P53"/>
  <c r="O53"/>
  <c r="N53"/>
  <c r="M53"/>
  <c r="L53"/>
  <c r="R53" s="1"/>
  <c r="J53"/>
  <c r="I52"/>
  <c r="K52" s="1"/>
  <c r="I51"/>
  <c r="X50"/>
  <c r="W50"/>
  <c r="V50"/>
  <c r="U50"/>
  <c r="T50"/>
  <c r="S50"/>
  <c r="Q50"/>
  <c r="P50"/>
  <c r="O50"/>
  <c r="N50"/>
  <c r="M50"/>
  <c r="L50"/>
  <c r="J50"/>
  <c r="I49"/>
  <c r="I48"/>
  <c r="K48" s="1"/>
  <c r="I47"/>
  <c r="K47" s="1"/>
  <c r="I46"/>
  <c r="X45"/>
  <c r="X40" s="1"/>
  <c r="W45"/>
  <c r="V45"/>
  <c r="U45"/>
  <c r="U40" s="1"/>
  <c r="T45"/>
  <c r="T40" s="1"/>
  <c r="S45"/>
  <c r="Q45"/>
  <c r="P45"/>
  <c r="P40" s="1"/>
  <c r="O45"/>
  <c r="O40" s="1"/>
  <c r="N45"/>
  <c r="M45"/>
  <c r="L45"/>
  <c r="J45"/>
  <c r="J40" s="1"/>
  <c r="I44"/>
  <c r="K44" s="1"/>
  <c r="I43"/>
  <c r="K43" s="1"/>
  <c r="I42"/>
  <c r="K42" s="1"/>
  <c r="I41"/>
  <c r="W40"/>
  <c r="V40"/>
  <c r="S40"/>
  <c r="Q40"/>
  <c r="N40"/>
  <c r="M40"/>
  <c r="I39"/>
  <c r="K39" s="1"/>
  <c r="I38"/>
  <c r="K38" s="1"/>
  <c r="X37"/>
  <c r="W37"/>
  <c r="V37"/>
  <c r="U37"/>
  <c r="T37"/>
  <c r="S37"/>
  <c r="Q37"/>
  <c r="P37"/>
  <c r="O37"/>
  <c r="N37"/>
  <c r="M37"/>
  <c r="L37"/>
  <c r="J37"/>
  <c r="I36"/>
  <c r="K36" s="1"/>
  <c r="I35"/>
  <c r="K35" s="1"/>
  <c r="I34"/>
  <c r="K34" s="1"/>
  <c r="X33"/>
  <c r="W33"/>
  <c r="V33"/>
  <c r="U33"/>
  <c r="T33"/>
  <c r="S33"/>
  <c r="Q33"/>
  <c r="P33"/>
  <c r="P32" s="1"/>
  <c r="O33"/>
  <c r="N33"/>
  <c r="M33"/>
  <c r="L33"/>
  <c r="J33"/>
  <c r="I31"/>
  <c r="K31" s="1"/>
  <c r="I30"/>
  <c r="K30" s="1"/>
  <c r="I29"/>
  <c r="K29" s="1"/>
  <c r="I28"/>
  <c r="K28" s="1"/>
  <c r="K27"/>
  <c r="I27"/>
  <c r="I26"/>
  <c r="K26" s="1"/>
  <c r="X24"/>
  <c r="W24"/>
  <c r="V24"/>
  <c r="U24"/>
  <c r="T24"/>
  <c r="S24"/>
  <c r="Q24"/>
  <c r="P24"/>
  <c r="O24"/>
  <c r="N24"/>
  <c r="M24"/>
  <c r="L24"/>
  <c r="J24"/>
  <c r="I23"/>
  <c r="K23" s="1"/>
  <c r="I22"/>
  <c r="I21"/>
  <c r="K21" s="1"/>
  <c r="X20"/>
  <c r="W20"/>
  <c r="V20"/>
  <c r="U20"/>
  <c r="T20"/>
  <c r="S20"/>
  <c r="Q20"/>
  <c r="P20"/>
  <c r="O20"/>
  <c r="N20"/>
  <c r="M20"/>
  <c r="M5" s="1"/>
  <c r="L20"/>
  <c r="J20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I9"/>
  <c r="K9" s="1"/>
  <c r="I8"/>
  <c r="K8" s="1"/>
  <c r="X6"/>
  <c r="X5" s="1"/>
  <c r="W6"/>
  <c r="V6"/>
  <c r="U6"/>
  <c r="T6"/>
  <c r="T5" s="1"/>
  <c r="S6"/>
  <c r="Q6"/>
  <c r="P6"/>
  <c r="O6"/>
  <c r="O5" s="1"/>
  <c r="N6"/>
  <c r="M6"/>
  <c r="L6"/>
  <c r="J6"/>
  <c r="J5" s="1"/>
  <c r="V5"/>
  <c r="T272" i="68"/>
  <c r="S272"/>
  <c r="T269"/>
  <c r="S269"/>
  <c r="T261"/>
  <c r="Y5" i="39" s="1"/>
  <c r="S261" i="68"/>
  <c r="X5" i="39" s="1"/>
  <c r="T254" i="68"/>
  <c r="T253" s="1"/>
  <c r="S254"/>
  <c r="S253" s="1"/>
  <c r="T249"/>
  <c r="S249"/>
  <c r="T235"/>
  <c r="S235"/>
  <c r="T225"/>
  <c r="S225"/>
  <c r="T209"/>
  <c r="S209"/>
  <c r="T199"/>
  <c r="S199"/>
  <c r="T191"/>
  <c r="S191"/>
  <c r="T187"/>
  <c r="S187"/>
  <c r="T181"/>
  <c r="S181"/>
  <c r="T177"/>
  <c r="S177"/>
  <c r="T173"/>
  <c r="T171" s="1"/>
  <c r="S173"/>
  <c r="S171" s="1"/>
  <c r="T160"/>
  <c r="S160"/>
  <c r="S155"/>
  <c r="T149"/>
  <c r="S149"/>
  <c r="T139"/>
  <c r="T136" s="1"/>
  <c r="T121"/>
  <c r="S121"/>
  <c r="T117"/>
  <c r="S117"/>
  <c r="T111"/>
  <c r="S111"/>
  <c r="T105"/>
  <c r="S105"/>
  <c r="T100"/>
  <c r="S100"/>
  <c r="T88"/>
  <c r="S88"/>
  <c r="T77"/>
  <c r="S77"/>
  <c r="T66"/>
  <c r="S66"/>
  <c r="T49"/>
  <c r="S49"/>
  <c r="T38"/>
  <c r="S38"/>
  <c r="T27"/>
  <c r="S27"/>
  <c r="T7"/>
  <c r="T6" s="1"/>
  <c r="S7"/>
  <c r="S6" s="1"/>
  <c r="U272"/>
  <c r="U269"/>
  <c r="U261"/>
  <c r="Z5" i="39" s="1"/>
  <c r="U254" i="68"/>
  <c r="U253" s="1"/>
  <c r="U249"/>
  <c r="U235"/>
  <c r="U225"/>
  <c r="U209"/>
  <c r="U199"/>
  <c r="U191"/>
  <c r="U187"/>
  <c r="U181"/>
  <c r="U177"/>
  <c r="U173"/>
  <c r="U171" s="1"/>
  <c r="U160"/>
  <c r="U155"/>
  <c r="U149"/>
  <c r="U139"/>
  <c r="U136" s="1"/>
  <c r="U121"/>
  <c r="U117"/>
  <c r="U111"/>
  <c r="U105"/>
  <c r="U100"/>
  <c r="U88"/>
  <c r="U77"/>
  <c r="U66"/>
  <c r="U49"/>
  <c r="U38"/>
  <c r="U27"/>
  <c r="U7"/>
  <c r="U6" s="1"/>
  <c r="Q272"/>
  <c r="P272"/>
  <c r="Q269"/>
  <c r="P269"/>
  <c r="Q261"/>
  <c r="V5" i="39" s="1"/>
  <c r="P261" i="68"/>
  <c r="U5" i="39" s="1"/>
  <c r="Q254" i="68"/>
  <c r="Q253" s="1"/>
  <c r="P254"/>
  <c r="P253" s="1"/>
  <c r="Q249"/>
  <c r="P249"/>
  <c r="Q235"/>
  <c r="P235"/>
  <c r="Q225"/>
  <c r="P225"/>
  <c r="Q209"/>
  <c r="P209"/>
  <c r="Q199"/>
  <c r="P199"/>
  <c r="Q191"/>
  <c r="P191"/>
  <c r="Q187"/>
  <c r="P187"/>
  <c r="Q181"/>
  <c r="P181"/>
  <c r="Q177"/>
  <c r="P177"/>
  <c r="Q173"/>
  <c r="Q171" s="1"/>
  <c r="P173"/>
  <c r="P171" s="1"/>
  <c r="Q160"/>
  <c r="P160"/>
  <c r="Q155"/>
  <c r="P155"/>
  <c r="Q149"/>
  <c r="P149"/>
  <c r="P139"/>
  <c r="P136" s="1"/>
  <c r="Q139"/>
  <c r="Q136" s="1"/>
  <c r="Q121"/>
  <c r="P121"/>
  <c r="Q117"/>
  <c r="P117"/>
  <c r="Q111"/>
  <c r="P111"/>
  <c r="Q105"/>
  <c r="P105"/>
  <c r="Q100"/>
  <c r="P100"/>
  <c r="Q88"/>
  <c r="P88"/>
  <c r="Q77"/>
  <c r="P77"/>
  <c r="Q66"/>
  <c r="P66"/>
  <c r="Q49"/>
  <c r="P49"/>
  <c r="Q38"/>
  <c r="P38"/>
  <c r="Q27"/>
  <c r="P27"/>
  <c r="Q7"/>
  <c r="Q6" s="1"/>
  <c r="P7"/>
  <c r="P6" s="1"/>
  <c r="R272"/>
  <c r="R269"/>
  <c r="R261"/>
  <c r="W5" i="39" s="1"/>
  <c r="R254" i="68"/>
  <c r="R253" s="1"/>
  <c r="R249"/>
  <c r="R235"/>
  <c r="R225"/>
  <c r="R209"/>
  <c r="R199"/>
  <c r="R191"/>
  <c r="R187"/>
  <c r="R181"/>
  <c r="R177"/>
  <c r="R173"/>
  <c r="R171" s="1"/>
  <c r="R160"/>
  <c r="R155"/>
  <c r="R149"/>
  <c r="R139"/>
  <c r="R136" s="1"/>
  <c r="R121"/>
  <c r="R117"/>
  <c r="R111"/>
  <c r="R105"/>
  <c r="R100"/>
  <c r="R88"/>
  <c r="R77"/>
  <c r="R66"/>
  <c r="R38"/>
  <c r="R27"/>
  <c r="R7"/>
  <c r="R6" s="1"/>
  <c r="O272"/>
  <c r="O269"/>
  <c r="O261"/>
  <c r="P5" i="39" s="1"/>
  <c r="O254" i="68"/>
  <c r="O253" s="1"/>
  <c r="O249"/>
  <c r="O235"/>
  <c r="O225"/>
  <c r="O209"/>
  <c r="O199"/>
  <c r="O191"/>
  <c r="O187"/>
  <c r="O181"/>
  <c r="O177"/>
  <c r="O173"/>
  <c r="O171" s="1"/>
  <c r="O160"/>
  <c r="O155"/>
  <c r="O149"/>
  <c r="O121"/>
  <c r="O117"/>
  <c r="O111"/>
  <c r="O105"/>
  <c r="O100"/>
  <c r="O88"/>
  <c r="O77"/>
  <c r="O66"/>
  <c r="O49"/>
  <c r="O38"/>
  <c r="O27"/>
  <c r="O7"/>
  <c r="O6" s="1"/>
  <c r="M32" i="86" l="1"/>
  <c r="Q5"/>
  <c r="I66"/>
  <c r="R76"/>
  <c r="R79"/>
  <c r="R117"/>
  <c r="V75"/>
  <c r="R164"/>
  <c r="U162"/>
  <c r="J226"/>
  <c r="J225" s="1"/>
  <c r="K5" i="87"/>
  <c r="T5"/>
  <c r="Y5"/>
  <c r="V24"/>
  <c r="Q61"/>
  <c r="V161"/>
  <c r="N230"/>
  <c r="N229" s="1"/>
  <c r="Q10" i="39" s="1"/>
  <c r="R230" i="87"/>
  <c r="R229" s="1"/>
  <c r="AA230"/>
  <c r="AA229" s="1"/>
  <c r="M23" i="93"/>
  <c r="R185" i="68"/>
  <c r="R221"/>
  <c r="N5" i="86"/>
  <c r="S5"/>
  <c r="R20"/>
  <c r="U207" i="88"/>
  <c r="U259"/>
  <c r="V32" i="86"/>
  <c r="R214"/>
  <c r="M226"/>
  <c r="M225" s="1"/>
  <c r="Q226"/>
  <c r="Q225" s="1"/>
  <c r="V226"/>
  <c r="V225" s="1"/>
  <c r="R244"/>
  <c r="M5" i="87"/>
  <c r="Q5"/>
  <c r="U5"/>
  <c r="Z5"/>
  <c r="T61"/>
  <c r="Y61"/>
  <c r="F142" i="86"/>
  <c r="G142"/>
  <c r="F195"/>
  <c r="G195"/>
  <c r="F14"/>
  <c r="G14"/>
  <c r="F28"/>
  <c r="G28"/>
  <c r="K54"/>
  <c r="F62"/>
  <c r="G62"/>
  <c r="F88"/>
  <c r="G88"/>
  <c r="F102"/>
  <c r="G102"/>
  <c r="F110"/>
  <c r="G110"/>
  <c r="F126"/>
  <c r="G126"/>
  <c r="F134"/>
  <c r="G134"/>
  <c r="F138"/>
  <c r="G138"/>
  <c r="F145"/>
  <c r="G145"/>
  <c r="F161"/>
  <c r="G161"/>
  <c r="F169"/>
  <c r="G169"/>
  <c r="F173"/>
  <c r="G173"/>
  <c r="F181"/>
  <c r="G181"/>
  <c r="F185"/>
  <c r="G185"/>
  <c r="F196"/>
  <c r="G196"/>
  <c r="F219"/>
  <c r="G219"/>
  <c r="F223"/>
  <c r="G223"/>
  <c r="F229"/>
  <c r="G229"/>
  <c r="F233"/>
  <c r="G233"/>
  <c r="F241"/>
  <c r="G241"/>
  <c r="P5" i="87"/>
  <c r="V6"/>
  <c r="P61"/>
  <c r="V72"/>
  <c r="V218"/>
  <c r="V251"/>
  <c r="U63" i="88"/>
  <c r="H63" s="1"/>
  <c r="H52" s="1"/>
  <c r="H41" s="1"/>
  <c r="H287" s="1"/>
  <c r="S221" i="68"/>
  <c r="L5" i="86"/>
  <c r="R5" s="1"/>
  <c r="P5"/>
  <c r="U5"/>
  <c r="F11"/>
  <c r="G11"/>
  <c r="F15"/>
  <c r="G15"/>
  <c r="F18"/>
  <c r="G18"/>
  <c r="I20"/>
  <c r="K20" s="1"/>
  <c r="F26"/>
  <c r="G26"/>
  <c r="F29"/>
  <c r="F24" s="1"/>
  <c r="G29"/>
  <c r="I37"/>
  <c r="K37" s="1"/>
  <c r="F43"/>
  <c r="G43"/>
  <c r="F47"/>
  <c r="G47"/>
  <c r="R50"/>
  <c r="F55"/>
  <c r="G55"/>
  <c r="F58"/>
  <c r="G58"/>
  <c r="F63"/>
  <c r="G63"/>
  <c r="R66"/>
  <c r="F67"/>
  <c r="G67"/>
  <c r="R70"/>
  <c r="F81"/>
  <c r="G81"/>
  <c r="R84"/>
  <c r="F85"/>
  <c r="G85"/>
  <c r="F89"/>
  <c r="G89"/>
  <c r="R95"/>
  <c r="F103"/>
  <c r="G103"/>
  <c r="R106"/>
  <c r="F107"/>
  <c r="G107"/>
  <c r="F111"/>
  <c r="G111"/>
  <c r="F115"/>
  <c r="G115"/>
  <c r="F119"/>
  <c r="G119"/>
  <c r="F123"/>
  <c r="G123"/>
  <c r="F127"/>
  <c r="G127"/>
  <c r="F131"/>
  <c r="G131"/>
  <c r="F139"/>
  <c r="G139"/>
  <c r="F146"/>
  <c r="G146"/>
  <c r="R149"/>
  <c r="F154"/>
  <c r="G154"/>
  <c r="R157"/>
  <c r="F158"/>
  <c r="G158"/>
  <c r="F166"/>
  <c r="G166"/>
  <c r="F170"/>
  <c r="G170"/>
  <c r="F174"/>
  <c r="G174"/>
  <c r="F178"/>
  <c r="G178"/>
  <c r="F182"/>
  <c r="G182"/>
  <c r="F190"/>
  <c r="G190"/>
  <c r="F194"/>
  <c r="G194"/>
  <c r="R200"/>
  <c r="F201"/>
  <c r="G201"/>
  <c r="F205"/>
  <c r="G205"/>
  <c r="F209"/>
  <c r="G209"/>
  <c r="F213"/>
  <c r="G213"/>
  <c r="F216"/>
  <c r="G216"/>
  <c r="F220"/>
  <c r="G220"/>
  <c r="F224"/>
  <c r="G224"/>
  <c r="F230"/>
  <c r="G230"/>
  <c r="F234"/>
  <c r="G234"/>
  <c r="F238"/>
  <c r="G238"/>
  <c r="F242"/>
  <c r="G242"/>
  <c r="F246"/>
  <c r="G246"/>
  <c r="F250"/>
  <c r="G250"/>
  <c r="F254"/>
  <c r="G254"/>
  <c r="V20" i="87"/>
  <c r="V37"/>
  <c r="V68"/>
  <c r="M61"/>
  <c r="U61"/>
  <c r="V78"/>
  <c r="V97"/>
  <c r="V119"/>
  <c r="J119"/>
  <c r="L119" s="1"/>
  <c r="V137"/>
  <c r="V179"/>
  <c r="V201"/>
  <c r="J201"/>
  <c r="L201" s="1"/>
  <c r="O230"/>
  <c r="O229" s="1"/>
  <c r="R10" i="39" s="1"/>
  <c r="V235" i="87"/>
  <c r="J248"/>
  <c r="L248" s="1"/>
  <c r="Q229"/>
  <c r="Z229"/>
  <c r="U30" i="88"/>
  <c r="U42"/>
  <c r="U49"/>
  <c r="I98"/>
  <c r="U138"/>
  <c r="O179"/>
  <c r="U179" s="1"/>
  <c r="U181"/>
  <c r="U218"/>
  <c r="U276"/>
  <c r="F21" i="86"/>
  <c r="G21"/>
  <c r="F36"/>
  <c r="G36"/>
  <c r="F42"/>
  <c r="G42"/>
  <c r="L40"/>
  <c r="R40" s="1"/>
  <c r="R45"/>
  <c r="F57"/>
  <c r="G57"/>
  <c r="F92"/>
  <c r="G92"/>
  <c r="F130"/>
  <c r="G130"/>
  <c r="F153"/>
  <c r="G153"/>
  <c r="F165"/>
  <c r="G165"/>
  <c r="F189"/>
  <c r="G189"/>
  <c r="F204"/>
  <c r="G204"/>
  <c r="F212"/>
  <c r="G212"/>
  <c r="F215"/>
  <c r="F214" s="1"/>
  <c r="G215"/>
  <c r="F249"/>
  <c r="G249"/>
  <c r="F8"/>
  <c r="G8"/>
  <c r="F12"/>
  <c r="G12"/>
  <c r="F19"/>
  <c r="G19"/>
  <c r="F23"/>
  <c r="G23"/>
  <c r="F30"/>
  <c r="G30"/>
  <c r="L32"/>
  <c r="R33"/>
  <c r="U32"/>
  <c r="F34"/>
  <c r="G34"/>
  <c r="F44"/>
  <c r="G44"/>
  <c r="F48"/>
  <c r="G48"/>
  <c r="F52"/>
  <c r="G52"/>
  <c r="F56"/>
  <c r="G56"/>
  <c r="F60"/>
  <c r="G60"/>
  <c r="F64"/>
  <c r="G64"/>
  <c r="K66"/>
  <c r="F72"/>
  <c r="G72"/>
  <c r="N75"/>
  <c r="S75"/>
  <c r="W75"/>
  <c r="F78"/>
  <c r="G78"/>
  <c r="F82"/>
  <c r="G82"/>
  <c r="F86"/>
  <c r="G86"/>
  <c r="F90"/>
  <c r="G90"/>
  <c r="F93"/>
  <c r="G93"/>
  <c r="F96"/>
  <c r="G96"/>
  <c r="F100"/>
  <c r="G100"/>
  <c r="F104"/>
  <c r="G104"/>
  <c r="F108"/>
  <c r="G108"/>
  <c r="F112"/>
  <c r="G112"/>
  <c r="F116"/>
  <c r="G116"/>
  <c r="F124"/>
  <c r="G124"/>
  <c r="F128"/>
  <c r="G128"/>
  <c r="F132"/>
  <c r="G132"/>
  <c r="R135"/>
  <c r="F136"/>
  <c r="G136"/>
  <c r="F140"/>
  <c r="G140"/>
  <c r="F143"/>
  <c r="G143"/>
  <c r="F151"/>
  <c r="G151"/>
  <c r="F155"/>
  <c r="G155"/>
  <c r="F159"/>
  <c r="G159"/>
  <c r="F167"/>
  <c r="G167"/>
  <c r="F171"/>
  <c r="G171"/>
  <c r="F179"/>
  <c r="G179"/>
  <c r="F183"/>
  <c r="G183"/>
  <c r="R186"/>
  <c r="F187"/>
  <c r="G187"/>
  <c r="F191"/>
  <c r="G191"/>
  <c r="R197"/>
  <c r="F202"/>
  <c r="G202"/>
  <c r="F206"/>
  <c r="G206"/>
  <c r="F210"/>
  <c r="G210"/>
  <c r="I214"/>
  <c r="K214" s="1"/>
  <c r="F217"/>
  <c r="G217"/>
  <c r="F221"/>
  <c r="G221"/>
  <c r="F235"/>
  <c r="G235"/>
  <c r="F239"/>
  <c r="G239"/>
  <c r="F243"/>
  <c r="G243"/>
  <c r="F251"/>
  <c r="G251"/>
  <c r="V50" i="87"/>
  <c r="Q77"/>
  <c r="P230"/>
  <c r="V231"/>
  <c r="V248"/>
  <c r="J41" i="88"/>
  <c r="U98"/>
  <c r="U149"/>
  <c r="U229"/>
  <c r="U263"/>
  <c r="U279"/>
  <c r="F10" i="86"/>
  <c r="G10"/>
  <c r="F17"/>
  <c r="G17"/>
  <c r="F39"/>
  <c r="G39"/>
  <c r="F74"/>
  <c r="G74"/>
  <c r="F98"/>
  <c r="G98"/>
  <c r="F114"/>
  <c r="G114"/>
  <c r="F122"/>
  <c r="G122"/>
  <c r="F177"/>
  <c r="G177"/>
  <c r="F208"/>
  <c r="G208"/>
  <c r="F237"/>
  <c r="G237"/>
  <c r="F253"/>
  <c r="G253"/>
  <c r="F9"/>
  <c r="G9"/>
  <c r="F13"/>
  <c r="G13"/>
  <c r="F16"/>
  <c r="G16"/>
  <c r="F27"/>
  <c r="G27"/>
  <c r="F31"/>
  <c r="G31"/>
  <c r="F35"/>
  <c r="F35" i="66" s="1"/>
  <c r="G35" i="86"/>
  <c r="G35" i="66" s="1"/>
  <c r="R37" i="86"/>
  <c r="F38"/>
  <c r="G38"/>
  <c r="K41"/>
  <c r="O32"/>
  <c r="T32"/>
  <c r="X32"/>
  <c r="K49"/>
  <c r="F65"/>
  <c r="G65"/>
  <c r="F69"/>
  <c r="G69"/>
  <c r="F73"/>
  <c r="G73"/>
  <c r="O75"/>
  <c r="T75"/>
  <c r="F83"/>
  <c r="G83"/>
  <c r="F87"/>
  <c r="G87"/>
  <c r="F91"/>
  <c r="G91"/>
  <c r="F94"/>
  <c r="G94"/>
  <c r="F97"/>
  <c r="G97"/>
  <c r="F101"/>
  <c r="G101"/>
  <c r="F105"/>
  <c r="G105"/>
  <c r="F109"/>
  <c r="G109"/>
  <c r="F113"/>
  <c r="F106" s="1"/>
  <c r="G113"/>
  <c r="R120"/>
  <c r="F121"/>
  <c r="G121"/>
  <c r="F125"/>
  <c r="G125"/>
  <c r="F129"/>
  <c r="G129"/>
  <c r="F133"/>
  <c r="G133"/>
  <c r="F137"/>
  <c r="G137"/>
  <c r="F141"/>
  <c r="G141"/>
  <c r="F144"/>
  <c r="G144"/>
  <c r="R147"/>
  <c r="F148"/>
  <c r="G148"/>
  <c r="F152"/>
  <c r="G152"/>
  <c r="F156"/>
  <c r="G156"/>
  <c r="F160"/>
  <c r="G160"/>
  <c r="F168"/>
  <c r="G168"/>
  <c r="F172"/>
  <c r="G172"/>
  <c r="L162"/>
  <c r="R175"/>
  <c r="F180"/>
  <c r="G180"/>
  <c r="F184"/>
  <c r="G184"/>
  <c r="F188"/>
  <c r="G188"/>
  <c r="F192"/>
  <c r="G192"/>
  <c r="F199"/>
  <c r="G199"/>
  <c r="F203"/>
  <c r="G203"/>
  <c r="F207"/>
  <c r="G207"/>
  <c r="F211"/>
  <c r="G211"/>
  <c r="F218"/>
  <c r="G218"/>
  <c r="F222"/>
  <c r="G222"/>
  <c r="R227"/>
  <c r="P226"/>
  <c r="P225" s="1"/>
  <c r="F228"/>
  <c r="G228"/>
  <c r="G227" s="1"/>
  <c r="R231"/>
  <c r="F236"/>
  <c r="G236"/>
  <c r="F240"/>
  <c r="G240"/>
  <c r="R247"/>
  <c r="F248"/>
  <c r="G248"/>
  <c r="F252"/>
  <c r="F247" s="1"/>
  <c r="G252"/>
  <c r="J6" i="87"/>
  <c r="O5"/>
  <c r="S5"/>
  <c r="X5"/>
  <c r="AB5"/>
  <c r="V33"/>
  <c r="R40"/>
  <c r="V40" s="1"/>
  <c r="V45"/>
  <c r="J45" s="1"/>
  <c r="V81"/>
  <c r="V86"/>
  <c r="V108"/>
  <c r="V122"/>
  <c r="V168"/>
  <c r="V190"/>
  <c r="V204"/>
  <c r="U6" i="88"/>
  <c r="U26"/>
  <c r="G63"/>
  <c r="G52" s="1"/>
  <c r="G41" s="1"/>
  <c r="G287" s="1"/>
  <c r="U76"/>
  <c r="U108"/>
  <c r="U116"/>
  <c r="U152"/>
  <c r="U189"/>
  <c r="O194"/>
  <c r="U196"/>
  <c r="U232"/>
  <c r="U246"/>
  <c r="K151" i="87"/>
  <c r="T151"/>
  <c r="Q151"/>
  <c r="U151"/>
  <c r="Z151"/>
  <c r="L155"/>
  <c r="L157"/>
  <c r="L159"/>
  <c r="R151"/>
  <c r="AA151"/>
  <c r="L154"/>
  <c r="N154" s="1"/>
  <c r="N153" s="1"/>
  <c r="N151" s="1"/>
  <c r="L156"/>
  <c r="L158"/>
  <c r="L160"/>
  <c r="V153"/>
  <c r="L163"/>
  <c r="L165"/>
  <c r="L162"/>
  <c r="L164"/>
  <c r="V53"/>
  <c r="R24" i="86"/>
  <c r="R6"/>
  <c r="K35" i="88"/>
  <c r="K37"/>
  <c r="K39"/>
  <c r="K78"/>
  <c r="AB78" s="1"/>
  <c r="AC78" s="1"/>
  <c r="K36"/>
  <c r="K38"/>
  <c r="K40"/>
  <c r="K48"/>
  <c r="I50" i="86"/>
  <c r="K50" s="1"/>
  <c r="F37"/>
  <c r="I70"/>
  <c r="K70" s="1"/>
  <c r="I197"/>
  <c r="I244"/>
  <c r="K244" s="1"/>
  <c r="K51" i="88"/>
  <c r="K43"/>
  <c r="L51" i="87"/>
  <c r="L49"/>
  <c r="M49" s="1"/>
  <c r="M40" s="1"/>
  <c r="L57"/>
  <c r="L48"/>
  <c r="N48" s="1"/>
  <c r="N40" s="1"/>
  <c r="K50" i="88"/>
  <c r="K25" i="86"/>
  <c r="J258" i="88"/>
  <c r="O258"/>
  <c r="X258"/>
  <c r="X257" s="1"/>
  <c r="AA258"/>
  <c r="N52"/>
  <c r="F63"/>
  <c r="N5"/>
  <c r="R5"/>
  <c r="W5"/>
  <c r="AA5"/>
  <c r="N258"/>
  <c r="N257" s="1"/>
  <c r="W10" i="39" s="1"/>
  <c r="R258" i="88"/>
  <c r="R257" s="1"/>
  <c r="W258"/>
  <c r="J37" i="87"/>
  <c r="L37" s="1"/>
  <c r="J53"/>
  <c r="L53" s="1"/>
  <c r="J86"/>
  <c r="L86" s="1"/>
  <c r="J108"/>
  <c r="L108" s="1"/>
  <c r="J33"/>
  <c r="L33" s="1"/>
  <c r="J72"/>
  <c r="L72" s="1"/>
  <c r="J81"/>
  <c r="L81" s="1"/>
  <c r="M53"/>
  <c r="L45"/>
  <c r="S5" i="88"/>
  <c r="W194"/>
  <c r="M107"/>
  <c r="Q107"/>
  <c r="V107"/>
  <c r="Z107"/>
  <c r="P91"/>
  <c r="O52"/>
  <c r="I63"/>
  <c r="K63" s="1"/>
  <c r="S91"/>
  <c r="L107"/>
  <c r="Z41"/>
  <c r="L91"/>
  <c r="Y91"/>
  <c r="I149"/>
  <c r="K149" s="1"/>
  <c r="I76"/>
  <c r="M91"/>
  <c r="Q91"/>
  <c r="V91"/>
  <c r="Z91"/>
  <c r="I181"/>
  <c r="I179" s="1"/>
  <c r="K179" s="1"/>
  <c r="I229"/>
  <c r="K229" s="1"/>
  <c r="R41"/>
  <c r="AA41"/>
  <c r="Q41"/>
  <c r="L5"/>
  <c r="K77"/>
  <c r="AB77" s="1"/>
  <c r="AC77" s="1"/>
  <c r="J5"/>
  <c r="M41"/>
  <c r="V41"/>
  <c r="W107"/>
  <c r="J194"/>
  <c r="S194"/>
  <c r="X194"/>
  <c r="N194"/>
  <c r="W9" i="39" s="1"/>
  <c r="M258" i="88"/>
  <c r="M257" s="1"/>
  <c r="V10" i="39" s="1"/>
  <c r="Q258" i="88"/>
  <c r="Q257" s="1"/>
  <c r="V258"/>
  <c r="V257" s="1"/>
  <c r="Z258"/>
  <c r="Z257" s="1"/>
  <c r="W41"/>
  <c r="AA257"/>
  <c r="W257"/>
  <c r="K98"/>
  <c r="O91"/>
  <c r="X91"/>
  <c r="K181"/>
  <c r="Y5"/>
  <c r="J91"/>
  <c r="R107"/>
  <c r="AA107"/>
  <c r="P107"/>
  <c r="M194"/>
  <c r="V9" i="39" s="1"/>
  <c r="V194" i="88"/>
  <c r="J257"/>
  <c r="L258"/>
  <c r="L257" s="1"/>
  <c r="U10" i="39" s="1"/>
  <c r="P258" i="88"/>
  <c r="P257" s="1"/>
  <c r="Y258"/>
  <c r="Y257" s="1"/>
  <c r="I263"/>
  <c r="K263" s="1"/>
  <c r="P5"/>
  <c r="N107"/>
  <c r="Y107"/>
  <c r="Q194"/>
  <c r="Z194"/>
  <c r="K99"/>
  <c r="I102"/>
  <c r="K102" s="1"/>
  <c r="J107"/>
  <c r="O107"/>
  <c r="S107"/>
  <c r="X107"/>
  <c r="I108"/>
  <c r="K108" s="1"/>
  <c r="K182"/>
  <c r="R194"/>
  <c r="AA194"/>
  <c r="I207"/>
  <c r="K207" s="1"/>
  <c r="O5"/>
  <c r="U5" s="1"/>
  <c r="X5"/>
  <c r="N91"/>
  <c r="R91"/>
  <c r="W91"/>
  <c r="AA91"/>
  <c r="I116"/>
  <c r="K116" s="1"/>
  <c r="L194"/>
  <c r="U9" i="39" s="1"/>
  <c r="P194" i="88"/>
  <c r="Y194"/>
  <c r="S258"/>
  <c r="S257" s="1"/>
  <c r="I30"/>
  <c r="K30" s="1"/>
  <c r="K31"/>
  <c r="I26"/>
  <c r="K26" s="1"/>
  <c r="I6"/>
  <c r="K6" s="1"/>
  <c r="X230" i="87"/>
  <c r="X229" s="1"/>
  <c r="P229"/>
  <c r="Y229"/>
  <c r="M229"/>
  <c r="P10" i="39" s="1"/>
  <c r="U229" i="87"/>
  <c r="S230"/>
  <c r="S229" s="1"/>
  <c r="AB230"/>
  <c r="AB229" s="1"/>
  <c r="T229"/>
  <c r="K230"/>
  <c r="K229" s="1"/>
  <c r="J190"/>
  <c r="L190" s="1"/>
  <c r="T166"/>
  <c r="J168"/>
  <c r="L168" s="1"/>
  <c r="P166"/>
  <c r="Y166"/>
  <c r="R166"/>
  <c r="W166"/>
  <c r="AA166"/>
  <c r="M166"/>
  <c r="P9" i="39" s="1"/>
  <c r="Q166" i="87"/>
  <c r="U166"/>
  <c r="Z166"/>
  <c r="O166"/>
  <c r="R9" i="39" s="1"/>
  <c r="L202" i="87"/>
  <c r="J161"/>
  <c r="J153"/>
  <c r="L153" s="1"/>
  <c r="L88"/>
  <c r="L120"/>
  <c r="U77"/>
  <c r="L82"/>
  <c r="J137"/>
  <c r="L137" s="1"/>
  <c r="N77"/>
  <c r="R77"/>
  <c r="W77"/>
  <c r="AA77"/>
  <c r="J78"/>
  <c r="L78" s="1"/>
  <c r="P77"/>
  <c r="Y77"/>
  <c r="J97"/>
  <c r="L97" s="1"/>
  <c r="T77"/>
  <c r="M77"/>
  <c r="L73"/>
  <c r="J50"/>
  <c r="L50" s="1"/>
  <c r="AA32"/>
  <c r="S32"/>
  <c r="AB32"/>
  <c r="L38"/>
  <c r="K32"/>
  <c r="Q32"/>
  <c r="U32"/>
  <c r="Z32"/>
  <c r="W32"/>
  <c r="L34"/>
  <c r="O32"/>
  <c r="X32"/>
  <c r="O226" i="86"/>
  <c r="O225" s="1"/>
  <c r="T226"/>
  <c r="T225" s="1"/>
  <c r="X226"/>
  <c r="X225" s="1"/>
  <c r="I227"/>
  <c r="N226"/>
  <c r="N225" s="1"/>
  <c r="S226"/>
  <c r="S225" s="1"/>
  <c r="W226"/>
  <c r="W225" s="1"/>
  <c r="I247"/>
  <c r="K247" s="1"/>
  <c r="L226"/>
  <c r="U226"/>
  <c r="U225" s="1"/>
  <c r="P162"/>
  <c r="K198"/>
  <c r="O162"/>
  <c r="T162"/>
  <c r="X162"/>
  <c r="M162"/>
  <c r="Q162"/>
  <c r="V162"/>
  <c r="V255" s="1"/>
  <c r="X75"/>
  <c r="M75"/>
  <c r="Q75"/>
  <c r="J59"/>
  <c r="O59"/>
  <c r="T59"/>
  <c r="X59"/>
  <c r="K71"/>
  <c r="M59"/>
  <c r="R59" s="1"/>
  <c r="Q32"/>
  <c r="I33"/>
  <c r="K33" s="1"/>
  <c r="K51"/>
  <c r="I53"/>
  <c r="K53" s="1"/>
  <c r="W5"/>
  <c r="P5" i="68"/>
  <c r="T185"/>
  <c r="T195"/>
  <c r="T221"/>
  <c r="R63"/>
  <c r="W4" i="39" s="1"/>
  <c r="Q148" i="68"/>
  <c r="Q134" s="1"/>
  <c r="U110"/>
  <c r="U99" s="1"/>
  <c r="Q110"/>
  <c r="Q99" s="1"/>
  <c r="S185"/>
  <c r="T248"/>
  <c r="T247" s="1"/>
  <c r="Y6" i="39" s="1"/>
  <c r="S5" i="68"/>
  <c r="O221"/>
  <c r="R110"/>
  <c r="R99" s="1"/>
  <c r="Q5"/>
  <c r="U221"/>
  <c r="T5"/>
  <c r="S41" i="88"/>
  <c r="L41"/>
  <c r="P41"/>
  <c r="Y41"/>
  <c r="X41"/>
  <c r="K277"/>
  <c r="I276"/>
  <c r="K276" s="1"/>
  <c r="I111"/>
  <c r="K111" s="1"/>
  <c r="K219"/>
  <c r="I218"/>
  <c r="K218" s="1"/>
  <c r="K233"/>
  <c r="I232"/>
  <c r="K232" s="1"/>
  <c r="K247"/>
  <c r="I246"/>
  <c r="K246" s="1"/>
  <c r="I42"/>
  <c r="I49"/>
  <c r="K49" s="1"/>
  <c r="I79"/>
  <c r="I91"/>
  <c r="K109"/>
  <c r="I167"/>
  <c r="K167" s="1"/>
  <c r="I259"/>
  <c r="K139"/>
  <c r="I138"/>
  <c r="K138" s="1"/>
  <c r="K153"/>
  <c r="I152"/>
  <c r="K152" s="1"/>
  <c r="K197"/>
  <c r="I196"/>
  <c r="K196" s="1"/>
  <c r="I127"/>
  <c r="K127" s="1"/>
  <c r="I189"/>
  <c r="K189" s="1"/>
  <c r="K195"/>
  <c r="I279"/>
  <c r="K279" s="1"/>
  <c r="J24" i="87"/>
  <c r="L24" s="1"/>
  <c r="L52"/>
  <c r="O61"/>
  <c r="X61"/>
  <c r="O77"/>
  <c r="X77"/>
  <c r="L80"/>
  <c r="L152"/>
  <c r="L176"/>
  <c r="L226"/>
  <c r="J218"/>
  <c r="L218" s="1"/>
  <c r="N5"/>
  <c r="R5"/>
  <c r="W5"/>
  <c r="AA5"/>
  <c r="J20"/>
  <c r="L20" s="1"/>
  <c r="L46"/>
  <c r="L62"/>
  <c r="K61"/>
  <c r="K77"/>
  <c r="L98"/>
  <c r="S166"/>
  <c r="AB166"/>
  <c r="L198"/>
  <c r="J204"/>
  <c r="L204" s="1"/>
  <c r="J231"/>
  <c r="L232"/>
  <c r="L123"/>
  <c r="J122"/>
  <c r="L122" s="1"/>
  <c r="J68"/>
  <c r="L68" s="1"/>
  <c r="S61"/>
  <c r="AB61"/>
  <c r="S77"/>
  <c r="AB77"/>
  <c r="L144"/>
  <c r="L6"/>
  <c r="P32"/>
  <c r="T32"/>
  <c r="Y32"/>
  <c r="J251"/>
  <c r="L251" s="1"/>
  <c r="J179"/>
  <c r="L179" s="1"/>
  <c r="J235"/>
  <c r="L235" s="1"/>
  <c r="L252"/>
  <c r="K7" i="86"/>
  <c r="I6"/>
  <c r="K22"/>
  <c r="J32"/>
  <c r="K46"/>
  <c r="I45"/>
  <c r="K45" s="1"/>
  <c r="K61"/>
  <c r="I59"/>
  <c r="K59" s="1"/>
  <c r="K99"/>
  <c r="I95"/>
  <c r="K95" s="1"/>
  <c r="I120"/>
  <c r="K120" s="1"/>
  <c r="K193"/>
  <c r="I186"/>
  <c r="K186" s="1"/>
  <c r="K80"/>
  <c r="I79"/>
  <c r="K79" s="1"/>
  <c r="K227"/>
  <c r="I24"/>
  <c r="K24" s="1"/>
  <c r="N32"/>
  <c r="S32"/>
  <c r="W32"/>
  <c r="K68"/>
  <c r="I84"/>
  <c r="K84" s="1"/>
  <c r="K118"/>
  <c r="I117"/>
  <c r="K117" s="1"/>
  <c r="K150"/>
  <c r="I149"/>
  <c r="K149" s="1"/>
  <c r="K232"/>
  <c r="I231"/>
  <c r="K231" s="1"/>
  <c r="L75"/>
  <c r="P75"/>
  <c r="U75"/>
  <c r="K77"/>
  <c r="I76"/>
  <c r="I147"/>
  <c r="K147" s="1"/>
  <c r="K163"/>
  <c r="K176"/>
  <c r="I175"/>
  <c r="K175" s="1"/>
  <c r="K197"/>
  <c r="K245"/>
  <c r="I135"/>
  <c r="K135" s="1"/>
  <c r="J162"/>
  <c r="N162"/>
  <c r="S162"/>
  <c r="W162"/>
  <c r="I106"/>
  <c r="K106" s="1"/>
  <c r="I157"/>
  <c r="K157" s="1"/>
  <c r="I164"/>
  <c r="K164" s="1"/>
  <c r="I200"/>
  <c r="K200" s="1"/>
  <c r="R148" i="68"/>
  <c r="R134" s="1"/>
  <c r="S110"/>
  <c r="S99" s="1"/>
  <c r="U185"/>
  <c r="T110"/>
  <c r="T99" s="1"/>
  <c r="Q221"/>
  <c r="T63"/>
  <c r="S148"/>
  <c r="S195"/>
  <c r="P195"/>
  <c r="U63"/>
  <c r="U195"/>
  <c r="S63"/>
  <c r="S248"/>
  <c r="S247" s="1"/>
  <c r="X6" i="39" s="1"/>
  <c r="Q248" i="68"/>
  <c r="Q247" s="1"/>
  <c r="V6" i="39" s="1"/>
  <c r="U248" i="68"/>
  <c r="U247" s="1"/>
  <c r="Z6" i="39" s="1"/>
  <c r="P110" i="68"/>
  <c r="P99" s="1"/>
  <c r="Q185"/>
  <c r="U5"/>
  <c r="U148"/>
  <c r="U134" s="1"/>
  <c r="P185"/>
  <c r="Q63"/>
  <c r="V4" i="39" s="1"/>
  <c r="P148" i="68"/>
  <c r="P134" s="1"/>
  <c r="Q195"/>
  <c r="P221"/>
  <c r="O148"/>
  <c r="R195"/>
  <c r="P63"/>
  <c r="P248"/>
  <c r="P247" s="1"/>
  <c r="U6" i="39" s="1"/>
  <c r="R248" i="68"/>
  <c r="R247" s="1"/>
  <c r="W6" i="39" s="1"/>
  <c r="O63" i="68"/>
  <c r="O5"/>
  <c r="O195"/>
  <c r="O110"/>
  <c r="O99" s="1"/>
  <c r="O185"/>
  <c r="O248"/>
  <c r="O247" s="1"/>
  <c r="P6" i="39" s="1"/>
  <c r="F6" i="86" l="1"/>
  <c r="F200"/>
  <c r="F164"/>
  <c r="P4" i="39"/>
  <c r="Q255" i="86"/>
  <c r="Q259" i="87"/>
  <c r="F120" i="86"/>
  <c r="G135"/>
  <c r="Y4" i="39"/>
  <c r="U91" i="88"/>
  <c r="V8" i="39"/>
  <c r="J255" i="86"/>
  <c r="R75"/>
  <c r="R32" i="87"/>
  <c r="F84" i="86"/>
  <c r="F150"/>
  <c r="F149" s="1"/>
  <c r="F147" s="1"/>
  <c r="G150"/>
  <c r="G149" s="1"/>
  <c r="G147" s="1"/>
  <c r="F68"/>
  <c r="F66" s="1"/>
  <c r="G68"/>
  <c r="F99"/>
  <c r="F95" s="1"/>
  <c r="G99"/>
  <c r="V61" i="87"/>
  <c r="X4" i="39"/>
  <c r="F176" i="86"/>
  <c r="F175" s="1"/>
  <c r="G176"/>
  <c r="G175" s="1"/>
  <c r="F77"/>
  <c r="F76" s="1"/>
  <c r="G77"/>
  <c r="G76" s="1"/>
  <c r="F193"/>
  <c r="F186" s="1"/>
  <c r="G193"/>
  <c r="G186" s="1"/>
  <c r="F198"/>
  <c r="F197" s="1"/>
  <c r="G198"/>
  <c r="G197" s="1"/>
  <c r="O257" i="88"/>
  <c r="U257" s="1"/>
  <c r="U258"/>
  <c r="V151" i="87"/>
  <c r="G120" i="86"/>
  <c r="G37"/>
  <c r="F135"/>
  <c r="G157"/>
  <c r="G66"/>
  <c r="F46"/>
  <c r="F45" s="1"/>
  <c r="G46"/>
  <c r="G45" s="1"/>
  <c r="V77" i="87"/>
  <c r="O41" i="88"/>
  <c r="U41" s="1"/>
  <c r="U52"/>
  <c r="U194"/>
  <c r="G200" i="86"/>
  <c r="F245"/>
  <c r="F244" s="1"/>
  <c r="G245"/>
  <c r="G244" s="1"/>
  <c r="F163"/>
  <c r="F162" s="1"/>
  <c r="G163"/>
  <c r="F118"/>
  <c r="F117" s="1"/>
  <c r="G118"/>
  <c r="G117" s="1"/>
  <c r="F22"/>
  <c r="F20" s="1"/>
  <c r="F5" s="1"/>
  <c r="G22"/>
  <c r="G20" s="1"/>
  <c r="V229" i="87"/>
  <c r="G247" i="86"/>
  <c r="V230" i="87"/>
  <c r="G33" i="86"/>
  <c r="R32"/>
  <c r="F157"/>
  <c r="G24"/>
  <c r="V5" i="87"/>
  <c r="F54" i="86"/>
  <c r="G54"/>
  <c r="L225"/>
  <c r="R225" s="1"/>
  <c r="R226"/>
  <c r="F41"/>
  <c r="G41"/>
  <c r="U255"/>
  <c r="F232"/>
  <c r="F231" s="1"/>
  <c r="G232"/>
  <c r="G231" s="1"/>
  <c r="G226" s="1"/>
  <c r="G225" s="1"/>
  <c r="F61"/>
  <c r="G61"/>
  <c r="Z4" i="39"/>
  <c r="P255" i="86"/>
  <c r="F80"/>
  <c r="F79" s="1"/>
  <c r="G80"/>
  <c r="G79" s="1"/>
  <c r="F51"/>
  <c r="F50" s="1"/>
  <c r="G51"/>
  <c r="G50" s="1"/>
  <c r="F71"/>
  <c r="F70" s="1"/>
  <c r="G71"/>
  <c r="G70" s="1"/>
  <c r="X255"/>
  <c r="V166" i="87"/>
  <c r="U107" i="88"/>
  <c r="F33" i="86"/>
  <c r="F227"/>
  <c r="R162"/>
  <c r="F49"/>
  <c r="F49" i="66" s="1"/>
  <c r="G49" i="86"/>
  <c r="G49" i="66" s="1"/>
  <c r="G95" i="86"/>
  <c r="G6"/>
  <c r="G214"/>
  <c r="G164"/>
  <c r="G106"/>
  <c r="G84"/>
  <c r="Z3" i="39"/>
  <c r="N165" i="87"/>
  <c r="N162"/>
  <c r="N161" s="1"/>
  <c r="Q9" i="39" s="1"/>
  <c r="N51" i="88"/>
  <c r="N50"/>
  <c r="N43"/>
  <c r="N42" s="1"/>
  <c r="L161" i="87"/>
  <c r="V32"/>
  <c r="K259"/>
  <c r="R8" i="39"/>
  <c r="R11" s="1"/>
  <c r="R12" s="1"/>
  <c r="F52" i="88"/>
  <c r="F41" s="1"/>
  <c r="F287" s="1"/>
  <c r="K76"/>
  <c r="AB76" s="1"/>
  <c r="AC76" s="1"/>
  <c r="V11" i="39"/>
  <c r="M32" i="87"/>
  <c r="P8" i="39" s="1"/>
  <c r="P11" s="1"/>
  <c r="F226" i="86"/>
  <c r="F225" s="1"/>
  <c r="K79" i="88"/>
  <c r="U3" i="39"/>
  <c r="N57" i="87"/>
  <c r="N53" s="1"/>
  <c r="N32" s="1"/>
  <c r="Q8" i="39" s="1"/>
  <c r="Q11" s="1"/>
  <c r="Q12" s="1"/>
  <c r="U8"/>
  <c r="U11" s="1"/>
  <c r="U4"/>
  <c r="V3"/>
  <c r="V7" s="1"/>
  <c r="Z259" i="87"/>
  <c r="AB259"/>
  <c r="J40"/>
  <c r="Z287" i="88"/>
  <c r="Q287"/>
  <c r="Y287"/>
  <c r="W287"/>
  <c r="AA287"/>
  <c r="L287"/>
  <c r="S287"/>
  <c r="V287"/>
  <c r="M287"/>
  <c r="R287"/>
  <c r="P287"/>
  <c r="J287"/>
  <c r="X287"/>
  <c r="K91"/>
  <c r="I5"/>
  <c r="K5" s="1"/>
  <c r="Y259" i="87"/>
  <c r="T259"/>
  <c r="J151"/>
  <c r="L151" s="1"/>
  <c r="U259"/>
  <c r="P259"/>
  <c r="R259"/>
  <c r="J61"/>
  <c r="L61" s="1"/>
  <c r="X259"/>
  <c r="AA259"/>
  <c r="S259"/>
  <c r="W259"/>
  <c r="O259"/>
  <c r="J5"/>
  <c r="L5" s="1"/>
  <c r="I226" i="86"/>
  <c r="K226" s="1"/>
  <c r="L255"/>
  <c r="R255" s="1"/>
  <c r="N255"/>
  <c r="W255"/>
  <c r="T255"/>
  <c r="S255"/>
  <c r="O255"/>
  <c r="M255"/>
  <c r="U280" i="68"/>
  <c r="I194" i="88"/>
  <c r="K194" s="1"/>
  <c r="I52"/>
  <c r="I107"/>
  <c r="K107" s="1"/>
  <c r="K42"/>
  <c r="K259"/>
  <c r="I258"/>
  <c r="J230" i="87"/>
  <c r="L231"/>
  <c r="J77"/>
  <c r="L77" s="1"/>
  <c r="J166"/>
  <c r="L166" s="1"/>
  <c r="K76" i="86"/>
  <c r="I75"/>
  <c r="K75" s="1"/>
  <c r="I225"/>
  <c r="K225" s="1"/>
  <c r="I162"/>
  <c r="K162" s="1"/>
  <c r="I40"/>
  <c r="I5"/>
  <c r="K6"/>
  <c r="Q280" i="68"/>
  <c r="P280"/>
  <c r="F75" i="86" l="1"/>
  <c r="G59"/>
  <c r="F59"/>
  <c r="G162"/>
  <c r="G40"/>
  <c r="G75"/>
  <c r="F53"/>
  <c r="F54" i="66"/>
  <c r="O287" i="88"/>
  <c r="U287" s="1"/>
  <c r="G5" i="86"/>
  <c r="N49" i="88"/>
  <c r="N41" s="1"/>
  <c r="W8" i="39" s="1"/>
  <c r="W11" s="1"/>
  <c r="G53" i="86"/>
  <c r="G32" s="1"/>
  <c r="G54" i="66"/>
  <c r="F40" i="86"/>
  <c r="N259" i="87"/>
  <c r="M259"/>
  <c r="V259"/>
  <c r="V12" i="39"/>
  <c r="N10"/>
  <c r="N9"/>
  <c r="K52" i="88"/>
  <c r="U7" i="39"/>
  <c r="U12" s="1"/>
  <c r="L40" i="87"/>
  <c r="J32"/>
  <c r="L32" s="1"/>
  <c r="I257" i="88"/>
  <c r="K257" s="1"/>
  <c r="K258"/>
  <c r="I41"/>
  <c r="L230" i="87"/>
  <c r="J229"/>
  <c r="L229" s="1"/>
  <c r="I255" i="86"/>
  <c r="K255" s="1"/>
  <c r="K5"/>
  <c r="K40"/>
  <c r="I32"/>
  <c r="K32" s="1"/>
  <c r="N287" i="88" l="1"/>
  <c r="F32" i="86"/>
  <c r="F255" s="1"/>
  <c r="G255"/>
  <c r="N8" i="39"/>
  <c r="N11" s="1"/>
  <c r="N12" s="1"/>
  <c r="K41" i="88"/>
  <c r="I287"/>
  <c r="J259" i="87"/>
  <c r="L259" s="1"/>
  <c r="K287" i="88" l="1"/>
  <c r="AA7" i="39"/>
  <c r="R268" i="79" l="1"/>
  <c r="P268"/>
  <c r="O268"/>
  <c r="N268"/>
  <c r="L268"/>
  <c r="R265"/>
  <c r="P265"/>
  <c r="O265"/>
  <c r="N265"/>
  <c r="L265"/>
  <c r="R244"/>
  <c r="P244"/>
  <c r="O244"/>
  <c r="N244"/>
  <c r="L244"/>
  <c r="R240"/>
  <c r="P240"/>
  <c r="O240"/>
  <c r="N240"/>
  <c r="L240"/>
  <c r="R227"/>
  <c r="P227"/>
  <c r="O227"/>
  <c r="L227"/>
  <c r="R213"/>
  <c r="P213"/>
  <c r="O213"/>
  <c r="N213"/>
  <c r="L213"/>
  <c r="R210"/>
  <c r="P210"/>
  <c r="O210"/>
  <c r="N210"/>
  <c r="L210"/>
  <c r="R199"/>
  <c r="P199"/>
  <c r="O199"/>
  <c r="N199"/>
  <c r="L199"/>
  <c r="R188"/>
  <c r="P188"/>
  <c r="O188"/>
  <c r="N188"/>
  <c r="L188"/>
  <c r="R177"/>
  <c r="P177"/>
  <c r="O177"/>
  <c r="N177"/>
  <c r="L177"/>
  <c r="R170"/>
  <c r="P170"/>
  <c r="O170"/>
  <c r="N170"/>
  <c r="L170"/>
  <c r="R162"/>
  <c r="R160" s="1"/>
  <c r="P162"/>
  <c r="P160" s="1"/>
  <c r="O162"/>
  <c r="O160" s="1"/>
  <c r="N162"/>
  <c r="L162"/>
  <c r="L160" s="1"/>
  <c r="N160"/>
  <c r="R140"/>
  <c r="O140"/>
  <c r="N140"/>
  <c r="L140"/>
  <c r="R125"/>
  <c r="P125"/>
  <c r="O125"/>
  <c r="N125"/>
  <c r="L125"/>
  <c r="R122"/>
  <c r="P122"/>
  <c r="O122"/>
  <c r="N122"/>
  <c r="L122"/>
  <c r="R111"/>
  <c r="P111"/>
  <c r="O111"/>
  <c r="L111"/>
  <c r="R100"/>
  <c r="P100"/>
  <c r="O100"/>
  <c r="N100"/>
  <c r="L100"/>
  <c r="R89"/>
  <c r="P89"/>
  <c r="O89"/>
  <c r="N89"/>
  <c r="L89"/>
  <c r="R84"/>
  <c r="P84"/>
  <c r="O84"/>
  <c r="N84"/>
  <c r="R81"/>
  <c r="P81"/>
  <c r="O81"/>
  <c r="N81"/>
  <c r="L81"/>
  <c r="P70"/>
  <c r="O70"/>
  <c r="N70"/>
  <c r="L70"/>
  <c r="P66"/>
  <c r="O66"/>
  <c r="O59" s="1"/>
  <c r="N66"/>
  <c r="N59" s="1"/>
  <c r="L66"/>
  <c r="L59" s="1"/>
  <c r="R53"/>
  <c r="P53"/>
  <c r="O53"/>
  <c r="N53"/>
  <c r="R50"/>
  <c r="P50"/>
  <c r="O50"/>
  <c r="N50"/>
  <c r="L50"/>
  <c r="R45"/>
  <c r="R40" s="1"/>
  <c r="P45"/>
  <c r="P40" s="1"/>
  <c r="O45"/>
  <c r="O40" s="1"/>
  <c r="N45"/>
  <c r="L45"/>
  <c r="L40" s="1"/>
  <c r="N40"/>
  <c r="R37"/>
  <c r="P37"/>
  <c r="O37"/>
  <c r="N37"/>
  <c r="L37"/>
  <c r="R33"/>
  <c r="P33"/>
  <c r="O33"/>
  <c r="N33"/>
  <c r="L33"/>
  <c r="R24"/>
  <c r="P24"/>
  <c r="O24"/>
  <c r="N24"/>
  <c r="L24"/>
  <c r="R20"/>
  <c r="P20"/>
  <c r="O20"/>
  <c r="N20"/>
  <c r="L20"/>
  <c r="R6"/>
  <c r="P6"/>
  <c r="O6"/>
  <c r="N6"/>
  <c r="L6"/>
  <c r="L5" l="1"/>
  <c r="R5"/>
  <c r="N5"/>
  <c r="P5"/>
  <c r="O239"/>
  <c r="O238" s="1"/>
  <c r="AA10" i="39" s="1"/>
  <c r="R239" i="79"/>
  <c r="O80"/>
  <c r="O175"/>
  <c r="AA9" i="39" s="1"/>
  <c r="R238" i="79"/>
  <c r="N239"/>
  <c r="N238" s="1"/>
  <c r="M10" i="39" s="1"/>
  <c r="P239" i="79"/>
  <c r="P238" s="1"/>
  <c r="L175"/>
  <c r="K9" i="39" s="1"/>
  <c r="R175" i="79"/>
  <c r="P175"/>
  <c r="AB9" i="39"/>
  <c r="R32" i="79"/>
  <c r="O32"/>
  <c r="N32"/>
  <c r="P32"/>
  <c r="O5"/>
  <c r="O276" l="1"/>
  <c r="AD9" i="39"/>
  <c r="AA8"/>
  <c r="AD10"/>
  <c r="AB10"/>
  <c r="N261" i="83"/>
  <c r="M261"/>
  <c r="L261"/>
  <c r="N258"/>
  <c r="M258"/>
  <c r="L258"/>
  <c r="N245"/>
  <c r="N240" s="1"/>
  <c r="N239" s="1"/>
  <c r="M245"/>
  <c r="L245"/>
  <c r="N241"/>
  <c r="M241"/>
  <c r="L241"/>
  <c r="N228"/>
  <c r="M228"/>
  <c r="L228"/>
  <c r="N214"/>
  <c r="M214"/>
  <c r="L214"/>
  <c r="N211"/>
  <c r="M211"/>
  <c r="L211"/>
  <c r="N200"/>
  <c r="M200"/>
  <c r="L200"/>
  <c r="N189"/>
  <c r="M189"/>
  <c r="L189"/>
  <c r="N178"/>
  <c r="M178"/>
  <c r="L178"/>
  <c r="M171"/>
  <c r="L171"/>
  <c r="N159"/>
  <c r="M159"/>
  <c r="M157" s="1"/>
  <c r="L159"/>
  <c r="L157" s="1"/>
  <c r="N145"/>
  <c r="M145"/>
  <c r="L145"/>
  <c r="N130"/>
  <c r="M130"/>
  <c r="L130"/>
  <c r="N127"/>
  <c r="M127"/>
  <c r="L127"/>
  <c r="N116"/>
  <c r="M116"/>
  <c r="L116"/>
  <c r="N105"/>
  <c r="M105"/>
  <c r="L105"/>
  <c r="N94"/>
  <c r="M94"/>
  <c r="L94"/>
  <c r="N89"/>
  <c r="M89"/>
  <c r="L89"/>
  <c r="N86"/>
  <c r="M86"/>
  <c r="L86"/>
  <c r="N80"/>
  <c r="M80"/>
  <c r="L80"/>
  <c r="N76"/>
  <c r="M76"/>
  <c r="L76"/>
  <c r="M60"/>
  <c r="L60"/>
  <c r="N57"/>
  <c r="M57"/>
  <c r="L57"/>
  <c r="N50"/>
  <c r="M50"/>
  <c r="L50"/>
  <c r="M40"/>
  <c r="N37"/>
  <c r="M37"/>
  <c r="L37"/>
  <c r="M33"/>
  <c r="L33"/>
  <c r="M24"/>
  <c r="L24"/>
  <c r="M20"/>
  <c r="L20"/>
  <c r="L5" s="1"/>
  <c r="M6"/>
  <c r="L6"/>
  <c r="I257" i="84"/>
  <c r="K257" s="1"/>
  <c r="I256"/>
  <c r="K256" s="1"/>
  <c r="I255"/>
  <c r="K255" s="1"/>
  <c r="I254"/>
  <c r="K254" s="1"/>
  <c r="I253"/>
  <c r="K253" s="1"/>
  <c r="I252"/>
  <c r="K252" s="1"/>
  <c r="I251"/>
  <c r="K251" s="1"/>
  <c r="X250"/>
  <c r="W250"/>
  <c r="V250"/>
  <c r="U250"/>
  <c r="T250"/>
  <c r="S250"/>
  <c r="Q250"/>
  <c r="P250"/>
  <c r="O250"/>
  <c r="N250"/>
  <c r="M250"/>
  <c r="L250"/>
  <c r="J250"/>
  <c r="I249"/>
  <c r="K249" s="1"/>
  <c r="I248"/>
  <c r="X247"/>
  <c r="W247"/>
  <c r="V247"/>
  <c r="U247"/>
  <c r="T247"/>
  <c r="S247"/>
  <c r="Q247"/>
  <c r="P247"/>
  <c r="O247"/>
  <c r="N247"/>
  <c r="M247"/>
  <c r="L247"/>
  <c r="J247"/>
  <c r="I246"/>
  <c r="K246" s="1"/>
  <c r="I245"/>
  <c r="K245" s="1"/>
  <c r="I244"/>
  <c r="K244" s="1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X234"/>
  <c r="W234"/>
  <c r="V234"/>
  <c r="U234"/>
  <c r="T234"/>
  <c r="S234"/>
  <c r="Q234"/>
  <c r="P234"/>
  <c r="O234"/>
  <c r="N234"/>
  <c r="M234"/>
  <c r="L234"/>
  <c r="J234"/>
  <c r="I233"/>
  <c r="K233" s="1"/>
  <c r="I232"/>
  <c r="K232" s="1"/>
  <c r="I231"/>
  <c r="X230"/>
  <c r="W230"/>
  <c r="V230"/>
  <c r="U230"/>
  <c r="T230"/>
  <c r="S230"/>
  <c r="Q230"/>
  <c r="P230"/>
  <c r="O230"/>
  <c r="N230"/>
  <c r="M230"/>
  <c r="L230"/>
  <c r="J230"/>
  <c r="I227"/>
  <c r="K227" s="1"/>
  <c r="I226"/>
  <c r="K226" s="1"/>
  <c r="I225"/>
  <c r="K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X217"/>
  <c r="W217"/>
  <c r="V217"/>
  <c r="U217"/>
  <c r="T217"/>
  <c r="S217"/>
  <c r="Q217"/>
  <c r="P217"/>
  <c r="O217"/>
  <c r="N217"/>
  <c r="M217"/>
  <c r="L217"/>
  <c r="J217"/>
  <c r="I216"/>
  <c r="K216" s="1"/>
  <c r="I215"/>
  <c r="K215" s="1"/>
  <c r="I214"/>
  <c r="K214" s="1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I204"/>
  <c r="K204" s="1"/>
  <c r="X203"/>
  <c r="W203"/>
  <c r="V203"/>
  <c r="U203"/>
  <c r="T203"/>
  <c r="S203"/>
  <c r="Q203"/>
  <c r="P203"/>
  <c r="O203"/>
  <c r="N203"/>
  <c r="M203"/>
  <c r="L203"/>
  <c r="J203"/>
  <c r="I202"/>
  <c r="K202" s="1"/>
  <c r="I201"/>
  <c r="K201" s="1"/>
  <c r="X200"/>
  <c r="W200"/>
  <c r="V200"/>
  <c r="U200"/>
  <c r="T200"/>
  <c r="S200"/>
  <c r="Q200"/>
  <c r="P200"/>
  <c r="O200"/>
  <c r="N200"/>
  <c r="M200"/>
  <c r="L200"/>
  <c r="J200"/>
  <c r="I200"/>
  <c r="I199"/>
  <c r="K199" s="1"/>
  <c r="I198"/>
  <c r="K198" s="1"/>
  <c r="I197"/>
  <c r="K197" s="1"/>
  <c r="I196"/>
  <c r="K196" s="1"/>
  <c r="I195"/>
  <c r="K195" s="1"/>
  <c r="I194"/>
  <c r="K194" s="1"/>
  <c r="I193"/>
  <c r="K193" s="1"/>
  <c r="I192"/>
  <c r="K192" s="1"/>
  <c r="I191"/>
  <c r="K191" s="1"/>
  <c r="I190"/>
  <c r="X189"/>
  <c r="W189"/>
  <c r="V189"/>
  <c r="U189"/>
  <c r="T189"/>
  <c r="S189"/>
  <c r="Q189"/>
  <c r="P189"/>
  <c r="O189"/>
  <c r="N189"/>
  <c r="M189"/>
  <c r="L189"/>
  <c r="J189"/>
  <c r="I188"/>
  <c r="K188" s="1"/>
  <c r="I187"/>
  <c r="K187" s="1"/>
  <c r="I186"/>
  <c r="K186" s="1"/>
  <c r="I185"/>
  <c r="K185" s="1"/>
  <c r="I184"/>
  <c r="K184" s="1"/>
  <c r="I183"/>
  <c r="K183" s="1"/>
  <c r="I182"/>
  <c r="K182" s="1"/>
  <c r="I181"/>
  <c r="K181" s="1"/>
  <c r="I180"/>
  <c r="K180" s="1"/>
  <c r="I179"/>
  <c r="X178"/>
  <c r="W178"/>
  <c r="V178"/>
  <c r="U178"/>
  <c r="T178"/>
  <c r="S178"/>
  <c r="Q178"/>
  <c r="P178"/>
  <c r="O178"/>
  <c r="N178"/>
  <c r="M178"/>
  <c r="L178"/>
  <c r="J178"/>
  <c r="I177"/>
  <c r="K177" s="1"/>
  <c r="I176"/>
  <c r="K176" s="1"/>
  <c r="I175"/>
  <c r="K175" s="1"/>
  <c r="I174"/>
  <c r="K174" s="1"/>
  <c r="I173"/>
  <c r="K173" s="1"/>
  <c r="I172"/>
  <c r="K172" s="1"/>
  <c r="I171"/>
  <c r="K171" s="1"/>
  <c r="I170"/>
  <c r="K170" s="1"/>
  <c r="I169"/>
  <c r="I168"/>
  <c r="K168" s="1"/>
  <c r="X167"/>
  <c r="W167"/>
  <c r="V167"/>
  <c r="U167"/>
  <c r="T167"/>
  <c r="S167"/>
  <c r="Q167"/>
  <c r="P167"/>
  <c r="O167"/>
  <c r="N167"/>
  <c r="M167"/>
  <c r="L167"/>
  <c r="J167"/>
  <c r="I166"/>
  <c r="X160"/>
  <c r="W160"/>
  <c r="V160"/>
  <c r="U160"/>
  <c r="T160"/>
  <c r="S160"/>
  <c r="Q160"/>
  <c r="P160"/>
  <c r="O160"/>
  <c r="N160"/>
  <c r="M160"/>
  <c r="L160"/>
  <c r="J160"/>
  <c r="I159"/>
  <c r="I158"/>
  <c r="K158" s="1"/>
  <c r="I157"/>
  <c r="K157" s="1"/>
  <c r="I156"/>
  <c r="I155"/>
  <c r="K155" s="1"/>
  <c r="I153"/>
  <c r="X152"/>
  <c r="X150" s="1"/>
  <c r="W152"/>
  <c r="W150" s="1"/>
  <c r="V152"/>
  <c r="U152"/>
  <c r="U150" s="1"/>
  <c r="T152"/>
  <c r="T150" s="1"/>
  <c r="S152"/>
  <c r="S150" s="1"/>
  <c r="Q152"/>
  <c r="Q150" s="1"/>
  <c r="P152"/>
  <c r="O152"/>
  <c r="O150" s="1"/>
  <c r="N152"/>
  <c r="N150" s="1"/>
  <c r="M152"/>
  <c r="M150" s="1"/>
  <c r="L152"/>
  <c r="J152"/>
  <c r="J150" s="1"/>
  <c r="I151"/>
  <c r="V150"/>
  <c r="I149"/>
  <c r="K149" s="1"/>
  <c r="I148"/>
  <c r="K148" s="1"/>
  <c r="I147"/>
  <c r="K147" s="1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K139" s="1"/>
  <c r="X138"/>
  <c r="W138"/>
  <c r="V138"/>
  <c r="U138"/>
  <c r="T138"/>
  <c r="S138"/>
  <c r="Q138"/>
  <c r="P138"/>
  <c r="O138"/>
  <c r="N138"/>
  <c r="M138"/>
  <c r="L138"/>
  <c r="J138"/>
  <c r="I137"/>
  <c r="K137" s="1"/>
  <c r="I136"/>
  <c r="K136" s="1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X123"/>
  <c r="W123"/>
  <c r="V123"/>
  <c r="U123"/>
  <c r="T123"/>
  <c r="S123"/>
  <c r="Q123"/>
  <c r="P123"/>
  <c r="O123"/>
  <c r="N123"/>
  <c r="M123"/>
  <c r="L123"/>
  <c r="J123"/>
  <c r="I122"/>
  <c r="K122" s="1"/>
  <c r="I121"/>
  <c r="X120"/>
  <c r="W120"/>
  <c r="V120"/>
  <c r="U120"/>
  <c r="T120"/>
  <c r="S120"/>
  <c r="Q120"/>
  <c r="P120"/>
  <c r="O120"/>
  <c r="N120"/>
  <c r="M120"/>
  <c r="L120"/>
  <c r="J120"/>
  <c r="I119"/>
  <c r="K119" s="1"/>
  <c r="I118"/>
  <c r="K118" s="1"/>
  <c r="I117"/>
  <c r="K117" s="1"/>
  <c r="I116"/>
  <c r="K116" s="1"/>
  <c r="I115"/>
  <c r="K115" s="1"/>
  <c r="I114"/>
  <c r="K114" s="1"/>
  <c r="I113"/>
  <c r="K113" s="1"/>
  <c r="I112"/>
  <c r="K112" s="1"/>
  <c r="I111"/>
  <c r="I110"/>
  <c r="K110" s="1"/>
  <c r="X109"/>
  <c r="W109"/>
  <c r="V109"/>
  <c r="U109"/>
  <c r="T109"/>
  <c r="S109"/>
  <c r="Q109"/>
  <c r="P109"/>
  <c r="O109"/>
  <c r="N109"/>
  <c r="M109"/>
  <c r="L109"/>
  <c r="J109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I100"/>
  <c r="K100" s="1"/>
  <c r="I99"/>
  <c r="K99" s="1"/>
  <c r="X98"/>
  <c r="W98"/>
  <c r="V98"/>
  <c r="U98"/>
  <c r="T98"/>
  <c r="S98"/>
  <c r="Q98"/>
  <c r="P98"/>
  <c r="O98"/>
  <c r="N98"/>
  <c r="M98"/>
  <c r="L98"/>
  <c r="J98"/>
  <c r="I97"/>
  <c r="K97" s="1"/>
  <c r="I96"/>
  <c r="K96" s="1"/>
  <c r="I95"/>
  <c r="K95" s="1"/>
  <c r="I94"/>
  <c r="K94" s="1"/>
  <c r="I93"/>
  <c r="K93" s="1"/>
  <c r="I92"/>
  <c r="K92" s="1"/>
  <c r="I91"/>
  <c r="K91" s="1"/>
  <c r="I90"/>
  <c r="K90" s="1"/>
  <c r="I89"/>
  <c r="K89" s="1"/>
  <c r="I88"/>
  <c r="X87"/>
  <c r="W87"/>
  <c r="V87"/>
  <c r="U87"/>
  <c r="T87"/>
  <c r="S87"/>
  <c r="Q87"/>
  <c r="P87"/>
  <c r="O87"/>
  <c r="N87"/>
  <c r="M87"/>
  <c r="L87"/>
  <c r="J87"/>
  <c r="I86"/>
  <c r="K86" s="1"/>
  <c r="I85"/>
  <c r="K85" s="1"/>
  <c r="I84"/>
  <c r="K84" s="1"/>
  <c r="I83"/>
  <c r="X82"/>
  <c r="W82"/>
  <c r="V82"/>
  <c r="U82"/>
  <c r="T82"/>
  <c r="S82"/>
  <c r="Q82"/>
  <c r="P82"/>
  <c r="O82"/>
  <c r="N82"/>
  <c r="M82"/>
  <c r="L82"/>
  <c r="J82"/>
  <c r="I81"/>
  <c r="I80"/>
  <c r="K80" s="1"/>
  <c r="X79"/>
  <c r="W79"/>
  <c r="V79"/>
  <c r="U79"/>
  <c r="T79"/>
  <c r="S79"/>
  <c r="Q79"/>
  <c r="P79"/>
  <c r="O79"/>
  <c r="N79"/>
  <c r="M79"/>
  <c r="L79"/>
  <c r="J79"/>
  <c r="I77"/>
  <c r="K77" s="1"/>
  <c r="I76"/>
  <c r="K76" s="1"/>
  <c r="I75"/>
  <c r="K75" s="1"/>
  <c r="I74"/>
  <c r="X73"/>
  <c r="W73"/>
  <c r="V73"/>
  <c r="U73"/>
  <c r="T73"/>
  <c r="S73"/>
  <c r="Q73"/>
  <c r="P73"/>
  <c r="O73"/>
  <c r="N73"/>
  <c r="M73"/>
  <c r="L73"/>
  <c r="J73"/>
  <c r="I72"/>
  <c r="K72" s="1"/>
  <c r="I71"/>
  <c r="K71" s="1"/>
  <c r="I70"/>
  <c r="X69"/>
  <c r="W69"/>
  <c r="W62" s="1"/>
  <c r="V69"/>
  <c r="V62" s="1"/>
  <c r="U69"/>
  <c r="U62" s="1"/>
  <c r="T69"/>
  <c r="S69"/>
  <c r="S62" s="1"/>
  <c r="Q69"/>
  <c r="Q62" s="1"/>
  <c r="P69"/>
  <c r="P62" s="1"/>
  <c r="O69"/>
  <c r="N69"/>
  <c r="N62" s="1"/>
  <c r="M69"/>
  <c r="M62" s="1"/>
  <c r="L69"/>
  <c r="J69"/>
  <c r="I68"/>
  <c r="K68" s="1"/>
  <c r="I67"/>
  <c r="K67" s="1"/>
  <c r="I66"/>
  <c r="K66" s="1"/>
  <c r="I65"/>
  <c r="K65" s="1"/>
  <c r="I64"/>
  <c r="K64" s="1"/>
  <c r="I63"/>
  <c r="K63" s="1"/>
  <c r="I61"/>
  <c r="K61" s="1"/>
  <c r="I60"/>
  <c r="I59"/>
  <c r="K59" s="1"/>
  <c r="I58"/>
  <c r="K58" s="1"/>
  <c r="X56"/>
  <c r="W56"/>
  <c r="V56"/>
  <c r="U56"/>
  <c r="T56"/>
  <c r="S56"/>
  <c r="Q56"/>
  <c r="P56"/>
  <c r="O56"/>
  <c r="N56"/>
  <c r="M56"/>
  <c r="L56"/>
  <c r="J56"/>
  <c r="I55"/>
  <c r="K55" s="1"/>
  <c r="I54"/>
  <c r="K54" s="1"/>
  <c r="X53"/>
  <c r="W53"/>
  <c r="V53"/>
  <c r="U53"/>
  <c r="T53"/>
  <c r="S53"/>
  <c r="Q53"/>
  <c r="P53"/>
  <c r="O53"/>
  <c r="N53"/>
  <c r="M53"/>
  <c r="L53"/>
  <c r="J53"/>
  <c r="K49"/>
  <c r="I48"/>
  <c r="K48" s="1"/>
  <c r="I47"/>
  <c r="K47" s="1"/>
  <c r="I46"/>
  <c r="X45"/>
  <c r="X40" s="1"/>
  <c r="W45"/>
  <c r="W40" s="1"/>
  <c r="V45"/>
  <c r="V40" s="1"/>
  <c r="U45"/>
  <c r="U40" s="1"/>
  <c r="T45"/>
  <c r="T40" s="1"/>
  <c r="S45"/>
  <c r="S40" s="1"/>
  <c r="Q45"/>
  <c r="Q40" s="1"/>
  <c r="P45"/>
  <c r="P40" s="1"/>
  <c r="O45"/>
  <c r="N45"/>
  <c r="N40" s="1"/>
  <c r="M45"/>
  <c r="M40" s="1"/>
  <c r="L45"/>
  <c r="J45"/>
  <c r="I44"/>
  <c r="I43"/>
  <c r="I42"/>
  <c r="O40"/>
  <c r="L40"/>
  <c r="J40"/>
  <c r="I39"/>
  <c r="K39" s="1"/>
  <c r="I38"/>
  <c r="X37"/>
  <c r="W37"/>
  <c r="V37"/>
  <c r="U37"/>
  <c r="T37"/>
  <c r="S37"/>
  <c r="Q37"/>
  <c r="P37"/>
  <c r="O37"/>
  <c r="N37"/>
  <c r="M37"/>
  <c r="L37"/>
  <c r="J37"/>
  <c r="I36"/>
  <c r="K36" s="1"/>
  <c r="I35"/>
  <c r="I34"/>
  <c r="K34" s="1"/>
  <c r="X33"/>
  <c r="W33"/>
  <c r="V33"/>
  <c r="U33"/>
  <c r="T33"/>
  <c r="S33"/>
  <c r="Q33"/>
  <c r="P33"/>
  <c r="O33"/>
  <c r="N33"/>
  <c r="M33"/>
  <c r="L33"/>
  <c r="J33"/>
  <c r="I31"/>
  <c r="K31" s="1"/>
  <c r="I30"/>
  <c r="K30" s="1"/>
  <c r="I29"/>
  <c r="K29" s="1"/>
  <c r="I28"/>
  <c r="K28" s="1"/>
  <c r="I27"/>
  <c r="K27" s="1"/>
  <c r="I26"/>
  <c r="K26" s="1"/>
  <c r="I25"/>
  <c r="X24"/>
  <c r="W24"/>
  <c r="V24"/>
  <c r="U24"/>
  <c r="T24"/>
  <c r="S24"/>
  <c r="Q24"/>
  <c r="P24"/>
  <c r="O24"/>
  <c r="N24"/>
  <c r="M24"/>
  <c r="L24"/>
  <c r="J24"/>
  <c r="I23"/>
  <c r="K23" s="1"/>
  <c r="I22"/>
  <c r="K22" s="1"/>
  <c r="I21"/>
  <c r="X20"/>
  <c r="W20"/>
  <c r="W5" s="1"/>
  <c r="V20"/>
  <c r="U20"/>
  <c r="T20"/>
  <c r="S20"/>
  <c r="Q20"/>
  <c r="P20"/>
  <c r="O20"/>
  <c r="N20"/>
  <c r="M20"/>
  <c r="L20"/>
  <c r="J20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I9"/>
  <c r="K9" s="1"/>
  <c r="I8"/>
  <c r="I7"/>
  <c r="X6"/>
  <c r="W6"/>
  <c r="V6"/>
  <c r="U6"/>
  <c r="T6"/>
  <c r="S6"/>
  <c r="Q6"/>
  <c r="Q5" s="1"/>
  <c r="P6"/>
  <c r="O6"/>
  <c r="N6"/>
  <c r="M6"/>
  <c r="L6"/>
  <c r="J6"/>
  <c r="I268" i="83"/>
  <c r="K268" s="1"/>
  <c r="I267"/>
  <c r="K267" s="1"/>
  <c r="I266"/>
  <c r="K266" s="1"/>
  <c r="I265"/>
  <c r="K265" s="1"/>
  <c r="I264"/>
  <c r="K264" s="1"/>
  <c r="I263"/>
  <c r="K263" s="1"/>
  <c r="I262"/>
  <c r="K262" s="1"/>
  <c r="AA261"/>
  <c r="Z261"/>
  <c r="Y261"/>
  <c r="X261"/>
  <c r="W261"/>
  <c r="V261"/>
  <c r="T261"/>
  <c r="S261"/>
  <c r="R261"/>
  <c r="Q261"/>
  <c r="P261"/>
  <c r="O261"/>
  <c r="J261"/>
  <c r="I260"/>
  <c r="K260" s="1"/>
  <c r="I259"/>
  <c r="K259" s="1"/>
  <c r="AA258"/>
  <c r="Z258"/>
  <c r="Y258"/>
  <c r="X258"/>
  <c r="W258"/>
  <c r="V258"/>
  <c r="T258"/>
  <c r="S258"/>
  <c r="R258"/>
  <c r="Q258"/>
  <c r="P258"/>
  <c r="O258"/>
  <c r="J258"/>
  <c r="I257"/>
  <c r="K257" s="1"/>
  <c r="I256"/>
  <c r="K256" s="1"/>
  <c r="I255"/>
  <c r="K255" s="1"/>
  <c r="I254"/>
  <c r="I253"/>
  <c r="K253" s="1"/>
  <c r="I252"/>
  <c r="K252" s="1"/>
  <c r="I251"/>
  <c r="K251" s="1"/>
  <c r="I250"/>
  <c r="K250" s="1"/>
  <c r="I249"/>
  <c r="K249" s="1"/>
  <c r="I248"/>
  <c r="K248" s="1"/>
  <c r="I247"/>
  <c r="K247" s="1"/>
  <c r="I246"/>
  <c r="AA245"/>
  <c r="Z245"/>
  <c r="Y245"/>
  <c r="X245"/>
  <c r="W245"/>
  <c r="V245"/>
  <c r="T245"/>
  <c r="S245"/>
  <c r="R245"/>
  <c r="Q245"/>
  <c r="P245"/>
  <c r="O245"/>
  <c r="J245"/>
  <c r="I244"/>
  <c r="K244" s="1"/>
  <c r="I243"/>
  <c r="K243" s="1"/>
  <c r="I242"/>
  <c r="K242" s="1"/>
  <c r="AA241"/>
  <c r="Z241"/>
  <c r="Y241"/>
  <c r="X241"/>
  <c r="W241"/>
  <c r="V241"/>
  <c r="T241"/>
  <c r="S241"/>
  <c r="R241"/>
  <c r="Q241"/>
  <c r="Q240" s="1"/>
  <c r="P241"/>
  <c r="O241"/>
  <c r="J241"/>
  <c r="V240"/>
  <c r="I238"/>
  <c r="K238" s="1"/>
  <c r="I237"/>
  <c r="K237" s="1"/>
  <c r="I236"/>
  <c r="K236" s="1"/>
  <c r="I235"/>
  <c r="K235" s="1"/>
  <c r="I234"/>
  <c r="K234" s="1"/>
  <c r="I233"/>
  <c r="K233" s="1"/>
  <c r="I232"/>
  <c r="K232" s="1"/>
  <c r="I231"/>
  <c r="K231" s="1"/>
  <c r="I230"/>
  <c r="K230" s="1"/>
  <c r="I229"/>
  <c r="K229" s="1"/>
  <c r="AA228"/>
  <c r="Z228"/>
  <c r="Y228"/>
  <c r="X228"/>
  <c r="W228"/>
  <c r="V228"/>
  <c r="T228"/>
  <c r="S228"/>
  <c r="R228"/>
  <c r="Q228"/>
  <c r="P228"/>
  <c r="O228"/>
  <c r="J228"/>
  <c r="I227"/>
  <c r="K227" s="1"/>
  <c r="I226"/>
  <c r="K226" s="1"/>
  <c r="I225"/>
  <c r="K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I217"/>
  <c r="K217" s="1"/>
  <c r="I216"/>
  <c r="I215"/>
  <c r="K215" s="1"/>
  <c r="AA214"/>
  <c r="Z214"/>
  <c r="Y214"/>
  <c r="X214"/>
  <c r="W214"/>
  <c r="V214"/>
  <c r="T214"/>
  <c r="S214"/>
  <c r="R214"/>
  <c r="Q214"/>
  <c r="P214"/>
  <c r="O214"/>
  <c r="J214"/>
  <c r="I213"/>
  <c r="K213" s="1"/>
  <c r="I212"/>
  <c r="K212" s="1"/>
  <c r="AA211"/>
  <c r="Z211"/>
  <c r="Y211"/>
  <c r="X211"/>
  <c r="W211"/>
  <c r="V211"/>
  <c r="T211"/>
  <c r="S211"/>
  <c r="R211"/>
  <c r="Q211"/>
  <c r="P211"/>
  <c r="O211"/>
  <c r="J211"/>
  <c r="I210"/>
  <c r="K210" s="1"/>
  <c r="I209"/>
  <c r="K209" s="1"/>
  <c r="I208"/>
  <c r="K208" s="1"/>
  <c r="I207"/>
  <c r="K207" s="1"/>
  <c r="I206"/>
  <c r="K206" s="1"/>
  <c r="I205"/>
  <c r="K205" s="1"/>
  <c r="I204"/>
  <c r="K204" s="1"/>
  <c r="I203"/>
  <c r="K203" s="1"/>
  <c r="I202"/>
  <c r="K202" s="1"/>
  <c r="I201"/>
  <c r="AA200"/>
  <c r="Z200"/>
  <c r="Y200"/>
  <c r="X200"/>
  <c r="W200"/>
  <c r="V200"/>
  <c r="T200"/>
  <c r="S200"/>
  <c r="R200"/>
  <c r="Q200"/>
  <c r="P200"/>
  <c r="O200"/>
  <c r="J200"/>
  <c r="I199"/>
  <c r="K199" s="1"/>
  <c r="I198"/>
  <c r="K198" s="1"/>
  <c r="I197"/>
  <c r="K197" s="1"/>
  <c r="I196"/>
  <c r="K196" s="1"/>
  <c r="I195"/>
  <c r="K195" s="1"/>
  <c r="I194"/>
  <c r="K194" s="1"/>
  <c r="I193"/>
  <c r="K193" s="1"/>
  <c r="I192"/>
  <c r="K192" s="1"/>
  <c r="I191"/>
  <c r="K191" s="1"/>
  <c r="I190"/>
  <c r="AA189"/>
  <c r="Z189"/>
  <c r="Y189"/>
  <c r="X189"/>
  <c r="W189"/>
  <c r="V189"/>
  <c r="T189"/>
  <c r="S189"/>
  <c r="R189"/>
  <c r="Q189"/>
  <c r="P189"/>
  <c r="O189"/>
  <c r="J189"/>
  <c r="I188"/>
  <c r="K188" s="1"/>
  <c r="I187"/>
  <c r="K187" s="1"/>
  <c r="I186"/>
  <c r="K186" s="1"/>
  <c r="I185"/>
  <c r="K185" s="1"/>
  <c r="I184"/>
  <c r="K184" s="1"/>
  <c r="I183"/>
  <c r="K183" s="1"/>
  <c r="I182"/>
  <c r="K182" s="1"/>
  <c r="I181"/>
  <c r="K181" s="1"/>
  <c r="I180"/>
  <c r="I179"/>
  <c r="K179" s="1"/>
  <c r="AA178"/>
  <c r="Z178"/>
  <c r="Y178"/>
  <c r="X178"/>
  <c r="W178"/>
  <c r="V178"/>
  <c r="T178"/>
  <c r="S178"/>
  <c r="R178"/>
  <c r="Q178"/>
  <c r="P178"/>
  <c r="O178"/>
  <c r="J178"/>
  <c r="I177"/>
  <c r="K174"/>
  <c r="N174" s="1"/>
  <c r="I173"/>
  <c r="I172"/>
  <c r="AA171"/>
  <c r="Z171"/>
  <c r="Y171"/>
  <c r="X171"/>
  <c r="W171"/>
  <c r="V171"/>
  <c r="T171"/>
  <c r="S171"/>
  <c r="R171"/>
  <c r="Q171"/>
  <c r="P171"/>
  <c r="O171"/>
  <c r="J171"/>
  <c r="I167"/>
  <c r="I166"/>
  <c r="I162"/>
  <c r="I161"/>
  <c r="K161" s="1"/>
  <c r="I160"/>
  <c r="AA159"/>
  <c r="AA157" s="1"/>
  <c r="Z159"/>
  <c r="Z157" s="1"/>
  <c r="Y159"/>
  <c r="X159"/>
  <c r="X157" s="1"/>
  <c r="W159"/>
  <c r="W157" s="1"/>
  <c r="V159"/>
  <c r="V157" s="1"/>
  <c r="T159"/>
  <c r="T157" s="1"/>
  <c r="S159"/>
  <c r="R159"/>
  <c r="R157" s="1"/>
  <c r="Q159"/>
  <c r="Q157" s="1"/>
  <c r="P159"/>
  <c r="P157" s="1"/>
  <c r="O159"/>
  <c r="J159"/>
  <c r="J157" s="1"/>
  <c r="I158"/>
  <c r="K158" s="1"/>
  <c r="Y157"/>
  <c r="S157"/>
  <c r="K156"/>
  <c r="I155"/>
  <c r="K155" s="1"/>
  <c r="I154"/>
  <c r="K154" s="1"/>
  <c r="I153"/>
  <c r="K153" s="1"/>
  <c r="I152"/>
  <c r="K152" s="1"/>
  <c r="I151"/>
  <c r="K151" s="1"/>
  <c r="I150"/>
  <c r="K150" s="1"/>
  <c r="I149"/>
  <c r="K149" s="1"/>
  <c r="I148"/>
  <c r="I147"/>
  <c r="I146"/>
  <c r="K146" s="1"/>
  <c r="AA145"/>
  <c r="Z145"/>
  <c r="Y145"/>
  <c r="X145"/>
  <c r="W145"/>
  <c r="V145"/>
  <c r="T145"/>
  <c r="S145"/>
  <c r="R145"/>
  <c r="Q145"/>
  <c r="P145"/>
  <c r="O145"/>
  <c r="J145"/>
  <c r="I144"/>
  <c r="K144" s="1"/>
  <c r="I143"/>
  <c r="K143" s="1"/>
  <c r="I142"/>
  <c r="K142" s="1"/>
  <c r="I141"/>
  <c r="K141" s="1"/>
  <c r="I140"/>
  <c r="K140" s="1"/>
  <c r="I139"/>
  <c r="K139" s="1"/>
  <c r="I138"/>
  <c r="K138" s="1"/>
  <c r="I137"/>
  <c r="K137" s="1"/>
  <c r="I136"/>
  <c r="K136" s="1"/>
  <c r="I135"/>
  <c r="K135" s="1"/>
  <c r="I134"/>
  <c r="K134" s="1"/>
  <c r="I133"/>
  <c r="K133" s="1"/>
  <c r="I132"/>
  <c r="K132" s="1"/>
  <c r="I131"/>
  <c r="K131" s="1"/>
  <c r="AA130"/>
  <c r="Z130"/>
  <c r="Y130"/>
  <c r="X130"/>
  <c r="W130"/>
  <c r="V130"/>
  <c r="T130"/>
  <c r="S130"/>
  <c r="R130"/>
  <c r="Q130"/>
  <c r="P130"/>
  <c r="O130"/>
  <c r="J130"/>
  <c r="I129"/>
  <c r="K129" s="1"/>
  <c r="I128"/>
  <c r="AA127"/>
  <c r="Z127"/>
  <c r="Y127"/>
  <c r="X127"/>
  <c r="W127"/>
  <c r="V127"/>
  <c r="T127"/>
  <c r="S127"/>
  <c r="R127"/>
  <c r="Q127"/>
  <c r="P127"/>
  <c r="O127"/>
  <c r="J127"/>
  <c r="I126"/>
  <c r="K126" s="1"/>
  <c r="I125"/>
  <c r="K125" s="1"/>
  <c r="I124"/>
  <c r="I123"/>
  <c r="K123" s="1"/>
  <c r="I122"/>
  <c r="K122" s="1"/>
  <c r="I121"/>
  <c r="K121" s="1"/>
  <c r="I120"/>
  <c r="K120" s="1"/>
  <c r="I119"/>
  <c r="K119" s="1"/>
  <c r="I118"/>
  <c r="I117"/>
  <c r="K117" s="1"/>
  <c r="AA116"/>
  <c r="Z116"/>
  <c r="Y116"/>
  <c r="X116"/>
  <c r="W116"/>
  <c r="V116"/>
  <c r="T116"/>
  <c r="S116"/>
  <c r="R116"/>
  <c r="Q116"/>
  <c r="P116"/>
  <c r="O116"/>
  <c r="J116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K107" s="1"/>
  <c r="I106"/>
  <c r="K106" s="1"/>
  <c r="AA105"/>
  <c r="Z105"/>
  <c r="Y105"/>
  <c r="X105"/>
  <c r="W105"/>
  <c r="V105"/>
  <c r="T105"/>
  <c r="S105"/>
  <c r="R105"/>
  <c r="Q105"/>
  <c r="P105"/>
  <c r="O105"/>
  <c r="J105"/>
  <c r="I104"/>
  <c r="K104" s="1"/>
  <c r="I103"/>
  <c r="K103" s="1"/>
  <c r="I102"/>
  <c r="K102" s="1"/>
  <c r="I101"/>
  <c r="K101" s="1"/>
  <c r="I100"/>
  <c r="K100" s="1"/>
  <c r="I99"/>
  <c r="K99" s="1"/>
  <c r="I98"/>
  <c r="K98" s="1"/>
  <c r="I97"/>
  <c r="K97" s="1"/>
  <c r="I96"/>
  <c r="K96" s="1"/>
  <c r="I95"/>
  <c r="K95" s="1"/>
  <c r="AA94"/>
  <c r="Z94"/>
  <c r="Y94"/>
  <c r="X94"/>
  <c r="W94"/>
  <c r="V94"/>
  <c r="T94"/>
  <c r="S94"/>
  <c r="R94"/>
  <c r="Q94"/>
  <c r="P94"/>
  <c r="O94"/>
  <c r="J94"/>
  <c r="I93"/>
  <c r="K93" s="1"/>
  <c r="I92"/>
  <c r="K92" s="1"/>
  <c r="I91"/>
  <c r="K91" s="1"/>
  <c r="I90"/>
  <c r="AA89"/>
  <c r="Z89"/>
  <c r="Y89"/>
  <c r="X89"/>
  <c r="W89"/>
  <c r="V89"/>
  <c r="T89"/>
  <c r="S89"/>
  <c r="R89"/>
  <c r="Q89"/>
  <c r="P89"/>
  <c r="O89"/>
  <c r="J89"/>
  <c r="I88"/>
  <c r="I87"/>
  <c r="K87" s="1"/>
  <c r="AA86"/>
  <c r="Z86"/>
  <c r="Y86"/>
  <c r="X86"/>
  <c r="W86"/>
  <c r="V86"/>
  <c r="T86"/>
  <c r="S86"/>
  <c r="R86"/>
  <c r="Q86"/>
  <c r="P86"/>
  <c r="O86"/>
  <c r="J86"/>
  <c r="I84"/>
  <c r="K84" s="1"/>
  <c r="I83"/>
  <c r="K83" s="1"/>
  <c r="I82"/>
  <c r="K82" s="1"/>
  <c r="I81"/>
  <c r="K81" s="1"/>
  <c r="AA80"/>
  <c r="Z80"/>
  <c r="Y80"/>
  <c r="X80"/>
  <c r="W80"/>
  <c r="V80"/>
  <c r="T80"/>
  <c r="S80"/>
  <c r="R80"/>
  <c r="Q80"/>
  <c r="P80"/>
  <c r="O80"/>
  <c r="J80"/>
  <c r="I79"/>
  <c r="K79" s="1"/>
  <c r="I78"/>
  <c r="K78" s="1"/>
  <c r="I77"/>
  <c r="AA76"/>
  <c r="AA69" s="1"/>
  <c r="Z76"/>
  <c r="Y76"/>
  <c r="X76"/>
  <c r="W76"/>
  <c r="W69" s="1"/>
  <c r="V76"/>
  <c r="T76"/>
  <c r="S76"/>
  <c r="R76"/>
  <c r="R69" s="1"/>
  <c r="Q76"/>
  <c r="P76"/>
  <c r="O76"/>
  <c r="J76"/>
  <c r="J69" s="1"/>
  <c r="I75"/>
  <c r="K75" s="1"/>
  <c r="I74"/>
  <c r="K74" s="1"/>
  <c r="I73"/>
  <c r="K73" s="1"/>
  <c r="I72"/>
  <c r="K72" s="1"/>
  <c r="I71"/>
  <c r="K71" s="1"/>
  <c r="I70"/>
  <c r="K70" s="1"/>
  <c r="I68"/>
  <c r="I67"/>
  <c r="I66"/>
  <c r="I65"/>
  <c r="K61"/>
  <c r="AA60"/>
  <c r="Z60"/>
  <c r="Y60"/>
  <c r="X60"/>
  <c r="W60"/>
  <c r="V60"/>
  <c r="T60"/>
  <c r="S60"/>
  <c r="R60"/>
  <c r="Q60"/>
  <c r="P60"/>
  <c r="O60"/>
  <c r="J60"/>
  <c r="I59"/>
  <c r="I58"/>
  <c r="AA57"/>
  <c r="Z57"/>
  <c r="Y57"/>
  <c r="X57"/>
  <c r="W57"/>
  <c r="V57"/>
  <c r="T57"/>
  <c r="S57"/>
  <c r="R57"/>
  <c r="Q57"/>
  <c r="P57"/>
  <c r="O57"/>
  <c r="J57"/>
  <c r="K54"/>
  <c r="I53"/>
  <c r="I52"/>
  <c r="I51"/>
  <c r="AA50"/>
  <c r="Z50"/>
  <c r="Z40" s="1"/>
  <c r="Y50"/>
  <c r="X50"/>
  <c r="W50"/>
  <c r="V50"/>
  <c r="T50"/>
  <c r="T40" s="1"/>
  <c r="S50"/>
  <c r="R50"/>
  <c r="Q50"/>
  <c r="P50"/>
  <c r="P40" s="1"/>
  <c r="O50"/>
  <c r="J50"/>
  <c r="K45"/>
  <c r="K41"/>
  <c r="I39"/>
  <c r="I38"/>
  <c r="AA37"/>
  <c r="Z37"/>
  <c r="Y37"/>
  <c r="X37"/>
  <c r="W37"/>
  <c r="V37"/>
  <c r="T37"/>
  <c r="S37"/>
  <c r="R37"/>
  <c r="Q37"/>
  <c r="P37"/>
  <c r="O37"/>
  <c r="J37"/>
  <c r="I36"/>
  <c r="K36" s="1"/>
  <c r="K35"/>
  <c r="I34"/>
  <c r="AA33"/>
  <c r="Z33"/>
  <c r="Y33"/>
  <c r="X33"/>
  <c r="W33"/>
  <c r="V33"/>
  <c r="T33"/>
  <c r="S33"/>
  <c r="R33"/>
  <c r="Q33"/>
  <c r="P33"/>
  <c r="O33"/>
  <c r="J33"/>
  <c r="I31"/>
  <c r="I30"/>
  <c r="I29"/>
  <c r="I28"/>
  <c r="I27"/>
  <c r="I26"/>
  <c r="AA24"/>
  <c r="Z24"/>
  <c r="Y24"/>
  <c r="X24"/>
  <c r="W24"/>
  <c r="V24"/>
  <c r="T24"/>
  <c r="S24"/>
  <c r="R24"/>
  <c r="Q24"/>
  <c r="P24"/>
  <c r="O24"/>
  <c r="J24"/>
  <c r="I23"/>
  <c r="K22"/>
  <c r="N22" s="1"/>
  <c r="N20" s="1"/>
  <c r="I21"/>
  <c r="AA20"/>
  <c r="Z20"/>
  <c r="Y20"/>
  <c r="X20"/>
  <c r="W20"/>
  <c r="V20"/>
  <c r="T20"/>
  <c r="S20"/>
  <c r="R20"/>
  <c r="Q20"/>
  <c r="P20"/>
  <c r="O20"/>
  <c r="J20"/>
  <c r="I19"/>
  <c r="K19" s="1"/>
  <c r="I18"/>
  <c r="K18" s="1"/>
  <c r="I17"/>
  <c r="K17" s="1"/>
  <c r="I16"/>
  <c r="K16" s="1"/>
  <c r="I15"/>
  <c r="I14"/>
  <c r="K14" s="1"/>
  <c r="I13"/>
  <c r="K13" s="1"/>
  <c r="I12"/>
  <c r="K12" s="1"/>
  <c r="I11"/>
  <c r="K11" s="1"/>
  <c r="I10"/>
  <c r="K10" s="1"/>
  <c r="I9"/>
  <c r="K9" s="1"/>
  <c r="K8"/>
  <c r="AA6"/>
  <c r="Z6"/>
  <c r="Y6"/>
  <c r="Y5" s="1"/>
  <c r="X6"/>
  <c r="W6"/>
  <c r="V6"/>
  <c r="T6"/>
  <c r="T5" s="1"/>
  <c r="S6"/>
  <c r="S5" s="1"/>
  <c r="R6"/>
  <c r="Q6"/>
  <c r="P6"/>
  <c r="P5" s="1"/>
  <c r="O6"/>
  <c r="J6"/>
  <c r="I258" i="82"/>
  <c r="K258" s="1"/>
  <c r="I257"/>
  <c r="K257" s="1"/>
  <c r="I256"/>
  <c r="K256" s="1"/>
  <c r="I255"/>
  <c r="K255" s="1"/>
  <c r="I254"/>
  <c r="I253"/>
  <c r="K253" s="1"/>
  <c r="I252"/>
  <c r="K252" s="1"/>
  <c r="X251"/>
  <c r="W251"/>
  <c r="V251"/>
  <c r="U251"/>
  <c r="T251"/>
  <c r="S251"/>
  <c r="Q251"/>
  <c r="P251"/>
  <c r="O251"/>
  <c r="N251"/>
  <c r="M251"/>
  <c r="L251"/>
  <c r="J251"/>
  <c r="I250"/>
  <c r="K250" s="1"/>
  <c r="I249"/>
  <c r="X248"/>
  <c r="X230" s="1"/>
  <c r="X229" s="1"/>
  <c r="W248"/>
  <c r="V248"/>
  <c r="U248"/>
  <c r="T248"/>
  <c r="S248"/>
  <c r="Q248"/>
  <c r="P248"/>
  <c r="O248"/>
  <c r="N248"/>
  <c r="M248"/>
  <c r="L248"/>
  <c r="J248"/>
  <c r="I247"/>
  <c r="K247" s="1"/>
  <c r="I246"/>
  <c r="K246" s="1"/>
  <c r="I245"/>
  <c r="K245" s="1"/>
  <c r="I244"/>
  <c r="K244" s="1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X235"/>
  <c r="W235"/>
  <c r="V235"/>
  <c r="U235"/>
  <c r="T235"/>
  <c r="S235"/>
  <c r="Q235"/>
  <c r="P235"/>
  <c r="O235"/>
  <c r="N235"/>
  <c r="M235"/>
  <c r="L235"/>
  <c r="J235"/>
  <c r="I234"/>
  <c r="K234" s="1"/>
  <c r="I233"/>
  <c r="K233" s="1"/>
  <c r="I232"/>
  <c r="X231"/>
  <c r="W231"/>
  <c r="W230" s="1"/>
  <c r="W229" s="1"/>
  <c r="V231"/>
  <c r="U231"/>
  <c r="T231"/>
  <c r="S231"/>
  <c r="S230" s="1"/>
  <c r="Q231"/>
  <c r="P231"/>
  <c r="O231"/>
  <c r="N231"/>
  <c r="N230" s="1"/>
  <c r="M231"/>
  <c r="L231"/>
  <c r="J231"/>
  <c r="I228"/>
  <c r="K228" s="1"/>
  <c r="I227"/>
  <c r="K227" s="1"/>
  <c r="I226"/>
  <c r="K226" s="1"/>
  <c r="I225"/>
  <c r="K225" s="1"/>
  <c r="I224"/>
  <c r="K224" s="1"/>
  <c r="I223"/>
  <c r="K223" s="1"/>
  <c r="I222"/>
  <c r="I221"/>
  <c r="K221" s="1"/>
  <c r="I220"/>
  <c r="K220" s="1"/>
  <c r="I219"/>
  <c r="K219" s="1"/>
  <c r="X218"/>
  <c r="W218"/>
  <c r="V218"/>
  <c r="U218"/>
  <c r="T218"/>
  <c r="S218"/>
  <c r="Q218"/>
  <c r="P218"/>
  <c r="O218"/>
  <c r="N218"/>
  <c r="M218"/>
  <c r="L218"/>
  <c r="J218"/>
  <c r="I217"/>
  <c r="K217" s="1"/>
  <c r="I216"/>
  <c r="K216" s="1"/>
  <c r="I215"/>
  <c r="K215" s="1"/>
  <c r="I214"/>
  <c r="K214" s="1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I205"/>
  <c r="K205" s="1"/>
  <c r="X204"/>
  <c r="W204"/>
  <c r="V204"/>
  <c r="U204"/>
  <c r="T204"/>
  <c r="S204"/>
  <c r="Q204"/>
  <c r="P204"/>
  <c r="O204"/>
  <c r="N204"/>
  <c r="M204"/>
  <c r="L204"/>
  <c r="J204"/>
  <c r="I203"/>
  <c r="K203" s="1"/>
  <c r="I202"/>
  <c r="K202" s="1"/>
  <c r="X201"/>
  <c r="W201"/>
  <c r="V201"/>
  <c r="U201"/>
  <c r="T201"/>
  <c r="S201"/>
  <c r="Q201"/>
  <c r="P201"/>
  <c r="O201"/>
  <c r="N201"/>
  <c r="M201"/>
  <c r="L201"/>
  <c r="J201"/>
  <c r="I200"/>
  <c r="K200" s="1"/>
  <c r="I199"/>
  <c r="K199" s="1"/>
  <c r="I198"/>
  <c r="K198" s="1"/>
  <c r="I197"/>
  <c r="K197" s="1"/>
  <c r="I196"/>
  <c r="K196" s="1"/>
  <c r="I195"/>
  <c r="K195" s="1"/>
  <c r="I194"/>
  <c r="K194" s="1"/>
  <c r="I193"/>
  <c r="K193" s="1"/>
  <c r="I192"/>
  <c r="K192" s="1"/>
  <c r="I191"/>
  <c r="X190"/>
  <c r="W190"/>
  <c r="V190"/>
  <c r="U190"/>
  <c r="T190"/>
  <c r="S190"/>
  <c r="Q190"/>
  <c r="P190"/>
  <c r="O190"/>
  <c r="N190"/>
  <c r="M190"/>
  <c r="L190"/>
  <c r="J190"/>
  <c r="I189"/>
  <c r="K189" s="1"/>
  <c r="I188"/>
  <c r="K188" s="1"/>
  <c r="I187"/>
  <c r="K187" s="1"/>
  <c r="I186"/>
  <c r="K186" s="1"/>
  <c r="I185"/>
  <c r="K185" s="1"/>
  <c r="I184"/>
  <c r="K184" s="1"/>
  <c r="I183"/>
  <c r="K183" s="1"/>
  <c r="I182"/>
  <c r="K182" s="1"/>
  <c r="I181"/>
  <c r="K181" s="1"/>
  <c r="I180"/>
  <c r="X179"/>
  <c r="W179"/>
  <c r="V179"/>
  <c r="U179"/>
  <c r="T179"/>
  <c r="S179"/>
  <c r="Q179"/>
  <c r="P179"/>
  <c r="O179"/>
  <c r="N179"/>
  <c r="M179"/>
  <c r="L179"/>
  <c r="J179"/>
  <c r="I178"/>
  <c r="K178" s="1"/>
  <c r="I177"/>
  <c r="K177" s="1"/>
  <c r="I176"/>
  <c r="K176" s="1"/>
  <c r="I175"/>
  <c r="K175" s="1"/>
  <c r="I174"/>
  <c r="K174" s="1"/>
  <c r="I173"/>
  <c r="K173" s="1"/>
  <c r="I172"/>
  <c r="K172" s="1"/>
  <c r="I171"/>
  <c r="K171" s="1"/>
  <c r="I170"/>
  <c r="K170" s="1"/>
  <c r="I169"/>
  <c r="K169" s="1"/>
  <c r="X168"/>
  <c r="W168"/>
  <c r="V168"/>
  <c r="U168"/>
  <c r="T168"/>
  <c r="S168"/>
  <c r="Q168"/>
  <c r="P168"/>
  <c r="O168"/>
  <c r="N168"/>
  <c r="M168"/>
  <c r="L168"/>
  <c r="J168"/>
  <c r="I167"/>
  <c r="K165"/>
  <c r="K164"/>
  <c r="K163"/>
  <c r="K162"/>
  <c r="X161"/>
  <c r="W161"/>
  <c r="V161"/>
  <c r="U161"/>
  <c r="T161"/>
  <c r="S161"/>
  <c r="Q161"/>
  <c r="P161"/>
  <c r="O161"/>
  <c r="N161"/>
  <c r="M161"/>
  <c r="L161"/>
  <c r="J161"/>
  <c r="K160"/>
  <c r="K159"/>
  <c r="K158"/>
  <c r="K157"/>
  <c r="I156"/>
  <c r="K156" s="1"/>
  <c r="I155"/>
  <c r="K155" s="1"/>
  <c r="I154"/>
  <c r="X153"/>
  <c r="X151" s="1"/>
  <c r="W153"/>
  <c r="W151" s="1"/>
  <c r="V153"/>
  <c r="U153"/>
  <c r="U151" s="1"/>
  <c r="T153"/>
  <c r="T151" s="1"/>
  <c r="S153"/>
  <c r="S151" s="1"/>
  <c r="Q153"/>
  <c r="P153"/>
  <c r="P151" s="1"/>
  <c r="O153"/>
  <c r="O151" s="1"/>
  <c r="N153"/>
  <c r="N151" s="1"/>
  <c r="M153"/>
  <c r="M151" s="1"/>
  <c r="L153"/>
  <c r="J153"/>
  <c r="J151" s="1"/>
  <c r="I152"/>
  <c r="K152" s="1"/>
  <c r="V151"/>
  <c r="Q151"/>
  <c r="I150"/>
  <c r="K150" s="1"/>
  <c r="I149"/>
  <c r="K149" s="1"/>
  <c r="I148"/>
  <c r="K148" s="1"/>
  <c r="I147"/>
  <c r="K147" s="1"/>
  <c r="I146"/>
  <c r="K146" s="1"/>
  <c r="I145"/>
  <c r="K145" s="1"/>
  <c r="I144"/>
  <c r="K144" s="1"/>
  <c r="I143"/>
  <c r="I142"/>
  <c r="K142" s="1"/>
  <c r="I141"/>
  <c r="K141" s="1"/>
  <c r="I140"/>
  <c r="K140" s="1"/>
  <c r="X139"/>
  <c r="W139"/>
  <c r="V139"/>
  <c r="U139"/>
  <c r="T139"/>
  <c r="S139"/>
  <c r="Q139"/>
  <c r="P139"/>
  <c r="O139"/>
  <c r="N139"/>
  <c r="M139"/>
  <c r="L139"/>
  <c r="J139"/>
  <c r="I138"/>
  <c r="K138" s="1"/>
  <c r="I137"/>
  <c r="K137" s="1"/>
  <c r="I136"/>
  <c r="K136" s="1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X124"/>
  <c r="W124"/>
  <c r="V124"/>
  <c r="U124"/>
  <c r="T124"/>
  <c r="S124"/>
  <c r="Q124"/>
  <c r="P124"/>
  <c r="O124"/>
  <c r="N124"/>
  <c r="M124"/>
  <c r="L124"/>
  <c r="J124"/>
  <c r="I123"/>
  <c r="K123" s="1"/>
  <c r="I122"/>
  <c r="X121"/>
  <c r="W121"/>
  <c r="V121"/>
  <c r="U121"/>
  <c r="T121"/>
  <c r="S121"/>
  <c r="Q121"/>
  <c r="P121"/>
  <c r="O121"/>
  <c r="N121"/>
  <c r="M121"/>
  <c r="L121"/>
  <c r="J121"/>
  <c r="I120"/>
  <c r="K120" s="1"/>
  <c r="I119"/>
  <c r="K119" s="1"/>
  <c r="I118"/>
  <c r="K118" s="1"/>
  <c r="I117"/>
  <c r="K117" s="1"/>
  <c r="I116"/>
  <c r="K116" s="1"/>
  <c r="I115"/>
  <c r="K115" s="1"/>
  <c r="I114"/>
  <c r="K114" s="1"/>
  <c r="I113"/>
  <c r="K113" s="1"/>
  <c r="I112"/>
  <c r="I111"/>
  <c r="K111" s="1"/>
  <c r="X110"/>
  <c r="W110"/>
  <c r="V110"/>
  <c r="U110"/>
  <c r="T110"/>
  <c r="S110"/>
  <c r="Q110"/>
  <c r="P110"/>
  <c r="O110"/>
  <c r="N110"/>
  <c r="M110"/>
  <c r="L110"/>
  <c r="J110"/>
  <c r="I109"/>
  <c r="K109" s="1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I100"/>
  <c r="K100" s="1"/>
  <c r="X99"/>
  <c r="W99"/>
  <c r="V99"/>
  <c r="U99"/>
  <c r="T99"/>
  <c r="S99"/>
  <c r="Q99"/>
  <c r="P99"/>
  <c r="O99"/>
  <c r="N99"/>
  <c r="M99"/>
  <c r="L99"/>
  <c r="J99"/>
  <c r="I98"/>
  <c r="K98" s="1"/>
  <c r="I97"/>
  <c r="K97" s="1"/>
  <c r="I96"/>
  <c r="K96" s="1"/>
  <c r="I95"/>
  <c r="K95" s="1"/>
  <c r="I94"/>
  <c r="K94" s="1"/>
  <c r="I93"/>
  <c r="K93" s="1"/>
  <c r="I92"/>
  <c r="K92" s="1"/>
  <c r="I91"/>
  <c r="K91" s="1"/>
  <c r="I90"/>
  <c r="K90" s="1"/>
  <c r="I89"/>
  <c r="X88"/>
  <c r="W88"/>
  <c r="V88"/>
  <c r="U88"/>
  <c r="T88"/>
  <c r="S88"/>
  <c r="Q88"/>
  <c r="P88"/>
  <c r="O88"/>
  <c r="N88"/>
  <c r="M88"/>
  <c r="L88"/>
  <c r="J88"/>
  <c r="I87"/>
  <c r="K87" s="1"/>
  <c r="I86"/>
  <c r="K86" s="1"/>
  <c r="I85"/>
  <c r="K85" s="1"/>
  <c r="I84"/>
  <c r="X83"/>
  <c r="W83"/>
  <c r="V83"/>
  <c r="U83"/>
  <c r="T83"/>
  <c r="S83"/>
  <c r="Q83"/>
  <c r="P83"/>
  <c r="O83"/>
  <c r="N83"/>
  <c r="M83"/>
  <c r="L83"/>
  <c r="J83"/>
  <c r="I82"/>
  <c r="I81"/>
  <c r="K81" s="1"/>
  <c r="X80"/>
  <c r="W80"/>
  <c r="V80"/>
  <c r="U80"/>
  <c r="T80"/>
  <c r="S80"/>
  <c r="Q80"/>
  <c r="P80"/>
  <c r="O80"/>
  <c r="N80"/>
  <c r="M80"/>
  <c r="L80"/>
  <c r="J80"/>
  <c r="I78"/>
  <c r="K78" s="1"/>
  <c r="I77"/>
  <c r="K77" s="1"/>
  <c r="I76"/>
  <c r="K76" s="1"/>
  <c r="I75"/>
  <c r="K75" s="1"/>
  <c r="X74"/>
  <c r="W74"/>
  <c r="V74"/>
  <c r="U74"/>
  <c r="T74"/>
  <c r="S74"/>
  <c r="Q74"/>
  <c r="P74"/>
  <c r="O74"/>
  <c r="N74"/>
  <c r="M74"/>
  <c r="L74"/>
  <c r="J74"/>
  <c r="I73"/>
  <c r="K73" s="1"/>
  <c r="I72"/>
  <c r="K72" s="1"/>
  <c r="I71"/>
  <c r="K71" s="1"/>
  <c r="X70"/>
  <c r="W70"/>
  <c r="W63" s="1"/>
  <c r="V70"/>
  <c r="V63" s="1"/>
  <c r="U70"/>
  <c r="U63" s="1"/>
  <c r="T70"/>
  <c r="S70"/>
  <c r="S63" s="1"/>
  <c r="Q70"/>
  <c r="Q63" s="1"/>
  <c r="P70"/>
  <c r="P63" s="1"/>
  <c r="O70"/>
  <c r="N70"/>
  <c r="N63" s="1"/>
  <c r="M70"/>
  <c r="L70"/>
  <c r="J70"/>
  <c r="I69"/>
  <c r="K69" s="1"/>
  <c r="I68"/>
  <c r="K68" s="1"/>
  <c r="I67"/>
  <c r="K67" s="1"/>
  <c r="I66"/>
  <c r="K66" s="1"/>
  <c r="I65"/>
  <c r="K65" s="1"/>
  <c r="I64"/>
  <c r="M63"/>
  <c r="L63"/>
  <c r="K61"/>
  <c r="K60"/>
  <c r="K59"/>
  <c r="X57"/>
  <c r="W57"/>
  <c r="V57"/>
  <c r="U57"/>
  <c r="T57"/>
  <c r="S57"/>
  <c r="Q57"/>
  <c r="P57"/>
  <c r="O57"/>
  <c r="N57"/>
  <c r="M57"/>
  <c r="L57"/>
  <c r="J57"/>
  <c r="I56"/>
  <c r="K56" s="1"/>
  <c r="I55"/>
  <c r="K55" s="1"/>
  <c r="X54"/>
  <c r="W54"/>
  <c r="V54"/>
  <c r="U54"/>
  <c r="T54"/>
  <c r="S54"/>
  <c r="Q54"/>
  <c r="P54"/>
  <c r="O54"/>
  <c r="N54"/>
  <c r="M54"/>
  <c r="L54"/>
  <c r="J54"/>
  <c r="K49"/>
  <c r="I48"/>
  <c r="K48" s="1"/>
  <c r="I47"/>
  <c r="K47" s="1"/>
  <c r="I46"/>
  <c r="X45"/>
  <c r="X40" s="1"/>
  <c r="W45"/>
  <c r="W40" s="1"/>
  <c r="V45"/>
  <c r="V40" s="1"/>
  <c r="U45"/>
  <c r="U40" s="1"/>
  <c r="T45"/>
  <c r="T40" s="1"/>
  <c r="S45"/>
  <c r="S40" s="1"/>
  <c r="Q45"/>
  <c r="P45"/>
  <c r="P40" s="1"/>
  <c r="O45"/>
  <c r="O40" s="1"/>
  <c r="N45"/>
  <c r="N40" s="1"/>
  <c r="M45"/>
  <c r="L45"/>
  <c r="L40" s="1"/>
  <c r="J45"/>
  <c r="J40" s="1"/>
  <c r="K43"/>
  <c r="K42"/>
  <c r="Q40"/>
  <c r="M40"/>
  <c r="X37"/>
  <c r="W37"/>
  <c r="V37"/>
  <c r="U37"/>
  <c r="T37"/>
  <c r="S37"/>
  <c r="Q37"/>
  <c r="P37"/>
  <c r="O37"/>
  <c r="N37"/>
  <c r="M37"/>
  <c r="L37"/>
  <c r="J37"/>
  <c r="I36"/>
  <c r="K36" s="1"/>
  <c r="I34"/>
  <c r="K34" s="1"/>
  <c r="X33"/>
  <c r="W33"/>
  <c r="V33"/>
  <c r="U33"/>
  <c r="T33"/>
  <c r="S33"/>
  <c r="Q33"/>
  <c r="P33"/>
  <c r="O33"/>
  <c r="N33"/>
  <c r="M33"/>
  <c r="L33"/>
  <c r="J33"/>
  <c r="I31"/>
  <c r="K31" s="1"/>
  <c r="I30"/>
  <c r="K30" s="1"/>
  <c r="I29"/>
  <c r="K29" s="1"/>
  <c r="I28"/>
  <c r="K28" s="1"/>
  <c r="I27"/>
  <c r="K27" s="1"/>
  <c r="I26"/>
  <c r="K26" s="1"/>
  <c r="K25"/>
  <c r="X24"/>
  <c r="W24"/>
  <c r="V24"/>
  <c r="U24"/>
  <c r="T24"/>
  <c r="S24"/>
  <c r="Q24"/>
  <c r="P24"/>
  <c r="O24"/>
  <c r="N24"/>
  <c r="M24"/>
  <c r="L24"/>
  <c r="J24"/>
  <c r="I23"/>
  <c r="K23" s="1"/>
  <c r="I21"/>
  <c r="K21" s="1"/>
  <c r="X20"/>
  <c r="W20"/>
  <c r="V20"/>
  <c r="U20"/>
  <c r="T20"/>
  <c r="S20"/>
  <c r="Q20"/>
  <c r="P20"/>
  <c r="O20"/>
  <c r="N20"/>
  <c r="M20"/>
  <c r="L20"/>
  <c r="J20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I9"/>
  <c r="K9" s="1"/>
  <c r="K8"/>
  <c r="I7"/>
  <c r="X6"/>
  <c r="W6"/>
  <c r="V6"/>
  <c r="U6"/>
  <c r="T6"/>
  <c r="S6"/>
  <c r="Q6"/>
  <c r="P6"/>
  <c r="O6"/>
  <c r="N6"/>
  <c r="N5" s="1"/>
  <c r="M6"/>
  <c r="L6"/>
  <c r="J6"/>
  <c r="I254" i="81"/>
  <c r="K254" s="1"/>
  <c r="I253"/>
  <c r="K253" s="1"/>
  <c r="I252"/>
  <c r="K252" s="1"/>
  <c r="I251"/>
  <c r="K251" s="1"/>
  <c r="I250"/>
  <c r="K250" s="1"/>
  <c r="I249"/>
  <c r="K248"/>
  <c r="I248"/>
  <c r="X247"/>
  <c r="W247"/>
  <c r="V247"/>
  <c r="U247"/>
  <c r="T247"/>
  <c r="S247"/>
  <c r="Q247"/>
  <c r="P247"/>
  <c r="O247"/>
  <c r="N247"/>
  <c r="M247"/>
  <c r="L247"/>
  <c r="J247"/>
  <c r="I246"/>
  <c r="K246" s="1"/>
  <c r="I245"/>
  <c r="K245" s="1"/>
  <c r="X244"/>
  <c r="W244"/>
  <c r="V244"/>
  <c r="U244"/>
  <c r="T244"/>
  <c r="S244"/>
  <c r="Q244"/>
  <c r="P244"/>
  <c r="O244"/>
  <c r="N244"/>
  <c r="M244"/>
  <c r="L244"/>
  <c r="J244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K235" s="1"/>
  <c r="I234"/>
  <c r="K234" s="1"/>
  <c r="I233"/>
  <c r="K233" s="1"/>
  <c r="I232"/>
  <c r="X231"/>
  <c r="W231"/>
  <c r="V231"/>
  <c r="U231"/>
  <c r="T231"/>
  <c r="S231"/>
  <c r="Q231"/>
  <c r="P231"/>
  <c r="O231"/>
  <c r="N231"/>
  <c r="M231"/>
  <c r="L231"/>
  <c r="J231"/>
  <c r="I230"/>
  <c r="K230" s="1"/>
  <c r="I229"/>
  <c r="K229" s="1"/>
  <c r="I228"/>
  <c r="K228" s="1"/>
  <c r="X227"/>
  <c r="W227"/>
  <c r="V227"/>
  <c r="U227"/>
  <c r="T227"/>
  <c r="S227"/>
  <c r="Q227"/>
  <c r="P227"/>
  <c r="O227"/>
  <c r="N227"/>
  <c r="M227"/>
  <c r="L227"/>
  <c r="J227"/>
  <c r="U226"/>
  <c r="U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I217"/>
  <c r="K217" s="1"/>
  <c r="I216"/>
  <c r="I215"/>
  <c r="K215" s="1"/>
  <c r="X214"/>
  <c r="W214"/>
  <c r="V214"/>
  <c r="U214"/>
  <c r="T214"/>
  <c r="S214"/>
  <c r="Q214"/>
  <c r="P214"/>
  <c r="O214"/>
  <c r="N214"/>
  <c r="M214"/>
  <c r="L214"/>
  <c r="J214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K205" s="1"/>
  <c r="I204"/>
  <c r="K204" s="1"/>
  <c r="I203"/>
  <c r="K203" s="1"/>
  <c r="I202"/>
  <c r="K202" s="1"/>
  <c r="I201"/>
  <c r="X200"/>
  <c r="W200"/>
  <c r="V200"/>
  <c r="U200"/>
  <c r="T200"/>
  <c r="S200"/>
  <c r="Q200"/>
  <c r="P200"/>
  <c r="O200"/>
  <c r="N200"/>
  <c r="M200"/>
  <c r="L200"/>
  <c r="R200" s="1"/>
  <c r="J200"/>
  <c r="I199"/>
  <c r="I198"/>
  <c r="K198" s="1"/>
  <c r="X197"/>
  <c r="W197"/>
  <c r="V197"/>
  <c r="U197"/>
  <c r="T197"/>
  <c r="S197"/>
  <c r="Q197"/>
  <c r="P197"/>
  <c r="O197"/>
  <c r="N197"/>
  <c r="M197"/>
  <c r="L197"/>
  <c r="J197"/>
  <c r="I196"/>
  <c r="K196" s="1"/>
  <c r="I195"/>
  <c r="K195" s="1"/>
  <c r="I194"/>
  <c r="K194" s="1"/>
  <c r="I193"/>
  <c r="K193" s="1"/>
  <c r="I192"/>
  <c r="K192" s="1"/>
  <c r="I191"/>
  <c r="K191" s="1"/>
  <c r="I190"/>
  <c r="K190" s="1"/>
  <c r="I189"/>
  <c r="K189" s="1"/>
  <c r="I188"/>
  <c r="K188" s="1"/>
  <c r="I187"/>
  <c r="X186"/>
  <c r="W186"/>
  <c r="V186"/>
  <c r="U186"/>
  <c r="T186"/>
  <c r="S186"/>
  <c r="Q186"/>
  <c r="P186"/>
  <c r="O186"/>
  <c r="N186"/>
  <c r="M186"/>
  <c r="L186"/>
  <c r="J186"/>
  <c r="I185"/>
  <c r="K185" s="1"/>
  <c r="I184"/>
  <c r="K184" s="1"/>
  <c r="I183"/>
  <c r="K183" s="1"/>
  <c r="I182"/>
  <c r="K182" s="1"/>
  <c r="I181"/>
  <c r="K181" s="1"/>
  <c r="I180"/>
  <c r="K180" s="1"/>
  <c r="I179"/>
  <c r="K179" s="1"/>
  <c r="I178"/>
  <c r="K178" s="1"/>
  <c r="I177"/>
  <c r="K177" s="1"/>
  <c r="I176"/>
  <c r="K176" s="1"/>
  <c r="X175"/>
  <c r="W175"/>
  <c r="V175"/>
  <c r="U175"/>
  <c r="T175"/>
  <c r="S175"/>
  <c r="Q175"/>
  <c r="P175"/>
  <c r="O175"/>
  <c r="N175"/>
  <c r="M175"/>
  <c r="L175"/>
  <c r="J175"/>
  <c r="I174"/>
  <c r="K174" s="1"/>
  <c r="I173"/>
  <c r="K173" s="1"/>
  <c r="I172"/>
  <c r="K172" s="1"/>
  <c r="I171"/>
  <c r="K171" s="1"/>
  <c r="I170"/>
  <c r="K170" s="1"/>
  <c r="I169"/>
  <c r="K169" s="1"/>
  <c r="I168"/>
  <c r="K168" s="1"/>
  <c r="I167"/>
  <c r="K167" s="1"/>
  <c r="I166"/>
  <c r="K166" s="1"/>
  <c r="I165"/>
  <c r="X164"/>
  <c r="W164"/>
  <c r="V164"/>
  <c r="U164"/>
  <c r="T164"/>
  <c r="S164"/>
  <c r="Q164"/>
  <c r="P164"/>
  <c r="O164"/>
  <c r="N164"/>
  <c r="M164"/>
  <c r="L164"/>
  <c r="J164"/>
  <c r="I163"/>
  <c r="K163" s="1"/>
  <c r="K161"/>
  <c r="I160"/>
  <c r="K160" s="1"/>
  <c r="I159"/>
  <c r="K159" s="1"/>
  <c r="X157"/>
  <c r="W157"/>
  <c r="V157"/>
  <c r="U157"/>
  <c r="T157"/>
  <c r="S157"/>
  <c r="Q157"/>
  <c r="P157"/>
  <c r="O157"/>
  <c r="N157"/>
  <c r="M157"/>
  <c r="L157"/>
  <c r="J157"/>
  <c r="K156"/>
  <c r="I155"/>
  <c r="I154"/>
  <c r="I153"/>
  <c r="K153" s="1"/>
  <c r="I152"/>
  <c r="I151"/>
  <c r="K151" s="1"/>
  <c r="X149"/>
  <c r="W149"/>
  <c r="V149"/>
  <c r="U149"/>
  <c r="T149"/>
  <c r="S149"/>
  <c r="Q149"/>
  <c r="P149"/>
  <c r="P147" s="1"/>
  <c r="O149"/>
  <c r="N149"/>
  <c r="M149"/>
  <c r="L149"/>
  <c r="J149"/>
  <c r="J147" s="1"/>
  <c r="I148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K139" s="1"/>
  <c r="I138"/>
  <c r="K138" s="1"/>
  <c r="I137"/>
  <c r="I136"/>
  <c r="K136" s="1"/>
  <c r="X135"/>
  <c r="W135"/>
  <c r="V135"/>
  <c r="U135"/>
  <c r="T135"/>
  <c r="S135"/>
  <c r="Q135"/>
  <c r="P135"/>
  <c r="O135"/>
  <c r="N135"/>
  <c r="M135"/>
  <c r="L135"/>
  <c r="J135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I123"/>
  <c r="K123" s="1"/>
  <c r="I122"/>
  <c r="K122" s="1"/>
  <c r="I121"/>
  <c r="K121" s="1"/>
  <c r="X120"/>
  <c r="W120"/>
  <c r="V120"/>
  <c r="U120"/>
  <c r="T120"/>
  <c r="S120"/>
  <c r="Q120"/>
  <c r="P120"/>
  <c r="O120"/>
  <c r="N120"/>
  <c r="M120"/>
  <c r="L120"/>
  <c r="R120" s="1"/>
  <c r="J120"/>
  <c r="I119"/>
  <c r="K119" s="1"/>
  <c r="I118"/>
  <c r="K118" s="1"/>
  <c r="X117"/>
  <c r="W117"/>
  <c r="V117"/>
  <c r="U117"/>
  <c r="T117"/>
  <c r="S117"/>
  <c r="Q117"/>
  <c r="P117"/>
  <c r="O117"/>
  <c r="N117"/>
  <c r="M117"/>
  <c r="L117"/>
  <c r="J117"/>
  <c r="I116"/>
  <c r="K116" s="1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X106"/>
  <c r="W106"/>
  <c r="V106"/>
  <c r="U106"/>
  <c r="T106"/>
  <c r="S106"/>
  <c r="Q106"/>
  <c r="P106"/>
  <c r="O106"/>
  <c r="N106"/>
  <c r="M106"/>
  <c r="L106"/>
  <c r="J106"/>
  <c r="I105"/>
  <c r="K105" s="1"/>
  <c r="I104"/>
  <c r="K104" s="1"/>
  <c r="I103"/>
  <c r="K103" s="1"/>
  <c r="I102"/>
  <c r="K102" s="1"/>
  <c r="I101"/>
  <c r="K101" s="1"/>
  <c r="I100"/>
  <c r="K100" s="1"/>
  <c r="I99"/>
  <c r="K99" s="1"/>
  <c r="I98"/>
  <c r="K98" s="1"/>
  <c r="I97"/>
  <c r="K97" s="1"/>
  <c r="I96"/>
  <c r="K96" s="1"/>
  <c r="X95"/>
  <c r="W95"/>
  <c r="V95"/>
  <c r="U95"/>
  <c r="T95"/>
  <c r="S95"/>
  <c r="Q95"/>
  <c r="P95"/>
  <c r="O95"/>
  <c r="N95"/>
  <c r="M95"/>
  <c r="L95"/>
  <c r="J95"/>
  <c r="I94"/>
  <c r="K94" s="1"/>
  <c r="I93"/>
  <c r="K93" s="1"/>
  <c r="I92"/>
  <c r="K92" s="1"/>
  <c r="I91"/>
  <c r="K91" s="1"/>
  <c r="I90"/>
  <c r="K90" s="1"/>
  <c r="I89"/>
  <c r="K89" s="1"/>
  <c r="I88"/>
  <c r="K88" s="1"/>
  <c r="I87"/>
  <c r="K87" s="1"/>
  <c r="I86"/>
  <c r="K86" s="1"/>
  <c r="I85"/>
  <c r="K85" s="1"/>
  <c r="X84"/>
  <c r="W84"/>
  <c r="V84"/>
  <c r="U84"/>
  <c r="T84"/>
  <c r="S84"/>
  <c r="Q84"/>
  <c r="P84"/>
  <c r="O84"/>
  <c r="N84"/>
  <c r="M84"/>
  <c r="L84"/>
  <c r="J84"/>
  <c r="I83"/>
  <c r="K83" s="1"/>
  <c r="I82"/>
  <c r="K82" s="1"/>
  <c r="I81"/>
  <c r="K81" s="1"/>
  <c r="I80"/>
  <c r="X79"/>
  <c r="W79"/>
  <c r="V79"/>
  <c r="U79"/>
  <c r="T79"/>
  <c r="S79"/>
  <c r="Q79"/>
  <c r="P79"/>
  <c r="O79"/>
  <c r="N79"/>
  <c r="M79"/>
  <c r="L79"/>
  <c r="J79"/>
  <c r="I78"/>
  <c r="K78" s="1"/>
  <c r="I77"/>
  <c r="X76"/>
  <c r="W76"/>
  <c r="V76"/>
  <c r="U76"/>
  <c r="T76"/>
  <c r="S76"/>
  <c r="Q76"/>
  <c r="P76"/>
  <c r="O76"/>
  <c r="N76"/>
  <c r="M76"/>
  <c r="L76"/>
  <c r="J76"/>
  <c r="I74"/>
  <c r="K74" s="1"/>
  <c r="I73"/>
  <c r="K73" s="1"/>
  <c r="I72"/>
  <c r="K72" s="1"/>
  <c r="I71"/>
  <c r="K71" s="1"/>
  <c r="X70"/>
  <c r="W70"/>
  <c r="V70"/>
  <c r="U70"/>
  <c r="T70"/>
  <c r="S70"/>
  <c r="Q70"/>
  <c r="P70"/>
  <c r="O70"/>
  <c r="N70"/>
  <c r="M70"/>
  <c r="L70"/>
  <c r="J70"/>
  <c r="I69"/>
  <c r="K69" s="1"/>
  <c r="I68"/>
  <c r="I67"/>
  <c r="K67" s="1"/>
  <c r="X66"/>
  <c r="X59" s="1"/>
  <c r="W66"/>
  <c r="V66"/>
  <c r="U66"/>
  <c r="T66"/>
  <c r="T59" s="1"/>
  <c r="S66"/>
  <c r="S59" s="1"/>
  <c r="Q66"/>
  <c r="P66"/>
  <c r="P59" s="1"/>
  <c r="O66"/>
  <c r="O59" s="1"/>
  <c r="N66"/>
  <c r="N59" s="1"/>
  <c r="M66"/>
  <c r="L66"/>
  <c r="J66"/>
  <c r="J59" s="1"/>
  <c r="I65"/>
  <c r="K65" s="1"/>
  <c r="I64"/>
  <c r="K64" s="1"/>
  <c r="I63"/>
  <c r="K63" s="1"/>
  <c r="I62"/>
  <c r="K62" s="1"/>
  <c r="I61"/>
  <c r="K61" s="1"/>
  <c r="I60"/>
  <c r="K60" s="1"/>
  <c r="U59"/>
  <c r="M59"/>
  <c r="I58"/>
  <c r="K58" s="1"/>
  <c r="I57"/>
  <c r="K57" s="1"/>
  <c r="I56"/>
  <c r="K56" s="1"/>
  <c r="I55"/>
  <c r="K54"/>
  <c r="X53"/>
  <c r="W53"/>
  <c r="V53"/>
  <c r="U53"/>
  <c r="T53"/>
  <c r="S53"/>
  <c r="Q53"/>
  <c r="P53"/>
  <c r="O53"/>
  <c r="N53"/>
  <c r="M53"/>
  <c r="L53"/>
  <c r="J53"/>
  <c r="I52"/>
  <c r="K52" s="1"/>
  <c r="I51"/>
  <c r="K51" s="1"/>
  <c r="X50"/>
  <c r="W50"/>
  <c r="V50"/>
  <c r="U50"/>
  <c r="T50"/>
  <c r="S50"/>
  <c r="Q50"/>
  <c r="P50"/>
  <c r="O50"/>
  <c r="N50"/>
  <c r="M50"/>
  <c r="L50"/>
  <c r="J50"/>
  <c r="I49"/>
  <c r="I48"/>
  <c r="K48" s="1"/>
  <c r="I47"/>
  <c r="K47" s="1"/>
  <c r="I46"/>
  <c r="X45"/>
  <c r="W45"/>
  <c r="W40" s="1"/>
  <c r="V45"/>
  <c r="U45"/>
  <c r="U40" s="1"/>
  <c r="T45"/>
  <c r="S45"/>
  <c r="S40" s="1"/>
  <c r="Q45"/>
  <c r="Q40" s="1"/>
  <c r="P45"/>
  <c r="P40" s="1"/>
  <c r="O45"/>
  <c r="N45"/>
  <c r="N40" s="1"/>
  <c r="M45"/>
  <c r="M40" s="1"/>
  <c r="L45"/>
  <c r="L40" s="1"/>
  <c r="J45"/>
  <c r="I43"/>
  <c r="K43" s="1"/>
  <c r="I42"/>
  <c r="K42" s="1"/>
  <c r="I41"/>
  <c r="X40"/>
  <c r="T40"/>
  <c r="O40"/>
  <c r="J40"/>
  <c r="I39"/>
  <c r="I38"/>
  <c r="K38" s="1"/>
  <c r="X37"/>
  <c r="W37"/>
  <c r="V37"/>
  <c r="U37"/>
  <c r="T37"/>
  <c r="S37"/>
  <c r="Q37"/>
  <c r="P37"/>
  <c r="O37"/>
  <c r="N37"/>
  <c r="M37"/>
  <c r="L37"/>
  <c r="J37"/>
  <c r="I36"/>
  <c r="K36" s="1"/>
  <c r="I34"/>
  <c r="X33"/>
  <c r="W33"/>
  <c r="V33"/>
  <c r="U33"/>
  <c r="T33"/>
  <c r="S33"/>
  <c r="Q33"/>
  <c r="P33"/>
  <c r="O33"/>
  <c r="N33"/>
  <c r="M33"/>
  <c r="L33"/>
  <c r="J33"/>
  <c r="I31"/>
  <c r="K31" s="1"/>
  <c r="I30"/>
  <c r="K30" s="1"/>
  <c r="I29"/>
  <c r="K29" s="1"/>
  <c r="I28"/>
  <c r="K28" s="1"/>
  <c r="I27"/>
  <c r="K27" s="1"/>
  <c r="I26"/>
  <c r="K26" s="1"/>
  <c r="I25"/>
  <c r="X24"/>
  <c r="W24"/>
  <c r="V24"/>
  <c r="U24"/>
  <c r="T24"/>
  <c r="S24"/>
  <c r="Q24"/>
  <c r="P24"/>
  <c r="O24"/>
  <c r="N24"/>
  <c r="M24"/>
  <c r="L24"/>
  <c r="J24"/>
  <c r="I23"/>
  <c r="K23" s="1"/>
  <c r="I22"/>
  <c r="K22" s="1"/>
  <c r="I21"/>
  <c r="X20"/>
  <c r="W20"/>
  <c r="V20"/>
  <c r="U20"/>
  <c r="T20"/>
  <c r="S20"/>
  <c r="Q20"/>
  <c r="P20"/>
  <c r="O20"/>
  <c r="N20"/>
  <c r="M20"/>
  <c r="L20"/>
  <c r="J20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I9"/>
  <c r="K9" s="1"/>
  <c r="I8"/>
  <c r="K8" s="1"/>
  <c r="I7"/>
  <c r="K7" s="1"/>
  <c r="X6"/>
  <c r="W6"/>
  <c r="V6"/>
  <c r="U6"/>
  <c r="T6"/>
  <c r="S6"/>
  <c r="Q6"/>
  <c r="P6"/>
  <c r="O6"/>
  <c r="N6"/>
  <c r="M6"/>
  <c r="M5" s="1"/>
  <c r="L6"/>
  <c r="J6"/>
  <c r="I257" i="80"/>
  <c r="K257" s="1"/>
  <c r="I256"/>
  <c r="K256" s="1"/>
  <c r="I255"/>
  <c r="K255" s="1"/>
  <c r="I254"/>
  <c r="K254" s="1"/>
  <c r="I253"/>
  <c r="K253" s="1"/>
  <c r="I252"/>
  <c r="K252" s="1"/>
  <c r="I251"/>
  <c r="Z250"/>
  <c r="Y250"/>
  <c r="X250"/>
  <c r="W250"/>
  <c r="V250"/>
  <c r="U250"/>
  <c r="S250"/>
  <c r="R250"/>
  <c r="Q250"/>
  <c r="P250"/>
  <c r="O250"/>
  <c r="N250"/>
  <c r="J250"/>
  <c r="I249"/>
  <c r="K249" s="1"/>
  <c r="I248"/>
  <c r="K248" s="1"/>
  <c r="Z247"/>
  <c r="Y247"/>
  <c r="X247"/>
  <c r="W247"/>
  <c r="V247"/>
  <c r="U247"/>
  <c r="S247"/>
  <c r="R247"/>
  <c r="Q247"/>
  <c r="P247"/>
  <c r="O247"/>
  <c r="N247"/>
  <c r="J247"/>
  <c r="I246"/>
  <c r="K246" s="1"/>
  <c r="I245"/>
  <c r="K245" s="1"/>
  <c r="I244"/>
  <c r="K244" s="1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Z234"/>
  <c r="Y234"/>
  <c r="X234"/>
  <c r="W234"/>
  <c r="V234"/>
  <c r="U234"/>
  <c r="S234"/>
  <c r="R234"/>
  <c r="Q234"/>
  <c r="P234"/>
  <c r="O234"/>
  <c r="N234"/>
  <c r="J234"/>
  <c r="I233"/>
  <c r="K233" s="1"/>
  <c r="I232"/>
  <c r="K232" s="1"/>
  <c r="I231"/>
  <c r="Z230"/>
  <c r="Y230"/>
  <c r="X230"/>
  <c r="W230"/>
  <c r="V230"/>
  <c r="U230"/>
  <c r="S230"/>
  <c r="R230"/>
  <c r="Q230"/>
  <c r="P230"/>
  <c r="O230"/>
  <c r="N230"/>
  <c r="J230"/>
  <c r="I227"/>
  <c r="K227" s="1"/>
  <c r="I226"/>
  <c r="K226" s="1"/>
  <c r="I225"/>
  <c r="K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Z217"/>
  <c r="Y217"/>
  <c r="X217"/>
  <c r="W217"/>
  <c r="V217"/>
  <c r="U217"/>
  <c r="S217"/>
  <c r="R217"/>
  <c r="Q217"/>
  <c r="P217"/>
  <c r="O217"/>
  <c r="N217"/>
  <c r="J217"/>
  <c r="I216"/>
  <c r="K216" s="1"/>
  <c r="I215"/>
  <c r="K215" s="1"/>
  <c r="I214"/>
  <c r="K214" s="1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I204"/>
  <c r="K204" s="1"/>
  <c r="Z203"/>
  <c r="Y203"/>
  <c r="X203"/>
  <c r="W203"/>
  <c r="V203"/>
  <c r="U203"/>
  <c r="S203"/>
  <c r="R203"/>
  <c r="Q203"/>
  <c r="P203"/>
  <c r="O203"/>
  <c r="N203"/>
  <c r="J203"/>
  <c r="I202"/>
  <c r="K202" s="1"/>
  <c r="I201"/>
  <c r="Z200"/>
  <c r="Y200"/>
  <c r="X200"/>
  <c r="W200"/>
  <c r="V200"/>
  <c r="U200"/>
  <c r="S200"/>
  <c r="R200"/>
  <c r="Q200"/>
  <c r="P200"/>
  <c r="O200"/>
  <c r="N200"/>
  <c r="J200"/>
  <c r="I199"/>
  <c r="K199" s="1"/>
  <c r="I198"/>
  <c r="K198" s="1"/>
  <c r="I197"/>
  <c r="K197" s="1"/>
  <c r="I196"/>
  <c r="K196" s="1"/>
  <c r="I195"/>
  <c r="K195" s="1"/>
  <c r="I194"/>
  <c r="K194" s="1"/>
  <c r="I193"/>
  <c r="K193" s="1"/>
  <c r="I192"/>
  <c r="K192" s="1"/>
  <c r="I191"/>
  <c r="K191" s="1"/>
  <c r="I190"/>
  <c r="Z189"/>
  <c r="Y189"/>
  <c r="X189"/>
  <c r="W189"/>
  <c r="V189"/>
  <c r="U189"/>
  <c r="S189"/>
  <c r="R189"/>
  <c r="Q189"/>
  <c r="P189"/>
  <c r="O189"/>
  <c r="N189"/>
  <c r="J189"/>
  <c r="I188"/>
  <c r="K188" s="1"/>
  <c r="I187"/>
  <c r="K187" s="1"/>
  <c r="I186"/>
  <c r="K186" s="1"/>
  <c r="I185"/>
  <c r="K185" s="1"/>
  <c r="I184"/>
  <c r="K184" s="1"/>
  <c r="I183"/>
  <c r="K183" s="1"/>
  <c r="I182"/>
  <c r="K182" s="1"/>
  <c r="I181"/>
  <c r="K181" s="1"/>
  <c r="I180"/>
  <c r="K180" s="1"/>
  <c r="I179"/>
  <c r="Z178"/>
  <c r="Y178"/>
  <c r="X178"/>
  <c r="W178"/>
  <c r="V178"/>
  <c r="U178"/>
  <c r="S178"/>
  <c r="R178"/>
  <c r="Q178"/>
  <c r="P178"/>
  <c r="O178"/>
  <c r="N178"/>
  <c r="J178"/>
  <c r="I177"/>
  <c r="K177" s="1"/>
  <c r="I176"/>
  <c r="K176" s="1"/>
  <c r="I175"/>
  <c r="K175" s="1"/>
  <c r="I174"/>
  <c r="K174" s="1"/>
  <c r="I173"/>
  <c r="K173" s="1"/>
  <c r="I172"/>
  <c r="K172" s="1"/>
  <c r="I171"/>
  <c r="K171" s="1"/>
  <c r="I170"/>
  <c r="K170" s="1"/>
  <c r="I169"/>
  <c r="I168"/>
  <c r="K168" s="1"/>
  <c r="Z167"/>
  <c r="Y167"/>
  <c r="X167"/>
  <c r="W167"/>
  <c r="V167"/>
  <c r="U167"/>
  <c r="S167"/>
  <c r="R167"/>
  <c r="Q167"/>
  <c r="P167"/>
  <c r="O167"/>
  <c r="N167"/>
  <c r="J167"/>
  <c r="I166"/>
  <c r="I164"/>
  <c r="K164" s="1"/>
  <c r="I163"/>
  <c r="K163" s="1"/>
  <c r="I162"/>
  <c r="I161"/>
  <c r="K161" s="1"/>
  <c r="Z160"/>
  <c r="Y160"/>
  <c r="X160"/>
  <c r="W160"/>
  <c r="V160"/>
  <c r="U160"/>
  <c r="S160"/>
  <c r="R160"/>
  <c r="Q160"/>
  <c r="P160"/>
  <c r="O160"/>
  <c r="N160"/>
  <c r="J160"/>
  <c r="I155"/>
  <c r="K155" s="1"/>
  <c r="I154"/>
  <c r="K154" s="1"/>
  <c r="I153"/>
  <c r="Z152"/>
  <c r="Z150" s="1"/>
  <c r="Y152"/>
  <c r="Y150" s="1"/>
  <c r="X152"/>
  <c r="W152"/>
  <c r="V152"/>
  <c r="V150" s="1"/>
  <c r="U152"/>
  <c r="U150" s="1"/>
  <c r="S152"/>
  <c r="S150" s="1"/>
  <c r="R152"/>
  <c r="Q152"/>
  <c r="Q150" s="1"/>
  <c r="P152"/>
  <c r="P150" s="1"/>
  <c r="O152"/>
  <c r="O150" s="1"/>
  <c r="N152"/>
  <c r="N150" s="1"/>
  <c r="J152"/>
  <c r="J150" s="1"/>
  <c r="I151"/>
  <c r="K151" s="1"/>
  <c r="X150"/>
  <c r="W150"/>
  <c r="R150"/>
  <c r="I149"/>
  <c r="K149" s="1"/>
  <c r="I148"/>
  <c r="K148" s="1"/>
  <c r="I147"/>
  <c r="K147" s="1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Z138"/>
  <c r="Y138"/>
  <c r="X138"/>
  <c r="W138"/>
  <c r="V138"/>
  <c r="U138"/>
  <c r="S138"/>
  <c r="R138"/>
  <c r="Q138"/>
  <c r="P138"/>
  <c r="O138"/>
  <c r="N138"/>
  <c r="J138"/>
  <c r="I137"/>
  <c r="K137" s="1"/>
  <c r="I136"/>
  <c r="K136" s="1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Z123"/>
  <c r="Y123"/>
  <c r="X123"/>
  <c r="W123"/>
  <c r="V123"/>
  <c r="U123"/>
  <c r="S123"/>
  <c r="R123"/>
  <c r="Q123"/>
  <c r="P123"/>
  <c r="O123"/>
  <c r="N123"/>
  <c r="J123"/>
  <c r="I122"/>
  <c r="K122" s="1"/>
  <c r="I121"/>
  <c r="Z120"/>
  <c r="Y120"/>
  <c r="X120"/>
  <c r="W120"/>
  <c r="V120"/>
  <c r="U120"/>
  <c r="S120"/>
  <c r="R120"/>
  <c r="Q120"/>
  <c r="P120"/>
  <c r="O120"/>
  <c r="N120"/>
  <c r="J120"/>
  <c r="I119"/>
  <c r="K119" s="1"/>
  <c r="I118"/>
  <c r="K118" s="1"/>
  <c r="I117"/>
  <c r="K117" s="1"/>
  <c r="I116"/>
  <c r="K116" s="1"/>
  <c r="I115"/>
  <c r="K115" s="1"/>
  <c r="I114"/>
  <c r="K114" s="1"/>
  <c r="I113"/>
  <c r="K113" s="1"/>
  <c r="I112"/>
  <c r="K112" s="1"/>
  <c r="I111"/>
  <c r="K111" s="1"/>
  <c r="I110"/>
  <c r="K110" s="1"/>
  <c r="Z109"/>
  <c r="Y109"/>
  <c r="X109"/>
  <c r="W109"/>
  <c r="V109"/>
  <c r="U109"/>
  <c r="S109"/>
  <c r="R109"/>
  <c r="Q109"/>
  <c r="P109"/>
  <c r="O109"/>
  <c r="N109"/>
  <c r="J109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I100"/>
  <c r="K100" s="1"/>
  <c r="I99"/>
  <c r="K99" s="1"/>
  <c r="Z98"/>
  <c r="Y98"/>
  <c r="X98"/>
  <c r="W98"/>
  <c r="V98"/>
  <c r="U98"/>
  <c r="S98"/>
  <c r="R98"/>
  <c r="Q98"/>
  <c r="P98"/>
  <c r="O98"/>
  <c r="N98"/>
  <c r="J98"/>
  <c r="I97"/>
  <c r="K97" s="1"/>
  <c r="I96"/>
  <c r="K96" s="1"/>
  <c r="I95"/>
  <c r="K95" s="1"/>
  <c r="I94"/>
  <c r="K94" s="1"/>
  <c r="I93"/>
  <c r="K93" s="1"/>
  <c r="I92"/>
  <c r="K92" s="1"/>
  <c r="I91"/>
  <c r="K91" s="1"/>
  <c r="I90"/>
  <c r="K90" s="1"/>
  <c r="I89"/>
  <c r="K89" s="1"/>
  <c r="I88"/>
  <c r="K88" s="1"/>
  <c r="Z87"/>
  <c r="Y87"/>
  <c r="X87"/>
  <c r="W87"/>
  <c r="V87"/>
  <c r="U87"/>
  <c r="S87"/>
  <c r="R87"/>
  <c r="Q87"/>
  <c r="P87"/>
  <c r="O87"/>
  <c r="N87"/>
  <c r="J87"/>
  <c r="I86"/>
  <c r="K86" s="1"/>
  <c r="I85"/>
  <c r="K85" s="1"/>
  <c r="I84"/>
  <c r="K84" s="1"/>
  <c r="I83"/>
  <c r="Z82"/>
  <c r="Y82"/>
  <c r="X82"/>
  <c r="W82"/>
  <c r="V82"/>
  <c r="U82"/>
  <c r="S82"/>
  <c r="R82"/>
  <c r="Q82"/>
  <c r="P82"/>
  <c r="O82"/>
  <c r="N82"/>
  <c r="J82"/>
  <c r="I81"/>
  <c r="K81" s="1"/>
  <c r="I80"/>
  <c r="Z79"/>
  <c r="Y79"/>
  <c r="X79"/>
  <c r="W79"/>
  <c r="V79"/>
  <c r="U79"/>
  <c r="S79"/>
  <c r="R79"/>
  <c r="Q79"/>
  <c r="P79"/>
  <c r="O79"/>
  <c r="N79"/>
  <c r="J79"/>
  <c r="I77"/>
  <c r="K77" s="1"/>
  <c r="I76"/>
  <c r="K76" s="1"/>
  <c r="I75"/>
  <c r="K75" s="1"/>
  <c r="I74"/>
  <c r="K74" s="1"/>
  <c r="Z73"/>
  <c r="Y73"/>
  <c r="X73"/>
  <c r="W73"/>
  <c r="V73"/>
  <c r="U73"/>
  <c r="S73"/>
  <c r="R73"/>
  <c r="Q73"/>
  <c r="P73"/>
  <c r="O73"/>
  <c r="N73"/>
  <c r="J73"/>
  <c r="I72"/>
  <c r="K72" s="1"/>
  <c r="I71"/>
  <c r="K71" s="1"/>
  <c r="I70"/>
  <c r="K70" s="1"/>
  <c r="Z69"/>
  <c r="Y69"/>
  <c r="X69"/>
  <c r="W69"/>
  <c r="V69"/>
  <c r="U69"/>
  <c r="S69"/>
  <c r="R69"/>
  <c r="R62" s="1"/>
  <c r="Q69"/>
  <c r="P69"/>
  <c r="O69"/>
  <c r="N69"/>
  <c r="N62" s="1"/>
  <c r="J69"/>
  <c r="I68"/>
  <c r="K68" s="1"/>
  <c r="I67"/>
  <c r="K67" s="1"/>
  <c r="I66"/>
  <c r="K66" s="1"/>
  <c r="I65"/>
  <c r="K65" s="1"/>
  <c r="I64"/>
  <c r="K64" s="1"/>
  <c r="I63"/>
  <c r="K63" s="1"/>
  <c r="W62"/>
  <c r="Z56"/>
  <c r="Y56"/>
  <c r="X56"/>
  <c r="W56"/>
  <c r="V56"/>
  <c r="U56"/>
  <c r="S56"/>
  <c r="R56"/>
  <c r="Q56"/>
  <c r="P56"/>
  <c r="O56"/>
  <c r="N56"/>
  <c r="J56"/>
  <c r="Z53"/>
  <c r="Y53"/>
  <c r="X53"/>
  <c r="W53"/>
  <c r="V53"/>
  <c r="U53"/>
  <c r="S53"/>
  <c r="R53"/>
  <c r="Q53"/>
  <c r="P53"/>
  <c r="O53"/>
  <c r="N53"/>
  <c r="J53"/>
  <c r="K49"/>
  <c r="Z45"/>
  <c r="Z40" s="1"/>
  <c r="Y45"/>
  <c r="X45"/>
  <c r="X40" s="1"/>
  <c r="W45"/>
  <c r="W40" s="1"/>
  <c r="V45"/>
  <c r="V40" s="1"/>
  <c r="U45"/>
  <c r="U40" s="1"/>
  <c r="S45"/>
  <c r="S40" s="1"/>
  <c r="R45"/>
  <c r="R40" s="1"/>
  <c r="Q45"/>
  <c r="Q40" s="1"/>
  <c r="P45"/>
  <c r="P40" s="1"/>
  <c r="O45"/>
  <c r="O40" s="1"/>
  <c r="N45"/>
  <c r="N40" s="1"/>
  <c r="J45"/>
  <c r="J40" s="1"/>
  <c r="Y40"/>
  <c r="Z37"/>
  <c r="Y37"/>
  <c r="X37"/>
  <c r="W37"/>
  <c r="V37"/>
  <c r="U37"/>
  <c r="S37"/>
  <c r="R37"/>
  <c r="Q37"/>
  <c r="P37"/>
  <c r="O37"/>
  <c r="N37"/>
  <c r="J37"/>
  <c r="Z33"/>
  <c r="Y33"/>
  <c r="X33"/>
  <c r="W33"/>
  <c r="V33"/>
  <c r="U33"/>
  <c r="S33"/>
  <c r="R33"/>
  <c r="Q33"/>
  <c r="P33"/>
  <c r="O33"/>
  <c r="N33"/>
  <c r="J33"/>
  <c r="I31"/>
  <c r="K31" s="1"/>
  <c r="I30"/>
  <c r="K30" s="1"/>
  <c r="I29"/>
  <c r="K29" s="1"/>
  <c r="I28"/>
  <c r="K28" s="1"/>
  <c r="I27"/>
  <c r="K27" s="1"/>
  <c r="I26"/>
  <c r="K26" s="1"/>
  <c r="Z24"/>
  <c r="Y24"/>
  <c r="X24"/>
  <c r="W24"/>
  <c r="V24"/>
  <c r="U24"/>
  <c r="S24"/>
  <c r="R24"/>
  <c r="Q24"/>
  <c r="P24"/>
  <c r="O24"/>
  <c r="N24"/>
  <c r="J24"/>
  <c r="I23"/>
  <c r="K23" s="1"/>
  <c r="I22"/>
  <c r="K22" s="1"/>
  <c r="I21"/>
  <c r="K21" s="1"/>
  <c r="Z20"/>
  <c r="Y20"/>
  <c r="X20"/>
  <c r="W20"/>
  <c r="V20"/>
  <c r="U20"/>
  <c r="S20"/>
  <c r="R20"/>
  <c r="Q20"/>
  <c r="P20"/>
  <c r="O20"/>
  <c r="N20"/>
  <c r="J20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I9"/>
  <c r="K9" s="1"/>
  <c r="Z6"/>
  <c r="Y6"/>
  <c r="X6"/>
  <c r="W6"/>
  <c r="V6"/>
  <c r="U6"/>
  <c r="S6"/>
  <c r="R6"/>
  <c r="Q6"/>
  <c r="P6"/>
  <c r="O6"/>
  <c r="N6"/>
  <c r="N5" s="1"/>
  <c r="J6"/>
  <c r="I275" i="79"/>
  <c r="I274"/>
  <c r="I273"/>
  <c r="I272"/>
  <c r="I271"/>
  <c r="I270"/>
  <c r="I269"/>
  <c r="AE268"/>
  <c r="AD268"/>
  <c r="AC268"/>
  <c r="AB268"/>
  <c r="AA268"/>
  <c r="Z268"/>
  <c r="X268"/>
  <c r="W268"/>
  <c r="V268"/>
  <c r="U268"/>
  <c r="T268"/>
  <c r="S268"/>
  <c r="J268"/>
  <c r="I267"/>
  <c r="I266"/>
  <c r="AE265"/>
  <c r="AD265"/>
  <c r="AC265"/>
  <c r="AB265"/>
  <c r="AA265"/>
  <c r="Z265"/>
  <c r="X265"/>
  <c r="W265"/>
  <c r="V265"/>
  <c r="U265"/>
  <c r="T265"/>
  <c r="S265"/>
  <c r="J265"/>
  <c r="I264"/>
  <c r="I263"/>
  <c r="I262"/>
  <c r="K253"/>
  <c r="I251"/>
  <c r="I250"/>
  <c r="I249"/>
  <c r="I248"/>
  <c r="I247"/>
  <c r="I246"/>
  <c r="I245"/>
  <c r="AE244"/>
  <c r="AD244"/>
  <c r="AC244"/>
  <c r="AB244"/>
  <c r="AA244"/>
  <c r="Z244"/>
  <c r="X244"/>
  <c r="W244"/>
  <c r="V244"/>
  <c r="U244"/>
  <c r="T244"/>
  <c r="S244"/>
  <c r="J244"/>
  <c r="I243"/>
  <c r="I242"/>
  <c r="I241"/>
  <c r="AE240"/>
  <c r="AD240"/>
  <c r="AC240"/>
  <c r="AB240"/>
  <c r="AA240"/>
  <c r="Z240"/>
  <c r="X240"/>
  <c r="W240"/>
  <c r="V240"/>
  <c r="U240"/>
  <c r="T240"/>
  <c r="S240"/>
  <c r="J240"/>
  <c r="I237"/>
  <c r="I236"/>
  <c r="I235"/>
  <c r="I234"/>
  <c r="I233"/>
  <c r="I232"/>
  <c r="I231"/>
  <c r="I230"/>
  <c r="I229"/>
  <c r="I228"/>
  <c r="AE227"/>
  <c r="AD227"/>
  <c r="AC227"/>
  <c r="AB227"/>
  <c r="AA227"/>
  <c r="Z227"/>
  <c r="X227"/>
  <c r="W227"/>
  <c r="V227"/>
  <c r="U227"/>
  <c r="T227"/>
  <c r="S227"/>
  <c r="J227"/>
  <c r="I226"/>
  <c r="I225"/>
  <c r="I224"/>
  <c r="I223"/>
  <c r="I222"/>
  <c r="I221"/>
  <c r="I220"/>
  <c r="I219"/>
  <c r="I218"/>
  <c r="I217"/>
  <c r="I216"/>
  <c r="I215"/>
  <c r="I214"/>
  <c r="AE213"/>
  <c r="AD213"/>
  <c r="AC213"/>
  <c r="AB213"/>
  <c r="AA213"/>
  <c r="Z213"/>
  <c r="X213"/>
  <c r="W213"/>
  <c r="V213"/>
  <c r="U213"/>
  <c r="T213"/>
  <c r="S213"/>
  <c r="J213"/>
  <c r="I212"/>
  <c r="I211"/>
  <c r="AE210"/>
  <c r="AD210"/>
  <c r="AC210"/>
  <c r="AB210"/>
  <c r="AA210"/>
  <c r="Z210"/>
  <c r="X210"/>
  <c r="W210"/>
  <c r="V210"/>
  <c r="U210"/>
  <c r="T210"/>
  <c r="S210"/>
  <c r="J210"/>
  <c r="I209"/>
  <c r="I208"/>
  <c r="I207"/>
  <c r="I206"/>
  <c r="I205"/>
  <c r="I204"/>
  <c r="I203"/>
  <c r="I202"/>
  <c r="I201"/>
  <c r="I200"/>
  <c r="AE199"/>
  <c r="AD199"/>
  <c r="AC199"/>
  <c r="AB199"/>
  <c r="AA199"/>
  <c r="Z199"/>
  <c r="X199"/>
  <c r="W199"/>
  <c r="V199"/>
  <c r="U199"/>
  <c r="T199"/>
  <c r="S199"/>
  <c r="J199"/>
  <c r="I198"/>
  <c r="I197"/>
  <c r="I196"/>
  <c r="I195"/>
  <c r="I194"/>
  <c r="I193"/>
  <c r="I192"/>
  <c r="I191"/>
  <c r="I190"/>
  <c r="I189"/>
  <c r="AE188"/>
  <c r="AD188"/>
  <c r="AC188"/>
  <c r="AB188"/>
  <c r="AA188"/>
  <c r="Z188"/>
  <c r="X188"/>
  <c r="W188"/>
  <c r="V188"/>
  <c r="U188"/>
  <c r="T188"/>
  <c r="S188"/>
  <c r="J188"/>
  <c r="I187"/>
  <c r="I186"/>
  <c r="I185"/>
  <c r="I184"/>
  <c r="I183"/>
  <c r="I182"/>
  <c r="I181"/>
  <c r="I180"/>
  <c r="I179"/>
  <c r="I178"/>
  <c r="AE177"/>
  <c r="AD177"/>
  <c r="AC177"/>
  <c r="AB177"/>
  <c r="AA177"/>
  <c r="Z177"/>
  <c r="X177"/>
  <c r="W177"/>
  <c r="V177"/>
  <c r="U177"/>
  <c r="T177"/>
  <c r="S177"/>
  <c r="J177"/>
  <c r="I176"/>
  <c r="I174"/>
  <c r="K174" s="1"/>
  <c r="I173"/>
  <c r="K173" s="1"/>
  <c r="I172"/>
  <c r="K172" s="1"/>
  <c r="I171"/>
  <c r="AE170"/>
  <c r="AD170"/>
  <c r="AC170"/>
  <c r="AB170"/>
  <c r="AA170"/>
  <c r="Z170"/>
  <c r="X170"/>
  <c r="W170"/>
  <c r="V170"/>
  <c r="U170"/>
  <c r="T170"/>
  <c r="S170"/>
  <c r="J170"/>
  <c r="I169"/>
  <c r="K169" s="1"/>
  <c r="I168"/>
  <c r="K168" s="1"/>
  <c r="I167"/>
  <c r="K167" s="1"/>
  <c r="I166"/>
  <c r="K166" s="1"/>
  <c r="I165"/>
  <c r="K165" s="1"/>
  <c r="I164"/>
  <c r="K164" s="1"/>
  <c r="I163"/>
  <c r="K163" s="1"/>
  <c r="AE162"/>
  <c r="AE160" s="1"/>
  <c r="AD162"/>
  <c r="AD160" s="1"/>
  <c r="AC162"/>
  <c r="AC160" s="1"/>
  <c r="AB162"/>
  <c r="AB160" s="1"/>
  <c r="AA162"/>
  <c r="AA160" s="1"/>
  <c r="Z162"/>
  <c r="Z160" s="1"/>
  <c r="X162"/>
  <c r="X160" s="1"/>
  <c r="W162"/>
  <c r="W160" s="1"/>
  <c r="V162"/>
  <c r="V160" s="1"/>
  <c r="U162"/>
  <c r="U160" s="1"/>
  <c r="T162"/>
  <c r="T160" s="1"/>
  <c r="S162"/>
  <c r="J162"/>
  <c r="J160" s="1"/>
  <c r="I161"/>
  <c r="I158"/>
  <c r="I157"/>
  <c r="I156"/>
  <c r="I155"/>
  <c r="I154"/>
  <c r="I153"/>
  <c r="I152"/>
  <c r="K144"/>
  <c r="K142"/>
  <c r="P140" s="1"/>
  <c r="P80" s="1"/>
  <c r="I141"/>
  <c r="AE140"/>
  <c r="AD140"/>
  <c r="AC140"/>
  <c r="AB140"/>
  <c r="AA140"/>
  <c r="Z140"/>
  <c r="X140"/>
  <c r="W140"/>
  <c r="V140"/>
  <c r="U140"/>
  <c r="T140"/>
  <c r="S140"/>
  <c r="J140"/>
  <c r="I139"/>
  <c r="I138"/>
  <c r="I137"/>
  <c r="I136"/>
  <c r="I135"/>
  <c r="I134"/>
  <c r="I133"/>
  <c r="I132"/>
  <c r="I131"/>
  <c r="I130"/>
  <c r="I129"/>
  <c r="I128"/>
  <c r="I127"/>
  <c r="I126"/>
  <c r="AE125"/>
  <c r="AD125"/>
  <c r="AC125"/>
  <c r="AB125"/>
  <c r="AA125"/>
  <c r="Z125"/>
  <c r="X125"/>
  <c r="W125"/>
  <c r="V125"/>
  <c r="U125"/>
  <c r="T125"/>
  <c r="S125"/>
  <c r="J125"/>
  <c r="I124"/>
  <c r="I123"/>
  <c r="AE122"/>
  <c r="AD122"/>
  <c r="AC122"/>
  <c r="AB122"/>
  <c r="AA122"/>
  <c r="Z122"/>
  <c r="X122"/>
  <c r="W122"/>
  <c r="V122"/>
  <c r="U122"/>
  <c r="T122"/>
  <c r="S122"/>
  <c r="J122"/>
  <c r="I121"/>
  <c r="I120"/>
  <c r="AE111"/>
  <c r="AD111"/>
  <c r="AC111"/>
  <c r="AB111"/>
  <c r="AA111"/>
  <c r="Z111"/>
  <c r="X111"/>
  <c r="W111"/>
  <c r="V111"/>
  <c r="U111"/>
  <c r="T111"/>
  <c r="S111"/>
  <c r="J111"/>
  <c r="I110"/>
  <c r="K110" s="1"/>
  <c r="I109"/>
  <c r="K109" s="1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AE100"/>
  <c r="AD100"/>
  <c r="AC100"/>
  <c r="AB100"/>
  <c r="AA100"/>
  <c r="Z100"/>
  <c r="X100"/>
  <c r="W100"/>
  <c r="V100"/>
  <c r="U100"/>
  <c r="T100"/>
  <c r="S100"/>
  <c r="J100"/>
  <c r="I99"/>
  <c r="K99" s="1"/>
  <c r="I98"/>
  <c r="K98" s="1"/>
  <c r="I97"/>
  <c r="K97" s="1"/>
  <c r="I96"/>
  <c r="K96" s="1"/>
  <c r="I95"/>
  <c r="K95" s="1"/>
  <c r="I94"/>
  <c r="K94" s="1"/>
  <c r="I93"/>
  <c r="K93" s="1"/>
  <c r="I92"/>
  <c r="K92" s="1"/>
  <c r="I91"/>
  <c r="K91" s="1"/>
  <c r="I90"/>
  <c r="AE89"/>
  <c r="AD89"/>
  <c r="AC89"/>
  <c r="AB89"/>
  <c r="AA89"/>
  <c r="Z89"/>
  <c r="X89"/>
  <c r="W89"/>
  <c r="V89"/>
  <c r="U89"/>
  <c r="T89"/>
  <c r="S89"/>
  <c r="J89"/>
  <c r="I88"/>
  <c r="K88" s="1"/>
  <c r="I87"/>
  <c r="I86"/>
  <c r="K86" s="1"/>
  <c r="K85"/>
  <c r="M85" s="1"/>
  <c r="AE84"/>
  <c r="AD84"/>
  <c r="AC84"/>
  <c r="AB84"/>
  <c r="AA84"/>
  <c r="Z84"/>
  <c r="X84"/>
  <c r="W84"/>
  <c r="V84"/>
  <c r="U84"/>
  <c r="T84"/>
  <c r="S84"/>
  <c r="J84"/>
  <c r="I83"/>
  <c r="I82"/>
  <c r="AE81"/>
  <c r="AD81"/>
  <c r="AC81"/>
  <c r="AB81"/>
  <c r="AA81"/>
  <c r="Z81"/>
  <c r="X81"/>
  <c r="W81"/>
  <c r="V81"/>
  <c r="U81"/>
  <c r="T81"/>
  <c r="S81"/>
  <c r="J81"/>
  <c r="AE70"/>
  <c r="AD70"/>
  <c r="AC70"/>
  <c r="AB70"/>
  <c r="AA70"/>
  <c r="Z70"/>
  <c r="X70"/>
  <c r="W70"/>
  <c r="V70"/>
  <c r="U70"/>
  <c r="T70"/>
  <c r="S70"/>
  <c r="J70"/>
  <c r="I69"/>
  <c r="I67"/>
  <c r="AE66"/>
  <c r="AD66"/>
  <c r="AC66"/>
  <c r="AB66"/>
  <c r="AA66"/>
  <c r="Z66"/>
  <c r="X66"/>
  <c r="W66"/>
  <c r="V66"/>
  <c r="U66"/>
  <c r="T66"/>
  <c r="S66"/>
  <c r="J66"/>
  <c r="I65"/>
  <c r="I64"/>
  <c r="I63"/>
  <c r="I62"/>
  <c r="I61"/>
  <c r="I60"/>
  <c r="I58"/>
  <c r="K58" s="1"/>
  <c r="I57"/>
  <c r="I56"/>
  <c r="I55"/>
  <c r="I54"/>
  <c r="AE53"/>
  <c r="AD53"/>
  <c r="AC53"/>
  <c r="AB53"/>
  <c r="AA53"/>
  <c r="Z53"/>
  <c r="X53"/>
  <c r="W53"/>
  <c r="V53"/>
  <c r="U53"/>
  <c r="T53"/>
  <c r="S53"/>
  <c r="J53"/>
  <c r="I52"/>
  <c r="I51"/>
  <c r="AE50"/>
  <c r="AD50"/>
  <c r="AC50"/>
  <c r="AB50"/>
  <c r="AA50"/>
  <c r="Z50"/>
  <c r="X50"/>
  <c r="W50"/>
  <c r="V50"/>
  <c r="U50"/>
  <c r="T50"/>
  <c r="S50"/>
  <c r="J50"/>
  <c r="I49"/>
  <c r="I48"/>
  <c r="I47"/>
  <c r="I46"/>
  <c r="AE45"/>
  <c r="AD45"/>
  <c r="AC45"/>
  <c r="AB45"/>
  <c r="AB40" s="1"/>
  <c r="AA45"/>
  <c r="Z45"/>
  <c r="X45"/>
  <c r="W45"/>
  <c r="V45"/>
  <c r="U45"/>
  <c r="U40" s="1"/>
  <c r="T45"/>
  <c r="S45"/>
  <c r="J45"/>
  <c r="I44"/>
  <c r="K44" s="1"/>
  <c r="I43"/>
  <c r="K43" s="1"/>
  <c r="I42"/>
  <c r="I41"/>
  <c r="I39"/>
  <c r="K39" s="1"/>
  <c r="I38"/>
  <c r="K38" s="1"/>
  <c r="AE37"/>
  <c r="AD37"/>
  <c r="AC37"/>
  <c r="AB37"/>
  <c r="AA37"/>
  <c r="Z37"/>
  <c r="X37"/>
  <c r="W37"/>
  <c r="V37"/>
  <c r="U37"/>
  <c r="T37"/>
  <c r="S37"/>
  <c r="J37"/>
  <c r="I36"/>
  <c r="I35"/>
  <c r="K35" s="1"/>
  <c r="I34"/>
  <c r="AE33"/>
  <c r="AD33"/>
  <c r="AC33"/>
  <c r="AB33"/>
  <c r="AA33"/>
  <c r="Z33"/>
  <c r="X33"/>
  <c r="W33"/>
  <c r="V33"/>
  <c r="U33"/>
  <c r="T33"/>
  <c r="S33"/>
  <c r="J33"/>
  <c r="I31"/>
  <c r="I30"/>
  <c r="I29"/>
  <c r="I28"/>
  <c r="I27"/>
  <c r="I26"/>
  <c r="I25"/>
  <c r="AE24"/>
  <c r="AD24"/>
  <c r="AC24"/>
  <c r="AB24"/>
  <c r="AA24"/>
  <c r="Z24"/>
  <c r="X24"/>
  <c r="W24"/>
  <c r="V24"/>
  <c r="U24"/>
  <c r="T24"/>
  <c r="S24"/>
  <c r="J24"/>
  <c r="I23"/>
  <c r="I22"/>
  <c r="K22" s="1"/>
  <c r="I21"/>
  <c r="AE20"/>
  <c r="AD20"/>
  <c r="AC20"/>
  <c r="AB20"/>
  <c r="AA20"/>
  <c r="Z20"/>
  <c r="X20"/>
  <c r="W20"/>
  <c r="V20"/>
  <c r="U20"/>
  <c r="T20"/>
  <c r="S20"/>
  <c r="J20"/>
  <c r="I19"/>
  <c r="I18"/>
  <c r="I17"/>
  <c r="I16"/>
  <c r="I15"/>
  <c r="I14"/>
  <c r="I13"/>
  <c r="I12"/>
  <c r="I11"/>
  <c r="I10"/>
  <c r="I9"/>
  <c r="I8"/>
  <c r="I7"/>
  <c r="K7" s="1"/>
  <c r="AE6"/>
  <c r="AD6"/>
  <c r="AC6"/>
  <c r="AB6"/>
  <c r="AA6"/>
  <c r="Z6"/>
  <c r="X6"/>
  <c r="W6"/>
  <c r="V6"/>
  <c r="U6"/>
  <c r="T6"/>
  <c r="S6"/>
  <c r="J6"/>
  <c r="Q162" i="81" l="1"/>
  <c r="R40" i="82"/>
  <c r="O166"/>
  <c r="T166"/>
  <c r="X166"/>
  <c r="R179"/>
  <c r="R203" i="84"/>
  <c r="V165" i="80"/>
  <c r="N5" i="81"/>
  <c r="S5"/>
  <c r="W5"/>
  <c r="J5" i="82"/>
  <c r="T5"/>
  <c r="X5"/>
  <c r="I70"/>
  <c r="N5" i="84"/>
  <c r="S5"/>
  <c r="R20"/>
  <c r="R24"/>
  <c r="R33"/>
  <c r="R37"/>
  <c r="R82"/>
  <c r="R98"/>
  <c r="V78"/>
  <c r="I123"/>
  <c r="P229"/>
  <c r="P228" s="1"/>
  <c r="U5" i="79"/>
  <c r="Z5"/>
  <c r="AD5"/>
  <c r="Y50"/>
  <c r="Y122"/>
  <c r="J5" i="81"/>
  <c r="O5"/>
  <c r="T5"/>
  <c r="X5"/>
  <c r="Q5"/>
  <c r="V5"/>
  <c r="R40"/>
  <c r="I117"/>
  <c r="K117" s="1"/>
  <c r="R157"/>
  <c r="R244"/>
  <c r="R121" i="82"/>
  <c r="R231"/>
  <c r="R235"/>
  <c r="R251"/>
  <c r="I46" i="66"/>
  <c r="U76" i="83"/>
  <c r="U80"/>
  <c r="U89"/>
  <c r="U105"/>
  <c r="U145"/>
  <c r="U228"/>
  <c r="U241"/>
  <c r="U245"/>
  <c r="U261"/>
  <c r="M229" i="84"/>
  <c r="M228" s="1"/>
  <c r="Q229"/>
  <c r="Q228" s="1"/>
  <c r="V229"/>
  <c r="V228" s="1"/>
  <c r="F216"/>
  <c r="G216"/>
  <c r="F172" i="81"/>
  <c r="G172"/>
  <c r="F244" i="84"/>
  <c r="G244"/>
  <c r="F14" i="81"/>
  <c r="G14"/>
  <c r="F22"/>
  <c r="G22"/>
  <c r="F30"/>
  <c r="G30"/>
  <c r="F36"/>
  <c r="G36"/>
  <c r="F61"/>
  <c r="G61"/>
  <c r="F69"/>
  <c r="G69"/>
  <c r="W59"/>
  <c r="F82"/>
  <c r="G82"/>
  <c r="F90"/>
  <c r="G90"/>
  <c r="F94"/>
  <c r="G94"/>
  <c r="F102"/>
  <c r="G102"/>
  <c r="F114"/>
  <c r="G114"/>
  <c r="F125"/>
  <c r="G125"/>
  <c r="F129"/>
  <c r="G129"/>
  <c r="F133"/>
  <c r="G133"/>
  <c r="F145"/>
  <c r="G145"/>
  <c r="F170"/>
  <c r="G170"/>
  <c r="F173"/>
  <c r="G173"/>
  <c r="F177"/>
  <c r="G177"/>
  <c r="F185"/>
  <c r="G185"/>
  <c r="F193"/>
  <c r="G193"/>
  <c r="F213"/>
  <c r="G213"/>
  <c r="F221"/>
  <c r="G221"/>
  <c r="F230"/>
  <c r="G230"/>
  <c r="F234"/>
  <c r="G234"/>
  <c r="F242"/>
  <c r="G242"/>
  <c r="F245"/>
  <c r="G245"/>
  <c r="F10" i="82"/>
  <c r="G10"/>
  <c r="F18"/>
  <c r="G18"/>
  <c r="F56"/>
  <c r="G56"/>
  <c r="F87"/>
  <c r="G87"/>
  <c r="F102"/>
  <c r="G102"/>
  <c r="F118"/>
  <c r="G118"/>
  <c r="F134"/>
  <c r="G134"/>
  <c r="F138"/>
  <c r="G138"/>
  <c r="F146"/>
  <c r="G146"/>
  <c r="F152"/>
  <c r="G152"/>
  <c r="F156"/>
  <c r="G156"/>
  <c r="F176"/>
  <c r="G176"/>
  <c r="F184"/>
  <c r="G184"/>
  <c r="F188"/>
  <c r="G188"/>
  <c r="F196"/>
  <c r="G196"/>
  <c r="F212"/>
  <c r="G212"/>
  <c r="F216"/>
  <c r="G216"/>
  <c r="F220"/>
  <c r="G220"/>
  <c r="F228"/>
  <c r="G228"/>
  <c r="F244"/>
  <c r="G244"/>
  <c r="F252"/>
  <c r="G252"/>
  <c r="K15" i="83"/>
  <c r="I15" i="66"/>
  <c r="K23" i="83"/>
  <c r="I23" i="66"/>
  <c r="U200" i="83"/>
  <c r="F9" i="84"/>
  <c r="G9"/>
  <c r="F13"/>
  <c r="G13"/>
  <c r="F17"/>
  <c r="G17"/>
  <c r="K25"/>
  <c r="I25" i="66"/>
  <c r="F29" i="84"/>
  <c r="G29"/>
  <c r="F34"/>
  <c r="F33" s="1"/>
  <c r="G34"/>
  <c r="K44"/>
  <c r="I44" i="66"/>
  <c r="F48" i="84"/>
  <c r="F48" i="66" s="1"/>
  <c r="G48" i="84"/>
  <c r="F55"/>
  <c r="G55"/>
  <c r="F63"/>
  <c r="G63"/>
  <c r="F67"/>
  <c r="G67"/>
  <c r="F71"/>
  <c r="G71"/>
  <c r="F75"/>
  <c r="G75"/>
  <c r="F91"/>
  <c r="G91"/>
  <c r="F95"/>
  <c r="G95"/>
  <c r="F99"/>
  <c r="G99"/>
  <c r="F103"/>
  <c r="G103"/>
  <c r="F107"/>
  <c r="G107"/>
  <c r="F115"/>
  <c r="G115"/>
  <c r="F119"/>
  <c r="G119"/>
  <c r="F126"/>
  <c r="G126"/>
  <c r="F130"/>
  <c r="G130"/>
  <c r="F134"/>
  <c r="G134"/>
  <c r="F142"/>
  <c r="G142"/>
  <c r="F146"/>
  <c r="G146"/>
  <c r="F149"/>
  <c r="F146" i="66" s="1"/>
  <c r="G149" i="84"/>
  <c r="K156"/>
  <c r="I153" i="66"/>
  <c r="F173" i="84"/>
  <c r="G173"/>
  <c r="F177"/>
  <c r="G177"/>
  <c r="F181"/>
  <c r="G181"/>
  <c r="F185"/>
  <c r="G185"/>
  <c r="F193"/>
  <c r="G193"/>
  <c r="F197"/>
  <c r="G197"/>
  <c r="F204"/>
  <c r="G204"/>
  <c r="F208"/>
  <c r="G208"/>
  <c r="F212"/>
  <c r="G212"/>
  <c r="F219"/>
  <c r="G219"/>
  <c r="F223"/>
  <c r="G223"/>
  <c r="F227"/>
  <c r="G227"/>
  <c r="F232"/>
  <c r="G232"/>
  <c r="F236"/>
  <c r="G236"/>
  <c r="F240"/>
  <c r="G240"/>
  <c r="F254"/>
  <c r="G254"/>
  <c r="Y6" i="79"/>
  <c r="W5"/>
  <c r="Y111"/>
  <c r="Y268"/>
  <c r="R6" i="81"/>
  <c r="F7"/>
  <c r="F6" s="1"/>
  <c r="G7"/>
  <c r="F11"/>
  <c r="G11"/>
  <c r="F15"/>
  <c r="G15"/>
  <c r="F19"/>
  <c r="G19"/>
  <c r="F23"/>
  <c r="F23" i="66" s="1"/>
  <c r="G23" i="81"/>
  <c r="F27"/>
  <c r="G27"/>
  <c r="F31"/>
  <c r="F31" i="66" s="1"/>
  <c r="G31" i="81"/>
  <c r="K49"/>
  <c r="I49" i="66"/>
  <c r="F57" i="81"/>
  <c r="G57"/>
  <c r="F62"/>
  <c r="G62"/>
  <c r="F74"/>
  <c r="G74"/>
  <c r="F83"/>
  <c r="G83"/>
  <c r="F87"/>
  <c r="G87"/>
  <c r="F91"/>
  <c r="G91"/>
  <c r="F99"/>
  <c r="G99"/>
  <c r="F103"/>
  <c r="G103"/>
  <c r="R106"/>
  <c r="F111"/>
  <c r="G111"/>
  <c r="F115"/>
  <c r="G115"/>
  <c r="R117"/>
  <c r="F118"/>
  <c r="G118"/>
  <c r="F122"/>
  <c r="G122"/>
  <c r="F126"/>
  <c r="G126"/>
  <c r="F130"/>
  <c r="G130"/>
  <c r="F134"/>
  <c r="G134"/>
  <c r="F138"/>
  <c r="G138"/>
  <c r="F142"/>
  <c r="G142"/>
  <c r="F146"/>
  <c r="G146"/>
  <c r="R149"/>
  <c r="F151"/>
  <c r="G151"/>
  <c r="F159"/>
  <c r="G159"/>
  <c r="G159" i="66" s="1"/>
  <c r="F163" i="81"/>
  <c r="G163"/>
  <c r="F167"/>
  <c r="G167"/>
  <c r="F171"/>
  <c r="G171"/>
  <c r="F174"/>
  <c r="G174"/>
  <c r="F178"/>
  <c r="G178"/>
  <c r="F182"/>
  <c r="G182"/>
  <c r="F190"/>
  <c r="G190"/>
  <c r="F194"/>
  <c r="G194"/>
  <c r="R197"/>
  <c r="F198"/>
  <c r="G198"/>
  <c r="F202"/>
  <c r="G202"/>
  <c r="F206"/>
  <c r="G206"/>
  <c r="F210"/>
  <c r="G210"/>
  <c r="F218"/>
  <c r="G218"/>
  <c r="F222"/>
  <c r="G222"/>
  <c r="J226"/>
  <c r="J225" s="1"/>
  <c r="O226"/>
  <c r="O225" s="1"/>
  <c r="T226"/>
  <c r="T225" s="1"/>
  <c r="X226"/>
  <c r="X225" s="1"/>
  <c r="F235"/>
  <c r="G235"/>
  <c r="F239"/>
  <c r="G239"/>
  <c r="F243"/>
  <c r="G243"/>
  <c r="F246"/>
  <c r="G246"/>
  <c r="F253"/>
  <c r="G253"/>
  <c r="L5" i="82"/>
  <c r="R6"/>
  <c r="P5"/>
  <c r="U5"/>
  <c r="F11"/>
  <c r="G11"/>
  <c r="F15"/>
  <c r="G15"/>
  <c r="F19"/>
  <c r="G19"/>
  <c r="F28"/>
  <c r="F28" i="66" s="1"/>
  <c r="G28" i="82"/>
  <c r="R45"/>
  <c r="I54"/>
  <c r="K54" s="1"/>
  <c r="F68"/>
  <c r="G68"/>
  <c r="R70"/>
  <c r="F71"/>
  <c r="G71"/>
  <c r="R74"/>
  <c r="F75"/>
  <c r="G75"/>
  <c r="R83"/>
  <c r="F92"/>
  <c r="G92"/>
  <c r="F96"/>
  <c r="G96"/>
  <c r="R99"/>
  <c r="F103"/>
  <c r="G103"/>
  <c r="F107"/>
  <c r="G107"/>
  <c r="R110"/>
  <c r="F111"/>
  <c r="G111"/>
  <c r="F115"/>
  <c r="G115"/>
  <c r="F119"/>
  <c r="G119"/>
  <c r="F123"/>
  <c r="G123"/>
  <c r="F127"/>
  <c r="G127"/>
  <c r="F131"/>
  <c r="G131"/>
  <c r="F135"/>
  <c r="G135"/>
  <c r="F147"/>
  <c r="G147"/>
  <c r="R168"/>
  <c r="F169"/>
  <c r="G169"/>
  <c r="F173"/>
  <c r="G173"/>
  <c r="F177"/>
  <c r="G177"/>
  <c r="F181"/>
  <c r="G181"/>
  <c r="F185"/>
  <c r="G185"/>
  <c r="F189"/>
  <c r="G189"/>
  <c r="F193"/>
  <c r="G193"/>
  <c r="F197"/>
  <c r="G197"/>
  <c r="R204"/>
  <c r="F205"/>
  <c r="G205"/>
  <c r="F209"/>
  <c r="G209"/>
  <c r="F213"/>
  <c r="G213"/>
  <c r="F217"/>
  <c r="G217"/>
  <c r="F221"/>
  <c r="G221"/>
  <c r="F225"/>
  <c r="G225"/>
  <c r="M230"/>
  <c r="M229" s="1"/>
  <c r="Q230"/>
  <c r="Q229" s="1"/>
  <c r="V230"/>
  <c r="V229" s="1"/>
  <c r="F233"/>
  <c r="G233"/>
  <c r="F237"/>
  <c r="G237"/>
  <c r="F241"/>
  <c r="G241"/>
  <c r="F245"/>
  <c r="G245"/>
  <c r="R248"/>
  <c r="F253"/>
  <c r="G253"/>
  <c r="F257"/>
  <c r="G257"/>
  <c r="U6" i="83"/>
  <c r="K29"/>
  <c r="I29" i="66"/>
  <c r="K34" i="83"/>
  <c r="I34" i="66"/>
  <c r="U37" i="83"/>
  <c r="K38"/>
  <c r="I38" i="66"/>
  <c r="U57" i="83"/>
  <c r="U86"/>
  <c r="U94"/>
  <c r="U130"/>
  <c r="I137" i="66"/>
  <c r="K162" i="83"/>
  <c r="I152" i="66"/>
  <c r="U171" i="83"/>
  <c r="U189"/>
  <c r="U258"/>
  <c r="O5" i="84"/>
  <c r="T5"/>
  <c r="X5"/>
  <c r="F10"/>
  <c r="G10"/>
  <c r="F14"/>
  <c r="G14"/>
  <c r="F18"/>
  <c r="G18"/>
  <c r="F22"/>
  <c r="G22"/>
  <c r="F26"/>
  <c r="G26"/>
  <c r="F30"/>
  <c r="F30" i="66" s="1"/>
  <c r="G30" i="84"/>
  <c r="K35"/>
  <c r="I35" i="66"/>
  <c r="F61" i="84"/>
  <c r="G61"/>
  <c r="F64"/>
  <c r="G64"/>
  <c r="F68"/>
  <c r="G68"/>
  <c r="F72"/>
  <c r="G72"/>
  <c r="F76"/>
  <c r="G76"/>
  <c r="R79"/>
  <c r="F80"/>
  <c r="G80"/>
  <c r="F84"/>
  <c r="G84"/>
  <c r="R87"/>
  <c r="F92"/>
  <c r="G92"/>
  <c r="F96"/>
  <c r="G96"/>
  <c r="F100"/>
  <c r="G100"/>
  <c r="F104"/>
  <c r="G104"/>
  <c r="F108"/>
  <c r="G108"/>
  <c r="F112"/>
  <c r="G112"/>
  <c r="F116"/>
  <c r="G116"/>
  <c r="F127"/>
  <c r="G127"/>
  <c r="F131"/>
  <c r="G131"/>
  <c r="F135"/>
  <c r="G135"/>
  <c r="R138"/>
  <c r="F139"/>
  <c r="G139"/>
  <c r="F143"/>
  <c r="G143"/>
  <c r="F147"/>
  <c r="G147"/>
  <c r="F157"/>
  <c r="G157"/>
  <c r="R160"/>
  <c r="F170"/>
  <c r="G170"/>
  <c r="F174"/>
  <c r="G174"/>
  <c r="F182"/>
  <c r="G182"/>
  <c r="F186"/>
  <c r="G186"/>
  <c r="R189"/>
  <c r="F194"/>
  <c r="G194"/>
  <c r="F198"/>
  <c r="G198"/>
  <c r="R200"/>
  <c r="F201"/>
  <c r="F200" s="1"/>
  <c r="G201"/>
  <c r="F209"/>
  <c r="G209"/>
  <c r="F213"/>
  <c r="G213"/>
  <c r="F220"/>
  <c r="G220"/>
  <c r="F224"/>
  <c r="G224"/>
  <c r="F233"/>
  <c r="G233"/>
  <c r="F237"/>
  <c r="G237"/>
  <c r="G234" i="66" s="1"/>
  <c r="F241" i="84"/>
  <c r="G241"/>
  <c r="R247"/>
  <c r="R250"/>
  <c r="F251"/>
  <c r="G251"/>
  <c r="F255"/>
  <c r="G255"/>
  <c r="F18" i="81"/>
  <c r="G18"/>
  <c r="F52"/>
  <c r="G52"/>
  <c r="F56"/>
  <c r="G56"/>
  <c r="F65"/>
  <c r="G65"/>
  <c r="F78"/>
  <c r="G78"/>
  <c r="F86"/>
  <c r="G86"/>
  <c r="F110"/>
  <c r="G110"/>
  <c r="F141"/>
  <c r="G141"/>
  <c r="F181"/>
  <c r="G181"/>
  <c r="F205"/>
  <c r="G205"/>
  <c r="F217"/>
  <c r="G217"/>
  <c r="F238"/>
  <c r="G238"/>
  <c r="F248"/>
  <c r="G248"/>
  <c r="F14" i="82"/>
  <c r="G14"/>
  <c r="F23"/>
  <c r="G23"/>
  <c r="F27"/>
  <c r="F24" s="1"/>
  <c r="G27"/>
  <c r="F78"/>
  <c r="G78"/>
  <c r="F91"/>
  <c r="G91"/>
  <c r="F106"/>
  <c r="G106"/>
  <c r="F126"/>
  <c r="G126"/>
  <c r="F142"/>
  <c r="G142"/>
  <c r="F200"/>
  <c r="G200"/>
  <c r="F208"/>
  <c r="G208"/>
  <c r="F256"/>
  <c r="G256"/>
  <c r="AC5" i="79"/>
  <c r="Y84"/>
  <c r="Y100"/>
  <c r="Y240"/>
  <c r="Y244"/>
  <c r="Y265"/>
  <c r="F8" i="81"/>
  <c r="G8"/>
  <c r="F12"/>
  <c r="G12"/>
  <c r="F16"/>
  <c r="G16"/>
  <c r="F28"/>
  <c r="G28"/>
  <c r="R37"/>
  <c r="F38"/>
  <c r="F38" i="66" s="1"/>
  <c r="G38" i="81"/>
  <c r="I41" i="66"/>
  <c r="R45" i="81"/>
  <c r="R53"/>
  <c r="F58"/>
  <c r="G58"/>
  <c r="F63"/>
  <c r="G63"/>
  <c r="L59"/>
  <c r="R66"/>
  <c r="F67"/>
  <c r="G67"/>
  <c r="R70"/>
  <c r="F71"/>
  <c r="G71"/>
  <c r="O75"/>
  <c r="R79"/>
  <c r="F88"/>
  <c r="G88"/>
  <c r="F92"/>
  <c r="G92"/>
  <c r="R95"/>
  <c r="F96"/>
  <c r="G96"/>
  <c r="F100"/>
  <c r="G100"/>
  <c r="F104"/>
  <c r="G104"/>
  <c r="F108"/>
  <c r="G108"/>
  <c r="F112"/>
  <c r="G112"/>
  <c r="F116"/>
  <c r="G116"/>
  <c r="F119"/>
  <c r="G119"/>
  <c r="F123"/>
  <c r="G123"/>
  <c r="F127"/>
  <c r="G127"/>
  <c r="F131"/>
  <c r="G131"/>
  <c r="F139"/>
  <c r="G139"/>
  <c r="F143"/>
  <c r="G143"/>
  <c r="F160"/>
  <c r="G160"/>
  <c r="G160" i="66" s="1"/>
  <c r="F168" i="81"/>
  <c r="G168"/>
  <c r="F179"/>
  <c r="F175" s="1"/>
  <c r="G179"/>
  <c r="F183"/>
  <c r="G183"/>
  <c r="R186"/>
  <c r="F191"/>
  <c r="G191"/>
  <c r="F195"/>
  <c r="G195"/>
  <c r="F203"/>
  <c r="G203"/>
  <c r="F207"/>
  <c r="G207"/>
  <c r="F211"/>
  <c r="G211"/>
  <c r="R214"/>
  <c r="F215"/>
  <c r="G215"/>
  <c r="F219"/>
  <c r="G219"/>
  <c r="F223"/>
  <c r="G223"/>
  <c r="R227"/>
  <c r="F228"/>
  <c r="F227" s="1"/>
  <c r="G228"/>
  <c r="R231"/>
  <c r="F236"/>
  <c r="G236"/>
  <c r="F240"/>
  <c r="G240"/>
  <c r="I244"/>
  <c r="K244" s="1"/>
  <c r="F250"/>
  <c r="G250"/>
  <c r="F254"/>
  <c r="G254"/>
  <c r="F12" i="82"/>
  <c r="G12"/>
  <c r="F16"/>
  <c r="G16"/>
  <c r="O5"/>
  <c r="R24"/>
  <c r="F29"/>
  <c r="G29"/>
  <c r="F34"/>
  <c r="G34"/>
  <c r="R37"/>
  <c r="F47"/>
  <c r="G47"/>
  <c r="F65"/>
  <c r="G65"/>
  <c r="F69"/>
  <c r="G69"/>
  <c r="F72"/>
  <c r="F70" s="1"/>
  <c r="G72"/>
  <c r="F76"/>
  <c r="G76"/>
  <c r="R80"/>
  <c r="F81"/>
  <c r="G81"/>
  <c r="F85"/>
  <c r="G85"/>
  <c r="R88"/>
  <c r="F93"/>
  <c r="G93"/>
  <c r="F97"/>
  <c r="G97"/>
  <c r="F100"/>
  <c r="G100"/>
  <c r="F104"/>
  <c r="G104"/>
  <c r="F108"/>
  <c r="G108"/>
  <c r="F116"/>
  <c r="G116"/>
  <c r="F120"/>
  <c r="G120"/>
  <c r="F128"/>
  <c r="G128"/>
  <c r="F132"/>
  <c r="G132"/>
  <c r="F136"/>
  <c r="G136"/>
  <c r="R139"/>
  <c r="F140"/>
  <c r="G140"/>
  <c r="F144"/>
  <c r="G144"/>
  <c r="F148"/>
  <c r="G148"/>
  <c r="L151"/>
  <c r="R151" s="1"/>
  <c r="R153"/>
  <c r="R161"/>
  <c r="F170"/>
  <c r="G170"/>
  <c r="F174"/>
  <c r="G174"/>
  <c r="F178"/>
  <c r="G178"/>
  <c r="F182"/>
  <c r="G182"/>
  <c r="F186"/>
  <c r="G186"/>
  <c r="F194"/>
  <c r="G194"/>
  <c r="F198"/>
  <c r="G198"/>
  <c r="R201"/>
  <c r="F202"/>
  <c r="G202"/>
  <c r="F210"/>
  <c r="G210"/>
  <c r="F214"/>
  <c r="G214"/>
  <c r="F226"/>
  <c r="G226"/>
  <c r="F234"/>
  <c r="G234"/>
  <c r="F238"/>
  <c r="G238"/>
  <c r="F242"/>
  <c r="G242"/>
  <c r="F246"/>
  <c r="G246"/>
  <c r="F250"/>
  <c r="G250"/>
  <c r="F258"/>
  <c r="G258"/>
  <c r="U20" i="83"/>
  <c r="I21" i="66"/>
  <c r="U24" i="83"/>
  <c r="K26"/>
  <c r="I26" i="66"/>
  <c r="K30" i="83"/>
  <c r="I30" i="66"/>
  <c r="U33" i="83"/>
  <c r="K39"/>
  <c r="I39" i="66"/>
  <c r="K59" i="83"/>
  <c r="AB59" s="1"/>
  <c r="AC59" s="1"/>
  <c r="I52" i="66"/>
  <c r="K124" i="83"/>
  <c r="I114" i="66"/>
  <c r="U127" i="83"/>
  <c r="K166"/>
  <c r="I154" i="66"/>
  <c r="U178" i="83"/>
  <c r="U214"/>
  <c r="L5" i="84"/>
  <c r="R6"/>
  <c r="P5"/>
  <c r="U5"/>
  <c r="K7"/>
  <c r="I7" i="66"/>
  <c r="F11" i="84"/>
  <c r="G11"/>
  <c r="F15"/>
  <c r="G15"/>
  <c r="G15" i="66" s="1"/>
  <c r="F19" i="84"/>
  <c r="G19"/>
  <c r="F23"/>
  <c r="G23"/>
  <c r="F27"/>
  <c r="F27" i="66" s="1"/>
  <c r="G27" i="84"/>
  <c r="F31"/>
  <c r="G31"/>
  <c r="F36"/>
  <c r="G36"/>
  <c r="K42"/>
  <c r="I42" i="66"/>
  <c r="R45" i="84"/>
  <c r="R56"/>
  <c r="F58"/>
  <c r="G58"/>
  <c r="F65"/>
  <c r="G65"/>
  <c r="F77"/>
  <c r="G77"/>
  <c r="G74" i="66" s="1"/>
  <c r="F85" i="84"/>
  <c r="G85"/>
  <c r="F89"/>
  <c r="G89"/>
  <c r="F93"/>
  <c r="G93"/>
  <c r="F97"/>
  <c r="G97"/>
  <c r="F101"/>
  <c r="G101"/>
  <c r="F105"/>
  <c r="G105"/>
  <c r="G102" i="66" s="1"/>
  <c r="F113" i="84"/>
  <c r="G113"/>
  <c r="F117"/>
  <c r="G117"/>
  <c r="G114" i="66" s="1"/>
  <c r="R120" i="84"/>
  <c r="R123"/>
  <c r="F124"/>
  <c r="G124"/>
  <c r="F128"/>
  <c r="G128"/>
  <c r="F132"/>
  <c r="G132"/>
  <c r="F136"/>
  <c r="G136"/>
  <c r="F140"/>
  <c r="G140"/>
  <c r="F144"/>
  <c r="G144"/>
  <c r="F148"/>
  <c r="G148"/>
  <c r="L150"/>
  <c r="R150" s="1"/>
  <c r="R152"/>
  <c r="F158"/>
  <c r="G158"/>
  <c r="J165"/>
  <c r="O165"/>
  <c r="T165"/>
  <c r="X165"/>
  <c r="F171"/>
  <c r="G171"/>
  <c r="F175"/>
  <c r="G175"/>
  <c r="R178"/>
  <c r="F183"/>
  <c r="G183"/>
  <c r="F187"/>
  <c r="G187"/>
  <c r="G184" i="66" s="1"/>
  <c r="F191" i="84"/>
  <c r="G191"/>
  <c r="F195"/>
  <c r="G195"/>
  <c r="G192" i="66" s="1"/>
  <c r="F199" i="84"/>
  <c r="G199"/>
  <c r="F202"/>
  <c r="G202"/>
  <c r="F206"/>
  <c r="G206"/>
  <c r="F210"/>
  <c r="G210"/>
  <c r="F214"/>
  <c r="G214"/>
  <c r="F221"/>
  <c r="G221"/>
  <c r="F225"/>
  <c r="G225"/>
  <c r="J229"/>
  <c r="O229"/>
  <c r="O228" s="1"/>
  <c r="X229"/>
  <c r="X228" s="1"/>
  <c r="F238"/>
  <c r="G238"/>
  <c r="F242"/>
  <c r="G242"/>
  <c r="F245"/>
  <c r="G245"/>
  <c r="G242" i="66" s="1"/>
  <c r="F249" i="84"/>
  <c r="G249"/>
  <c r="F252"/>
  <c r="G252"/>
  <c r="F256"/>
  <c r="G256"/>
  <c r="N176" i="83"/>
  <c r="F10" i="81"/>
  <c r="G10"/>
  <c r="F26"/>
  <c r="G26"/>
  <c r="F43"/>
  <c r="G43"/>
  <c r="F48"/>
  <c r="G48"/>
  <c r="F73"/>
  <c r="G73"/>
  <c r="F98"/>
  <c r="G98"/>
  <c r="F121"/>
  <c r="F120" s="1"/>
  <c r="G121"/>
  <c r="F166"/>
  <c r="G166"/>
  <c r="F189"/>
  <c r="G189"/>
  <c r="F209"/>
  <c r="G209"/>
  <c r="F252"/>
  <c r="G252"/>
  <c r="F31" i="82"/>
  <c r="G31"/>
  <c r="F67"/>
  <c r="G67"/>
  <c r="F95"/>
  <c r="G95"/>
  <c r="F114"/>
  <c r="G114"/>
  <c r="F130"/>
  <c r="G130"/>
  <c r="F150"/>
  <c r="G150"/>
  <c r="F172"/>
  <c r="G172"/>
  <c r="F192"/>
  <c r="G192"/>
  <c r="F224"/>
  <c r="G224"/>
  <c r="F240"/>
  <c r="G240"/>
  <c r="K28" i="83"/>
  <c r="I28" i="66"/>
  <c r="Y20" i="79"/>
  <c r="Y24"/>
  <c r="Y33"/>
  <c r="Y37"/>
  <c r="Y45"/>
  <c r="Y53"/>
  <c r="K54"/>
  <c r="I54" i="66"/>
  <c r="Y66" i="79"/>
  <c r="Y81"/>
  <c r="Y89"/>
  <c r="Y140"/>
  <c r="S160"/>
  <c r="Y160" s="1"/>
  <c r="Y162"/>
  <c r="Y170"/>
  <c r="I6" i="81"/>
  <c r="K6" s="1"/>
  <c r="F9"/>
  <c r="G9"/>
  <c r="F13"/>
  <c r="G13"/>
  <c r="F17"/>
  <c r="G17"/>
  <c r="R20"/>
  <c r="R24"/>
  <c r="F29"/>
  <c r="G29"/>
  <c r="R33"/>
  <c r="F42"/>
  <c r="G42"/>
  <c r="F47"/>
  <c r="G47"/>
  <c r="R50"/>
  <c r="F51"/>
  <c r="F50" s="1"/>
  <c r="G51"/>
  <c r="G50" s="1"/>
  <c r="F60"/>
  <c r="G60"/>
  <c r="F64"/>
  <c r="G64"/>
  <c r="Q59"/>
  <c r="V59"/>
  <c r="F72"/>
  <c r="G72"/>
  <c r="R76"/>
  <c r="F81"/>
  <c r="G81"/>
  <c r="R84"/>
  <c r="F85"/>
  <c r="G85"/>
  <c r="F89"/>
  <c r="G89"/>
  <c r="F93"/>
  <c r="G93"/>
  <c r="F97"/>
  <c r="G97"/>
  <c r="F101"/>
  <c r="G101"/>
  <c r="F105"/>
  <c r="G105"/>
  <c r="F109"/>
  <c r="G109"/>
  <c r="F113"/>
  <c r="G113"/>
  <c r="F124"/>
  <c r="G124"/>
  <c r="F128"/>
  <c r="G128"/>
  <c r="F132"/>
  <c r="G132"/>
  <c r="R135"/>
  <c r="F136"/>
  <c r="G136"/>
  <c r="F140"/>
  <c r="G140"/>
  <c r="F144"/>
  <c r="G144"/>
  <c r="F153"/>
  <c r="G153"/>
  <c r="G161" i="66"/>
  <c r="R164" i="81"/>
  <c r="F169"/>
  <c r="G169"/>
  <c r="R175"/>
  <c r="F176"/>
  <c r="G176"/>
  <c r="F180"/>
  <c r="G180"/>
  <c r="F184"/>
  <c r="G184"/>
  <c r="F188"/>
  <c r="G188"/>
  <c r="F192"/>
  <c r="G192"/>
  <c r="F196"/>
  <c r="G196"/>
  <c r="F204"/>
  <c r="G204"/>
  <c r="F208"/>
  <c r="G208"/>
  <c r="F212"/>
  <c r="G212"/>
  <c r="F220"/>
  <c r="G220"/>
  <c r="F224"/>
  <c r="G224"/>
  <c r="F229"/>
  <c r="G229"/>
  <c r="M226"/>
  <c r="M225" s="1"/>
  <c r="Q226"/>
  <c r="Q225" s="1"/>
  <c r="V226"/>
  <c r="V225" s="1"/>
  <c r="F233"/>
  <c r="G233"/>
  <c r="F237"/>
  <c r="G237"/>
  <c r="F241"/>
  <c r="G241"/>
  <c r="R247"/>
  <c r="F251"/>
  <c r="G251"/>
  <c r="F9" i="82"/>
  <c r="G9"/>
  <c r="F13"/>
  <c r="G13"/>
  <c r="F17"/>
  <c r="G17"/>
  <c r="R20"/>
  <c r="F21"/>
  <c r="F20" s="1"/>
  <c r="G21"/>
  <c r="F26"/>
  <c r="G26"/>
  <c r="G24" s="1"/>
  <c r="F30"/>
  <c r="G30"/>
  <c r="R33"/>
  <c r="F36"/>
  <c r="G36"/>
  <c r="F48"/>
  <c r="G48"/>
  <c r="R54"/>
  <c r="F55"/>
  <c r="G55"/>
  <c r="R57"/>
  <c r="F66"/>
  <c r="G66"/>
  <c r="F73"/>
  <c r="G73"/>
  <c r="F77"/>
  <c r="F74" s="1"/>
  <c r="G77"/>
  <c r="F86"/>
  <c r="G86"/>
  <c r="F90"/>
  <c r="G90"/>
  <c r="F94"/>
  <c r="G94"/>
  <c r="F98"/>
  <c r="G98"/>
  <c r="F101"/>
  <c r="G101"/>
  <c r="F105"/>
  <c r="G105"/>
  <c r="F109"/>
  <c r="G109"/>
  <c r="F113"/>
  <c r="G113"/>
  <c r="F117"/>
  <c r="G117"/>
  <c r="R124"/>
  <c r="F129"/>
  <c r="G129"/>
  <c r="F133"/>
  <c r="G133"/>
  <c r="F137"/>
  <c r="G137"/>
  <c r="F141"/>
  <c r="G141"/>
  <c r="F145"/>
  <c r="G145"/>
  <c r="F149"/>
  <c r="G149"/>
  <c r="F155"/>
  <c r="G155"/>
  <c r="F171"/>
  <c r="G171"/>
  <c r="F175"/>
  <c r="G175"/>
  <c r="F183"/>
  <c r="G183"/>
  <c r="F187"/>
  <c r="G187"/>
  <c r="R190"/>
  <c r="F195"/>
  <c r="G195"/>
  <c r="F199"/>
  <c r="G199"/>
  <c r="F203"/>
  <c r="F201" s="1"/>
  <c r="G203"/>
  <c r="F207"/>
  <c r="G207"/>
  <c r="F211"/>
  <c r="G211"/>
  <c r="F215"/>
  <c r="G215"/>
  <c r="R218"/>
  <c r="F219"/>
  <c r="G219"/>
  <c r="F223"/>
  <c r="G223"/>
  <c r="F227"/>
  <c r="G227"/>
  <c r="F239"/>
  <c r="G239"/>
  <c r="F243"/>
  <c r="G243"/>
  <c r="F247"/>
  <c r="G247"/>
  <c r="F255"/>
  <c r="G255"/>
  <c r="Q5" i="83"/>
  <c r="K27"/>
  <c r="I27" i="66"/>
  <c r="K31" i="83"/>
  <c r="I31" i="66"/>
  <c r="U116" i="83"/>
  <c r="O157"/>
  <c r="U157" s="1"/>
  <c r="U159"/>
  <c r="K167"/>
  <c r="I155" i="66"/>
  <c r="U211" i="83"/>
  <c r="I8" i="66"/>
  <c r="F12" i="84"/>
  <c r="G12"/>
  <c r="F16"/>
  <c r="G16"/>
  <c r="F28"/>
  <c r="G28"/>
  <c r="G28" i="66" s="1"/>
  <c r="R40" i="84"/>
  <c r="K43"/>
  <c r="I43" i="66"/>
  <c r="F47" i="84"/>
  <c r="G47"/>
  <c r="G47" i="66" s="1"/>
  <c r="R53" i="84"/>
  <c r="F54"/>
  <c r="G54"/>
  <c r="F59"/>
  <c r="G59"/>
  <c r="F66"/>
  <c r="G66"/>
  <c r="L62"/>
  <c r="R69"/>
  <c r="R73"/>
  <c r="N78"/>
  <c r="S78"/>
  <c r="W78"/>
  <c r="F86"/>
  <c r="G86"/>
  <c r="G83" i="66" s="1"/>
  <c r="F90" i="84"/>
  <c r="G90"/>
  <c r="F94"/>
  <c r="G94"/>
  <c r="G91" i="66" s="1"/>
  <c r="F102" i="84"/>
  <c r="G102"/>
  <c r="F106"/>
  <c r="G106"/>
  <c r="G103" i="66" s="1"/>
  <c r="R109" i="84"/>
  <c r="F110"/>
  <c r="G110"/>
  <c r="F114"/>
  <c r="G114"/>
  <c r="F118"/>
  <c r="G118"/>
  <c r="F122"/>
  <c r="G122"/>
  <c r="F125"/>
  <c r="G125"/>
  <c r="F129"/>
  <c r="G129"/>
  <c r="F133"/>
  <c r="G133"/>
  <c r="F137"/>
  <c r="G137"/>
  <c r="G134" i="66" s="1"/>
  <c r="F141" i="84"/>
  <c r="G141"/>
  <c r="F145"/>
  <c r="G145"/>
  <c r="G142" i="66" s="1"/>
  <c r="F155" i="84"/>
  <c r="G155"/>
  <c r="K159"/>
  <c r="I156" i="66"/>
  <c r="R167" i="84"/>
  <c r="F168"/>
  <c r="G168"/>
  <c r="F172"/>
  <c r="G172"/>
  <c r="F176"/>
  <c r="G176"/>
  <c r="G173" i="66" s="1"/>
  <c r="F180" i="84"/>
  <c r="G180"/>
  <c r="F184"/>
  <c r="G184"/>
  <c r="G181" i="66" s="1"/>
  <c r="F188" i="84"/>
  <c r="G188"/>
  <c r="F192"/>
  <c r="G192"/>
  <c r="F196"/>
  <c r="G196"/>
  <c r="K200"/>
  <c r="F207"/>
  <c r="G207"/>
  <c r="F211"/>
  <c r="G211"/>
  <c r="F215"/>
  <c r="G215"/>
  <c r="R217"/>
  <c r="F218"/>
  <c r="G218"/>
  <c r="F222"/>
  <c r="G222"/>
  <c r="F226"/>
  <c r="G226"/>
  <c r="G223" i="66" s="1"/>
  <c r="R230" i="84"/>
  <c r="R234"/>
  <c r="F239"/>
  <c r="G239"/>
  <c r="F243"/>
  <c r="G243"/>
  <c r="G240" i="66" s="1"/>
  <c r="F246" i="84"/>
  <c r="G246"/>
  <c r="G243" i="66" s="1"/>
  <c r="I250" i="84"/>
  <c r="K250" s="1"/>
  <c r="F253"/>
  <c r="G253"/>
  <c r="F257"/>
  <c r="G257"/>
  <c r="Y177" i="79"/>
  <c r="Y199"/>
  <c r="Y213"/>
  <c r="Y227"/>
  <c r="Y188"/>
  <c r="Y210"/>
  <c r="K65" i="83"/>
  <c r="I55" i="66"/>
  <c r="K67" i="83"/>
  <c r="I57" i="66"/>
  <c r="U60" i="83"/>
  <c r="K66"/>
  <c r="I56" i="66"/>
  <c r="K68" i="83"/>
  <c r="N68" s="1"/>
  <c r="I58" i="66"/>
  <c r="R5" i="80"/>
  <c r="J40" i="83"/>
  <c r="R40"/>
  <c r="R32" s="1"/>
  <c r="W40"/>
  <c r="W32" s="1"/>
  <c r="Y40"/>
  <c r="AA40"/>
  <c r="K52"/>
  <c r="AB52" s="1"/>
  <c r="AC52" s="1"/>
  <c r="O40"/>
  <c r="O32" s="1"/>
  <c r="U50"/>
  <c r="Q40"/>
  <c r="S40"/>
  <c r="V40"/>
  <c r="V32" s="1"/>
  <c r="X40"/>
  <c r="X32" s="1"/>
  <c r="K53"/>
  <c r="N53" s="1"/>
  <c r="F40" s="1"/>
  <c r="I48" i="66"/>
  <c r="Y70" i="79"/>
  <c r="Y125"/>
  <c r="S147" i="81"/>
  <c r="I149"/>
  <c r="I147" s="1"/>
  <c r="I50"/>
  <c r="K50" s="1"/>
  <c r="I186"/>
  <c r="K186" s="1"/>
  <c r="F15" i="66"/>
  <c r="F26"/>
  <c r="F56"/>
  <c r="F29"/>
  <c r="F53" i="84"/>
  <c r="I74" i="82"/>
  <c r="F33"/>
  <c r="I124"/>
  <c r="K124" s="1"/>
  <c r="I201"/>
  <c r="K201" s="1"/>
  <c r="I248"/>
  <c r="K248" s="1"/>
  <c r="AA11" i="39"/>
  <c r="AA12" s="1"/>
  <c r="F161" i="82"/>
  <c r="K83" i="79"/>
  <c r="AF83" s="1"/>
  <c r="AG83" s="1"/>
  <c r="K123"/>
  <c r="K127"/>
  <c r="K129"/>
  <c r="K131"/>
  <c r="K133"/>
  <c r="K135"/>
  <c r="K137"/>
  <c r="K139"/>
  <c r="K124"/>
  <c r="K128"/>
  <c r="K130"/>
  <c r="K132"/>
  <c r="K134"/>
  <c r="K136"/>
  <c r="K138"/>
  <c r="K113"/>
  <c r="K117"/>
  <c r="K121"/>
  <c r="K114"/>
  <c r="K116"/>
  <c r="K118"/>
  <c r="K120"/>
  <c r="K62" i="82"/>
  <c r="K58"/>
  <c r="K44"/>
  <c r="K39"/>
  <c r="K35"/>
  <c r="K148" i="83"/>
  <c r="L240"/>
  <c r="L239" s="1"/>
  <c r="H10" i="39" s="1"/>
  <c r="K147" i="83"/>
  <c r="K254"/>
  <c r="N35"/>
  <c r="N33" s="1"/>
  <c r="K9" i="79"/>
  <c r="K11"/>
  <c r="K13"/>
  <c r="K15"/>
  <c r="K17"/>
  <c r="K19"/>
  <c r="K23"/>
  <c r="K27"/>
  <c r="K29"/>
  <c r="K31"/>
  <c r="K36"/>
  <c r="K42"/>
  <c r="S40"/>
  <c r="W40"/>
  <c r="W32" s="1"/>
  <c r="Z40"/>
  <c r="AD40"/>
  <c r="AD32" s="1"/>
  <c r="K46"/>
  <c r="K48"/>
  <c r="K52"/>
  <c r="K56"/>
  <c r="K61"/>
  <c r="P61" s="1"/>
  <c r="P59" s="1"/>
  <c r="K63"/>
  <c r="K65"/>
  <c r="Q65" s="1"/>
  <c r="U59"/>
  <c r="AD59"/>
  <c r="K67"/>
  <c r="K69"/>
  <c r="K141"/>
  <c r="AF141" s="1"/>
  <c r="AG141" s="1"/>
  <c r="K153"/>
  <c r="AF153" s="1"/>
  <c r="AG153" s="1"/>
  <c r="K155"/>
  <c r="AF155" s="1"/>
  <c r="AG155" s="1"/>
  <c r="K157"/>
  <c r="AF157" s="1"/>
  <c r="AG157" s="1"/>
  <c r="K179"/>
  <c r="K181"/>
  <c r="K183"/>
  <c r="K185"/>
  <c r="K187"/>
  <c r="K189"/>
  <c r="K191"/>
  <c r="K193"/>
  <c r="K195"/>
  <c r="K197"/>
  <c r="K201"/>
  <c r="K203"/>
  <c r="K205"/>
  <c r="K207"/>
  <c r="K209"/>
  <c r="K215"/>
  <c r="K217"/>
  <c r="K219"/>
  <c r="K221"/>
  <c r="K223"/>
  <c r="K225"/>
  <c r="K229"/>
  <c r="K231"/>
  <c r="K233"/>
  <c r="K235"/>
  <c r="K237"/>
  <c r="K243"/>
  <c r="K245"/>
  <c r="K247"/>
  <c r="K249"/>
  <c r="K251"/>
  <c r="K263"/>
  <c r="K267"/>
  <c r="K269"/>
  <c r="K271"/>
  <c r="K273"/>
  <c r="K275"/>
  <c r="K8"/>
  <c r="K10"/>
  <c r="K12"/>
  <c r="K14"/>
  <c r="K16"/>
  <c r="K18"/>
  <c r="K26"/>
  <c r="K28"/>
  <c r="K30"/>
  <c r="J40"/>
  <c r="J32" s="1"/>
  <c r="T40"/>
  <c r="V40"/>
  <c r="X40"/>
  <c r="AA40"/>
  <c r="AA32" s="1"/>
  <c r="AC40"/>
  <c r="AE40"/>
  <c r="K47"/>
  <c r="K49"/>
  <c r="K55"/>
  <c r="K57"/>
  <c r="K62"/>
  <c r="K64"/>
  <c r="J59"/>
  <c r="V59"/>
  <c r="K68"/>
  <c r="K72"/>
  <c r="K152"/>
  <c r="AF152" s="1"/>
  <c r="AG152" s="1"/>
  <c r="K154"/>
  <c r="AF154" s="1"/>
  <c r="AG154" s="1"/>
  <c r="K156"/>
  <c r="AF156" s="1"/>
  <c r="AG156" s="1"/>
  <c r="K158"/>
  <c r="AF158" s="1"/>
  <c r="AG158" s="1"/>
  <c r="K176"/>
  <c r="K178"/>
  <c r="K180"/>
  <c r="K182"/>
  <c r="K184"/>
  <c r="K186"/>
  <c r="K190"/>
  <c r="K192"/>
  <c r="K194"/>
  <c r="K196"/>
  <c r="K198"/>
  <c r="K202"/>
  <c r="K204"/>
  <c r="K206"/>
  <c r="K208"/>
  <c r="K212"/>
  <c r="K214"/>
  <c r="K216"/>
  <c r="K218"/>
  <c r="K220"/>
  <c r="K222"/>
  <c r="K224"/>
  <c r="K226"/>
  <c r="K228"/>
  <c r="K230"/>
  <c r="K232"/>
  <c r="K234"/>
  <c r="K236"/>
  <c r="X239"/>
  <c r="K242"/>
  <c r="K246"/>
  <c r="K248"/>
  <c r="K250"/>
  <c r="K252"/>
  <c r="K262"/>
  <c r="K264"/>
  <c r="K270"/>
  <c r="K272"/>
  <c r="K274"/>
  <c r="L147" i="81"/>
  <c r="N147"/>
  <c r="U147"/>
  <c r="W147"/>
  <c r="K155"/>
  <c r="G155" s="1"/>
  <c r="K152"/>
  <c r="M147"/>
  <c r="O147"/>
  <c r="Q147"/>
  <c r="T147"/>
  <c r="V147"/>
  <c r="X147"/>
  <c r="K148"/>
  <c r="G148" s="1"/>
  <c r="K150"/>
  <c r="K154"/>
  <c r="G154" s="1"/>
  <c r="L84" i="79"/>
  <c r="L80" s="1"/>
  <c r="M84"/>
  <c r="M80" s="1"/>
  <c r="K154" i="84"/>
  <c r="P150"/>
  <c r="K119" i="79"/>
  <c r="K114" i="66" s="1"/>
  <c r="K164" i="84"/>
  <c r="K161"/>
  <c r="K163"/>
  <c r="K112" i="79"/>
  <c r="K79"/>
  <c r="W5" i="80"/>
  <c r="K25" i="83"/>
  <c r="J5"/>
  <c r="N8"/>
  <c r="K35" i="81"/>
  <c r="K57" i="84"/>
  <c r="K46" i="83"/>
  <c r="I189" i="80"/>
  <c r="K189" s="1"/>
  <c r="P165"/>
  <c r="U165"/>
  <c r="Y165"/>
  <c r="J229"/>
  <c r="J228" s="1"/>
  <c r="Q229"/>
  <c r="Q228" s="1"/>
  <c r="V229"/>
  <c r="V228" s="1"/>
  <c r="Q62"/>
  <c r="I79"/>
  <c r="I200"/>
  <c r="I80" i="82"/>
  <c r="K80" s="1"/>
  <c r="S79"/>
  <c r="L230"/>
  <c r="K70"/>
  <c r="O63"/>
  <c r="R63" s="1"/>
  <c r="T63"/>
  <c r="X63"/>
  <c r="U166"/>
  <c r="J230"/>
  <c r="J229" s="1"/>
  <c r="O230"/>
  <c r="O229" s="1"/>
  <c r="T230"/>
  <c r="T229" s="1"/>
  <c r="I251"/>
  <c r="K251" s="1"/>
  <c r="F123" i="84"/>
  <c r="O62"/>
  <c r="T62"/>
  <c r="X62"/>
  <c r="I98"/>
  <c r="K98" s="1"/>
  <c r="I203"/>
  <c r="K203" s="1"/>
  <c r="N229"/>
  <c r="N228" s="1"/>
  <c r="S229"/>
  <c r="S228" s="1"/>
  <c r="W229"/>
  <c r="W228" s="1"/>
  <c r="M78"/>
  <c r="I160"/>
  <c r="F217"/>
  <c r="I57" i="83"/>
  <c r="K57" s="1"/>
  <c r="AB57" s="1"/>
  <c r="AC57" s="1"/>
  <c r="L239" i="79"/>
  <c r="L238" s="1"/>
  <c r="K10" i="39" s="1"/>
  <c r="M252" i="79"/>
  <c r="M239" s="1"/>
  <c r="M238" s="1"/>
  <c r="L10" i="39" s="1"/>
  <c r="R32" i="80"/>
  <c r="AB32" i="79"/>
  <c r="T175"/>
  <c r="J239"/>
  <c r="J238" s="1"/>
  <c r="AC239"/>
  <c r="J32" i="84"/>
  <c r="X32"/>
  <c r="S32" i="79"/>
  <c r="T5"/>
  <c r="T239"/>
  <c r="V239"/>
  <c r="AB8" i="39"/>
  <c r="I53" i="81"/>
  <c r="K53" s="1"/>
  <c r="U32" i="84"/>
  <c r="I161" i="82"/>
  <c r="K161" s="1"/>
  <c r="M5"/>
  <c r="Q5"/>
  <c r="V5"/>
  <c r="I135" i="81"/>
  <c r="K135" s="1"/>
  <c r="W75"/>
  <c r="N75"/>
  <c r="K254" i="82"/>
  <c r="P230"/>
  <c r="P229" s="1"/>
  <c r="I231"/>
  <c r="K231" s="1"/>
  <c r="K232"/>
  <c r="N229"/>
  <c r="S229"/>
  <c r="L166"/>
  <c r="P166"/>
  <c r="I204"/>
  <c r="K204" s="1"/>
  <c r="J166"/>
  <c r="I168"/>
  <c r="K168" s="1"/>
  <c r="K206"/>
  <c r="N79"/>
  <c r="W79"/>
  <c r="K125"/>
  <c r="I88"/>
  <c r="K88" s="1"/>
  <c r="J79"/>
  <c r="L79"/>
  <c r="P79"/>
  <c r="U79"/>
  <c r="M79"/>
  <c r="Q79"/>
  <c r="V79"/>
  <c r="K89"/>
  <c r="J63"/>
  <c r="K74"/>
  <c r="Q32"/>
  <c r="O32"/>
  <c r="M32"/>
  <c r="I33"/>
  <c r="K33" s="1"/>
  <c r="U32"/>
  <c r="I37"/>
  <c r="K38"/>
  <c r="L32"/>
  <c r="P32"/>
  <c r="V32"/>
  <c r="T32"/>
  <c r="X32"/>
  <c r="I20"/>
  <c r="K20" s="1"/>
  <c r="S5"/>
  <c r="W5"/>
  <c r="I250" i="80"/>
  <c r="K250" s="1"/>
  <c r="R229"/>
  <c r="R228" s="1"/>
  <c r="I230"/>
  <c r="P229"/>
  <c r="P228" s="1"/>
  <c r="U229"/>
  <c r="U228" s="1"/>
  <c r="K190"/>
  <c r="I167"/>
  <c r="W78"/>
  <c r="U78"/>
  <c r="O78"/>
  <c r="I138"/>
  <c r="K138" s="1"/>
  <c r="J78"/>
  <c r="V62"/>
  <c r="Z62"/>
  <c r="Y10" i="39"/>
  <c r="P62" i="80"/>
  <c r="U62"/>
  <c r="Y62"/>
  <c r="I217"/>
  <c r="Y229"/>
  <c r="I247"/>
  <c r="K251"/>
  <c r="Z9" i="39"/>
  <c r="Z10"/>
  <c r="S78" i="80"/>
  <c r="X78"/>
  <c r="K80"/>
  <c r="R78"/>
  <c r="K139"/>
  <c r="Q165"/>
  <c r="Z165"/>
  <c r="K201"/>
  <c r="Y9" i="39"/>
  <c r="I69" i="80"/>
  <c r="K69" s="1"/>
  <c r="I73"/>
  <c r="K73" s="1"/>
  <c r="S62"/>
  <c r="I109"/>
  <c r="K109" s="1"/>
  <c r="I160"/>
  <c r="I203"/>
  <c r="O229"/>
  <c r="O228" s="1"/>
  <c r="S229"/>
  <c r="S228" s="1"/>
  <c r="X229"/>
  <c r="S32"/>
  <c r="Q32"/>
  <c r="O32"/>
  <c r="X32"/>
  <c r="I6"/>
  <c r="K6" s="1"/>
  <c r="I24"/>
  <c r="K24" s="1"/>
  <c r="W32"/>
  <c r="P32"/>
  <c r="Y32"/>
  <c r="I33"/>
  <c r="K33" s="1"/>
  <c r="U32"/>
  <c r="J32"/>
  <c r="N32"/>
  <c r="J5"/>
  <c r="P5"/>
  <c r="U5"/>
  <c r="Y5"/>
  <c r="P276" i="79"/>
  <c r="I188"/>
  <c r="U239"/>
  <c r="Z239"/>
  <c r="AD239"/>
  <c r="I81"/>
  <c r="AA239"/>
  <c r="S239"/>
  <c r="W239"/>
  <c r="W238" s="1"/>
  <c r="AB239"/>
  <c r="I244"/>
  <c r="I177"/>
  <c r="U175"/>
  <c r="Z175"/>
  <c r="AD175"/>
  <c r="X175"/>
  <c r="AC175"/>
  <c r="I162"/>
  <c r="I160" s="1"/>
  <c r="K160" s="1"/>
  <c r="K82"/>
  <c r="AF82" s="1"/>
  <c r="AG82" s="1"/>
  <c r="I122"/>
  <c r="I84"/>
  <c r="K84" s="1"/>
  <c r="I140"/>
  <c r="K140" s="1"/>
  <c r="U80"/>
  <c r="Z80"/>
  <c r="AD80"/>
  <c r="S80"/>
  <c r="K87"/>
  <c r="I53"/>
  <c r="K53" s="1"/>
  <c r="I45"/>
  <c r="I40" s="1"/>
  <c r="K40" s="1"/>
  <c r="AA59"/>
  <c r="AE59"/>
  <c r="I66"/>
  <c r="U32"/>
  <c r="V32"/>
  <c r="I20"/>
  <c r="K20" s="1"/>
  <c r="I227" i="81"/>
  <c r="K227" s="1"/>
  <c r="L226"/>
  <c r="P226"/>
  <c r="P225" s="1"/>
  <c r="I231"/>
  <c r="K231" s="1"/>
  <c r="I247"/>
  <c r="K247" s="1"/>
  <c r="P162"/>
  <c r="V162"/>
  <c r="K187"/>
  <c r="L162"/>
  <c r="U162"/>
  <c r="M162"/>
  <c r="I197"/>
  <c r="K197" s="1"/>
  <c r="I214"/>
  <c r="K214" s="1"/>
  <c r="U75"/>
  <c r="X75"/>
  <c r="K137"/>
  <c r="L75"/>
  <c r="P75"/>
  <c r="I79"/>
  <c r="K79" s="1"/>
  <c r="T75"/>
  <c r="S75"/>
  <c r="I95"/>
  <c r="K95" s="1"/>
  <c r="J75"/>
  <c r="I66"/>
  <c r="K66" s="1"/>
  <c r="O32"/>
  <c r="W32"/>
  <c r="I45"/>
  <c r="K45" s="1"/>
  <c r="N32"/>
  <c r="I37"/>
  <c r="K37" s="1"/>
  <c r="L32"/>
  <c r="S32"/>
  <c r="X32"/>
  <c r="J32"/>
  <c r="T32"/>
  <c r="L5"/>
  <c r="P5"/>
  <c r="U5"/>
  <c r="I20"/>
  <c r="K20" s="1"/>
  <c r="T229" i="84"/>
  <c r="T228" s="1"/>
  <c r="J228"/>
  <c r="L165"/>
  <c r="P165"/>
  <c r="U165"/>
  <c r="I189"/>
  <c r="K189" s="1"/>
  <c r="K205"/>
  <c r="N165"/>
  <c r="S165"/>
  <c r="W165"/>
  <c r="K162"/>
  <c r="I109"/>
  <c r="K109" s="1"/>
  <c r="J78"/>
  <c r="K123"/>
  <c r="L78"/>
  <c r="P78"/>
  <c r="U78"/>
  <c r="Q78"/>
  <c r="J62"/>
  <c r="P32"/>
  <c r="L32"/>
  <c r="I20"/>
  <c r="K20" s="1"/>
  <c r="O32"/>
  <c r="W32"/>
  <c r="T32"/>
  <c r="N32"/>
  <c r="S32"/>
  <c r="Q32"/>
  <c r="V32"/>
  <c r="M5"/>
  <c r="V5"/>
  <c r="K21"/>
  <c r="I6"/>
  <c r="K8"/>
  <c r="J5"/>
  <c r="J240" i="83"/>
  <c r="J239" s="1"/>
  <c r="R240"/>
  <c r="R239" s="1"/>
  <c r="W240"/>
  <c r="W239" s="1"/>
  <c r="AA240"/>
  <c r="AA239" s="1"/>
  <c r="I211"/>
  <c r="J176"/>
  <c r="R176"/>
  <c r="W176"/>
  <c r="AA176"/>
  <c r="I200"/>
  <c r="K172"/>
  <c r="I116"/>
  <c r="K116" s="1"/>
  <c r="P85"/>
  <c r="T85"/>
  <c r="Y85"/>
  <c r="N85"/>
  <c r="I86"/>
  <c r="K86" s="1"/>
  <c r="L69"/>
  <c r="I76"/>
  <c r="K76" s="1"/>
  <c r="M32"/>
  <c r="K175"/>
  <c r="N175" s="1"/>
  <c r="N171" s="1"/>
  <c r="Z240"/>
  <c r="N69"/>
  <c r="O5"/>
  <c r="U5" s="1"/>
  <c r="X5"/>
  <c r="K58"/>
  <c r="AB58" s="1"/>
  <c r="AC58" s="1"/>
  <c r="T69"/>
  <c r="K77"/>
  <c r="J85"/>
  <c r="K118"/>
  <c r="K201"/>
  <c r="M240"/>
  <c r="M239" s="1"/>
  <c r="Z5"/>
  <c r="T10" i="39"/>
  <c r="I105" i="83"/>
  <c r="K105" s="1"/>
  <c r="I171"/>
  <c r="K171" s="1"/>
  <c r="I214"/>
  <c r="K214" s="1"/>
  <c r="I261"/>
  <c r="K261" s="1"/>
  <c r="L85"/>
  <c r="L176"/>
  <c r="H9" i="39" s="1"/>
  <c r="K7" i="83"/>
  <c r="Q69"/>
  <c r="V69"/>
  <c r="Z69"/>
  <c r="O69"/>
  <c r="S69"/>
  <c r="X69"/>
  <c r="I130"/>
  <c r="K130" s="1"/>
  <c r="I178"/>
  <c r="K178" s="1"/>
  <c r="P240"/>
  <c r="P239" s="1"/>
  <c r="T240"/>
  <c r="T239" s="1"/>
  <c r="Y240"/>
  <c r="Y239" s="1"/>
  <c r="S240"/>
  <c r="S239" s="1"/>
  <c r="M69"/>
  <c r="M85"/>
  <c r="M176"/>
  <c r="I37"/>
  <c r="I33"/>
  <c r="K33" s="1"/>
  <c r="Z32"/>
  <c r="Q32"/>
  <c r="I24"/>
  <c r="K24" s="1"/>
  <c r="V5"/>
  <c r="R5"/>
  <c r="I6"/>
  <c r="M5"/>
  <c r="AE32" i="79"/>
  <c r="J5"/>
  <c r="V5"/>
  <c r="AA5"/>
  <c r="AE5"/>
  <c r="Z32"/>
  <c r="T59"/>
  <c r="X59"/>
  <c r="AC59"/>
  <c r="AB59"/>
  <c r="J175"/>
  <c r="K188"/>
  <c r="AE239"/>
  <c r="X80"/>
  <c r="AE175"/>
  <c r="X5"/>
  <c r="S5"/>
  <c r="AB5"/>
  <c r="Z59"/>
  <c r="W80"/>
  <c r="AB80"/>
  <c r="N78" i="80"/>
  <c r="P78"/>
  <c r="O5"/>
  <c r="S5"/>
  <c r="X5"/>
  <c r="J62"/>
  <c r="Y78"/>
  <c r="K160"/>
  <c r="J165"/>
  <c r="N229"/>
  <c r="N228" s="1"/>
  <c r="W229"/>
  <c r="W228" s="1"/>
  <c r="Z229"/>
  <c r="Z228" s="1"/>
  <c r="Y228"/>
  <c r="N165"/>
  <c r="R165"/>
  <c r="W165"/>
  <c r="Q5"/>
  <c r="V5"/>
  <c r="Z5"/>
  <c r="O62"/>
  <c r="X62"/>
  <c r="Q239" i="83"/>
  <c r="V239"/>
  <c r="Z239"/>
  <c r="P32"/>
  <c r="T32"/>
  <c r="Y32"/>
  <c r="S32"/>
  <c r="J32"/>
  <c r="O85"/>
  <c r="S85"/>
  <c r="X85"/>
  <c r="Q176"/>
  <c r="V176"/>
  <c r="Z176"/>
  <c r="O240"/>
  <c r="X240"/>
  <c r="X239" s="1"/>
  <c r="P69"/>
  <c r="Y69"/>
  <c r="W5"/>
  <c r="AA5"/>
  <c r="Q85"/>
  <c r="V85"/>
  <c r="Z85"/>
  <c r="O176"/>
  <c r="S176"/>
  <c r="X176"/>
  <c r="K200"/>
  <c r="AA32"/>
  <c r="I80"/>
  <c r="I94"/>
  <c r="K94" s="1"/>
  <c r="I145"/>
  <c r="K145" s="1"/>
  <c r="I228"/>
  <c r="K228" s="1"/>
  <c r="I241"/>
  <c r="I258"/>
  <c r="K258" s="1"/>
  <c r="I24" i="84"/>
  <c r="K24" s="1"/>
  <c r="I33"/>
  <c r="I79"/>
  <c r="K81"/>
  <c r="K153"/>
  <c r="I152"/>
  <c r="K179"/>
  <c r="I178"/>
  <c r="K178" s="1"/>
  <c r="K235"/>
  <c r="I234"/>
  <c r="K234" s="1"/>
  <c r="K51" i="83"/>
  <c r="AB51" s="1"/>
  <c r="AC51" s="1"/>
  <c r="I50"/>
  <c r="K50" s="1"/>
  <c r="AB50" s="1"/>
  <c r="AC50" s="1"/>
  <c r="I60"/>
  <c r="K60" s="1"/>
  <c r="K173"/>
  <c r="K177"/>
  <c r="P176"/>
  <c r="T176"/>
  <c r="Y176"/>
  <c r="K216"/>
  <c r="K46" i="84"/>
  <c r="I45"/>
  <c r="K45" s="1"/>
  <c r="K60"/>
  <c r="I56"/>
  <c r="K56" s="1"/>
  <c r="K88"/>
  <c r="I87"/>
  <c r="K87" s="1"/>
  <c r="K90" i="83"/>
  <c r="I89"/>
  <c r="K89" s="1"/>
  <c r="K160"/>
  <c r="I159"/>
  <c r="K159" s="1"/>
  <c r="K190"/>
  <c r="I189"/>
  <c r="K189" s="1"/>
  <c r="K246"/>
  <c r="I245"/>
  <c r="K245" s="1"/>
  <c r="K38" i="84"/>
  <c r="I37"/>
  <c r="K37" s="1"/>
  <c r="K70"/>
  <c r="I69"/>
  <c r="K83"/>
  <c r="I82"/>
  <c r="K82" s="1"/>
  <c r="K151"/>
  <c r="I167"/>
  <c r="K167" s="1"/>
  <c r="K169"/>
  <c r="K21" i="83"/>
  <c r="I20"/>
  <c r="K20" s="1"/>
  <c r="K37"/>
  <c r="R85"/>
  <c r="W85"/>
  <c r="AA85"/>
  <c r="K88"/>
  <c r="K128"/>
  <c r="I127"/>
  <c r="K127" s="1"/>
  <c r="I157"/>
  <c r="K157" s="1"/>
  <c r="K180"/>
  <c r="K211"/>
  <c r="M32" i="84"/>
  <c r="I73"/>
  <c r="K73" s="1"/>
  <c r="K74"/>
  <c r="L229"/>
  <c r="U229"/>
  <c r="U228" s="1"/>
  <c r="I230"/>
  <c r="K231"/>
  <c r="I247"/>
  <c r="K247" s="1"/>
  <c r="K248"/>
  <c r="O78"/>
  <c r="X78"/>
  <c r="K121"/>
  <c r="I120"/>
  <c r="K120" s="1"/>
  <c r="I53"/>
  <c r="K53" s="1"/>
  <c r="K111"/>
  <c r="I138"/>
  <c r="K138" s="1"/>
  <c r="K190"/>
  <c r="I217"/>
  <c r="K217" s="1"/>
  <c r="T78"/>
  <c r="K166"/>
  <c r="M165"/>
  <c r="Q165"/>
  <c r="V165"/>
  <c r="I226" i="81"/>
  <c r="K25"/>
  <c r="I24"/>
  <c r="K24" s="1"/>
  <c r="P32"/>
  <c r="K34"/>
  <c r="I33"/>
  <c r="K77"/>
  <c r="I76"/>
  <c r="K21"/>
  <c r="K39"/>
  <c r="K41"/>
  <c r="I84"/>
  <c r="K84" s="1"/>
  <c r="N162"/>
  <c r="W162"/>
  <c r="K201"/>
  <c r="I200"/>
  <c r="K200" s="1"/>
  <c r="K216"/>
  <c r="K232"/>
  <c r="I24" i="82"/>
  <c r="K24" s="1"/>
  <c r="K143"/>
  <c r="I139"/>
  <c r="K139" s="1"/>
  <c r="K180"/>
  <c r="I179"/>
  <c r="K179" s="1"/>
  <c r="I190"/>
  <c r="K190" s="1"/>
  <c r="K191"/>
  <c r="M32" i="81"/>
  <c r="Q32"/>
  <c r="K46"/>
  <c r="I70"/>
  <c r="K70" s="1"/>
  <c r="M75"/>
  <c r="Q75"/>
  <c r="V75"/>
  <c r="K80"/>
  <c r="K107"/>
  <c r="I106"/>
  <c r="K106" s="1"/>
  <c r="K158"/>
  <c r="I157"/>
  <c r="K157" s="1"/>
  <c r="O162"/>
  <c r="T162"/>
  <c r="X162"/>
  <c r="I175"/>
  <c r="K175" s="1"/>
  <c r="K199"/>
  <c r="K249"/>
  <c r="K7" i="82"/>
  <c r="I6"/>
  <c r="K22"/>
  <c r="N32"/>
  <c r="S32"/>
  <c r="W32"/>
  <c r="O79"/>
  <c r="T79"/>
  <c r="X79"/>
  <c r="K82"/>
  <c r="K122"/>
  <c r="I121"/>
  <c r="K121" s="1"/>
  <c r="N166"/>
  <c r="S166"/>
  <c r="W166"/>
  <c r="K236"/>
  <c r="I235"/>
  <c r="K235" s="1"/>
  <c r="K249"/>
  <c r="U32" i="81"/>
  <c r="K84" i="82"/>
  <c r="I83"/>
  <c r="K83" s="1"/>
  <c r="J162" i="81"/>
  <c r="S162"/>
  <c r="K154" i="82"/>
  <c r="I153"/>
  <c r="K55" i="81"/>
  <c r="K68"/>
  <c r="I120"/>
  <c r="K120" s="1"/>
  <c r="K165"/>
  <c r="I164"/>
  <c r="N226"/>
  <c r="N225" s="1"/>
  <c r="S226"/>
  <c r="S225" s="1"/>
  <c r="W226"/>
  <c r="W225" s="1"/>
  <c r="J32" i="82"/>
  <c r="I57"/>
  <c r="K64"/>
  <c r="I63"/>
  <c r="K63" s="1"/>
  <c r="I99"/>
  <c r="K99" s="1"/>
  <c r="I110"/>
  <c r="K110" s="1"/>
  <c r="K112"/>
  <c r="K222"/>
  <c r="I218"/>
  <c r="K218" s="1"/>
  <c r="U230"/>
  <c r="U229" s="1"/>
  <c r="K46"/>
  <c r="I45"/>
  <c r="K167"/>
  <c r="M166"/>
  <c r="Q166"/>
  <c r="V166"/>
  <c r="V32" i="80"/>
  <c r="Z32"/>
  <c r="K230"/>
  <c r="I56"/>
  <c r="K56" s="1"/>
  <c r="Q78"/>
  <c r="V78"/>
  <c r="Z78"/>
  <c r="I98"/>
  <c r="I123"/>
  <c r="K123" s="1"/>
  <c r="K153"/>
  <c r="I152"/>
  <c r="K152" s="1"/>
  <c r="K179"/>
  <c r="I178"/>
  <c r="K235"/>
  <c r="I234"/>
  <c r="I37"/>
  <c r="K37" s="1"/>
  <c r="I53"/>
  <c r="K53" s="1"/>
  <c r="I87"/>
  <c r="K121"/>
  <c r="I120"/>
  <c r="K120" s="1"/>
  <c r="K169"/>
  <c r="X228"/>
  <c r="K231"/>
  <c r="I20"/>
  <c r="K20" s="1"/>
  <c r="I45"/>
  <c r="I40" s="1"/>
  <c r="K83"/>
  <c r="I82"/>
  <c r="K162"/>
  <c r="K166"/>
  <c r="O165"/>
  <c r="S165"/>
  <c r="X165"/>
  <c r="K205"/>
  <c r="K25" i="79"/>
  <c r="I24"/>
  <c r="K24" s="1"/>
  <c r="K34"/>
  <c r="I33"/>
  <c r="K41"/>
  <c r="K41" i="66" s="1"/>
  <c r="K60" i="79"/>
  <c r="K71"/>
  <c r="R71" s="1"/>
  <c r="I70"/>
  <c r="K177"/>
  <c r="K211"/>
  <c r="I210"/>
  <c r="I6"/>
  <c r="T32"/>
  <c r="X32"/>
  <c r="AC32"/>
  <c r="K115"/>
  <c r="I111"/>
  <c r="I170"/>
  <c r="K170" s="1"/>
  <c r="K171"/>
  <c r="K21"/>
  <c r="S59"/>
  <c r="W59"/>
  <c r="T80"/>
  <c r="AC80"/>
  <c r="V80"/>
  <c r="AA80"/>
  <c r="K161"/>
  <c r="V175"/>
  <c r="AA175"/>
  <c r="AA238"/>
  <c r="K51"/>
  <c r="I50"/>
  <c r="K50" s="1"/>
  <c r="I213"/>
  <c r="J80"/>
  <c r="I100"/>
  <c r="K100" s="1"/>
  <c r="S175"/>
  <c r="W175"/>
  <c r="AB175"/>
  <c r="K200"/>
  <c r="I199"/>
  <c r="I227"/>
  <c r="K241"/>
  <c r="I240"/>
  <c r="I268"/>
  <c r="I37"/>
  <c r="K37" s="1"/>
  <c r="K90"/>
  <c r="I89"/>
  <c r="K89" s="1"/>
  <c r="K126"/>
  <c r="I125"/>
  <c r="K266"/>
  <c r="I265"/>
  <c r="X289" i="78"/>
  <c r="X247" i="66" s="1"/>
  <c r="W289" i="78"/>
  <c r="W247" i="66" s="1"/>
  <c r="V289" i="78"/>
  <c r="V247" i="66" s="1"/>
  <c r="U289" i="78"/>
  <c r="U247" i="66" s="1"/>
  <c r="T289" i="78"/>
  <c r="T247" i="66" s="1"/>
  <c r="S289" i="78"/>
  <c r="S247" i="66" s="1"/>
  <c r="Q289" i="78"/>
  <c r="Q247" i="66" s="1"/>
  <c r="P289" i="78"/>
  <c r="P247" i="66" s="1"/>
  <c r="O289" i="78"/>
  <c r="O247" i="66" s="1"/>
  <c r="N289" i="78"/>
  <c r="N247" i="66" s="1"/>
  <c r="M289" i="78"/>
  <c r="M247" i="66" s="1"/>
  <c r="L289" i="78"/>
  <c r="J289"/>
  <c r="J247" i="66" s="1"/>
  <c r="X286" i="78"/>
  <c r="X244" i="66" s="1"/>
  <c r="W286" i="78"/>
  <c r="W244" i="66" s="1"/>
  <c r="V286" i="78"/>
  <c r="V244" i="66" s="1"/>
  <c r="U286" i="78"/>
  <c r="U244" i="66" s="1"/>
  <c r="T286" i="78"/>
  <c r="T244" i="66" s="1"/>
  <c r="S286" i="78"/>
  <c r="S244" i="66" s="1"/>
  <c r="Q286" i="78"/>
  <c r="Q244" i="66" s="1"/>
  <c r="P286" i="78"/>
  <c r="P244" i="66" s="1"/>
  <c r="O286" i="78"/>
  <c r="O244" i="66" s="1"/>
  <c r="N286" i="78"/>
  <c r="N244" i="66" s="1"/>
  <c r="M286" i="78"/>
  <c r="M244" i="66" s="1"/>
  <c r="L286" i="78"/>
  <c r="J286"/>
  <c r="J244" i="66" s="1"/>
  <c r="X273" i="78"/>
  <c r="X231" i="66" s="1"/>
  <c r="W273" i="78"/>
  <c r="W231" i="66" s="1"/>
  <c r="V273" i="78"/>
  <c r="V231" i="66" s="1"/>
  <c r="U273" i="78"/>
  <c r="U231" i="66" s="1"/>
  <c r="T273" i="78"/>
  <c r="T231" i="66" s="1"/>
  <c r="S273" i="78"/>
  <c r="S231" i="66" s="1"/>
  <c r="Q273" i="78"/>
  <c r="Q231" i="66" s="1"/>
  <c r="P273" i="78"/>
  <c r="P231" i="66" s="1"/>
  <c r="O273" i="78"/>
  <c r="O231" i="66" s="1"/>
  <c r="N273" i="78"/>
  <c r="N231" i="66" s="1"/>
  <c r="M273" i="78"/>
  <c r="M231" i="66" s="1"/>
  <c r="L273" i="78"/>
  <c r="J273"/>
  <c r="J231" i="66" s="1"/>
  <c r="X269" i="78"/>
  <c r="X227" i="66" s="1"/>
  <c r="W269" i="78"/>
  <c r="W227" i="66" s="1"/>
  <c r="V269" i="78"/>
  <c r="V227" i="66" s="1"/>
  <c r="U269" i="78"/>
  <c r="U227" i="66" s="1"/>
  <c r="T269" i="78"/>
  <c r="T227" i="66" s="1"/>
  <c r="S269" i="78"/>
  <c r="S227" i="66" s="1"/>
  <c r="Q269" i="78"/>
  <c r="Q227" i="66" s="1"/>
  <c r="P269" i="78"/>
  <c r="P227" i="66" s="1"/>
  <c r="O269" i="78"/>
  <c r="O227" i="66" s="1"/>
  <c r="N269" i="78"/>
  <c r="N227" i="66" s="1"/>
  <c r="M269" i="78"/>
  <c r="M227" i="66" s="1"/>
  <c r="L269" i="78"/>
  <c r="R269" s="1"/>
  <c r="R227" i="66" s="1"/>
  <c r="J269" i="78"/>
  <c r="J227" i="66" s="1"/>
  <c r="X256" i="78"/>
  <c r="X214" i="66" s="1"/>
  <c r="W256" i="78"/>
  <c r="W214" i="66" s="1"/>
  <c r="V256" i="78"/>
  <c r="V214" i="66" s="1"/>
  <c r="U256" i="78"/>
  <c r="U214" i="66" s="1"/>
  <c r="T256" i="78"/>
  <c r="T214" i="66" s="1"/>
  <c r="S256" i="78"/>
  <c r="S214" i="66" s="1"/>
  <c r="Q256" i="78"/>
  <c r="Q214" i="66" s="1"/>
  <c r="P256" i="78"/>
  <c r="P214" i="66" s="1"/>
  <c r="O256" i="78"/>
  <c r="O214" i="66" s="1"/>
  <c r="N256" i="78"/>
  <c r="N214" i="66" s="1"/>
  <c r="M256" i="78"/>
  <c r="M214" i="66" s="1"/>
  <c r="L256" i="78"/>
  <c r="J256"/>
  <c r="J214" i="66" s="1"/>
  <c r="X242" i="78"/>
  <c r="X200" i="66" s="1"/>
  <c r="W242" i="78"/>
  <c r="W200" i="66" s="1"/>
  <c r="V242" i="78"/>
  <c r="V200" i="66" s="1"/>
  <c r="U242" i="78"/>
  <c r="U200" i="66" s="1"/>
  <c r="T242" i="78"/>
  <c r="T200" i="66" s="1"/>
  <c r="S242" i="78"/>
  <c r="S200" i="66" s="1"/>
  <c r="Q242" i="78"/>
  <c r="Q200" i="66" s="1"/>
  <c r="P242" i="78"/>
  <c r="P200" i="66" s="1"/>
  <c r="O242" i="78"/>
  <c r="O200" i="66" s="1"/>
  <c r="N242" i="78"/>
  <c r="N200" i="66" s="1"/>
  <c r="M242" i="78"/>
  <c r="M200" i="66" s="1"/>
  <c r="L242" i="78"/>
  <c r="J242"/>
  <c r="J200" i="66" s="1"/>
  <c r="X239" i="78"/>
  <c r="X197" i="66" s="1"/>
  <c r="W239" i="78"/>
  <c r="W197" i="66" s="1"/>
  <c r="V239" i="78"/>
  <c r="V197" i="66" s="1"/>
  <c r="U239" i="78"/>
  <c r="U197" i="66" s="1"/>
  <c r="T239" i="78"/>
  <c r="T197" i="66" s="1"/>
  <c r="S239" i="78"/>
  <c r="S197" i="66" s="1"/>
  <c r="Q239" i="78"/>
  <c r="Q197" i="66" s="1"/>
  <c r="P239" i="78"/>
  <c r="P197" i="66" s="1"/>
  <c r="O239" i="78"/>
  <c r="O197" i="66" s="1"/>
  <c r="N239" i="78"/>
  <c r="N197" i="66" s="1"/>
  <c r="M239" i="78"/>
  <c r="M197" i="66" s="1"/>
  <c r="L239" i="78"/>
  <c r="J239"/>
  <c r="J197" i="66" s="1"/>
  <c r="X228" i="78"/>
  <c r="X186" i="66" s="1"/>
  <c r="W228" i="78"/>
  <c r="W186" i="66" s="1"/>
  <c r="V228" i="78"/>
  <c r="V186" i="66" s="1"/>
  <c r="U228" i="78"/>
  <c r="U186" i="66" s="1"/>
  <c r="T228" i="78"/>
  <c r="T186" i="66" s="1"/>
  <c r="S228" i="78"/>
  <c r="S186" i="66" s="1"/>
  <c r="Q228" i="78"/>
  <c r="Q186" i="66" s="1"/>
  <c r="P228" i="78"/>
  <c r="P186" i="66" s="1"/>
  <c r="O228" i="78"/>
  <c r="O186" i="66" s="1"/>
  <c r="N228" i="78"/>
  <c r="N186" i="66" s="1"/>
  <c r="M228" i="78"/>
  <c r="M186" i="66" s="1"/>
  <c r="L228" i="78"/>
  <c r="J228"/>
  <c r="J186" i="66" s="1"/>
  <c r="X217" i="78"/>
  <c r="X175" i="66" s="1"/>
  <c r="W217" i="78"/>
  <c r="W175" i="66" s="1"/>
  <c r="V217" i="78"/>
  <c r="V175" i="66" s="1"/>
  <c r="U217" i="78"/>
  <c r="U175" i="66" s="1"/>
  <c r="T217" i="78"/>
  <c r="T175" i="66" s="1"/>
  <c r="S217" i="78"/>
  <c r="S175" i="66" s="1"/>
  <c r="Q217" i="78"/>
  <c r="Q175" i="66" s="1"/>
  <c r="P217" i="78"/>
  <c r="P175" i="66" s="1"/>
  <c r="O217" i="78"/>
  <c r="O175" i="66" s="1"/>
  <c r="N217" i="78"/>
  <c r="N175" i="66" s="1"/>
  <c r="M217" i="78"/>
  <c r="M175" i="66" s="1"/>
  <c r="L217" i="78"/>
  <c r="J217"/>
  <c r="J175" i="66" s="1"/>
  <c r="X206" i="78"/>
  <c r="X164" i="66" s="1"/>
  <c r="W206" i="78"/>
  <c r="W164" i="66" s="1"/>
  <c r="V206" i="78"/>
  <c r="V164" i="66" s="1"/>
  <c r="U206" i="78"/>
  <c r="U164" i="66" s="1"/>
  <c r="T206" i="78"/>
  <c r="T164" i="66" s="1"/>
  <c r="S206" i="78"/>
  <c r="S164" i="66" s="1"/>
  <c r="Q206" i="78"/>
  <c r="Q164" i="66" s="1"/>
  <c r="P206" i="78"/>
  <c r="P164" i="66" s="1"/>
  <c r="O206" i="78"/>
  <c r="O164" i="66" s="1"/>
  <c r="N206" i="78"/>
  <c r="N164" i="66" s="1"/>
  <c r="M206" i="78"/>
  <c r="M164" i="66" s="1"/>
  <c r="L206" i="78"/>
  <c r="J206"/>
  <c r="J164" i="66" s="1"/>
  <c r="X199" i="78"/>
  <c r="X157" i="66" s="1"/>
  <c r="W199" i="78"/>
  <c r="W157" i="66" s="1"/>
  <c r="V199" i="78"/>
  <c r="V157" i="66" s="1"/>
  <c r="U199" i="78"/>
  <c r="U157" i="66" s="1"/>
  <c r="T199" i="78"/>
  <c r="T157" i="66" s="1"/>
  <c r="S199" i="78"/>
  <c r="S157" i="66" s="1"/>
  <c r="Q199" i="78"/>
  <c r="Q157" i="66" s="1"/>
  <c r="P199" i="78"/>
  <c r="P157" i="66" s="1"/>
  <c r="O199" i="78"/>
  <c r="O157" i="66" s="1"/>
  <c r="N199" i="78"/>
  <c r="N157" i="66" s="1"/>
  <c r="M199" i="78"/>
  <c r="M157" i="66" s="1"/>
  <c r="L199" i="78"/>
  <c r="J199"/>
  <c r="J157" i="66" s="1"/>
  <c r="X189" i="78"/>
  <c r="X149" i="66" s="1"/>
  <c r="W189" i="78"/>
  <c r="W149" i="66" s="1"/>
  <c r="V189" i="78"/>
  <c r="V149" i="66" s="1"/>
  <c r="U189" i="78"/>
  <c r="U149" i="66" s="1"/>
  <c r="T189" i="78"/>
  <c r="T149" i="66" s="1"/>
  <c r="S189" i="78"/>
  <c r="S149" i="66" s="1"/>
  <c r="Q189" i="78"/>
  <c r="Q149" i="66" s="1"/>
  <c r="P189" i="78"/>
  <c r="P149" i="66" s="1"/>
  <c r="O189" i="78"/>
  <c r="O149" i="66" s="1"/>
  <c r="N189" i="78"/>
  <c r="N149" i="66" s="1"/>
  <c r="M189" i="78"/>
  <c r="M149" i="66" s="1"/>
  <c r="L189" i="78"/>
  <c r="J189"/>
  <c r="J149" i="66" s="1"/>
  <c r="S187" i="78"/>
  <c r="X171"/>
  <c r="X135" i="66" s="1"/>
  <c r="W171" i="78"/>
  <c r="W135" i="66" s="1"/>
  <c r="V171" i="78"/>
  <c r="V135" i="66" s="1"/>
  <c r="U171" i="78"/>
  <c r="U135" i="66" s="1"/>
  <c r="T171" i="78"/>
  <c r="T135" i="66" s="1"/>
  <c r="S171" i="78"/>
  <c r="S135" i="66" s="1"/>
  <c r="Q171" i="78"/>
  <c r="P171"/>
  <c r="P135" i="66" s="1"/>
  <c r="O171" i="78"/>
  <c r="O135" i="66" s="1"/>
  <c r="N171" i="78"/>
  <c r="N135" i="66" s="1"/>
  <c r="M171" i="78"/>
  <c r="M135" i="66" s="1"/>
  <c r="L171" i="78"/>
  <c r="L135" i="66" s="1"/>
  <c r="J171" i="78"/>
  <c r="J135" i="66" s="1"/>
  <c r="X156" i="78"/>
  <c r="X120" i="66" s="1"/>
  <c r="W156" i="78"/>
  <c r="W120" i="66" s="1"/>
  <c r="V156" i="78"/>
  <c r="V120" i="66" s="1"/>
  <c r="U156" i="78"/>
  <c r="U120" i="66" s="1"/>
  <c r="T156" i="78"/>
  <c r="T120" i="66" s="1"/>
  <c r="S156" i="78"/>
  <c r="S120" i="66" s="1"/>
  <c r="Q156" i="78"/>
  <c r="Q120" i="66" s="1"/>
  <c r="P156" i="78"/>
  <c r="P120" i="66" s="1"/>
  <c r="O156" i="78"/>
  <c r="O120" i="66" s="1"/>
  <c r="N156" i="78"/>
  <c r="N120" i="66" s="1"/>
  <c r="M156" i="78"/>
  <c r="M120" i="66" s="1"/>
  <c r="L156" i="78"/>
  <c r="J156"/>
  <c r="J120" i="66" s="1"/>
  <c r="X153" i="78"/>
  <c r="X117" i="66" s="1"/>
  <c r="W153" i="78"/>
  <c r="W117" i="66" s="1"/>
  <c r="V153" i="78"/>
  <c r="V117" i="66" s="1"/>
  <c r="U153" i="78"/>
  <c r="U117" i="66" s="1"/>
  <c r="T153" i="78"/>
  <c r="T117" i="66" s="1"/>
  <c r="S153" i="78"/>
  <c r="S117" i="66" s="1"/>
  <c r="Q153" i="78"/>
  <c r="Q117" i="66" s="1"/>
  <c r="P153" i="78"/>
  <c r="P117" i="66" s="1"/>
  <c r="O153" i="78"/>
  <c r="O117" i="66" s="1"/>
  <c r="N153" i="78"/>
  <c r="N117" i="66" s="1"/>
  <c r="M153" i="78"/>
  <c r="M117" i="66" s="1"/>
  <c r="L153" i="78"/>
  <c r="J153"/>
  <c r="J117" i="66" s="1"/>
  <c r="X142" i="78"/>
  <c r="X106" i="66" s="1"/>
  <c r="W142" i="78"/>
  <c r="W106" i="66" s="1"/>
  <c r="V142" i="78"/>
  <c r="V106" i="66" s="1"/>
  <c r="U142" i="78"/>
  <c r="U106" i="66" s="1"/>
  <c r="T142" i="78"/>
  <c r="T106" i="66" s="1"/>
  <c r="S142" i="78"/>
  <c r="S106" i="66" s="1"/>
  <c r="Q142" i="78"/>
  <c r="Q106" i="66" s="1"/>
  <c r="P142" i="78"/>
  <c r="P106" i="66" s="1"/>
  <c r="O142" i="78"/>
  <c r="O106" i="66" s="1"/>
  <c r="N142" i="78"/>
  <c r="N106" i="66" s="1"/>
  <c r="M142" i="78"/>
  <c r="M106" i="66" s="1"/>
  <c r="L142" i="78"/>
  <c r="J142"/>
  <c r="J106" i="66" s="1"/>
  <c r="X131" i="78"/>
  <c r="X95" i="66" s="1"/>
  <c r="W131" i="78"/>
  <c r="W95" i="66" s="1"/>
  <c r="V131" i="78"/>
  <c r="V95" i="66" s="1"/>
  <c r="U131" i="78"/>
  <c r="U95" i="66" s="1"/>
  <c r="T131" i="78"/>
  <c r="T95" i="66" s="1"/>
  <c r="S131" i="78"/>
  <c r="S95" i="66" s="1"/>
  <c r="Q131" i="78"/>
  <c r="Q95" i="66" s="1"/>
  <c r="P131" i="78"/>
  <c r="P95" i="66" s="1"/>
  <c r="O131" i="78"/>
  <c r="O95" i="66" s="1"/>
  <c r="N131" i="78"/>
  <c r="N95" i="66" s="1"/>
  <c r="M131" i="78"/>
  <c r="M95" i="66" s="1"/>
  <c r="L131" i="78"/>
  <c r="J131"/>
  <c r="J95" i="66" s="1"/>
  <c r="X120" i="78"/>
  <c r="X84" i="66" s="1"/>
  <c r="W120" i="78"/>
  <c r="W84" i="66" s="1"/>
  <c r="V120" i="78"/>
  <c r="V84" i="66" s="1"/>
  <c r="U120" i="78"/>
  <c r="U84" i="66" s="1"/>
  <c r="T120" i="78"/>
  <c r="T84" i="66" s="1"/>
  <c r="S120" i="78"/>
  <c r="S84" i="66" s="1"/>
  <c r="Q120" i="78"/>
  <c r="Q84" i="66" s="1"/>
  <c r="P120" i="78"/>
  <c r="P84" i="66" s="1"/>
  <c r="O120" i="78"/>
  <c r="O84" i="66" s="1"/>
  <c r="N120" i="78"/>
  <c r="N84" i="66" s="1"/>
  <c r="M120" i="78"/>
  <c r="M84" i="66" s="1"/>
  <c r="L120" i="78"/>
  <c r="J120"/>
  <c r="J84" i="66" s="1"/>
  <c r="X115" i="78"/>
  <c r="X79" i="66" s="1"/>
  <c r="W115" i="78"/>
  <c r="W79" i="66" s="1"/>
  <c r="V115" i="78"/>
  <c r="V79" i="66" s="1"/>
  <c r="U115" i="78"/>
  <c r="U79" i="66" s="1"/>
  <c r="T115" i="78"/>
  <c r="T79" i="66" s="1"/>
  <c r="S115" i="78"/>
  <c r="S79" i="66" s="1"/>
  <c r="Q115" i="78"/>
  <c r="Q79" i="66" s="1"/>
  <c r="P115" i="78"/>
  <c r="P79" i="66" s="1"/>
  <c r="O115" i="78"/>
  <c r="O79" i="66" s="1"/>
  <c r="N115" i="78"/>
  <c r="N79" i="66" s="1"/>
  <c r="M115" i="78"/>
  <c r="M79" i="66" s="1"/>
  <c r="L115" i="78"/>
  <c r="J115"/>
  <c r="J79" i="66" s="1"/>
  <c r="X112" i="78"/>
  <c r="X76" i="66" s="1"/>
  <c r="W112" i="78"/>
  <c r="W76" i="66" s="1"/>
  <c r="V112" i="78"/>
  <c r="V76" i="66" s="1"/>
  <c r="U112" i="78"/>
  <c r="U76" i="66" s="1"/>
  <c r="T112" i="78"/>
  <c r="T76" i="66" s="1"/>
  <c r="S112" i="78"/>
  <c r="S76" i="66" s="1"/>
  <c r="Q112" i="78"/>
  <c r="Q76" i="66" s="1"/>
  <c r="P112" i="78"/>
  <c r="P76" i="66" s="1"/>
  <c r="O112" i="78"/>
  <c r="O76" i="66" s="1"/>
  <c r="N112" i="78"/>
  <c r="N76" i="66" s="1"/>
  <c r="M112" i="78"/>
  <c r="M76" i="66" s="1"/>
  <c r="L112" i="78"/>
  <c r="J112"/>
  <c r="J76" i="66" s="1"/>
  <c r="X106" i="78"/>
  <c r="X70" i="66" s="1"/>
  <c r="W106" i="78"/>
  <c r="W70" i="66" s="1"/>
  <c r="V106" i="78"/>
  <c r="V70" i="66" s="1"/>
  <c r="U106" i="78"/>
  <c r="U70" i="66" s="1"/>
  <c r="T106" i="78"/>
  <c r="T70" i="66" s="1"/>
  <c r="S106" i="78"/>
  <c r="S70" i="66" s="1"/>
  <c r="Q106" i="78"/>
  <c r="Q70" i="66" s="1"/>
  <c r="P106" i="78"/>
  <c r="P70" i="66" s="1"/>
  <c r="O106" i="78"/>
  <c r="O70" i="66" s="1"/>
  <c r="N106" i="78"/>
  <c r="N70" i="66" s="1"/>
  <c r="M106" i="78"/>
  <c r="M70" i="66" s="1"/>
  <c r="L106" i="78"/>
  <c r="J106"/>
  <c r="J70" i="66" s="1"/>
  <c r="X102" i="78"/>
  <c r="X66" i="66" s="1"/>
  <c r="W102" i="78"/>
  <c r="W66" i="66" s="1"/>
  <c r="V102" i="78"/>
  <c r="V66" i="66" s="1"/>
  <c r="U102" i="78"/>
  <c r="U66" i="66" s="1"/>
  <c r="T102" i="78"/>
  <c r="T66" i="66" s="1"/>
  <c r="S102" i="78"/>
  <c r="S66" i="66" s="1"/>
  <c r="Q102" i="78"/>
  <c r="Q66" i="66" s="1"/>
  <c r="P102" i="78"/>
  <c r="P66" i="66" s="1"/>
  <c r="O102" i="78"/>
  <c r="O66" i="66" s="1"/>
  <c r="N102" i="78"/>
  <c r="N66" i="66" s="1"/>
  <c r="M102" i="78"/>
  <c r="M66" i="66" s="1"/>
  <c r="L102" i="78"/>
  <c r="J102"/>
  <c r="J66" i="66" s="1"/>
  <c r="X87" i="78"/>
  <c r="X53" i="66" s="1"/>
  <c r="W87" i="78"/>
  <c r="W53" i="66" s="1"/>
  <c r="V87" i="78"/>
  <c r="V53" i="66" s="1"/>
  <c r="U87" i="78"/>
  <c r="U53" i="66" s="1"/>
  <c r="T87" i="78"/>
  <c r="T53" i="66" s="1"/>
  <c r="S87" i="78"/>
  <c r="S53" i="66" s="1"/>
  <c r="Q87" i="78"/>
  <c r="P87"/>
  <c r="P53" i="66" s="1"/>
  <c r="O87" i="78"/>
  <c r="O53" i="66" s="1"/>
  <c r="N87" i="78"/>
  <c r="N53" i="66" s="1"/>
  <c r="M87" i="78"/>
  <c r="M53" i="66" s="1"/>
  <c r="L87" i="78"/>
  <c r="L53" i="66" s="1"/>
  <c r="J87" i="78"/>
  <c r="J53" i="66" s="1"/>
  <c r="X81" i="78"/>
  <c r="X50" i="66" s="1"/>
  <c r="W81" i="78"/>
  <c r="W50" i="66" s="1"/>
  <c r="V81" i="78"/>
  <c r="V50" i="66" s="1"/>
  <c r="U81" i="78"/>
  <c r="U50" i="66" s="1"/>
  <c r="T81" i="78"/>
  <c r="T50" i="66" s="1"/>
  <c r="S81" i="78"/>
  <c r="S50" i="66" s="1"/>
  <c r="Q81" i="78"/>
  <c r="Q50" i="66" s="1"/>
  <c r="P81" i="78"/>
  <c r="P50" i="66" s="1"/>
  <c r="O81" i="78"/>
  <c r="O50" i="66" s="1"/>
  <c r="N81" i="78"/>
  <c r="N50" i="66" s="1"/>
  <c r="M81" i="78"/>
  <c r="M50" i="66" s="1"/>
  <c r="L81" i="78"/>
  <c r="J81"/>
  <c r="J50" i="66" s="1"/>
  <c r="X60" i="78"/>
  <c r="X45" i="66" s="1"/>
  <c r="W60" i="78"/>
  <c r="W45" i="66" s="1"/>
  <c r="V60" i="78"/>
  <c r="V45" i="66" s="1"/>
  <c r="U60" i="78"/>
  <c r="U45" i="66" s="1"/>
  <c r="T60" i="78"/>
  <c r="T45" i="66" s="1"/>
  <c r="S60" i="78"/>
  <c r="S45" i="66" s="1"/>
  <c r="Q60" i="78"/>
  <c r="P60"/>
  <c r="P45" i="66" s="1"/>
  <c r="O60" i="78"/>
  <c r="O45" i="66" s="1"/>
  <c r="N60" i="78"/>
  <c r="N45" i="66" s="1"/>
  <c r="M60" i="78"/>
  <c r="M45" i="66" s="1"/>
  <c r="L60" i="78"/>
  <c r="L45" i="66" s="1"/>
  <c r="J60" i="78"/>
  <c r="J45" i="66" s="1"/>
  <c r="S53" i="78"/>
  <c r="S40" i="66" s="1"/>
  <c r="X47" i="78"/>
  <c r="X37" i="66" s="1"/>
  <c r="W47" i="78"/>
  <c r="W37" i="66" s="1"/>
  <c r="V47" i="78"/>
  <c r="V37" i="66" s="1"/>
  <c r="U47" i="78"/>
  <c r="U37" i="66" s="1"/>
  <c r="T47" i="78"/>
  <c r="T37" i="66" s="1"/>
  <c r="S47" i="78"/>
  <c r="S37" i="66" s="1"/>
  <c r="Q47" i="78"/>
  <c r="P47"/>
  <c r="P37" i="66" s="1"/>
  <c r="O47" i="78"/>
  <c r="O37" i="66" s="1"/>
  <c r="N47" i="78"/>
  <c r="N37" i="66" s="1"/>
  <c r="M47" i="78"/>
  <c r="M37" i="66" s="1"/>
  <c r="L47" i="78"/>
  <c r="L37" i="66" s="1"/>
  <c r="J47" i="78"/>
  <c r="J37" i="66" s="1"/>
  <c r="X39" i="78"/>
  <c r="X33" i="66" s="1"/>
  <c r="W39" i="78"/>
  <c r="W33" i="66" s="1"/>
  <c r="V39" i="78"/>
  <c r="V33" i="66" s="1"/>
  <c r="U39" i="78"/>
  <c r="U33" i="66" s="1"/>
  <c r="T39" i="78"/>
  <c r="T33" i="66" s="1"/>
  <c r="S39" i="78"/>
  <c r="S33" i="66" s="1"/>
  <c r="Q39" i="78"/>
  <c r="P39"/>
  <c r="P33" i="66" s="1"/>
  <c r="O39" i="78"/>
  <c r="O33" i="66" s="1"/>
  <c r="N39" i="78"/>
  <c r="N33" i="66" s="1"/>
  <c r="M39" i="78"/>
  <c r="M33" i="66" s="1"/>
  <c r="L39" i="78"/>
  <c r="L33" i="66" s="1"/>
  <c r="J39" i="78"/>
  <c r="J33" i="66" s="1"/>
  <c r="X28" i="78"/>
  <c r="X24" i="66" s="1"/>
  <c r="W28" i="78"/>
  <c r="W24" i="66" s="1"/>
  <c r="V28" i="78"/>
  <c r="V24" i="66" s="1"/>
  <c r="U28" i="78"/>
  <c r="U24" i="66" s="1"/>
  <c r="T28" i="78"/>
  <c r="T24" i="66" s="1"/>
  <c r="S28" i="78"/>
  <c r="S24" i="66" s="1"/>
  <c r="Q28" i="78"/>
  <c r="Q24" i="66" s="1"/>
  <c r="P28" i="78"/>
  <c r="P24" i="66" s="1"/>
  <c r="O28" i="78"/>
  <c r="O24" i="66" s="1"/>
  <c r="N28" i="78"/>
  <c r="N24" i="66" s="1"/>
  <c r="M28" i="78"/>
  <c r="M24" i="66" s="1"/>
  <c r="L28" i="78"/>
  <c r="J28"/>
  <c r="J24" i="66" s="1"/>
  <c r="X24" i="78"/>
  <c r="X20" i="66" s="1"/>
  <c r="W24" i="78"/>
  <c r="W20" i="66" s="1"/>
  <c r="V24" i="78"/>
  <c r="V20" i="66" s="1"/>
  <c r="U24" i="78"/>
  <c r="U20" i="66" s="1"/>
  <c r="T24" i="78"/>
  <c r="T20" i="66" s="1"/>
  <c r="S24" i="78"/>
  <c r="S20" i="66" s="1"/>
  <c r="Q24" i="78"/>
  <c r="Q20" i="66" s="1"/>
  <c r="P24" i="78"/>
  <c r="P20" i="66" s="1"/>
  <c r="O24" i="78"/>
  <c r="O20" i="66" s="1"/>
  <c r="N24" i="78"/>
  <c r="N20" i="66" s="1"/>
  <c r="M24" i="78"/>
  <c r="M20" i="66" s="1"/>
  <c r="L24" i="78"/>
  <c r="X6"/>
  <c r="X6" i="66" s="1"/>
  <c r="W6" i="78"/>
  <c r="W6" i="66" s="1"/>
  <c r="V6" i="78"/>
  <c r="V6" i="66" s="1"/>
  <c r="U6" i="78"/>
  <c r="U6" i="66" s="1"/>
  <c r="T6" i="78"/>
  <c r="T6" i="66" s="1"/>
  <c r="S6" i="78"/>
  <c r="S6" i="66" s="1"/>
  <c r="Q6" i="78"/>
  <c r="Q6" i="66" s="1"/>
  <c r="P6" i="78"/>
  <c r="P6" i="66" s="1"/>
  <c r="O6" i="78"/>
  <c r="O6" i="66" s="1"/>
  <c r="N6" i="78"/>
  <c r="N6" i="66" s="1"/>
  <c r="M6" i="78"/>
  <c r="M6" i="66" s="1"/>
  <c r="L6" i="78"/>
  <c r="I254" i="66"/>
  <c r="I253"/>
  <c r="I252"/>
  <c r="I251"/>
  <c r="I250"/>
  <c r="I249"/>
  <c r="I248"/>
  <c r="I246"/>
  <c r="I245"/>
  <c r="I243"/>
  <c r="I242"/>
  <c r="I241"/>
  <c r="I240"/>
  <c r="I239"/>
  <c r="I238"/>
  <c r="I237"/>
  <c r="I236"/>
  <c r="I235"/>
  <c r="I234"/>
  <c r="I232"/>
  <c r="I230"/>
  <c r="I229"/>
  <c r="I228"/>
  <c r="I224"/>
  <c r="I223"/>
  <c r="I222"/>
  <c r="I221"/>
  <c r="I220"/>
  <c r="I219"/>
  <c r="I218"/>
  <c r="I217"/>
  <c r="I216"/>
  <c r="K257" i="78"/>
  <c r="I213" i="66"/>
  <c r="I212"/>
  <c r="I211"/>
  <c r="I210"/>
  <c r="I209"/>
  <c r="I208"/>
  <c r="I207"/>
  <c r="I206"/>
  <c r="I205"/>
  <c r="I204"/>
  <c r="I203"/>
  <c r="K244" i="78"/>
  <c r="I201" i="66"/>
  <c r="I199"/>
  <c r="K240" i="78"/>
  <c r="F198" i="66" s="1"/>
  <c r="I196"/>
  <c r="I195"/>
  <c r="I194"/>
  <c r="I193"/>
  <c r="I192"/>
  <c r="I191"/>
  <c r="I190"/>
  <c r="I189"/>
  <c r="I188"/>
  <c r="K229" i="78"/>
  <c r="I185" i="66"/>
  <c r="I184"/>
  <c r="I183"/>
  <c r="I182"/>
  <c r="I181"/>
  <c r="I180"/>
  <c r="I179"/>
  <c r="I178"/>
  <c r="I177"/>
  <c r="I176"/>
  <c r="I174"/>
  <c r="I173"/>
  <c r="I172"/>
  <c r="I171"/>
  <c r="I170"/>
  <c r="I169"/>
  <c r="I168"/>
  <c r="I167"/>
  <c r="I166"/>
  <c r="I165"/>
  <c r="I163"/>
  <c r="I161"/>
  <c r="I160"/>
  <c r="I159"/>
  <c r="I158"/>
  <c r="I150"/>
  <c r="I148"/>
  <c r="I145"/>
  <c r="I144"/>
  <c r="I143"/>
  <c r="I142"/>
  <c r="I141"/>
  <c r="I140"/>
  <c r="I139"/>
  <c r="I138"/>
  <c r="I136"/>
  <c r="I134"/>
  <c r="I133"/>
  <c r="I132"/>
  <c r="I131"/>
  <c r="I130"/>
  <c r="I129"/>
  <c r="I128"/>
  <c r="I127"/>
  <c r="I126"/>
  <c r="I125"/>
  <c r="I124"/>
  <c r="I123"/>
  <c r="I122"/>
  <c r="I121"/>
  <c r="I119"/>
  <c r="I118"/>
  <c r="I116"/>
  <c r="I115"/>
  <c r="I113"/>
  <c r="I112"/>
  <c r="I111"/>
  <c r="I110"/>
  <c r="I109"/>
  <c r="I108"/>
  <c r="I107"/>
  <c r="I105"/>
  <c r="I104"/>
  <c r="I103"/>
  <c r="I102"/>
  <c r="I101"/>
  <c r="I100"/>
  <c r="I99"/>
  <c r="I98"/>
  <c r="I97"/>
  <c r="I96"/>
  <c r="I94"/>
  <c r="I93"/>
  <c r="I92"/>
  <c r="I91"/>
  <c r="I90"/>
  <c r="I89"/>
  <c r="I88"/>
  <c r="I87"/>
  <c r="I86"/>
  <c r="I85"/>
  <c r="I83"/>
  <c r="I82"/>
  <c r="I81"/>
  <c r="I80"/>
  <c r="I78"/>
  <c r="I77"/>
  <c r="I74"/>
  <c r="I72"/>
  <c r="I71"/>
  <c r="I69"/>
  <c r="I68"/>
  <c r="I67"/>
  <c r="I65"/>
  <c r="I64"/>
  <c r="I63"/>
  <c r="I62"/>
  <c r="I61"/>
  <c r="I60"/>
  <c r="I51"/>
  <c r="I47"/>
  <c r="I36"/>
  <c r="I26" i="78"/>
  <c r="I22" i="66" s="1"/>
  <c r="I19"/>
  <c r="I18"/>
  <c r="I17"/>
  <c r="I16"/>
  <c r="I14"/>
  <c r="I13"/>
  <c r="I12"/>
  <c r="I11"/>
  <c r="I10"/>
  <c r="G207" l="1"/>
  <c r="F98" i="84"/>
  <c r="F168" i="82"/>
  <c r="G33"/>
  <c r="G227" i="81"/>
  <c r="I230" i="82"/>
  <c r="G236" i="66"/>
  <c r="G189"/>
  <c r="G63"/>
  <c r="G12"/>
  <c r="F84" i="81"/>
  <c r="G94" i="66"/>
  <c r="P255" i="81"/>
  <c r="Y5" i="79"/>
  <c r="G208" i="66"/>
  <c r="G138"/>
  <c r="G130"/>
  <c r="G115"/>
  <c r="G222"/>
  <c r="G180"/>
  <c r="F114"/>
  <c r="R5" i="82"/>
  <c r="F117" i="81"/>
  <c r="F95"/>
  <c r="G251" i="66"/>
  <c r="G233"/>
  <c r="G224"/>
  <c r="G143"/>
  <c r="G131"/>
  <c r="G123"/>
  <c r="G100"/>
  <c r="G92"/>
  <c r="F99" i="82"/>
  <c r="F52" i="66"/>
  <c r="G201" i="82"/>
  <c r="J53" i="78"/>
  <c r="J40" i="66" s="1"/>
  <c r="P258" i="84"/>
  <c r="R5" i="81"/>
  <c r="G193" i="66"/>
  <c r="G185"/>
  <c r="G177"/>
  <c r="G99"/>
  <c r="G56"/>
  <c r="G54" i="82"/>
  <c r="G20"/>
  <c r="G253" i="66"/>
  <c r="G19"/>
  <c r="G11"/>
  <c r="G221"/>
  <c r="G183"/>
  <c r="G171"/>
  <c r="F138" i="84"/>
  <c r="G30" i="66"/>
  <c r="G22"/>
  <c r="F191" i="82"/>
  <c r="G191"/>
  <c r="G190" s="1"/>
  <c r="F216" i="81"/>
  <c r="F214" s="1"/>
  <c r="G216"/>
  <c r="G216" i="66" s="1"/>
  <c r="F83" i="84"/>
  <c r="F82" s="1"/>
  <c r="G83"/>
  <c r="G53"/>
  <c r="G51" i="66"/>
  <c r="G252"/>
  <c r="G210"/>
  <c r="G200" i="84"/>
  <c r="G198" i="66"/>
  <c r="G128"/>
  <c r="G97"/>
  <c r="G65"/>
  <c r="G14"/>
  <c r="G182"/>
  <c r="G112"/>
  <c r="G72"/>
  <c r="G52"/>
  <c r="G29"/>
  <c r="O53" i="78"/>
  <c r="R102"/>
  <c r="R66" i="66" s="1"/>
  <c r="R199" i="78"/>
  <c r="R157" i="66" s="1"/>
  <c r="R239" i="78"/>
  <c r="R197" i="66" s="1"/>
  <c r="R273" i="78"/>
  <c r="R231" i="66" s="1"/>
  <c r="F46" i="82"/>
  <c r="G46"/>
  <c r="G45" s="1"/>
  <c r="G40" s="1"/>
  <c r="F68" i="81"/>
  <c r="F66" s="1"/>
  <c r="F59" s="1"/>
  <c r="G68"/>
  <c r="F122" i="82"/>
  <c r="F121" s="1"/>
  <c r="G122"/>
  <c r="G121" s="1"/>
  <c r="F199" i="81"/>
  <c r="F197" s="1"/>
  <c r="G199"/>
  <c r="O255"/>
  <c r="F143" i="82"/>
  <c r="F139" s="1"/>
  <c r="G143"/>
  <c r="G139" s="1"/>
  <c r="F111" i="84"/>
  <c r="F109" s="1"/>
  <c r="G111"/>
  <c r="F231"/>
  <c r="F230" s="1"/>
  <c r="G231"/>
  <c r="F74"/>
  <c r="F73" s="1"/>
  <c r="G74"/>
  <c r="F179"/>
  <c r="F178" s="1"/>
  <c r="G179"/>
  <c r="U85" i="83"/>
  <c r="R78" i="84"/>
  <c r="F205"/>
  <c r="F203" s="1"/>
  <c r="G205"/>
  <c r="G202" i="66" s="1"/>
  <c r="R165" i="84"/>
  <c r="R32" i="81"/>
  <c r="R79" i="82"/>
  <c r="Y40" i="79"/>
  <c r="G122" i="66"/>
  <c r="G109" i="84"/>
  <c r="G175" i="81"/>
  <c r="G235" i="66"/>
  <c r="G172"/>
  <c r="G155"/>
  <c r="G145"/>
  <c r="G129"/>
  <c r="G123" i="84"/>
  <c r="G86" i="66"/>
  <c r="G31"/>
  <c r="G23"/>
  <c r="G99" i="82"/>
  <c r="G70" i="81"/>
  <c r="G191" i="66"/>
  <c r="G154"/>
  <c r="G140"/>
  <c r="K34"/>
  <c r="G70" i="82"/>
  <c r="G197" i="81"/>
  <c r="G6"/>
  <c r="F156" i="84"/>
  <c r="G156"/>
  <c r="G153" i="66" s="1"/>
  <c r="F44" i="84"/>
  <c r="F44" i="66" s="1"/>
  <c r="G44" i="84"/>
  <c r="G44" i="66" s="1"/>
  <c r="G244" i="81"/>
  <c r="F84" i="82"/>
  <c r="F83" s="1"/>
  <c r="G84"/>
  <c r="G83" s="1"/>
  <c r="F236"/>
  <c r="G236"/>
  <c r="G235" s="1"/>
  <c r="F21" i="81"/>
  <c r="F20" s="1"/>
  <c r="F5" s="1"/>
  <c r="G21"/>
  <c r="G20" s="1"/>
  <c r="F34"/>
  <c r="F33" s="1"/>
  <c r="G34"/>
  <c r="G33" s="1"/>
  <c r="F166" i="84"/>
  <c r="G166"/>
  <c r="F60"/>
  <c r="F57" i="66" s="1"/>
  <c r="G60" i="84"/>
  <c r="G57" i="66" s="1"/>
  <c r="R166" i="82"/>
  <c r="L229"/>
  <c r="R229" s="1"/>
  <c r="R230"/>
  <c r="F159" i="84"/>
  <c r="F156" i="66" s="1"/>
  <c r="G159" i="84"/>
  <c r="G156" i="66" s="1"/>
  <c r="G120" i="81"/>
  <c r="G199" i="66"/>
  <c r="G95" i="81"/>
  <c r="G105" i="66"/>
  <c r="G194"/>
  <c r="G64"/>
  <c r="G17"/>
  <c r="R6" i="78"/>
  <c r="R6" i="66" s="1"/>
  <c r="R206" i="78"/>
  <c r="R242"/>
  <c r="R200" i="66" s="1"/>
  <c r="R286" i="78"/>
  <c r="R244" i="66" s="1"/>
  <c r="I166" i="82"/>
  <c r="K166" s="1"/>
  <c r="F222"/>
  <c r="G222"/>
  <c r="G218" i="66" s="1"/>
  <c r="F55" i="81"/>
  <c r="F53" s="1"/>
  <c r="G55"/>
  <c r="G53" s="1"/>
  <c r="F249" i="82"/>
  <c r="G249"/>
  <c r="G248" s="1"/>
  <c r="F82"/>
  <c r="F80" s="1"/>
  <c r="G82"/>
  <c r="G80" s="1"/>
  <c r="F107" i="81"/>
  <c r="F106" s="1"/>
  <c r="G107"/>
  <c r="G106" s="1"/>
  <c r="F201"/>
  <c r="F200" s="1"/>
  <c r="G201"/>
  <c r="G200" s="1"/>
  <c r="F41"/>
  <c r="G41"/>
  <c r="F77"/>
  <c r="F76" s="1"/>
  <c r="G77"/>
  <c r="G76" s="1"/>
  <c r="F151" i="84"/>
  <c r="G151"/>
  <c r="F70"/>
  <c r="F69" s="1"/>
  <c r="G70"/>
  <c r="F88"/>
  <c r="F87" s="1"/>
  <c r="G88"/>
  <c r="F46"/>
  <c r="G46"/>
  <c r="U176" i="83"/>
  <c r="K45" i="79"/>
  <c r="U69" i="83"/>
  <c r="F8" i="84"/>
  <c r="F8" i="66" s="1"/>
  <c r="G8" i="84"/>
  <c r="G8" i="66" s="1"/>
  <c r="L225" i="81"/>
  <c r="R225" s="1"/>
  <c r="R226"/>
  <c r="Y32" i="79"/>
  <c r="F54" i="82"/>
  <c r="G219" i="66"/>
  <c r="G169"/>
  <c r="G87"/>
  <c r="F43" i="84"/>
  <c r="F43" i="66" s="1"/>
  <c r="G43" i="84"/>
  <c r="G43" i="66" s="1"/>
  <c r="G16"/>
  <c r="G84" i="81"/>
  <c r="G211" i="66"/>
  <c r="G203"/>
  <c r="G196"/>
  <c r="G188"/>
  <c r="F42" i="84"/>
  <c r="G42"/>
  <c r="G42" i="66" s="1"/>
  <c r="F7" i="84"/>
  <c r="G7"/>
  <c r="R5"/>
  <c r="F70" i="81"/>
  <c r="G247"/>
  <c r="G250" i="84"/>
  <c r="G248" i="66"/>
  <c r="G238"/>
  <c r="G230"/>
  <c r="G217"/>
  <c r="G206"/>
  <c r="G179"/>
  <c r="G167"/>
  <c r="G132"/>
  <c r="G124"/>
  <c r="G109"/>
  <c r="G101"/>
  <c r="G93"/>
  <c r="G69"/>
  <c r="G61"/>
  <c r="G26"/>
  <c r="G18"/>
  <c r="G10"/>
  <c r="G74" i="82"/>
  <c r="G149" i="81"/>
  <c r="G151" i="66"/>
  <c r="G237"/>
  <c r="G229"/>
  <c r="G220"/>
  <c r="G209"/>
  <c r="G190"/>
  <c r="G178"/>
  <c r="G170"/>
  <c r="G146"/>
  <c r="G127"/>
  <c r="G116"/>
  <c r="G104"/>
  <c r="G98" i="84"/>
  <c r="G96" i="66"/>
  <c r="G88"/>
  <c r="G68"/>
  <c r="G48"/>
  <c r="G33" i="84"/>
  <c r="G34" i="66"/>
  <c r="G13"/>
  <c r="F244" i="81"/>
  <c r="F226" s="1"/>
  <c r="F225" s="1"/>
  <c r="G241" i="66"/>
  <c r="G213"/>
  <c r="F154" i="82"/>
  <c r="F153" s="1"/>
  <c r="F151" s="1"/>
  <c r="G154"/>
  <c r="G153" s="1"/>
  <c r="G151" s="1"/>
  <c r="F249" i="81"/>
  <c r="F247" s="1"/>
  <c r="G249"/>
  <c r="G249" i="66" s="1"/>
  <c r="F46" i="81"/>
  <c r="F45" s="1"/>
  <c r="G46"/>
  <c r="G45" s="1"/>
  <c r="F121" i="84"/>
  <c r="F120" s="1"/>
  <c r="G121"/>
  <c r="L228"/>
  <c r="R228" s="1"/>
  <c r="R229"/>
  <c r="F169"/>
  <c r="F167" s="1"/>
  <c r="G169"/>
  <c r="G166" i="66" s="1"/>
  <c r="F81" i="84"/>
  <c r="F79" s="1"/>
  <c r="G81"/>
  <c r="G78" i="66" s="1"/>
  <c r="F21" i="84"/>
  <c r="G21"/>
  <c r="F137" i="81"/>
  <c r="F137" i="66" s="1"/>
  <c r="G137" i="81"/>
  <c r="G135" s="1"/>
  <c r="F187"/>
  <c r="F186" s="1"/>
  <c r="G187"/>
  <c r="G186" s="1"/>
  <c r="F125" i="82"/>
  <c r="F124" s="1"/>
  <c r="G125"/>
  <c r="G124" s="1"/>
  <c r="R147" i="81"/>
  <c r="G217" i="84"/>
  <c r="G215" i="66"/>
  <c r="G66" i="81"/>
  <c r="G59" s="1"/>
  <c r="G113" i="66"/>
  <c r="G89"/>
  <c r="G73"/>
  <c r="G168" i="82"/>
  <c r="G205" i="66"/>
  <c r="G174"/>
  <c r="G9"/>
  <c r="R106" i="78"/>
  <c r="R70" i="66" s="1"/>
  <c r="T53" i="78"/>
  <c r="W95"/>
  <c r="W59" i="66" s="1"/>
  <c r="R217" i="78"/>
  <c r="R256"/>
  <c r="R289"/>
  <c r="R247" i="66" s="1"/>
  <c r="F167" i="82"/>
  <c r="G167"/>
  <c r="F112"/>
  <c r="F110" s="1"/>
  <c r="G112"/>
  <c r="G110" s="1"/>
  <c r="F64"/>
  <c r="G64"/>
  <c r="G63" s="1"/>
  <c r="F165" i="81"/>
  <c r="F164" s="1"/>
  <c r="F162" s="1"/>
  <c r="G165"/>
  <c r="G164" s="1"/>
  <c r="F7" i="82"/>
  <c r="G7"/>
  <c r="G6" s="1"/>
  <c r="G5" s="1"/>
  <c r="F157" i="81"/>
  <c r="F80"/>
  <c r="F79" s="1"/>
  <c r="G80"/>
  <c r="G79" s="1"/>
  <c r="I5"/>
  <c r="K5" s="1"/>
  <c r="F180" i="82"/>
  <c r="G180"/>
  <c r="G179" s="1"/>
  <c r="F232" i="81"/>
  <c r="F231" s="1"/>
  <c r="G232"/>
  <c r="G231" s="1"/>
  <c r="G226" s="1"/>
  <c r="F39"/>
  <c r="F39" i="66" s="1"/>
  <c r="G39" i="81"/>
  <c r="G39" i="66" s="1"/>
  <c r="F25" i="81"/>
  <c r="F24" s="1"/>
  <c r="G25"/>
  <c r="G24" s="1"/>
  <c r="F190" i="84"/>
  <c r="F189" s="1"/>
  <c r="F165" s="1"/>
  <c r="G190"/>
  <c r="F248"/>
  <c r="F247" s="1"/>
  <c r="G248"/>
  <c r="F235"/>
  <c r="F234" s="1"/>
  <c r="F229" s="1"/>
  <c r="G235"/>
  <c r="F153"/>
  <c r="F152" s="1"/>
  <c r="G153"/>
  <c r="O239" i="83"/>
  <c r="U239" s="1"/>
  <c r="U240"/>
  <c r="R32" i="84"/>
  <c r="R75" i="81"/>
  <c r="R162"/>
  <c r="R32" i="82"/>
  <c r="F89"/>
  <c r="F88" s="1"/>
  <c r="G89"/>
  <c r="G88" s="1"/>
  <c r="F206"/>
  <c r="F204" s="1"/>
  <c r="G206"/>
  <c r="F232"/>
  <c r="G232"/>
  <c r="G231" s="1"/>
  <c r="G230" s="1"/>
  <c r="F254"/>
  <c r="G254"/>
  <c r="G250" i="66" s="1"/>
  <c r="X258" i="84"/>
  <c r="F152" i="81"/>
  <c r="F152" i="66" s="1"/>
  <c r="G152" i="81"/>
  <c r="G152" i="66" s="1"/>
  <c r="U40" i="83"/>
  <c r="G254" i="66"/>
  <c r="G212"/>
  <c r="G204"/>
  <c r="G126"/>
  <c r="G119"/>
  <c r="G111"/>
  <c r="R62" i="84"/>
  <c r="G246" i="66"/>
  <c r="G239"/>
  <c r="G168"/>
  <c r="G141"/>
  <c r="G133"/>
  <c r="G125"/>
  <c r="G110"/>
  <c r="G98"/>
  <c r="G90"/>
  <c r="G82"/>
  <c r="G62"/>
  <c r="G36"/>
  <c r="G27"/>
  <c r="G214" i="81"/>
  <c r="R59"/>
  <c r="G37"/>
  <c r="G37" i="66" s="1"/>
  <c r="G38"/>
  <c r="F250" i="84"/>
  <c r="G195" i="66"/>
  <c r="G144"/>
  <c r="G138" i="84"/>
  <c r="G136" i="66"/>
  <c r="G81"/>
  <c r="G204" i="82"/>
  <c r="G117" i="81"/>
  <c r="F25" i="84"/>
  <c r="F24" s="1"/>
  <c r="F24" i="66" s="1"/>
  <c r="I6" i="69" s="1"/>
  <c r="G25" i="84"/>
  <c r="G251" i="82"/>
  <c r="R28" i="78"/>
  <c r="R24" i="66" s="1"/>
  <c r="K109" i="78"/>
  <c r="K73" i="66" s="1"/>
  <c r="I73"/>
  <c r="K191" i="78"/>
  <c r="K151" i="66" s="1"/>
  <c r="I151"/>
  <c r="R189" i="78"/>
  <c r="R149" i="66" s="1"/>
  <c r="R228" i="78"/>
  <c r="R186" i="66" s="1"/>
  <c r="K198"/>
  <c r="L149"/>
  <c r="L157"/>
  <c r="K215"/>
  <c r="L197"/>
  <c r="L175"/>
  <c r="L214"/>
  <c r="L200"/>
  <c r="L186"/>
  <c r="L164"/>
  <c r="L244"/>
  <c r="L227"/>
  <c r="I202"/>
  <c r="I198"/>
  <c r="I215"/>
  <c r="I187"/>
  <c r="L24"/>
  <c r="K13" i="78"/>
  <c r="K9" i="66" s="1"/>
  <c r="I9"/>
  <c r="K275" i="78"/>
  <c r="K233" i="66" s="1"/>
  <c r="I233"/>
  <c r="K187"/>
  <c r="K202"/>
  <c r="L70"/>
  <c r="O40"/>
  <c r="R175"/>
  <c r="R214"/>
  <c r="R164"/>
  <c r="L231"/>
  <c r="L247"/>
  <c r="L66"/>
  <c r="L79"/>
  <c r="R115" i="78"/>
  <c r="R79" i="66" s="1"/>
  <c r="L95"/>
  <c r="R131" i="78"/>
  <c r="R95" i="66" s="1"/>
  <c r="L117"/>
  <c r="R153" i="78"/>
  <c r="R117" i="66" s="1"/>
  <c r="L76"/>
  <c r="R112" i="78"/>
  <c r="R76" i="66" s="1"/>
  <c r="L84"/>
  <c r="R120" i="78"/>
  <c r="R84" i="66" s="1"/>
  <c r="L106"/>
  <c r="R142" i="78"/>
  <c r="R106" i="66" s="1"/>
  <c r="L120"/>
  <c r="R156" i="78"/>
  <c r="R120" i="66" s="1"/>
  <c r="L6"/>
  <c r="N60" i="83"/>
  <c r="N230" i="79"/>
  <c r="N227" s="1"/>
  <c r="N175" s="1"/>
  <c r="M9" i="39" s="1"/>
  <c r="Y175" i="79"/>
  <c r="X53" i="78"/>
  <c r="X40" i="66" s="1"/>
  <c r="S147"/>
  <c r="T40"/>
  <c r="K82" i="80"/>
  <c r="K234"/>
  <c r="K178"/>
  <c r="K247"/>
  <c r="K217"/>
  <c r="K167"/>
  <c r="K79"/>
  <c r="K87"/>
  <c r="K98"/>
  <c r="K200"/>
  <c r="U32" i="83"/>
  <c r="V238" i="79"/>
  <c r="Y239"/>
  <c r="Y59"/>
  <c r="N118"/>
  <c r="R72"/>
  <c r="Y80"/>
  <c r="K57" i="82"/>
  <c r="K149" i="81"/>
  <c r="K6" i="83"/>
  <c r="R171" i="78"/>
  <c r="R135" i="66" s="1"/>
  <c r="Q135"/>
  <c r="R87" i="78"/>
  <c r="R53" i="66" s="1"/>
  <c r="Q53"/>
  <c r="Q45"/>
  <c r="R60" i="78"/>
  <c r="R45" i="66" s="1"/>
  <c r="Q37"/>
  <c r="R47" i="78"/>
  <c r="R37" i="66" s="1"/>
  <c r="Q33"/>
  <c r="R39" i="78"/>
  <c r="R33" i="66" s="1"/>
  <c r="L50"/>
  <c r="R81" i="78"/>
  <c r="R50" i="66" s="1"/>
  <c r="L20"/>
  <c r="R24" i="78"/>
  <c r="R20" i="66" s="1"/>
  <c r="F41"/>
  <c r="F135" i="81"/>
  <c r="F34" i="66"/>
  <c r="F55"/>
  <c r="F62" i="84"/>
  <c r="F218" i="82"/>
  <c r="F248"/>
  <c r="F235"/>
  <c r="F6"/>
  <c r="F7" i="66"/>
  <c r="F179" i="82"/>
  <c r="F231"/>
  <c r="F251"/>
  <c r="F45"/>
  <c r="F63"/>
  <c r="F190"/>
  <c r="F187" i="66"/>
  <c r="N119" i="79"/>
  <c r="K125"/>
  <c r="K122"/>
  <c r="K81"/>
  <c r="AF81" s="1"/>
  <c r="AG81" s="1"/>
  <c r="K37" i="82"/>
  <c r="N25" i="83"/>
  <c r="N24" s="1"/>
  <c r="N7"/>
  <c r="N6" s="1"/>
  <c r="N5" s="1"/>
  <c r="K265" i="79"/>
  <c r="K227"/>
  <c r="AE238"/>
  <c r="K66"/>
  <c r="K244"/>
  <c r="AD238"/>
  <c r="AD276" s="1"/>
  <c r="AC238"/>
  <c r="AC276" s="1"/>
  <c r="Q59"/>
  <c r="L56"/>
  <c r="K268"/>
  <c r="K199"/>
  <c r="K213"/>
  <c r="K210"/>
  <c r="AB238"/>
  <c r="Z238"/>
  <c r="Z276" s="1"/>
  <c r="X238"/>
  <c r="R68"/>
  <c r="R66" s="1"/>
  <c r="S238"/>
  <c r="K147" i="81"/>
  <c r="F155"/>
  <c r="F154"/>
  <c r="F148"/>
  <c r="K152" i="84"/>
  <c r="K160"/>
  <c r="F162"/>
  <c r="F163"/>
  <c r="U238" i="79"/>
  <c r="U276" s="1"/>
  <c r="K154" i="78"/>
  <c r="K118" i="66" s="1"/>
  <c r="K113" i="78"/>
  <c r="K77" i="66" s="1"/>
  <c r="K118" i="78"/>
  <c r="K82" i="66" s="1"/>
  <c r="K145" i="78"/>
  <c r="K109" i="66" s="1"/>
  <c r="K111" i="79"/>
  <c r="N112"/>
  <c r="R79"/>
  <c r="K70"/>
  <c r="N157" i="83"/>
  <c r="N40"/>
  <c r="N32" s="1"/>
  <c r="T238" i="79"/>
  <c r="T276" s="1"/>
  <c r="L46" i="83"/>
  <c r="L40" s="1"/>
  <c r="L32" s="1"/>
  <c r="H8" i="39" s="1"/>
  <c r="R258" i="80"/>
  <c r="M259" i="82"/>
  <c r="F45" i="84"/>
  <c r="L258"/>
  <c r="F20"/>
  <c r="M258"/>
  <c r="N258"/>
  <c r="F56"/>
  <c r="F9" i="66"/>
  <c r="F151"/>
  <c r="F215"/>
  <c r="I150" i="84"/>
  <c r="K150" s="1"/>
  <c r="Q259" i="82"/>
  <c r="I199" i="78"/>
  <c r="I157" i="66" s="1"/>
  <c r="J268" i="78"/>
  <c r="J226" i="66" s="1"/>
  <c r="K203" i="78"/>
  <c r="K223"/>
  <c r="K181" i="66" s="1"/>
  <c r="K231" i="78"/>
  <c r="K189" i="66" s="1"/>
  <c r="K235" i="78"/>
  <c r="K193" i="66" s="1"/>
  <c r="K263" i="78"/>
  <c r="K221" i="66" s="1"/>
  <c r="K272" i="78"/>
  <c r="K230" i="66" s="1"/>
  <c r="K276" i="78"/>
  <c r="K234" i="66" s="1"/>
  <c r="K280" i="78"/>
  <c r="K238" i="66" s="1"/>
  <c r="K284" i="78"/>
  <c r="K242" i="66" s="1"/>
  <c r="K295" i="78"/>
  <c r="K253" i="66" s="1"/>
  <c r="K200" i="78"/>
  <c r="K219"/>
  <c r="K177" i="66" s="1"/>
  <c r="K227" i="78"/>
  <c r="K185" i="66" s="1"/>
  <c r="K232" i="78"/>
  <c r="K190" i="66" s="1"/>
  <c r="K236" i="78"/>
  <c r="K194" i="66" s="1"/>
  <c r="K259" i="78"/>
  <c r="K217" i="66" s="1"/>
  <c r="K271" i="78"/>
  <c r="K229" i="66" s="1"/>
  <c r="K279" i="78"/>
  <c r="K237" i="66" s="1"/>
  <c r="K283" i="78"/>
  <c r="K241" i="66" s="1"/>
  <c r="K291" i="78"/>
  <c r="K7"/>
  <c r="K7" i="66" s="1"/>
  <c r="K182" i="78"/>
  <c r="K145" i="66" s="1"/>
  <c r="K155" i="78"/>
  <c r="K119" i="66" s="1"/>
  <c r="X255" i="81"/>
  <c r="M255"/>
  <c r="P259" i="82"/>
  <c r="S259"/>
  <c r="J259"/>
  <c r="T259"/>
  <c r="V259"/>
  <c r="O259"/>
  <c r="U259"/>
  <c r="N259"/>
  <c r="X259"/>
  <c r="W259"/>
  <c r="I165" i="80"/>
  <c r="K203"/>
  <c r="I150"/>
  <c r="K150" s="1"/>
  <c r="I62"/>
  <c r="S258"/>
  <c r="N258"/>
  <c r="I229"/>
  <c r="K229" s="1"/>
  <c r="J258"/>
  <c r="O258"/>
  <c r="Y258"/>
  <c r="W258"/>
  <c r="P258"/>
  <c r="U258"/>
  <c r="V258"/>
  <c r="Q258"/>
  <c r="X258"/>
  <c r="K162" i="79"/>
  <c r="I59"/>
  <c r="N255" i="81"/>
  <c r="Q255"/>
  <c r="T255"/>
  <c r="W255"/>
  <c r="J255"/>
  <c r="S255"/>
  <c r="U255"/>
  <c r="U258" i="84"/>
  <c r="W258"/>
  <c r="S258"/>
  <c r="J258"/>
  <c r="Q258"/>
  <c r="O258"/>
  <c r="V258"/>
  <c r="T258"/>
  <c r="K6"/>
  <c r="I5"/>
  <c r="K5" s="1"/>
  <c r="Z269" i="83"/>
  <c r="M269"/>
  <c r="S10" i="39"/>
  <c r="J269" i="83"/>
  <c r="I40"/>
  <c r="K40" s="1"/>
  <c r="R269"/>
  <c r="X269"/>
  <c r="S9" i="39"/>
  <c r="S269" i="83"/>
  <c r="V269"/>
  <c r="Y269"/>
  <c r="Q269"/>
  <c r="S8" i="39"/>
  <c r="W269" i="83"/>
  <c r="N268" i="78"/>
  <c r="N226" i="66" s="1"/>
  <c r="S268" i="78"/>
  <c r="S226" i="66" s="1"/>
  <c r="I273" i="78"/>
  <c r="I231" i="66" s="1"/>
  <c r="K292" i="78"/>
  <c r="K250" i="66" s="1"/>
  <c r="I289" i="78"/>
  <c r="I247" i="66" s="1"/>
  <c r="K277" i="78"/>
  <c r="K235" i="66" s="1"/>
  <c r="K281" i="78"/>
  <c r="K239" i="66" s="1"/>
  <c r="K285" i="78"/>
  <c r="K243" i="66" s="1"/>
  <c r="K293" i="78"/>
  <c r="K251" i="66" s="1"/>
  <c r="I286" i="78"/>
  <c r="I244" i="66" s="1"/>
  <c r="K287" i="78"/>
  <c r="K245" i="66" s="1"/>
  <c r="K288" i="78"/>
  <c r="K246" i="66" s="1"/>
  <c r="K296" i="78"/>
  <c r="K254" i="66" s="1"/>
  <c r="I269" i="78"/>
  <c r="I227" i="66" s="1"/>
  <c r="K270" i="78"/>
  <c r="K228" i="66" s="1"/>
  <c r="K274" i="78"/>
  <c r="K232" i="66" s="1"/>
  <c r="K278" i="78"/>
  <c r="K236" i="66" s="1"/>
  <c r="K282" i="78"/>
  <c r="K240" i="66" s="1"/>
  <c r="K290" i="78"/>
  <c r="K248" i="66" s="1"/>
  <c r="K294" i="78"/>
  <c r="K252" i="66" s="1"/>
  <c r="N204" i="78"/>
  <c r="N162" i="66" s="1"/>
  <c r="J204" i="78"/>
  <c r="J162" i="66" s="1"/>
  <c r="K207" i="78"/>
  <c r="K165" i="66" s="1"/>
  <c r="K211" i="78"/>
  <c r="K169" i="66" s="1"/>
  <c r="K215" i="78"/>
  <c r="K173" i="66" s="1"/>
  <c r="K247" i="78"/>
  <c r="K205" i="66" s="1"/>
  <c r="K251" i="78"/>
  <c r="K209" i="66" s="1"/>
  <c r="K212" i="78"/>
  <c r="K170" i="66" s="1"/>
  <c r="K216" i="78"/>
  <c r="K174" i="66" s="1"/>
  <c r="K220" i="78"/>
  <c r="K178" i="66" s="1"/>
  <c r="K224" i="78"/>
  <c r="K182" i="66" s="1"/>
  <c r="K252" i="78"/>
  <c r="K210" i="66" s="1"/>
  <c r="K260" i="78"/>
  <c r="K218" i="66" s="1"/>
  <c r="I239" i="78"/>
  <c r="I197" i="66" s="1"/>
  <c r="K205" i="78"/>
  <c r="K163" i="66" s="1"/>
  <c r="K209" i="78"/>
  <c r="K167" i="66" s="1"/>
  <c r="K213" i="78"/>
  <c r="K171" i="66" s="1"/>
  <c r="K221" i="78"/>
  <c r="K179" i="66" s="1"/>
  <c r="K225" i="78"/>
  <c r="K183" i="66" s="1"/>
  <c r="K233" i="78"/>
  <c r="K191" i="66" s="1"/>
  <c r="K237" i="78"/>
  <c r="K195" i="66" s="1"/>
  <c r="K241" i="78"/>
  <c r="K199" i="66" s="1"/>
  <c r="K245" i="78"/>
  <c r="K203" i="66" s="1"/>
  <c r="K249" i="78"/>
  <c r="K207" i="66" s="1"/>
  <c r="K253" i="78"/>
  <c r="K211" i="66" s="1"/>
  <c r="K261" i="78"/>
  <c r="K219" i="66" s="1"/>
  <c r="K265" i="78"/>
  <c r="K223" i="66" s="1"/>
  <c r="I228" i="78"/>
  <c r="I186" i="66" s="1"/>
  <c r="S204" i="78"/>
  <c r="S162" i="66" s="1"/>
  <c r="W204" i="78"/>
  <c r="W162" i="66" s="1"/>
  <c r="K243" i="78"/>
  <c r="K201" i="66" s="1"/>
  <c r="K255" i="78"/>
  <c r="K213" i="66" s="1"/>
  <c r="I242" i="78"/>
  <c r="I200" i="66" s="1"/>
  <c r="I256" i="78"/>
  <c r="I214" i="66" s="1"/>
  <c r="K208" i="78"/>
  <c r="K166" i="66" s="1"/>
  <c r="K248" i="78"/>
  <c r="K206" i="66" s="1"/>
  <c r="K264" i="78"/>
  <c r="K222" i="66" s="1"/>
  <c r="I217" i="78"/>
  <c r="I175" i="66" s="1"/>
  <c r="I206" i="78"/>
  <c r="I164" i="66" s="1"/>
  <c r="K210" i="78"/>
  <c r="K168" i="66" s="1"/>
  <c r="K214" i="78"/>
  <c r="K172" i="66" s="1"/>
  <c r="K218" i="78"/>
  <c r="K176" i="66" s="1"/>
  <c r="K222" i="78"/>
  <c r="K180" i="66" s="1"/>
  <c r="K226" i="78"/>
  <c r="K184" i="66" s="1"/>
  <c r="K230" i="78"/>
  <c r="K188" i="66" s="1"/>
  <c r="K234" i="78"/>
  <c r="K192" i="66" s="1"/>
  <c r="K238" i="78"/>
  <c r="K196" i="66" s="1"/>
  <c r="K246" i="78"/>
  <c r="K204" i="66" s="1"/>
  <c r="K250" i="78"/>
  <c r="K208" i="66" s="1"/>
  <c r="K254" i="78"/>
  <c r="K212" i="66" s="1"/>
  <c r="K258" i="78"/>
  <c r="K216" i="66" s="1"/>
  <c r="K262" i="78"/>
  <c r="K220" i="66" s="1"/>
  <c r="K266" i="78"/>
  <c r="K224" i="66" s="1"/>
  <c r="K194" i="78"/>
  <c r="K153" i="66" s="1"/>
  <c r="O187" i="78"/>
  <c r="O147" i="66" s="1"/>
  <c r="K195" i="78"/>
  <c r="K154" i="66" s="1"/>
  <c r="K190" i="78"/>
  <c r="K150" i="66" s="1"/>
  <c r="K201" i="78"/>
  <c r="K159" i="66" s="1"/>
  <c r="K202" i="78"/>
  <c r="K160" i="66" s="1"/>
  <c r="P187" i="78"/>
  <c r="P147" i="66" s="1"/>
  <c r="T187" i="78"/>
  <c r="T147" i="66" s="1"/>
  <c r="M187" i="78"/>
  <c r="M147" i="66" s="1"/>
  <c r="Q187" i="78"/>
  <c r="Q147" i="66" s="1"/>
  <c r="V187" i="78"/>
  <c r="V147" i="66" s="1"/>
  <c r="K196" i="78"/>
  <c r="K155" i="66" s="1"/>
  <c r="I189" i="78"/>
  <c r="I149" i="66" s="1"/>
  <c r="L187" i="78"/>
  <c r="U187"/>
  <c r="U147" i="66" s="1"/>
  <c r="J187" i="78"/>
  <c r="J147" i="66" s="1"/>
  <c r="X187" i="78"/>
  <c r="X147" i="66" s="1"/>
  <c r="N187" i="78"/>
  <c r="N147" i="66" s="1"/>
  <c r="W187" i="78"/>
  <c r="W147" i="66" s="1"/>
  <c r="K188" i="78"/>
  <c r="K148" i="66" s="1"/>
  <c r="K192" i="78"/>
  <c r="K152" i="66" s="1"/>
  <c r="K197" i="78"/>
  <c r="K156" i="66" s="1"/>
  <c r="K173" i="78"/>
  <c r="K91"/>
  <c r="Y91" s="1"/>
  <c r="Z91" s="1"/>
  <c r="K178"/>
  <c r="K141" i="66" s="1"/>
  <c r="I156" i="78"/>
  <c r="I120" i="66" s="1"/>
  <c r="I171" i="78"/>
  <c r="I135" i="66" s="1"/>
  <c r="K157" i="78"/>
  <c r="K121" i="66" s="1"/>
  <c r="K161" i="78"/>
  <c r="K125" i="66" s="1"/>
  <c r="K165" i="78"/>
  <c r="K129" i="66" s="1"/>
  <c r="K169" i="78"/>
  <c r="K133" i="66" s="1"/>
  <c r="K158" i="78"/>
  <c r="K122" i="66" s="1"/>
  <c r="K162" i="78"/>
  <c r="K126" i="66" s="1"/>
  <c r="K166" i="78"/>
  <c r="K130" i="66" s="1"/>
  <c r="K170" i="78"/>
  <c r="K134" i="66" s="1"/>
  <c r="K175" i="78"/>
  <c r="K138" i="66" s="1"/>
  <c r="K179" i="78"/>
  <c r="K142" i="66" s="1"/>
  <c r="I153" i="78"/>
  <c r="I117" i="66" s="1"/>
  <c r="K159" i="78"/>
  <c r="K123" i="66" s="1"/>
  <c r="K163" i="78"/>
  <c r="K127" i="66" s="1"/>
  <c r="K167" i="78"/>
  <c r="K131" i="66" s="1"/>
  <c r="K176" i="78"/>
  <c r="K139" i="66" s="1"/>
  <c r="K180" i="78"/>
  <c r="K143" i="66" s="1"/>
  <c r="K160" i="78"/>
  <c r="K124" i="66" s="1"/>
  <c r="K164" i="78"/>
  <c r="K128" i="66" s="1"/>
  <c r="K168" i="78"/>
  <c r="K132" i="66" s="1"/>
  <c r="K172" i="78"/>
  <c r="K136" i="66" s="1"/>
  <c r="K177" i="78"/>
  <c r="K140" i="66" s="1"/>
  <c r="K181" i="78"/>
  <c r="K144" i="66" s="1"/>
  <c r="K137" i="78"/>
  <c r="K101" i="66" s="1"/>
  <c r="K141" i="78"/>
  <c r="K105" i="66" s="1"/>
  <c r="K117" i="78"/>
  <c r="K81" i="66" s="1"/>
  <c r="K149" i="78"/>
  <c r="K113" i="66" s="1"/>
  <c r="K93" i="78"/>
  <c r="Y93" s="1"/>
  <c r="Z93" s="1"/>
  <c r="K110"/>
  <c r="K74" i="66" s="1"/>
  <c r="K94" i="78"/>
  <c r="K119"/>
  <c r="K83" i="66" s="1"/>
  <c r="K151" i="78"/>
  <c r="K115" i="66" s="1"/>
  <c r="K88" i="78"/>
  <c r="K105"/>
  <c r="K69" i="66" s="1"/>
  <c r="K114" i="78"/>
  <c r="K78" i="66" s="1"/>
  <c r="K133" i="78"/>
  <c r="K97" i="66" s="1"/>
  <c r="K146" i="78"/>
  <c r="K110" i="66" s="1"/>
  <c r="K152" i="78"/>
  <c r="K116" i="66" s="1"/>
  <c r="K143" i="78"/>
  <c r="K107" i="66" s="1"/>
  <c r="K147" i="78"/>
  <c r="K111" i="66" s="1"/>
  <c r="I142" i="78"/>
  <c r="I106" i="66" s="1"/>
  <c r="K144" i="78"/>
  <c r="K108" i="66" s="1"/>
  <c r="K148" i="78"/>
  <c r="K112" i="66" s="1"/>
  <c r="I120" i="78"/>
  <c r="I84" i="66" s="1"/>
  <c r="I131" i="78"/>
  <c r="I95" i="66" s="1"/>
  <c r="K121" i="78"/>
  <c r="K85" i="66" s="1"/>
  <c r="K125" i="78"/>
  <c r="K89" i="66" s="1"/>
  <c r="K129" i="78"/>
  <c r="K93" i="66" s="1"/>
  <c r="K122" i="78"/>
  <c r="K86" i="66" s="1"/>
  <c r="K126" i="78"/>
  <c r="K90" i="66" s="1"/>
  <c r="K130" i="78"/>
  <c r="K94" i="66" s="1"/>
  <c r="K134" i="78"/>
  <c r="K98" i="66" s="1"/>
  <c r="K138" i="78"/>
  <c r="K102" i="66" s="1"/>
  <c r="I112" i="78"/>
  <c r="I76" i="66" s="1"/>
  <c r="I115" i="78"/>
  <c r="I79" i="66" s="1"/>
  <c r="J111" i="78"/>
  <c r="J75" i="66" s="1"/>
  <c r="K123" i="78"/>
  <c r="K87" i="66" s="1"/>
  <c r="K127" i="78"/>
  <c r="K91" i="66" s="1"/>
  <c r="K135" i="78"/>
  <c r="K99" i="66" s="1"/>
  <c r="K139" i="78"/>
  <c r="K103" i="66" s="1"/>
  <c r="K116" i="78"/>
  <c r="K80" i="66" s="1"/>
  <c r="K124" i="78"/>
  <c r="K88" i="66" s="1"/>
  <c r="K128" i="78"/>
  <c r="K92" i="66" s="1"/>
  <c r="K132" i="78"/>
  <c r="K96" i="66" s="1"/>
  <c r="K136" i="78"/>
  <c r="K100" i="66" s="1"/>
  <c r="K140" i="78"/>
  <c r="K104" i="66" s="1"/>
  <c r="K101" i="78"/>
  <c r="K65" i="66" s="1"/>
  <c r="I102" i="78"/>
  <c r="I66" i="66" s="1"/>
  <c r="J95" i="78"/>
  <c r="J59" i="66" s="1"/>
  <c r="I106" i="78"/>
  <c r="I70" i="66" s="1"/>
  <c r="K99" i="78"/>
  <c r="K63" i="66" s="1"/>
  <c r="K103" i="78"/>
  <c r="K67" i="66" s="1"/>
  <c r="K107" i="78"/>
  <c r="K71" i="66" s="1"/>
  <c r="K97" i="78"/>
  <c r="K61" i="66" s="1"/>
  <c r="K98" i="78"/>
  <c r="K62" i="66" s="1"/>
  <c r="O95" i="78"/>
  <c r="O59" i="66" s="1"/>
  <c r="T95" i="78"/>
  <c r="T59" i="66" s="1"/>
  <c r="X95" i="78"/>
  <c r="X59" i="66" s="1"/>
  <c r="N95" i="78"/>
  <c r="N59" i="66" s="1"/>
  <c r="S95" i="78"/>
  <c r="S59" i="66" s="1"/>
  <c r="K96" i="78"/>
  <c r="K60" i="66" s="1"/>
  <c r="K100" i="78"/>
  <c r="K64" i="66" s="1"/>
  <c r="K104" i="78"/>
  <c r="K68" i="66" s="1"/>
  <c r="K108" i="78"/>
  <c r="K72" i="66" s="1"/>
  <c r="I87" i="78"/>
  <c r="I53" i="66" s="1"/>
  <c r="K92" i="78"/>
  <c r="Y92" s="1"/>
  <c r="Z92" s="1"/>
  <c r="I81"/>
  <c r="I50" i="66" s="1"/>
  <c r="K82" i="78"/>
  <c r="K51" i="66" s="1"/>
  <c r="K83" i="78"/>
  <c r="K73"/>
  <c r="K52"/>
  <c r="K61"/>
  <c r="K64"/>
  <c r="K48" i="66" s="1"/>
  <c r="M53" i="78"/>
  <c r="M40" i="66" s="1"/>
  <c r="Q53" i="78"/>
  <c r="Q40" i="66" s="1"/>
  <c r="V53" i="78"/>
  <c r="V38" s="1"/>
  <c r="I60"/>
  <c r="I45" i="66" s="1"/>
  <c r="K63" i="78"/>
  <c r="K47" i="66" s="1"/>
  <c r="N53" i="78"/>
  <c r="W53"/>
  <c r="W40" i="66" s="1"/>
  <c r="L53" i="78"/>
  <c r="L40" i="66" s="1"/>
  <c r="P53" i="78"/>
  <c r="P40" i="66" s="1"/>
  <c r="U53" i="78"/>
  <c r="U40" i="66" s="1"/>
  <c r="K55" i="78"/>
  <c r="K42" i="66" s="1"/>
  <c r="K56" i="78"/>
  <c r="K32"/>
  <c r="K26" i="66" s="1"/>
  <c r="K25" i="78"/>
  <c r="K21"/>
  <c r="K17" i="66" s="1"/>
  <c r="K37" i="78"/>
  <c r="I39"/>
  <c r="I33" i="66" s="1"/>
  <c r="K34" i="78"/>
  <c r="K48"/>
  <c r="K38" i="66" s="1"/>
  <c r="K35" i="78"/>
  <c r="I47"/>
  <c r="I37" i="66" s="1"/>
  <c r="K17" i="78"/>
  <c r="K13" i="66" s="1"/>
  <c r="K29" i="78"/>
  <c r="K25" i="66" s="1"/>
  <c r="K36" i="78"/>
  <c r="K43"/>
  <c r="S38"/>
  <c r="S32" i="66" s="1"/>
  <c r="K46" i="78"/>
  <c r="K36" i="66" s="1"/>
  <c r="K22" i="78"/>
  <c r="K18" i="66" s="1"/>
  <c r="K19" i="78"/>
  <c r="K15" i="66" s="1"/>
  <c r="K23" i="78"/>
  <c r="K19" i="66" s="1"/>
  <c r="K18" i="78"/>
  <c r="K14" i="66" s="1"/>
  <c r="K20" i="78"/>
  <c r="K16" i="66" s="1"/>
  <c r="N5" i="78"/>
  <c r="N5" i="66" s="1"/>
  <c r="W5" i="78"/>
  <c r="W5" i="66" s="1"/>
  <c r="K14" i="78"/>
  <c r="K10" i="66" s="1"/>
  <c r="K15" i="78"/>
  <c r="K11" i="66" s="1"/>
  <c r="S5" i="78"/>
  <c r="S5" i="66" s="1"/>
  <c r="I6" i="78"/>
  <c r="I6" i="66" s="1"/>
  <c r="K16" i="78"/>
  <c r="K12" i="66" s="1"/>
  <c r="K33" i="78"/>
  <c r="K27" i="66" s="1"/>
  <c r="I28" i="78"/>
  <c r="I24" i="66" s="1"/>
  <c r="I24" i="78"/>
  <c r="I20" i="66" s="1"/>
  <c r="O5" i="78"/>
  <c r="O5" i="66" s="1"/>
  <c r="X5" i="78"/>
  <c r="X5" i="66" s="1"/>
  <c r="K26" i="78"/>
  <c r="K22" i="66" s="1"/>
  <c r="S276" i="79"/>
  <c r="AA276"/>
  <c r="W276"/>
  <c r="AB276"/>
  <c r="J276"/>
  <c r="Z258" i="80"/>
  <c r="K62"/>
  <c r="T269" i="83"/>
  <c r="AA269"/>
  <c r="P269"/>
  <c r="K230" i="84"/>
  <c r="I229"/>
  <c r="I165"/>
  <c r="K165" s="1"/>
  <c r="K69"/>
  <c r="I62"/>
  <c r="K62" s="1"/>
  <c r="K241" i="83"/>
  <c r="I240"/>
  <c r="K80"/>
  <c r="I69"/>
  <c r="K69" s="1"/>
  <c r="I5"/>
  <c r="I176"/>
  <c r="K176" s="1"/>
  <c r="K79" i="84"/>
  <c r="I78"/>
  <c r="K78" s="1"/>
  <c r="I85" i="83"/>
  <c r="K85" s="1"/>
  <c r="I40" i="84"/>
  <c r="K40" s="1"/>
  <c r="K33"/>
  <c r="I229" i="82"/>
  <c r="K230"/>
  <c r="K45"/>
  <c r="I40"/>
  <c r="K153"/>
  <c r="I151"/>
  <c r="K151" s="1"/>
  <c r="K33" i="81"/>
  <c r="K226"/>
  <c r="I225"/>
  <c r="I162"/>
  <c r="K162" s="1"/>
  <c r="K164"/>
  <c r="I79" i="82"/>
  <c r="K79" s="1"/>
  <c r="I5"/>
  <c r="K6"/>
  <c r="I59" i="81"/>
  <c r="K59" s="1"/>
  <c r="I75"/>
  <c r="K75" s="1"/>
  <c r="K76"/>
  <c r="K45" i="80"/>
  <c r="I78"/>
  <c r="K78" s="1"/>
  <c r="I5"/>
  <c r="I175" i="79"/>
  <c r="I32"/>
  <c r="K32" s="1"/>
  <c r="K33"/>
  <c r="K240"/>
  <c r="I239"/>
  <c r="K6"/>
  <c r="I5"/>
  <c r="O111" i="78"/>
  <c r="O75" i="66" s="1"/>
  <c r="T111" i="78"/>
  <c r="T75" i="66" s="1"/>
  <c r="N111" i="78"/>
  <c r="N75" i="66" s="1"/>
  <c r="S111" i="78"/>
  <c r="S75" i="66" s="1"/>
  <c r="W111" i="78"/>
  <c r="W75" i="66" s="1"/>
  <c r="T204" i="78"/>
  <c r="T162" i="66" s="1"/>
  <c r="W268" i="78"/>
  <c r="W226" i="66" s="1"/>
  <c r="M268" i="78"/>
  <c r="M226" i="66" s="1"/>
  <c r="V268" i="78"/>
  <c r="V226" i="66" s="1"/>
  <c r="O268" i="78"/>
  <c r="O226" i="66" s="1"/>
  <c r="T268" i="78"/>
  <c r="T226" i="66" s="1"/>
  <c r="X268" i="78"/>
  <c r="X226" i="66" s="1"/>
  <c r="N267" i="78"/>
  <c r="Q268"/>
  <c r="Q226" i="66" s="1"/>
  <c r="L268" i="78"/>
  <c r="P268"/>
  <c r="P226" i="66" s="1"/>
  <c r="U268" i="78"/>
  <c r="U226" i="66" s="1"/>
  <c r="O204" i="78"/>
  <c r="O162" i="66" s="1"/>
  <c r="X204" i="78"/>
  <c r="X162" i="66" s="1"/>
  <c r="L204" i="78"/>
  <c r="P204"/>
  <c r="P162" i="66" s="1"/>
  <c r="U204" i="78"/>
  <c r="U162" i="66" s="1"/>
  <c r="M204" i="78"/>
  <c r="M162" i="66" s="1"/>
  <c r="Q204" i="78"/>
  <c r="Q162" i="66" s="1"/>
  <c r="V204" i="78"/>
  <c r="V162" i="66" s="1"/>
  <c r="L111" i="78"/>
  <c r="L75" i="66" s="1"/>
  <c r="P111" i="78"/>
  <c r="P75" i="66" s="1"/>
  <c r="U111" i="78"/>
  <c r="U75" i="66" s="1"/>
  <c r="M111" i="78"/>
  <c r="M75" i="66" s="1"/>
  <c r="Q111" i="78"/>
  <c r="V111"/>
  <c r="V75" i="66" s="1"/>
  <c r="L95" i="78"/>
  <c r="U95"/>
  <c r="U59" i="66" s="1"/>
  <c r="M95" i="78"/>
  <c r="M59" i="66" s="1"/>
  <c r="Q95" i="78"/>
  <c r="Q59" i="66" s="1"/>
  <c r="V95" i="78"/>
  <c r="V59" i="66" s="1"/>
  <c r="P95" i="78"/>
  <c r="P59" i="66" s="1"/>
  <c r="O38" i="78"/>
  <c r="O32" i="66" s="1"/>
  <c r="T38" i="78"/>
  <c r="T32" i="66" s="1"/>
  <c r="X38" i="78"/>
  <c r="X32" i="66" s="1"/>
  <c r="M38" i="78"/>
  <c r="M32" i="66" s="1"/>
  <c r="T5" i="78"/>
  <c r="T5" i="66" s="1"/>
  <c r="L5" i="78"/>
  <c r="P5"/>
  <c r="P5" i="66" s="1"/>
  <c r="U5" i="78"/>
  <c r="U5" i="66" s="1"/>
  <c r="M5" i="78"/>
  <c r="M5" i="66" s="1"/>
  <c r="Q5" i="78"/>
  <c r="Q5" i="66" s="1"/>
  <c r="V5" i="78"/>
  <c r="V5" i="66" s="1"/>
  <c r="G147" i="81" l="1"/>
  <c r="G137" i="66"/>
  <c r="J38" i="78"/>
  <c r="J32" i="66" s="1"/>
  <c r="F37" i="81"/>
  <c r="F37" i="66" s="1"/>
  <c r="G229" i="82"/>
  <c r="G225" i="81"/>
  <c r="F78" i="84"/>
  <c r="F40" i="81"/>
  <c r="G60" i="66"/>
  <c r="G95"/>
  <c r="G139"/>
  <c r="F6" i="84"/>
  <c r="F5" s="1"/>
  <c r="L259" i="82"/>
  <c r="F79"/>
  <c r="G121" i="66"/>
  <c r="G32" i="82"/>
  <c r="I268" i="78"/>
  <c r="I267" s="1"/>
  <c r="F202" i="66"/>
  <c r="F75" i="81"/>
  <c r="G201" i="66"/>
  <c r="G50"/>
  <c r="F166" i="82"/>
  <c r="O269" i="83"/>
  <c r="G77" i="66"/>
  <c r="G56" i="84"/>
  <c r="G165" i="66"/>
  <c r="G152" i="84"/>
  <c r="G149" i="66" s="1"/>
  <c r="G150"/>
  <c r="G87" i="84"/>
  <c r="G84" i="66" s="1"/>
  <c r="G85"/>
  <c r="G40" i="81"/>
  <c r="G32" s="1"/>
  <c r="G41" i="66"/>
  <c r="G163"/>
  <c r="G5" i="81"/>
  <c r="G106" i="66"/>
  <c r="G178" i="84"/>
  <c r="G175" i="66" s="1"/>
  <c r="G176"/>
  <c r="F228" i="84"/>
  <c r="G135" i="66"/>
  <c r="G20" i="84"/>
  <c r="G20" i="66" s="1"/>
  <c r="G21"/>
  <c r="G120" i="84"/>
  <c r="G117" i="66" s="1"/>
  <c r="G118"/>
  <c r="F150" i="84"/>
  <c r="G167"/>
  <c r="G164" i="66" s="1"/>
  <c r="R258" i="84"/>
  <c r="G230"/>
  <c r="G228" i="66"/>
  <c r="R259" i="82"/>
  <c r="F46" i="66"/>
  <c r="K199" i="78"/>
  <c r="K157" i="66" s="1"/>
  <c r="J267" i="78"/>
  <c r="J225" i="66" s="1"/>
  <c r="L255" i="81"/>
  <c r="R255" s="1"/>
  <c r="F40" i="84"/>
  <c r="T8" i="39"/>
  <c r="N111" i="79"/>
  <c r="N80" s="1"/>
  <c r="M8" i="39" s="1"/>
  <c r="F25" i="66"/>
  <c r="G234" i="84"/>
  <c r="G231" i="66" s="1"/>
  <c r="G232"/>
  <c r="G189" i="84"/>
  <c r="G186" i="66" s="1"/>
  <c r="G187"/>
  <c r="G33"/>
  <c r="G203" i="84"/>
  <c r="G200" i="66" s="1"/>
  <c r="G79" i="82"/>
  <c r="G218"/>
  <c r="G214" i="66" s="1"/>
  <c r="G45" i="84"/>
  <c r="G46" i="66"/>
  <c r="G69" i="84"/>
  <c r="G67" i="66"/>
  <c r="G75" i="81"/>
  <c r="G79" i="84"/>
  <c r="G55" i="66"/>
  <c r="G120"/>
  <c r="G162" i="81"/>
  <c r="G73" i="84"/>
  <c r="G70" i="66" s="1"/>
  <c r="G71"/>
  <c r="G108"/>
  <c r="G197"/>
  <c r="G82" i="84"/>
  <c r="G79" i="66" s="1"/>
  <c r="G80"/>
  <c r="G247" i="84"/>
  <c r="G244" i="66" s="1"/>
  <c r="G245"/>
  <c r="G6" i="84"/>
  <c r="G7" i="66"/>
  <c r="G150" i="84"/>
  <c r="G148" i="66"/>
  <c r="F21"/>
  <c r="G24" i="84"/>
  <c r="G24" i="66" s="1"/>
  <c r="J6" i="69" s="1"/>
  <c r="G25" i="66"/>
  <c r="G157" i="81"/>
  <c r="G157" i="66" s="1"/>
  <c r="J12" i="69" s="1"/>
  <c r="G158" i="66"/>
  <c r="G247"/>
  <c r="G107"/>
  <c r="F158"/>
  <c r="K158"/>
  <c r="F161"/>
  <c r="K161"/>
  <c r="R268" i="78"/>
  <c r="R226" i="66" s="1"/>
  <c r="I226"/>
  <c r="N225"/>
  <c r="K57"/>
  <c r="K56"/>
  <c r="K249"/>
  <c r="R95" i="78"/>
  <c r="R59" i="66" s="1"/>
  <c r="R204" i="78"/>
  <c r="R162" i="66" s="1"/>
  <c r="L226"/>
  <c r="L59"/>
  <c r="L162"/>
  <c r="K55"/>
  <c r="G58"/>
  <c r="G60" i="83"/>
  <c r="F60"/>
  <c r="F32" s="1"/>
  <c r="F269" s="1"/>
  <c r="F58" i="66"/>
  <c r="K46"/>
  <c r="K165" i="80"/>
  <c r="U269" i="83"/>
  <c r="I32"/>
  <c r="K32" s="1"/>
  <c r="X276" i="79"/>
  <c r="V276"/>
  <c r="Y238"/>
  <c r="K137" i="66"/>
  <c r="K58"/>
  <c r="K54"/>
  <c r="K52"/>
  <c r="K49"/>
  <c r="K43"/>
  <c r="K39"/>
  <c r="K35"/>
  <c r="K30"/>
  <c r="K29"/>
  <c r="K31"/>
  <c r="K28"/>
  <c r="K21"/>
  <c r="R111" i="78"/>
  <c r="R75" i="66" s="1"/>
  <c r="Q75"/>
  <c r="R53" i="78"/>
  <c r="R40" i="66" s="1"/>
  <c r="N40"/>
  <c r="R187" i="78"/>
  <c r="R147" i="66" s="1"/>
  <c r="L147"/>
  <c r="L5"/>
  <c r="R5" i="78"/>
  <c r="R5" i="66" s="1"/>
  <c r="K225" i="81"/>
  <c r="O10" i="39" s="1"/>
  <c r="O9"/>
  <c r="F73" i="66"/>
  <c r="F249"/>
  <c r="F233"/>
  <c r="F40" i="82"/>
  <c r="F32" s="1"/>
  <c r="F5"/>
  <c r="F230"/>
  <c r="I228" i="80"/>
  <c r="K228" s="1"/>
  <c r="L269" i="83"/>
  <c r="N269"/>
  <c r="I53" i="78"/>
  <c r="I38" s="1"/>
  <c r="K175" i="79"/>
  <c r="L53"/>
  <c r="L32" s="1"/>
  <c r="M56"/>
  <c r="M53" s="1"/>
  <c r="M32" s="1"/>
  <c r="AC8" i="39"/>
  <c r="AC11" s="1"/>
  <c r="AC12" s="1"/>
  <c r="Q276" i="79"/>
  <c r="R70"/>
  <c r="R59" s="1"/>
  <c r="F149" i="81"/>
  <c r="F160" i="84"/>
  <c r="I9" i="39"/>
  <c r="K59" i="79"/>
  <c r="T9" i="39"/>
  <c r="F32" i="84"/>
  <c r="F11" i="66"/>
  <c r="F16"/>
  <c r="F19"/>
  <c r="F18"/>
  <c r="F17"/>
  <c r="F140"/>
  <c r="F139"/>
  <c r="F142"/>
  <c r="F141"/>
  <c r="F155"/>
  <c r="F160"/>
  <c r="F154"/>
  <c r="F153"/>
  <c r="F220"/>
  <c r="F212"/>
  <c r="F204"/>
  <c r="F192"/>
  <c r="F184"/>
  <c r="F176"/>
  <c r="F168"/>
  <c r="F222"/>
  <c r="F166"/>
  <c r="F201"/>
  <c r="F219"/>
  <c r="F207"/>
  <c r="F199"/>
  <c r="F191"/>
  <c r="F179"/>
  <c r="F167"/>
  <c r="F218"/>
  <c r="F182"/>
  <c r="F174"/>
  <c r="F209"/>
  <c r="F173"/>
  <c r="F165"/>
  <c r="F194"/>
  <c r="F185"/>
  <c r="F193"/>
  <c r="F181"/>
  <c r="F22"/>
  <c r="F12"/>
  <c r="F10"/>
  <c r="F14"/>
  <c r="F13"/>
  <c r="F144"/>
  <c r="F136"/>
  <c r="F143"/>
  <c r="F138"/>
  <c r="F148"/>
  <c r="F159"/>
  <c r="F150"/>
  <c r="F224"/>
  <c r="F216"/>
  <c r="F208"/>
  <c r="F196"/>
  <c r="F188"/>
  <c r="F180"/>
  <c r="F172"/>
  <c r="F206"/>
  <c r="F213"/>
  <c r="F223"/>
  <c r="F211"/>
  <c r="F203"/>
  <c r="F195"/>
  <c r="F183"/>
  <c r="F171"/>
  <c r="F163"/>
  <c r="F210"/>
  <c r="F178"/>
  <c r="F170"/>
  <c r="F205"/>
  <c r="F169"/>
  <c r="F145"/>
  <c r="F217"/>
  <c r="F190"/>
  <c r="F177"/>
  <c r="F221"/>
  <c r="F189"/>
  <c r="F256" i="78"/>
  <c r="F214" i="66" s="1"/>
  <c r="F153" i="78"/>
  <c r="F6"/>
  <c r="X9" i="39"/>
  <c r="K229" i="82"/>
  <c r="X10" i="39"/>
  <c r="Y8"/>
  <c r="Z8"/>
  <c r="I32" i="84"/>
  <c r="K32" s="1"/>
  <c r="I8" i="39" s="1"/>
  <c r="L267" i="78"/>
  <c r="K289"/>
  <c r="K247" i="66" s="1"/>
  <c r="Q267" i="78"/>
  <c r="Q225" i="66" s="1"/>
  <c r="V267" i="78"/>
  <c r="V225" i="66" s="1"/>
  <c r="S267" i="78"/>
  <c r="S225" i="66" s="1"/>
  <c r="U267" i="78"/>
  <c r="U225" i="66" s="1"/>
  <c r="W267" i="78"/>
  <c r="W225" i="66" s="1"/>
  <c r="T267" i="78"/>
  <c r="T225" i="66" s="1"/>
  <c r="M267" i="78"/>
  <c r="M225" i="66" s="1"/>
  <c r="K286" i="78"/>
  <c r="K244" i="66" s="1"/>
  <c r="K268" i="78"/>
  <c r="X267"/>
  <c r="X225" i="66" s="1"/>
  <c r="P267" i="78"/>
  <c r="P225" i="66" s="1"/>
  <c r="O267" i="78"/>
  <c r="O225" i="66" s="1"/>
  <c r="K269" i="78"/>
  <c r="K227" i="66" s="1"/>
  <c r="K273" i="78"/>
  <c r="K231" i="66" s="1"/>
  <c r="K239" i="78"/>
  <c r="K197" i="66" s="1"/>
  <c r="K242" i="78"/>
  <c r="K200" i="66" s="1"/>
  <c r="K228" i="78"/>
  <c r="K186" i="66" s="1"/>
  <c r="K217" i="78"/>
  <c r="K175" i="66" s="1"/>
  <c r="K206" i="78"/>
  <c r="K164" i="66" s="1"/>
  <c r="I204" i="78"/>
  <c r="I162" i="66" s="1"/>
  <c r="K256" i="78"/>
  <c r="K214" i="66" s="1"/>
  <c r="I187" i="78"/>
  <c r="I147" i="66" s="1"/>
  <c r="K189" i="78"/>
  <c r="K149" i="66" s="1"/>
  <c r="I95" i="78"/>
  <c r="I59" i="66" s="1"/>
  <c r="K153" i="78"/>
  <c r="K117" i="66" s="1"/>
  <c r="K171" i="78"/>
  <c r="K156"/>
  <c r="K120" i="66" s="1"/>
  <c r="K81" i="78"/>
  <c r="K142"/>
  <c r="K106" i="66" s="1"/>
  <c r="K115" i="78"/>
  <c r="K79" i="66" s="1"/>
  <c r="K131" i="78"/>
  <c r="K95" i="66" s="1"/>
  <c r="K112" i="78"/>
  <c r="K76" i="66" s="1"/>
  <c r="K120" i="78"/>
  <c r="K84" i="66" s="1"/>
  <c r="K102" i="78"/>
  <c r="K66" i="66" s="1"/>
  <c r="K106" i="78"/>
  <c r="K70" i="66" s="1"/>
  <c r="K87" i="78"/>
  <c r="P38"/>
  <c r="P32" i="66" s="1"/>
  <c r="Q38" i="78"/>
  <c r="Q32" i="66" s="1"/>
  <c r="L38" i="78"/>
  <c r="W38"/>
  <c r="W32" i="66" s="1"/>
  <c r="U38" i="78"/>
  <c r="U32" i="66" s="1"/>
  <c r="N38" i="78"/>
  <c r="N32" i="66" s="1"/>
  <c r="K60" i="78"/>
  <c r="K45" i="66" s="1"/>
  <c r="K39" i="78"/>
  <c r="K47"/>
  <c r="S297"/>
  <c r="S255" i="66" s="1"/>
  <c r="K28" i="78"/>
  <c r="I5"/>
  <c r="I5" i="66" s="1"/>
  <c r="K5" i="83"/>
  <c r="I228" i="84"/>
  <c r="K228" s="1"/>
  <c r="I10" i="39" s="1"/>
  <c r="K229" i="84"/>
  <c r="I239" i="83"/>
  <c r="K239" s="1"/>
  <c r="K240"/>
  <c r="K5" i="82"/>
  <c r="K40"/>
  <c r="I32"/>
  <c r="K5" i="80"/>
  <c r="K40"/>
  <c r="I32"/>
  <c r="K32" s="1"/>
  <c r="K239" i="79"/>
  <c r="I238"/>
  <c r="I225" i="66" s="1"/>
  <c r="K5" i="79"/>
  <c r="AK272" i="68"/>
  <c r="AJ272"/>
  <c r="AI272"/>
  <c r="AH272"/>
  <c r="AG272"/>
  <c r="AF272"/>
  <c r="AD272"/>
  <c r="AC272"/>
  <c r="AB272"/>
  <c r="AA272"/>
  <c r="Z272"/>
  <c r="X272"/>
  <c r="N272"/>
  <c r="M272"/>
  <c r="L272"/>
  <c r="K272"/>
  <c r="J272"/>
  <c r="AK269"/>
  <c r="AJ269"/>
  <c r="AI269"/>
  <c r="AH269"/>
  <c r="AG269"/>
  <c r="AF269"/>
  <c r="AD269"/>
  <c r="AC269"/>
  <c r="AB269"/>
  <c r="AA269"/>
  <c r="Z269"/>
  <c r="X269"/>
  <c r="N269"/>
  <c r="M269"/>
  <c r="L269"/>
  <c r="K269"/>
  <c r="J269"/>
  <c r="AK261"/>
  <c r="AJ261"/>
  <c r="AI261"/>
  <c r="AH261"/>
  <c r="AG261"/>
  <c r="AF261"/>
  <c r="AD261"/>
  <c r="AC261"/>
  <c r="AB261"/>
  <c r="AA261"/>
  <c r="Z261"/>
  <c r="X261"/>
  <c r="AE5" i="39" s="1"/>
  <c r="M261" i="68"/>
  <c r="K5" i="39" s="1"/>
  <c r="L261" i="68"/>
  <c r="I5" i="39" s="1"/>
  <c r="K261" i="68"/>
  <c r="H5" i="39" s="1"/>
  <c r="J261" i="68"/>
  <c r="G5" i="39" s="1"/>
  <c r="AK254" i="68"/>
  <c r="AK253" s="1"/>
  <c r="AJ254"/>
  <c r="AJ253" s="1"/>
  <c r="AI254"/>
  <c r="AI253" s="1"/>
  <c r="AH254"/>
  <c r="AH253" s="1"/>
  <c r="AG254"/>
  <c r="AG253" s="1"/>
  <c r="AF254"/>
  <c r="AF253" s="1"/>
  <c r="AD254"/>
  <c r="AD253" s="1"/>
  <c r="AC254"/>
  <c r="AC253" s="1"/>
  <c r="AB254"/>
  <c r="AB253" s="1"/>
  <c r="AA254"/>
  <c r="AA253" s="1"/>
  <c r="Z254"/>
  <c r="Z253" s="1"/>
  <c r="X254"/>
  <c r="X253" s="1"/>
  <c r="N254"/>
  <c r="N253" s="1"/>
  <c r="M254"/>
  <c r="M253" s="1"/>
  <c r="L254"/>
  <c r="L253" s="1"/>
  <c r="K254"/>
  <c r="K253" s="1"/>
  <c r="J254"/>
  <c r="J253" s="1"/>
  <c r="AK249"/>
  <c r="AJ249"/>
  <c r="AI249"/>
  <c r="AH249"/>
  <c r="AG249"/>
  <c r="AF249"/>
  <c r="AD249"/>
  <c r="AC249"/>
  <c r="AB249"/>
  <c r="AA249"/>
  <c r="Z249"/>
  <c r="X249"/>
  <c r="N249"/>
  <c r="M249"/>
  <c r="L249"/>
  <c r="K249"/>
  <c r="J249"/>
  <c r="AK235"/>
  <c r="AJ235"/>
  <c r="AI235"/>
  <c r="AH235"/>
  <c r="AG235"/>
  <c r="AF235"/>
  <c r="AD235"/>
  <c r="AC235"/>
  <c r="AB235"/>
  <c r="AA235"/>
  <c r="Z235"/>
  <c r="X235"/>
  <c r="N235"/>
  <c r="M235"/>
  <c r="L235"/>
  <c r="K235"/>
  <c r="J235"/>
  <c r="AK225"/>
  <c r="AJ225"/>
  <c r="AI225"/>
  <c r="AH225"/>
  <c r="AG225"/>
  <c r="AF225"/>
  <c r="AD225"/>
  <c r="AC225"/>
  <c r="AB225"/>
  <c r="AA225"/>
  <c r="Z225"/>
  <c r="X225"/>
  <c r="N225"/>
  <c r="M225"/>
  <c r="L225"/>
  <c r="K225"/>
  <c r="J225"/>
  <c r="AK209"/>
  <c r="AJ209"/>
  <c r="AI209"/>
  <c r="AH209"/>
  <c r="AG209"/>
  <c r="AF209"/>
  <c r="AD209"/>
  <c r="AC209"/>
  <c r="AB209"/>
  <c r="AA209"/>
  <c r="Z209"/>
  <c r="X209"/>
  <c r="N209"/>
  <c r="M209"/>
  <c r="L209"/>
  <c r="K209"/>
  <c r="J209"/>
  <c r="AK199"/>
  <c r="AJ199"/>
  <c r="AI199"/>
  <c r="AH199"/>
  <c r="AG199"/>
  <c r="AF199"/>
  <c r="AD199"/>
  <c r="AC199"/>
  <c r="AB199"/>
  <c r="AA199"/>
  <c r="Z199"/>
  <c r="X199"/>
  <c r="N199"/>
  <c r="M199"/>
  <c r="L199"/>
  <c r="K199"/>
  <c r="J199"/>
  <c r="AK191"/>
  <c r="AJ191"/>
  <c r="AI191"/>
  <c r="AH191"/>
  <c r="AG191"/>
  <c r="AF191"/>
  <c r="AD191"/>
  <c r="AC191"/>
  <c r="AB191"/>
  <c r="AA191"/>
  <c r="Z191"/>
  <c r="X191"/>
  <c r="N191"/>
  <c r="M191"/>
  <c r="L191"/>
  <c r="K191"/>
  <c r="J191"/>
  <c r="AK187"/>
  <c r="AJ187"/>
  <c r="AI187"/>
  <c r="AH187"/>
  <c r="AG187"/>
  <c r="AF187"/>
  <c r="AD187"/>
  <c r="AC187"/>
  <c r="AB187"/>
  <c r="AA187"/>
  <c r="Z187"/>
  <c r="X187"/>
  <c r="N187"/>
  <c r="M187"/>
  <c r="K187"/>
  <c r="J187"/>
  <c r="AK181"/>
  <c r="AJ181"/>
  <c r="AI181"/>
  <c r="AH181"/>
  <c r="AG181"/>
  <c r="AF181"/>
  <c r="AD181"/>
  <c r="AC181"/>
  <c r="AB181"/>
  <c r="AA181"/>
  <c r="Z181"/>
  <c r="X181"/>
  <c r="N181"/>
  <c r="M181"/>
  <c r="L181"/>
  <c r="K181"/>
  <c r="AK177"/>
  <c r="AJ177"/>
  <c r="AI177"/>
  <c r="AH177"/>
  <c r="AG177"/>
  <c r="AF177"/>
  <c r="AD177"/>
  <c r="AC177"/>
  <c r="AB177"/>
  <c r="AA177"/>
  <c r="Z177"/>
  <c r="X177"/>
  <c r="N177"/>
  <c r="M177"/>
  <c r="L177"/>
  <c r="K177"/>
  <c r="J177"/>
  <c r="AK173"/>
  <c r="AK171" s="1"/>
  <c r="AJ173"/>
  <c r="AJ171" s="1"/>
  <c r="AI173"/>
  <c r="AI171" s="1"/>
  <c r="AH173"/>
  <c r="AH171" s="1"/>
  <c r="AG173"/>
  <c r="AF173"/>
  <c r="AF171" s="1"/>
  <c r="AD173"/>
  <c r="AC173"/>
  <c r="AC171" s="1"/>
  <c r="AB173"/>
  <c r="AB171" s="1"/>
  <c r="AA173"/>
  <c r="AA171" s="1"/>
  <c r="Z173"/>
  <c r="Z171" s="1"/>
  <c r="X173"/>
  <c r="X171" s="1"/>
  <c r="N173"/>
  <c r="N171" s="1"/>
  <c r="M173"/>
  <c r="M171" s="1"/>
  <c r="L173"/>
  <c r="L171" s="1"/>
  <c r="K173"/>
  <c r="K171" s="1"/>
  <c r="AG171"/>
  <c r="AK160"/>
  <c r="AJ160"/>
  <c r="AI160"/>
  <c r="AH160"/>
  <c r="AG160"/>
  <c r="AF160"/>
  <c r="AD160"/>
  <c r="AC160"/>
  <c r="AB160"/>
  <c r="AA160"/>
  <c r="Z160"/>
  <c r="X160"/>
  <c r="N160"/>
  <c r="M160"/>
  <c r="K160"/>
  <c r="J160"/>
  <c r="AK155"/>
  <c r="AJ155"/>
  <c r="AI155"/>
  <c r="AH155"/>
  <c r="AG155"/>
  <c r="AF155"/>
  <c r="AD155"/>
  <c r="AC155"/>
  <c r="AB155"/>
  <c r="AA155"/>
  <c r="Z155"/>
  <c r="X155"/>
  <c r="N155"/>
  <c r="M155"/>
  <c r="L155"/>
  <c r="AK149"/>
  <c r="AJ149"/>
  <c r="AI149"/>
  <c r="AH149"/>
  <c r="AG149"/>
  <c r="AF149"/>
  <c r="AD149"/>
  <c r="AC149"/>
  <c r="AB149"/>
  <c r="AA149"/>
  <c r="Z149"/>
  <c r="X149"/>
  <c r="N149"/>
  <c r="M149"/>
  <c r="L149"/>
  <c r="K149"/>
  <c r="AK139"/>
  <c r="AK136" s="1"/>
  <c r="AJ139"/>
  <c r="AJ136" s="1"/>
  <c r="AI139"/>
  <c r="AI136" s="1"/>
  <c r="AH139"/>
  <c r="AH136" s="1"/>
  <c r="AG139"/>
  <c r="AG136" s="1"/>
  <c r="AF139"/>
  <c r="AF136" s="1"/>
  <c r="AD139"/>
  <c r="AD136" s="1"/>
  <c r="AC139"/>
  <c r="AC136" s="1"/>
  <c r="AB139"/>
  <c r="AB136" s="1"/>
  <c r="AA139"/>
  <c r="Z139"/>
  <c r="Z136" s="1"/>
  <c r="X139"/>
  <c r="X136" s="1"/>
  <c r="N139"/>
  <c r="N136" s="1"/>
  <c r="M139"/>
  <c r="M136" s="1"/>
  <c r="K139"/>
  <c r="K136" s="1"/>
  <c r="AK121"/>
  <c r="AJ121"/>
  <c r="AI121"/>
  <c r="AH121"/>
  <c r="AG121"/>
  <c r="AF121"/>
  <c r="AD121"/>
  <c r="AC121"/>
  <c r="AB121"/>
  <c r="AA121"/>
  <c r="Z121"/>
  <c r="N121"/>
  <c r="M121"/>
  <c r="L121"/>
  <c r="K121"/>
  <c r="J121"/>
  <c r="AK117"/>
  <c r="AJ117"/>
  <c r="AI117"/>
  <c r="AH117"/>
  <c r="AG117"/>
  <c r="AF117"/>
  <c r="AD117"/>
  <c r="AC117"/>
  <c r="AB117"/>
  <c r="AA117"/>
  <c r="Z117"/>
  <c r="N117"/>
  <c r="M117"/>
  <c r="L117"/>
  <c r="K117"/>
  <c r="J117"/>
  <c r="AK111"/>
  <c r="AJ111"/>
  <c r="AI111"/>
  <c r="AH111"/>
  <c r="AG111"/>
  <c r="AF111"/>
  <c r="AD111"/>
  <c r="AC111"/>
  <c r="AB111"/>
  <c r="AA111"/>
  <c r="Z111"/>
  <c r="N111"/>
  <c r="M111"/>
  <c r="L111"/>
  <c r="K111"/>
  <c r="J111"/>
  <c r="AK105"/>
  <c r="AJ105"/>
  <c r="AI105"/>
  <c r="AH105"/>
  <c r="AG105"/>
  <c r="AF105"/>
  <c r="AD105"/>
  <c r="AC105"/>
  <c r="AB105"/>
  <c r="AA105"/>
  <c r="Z105"/>
  <c r="N105"/>
  <c r="M105"/>
  <c r="L105"/>
  <c r="K105"/>
  <c r="J105"/>
  <c r="AK100"/>
  <c r="AJ100"/>
  <c r="AI100"/>
  <c r="AH100"/>
  <c r="AG100"/>
  <c r="AF100"/>
  <c r="AD100"/>
  <c r="AC100"/>
  <c r="AB100"/>
  <c r="AA100"/>
  <c r="Z100"/>
  <c r="N100"/>
  <c r="M100"/>
  <c r="L100"/>
  <c r="K100"/>
  <c r="J100"/>
  <c r="AK88"/>
  <c r="AJ88"/>
  <c r="AI88"/>
  <c r="AH88"/>
  <c r="AG88"/>
  <c r="AF88"/>
  <c r="AD88"/>
  <c r="AC88"/>
  <c r="AB88"/>
  <c r="AA88"/>
  <c r="Z88"/>
  <c r="X88"/>
  <c r="N88"/>
  <c r="M88"/>
  <c r="L88"/>
  <c r="K88"/>
  <c r="J88"/>
  <c r="AK77"/>
  <c r="AJ77"/>
  <c r="AI77"/>
  <c r="AH77"/>
  <c r="AG77"/>
  <c r="AF77"/>
  <c r="AD77"/>
  <c r="AC77"/>
  <c r="AB77"/>
  <c r="AA77"/>
  <c r="Z77"/>
  <c r="X77"/>
  <c r="N77"/>
  <c r="M77"/>
  <c r="L77"/>
  <c r="K77"/>
  <c r="J77"/>
  <c r="AK66"/>
  <c r="AJ66"/>
  <c r="AI66"/>
  <c r="AH66"/>
  <c r="AG66"/>
  <c r="AF66"/>
  <c r="AD66"/>
  <c r="AC66"/>
  <c r="AB66"/>
  <c r="AA66"/>
  <c r="Z66"/>
  <c r="X66"/>
  <c r="N66"/>
  <c r="M66"/>
  <c r="L66"/>
  <c r="K66"/>
  <c r="J66"/>
  <c r="AK49"/>
  <c r="AJ49"/>
  <c r="AI49"/>
  <c r="AH49"/>
  <c r="AG49"/>
  <c r="AF49"/>
  <c r="AD49"/>
  <c r="AC49"/>
  <c r="AB49"/>
  <c r="AA49"/>
  <c r="Z49"/>
  <c r="X49"/>
  <c r="N49"/>
  <c r="L49"/>
  <c r="K49"/>
  <c r="J49"/>
  <c r="AK38"/>
  <c r="AJ38"/>
  <c r="AI38"/>
  <c r="AH38"/>
  <c r="AG38"/>
  <c r="AF38"/>
  <c r="AD38"/>
  <c r="AC38"/>
  <c r="AB38"/>
  <c r="AA38"/>
  <c r="Z38"/>
  <c r="X38"/>
  <c r="N38"/>
  <c r="M38"/>
  <c r="L38"/>
  <c r="K38"/>
  <c r="J38"/>
  <c r="AK27"/>
  <c r="AJ27"/>
  <c r="AI27"/>
  <c r="AH27"/>
  <c r="AG27"/>
  <c r="AF27"/>
  <c r="AD27"/>
  <c r="AC27"/>
  <c r="AB27"/>
  <c r="AA27"/>
  <c r="Z27"/>
  <c r="X27"/>
  <c r="N27"/>
  <c r="M27"/>
  <c r="L27"/>
  <c r="K27"/>
  <c r="J27"/>
  <c r="AK7"/>
  <c r="AK6" s="1"/>
  <c r="AJ7"/>
  <c r="AJ6" s="1"/>
  <c r="AI7"/>
  <c r="AI6" s="1"/>
  <c r="AH7"/>
  <c r="AH6" s="1"/>
  <c r="AG7"/>
  <c r="AG6" s="1"/>
  <c r="AF7"/>
  <c r="AF6" s="1"/>
  <c r="AD7"/>
  <c r="AD6" s="1"/>
  <c r="AC7"/>
  <c r="AC6" s="1"/>
  <c r="AB7"/>
  <c r="AB6" s="1"/>
  <c r="AA7"/>
  <c r="AA6" s="1"/>
  <c r="Z7"/>
  <c r="Z6" s="1"/>
  <c r="X7"/>
  <c r="X6" s="1"/>
  <c r="N7"/>
  <c r="N6" s="1"/>
  <c r="L7"/>
  <c r="L6" s="1"/>
  <c r="K7"/>
  <c r="K6" s="1"/>
  <c r="J7"/>
  <c r="J6" s="1"/>
  <c r="Y272"/>
  <c r="Y269"/>
  <c r="Y261"/>
  <c r="Y254"/>
  <c r="Y249"/>
  <c r="Y235"/>
  <c r="Y225"/>
  <c r="Y209"/>
  <c r="AE209" s="1"/>
  <c r="Y199"/>
  <c r="Y181"/>
  <c r="Y177"/>
  <c r="Y173"/>
  <c r="Y171" s="1"/>
  <c r="Y160"/>
  <c r="Y155"/>
  <c r="Y149"/>
  <c r="Y139"/>
  <c r="Y136" s="1"/>
  <c r="Y117"/>
  <c r="Y111"/>
  <c r="Y105"/>
  <c r="Y100"/>
  <c r="AE100" s="1"/>
  <c r="Y66"/>
  <c r="Y49"/>
  <c r="Y38"/>
  <c r="Y27"/>
  <c r="Y7"/>
  <c r="I279"/>
  <c r="I278"/>
  <c r="I277"/>
  <c r="I276"/>
  <c r="I275"/>
  <c r="I274"/>
  <c r="I273"/>
  <c r="I271"/>
  <c r="I270"/>
  <c r="I268"/>
  <c r="I267"/>
  <c r="I266"/>
  <c r="I265"/>
  <c r="I264"/>
  <c r="I263"/>
  <c r="I194"/>
  <c r="I193"/>
  <c r="I192"/>
  <c r="I190"/>
  <c r="I188"/>
  <c r="J183"/>
  <c r="J181" s="1"/>
  <c r="I182"/>
  <c r="I180"/>
  <c r="J180" s="1"/>
  <c r="I179"/>
  <c r="I178"/>
  <c r="I175"/>
  <c r="I174"/>
  <c r="I170"/>
  <c r="I168"/>
  <c r="I167"/>
  <c r="I166"/>
  <c r="I165"/>
  <c r="I164"/>
  <c r="I161"/>
  <c r="I150"/>
  <c r="I138"/>
  <c r="I128"/>
  <c r="X128" s="1"/>
  <c r="I127"/>
  <c r="X127" s="1"/>
  <c r="I126"/>
  <c r="X126" s="1"/>
  <c r="I125"/>
  <c r="X125" s="1"/>
  <c r="I124"/>
  <c r="X124" s="1"/>
  <c r="I123"/>
  <c r="X123" s="1"/>
  <c r="I122"/>
  <c r="I119"/>
  <c r="X119" s="1"/>
  <c r="I118"/>
  <c r="I115"/>
  <c r="X115" s="1"/>
  <c r="I114"/>
  <c r="X114" s="1"/>
  <c r="I113"/>
  <c r="X113" s="1"/>
  <c r="X102"/>
  <c r="X101"/>
  <c r="I62"/>
  <c r="I61"/>
  <c r="I60"/>
  <c r="I159" i="79"/>
  <c r="I53" i="68"/>
  <c r="I52"/>
  <c r="I51"/>
  <c r="I50"/>
  <c r="I48"/>
  <c r="I47"/>
  <c r="I46"/>
  <c r="I45"/>
  <c r="I44"/>
  <c r="I43"/>
  <c r="I42"/>
  <c r="I41"/>
  <c r="I40"/>
  <c r="I39"/>
  <c r="I37"/>
  <c r="I36"/>
  <c r="I35"/>
  <c r="I34"/>
  <c r="I33"/>
  <c r="I32"/>
  <c r="I31"/>
  <c r="I30"/>
  <c r="I29"/>
  <c r="I28"/>
  <c r="I26"/>
  <c r="I25"/>
  <c r="I24"/>
  <c r="M23"/>
  <c r="M16"/>
  <c r="M14"/>
  <c r="F6" i="66" l="1"/>
  <c r="N276" i="79"/>
  <c r="K267" i="78"/>
  <c r="F32" i="81"/>
  <c r="W51" i="68"/>
  <c r="W49" s="1"/>
  <c r="W5" s="1"/>
  <c r="W280" s="1"/>
  <c r="G147" i="66"/>
  <c r="G229" i="84"/>
  <c r="G227" i="66"/>
  <c r="V297" i="78"/>
  <c r="G62" i="84"/>
  <c r="G59" i="66" s="1"/>
  <c r="J8" i="69" s="1"/>
  <c r="G66" i="66"/>
  <c r="G166" i="82"/>
  <c r="G259" s="1"/>
  <c r="G165" i="84"/>
  <c r="AE261" i="68"/>
  <c r="AE155"/>
  <c r="G5" i="84"/>
  <c r="G5" i="66" s="1"/>
  <c r="J5" i="69" s="1"/>
  <c r="G6" i="66"/>
  <c r="G78" i="84"/>
  <c r="G75" i="66" s="1"/>
  <c r="J9" i="69" s="1"/>
  <c r="G76" i="66"/>
  <c r="G255" i="81"/>
  <c r="AE225" i="68"/>
  <c r="AE235"/>
  <c r="AE7"/>
  <c r="AE66"/>
  <c r="AE160"/>
  <c r="AE199"/>
  <c r="AE249"/>
  <c r="Z185"/>
  <c r="AI185"/>
  <c r="G40" i="84"/>
  <c r="G45" i="66"/>
  <c r="F114" i="68"/>
  <c r="G114"/>
  <c r="F124"/>
  <c r="G124"/>
  <c r="F126"/>
  <c r="G126"/>
  <c r="F128"/>
  <c r="G128"/>
  <c r="Y253"/>
  <c r="AE253" s="1"/>
  <c r="AE254"/>
  <c r="AE269"/>
  <c r="G269" s="1"/>
  <c r="G248" s="1"/>
  <c r="F113"/>
  <c r="F111" s="1"/>
  <c r="G113"/>
  <c r="G111" s="1"/>
  <c r="F115"/>
  <c r="G115"/>
  <c r="F119"/>
  <c r="G119"/>
  <c r="F123"/>
  <c r="G123"/>
  <c r="F125"/>
  <c r="G125"/>
  <c r="F127"/>
  <c r="G127"/>
  <c r="AE272"/>
  <c r="G272" s="1"/>
  <c r="AE105"/>
  <c r="AE117"/>
  <c r="AE149"/>
  <c r="K95" i="78"/>
  <c r="R267"/>
  <c r="R225" i="66" s="1"/>
  <c r="K59"/>
  <c r="L225"/>
  <c r="F53"/>
  <c r="G53"/>
  <c r="G32" i="83"/>
  <c r="K226" i="66"/>
  <c r="AE177" i="68"/>
  <c r="H177" s="1"/>
  <c r="H134" s="1"/>
  <c r="E7" i="69" s="1"/>
  <c r="G177" i="68"/>
  <c r="G134" s="1"/>
  <c r="D7" i="69" s="1"/>
  <c r="Y276" i="79"/>
  <c r="K32" i="82"/>
  <c r="K135" i="66"/>
  <c r="K53"/>
  <c r="K50"/>
  <c r="K37"/>
  <c r="K33"/>
  <c r="K24"/>
  <c r="K53" i="78"/>
  <c r="L32" i="66"/>
  <c r="R38" i="78"/>
  <c r="R32" i="66" s="1"/>
  <c r="F117"/>
  <c r="F234"/>
  <c r="F239"/>
  <c r="F246"/>
  <c r="F240"/>
  <c r="F121"/>
  <c r="F122"/>
  <c r="F131"/>
  <c r="F128"/>
  <c r="F69"/>
  <c r="F116"/>
  <c r="F86"/>
  <c r="F102"/>
  <c r="F103"/>
  <c r="F96"/>
  <c r="F67"/>
  <c r="F60"/>
  <c r="F42"/>
  <c r="F36"/>
  <c r="F238"/>
  <c r="F229"/>
  <c r="F119"/>
  <c r="F243"/>
  <c r="F254"/>
  <c r="F236"/>
  <c r="F133"/>
  <c r="F134"/>
  <c r="F127"/>
  <c r="F124"/>
  <c r="F81"/>
  <c r="F83"/>
  <c r="F93"/>
  <c r="F98"/>
  <c r="F99"/>
  <c r="F92"/>
  <c r="F65"/>
  <c r="F71"/>
  <c r="F64"/>
  <c r="F51"/>
  <c r="F118"/>
  <c r="F82"/>
  <c r="F242"/>
  <c r="F237"/>
  <c r="F250"/>
  <c r="F251"/>
  <c r="F232"/>
  <c r="F252"/>
  <c r="F129"/>
  <c r="F130"/>
  <c r="F123"/>
  <c r="F105"/>
  <c r="F115"/>
  <c r="F97"/>
  <c r="F89"/>
  <c r="F94"/>
  <c r="F91"/>
  <c r="F88"/>
  <c r="F104"/>
  <c r="F61"/>
  <c r="F68"/>
  <c r="F230"/>
  <c r="F253"/>
  <c r="F241"/>
  <c r="F235"/>
  <c r="F245"/>
  <c r="F228"/>
  <c r="F248"/>
  <c r="F125"/>
  <c r="F126"/>
  <c r="F132"/>
  <c r="F101"/>
  <c r="F74"/>
  <c r="F78"/>
  <c r="F85"/>
  <c r="F90"/>
  <c r="F87"/>
  <c r="F80"/>
  <c r="F100"/>
  <c r="F63"/>
  <c r="F62"/>
  <c r="F72"/>
  <c r="F47"/>
  <c r="F77"/>
  <c r="AE49" i="68"/>
  <c r="M24"/>
  <c r="AE38"/>
  <c r="G38" s="1"/>
  <c r="AE27"/>
  <c r="H27" s="1"/>
  <c r="AD185"/>
  <c r="AE181"/>
  <c r="AD171"/>
  <c r="AE171" s="1"/>
  <c r="AE173"/>
  <c r="AD110"/>
  <c r="AD99" s="1"/>
  <c r="AE111"/>
  <c r="AA136"/>
  <c r="AE136" s="1"/>
  <c r="AE139"/>
  <c r="X107"/>
  <c r="X108"/>
  <c r="F229" i="82"/>
  <c r="F259" s="1"/>
  <c r="M276" i="79"/>
  <c r="L8" i="39"/>
  <c r="L11" s="1"/>
  <c r="L12" s="1"/>
  <c r="L189" i="68"/>
  <c r="L187" s="1"/>
  <c r="L185" s="1"/>
  <c r="J176"/>
  <c r="J173" s="1"/>
  <c r="J171" s="1"/>
  <c r="J151"/>
  <c r="O147"/>
  <c r="O139" s="1"/>
  <c r="O136" s="1"/>
  <c r="O134" s="1"/>
  <c r="O280" s="1"/>
  <c r="S146"/>
  <c r="S139" s="1"/>
  <c r="X133"/>
  <c r="X130"/>
  <c r="X129"/>
  <c r="X116"/>
  <c r="X109"/>
  <c r="R54"/>
  <c r="R49" s="1"/>
  <c r="R5" s="1"/>
  <c r="R280" s="1"/>
  <c r="M22"/>
  <c r="M17"/>
  <c r="F113" i="66"/>
  <c r="F112"/>
  <c r="F110"/>
  <c r="F108"/>
  <c r="F111"/>
  <c r="F107"/>
  <c r="F109"/>
  <c r="M10" i="68"/>
  <c r="M11"/>
  <c r="M12"/>
  <c r="M13"/>
  <c r="K8" i="39"/>
  <c r="L276" i="79"/>
  <c r="F147" i="81"/>
  <c r="F258" i="84"/>
  <c r="F112" i="78"/>
  <c r="I173" i="68"/>
  <c r="AA195"/>
  <c r="K238" i="79"/>
  <c r="K38" i="78"/>
  <c r="F199"/>
  <c r="F157" i="66" s="1"/>
  <c r="F273" i="78"/>
  <c r="F228"/>
  <c r="F186" i="66" s="1"/>
  <c r="F189" i="78"/>
  <c r="F149" i="66" s="1"/>
  <c r="F156" i="78"/>
  <c r="F171"/>
  <c r="F135" i="66" s="1"/>
  <c r="F131" i="78"/>
  <c r="F102"/>
  <c r="F39"/>
  <c r="F33" i="66" s="1"/>
  <c r="F286" i="78"/>
  <c r="F269"/>
  <c r="F289"/>
  <c r="F206"/>
  <c r="F164" i="66" s="1"/>
  <c r="F239" i="78"/>
  <c r="F197" i="66" s="1"/>
  <c r="F242" i="78"/>
  <c r="F200" i="66" s="1"/>
  <c r="F217" i="78"/>
  <c r="F175" i="66" s="1"/>
  <c r="F142" i="78"/>
  <c r="F120"/>
  <c r="F115"/>
  <c r="F106"/>
  <c r="F81"/>
  <c r="F50" i="66" s="1"/>
  <c r="F60" i="78"/>
  <c r="F45" i="66" s="1"/>
  <c r="I49" i="68"/>
  <c r="M8"/>
  <c r="M7" s="1"/>
  <c r="M6" s="1"/>
  <c r="I7"/>
  <c r="X106"/>
  <c r="I105"/>
  <c r="X112"/>
  <c r="I111"/>
  <c r="N262"/>
  <c r="N261" s="1"/>
  <c r="M5" i="39" s="1"/>
  <c r="I261" i="68"/>
  <c r="F17" i="69" s="1"/>
  <c r="I181" i="68"/>
  <c r="I187"/>
  <c r="W3" i="39"/>
  <c r="W7" s="1"/>
  <c r="W12" s="1"/>
  <c r="X118" i="68"/>
  <c r="X122"/>
  <c r="I121"/>
  <c r="S137"/>
  <c r="L140"/>
  <c r="L139" s="1"/>
  <c r="L136" s="1"/>
  <c r="I139"/>
  <c r="F38"/>
  <c r="F177"/>
  <c r="F148"/>
  <c r="P297" i="78"/>
  <c r="P255" i="66" s="1"/>
  <c r="M297" i="78"/>
  <c r="M255" i="66" s="1"/>
  <c r="Z148" i="68"/>
  <c r="Z134" s="1"/>
  <c r="M49"/>
  <c r="I259" i="82"/>
  <c r="K259" s="1"/>
  <c r="X8" i="39"/>
  <c r="I258" i="84"/>
  <c r="K258" s="1"/>
  <c r="G10" i="39"/>
  <c r="F10" s="1"/>
  <c r="T297" i="78"/>
  <c r="T255" i="66" s="1"/>
  <c r="O297" i="78"/>
  <c r="O255" i="66" s="1"/>
  <c r="K204" i="78"/>
  <c r="K162" i="66" s="1"/>
  <c r="K187" i="78"/>
  <c r="K147" i="66" s="1"/>
  <c r="Q297" i="78"/>
  <c r="Q255" i="66" s="1"/>
  <c r="U297" i="78"/>
  <c r="U255" i="66" s="1"/>
  <c r="W297" i="78"/>
  <c r="W255" i="66" s="1"/>
  <c r="N297" i="78"/>
  <c r="L297"/>
  <c r="J155" i="68"/>
  <c r="T159"/>
  <c r="T155" s="1"/>
  <c r="T148" s="1"/>
  <c r="T134" s="1"/>
  <c r="AI148"/>
  <c r="AI134" s="1"/>
  <c r="AK221"/>
  <c r="AB195"/>
  <c r="AG195"/>
  <c r="AK195"/>
  <c r="AH185"/>
  <c r="AJ5"/>
  <c r="AC185"/>
  <c r="X100"/>
  <c r="J139"/>
  <c r="J136" s="1"/>
  <c r="Y195"/>
  <c r="AC195"/>
  <c r="Y221"/>
  <c r="Z63"/>
  <c r="AI63"/>
  <c r="AG185"/>
  <c r="AK185"/>
  <c r="AA248"/>
  <c r="AA247" s="1"/>
  <c r="AJ248"/>
  <c r="L63"/>
  <c r="K110"/>
  <c r="K99" s="1"/>
  <c r="M221"/>
  <c r="J185"/>
  <c r="N185"/>
  <c r="X185"/>
  <c r="M195"/>
  <c r="L221"/>
  <c r="M110"/>
  <c r="M99" s="1"/>
  <c r="M185"/>
  <c r="L195"/>
  <c r="I269" i="83"/>
  <c r="K269" s="1"/>
  <c r="I258" i="80"/>
  <c r="K258" s="1"/>
  <c r="J110" i="68"/>
  <c r="J99" s="1"/>
  <c r="J63"/>
  <c r="AF63"/>
  <c r="AH110"/>
  <c r="AH99" s="1"/>
  <c r="L148"/>
  <c r="AB185"/>
  <c r="AB221"/>
  <c r="Z221"/>
  <c r="AD221"/>
  <c r="AI221"/>
  <c r="J5"/>
  <c r="N110"/>
  <c r="N99" s="1"/>
  <c r="K5"/>
  <c r="AC5"/>
  <c r="Z110"/>
  <c r="Z99" s="1"/>
  <c r="AI110"/>
  <c r="AI99" s="1"/>
  <c r="AB148"/>
  <c r="AB134" s="1"/>
  <c r="AG148"/>
  <c r="AG134" s="1"/>
  <c r="AK148"/>
  <c r="AK134" s="1"/>
  <c r="M148"/>
  <c r="M134" s="1"/>
  <c r="X195"/>
  <c r="AH195"/>
  <c r="X221"/>
  <c r="AC221"/>
  <c r="AH221"/>
  <c r="J221"/>
  <c r="N221"/>
  <c r="AF221"/>
  <c r="AG248"/>
  <c r="AG247" s="1"/>
  <c r="AJ247"/>
  <c r="AD248"/>
  <c r="AD247" s="1"/>
  <c r="K248"/>
  <c r="K247" s="1"/>
  <c r="H6" i="39" s="1"/>
  <c r="Y248" i="68"/>
  <c r="AF248"/>
  <c r="AF247" s="1"/>
  <c r="J248"/>
  <c r="J247" s="1"/>
  <c r="G6" i="39" s="1"/>
  <c r="Z248" i="68"/>
  <c r="Z247" s="1"/>
  <c r="AI248"/>
  <c r="AI247" s="1"/>
  <c r="L248"/>
  <c r="L247" s="1"/>
  <c r="I6" i="39" s="1"/>
  <c r="AB248" i="68"/>
  <c r="AB247" s="1"/>
  <c r="AK248"/>
  <c r="AK247" s="1"/>
  <c r="K221"/>
  <c r="AA221"/>
  <c r="AJ221"/>
  <c r="AG221"/>
  <c r="J195"/>
  <c r="N195"/>
  <c r="Z195"/>
  <c r="AD195"/>
  <c r="AI195"/>
  <c r="K195"/>
  <c r="AF195"/>
  <c r="AJ195"/>
  <c r="X148"/>
  <c r="X134" s="1"/>
  <c r="AC148"/>
  <c r="AC134" s="1"/>
  <c r="AH148"/>
  <c r="AH134" s="1"/>
  <c r="N148"/>
  <c r="N134" s="1"/>
  <c r="AD148"/>
  <c r="AC110"/>
  <c r="AC99" s="1"/>
  <c r="AA110"/>
  <c r="AA99" s="1"/>
  <c r="AF110"/>
  <c r="AF99" s="1"/>
  <c r="AJ110"/>
  <c r="AJ99" s="1"/>
  <c r="K63"/>
  <c r="AA63"/>
  <c r="AJ63"/>
  <c r="AB63"/>
  <c r="AK63"/>
  <c r="N63"/>
  <c r="AD63"/>
  <c r="AB5"/>
  <c r="AK5"/>
  <c r="AF5"/>
  <c r="L5"/>
  <c r="AG5"/>
  <c r="AH5"/>
  <c r="Z5"/>
  <c r="AI5"/>
  <c r="X5"/>
  <c r="AG63"/>
  <c r="M63"/>
  <c r="X63"/>
  <c r="AC63"/>
  <c r="N5"/>
  <c r="AD5"/>
  <c r="AH63"/>
  <c r="AA148"/>
  <c r="AA134" s="1"/>
  <c r="AF148"/>
  <c r="AF134" s="1"/>
  <c r="AJ148"/>
  <c r="AJ134" s="1"/>
  <c r="M248"/>
  <c r="M247" s="1"/>
  <c r="K6" i="39" s="1"/>
  <c r="X248" i="68"/>
  <c r="X247" s="1"/>
  <c r="AE6" i="39" s="1"/>
  <c r="AC248" i="68"/>
  <c r="AC247" s="1"/>
  <c r="AH248"/>
  <c r="AH247" s="1"/>
  <c r="AA5"/>
  <c r="L110"/>
  <c r="L99" s="1"/>
  <c r="AB110"/>
  <c r="AB99" s="1"/>
  <c r="AG110"/>
  <c r="AG99" s="1"/>
  <c r="AK110"/>
  <c r="AK99" s="1"/>
  <c r="K185"/>
  <c r="AA185"/>
  <c r="AF185"/>
  <c r="AJ185"/>
  <c r="Y110"/>
  <c r="F134" l="1"/>
  <c r="C7" i="69" s="1"/>
  <c r="S136" i="68"/>
  <c r="S134" s="1"/>
  <c r="F255" i="81"/>
  <c r="P3" i="39"/>
  <c r="P7" s="1"/>
  <c r="P12" s="1"/>
  <c r="F272" i="68"/>
  <c r="H272"/>
  <c r="H269"/>
  <c r="H248" s="1"/>
  <c r="G228" i="84"/>
  <c r="G225" i="66" s="1"/>
  <c r="G226"/>
  <c r="F269" i="68"/>
  <c r="F248" s="1"/>
  <c r="G40" i="66"/>
  <c r="G32" i="84"/>
  <c r="G258" s="1"/>
  <c r="J11" i="69"/>
  <c r="I269" i="68"/>
  <c r="H38"/>
  <c r="H5" s="1"/>
  <c r="G162" i="66"/>
  <c r="J13" i="69" s="1"/>
  <c r="J14" s="1"/>
  <c r="F122" i="68"/>
  <c r="F121" s="1"/>
  <c r="G122"/>
  <c r="G121" s="1"/>
  <c r="M17" i="69"/>
  <c r="F7" i="98"/>
  <c r="G4" i="39"/>
  <c r="AE110" i="68"/>
  <c r="G247"/>
  <c r="Y247"/>
  <c r="AE247" s="1"/>
  <c r="AE248"/>
  <c r="F118"/>
  <c r="F117" s="1"/>
  <c r="F110" s="1"/>
  <c r="G118"/>
  <c r="G117" s="1"/>
  <c r="AE221"/>
  <c r="AE195"/>
  <c r="G27"/>
  <c r="G5" s="1"/>
  <c r="D5" i="69" s="1"/>
  <c r="G110" i="68"/>
  <c r="G99" s="1"/>
  <c r="D6" i="69" s="1"/>
  <c r="H247" i="68"/>
  <c r="X111"/>
  <c r="G269" i="83"/>
  <c r="G32" i="66"/>
  <c r="K225"/>
  <c r="N255"/>
  <c r="L255"/>
  <c r="R297" i="78"/>
  <c r="R255" i="66" s="1"/>
  <c r="F79"/>
  <c r="F227"/>
  <c r="F95"/>
  <c r="F120"/>
  <c r="F231"/>
  <c r="F76"/>
  <c r="F70"/>
  <c r="F84"/>
  <c r="F247"/>
  <c r="F244"/>
  <c r="F66"/>
  <c r="F187" i="78"/>
  <c r="F147" i="66" s="1"/>
  <c r="I11" i="69" s="1"/>
  <c r="I12"/>
  <c r="I171" i="68"/>
  <c r="I6"/>
  <c r="F27"/>
  <c r="F5" s="1"/>
  <c r="C5" i="69" s="1"/>
  <c r="AD134" i="68"/>
  <c r="AD280" s="1"/>
  <c r="N248"/>
  <c r="N247" s="1"/>
  <c r="M6" i="39" s="1"/>
  <c r="X105" i="68"/>
  <c r="I136"/>
  <c r="F106" i="66"/>
  <c r="M5" i="68"/>
  <c r="M280" s="1"/>
  <c r="X121"/>
  <c r="F99"/>
  <c r="C6" i="69" s="1"/>
  <c r="F111" i="78"/>
  <c r="F53"/>
  <c r="F95"/>
  <c r="F204"/>
  <c r="F268"/>
  <c r="I248" i="68"/>
  <c r="T280"/>
  <c r="Y3" i="39"/>
  <c r="S280" i="68"/>
  <c r="X3" i="39"/>
  <c r="AE80" i="79"/>
  <c r="G9" i="39"/>
  <c r="F9" s="1"/>
  <c r="K4"/>
  <c r="H4"/>
  <c r="I4"/>
  <c r="AE4"/>
  <c r="M4"/>
  <c r="M3"/>
  <c r="AC280" i="68"/>
  <c r="AI280"/>
  <c r="AF280"/>
  <c r="Z280"/>
  <c r="AH280"/>
  <c r="AJ280"/>
  <c r="AK280"/>
  <c r="AG280"/>
  <c r="AB280"/>
  <c r="AA280"/>
  <c r="F247" l="1"/>
  <c r="C21" i="69" s="1"/>
  <c r="D9" i="39"/>
  <c r="E5" i="69"/>
  <c r="E10" s="1"/>
  <c r="E3" i="39"/>
  <c r="G255" i="66"/>
  <c r="D10" i="69"/>
  <c r="D10" i="39"/>
  <c r="J21" i="69"/>
  <c r="N280" i="68"/>
  <c r="D3" i="39"/>
  <c r="E21" i="69"/>
  <c r="E6" i="39"/>
  <c r="D21" i="69"/>
  <c r="D6" i="39"/>
  <c r="J7" i="69"/>
  <c r="J10" s="1"/>
  <c r="J15" s="1"/>
  <c r="J18" s="1"/>
  <c r="D8" i="39"/>
  <c r="F162" i="66"/>
  <c r="I13" i="69" s="1"/>
  <c r="F226" i="66"/>
  <c r="K3" i="39"/>
  <c r="F40" i="66"/>
  <c r="F59"/>
  <c r="I8" i="69" s="1"/>
  <c r="F267" i="78"/>
  <c r="F38"/>
  <c r="I80" i="79"/>
  <c r="K159"/>
  <c r="AE276"/>
  <c r="D11" i="39" l="1"/>
  <c r="J23" i="69"/>
  <c r="F225" i="66"/>
  <c r="I21" i="69" s="1"/>
  <c r="F32" i="66"/>
  <c r="I7" i="69" s="1"/>
  <c r="J154" i="68"/>
  <c r="J149" s="1"/>
  <c r="J148" s="1"/>
  <c r="J134" s="1"/>
  <c r="I149"/>
  <c r="K80" i="79"/>
  <c r="I276"/>
  <c r="R159"/>
  <c r="Y121" i="68"/>
  <c r="AE121" s="1"/>
  <c r="J280" l="1"/>
  <c r="G3" i="39"/>
  <c r="K156" i="68"/>
  <c r="K155" s="1"/>
  <c r="K148" s="1"/>
  <c r="K134" s="1"/>
  <c r="H3" i="39" s="1"/>
  <c r="I155" i="68"/>
  <c r="R80" i="79"/>
  <c r="F80"/>
  <c r="K276"/>
  <c r="Y99" i="68"/>
  <c r="AE99" s="1"/>
  <c r="F276" i="79" l="1"/>
  <c r="F75" i="66"/>
  <c r="I9" i="69" s="1"/>
  <c r="K280" i="68"/>
  <c r="AD8" i="39"/>
  <c r="R276" i="79"/>
  <c r="L169" i="68" l="1"/>
  <c r="L163" l="1"/>
  <c r="L162"/>
  <c r="I160"/>
  <c r="L160" l="1"/>
  <c r="L134" s="1"/>
  <c r="I3" i="39" s="1"/>
  <c r="X120" i="68"/>
  <c r="I117"/>
  <c r="I148"/>
  <c r="X117" l="1"/>
  <c r="L280"/>
  <c r="I110"/>
  <c r="AD7" i="39"/>
  <c r="X110" i="68" l="1"/>
  <c r="I99"/>
  <c r="AE11" i="39"/>
  <c r="X7"/>
  <c r="Y7"/>
  <c r="AB7"/>
  <c r="Z7"/>
  <c r="T7"/>
  <c r="S7"/>
  <c r="O7"/>
  <c r="F6" i="69" l="1"/>
  <c r="Y11" i="39"/>
  <c r="Y12" s="1"/>
  <c r="M11"/>
  <c r="AB11"/>
  <c r="AB12" s="1"/>
  <c r="K11"/>
  <c r="AD11"/>
  <c r="AD12" s="1"/>
  <c r="M19" i="69"/>
  <c r="L13" l="1"/>
  <c r="L8"/>
  <c r="I14"/>
  <c r="X11" i="39"/>
  <c r="X12" s="1"/>
  <c r="Z11"/>
  <c r="Z12" s="1"/>
  <c r="I11"/>
  <c r="K7"/>
  <c r="K12" s="1"/>
  <c r="L12" i="69" l="1"/>
  <c r="L21"/>
  <c r="S11" i="39"/>
  <c r="S12" s="1"/>
  <c r="F12" i="98" l="1"/>
  <c r="I12" s="1"/>
  <c r="L11" i="69"/>
  <c r="L14" s="1"/>
  <c r="F11" i="98" l="1"/>
  <c r="I11" s="1"/>
  <c r="L6" i="69"/>
  <c r="H11" i="39"/>
  <c r="F5"/>
  <c r="F6" l="1"/>
  <c r="M7" l="1"/>
  <c r="M12" s="1"/>
  <c r="T11"/>
  <c r="T12" s="1"/>
  <c r="F4"/>
  <c r="I7"/>
  <c r="I12" s="1"/>
  <c r="I272" i="68"/>
  <c r="I247" s="1"/>
  <c r="F21" i="69" s="1"/>
  <c r="Y191" i="68"/>
  <c r="Y187"/>
  <c r="AE187" s="1"/>
  <c r="I177"/>
  <c r="Y148"/>
  <c r="Y88"/>
  <c r="AE88" s="1"/>
  <c r="Y77"/>
  <c r="AE77" s="1"/>
  <c r="Y6"/>
  <c r="AE6" s="1"/>
  <c r="Y134" l="1"/>
  <c r="AE134" s="1"/>
  <c r="AE148"/>
  <c r="F8" i="98"/>
  <c r="M21" i="69"/>
  <c r="AE191" i="68"/>
  <c r="H191" s="1"/>
  <c r="H185" s="1"/>
  <c r="I134"/>
  <c r="F7" i="69" s="1"/>
  <c r="F191" i="68"/>
  <c r="F185" s="1"/>
  <c r="Y63"/>
  <c r="AE63" s="1"/>
  <c r="Y185"/>
  <c r="AE185" s="1"/>
  <c r="I27"/>
  <c r="I38"/>
  <c r="Y5"/>
  <c r="AE5" s="1"/>
  <c r="H7" i="39"/>
  <c r="H12" s="1"/>
  <c r="E12" i="69" l="1"/>
  <c r="E14" s="1"/>
  <c r="E15" s="1"/>
  <c r="E18" s="1"/>
  <c r="E23" s="1"/>
  <c r="E4" i="39"/>
  <c r="E7" s="1"/>
  <c r="H280" i="68"/>
  <c r="I191"/>
  <c r="I185" s="1"/>
  <c r="F12" i="69" s="1"/>
  <c r="F14" s="1"/>
  <c r="G191" i="68"/>
  <c r="G185" s="1"/>
  <c r="F280"/>
  <c r="C12" i="69"/>
  <c r="I5" i="68"/>
  <c r="F5" i="69" s="1"/>
  <c r="F10" s="1"/>
  <c r="X103" i="68"/>
  <c r="X104"/>
  <c r="Y280"/>
  <c r="AE280" s="1"/>
  <c r="F15" i="69" l="1"/>
  <c r="F18" s="1"/>
  <c r="F23" s="1"/>
  <c r="D12"/>
  <c r="D14" s="1"/>
  <c r="D15" s="1"/>
  <c r="D18" s="1"/>
  <c r="D23" s="1"/>
  <c r="J25" s="1"/>
  <c r="D4" i="39"/>
  <c r="D7" s="1"/>
  <c r="D12" s="1"/>
  <c r="G280" i="68"/>
  <c r="F6" i="98"/>
  <c r="M14" i="69"/>
  <c r="F5" i="98"/>
  <c r="I280" i="68"/>
  <c r="I7" i="98"/>
  <c r="X99" i="68"/>
  <c r="AE3" i="39" s="1"/>
  <c r="F3" s="1"/>
  <c r="C7" s="1"/>
  <c r="C14" i="69"/>
  <c r="I8" i="98" l="1"/>
  <c r="X280" i="68"/>
  <c r="C10" i="69"/>
  <c r="G7" i="39"/>
  <c r="I5" i="98" l="1"/>
  <c r="C15" i="69"/>
  <c r="C18" s="1"/>
  <c r="C23" s="1"/>
  <c r="F7" i="39"/>
  <c r="AE7"/>
  <c r="AE12" s="1"/>
  <c r="I6" i="98" l="1"/>
  <c r="F9"/>
  <c r="I9" l="1"/>
  <c r="K11" i="78"/>
  <c r="J10"/>
  <c r="J8" i="66" s="1"/>
  <c r="J6" i="78" l="1"/>
  <c r="J6" i="66" s="1"/>
  <c r="K10" i="78"/>
  <c r="K8" i="66" s="1"/>
  <c r="K6" i="78" l="1"/>
  <c r="K6" i="66" s="1"/>
  <c r="V40" i="81"/>
  <c r="V40" i="66" s="1"/>
  <c r="I40" i="81" l="1"/>
  <c r="I40" i="66" s="1"/>
  <c r="K44" i="81"/>
  <c r="K44" i="66" s="1"/>
  <c r="V32" i="81"/>
  <c r="V32" i="66" s="1"/>
  <c r="K40" i="81" l="1"/>
  <c r="K40" i="66" s="1"/>
  <c r="I32" i="81"/>
  <c r="I32" i="66" s="1"/>
  <c r="V255" i="81"/>
  <c r="V255" i="66" s="1"/>
  <c r="I255" i="81"/>
  <c r="K32"/>
  <c r="K32" i="66" s="1"/>
  <c r="O8" i="39" l="1"/>
  <c r="O11" s="1"/>
  <c r="O12" s="1"/>
  <c r="K255" i="81"/>
  <c r="X183" i="78"/>
  <c r="X146" i="66" s="1"/>
  <c r="K186" i="78"/>
  <c r="L7" i="69" l="1"/>
  <c r="I183" i="78"/>
  <c r="I146" i="66" s="1"/>
  <c r="X111" i="78"/>
  <c r="X75" i="66" s="1"/>
  <c r="K183" i="78" l="1"/>
  <c r="I111"/>
  <c r="I75" i="66" s="1"/>
  <c r="X297" i="78"/>
  <c r="X255" i="66" s="1"/>
  <c r="K146" l="1"/>
  <c r="I297" i="78"/>
  <c r="I255" i="66" s="1"/>
  <c r="K111" i="78"/>
  <c r="K75" i="66" l="1"/>
  <c r="L9" i="69" l="1"/>
  <c r="C11" i="39" l="1"/>
  <c r="C12" s="1"/>
  <c r="J24" i="78"/>
  <c r="J20" i="66" s="1"/>
  <c r="K27" i="78"/>
  <c r="K23" i="66" l="1"/>
  <c r="J5" i="78"/>
  <c r="J5" i="66" s="1"/>
  <c r="K24" i="78"/>
  <c r="K20" i="66" s="1"/>
  <c r="F24" i="78"/>
  <c r="F20" i="66" s="1"/>
  <c r="K5" i="78" l="1"/>
  <c r="K5" i="66" s="1"/>
  <c r="J297" i="78"/>
  <c r="J255" i="66" s="1"/>
  <c r="F5" i="78"/>
  <c r="G8" i="39" l="1"/>
  <c r="G11" s="1"/>
  <c r="G12" s="1"/>
  <c r="K297" i="78"/>
  <c r="K255" i="66" s="1"/>
  <c r="F5"/>
  <c r="I5" i="69" s="1"/>
  <c r="I10" s="1"/>
  <c r="F297" i="78"/>
  <c r="F255" i="66" s="1"/>
  <c r="L5" i="69"/>
  <c r="L10" s="1"/>
  <c r="F10" i="98" s="1"/>
  <c r="F8" i="39" l="1"/>
  <c r="F11" s="1"/>
  <c r="F12" s="1"/>
  <c r="L15" i="69"/>
  <c r="L18" s="1"/>
  <c r="M10"/>
  <c r="M15" s="1"/>
  <c r="I15"/>
  <c r="I18" s="1"/>
  <c r="L23" l="1"/>
  <c r="M18"/>
  <c r="M23" s="1"/>
  <c r="I23"/>
  <c r="I25" s="1"/>
  <c r="I10" i="98"/>
  <c r="F13"/>
  <c r="I13" l="1"/>
  <c r="I14" s="1"/>
  <c r="F14"/>
  <c r="H252" i="66"/>
  <c r="H248"/>
  <c r="H246"/>
  <c r="H243"/>
  <c r="H239"/>
  <c r="H235"/>
  <c r="H229"/>
  <c r="H223"/>
  <c r="H219"/>
  <c r="H211"/>
  <c r="H207"/>
  <c r="H203"/>
  <c r="H199"/>
  <c r="H196"/>
  <c r="H192"/>
  <c r="H188"/>
  <c r="H184"/>
  <c r="H180"/>
  <c r="H176"/>
  <c r="H171"/>
  <c r="H167"/>
  <c r="H163"/>
  <c r="H160"/>
  <c r="H150"/>
  <c r="H158"/>
  <c r="H169"/>
  <c r="H173"/>
  <c r="H205"/>
  <c r="H209"/>
  <c r="H213"/>
  <c r="H217"/>
  <c r="H221"/>
  <c r="H233"/>
  <c r="H237"/>
  <c r="H241"/>
  <c r="H165"/>
  <c r="H178"/>
  <c r="H182"/>
  <c r="H190"/>
  <c r="H194"/>
  <c r="H201"/>
  <c r="H250"/>
  <c r="H254"/>
  <c r="H251"/>
  <c r="H286" i="78"/>
  <c r="H244" i="66" s="1"/>
  <c r="H240"/>
  <c r="H236"/>
  <c r="H232"/>
  <c r="H222"/>
  <c r="H218"/>
  <c r="H212"/>
  <c r="H208"/>
  <c r="H204"/>
  <c r="H198"/>
  <c r="H193"/>
  <c r="H189"/>
  <c r="H187"/>
  <c r="H185"/>
  <c r="H183"/>
  <c r="H181"/>
  <c r="H179"/>
  <c r="H177"/>
  <c r="H174"/>
  <c r="H172"/>
  <c r="H170"/>
  <c r="H168"/>
  <c r="H166"/>
  <c r="H161"/>
  <c r="H159"/>
  <c r="H151"/>
  <c r="H154"/>
  <c r="H153"/>
  <c r="H155"/>
  <c r="H253"/>
  <c r="H249"/>
  <c r="H242"/>
  <c r="H238"/>
  <c r="H234"/>
  <c r="H230"/>
  <c r="H224"/>
  <c r="H220"/>
  <c r="H216"/>
  <c r="H210"/>
  <c r="H206"/>
  <c r="H202"/>
  <c r="H195"/>
  <c r="H191"/>
  <c r="H269" i="78" l="1"/>
  <c r="H256"/>
  <c r="H214" i="66" s="1"/>
  <c r="H227"/>
  <c r="H242" i="78"/>
  <c r="H200" i="66" s="1"/>
  <c r="H148"/>
  <c r="H199" i="78"/>
  <c r="H157" i="66" s="1"/>
  <c r="K12" i="69" s="1"/>
  <c r="H289" i="78"/>
  <c r="H247" i="66" s="1"/>
  <c r="H245"/>
  <c r="H273" i="78"/>
  <c r="H231" i="66" s="1"/>
  <c r="H228"/>
  <c r="H239" i="78"/>
  <c r="H197" i="66" s="1"/>
  <c r="H217" i="78"/>
  <c r="H175" i="66" s="1"/>
  <c r="H189" i="78"/>
  <c r="H149" i="66" s="1"/>
  <c r="H215"/>
  <c r="H228" i="78"/>
  <c r="H186" i="66" s="1"/>
  <c r="H206" i="78"/>
  <c r="H164" i="66" s="1"/>
  <c r="H204" i="78" l="1"/>
  <c r="H162" i="66" s="1"/>
  <c r="K13" i="69" s="1"/>
  <c r="H187" i="78"/>
  <c r="H147" i="66" s="1"/>
  <c r="K11" i="69" s="1"/>
  <c r="H268" i="78"/>
  <c r="K14" i="69" l="1"/>
  <c r="H226" i="66"/>
  <c r="H267" i="78"/>
  <c r="H225" i="66" s="1"/>
  <c r="E9" i="39"/>
  <c r="E10" l="1"/>
  <c r="K21" i="69"/>
  <c r="H10" i="66"/>
  <c r="H14"/>
  <c r="H13"/>
  <c r="H11"/>
  <c r="H12"/>
  <c r="H9"/>
  <c r="H36"/>
  <c r="H39" i="78" l="1"/>
  <c r="H33" i="66" l="1"/>
  <c r="H47"/>
  <c r="H60" i="78" l="1"/>
  <c r="H45" i="66" s="1"/>
  <c r="H42"/>
  <c r="H53" i="78" l="1"/>
  <c r="H40" i="66" s="1"/>
  <c r="H81" i="78"/>
  <c r="H50" i="66" l="1"/>
  <c r="H38" i="78"/>
  <c r="H32" i="66" s="1"/>
  <c r="K7" i="69" s="1"/>
  <c r="H51" i="66"/>
  <c r="H116"/>
  <c r="H82"/>
  <c r="H104"/>
  <c r="H122"/>
  <c r="H101"/>
  <c r="H132"/>
  <c r="H110"/>
  <c r="H68"/>
  <c r="H92"/>
  <c r="H100"/>
  <c r="H69"/>
  <c r="H103"/>
  <c r="H119"/>
  <c r="H74"/>
  <c r="H129"/>
  <c r="H108"/>
  <c r="H80"/>
  <c r="H83"/>
  <c r="H125"/>
  <c r="H99"/>
  <c r="H112"/>
  <c r="H89"/>
  <c r="H111"/>
  <c r="H63"/>
  <c r="H133"/>
  <c r="H61"/>
  <c r="H67"/>
  <c r="H102" i="78"/>
  <c r="H66" i="66" s="1"/>
  <c r="H91"/>
  <c r="H81"/>
  <c r="H85"/>
  <c r="H86"/>
  <c r="H94"/>
  <c r="H90"/>
  <c r="H87"/>
  <c r="H121"/>
  <c r="H65"/>
  <c r="H134"/>
  <c r="H93"/>
  <c r="H73"/>
  <c r="H72"/>
  <c r="H98"/>
  <c r="H102"/>
  <c r="H109"/>
  <c r="H153" i="78"/>
  <c r="H117" i="66" s="1"/>
  <c r="H107"/>
  <c r="H62"/>
  <c r="H88"/>
  <c r="H78"/>
  <c r="H77"/>
  <c r="H105"/>
  <c r="H97"/>
  <c r="H131"/>
  <c r="H126"/>
  <c r="H115"/>
  <c r="H127"/>
  <c r="H71"/>
  <c r="H130"/>
  <c r="H123"/>
  <c r="H124"/>
  <c r="H128"/>
  <c r="H64"/>
  <c r="H96"/>
  <c r="H113"/>
  <c r="H131" i="78" l="1"/>
  <c r="H95" i="66" s="1"/>
  <c r="H112" i="78"/>
  <c r="H76" i="66" s="1"/>
  <c r="H142" i="78"/>
  <c r="H106" i="66" s="1"/>
  <c r="H120" i="78"/>
  <c r="H84" i="66" s="1"/>
  <c r="H156" i="78"/>
  <c r="H120" i="66" s="1"/>
  <c r="H60"/>
  <c r="H118"/>
  <c r="H106" i="78"/>
  <c r="H70" i="66" s="1"/>
  <c r="H115" i="78"/>
  <c r="H79" i="66" s="1"/>
  <c r="H95" i="78" l="1"/>
  <c r="H59" i="66" s="1"/>
  <c r="K8" i="69" s="1"/>
  <c r="H18" i="66"/>
  <c r="H17"/>
  <c r="H19"/>
  <c r="H16"/>
  <c r="Y23" i="78"/>
  <c r="Y22"/>
  <c r="Y21"/>
  <c r="Y20"/>
  <c r="H6"/>
  <c r="H6" i="66" s="1"/>
  <c r="H5" i="78" l="1"/>
  <c r="H5" i="66" s="1"/>
  <c r="K5" i="69" s="1"/>
  <c r="H136" i="66"/>
  <c r="Y172" i="78"/>
  <c r="Z172" s="1"/>
  <c r="H140" i="66"/>
  <c r="Y177" i="78"/>
  <c r="H142" i="66"/>
  <c r="H143"/>
  <c r="H141"/>
  <c r="Y179" i="78"/>
  <c r="H144" i="66"/>
  <c r="H139"/>
  <c r="H138"/>
  <c r="Y178" i="78"/>
  <c r="H145" i="66"/>
  <c r="Y182" i="78"/>
  <c r="H135" i="66"/>
  <c r="H171" i="78"/>
  <c r="H111"/>
  <c r="H75" i="66" s="1"/>
  <c r="Y181" i="78"/>
  <c r="Y176"/>
  <c r="Y180"/>
  <c r="Y175"/>
  <c r="E8" i="39" l="1"/>
  <c r="E11" s="1"/>
  <c r="E12" s="1"/>
  <c r="K9" i="69"/>
  <c r="K10" s="1"/>
  <c r="K15" s="1"/>
  <c r="K18" s="1"/>
  <c r="K23" s="1"/>
  <c r="K25" s="1"/>
  <c r="H297" i="78"/>
  <c r="H255" i="66" s="1"/>
</calcChain>
</file>

<file path=xl/comments1.xml><?xml version="1.0" encoding="utf-8"?>
<comments xmlns="http://schemas.openxmlformats.org/spreadsheetml/2006/main">
  <authors>
    <author>Kekezsu</author>
  </authors>
  <commentList>
    <comment ref="V72" authorId="0">
      <text>
        <r>
          <rPr>
            <sz val="9"/>
            <color indexed="81"/>
            <rFont val="Tahoma"/>
            <family val="2"/>
            <charset val="238"/>
          </rPr>
          <t>szabályzatok</t>
        </r>
      </text>
    </comment>
    <comment ref="W72" authorId="0">
      <text>
        <r>
          <rPr>
            <sz val="9"/>
            <color indexed="81"/>
            <rFont val="Tahoma"/>
            <family val="2"/>
            <charset val="238"/>
          </rPr>
          <t>Bölcsöde tervezői díj
Talajmechanikai vizsgálatok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Z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R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S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Y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  <comment ref="Z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W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Z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T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Z154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V44" authorId="0">
      <text>
        <r>
          <rPr>
            <sz val="9"/>
            <color indexed="81"/>
            <rFont val="Tahoma"/>
            <family val="2"/>
            <charset val="238"/>
          </rPr>
          <t>Lépcső felújítás</t>
        </r>
      </text>
    </comment>
    <comment ref="W162" authorId="0">
      <text>
        <r>
          <rPr>
            <sz val="9"/>
            <color indexed="81"/>
            <rFont val="Tahoma"/>
            <family val="2"/>
            <charset val="238"/>
          </rPr>
          <t>Menekülő ajtók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D79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2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U119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V119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7.xml><?xml version="1.0" encoding="utf-8"?>
<comments xmlns="http://schemas.openxmlformats.org/spreadsheetml/2006/main">
  <authors>
    <author>Kekezsu</author>
    <author>Manoly</author>
  </authors>
  <commentList>
    <comment ref="L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L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J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O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8.xml><?xml version="1.0" encoding="utf-8"?>
<comments xmlns="http://schemas.openxmlformats.org/spreadsheetml/2006/main">
  <authors>
    <author>Kekezsu</author>
  </authors>
  <commentList>
    <comment ref="O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<sst xmlns="http://schemas.openxmlformats.org/spreadsheetml/2006/main" count="13379" uniqueCount="1130">
  <si>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</si>
  <si>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</si>
  <si>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</si>
  <si>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</si>
  <si>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</si>
  <si>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</si>
  <si>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</si>
  <si>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</si>
  <si>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</si>
  <si>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</si>
  <si>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</si>
  <si>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</si>
  <si>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</si>
  <si>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</si>
  <si>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</si>
  <si>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</si>
  <si>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</si>
  <si>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</si>
  <si>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</si>
  <si>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</si>
  <si>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</si>
  <si>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</si>
  <si>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</si>
  <si>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</si>
  <si>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</si>
  <si>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</si>
  <si>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</si>
  <si>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</si>
  <si>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</si>
  <si>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</si>
  <si>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</si>
  <si>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</si>
  <si>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</si>
  <si>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</si>
  <si>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</si>
  <si>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</si>
  <si>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</si>
  <si>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</si>
  <si>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</si>
  <si>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</si>
  <si>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</si>
  <si>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</si>
  <si>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</si>
  <si>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</si>
  <si>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</si>
  <si>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</si>
  <si>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</si>
  <si>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</si>
  <si>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</si>
  <si>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</si>
  <si>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</si>
  <si>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</si>
  <si>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</si>
  <si>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</si>
  <si>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</si>
  <si>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</si>
  <si>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</si>
  <si>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</si>
  <si>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</si>
  <si>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</si>
  <si>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</si>
  <si>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</si>
  <si>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</si>
  <si>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</si>
  <si>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</si>
  <si>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</si>
  <si>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</si>
  <si>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</si>
  <si>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</si>
  <si>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</si>
  <si>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</si>
  <si>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</si>
  <si>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</si>
  <si>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</si>
  <si>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</si>
  <si>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</si>
  <si>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</si>
  <si>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</si>
  <si>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</si>
  <si>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</si>
  <si>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</si>
  <si>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</si>
  <si>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</si>
  <si>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</si>
  <si>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</si>
  <si>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</si>
  <si>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</si>
  <si>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</si>
  <si>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</si>
  <si>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</si>
  <si>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</si>
  <si>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</si>
  <si>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</si>
  <si>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</si>
  <si>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</si>
  <si>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</si>
  <si>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</si>
  <si>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</si>
  <si>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</si>
  <si>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</si>
  <si>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</si>
  <si>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</si>
  <si>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</si>
  <si>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</si>
  <si>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</si>
  <si>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</si>
  <si>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</si>
  <si>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</si>
  <si>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</si>
  <si>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</si>
  <si>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</si>
  <si>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</si>
  <si>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</si>
  <si>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</si>
  <si>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</si>
  <si>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</si>
  <si>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</si>
  <si>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</si>
  <si>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</si>
  <si>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</si>
  <si>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</si>
  <si>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</si>
  <si>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</si>
  <si>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</si>
  <si>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</si>
  <si>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</si>
  <si>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</si>
  <si>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</si>
  <si>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</si>
  <si>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</si>
  <si>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</si>
  <si>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</si>
  <si>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</si>
  <si>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</si>
  <si>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</si>
  <si>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</si>
  <si>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</si>
  <si>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</si>
  <si>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</si>
  <si>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</si>
  <si>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</si>
  <si>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</si>
  <si>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</si>
  <si>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</si>
  <si>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</si>
  <si>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</si>
  <si>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</si>
  <si>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</si>
  <si>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</si>
  <si>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</si>
  <si>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</si>
  <si>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</si>
  <si>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</si>
  <si>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</si>
  <si>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</si>
  <si>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</si>
  <si>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</si>
  <si>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</si>
  <si>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</si>
  <si>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</si>
  <si>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</si>
  <si>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</si>
  <si>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</si>
  <si>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</si>
  <si>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</si>
  <si>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</si>
  <si>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</si>
  <si>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</si>
  <si>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</si>
  <si>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</si>
  <si>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</si>
  <si>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</si>
  <si>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</si>
  <si>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</si>
  <si>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</si>
  <si>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</si>
  <si>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</si>
  <si>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</si>
  <si>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</si>
  <si>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</si>
  <si>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</si>
  <si>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</si>
  <si>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</si>
  <si>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</si>
  <si>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</si>
  <si>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</si>
  <si>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</si>
  <si>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</si>
  <si>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</si>
  <si>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</si>
  <si>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</si>
  <si>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</si>
  <si>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</si>
  <si>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</si>
  <si>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</si>
  <si>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</si>
  <si>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</si>
  <si>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</si>
  <si>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</si>
  <si>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</si>
  <si>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</si>
  <si>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</si>
  <si>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</si>
  <si>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</si>
  <si>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</si>
  <si>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</si>
  <si>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</si>
  <si>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</si>
  <si>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</si>
  <si>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</si>
  <si>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</si>
  <si>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</si>
  <si>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</si>
  <si>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</si>
  <si>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</si>
  <si>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</si>
  <si>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</si>
  <si>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</si>
  <si>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</si>
  <si>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</si>
  <si>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</si>
  <si>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</si>
  <si>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</si>
  <si>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</si>
  <si>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</si>
  <si>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</si>
  <si>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</si>
  <si>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</si>
  <si>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</si>
  <si>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</si>
  <si>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</si>
  <si>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</si>
  <si>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</si>
  <si>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</si>
  <si>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</si>
  <si>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</si>
  <si>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</si>
  <si>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</si>
  <si>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</si>
  <si>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</si>
  <si>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</si>
  <si>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</si>
  <si>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</si>
  <si>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</si>
  <si>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</si>
  <si>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</si>
  <si>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</si>
  <si>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</si>
  <si>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</si>
  <si>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</si>
  <si>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</si>
  <si>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</si>
  <si>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</si>
  <si>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</si>
  <si>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</si>
  <si>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</si>
  <si>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</si>
  <si>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</si>
  <si>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</si>
  <si>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</si>
  <si>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</si>
  <si>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</si>
  <si>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</si>
  <si>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</si>
  <si>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</si>
  <si>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</si>
  <si>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</si>
  <si>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</si>
  <si>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</si>
  <si>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</si>
  <si>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</si>
  <si>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</si>
  <si>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</si>
  <si>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</si>
  <si>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</si>
  <si>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</si>
  <si>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</si>
  <si>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</si>
  <si>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</si>
  <si>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</si>
  <si>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</si>
  <si>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</si>
  <si>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</si>
  <si>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</si>
  <si>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</si>
  <si>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</si>
  <si>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</si>
  <si>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</si>
  <si>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</si>
  <si>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</si>
  <si>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</si>
  <si>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</si>
  <si>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</si>
  <si>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</si>
  <si>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</si>
  <si>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</si>
  <si>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</si>
  <si>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</si>
  <si>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</si>
  <si>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</si>
  <si>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</si>
  <si>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</si>
  <si>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</si>
  <si>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</si>
  <si>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</si>
  <si>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</si>
  <si>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</si>
  <si>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</si>
  <si>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</si>
  <si>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</si>
  <si>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</si>
  <si>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</si>
  <si>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</si>
  <si>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</si>
  <si>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</si>
  <si>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</si>
  <si>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</si>
  <si>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</si>
  <si>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</si>
  <si>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</si>
  <si>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</si>
  <si>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</si>
  <si>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</si>
  <si>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</si>
  <si>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</si>
  <si>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</si>
  <si>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</si>
  <si>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</si>
  <si>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</si>
  <si>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</si>
  <si>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</si>
  <si>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</si>
  <si>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</si>
  <si>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</si>
  <si>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</si>
  <si>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</si>
  <si>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</si>
  <si>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</si>
  <si>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</si>
  <si>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</si>
  <si>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</si>
  <si>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</si>
  <si>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</si>
  <si>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</si>
  <si>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</si>
  <si>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</si>
  <si>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</si>
  <si>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</si>
  <si>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</si>
  <si>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</si>
  <si>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</si>
  <si>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</si>
  <si>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</si>
  <si>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</si>
  <si>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</si>
  <si>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</si>
  <si>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</si>
  <si>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</si>
  <si>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</si>
  <si>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</si>
  <si>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</si>
  <si>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</si>
  <si>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</si>
  <si>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</si>
  <si>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</si>
  <si>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</si>
  <si>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</si>
  <si>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</si>
  <si>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</si>
  <si>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</si>
  <si>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</si>
  <si>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</si>
  <si>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</si>
  <si>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</si>
  <si>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</si>
  <si>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</si>
  <si>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</si>
  <si>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</si>
  <si>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</si>
  <si>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</si>
  <si>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</si>
  <si>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</si>
  <si>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</si>
  <si>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</si>
  <si>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</si>
  <si>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</si>
  <si>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</si>
  <si>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</si>
  <si>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</si>
  <si>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</si>
  <si>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</si>
  <si>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</si>
  <si>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</si>
  <si>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</si>
  <si>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</si>
  <si>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</si>
  <si>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</si>
  <si>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</si>
  <si>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</si>
  <si>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</si>
  <si>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</si>
  <si>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</si>
  <si>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</si>
  <si>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</si>
  <si>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</si>
  <si>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</si>
  <si>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</si>
  <si>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</si>
  <si>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</si>
  <si>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</si>
  <si>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</si>
  <si>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</si>
  <si>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</si>
  <si>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</si>
  <si>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</si>
  <si>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</si>
  <si>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</si>
  <si>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</si>
  <si>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</si>
  <si>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</si>
  <si>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</si>
  <si>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</si>
  <si>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</si>
  <si>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</si>
  <si>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</si>
  <si>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</si>
  <si>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</si>
  <si>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</si>
  <si>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</si>
  <si>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</si>
  <si>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</si>
  <si>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</si>
  <si>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</si>
  <si>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</si>
  <si>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</si>
  <si>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</si>
  <si>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</si>
  <si>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</si>
  <si>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</si>
  <si>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</si>
  <si>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</si>
  <si>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</si>
  <si>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</si>
  <si>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</si>
  <si>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</si>
  <si>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</si>
  <si>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</si>
  <si>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</si>
  <si>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</si>
  <si>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</si>
  <si>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</si>
  <si>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</si>
  <si>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</si>
  <si>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</si>
  <si>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</si>
  <si>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</si>
  <si>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</si>
  <si>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</si>
  <si>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</si>
  <si>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</si>
  <si>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</si>
  <si>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</si>
  <si>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</si>
  <si>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</si>
  <si>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</si>
  <si>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</si>
  <si>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</si>
  <si>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</si>
  <si>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</si>
  <si>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</si>
  <si>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</si>
  <si>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</si>
  <si>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</si>
  <si>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</si>
  <si>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</si>
  <si>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</si>
  <si>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</si>
  <si>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</si>
  <si>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</si>
  <si>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</si>
  <si>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</si>
  <si>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</si>
  <si>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</si>
  <si>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</si>
  <si>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</si>
  <si>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</si>
  <si>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</si>
  <si>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</si>
  <si>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</si>
  <si>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</si>
  <si>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</si>
  <si>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</si>
  <si>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</si>
  <si>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</si>
  <si>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</si>
  <si>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</si>
  <si>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</si>
  <si>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</si>
  <si>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</si>
  <si>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</si>
  <si>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</si>
  <si>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</si>
  <si>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</si>
  <si>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</si>
  <si>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</si>
  <si>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</si>
  <si>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</si>
  <si>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</si>
  <si>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</si>
  <si>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</si>
  <si>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</si>
  <si>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</si>
  <si>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</si>
  <si>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</si>
  <si>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</si>
  <si>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</si>
  <si>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</si>
  <si>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</si>
  <si>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</si>
  <si>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</si>
  <si>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</si>
  <si>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</si>
  <si>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</si>
  <si>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</si>
  <si>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</si>
  <si>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</si>
  <si>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</si>
  <si>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</si>
  <si>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</si>
  <si>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</si>
  <si>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</si>
  <si>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</si>
  <si>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</si>
  <si>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</si>
  <si>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</si>
  <si>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</si>
  <si>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</si>
  <si>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</si>
  <si>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</si>
  <si>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</si>
  <si>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</si>
  <si>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</si>
  <si>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</si>
  <si>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</si>
  <si>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</si>
  <si>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</si>
  <si>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</si>
  <si>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</si>
  <si>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</si>
  <si>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</si>
  <si>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</si>
  <si>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</si>
  <si>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</si>
  <si>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</si>
  <si>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</si>
  <si>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</si>
  <si>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</si>
  <si>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</si>
  <si>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</si>
  <si>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</si>
  <si>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</si>
  <si>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</si>
  <si>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</si>
  <si>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</si>
  <si>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</si>
  <si>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</si>
  <si>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</si>
  <si>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</si>
  <si>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</si>
  <si>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</si>
  <si>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</si>
  <si>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</si>
  <si>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</si>
  <si>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</si>
  <si>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</si>
  <si>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</si>
  <si>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</si>
  <si>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</si>
  <si>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</si>
  <si>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</si>
  <si>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</si>
  <si>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</si>
  <si>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</si>
  <si>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</si>
  <si>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</si>
  <si>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</si>
  <si>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</si>
  <si>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</si>
  <si>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</si>
  <si>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</si>
  <si>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</si>
  <si>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</si>
  <si>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</si>
  <si>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</si>
  <si>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</si>
  <si>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</si>
  <si>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</si>
  <si>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</si>
  <si>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</si>
  <si>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</si>
  <si>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</si>
  <si>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</si>
  <si>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</si>
  <si>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</si>
  <si>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</si>
  <si>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</si>
  <si>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</si>
  <si>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</si>
  <si>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</si>
  <si>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</si>
  <si>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</si>
  <si>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</si>
  <si>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</si>
  <si>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</si>
  <si>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</si>
  <si>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</si>
  <si>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</si>
  <si>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</si>
  <si>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</si>
  <si>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</si>
  <si>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</si>
  <si>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</si>
  <si>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</si>
  <si>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</si>
  <si>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</si>
  <si>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</si>
  <si>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</si>
  <si>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</si>
  <si>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</si>
  <si>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</si>
  <si>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</si>
  <si>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</si>
  <si>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</si>
  <si>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</si>
  <si>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</si>
  <si>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</si>
  <si>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</si>
  <si>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</si>
  <si>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</si>
  <si>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</si>
  <si>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</si>
  <si>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</si>
  <si>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</si>
  <si>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</si>
  <si>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</si>
  <si>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</si>
  <si>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</si>
  <si>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</si>
  <si>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</si>
  <si>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</si>
  <si>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</si>
  <si>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</si>
  <si>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</si>
  <si>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</si>
  <si>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</si>
  <si>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</si>
  <si>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</si>
  <si>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</si>
  <si>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</si>
  <si>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</si>
  <si>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</si>
  <si>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</si>
  <si>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</si>
  <si>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</si>
  <si>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</si>
  <si>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</si>
  <si>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</si>
  <si>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</si>
  <si>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</si>
  <si>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</si>
  <si>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</si>
  <si>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</si>
  <si>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</si>
  <si>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</si>
  <si>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</si>
  <si>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</si>
  <si>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</si>
  <si>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</si>
  <si>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</si>
  <si>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</si>
  <si>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</si>
  <si>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</si>
  <si>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</si>
  <si>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</si>
  <si>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</si>
  <si>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</si>
  <si>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</si>
  <si>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</si>
  <si>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</si>
  <si>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</si>
  <si>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</si>
  <si>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</si>
  <si>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</si>
  <si>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</si>
  <si>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</si>
  <si>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</si>
  <si>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</si>
  <si>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</si>
  <si>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</si>
  <si>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</si>
  <si>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</si>
  <si>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</si>
  <si>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</si>
  <si>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</si>
  <si>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</si>
  <si>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</si>
  <si>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</si>
  <si>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</si>
  <si>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</si>
  <si>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</si>
  <si>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</si>
  <si>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</si>
  <si>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</si>
  <si>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</si>
  <si>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</si>
  <si>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</si>
  <si>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</si>
  <si>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</si>
  <si>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</si>
  <si>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</si>
  <si>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</si>
  <si>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</si>
  <si>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</si>
  <si>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</si>
  <si>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</si>
  <si>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</si>
  <si>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</si>
  <si>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</si>
  <si>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</si>
  <si>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</si>
  <si>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</si>
  <si>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</si>
  <si>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</si>
  <si>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</si>
  <si>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</si>
  <si>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</si>
  <si>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</si>
  <si>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</si>
  <si>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</si>
  <si>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</si>
  <si>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</si>
  <si>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</si>
  <si>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</si>
  <si>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</si>
  <si>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</si>
  <si>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</si>
  <si>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</si>
  <si>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</si>
  <si>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</si>
  <si>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</si>
  <si>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</si>
  <si>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</si>
  <si>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</si>
  <si>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</si>
  <si>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</si>
  <si>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</si>
  <si>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</si>
  <si>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</si>
  <si>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</si>
  <si>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</si>
  <si>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</si>
  <si>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</si>
  <si>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</si>
  <si>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</si>
  <si>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</si>
  <si>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</si>
  <si>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</si>
  <si>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</si>
  <si>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</si>
  <si>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</si>
  <si>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</si>
  <si>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</si>
  <si>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</si>
  <si>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</si>
  <si>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</si>
  <si>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</si>
  <si>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</si>
  <si>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</si>
  <si>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</si>
  <si>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</si>
  <si>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</si>
  <si>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</si>
  <si>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</si>
  <si>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</si>
  <si>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</si>
  <si>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</si>
  <si>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</si>
  <si>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</si>
  <si>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</si>
  <si>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</si>
  <si>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</si>
  <si>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</si>
  <si>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</si>
  <si>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</si>
  <si>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</si>
  <si>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</si>
  <si>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</si>
  <si>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</si>
  <si>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</si>
  <si>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</si>
  <si>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</si>
  <si>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</si>
  <si>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</si>
  <si>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</si>
  <si>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</si>
  <si>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</si>
  <si>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</si>
  <si>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</si>
  <si>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</si>
  <si>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</si>
  <si>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</si>
  <si>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</si>
  <si>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</si>
  <si>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</si>
  <si>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</si>
  <si>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</si>
  <si>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</si>
  <si>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</si>
  <si>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</si>
  <si>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</si>
  <si>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</si>
  <si>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</si>
  <si>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</si>
  <si>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</si>
  <si>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</si>
  <si>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</si>
  <si>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</si>
  <si>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</si>
  <si>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</si>
  <si>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</si>
  <si>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</si>
  <si>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</si>
  <si>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</si>
  <si>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</si>
  <si>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</si>
  <si>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</si>
  <si>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</si>
  <si>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</si>
  <si>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</si>
  <si>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</si>
  <si>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</si>
  <si>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</si>
  <si>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</si>
  <si>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</si>
  <si>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</si>
  <si>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</si>
  <si>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</si>
  <si>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</si>
  <si>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</si>
  <si>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</si>
  <si>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</si>
  <si>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</si>
  <si>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</si>
  <si>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</si>
  <si>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</si>
  <si>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</si>
  <si>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</si>
  <si>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</si>
  <si>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</si>
  <si>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</si>
  <si>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</si>
  <si>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</si>
  <si>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</si>
  <si>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</si>
  <si>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</si>
  <si>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</si>
  <si>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</si>
  <si>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</si>
  <si>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</si>
  <si>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</si>
  <si>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</si>
  <si>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</si>
  <si>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</si>
  <si>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</si>
  <si>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</si>
  <si>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</si>
  <si>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</si>
  <si>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</si>
  <si>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</si>
  <si>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</si>
  <si>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</si>
  <si>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</si>
  <si>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</si>
  <si>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</si>
  <si>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</si>
  <si>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</si>
  <si>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</si>
  <si>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</si>
  <si>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</si>
  <si>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</si>
  <si>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</si>
  <si>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</si>
  <si>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</si>
  <si>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</si>
  <si>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</si>
  <si>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</si>
  <si>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</si>
  <si>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</si>
  <si>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</si>
  <si>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</si>
  <si>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</si>
  <si>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</si>
  <si>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</si>
  <si>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</si>
  <si>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</si>
  <si>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</si>
  <si>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</si>
  <si>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</si>
  <si>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</si>
  <si>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</si>
  <si>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</si>
  <si>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</si>
  <si>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</si>
  <si>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</si>
  <si>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</si>
  <si>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</si>
  <si>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</si>
  <si>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</si>
  <si>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</si>
  <si>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</si>
  <si>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</si>
  <si>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</si>
  <si>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</si>
  <si>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</si>
  <si>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</si>
  <si>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</si>
  <si>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</si>
  <si>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</si>
  <si>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</si>
  <si>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</si>
  <si>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</si>
  <si>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</si>
  <si>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</si>
  <si>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</si>
  <si>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</si>
  <si>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</si>
  <si>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</si>
  <si>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</si>
  <si>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</si>
  <si>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</si>
  <si>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</si>
  <si>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</si>
  <si>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</si>
  <si>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</si>
  <si>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</si>
  <si>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</si>
  <si>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</si>
  <si>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</si>
  <si>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</si>
  <si>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</si>
  <si>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</si>
  <si>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</si>
  <si>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</si>
  <si>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</si>
  <si>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</si>
  <si>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</si>
  <si>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</si>
  <si>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</si>
  <si>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</si>
  <si>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</si>
  <si>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</si>
  <si>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</si>
  <si>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</si>
  <si>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</si>
  <si>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</si>
  <si>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</si>
  <si>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</si>
  <si>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</si>
  <si>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</si>
  <si>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</si>
  <si>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</si>
  <si>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</si>
  <si>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</si>
  <si>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</si>
  <si>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</si>
  <si>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</si>
  <si>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</si>
  <si>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</si>
  <si>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</si>
  <si>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</si>
  <si>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</si>
  <si>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</si>
  <si>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</si>
  <si>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</si>
  <si>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</si>
  <si>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</si>
  <si>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</si>
  <si>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</si>
  <si>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</si>
  <si>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</si>
  <si>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</si>
  <si>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</si>
  <si>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</si>
  <si>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</si>
  <si>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</si>
  <si>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</si>
  <si>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</si>
  <si>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</si>
  <si>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</si>
  <si>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</si>
  <si>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</si>
  <si>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</si>
  <si>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</si>
  <si>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</si>
  <si>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</si>
  <si>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</si>
  <si>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</si>
  <si>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</si>
  <si>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</si>
  <si>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</si>
  <si>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</si>
  <si>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</si>
  <si>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</si>
  <si>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</si>
  <si>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</si>
  <si>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</si>
  <si>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</si>
  <si>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</si>
  <si>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</si>
  <si>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</si>
  <si>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</si>
  <si>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</si>
  <si>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</si>
  <si>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</si>
  <si>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</si>
  <si>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</si>
  <si>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</si>
  <si>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</si>
  <si>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</si>
  <si>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</si>
  <si>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</si>
  <si>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</si>
  <si>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</si>
  <si>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</si>
  <si>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</si>
  <si>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</si>
  <si>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</si>
  <si>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</si>
  <si>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</si>
  <si>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</si>
  <si>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</si>
  <si>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</si>
  <si>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</si>
  <si>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</si>
  <si>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</si>
  <si>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</si>
  <si>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</si>
  <si>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</si>
  <si>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</si>
  <si>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</si>
  <si>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</si>
  <si>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</si>
  <si>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</si>
  <si>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</si>
  <si>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</si>
  <si>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</si>
  <si>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</si>
  <si>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</si>
  <si>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</si>
  <si>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</si>
  <si>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</si>
  <si>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</si>
  <si>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</si>
  <si>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</si>
  <si>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</si>
  <si>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</si>
  <si>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</si>
  <si>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</si>
  <si>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</si>
  <si>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</si>
  <si>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</si>
  <si>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</si>
  <si>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</si>
  <si>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</si>
  <si>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</si>
  <si>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</si>
  <si>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</si>
  <si>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</si>
  <si>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</si>
  <si>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</si>
  <si>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</si>
  <si>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</si>
  <si>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</si>
  <si>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</si>
  <si>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</si>
  <si>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</si>
  <si>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</si>
  <si>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</si>
  <si>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</si>
  <si>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</si>
  <si>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</si>
  <si>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</si>
  <si>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Terv</t>
  </si>
  <si>
    <t>webfejlesztés</t>
  </si>
  <si>
    <t>5/2017. (II.28. ) önk. rend.</t>
  </si>
  <si>
    <t>Teljesítés</t>
  </si>
  <si>
    <t>Informatikai szolgáltatások igénybevétele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</si>
  <si>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</si>
  <si>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</si>
  <si>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</si>
  <si>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</si>
  <si>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</si>
  <si>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</si>
  <si>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</si>
  <si>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</si>
  <si>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</si>
  <si>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</si>
  <si>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</si>
  <si>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</si>
  <si>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</si>
  <si>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</si>
  <si>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</si>
  <si>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</si>
  <si>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</si>
  <si>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</si>
  <si>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</si>
  <si>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</si>
  <si>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</si>
  <si>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</si>
  <si>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</si>
  <si>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</si>
  <si>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Pályázat (ASP -&gt; Konyha)</t>
  </si>
  <si>
    <t>104051 Gyermek-védelem</t>
  </si>
  <si>
    <t>19/2017. (X.17.) önk. rend. intézményenként</t>
  </si>
  <si>
    <t>19/2017. (X.17.) önk. rend.</t>
  </si>
  <si>
    <t>19/2017. (X.17.) önk. rend. összesen</t>
  </si>
  <si>
    <t>19/2017. (X.17.) önk. rend. kormányzati funkciónként</t>
  </si>
  <si>
    <t>19/2017. (X.17.) önk. rend. havi ütemezése</t>
  </si>
  <si>
    <t>19/2017. (X.17.) önk. rend. korm. funkciónként</t>
  </si>
  <si>
    <t>19/2017. (X.17.) önk. rend.
összesen</t>
  </si>
</sst>
</file>

<file path=xl/styles.xml><?xml version="1.0" encoding="utf-8"?>
<styleSheet xmlns="http://schemas.openxmlformats.org/spreadsheetml/2006/main">
  <numFmts count="1">
    <numFmt numFmtId="164" formatCode="#,##0.0000"/>
  </numFmts>
  <fonts count="2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7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3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0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4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5" xfId="0" applyNumberFormat="1" applyFont="1" applyBorder="1" applyAlignment="1">
      <alignment vertical="center"/>
    </xf>
    <xf numFmtId="3" fontId="20" fillId="0" borderId="96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98" xfId="1" applyFont="1" applyFill="1" applyBorder="1" applyAlignment="1">
      <alignment horizontal="lef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2" xfId="0" applyNumberFormat="1" applyFont="1" applyFill="1" applyBorder="1" applyAlignment="1">
      <alignment vertical="center"/>
    </xf>
    <xf numFmtId="3" fontId="3" fillId="4" borderId="107" xfId="0" applyNumberFormat="1" applyFont="1" applyFill="1" applyBorder="1" applyAlignment="1">
      <alignment vertical="center"/>
    </xf>
    <xf numFmtId="3" fontId="8" fillId="0" borderId="108" xfId="0" applyNumberFormat="1" applyFont="1" applyFill="1" applyBorder="1" applyAlignment="1">
      <alignment vertical="center"/>
    </xf>
    <xf numFmtId="3" fontId="3" fillId="4" borderId="108" xfId="0" applyNumberFormat="1" applyFont="1" applyFill="1" applyBorder="1" applyAlignment="1">
      <alignment vertical="center"/>
    </xf>
    <xf numFmtId="3" fontId="2" fillId="0" borderId="108" xfId="0" applyNumberFormat="1" applyFont="1" applyFill="1" applyBorder="1" applyAlignment="1">
      <alignment vertical="center"/>
    </xf>
    <xf numFmtId="3" fontId="8" fillId="4" borderId="108" xfId="0" applyNumberFormat="1" applyFont="1" applyFill="1" applyBorder="1" applyAlignment="1">
      <alignment vertical="center"/>
    </xf>
    <xf numFmtId="3" fontId="5" fillId="0" borderId="108" xfId="0" applyNumberFormat="1" applyFont="1" applyFill="1" applyBorder="1" applyAlignment="1">
      <alignment vertical="center"/>
    </xf>
    <xf numFmtId="3" fontId="16" fillId="3" borderId="102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09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09" xfId="1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09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09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10" xfId="0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5" fillId="0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8" fillId="0" borderId="116" xfId="1" applyNumberFormat="1" applyFont="1" applyFill="1" applyBorder="1" applyAlignment="1">
      <alignment horizontal="right" vertical="center"/>
    </xf>
    <xf numFmtId="3" fontId="3" fillId="3" borderId="110" xfId="1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 wrapText="1"/>
    </xf>
    <xf numFmtId="3" fontId="8" fillId="4" borderId="115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 wrapText="1"/>
    </xf>
    <xf numFmtId="3" fontId="2" fillId="0" borderId="116" xfId="1" applyNumberFormat="1" applyFont="1" applyFill="1" applyBorder="1" applyAlignment="1">
      <alignment horizontal="right" vertical="center"/>
    </xf>
    <xf numFmtId="3" fontId="5" fillId="0" borderId="115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9" xfId="0" applyNumberFormat="1" applyFont="1" applyFill="1" applyBorder="1" applyAlignment="1">
      <alignment horizontal="right" vertical="center"/>
    </xf>
    <xf numFmtId="3" fontId="3" fillId="3" borderId="102" xfId="0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5" fillId="0" borderId="108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/>
    </xf>
    <xf numFmtId="3" fontId="8" fillId="0" borderId="108" xfId="1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3" fillId="3" borderId="102" xfId="1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108" xfId="0" applyNumberFormat="1" applyFont="1" applyFill="1" applyBorder="1" applyAlignment="1">
      <alignment horizontal="right" vertical="center"/>
    </xf>
    <xf numFmtId="3" fontId="5" fillId="0" borderId="108" xfId="0" applyNumberFormat="1" applyFont="1" applyFill="1" applyBorder="1" applyAlignment="1">
      <alignment horizontal="right" vertical="center"/>
    </xf>
    <xf numFmtId="3" fontId="5" fillId="0" borderId="117" xfId="0" applyNumberFormat="1" applyFont="1" applyFill="1" applyBorder="1" applyAlignment="1">
      <alignment horizontal="right" vertical="center"/>
    </xf>
    <xf numFmtId="3" fontId="2" fillId="0" borderId="108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8" fillId="4" borderId="108" xfId="1" applyNumberFormat="1" applyFont="1" applyFill="1" applyBorder="1" applyAlignment="1">
      <alignment horizontal="right" vertical="center" wrapText="1"/>
    </xf>
    <xf numFmtId="3" fontId="2" fillId="0" borderId="108" xfId="1" applyNumberFormat="1" applyFont="1" applyFill="1" applyBorder="1" applyAlignment="1">
      <alignment horizontal="right" vertical="center" wrapText="1"/>
    </xf>
    <xf numFmtId="3" fontId="8" fillId="4" borderId="108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0" borderId="108" xfId="1" applyNumberFormat="1" applyFont="1" applyFill="1" applyBorder="1" applyAlignment="1">
      <alignment horizontal="right" vertical="center"/>
    </xf>
    <xf numFmtId="3" fontId="3" fillId="0" borderId="117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3" xfId="0" applyFont="1" applyFill="1" applyBorder="1" applyAlignment="1">
      <alignment vertical="center"/>
    </xf>
    <xf numFmtId="0" fontId="6" fillId="0" borderId="98" xfId="1" applyFont="1" applyFill="1" applyBorder="1" applyAlignment="1">
      <alignment vertical="center"/>
    </xf>
    <xf numFmtId="0" fontId="6" fillId="0" borderId="98" xfId="0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horizontal="right" vertical="center"/>
    </xf>
    <xf numFmtId="3" fontId="2" fillId="0" borderId="118" xfId="0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124" xfId="0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vertical="center"/>
    </xf>
    <xf numFmtId="3" fontId="2" fillId="0" borderId="125" xfId="0" applyNumberFormat="1" applyFont="1" applyBorder="1" applyAlignment="1">
      <alignment vertical="center"/>
    </xf>
    <xf numFmtId="3" fontId="3" fillId="0" borderId="126" xfId="0" applyNumberFormat="1" applyFont="1" applyBorder="1" applyAlignment="1">
      <alignment vertical="center"/>
    </xf>
    <xf numFmtId="3" fontId="2" fillId="0" borderId="127" xfId="0" applyNumberFormat="1" applyFont="1" applyBorder="1" applyAlignment="1">
      <alignment vertical="center"/>
    </xf>
    <xf numFmtId="3" fontId="8" fillId="0" borderId="124" xfId="0" applyNumberFormat="1" applyFont="1" applyBorder="1" applyAlignment="1">
      <alignment vertical="center"/>
    </xf>
    <xf numFmtId="0" fontId="3" fillId="0" borderId="121" xfId="0" applyFont="1" applyBorder="1" applyAlignment="1">
      <alignment horizontal="center" vertical="center" wrapText="1"/>
    </xf>
    <xf numFmtId="3" fontId="2" fillId="0" borderId="128" xfId="0" applyNumberFormat="1" applyFont="1" applyBorder="1" applyAlignment="1">
      <alignment vertical="center"/>
    </xf>
    <xf numFmtId="3" fontId="2" fillId="0" borderId="129" xfId="0" applyNumberFormat="1" applyFont="1" applyBorder="1" applyAlignment="1">
      <alignment vertical="center"/>
    </xf>
    <xf numFmtId="3" fontId="3" fillId="0" borderId="119" xfId="0" applyNumberFormat="1" applyFont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8" fillId="0" borderId="121" xfId="0" applyNumberFormat="1" applyFont="1" applyBorder="1" applyAlignment="1">
      <alignment vertical="center"/>
    </xf>
    <xf numFmtId="0" fontId="3" fillId="0" borderId="85" xfId="0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5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9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98" xfId="0" applyNumberFormat="1" applyFont="1" applyFill="1" applyBorder="1" applyAlignment="1">
      <alignment vertical="center"/>
    </xf>
    <xf numFmtId="0" fontId="3" fillId="0" borderId="131" xfId="0" applyFont="1" applyFill="1" applyBorder="1" applyAlignment="1">
      <alignment horizontal="center" vertical="center" wrapText="1"/>
    </xf>
    <xf numFmtId="3" fontId="3" fillId="3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5" fillId="0" borderId="134" xfId="0" applyNumberFormat="1" applyFont="1" applyFill="1" applyBorder="1" applyAlignment="1">
      <alignment vertical="center"/>
    </xf>
    <xf numFmtId="3" fontId="3" fillId="4" borderId="134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8" fillId="4" borderId="134" xfId="0" applyNumberFormat="1" applyFont="1" applyFill="1" applyBorder="1" applyAlignment="1">
      <alignment vertical="center"/>
    </xf>
    <xf numFmtId="3" fontId="3" fillId="0" borderId="13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0" fontId="3" fillId="0" borderId="90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94" xfId="0" applyNumberFormat="1" applyFont="1" applyFill="1" applyBorder="1" applyAlignment="1">
      <alignment vertical="center"/>
    </xf>
    <xf numFmtId="3" fontId="5" fillId="0" borderId="93" xfId="0" applyNumberFormat="1" applyFont="1" applyFill="1" applyBorder="1" applyAlignment="1">
      <alignment vertical="center"/>
    </xf>
    <xf numFmtId="3" fontId="3" fillId="4" borderId="93" xfId="0" applyNumberFormat="1" applyFont="1" applyFill="1" applyBorder="1" applyAlignment="1">
      <alignment vertical="center"/>
    </xf>
    <xf numFmtId="3" fontId="8" fillId="0" borderId="93" xfId="0" applyNumberFormat="1" applyFont="1" applyFill="1" applyBorder="1" applyAlignment="1">
      <alignment vertical="center"/>
    </xf>
    <xf numFmtId="3" fontId="2" fillId="0" borderId="93" xfId="0" applyNumberFormat="1" applyFont="1" applyFill="1" applyBorder="1" applyAlignment="1">
      <alignment vertical="center"/>
    </xf>
    <xf numFmtId="3" fontId="8" fillId="4" borderId="94" xfId="0" applyNumberFormat="1" applyFont="1" applyFill="1" applyBorder="1" applyAlignment="1">
      <alignment vertical="center"/>
    </xf>
    <xf numFmtId="3" fontId="8" fillId="4" borderId="93" xfId="0" applyNumberFormat="1" applyFont="1" applyFill="1" applyBorder="1" applyAlignment="1">
      <alignment vertical="center"/>
    </xf>
    <xf numFmtId="3" fontId="3" fillId="0" borderId="93" xfId="0" applyNumberFormat="1" applyFont="1" applyFill="1" applyBorder="1" applyAlignment="1">
      <alignment vertical="center"/>
    </xf>
    <xf numFmtId="3" fontId="8" fillId="0" borderId="136" xfId="0" applyNumberFormat="1" applyFont="1" applyFill="1" applyBorder="1" applyAlignment="1">
      <alignment vertical="center"/>
    </xf>
    <xf numFmtId="0" fontId="3" fillId="0" borderId="98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7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vertical="center"/>
    </xf>
    <xf numFmtId="3" fontId="3" fillId="4" borderId="138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39" xfId="0" applyNumberFormat="1" applyFont="1" applyFill="1" applyBorder="1" applyAlignment="1">
      <alignment vertical="center"/>
    </xf>
    <xf numFmtId="3" fontId="2" fillId="0" borderId="139" xfId="0" applyNumberFormat="1" applyFont="1" applyFill="1" applyBorder="1" applyAlignment="1">
      <alignment vertical="center"/>
    </xf>
    <xf numFmtId="3" fontId="8" fillId="4" borderId="138" xfId="0" applyNumberFormat="1" applyFont="1" applyFill="1" applyBorder="1" applyAlignment="1">
      <alignment vertical="center"/>
    </xf>
    <xf numFmtId="3" fontId="8" fillId="4" borderId="139" xfId="0" applyNumberFormat="1" applyFont="1" applyFill="1" applyBorder="1" applyAlignment="1">
      <alignment vertical="center"/>
    </xf>
    <xf numFmtId="3" fontId="3" fillId="0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3" borderId="141" xfId="0" applyNumberFormat="1" applyFont="1" applyFill="1" applyBorder="1" applyAlignment="1">
      <alignment horizontal="right" vertical="center"/>
    </xf>
    <xf numFmtId="3" fontId="3" fillId="4" borderId="145" xfId="1" applyNumberFormat="1" applyFont="1" applyFill="1" applyBorder="1" applyAlignment="1">
      <alignment horizontal="right" vertical="center"/>
    </xf>
    <xf numFmtId="3" fontId="5" fillId="0" borderId="146" xfId="1" applyNumberFormat="1" applyFont="1" applyFill="1" applyBorder="1" applyAlignment="1">
      <alignment horizontal="right" vertical="center"/>
    </xf>
    <xf numFmtId="3" fontId="3" fillId="4" borderId="146" xfId="1" applyNumberFormat="1" applyFont="1" applyFill="1" applyBorder="1" applyAlignment="1">
      <alignment horizontal="right" vertical="center"/>
    </xf>
    <xf numFmtId="3" fontId="8" fillId="0" borderId="146" xfId="1" applyNumberFormat="1" applyFont="1" applyFill="1" applyBorder="1" applyAlignment="1">
      <alignment horizontal="right" vertical="center"/>
    </xf>
    <xf numFmtId="3" fontId="8" fillId="0" borderId="147" xfId="1" applyNumberFormat="1" applyFont="1" applyFill="1" applyBorder="1" applyAlignment="1">
      <alignment horizontal="right" vertical="center"/>
    </xf>
    <xf numFmtId="3" fontId="3" fillId="3" borderId="141" xfId="1" applyNumberFormat="1" applyFont="1" applyFill="1" applyBorder="1" applyAlignment="1">
      <alignment horizontal="right" vertical="center"/>
    </xf>
    <xf numFmtId="3" fontId="2" fillId="0" borderId="145" xfId="0" applyNumberFormat="1" applyFont="1" applyFill="1" applyBorder="1" applyAlignment="1">
      <alignment horizontal="right" vertical="center"/>
    </xf>
    <xf numFmtId="3" fontId="2" fillId="0" borderId="146" xfId="0" applyNumberFormat="1" applyFont="1" applyFill="1" applyBorder="1" applyAlignment="1">
      <alignment horizontal="right" vertical="center"/>
    </xf>
    <xf numFmtId="3" fontId="2" fillId="0" borderId="147" xfId="0" applyNumberFormat="1" applyFont="1" applyFill="1" applyBorder="1" applyAlignment="1">
      <alignment horizontal="right" vertical="center"/>
    </xf>
    <xf numFmtId="3" fontId="2" fillId="0" borderId="146" xfId="1" applyNumberFormat="1" applyFont="1" applyFill="1" applyBorder="1" applyAlignment="1">
      <alignment horizontal="right" vertical="center"/>
    </xf>
    <xf numFmtId="3" fontId="8" fillId="4" borderId="145" xfId="1" applyNumberFormat="1" applyFont="1" applyFill="1" applyBorder="1" applyAlignment="1">
      <alignment horizontal="right" vertical="center"/>
    </xf>
    <xf numFmtId="3" fontId="8" fillId="4" borderId="146" xfId="1" applyNumberFormat="1" applyFont="1" applyFill="1" applyBorder="1" applyAlignment="1">
      <alignment horizontal="right" vertical="center" wrapText="1"/>
    </xf>
    <xf numFmtId="3" fontId="2" fillId="0" borderId="146" xfId="1" applyNumberFormat="1" applyFont="1" applyFill="1" applyBorder="1" applyAlignment="1">
      <alignment horizontal="right" vertical="center" wrapText="1"/>
    </xf>
    <xf numFmtId="3" fontId="8" fillId="4" borderId="146" xfId="1" applyNumberFormat="1" applyFont="1" applyFill="1" applyBorder="1" applyAlignment="1">
      <alignment horizontal="right" vertical="center"/>
    </xf>
    <xf numFmtId="3" fontId="8" fillId="4" borderId="147" xfId="1" applyNumberFormat="1" applyFont="1" applyFill="1" applyBorder="1" applyAlignment="1">
      <alignment horizontal="right" vertical="center"/>
    </xf>
    <xf numFmtId="3" fontId="3" fillId="4" borderId="147" xfId="1" applyNumberFormat="1" applyFont="1" applyFill="1" applyBorder="1" applyAlignment="1">
      <alignment horizontal="right" vertical="center"/>
    </xf>
    <xf numFmtId="3" fontId="3" fillId="0" borderId="145" xfId="1" applyNumberFormat="1" applyFont="1" applyFill="1" applyBorder="1" applyAlignment="1">
      <alignment horizontal="right" vertical="center"/>
    </xf>
    <xf numFmtId="3" fontId="3" fillId="0" borderId="146" xfId="1" applyNumberFormat="1" applyFont="1" applyFill="1" applyBorder="1" applyAlignment="1">
      <alignment horizontal="right" vertical="center"/>
    </xf>
    <xf numFmtId="3" fontId="3" fillId="0" borderId="147" xfId="1" applyNumberFormat="1" applyFont="1" applyFill="1" applyBorder="1" applyAlignment="1">
      <alignment horizontal="right" vertical="center"/>
    </xf>
    <xf numFmtId="3" fontId="3" fillId="4" borderId="146" xfId="1" applyNumberFormat="1" applyFont="1" applyFill="1" applyBorder="1" applyAlignment="1">
      <alignment horizontal="right" vertical="center" wrapText="1"/>
    </xf>
    <xf numFmtId="3" fontId="2" fillId="0" borderId="147" xfId="1" applyNumberFormat="1" applyFont="1" applyFill="1" applyBorder="1" applyAlignment="1">
      <alignment horizontal="right" vertical="center"/>
    </xf>
    <xf numFmtId="3" fontId="5" fillId="0" borderId="146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31" xfId="0" applyNumberFormat="1" applyFont="1" applyFill="1" applyBorder="1" applyAlignment="1">
      <alignment vertical="center"/>
    </xf>
    <xf numFmtId="3" fontId="3" fillId="3" borderId="141" xfId="0" applyNumberFormat="1" applyFont="1" applyFill="1" applyBorder="1" applyAlignment="1">
      <alignment vertical="center"/>
    </xf>
    <xf numFmtId="3" fontId="3" fillId="4" borderId="145" xfId="0" applyNumberFormat="1" applyFont="1" applyFill="1" applyBorder="1" applyAlignment="1">
      <alignment vertical="center"/>
    </xf>
    <xf numFmtId="3" fontId="8" fillId="0" borderId="146" xfId="0" applyNumberFormat="1" applyFont="1" applyFill="1" applyBorder="1" applyAlignment="1">
      <alignment vertical="center"/>
    </xf>
    <xf numFmtId="3" fontId="3" fillId="4" borderId="146" xfId="0" applyNumberFormat="1" applyFont="1" applyFill="1" applyBorder="1" applyAlignment="1">
      <alignment vertical="center"/>
    </xf>
    <xf numFmtId="3" fontId="2" fillId="0" borderId="146" xfId="0" applyNumberFormat="1" applyFont="1" applyFill="1" applyBorder="1" applyAlignment="1">
      <alignment vertical="center"/>
    </xf>
    <xf numFmtId="3" fontId="8" fillId="4" borderId="146" xfId="0" applyNumberFormat="1" applyFont="1" applyFill="1" applyBorder="1" applyAlignment="1">
      <alignment vertical="center"/>
    </xf>
    <xf numFmtId="3" fontId="5" fillId="0" borderId="146" xfId="0" applyNumberFormat="1" applyFont="1" applyFill="1" applyBorder="1" applyAlignment="1">
      <alignment vertical="center"/>
    </xf>
    <xf numFmtId="3" fontId="16" fillId="3" borderId="141" xfId="0" applyNumberFormat="1" applyFont="1" applyFill="1" applyBorder="1" applyAlignment="1">
      <alignment vertical="center"/>
    </xf>
    <xf numFmtId="3" fontId="16" fillId="3" borderId="1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27" fillId="0" borderId="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33" xfId="0" applyNumberFormat="1" applyFont="1" applyFill="1" applyBorder="1" applyAlignment="1">
      <alignment vertical="center"/>
    </xf>
    <xf numFmtId="3" fontId="8" fillId="4" borderId="135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5" fillId="0" borderId="114" xfId="0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2" fillId="0" borderId="114" xfId="1" applyNumberFormat="1" applyFont="1" applyFill="1" applyBorder="1" applyAlignment="1">
      <alignment horizontal="right" vertical="center"/>
    </xf>
    <xf numFmtId="3" fontId="2" fillId="0" borderId="148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23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8" fillId="4" borderId="7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8" fillId="0" borderId="47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45" xfId="0" applyNumberFormat="1" applyFont="1" applyFill="1" applyBorder="1" applyAlignment="1">
      <alignment horizontal="right" vertical="center"/>
    </xf>
    <xf numFmtId="3" fontId="5" fillId="0" borderId="147" xfId="0" applyNumberFormat="1" applyFont="1" applyFill="1" applyBorder="1" applyAlignment="1">
      <alignment horizontal="right" vertical="center"/>
    </xf>
    <xf numFmtId="3" fontId="2" fillId="0" borderId="149" xfId="0" applyNumberFormat="1" applyFont="1" applyFill="1" applyBorder="1" applyAlignment="1">
      <alignment horizontal="right" vertical="center"/>
    </xf>
    <xf numFmtId="3" fontId="2" fillId="0" borderId="149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1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111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3" fillId="0" borderId="113" xfId="0" applyFont="1" applyFill="1" applyBorder="1" applyAlignment="1">
      <alignment horizontal="center" vertical="center" wrapText="1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123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3" fillId="0" borderId="142" xfId="0" applyFont="1" applyFill="1" applyBorder="1" applyAlignment="1">
      <alignment horizontal="center" vertical="center" wrapText="1"/>
    </xf>
    <xf numFmtId="0" fontId="3" fillId="0" borderId="143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9" fillId="0" borderId="10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3" fillId="0" borderId="10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4"/>
  <sheetViews>
    <sheetView view="pageLayout" workbookViewId="0">
      <selection activeCell="F4" sqref="F4"/>
    </sheetView>
  </sheetViews>
  <sheetFormatPr defaultRowHeight="15"/>
  <cols>
    <col min="1" max="1" width="4" customWidth="1"/>
    <col min="2" max="2" width="11.7109375" customWidth="1"/>
    <col min="3" max="3" width="15.42578125" customWidth="1"/>
    <col min="4" max="5" width="12.7109375" customWidth="1"/>
    <col min="6" max="6" width="15.42578125" customWidth="1"/>
    <col min="7" max="7" width="15.140625" customWidth="1"/>
    <col min="8" max="8" width="14.85546875" customWidth="1"/>
    <col min="9" max="9" width="13.140625" customWidth="1"/>
  </cols>
  <sheetData>
    <row r="1" spans="1:9" ht="15.75">
      <c r="A1" s="681" t="s">
        <v>989</v>
      </c>
      <c r="B1" s="681"/>
      <c r="C1" s="681"/>
      <c r="D1" s="681"/>
      <c r="E1" s="681"/>
      <c r="F1" s="681"/>
      <c r="G1" s="681"/>
      <c r="H1" s="681"/>
      <c r="I1" s="681"/>
    </row>
    <row r="2" spans="1:9" ht="16.5" thickBot="1">
      <c r="A2" s="138"/>
      <c r="B2" s="139"/>
      <c r="C2" s="138"/>
      <c r="D2" s="138"/>
      <c r="E2" s="138"/>
      <c r="F2" s="138"/>
      <c r="G2" s="138"/>
      <c r="H2" s="138"/>
      <c r="I2" s="300" t="s">
        <v>827</v>
      </c>
    </row>
    <row r="3" spans="1:9" ht="15" customHeight="1">
      <c r="A3" s="682" t="s">
        <v>0</v>
      </c>
      <c r="B3" s="683"/>
      <c r="C3" s="690" t="s">
        <v>1091</v>
      </c>
      <c r="D3" s="690" t="s">
        <v>1106</v>
      </c>
      <c r="E3" s="690" t="s">
        <v>1115</v>
      </c>
      <c r="F3" s="686" t="s">
        <v>1123</v>
      </c>
      <c r="G3" s="686"/>
      <c r="H3" s="687"/>
      <c r="I3" s="688" t="s">
        <v>985</v>
      </c>
    </row>
    <row r="4" spans="1:9" ht="57.75" thickBot="1">
      <c r="A4" s="684"/>
      <c r="B4" s="685"/>
      <c r="C4" s="691"/>
      <c r="D4" s="691"/>
      <c r="E4" s="691"/>
      <c r="F4" s="519" t="s">
        <v>986</v>
      </c>
      <c r="G4" s="301" t="s">
        <v>987</v>
      </c>
      <c r="H4" s="302" t="s">
        <v>988</v>
      </c>
      <c r="I4" s="689"/>
    </row>
    <row r="5" spans="1:9" ht="25.5">
      <c r="A5" s="676" t="s">
        <v>847</v>
      </c>
      <c r="B5" s="217" t="s">
        <v>44</v>
      </c>
      <c r="C5" s="514">
        <v>213670234.59999999</v>
      </c>
      <c r="D5" s="514">
        <v>227038806</v>
      </c>
      <c r="E5" s="514">
        <v>230228956</v>
      </c>
      <c r="F5" s="520">
        <f>'Szár össz'!F10</f>
        <v>246441868</v>
      </c>
      <c r="G5" s="303">
        <f>'Hivatal össz'!F10</f>
        <v>90948</v>
      </c>
      <c r="H5" s="304">
        <f>'Óvoda össz'!F10</f>
        <v>7096715</v>
      </c>
      <c r="I5" s="305">
        <f t="shared" ref="I5:I13" si="0">SUM(F5:H5)</f>
        <v>253629531</v>
      </c>
    </row>
    <row r="6" spans="1:9" ht="25.5">
      <c r="A6" s="677"/>
      <c r="B6" s="218" t="s">
        <v>59</v>
      </c>
      <c r="C6" s="515">
        <v>18000000</v>
      </c>
      <c r="D6" s="515">
        <v>18000000</v>
      </c>
      <c r="E6" s="515">
        <v>24011000</v>
      </c>
      <c r="F6" s="521">
        <f>'Szár össz'!F14</f>
        <v>57539946</v>
      </c>
      <c r="G6" s="306">
        <f>'Hivatal össz'!F14</f>
        <v>0</v>
      </c>
      <c r="H6" s="307">
        <f>'Óvoda össz'!F14</f>
        <v>0</v>
      </c>
      <c r="I6" s="308">
        <f t="shared" si="0"/>
        <v>57539946</v>
      </c>
    </row>
    <row r="7" spans="1:9" ht="25.5">
      <c r="A7" s="677"/>
      <c r="B7" s="218" t="s">
        <v>570</v>
      </c>
      <c r="C7" s="515">
        <v>53823782</v>
      </c>
      <c r="D7" s="515">
        <v>50113810</v>
      </c>
      <c r="E7" s="515">
        <v>50113810</v>
      </c>
      <c r="F7" s="521">
        <f>'Szár össz'!F17</f>
        <v>49360482</v>
      </c>
      <c r="G7" s="306">
        <f>'Hivatal össz'!F17</f>
        <v>619472</v>
      </c>
      <c r="H7" s="307">
        <f>'Óvoda össz'!F17</f>
        <v>133856</v>
      </c>
      <c r="I7" s="308">
        <f t="shared" si="0"/>
        <v>50113810</v>
      </c>
    </row>
    <row r="8" spans="1:9" ht="25.5">
      <c r="A8" s="677"/>
      <c r="B8" s="218" t="s">
        <v>88</v>
      </c>
      <c r="C8" s="515">
        <v>118448691</v>
      </c>
      <c r="D8" s="515">
        <v>118448691</v>
      </c>
      <c r="E8" s="515">
        <v>118691424</v>
      </c>
      <c r="F8" s="521">
        <f>'Szár össz'!F21</f>
        <v>0</v>
      </c>
      <c r="G8" s="306">
        <f>'Hivatal össz'!F21</f>
        <v>36942400</v>
      </c>
      <c r="H8" s="307">
        <f>'Óvoda össz'!F21</f>
        <v>82156545.346666664</v>
      </c>
      <c r="I8" s="308">
        <f t="shared" si="0"/>
        <v>119098945.34666666</v>
      </c>
    </row>
    <row r="9" spans="1:9" ht="16.5" thickBot="1">
      <c r="A9" s="678"/>
      <c r="B9" s="309" t="s">
        <v>571</v>
      </c>
      <c r="C9" s="524">
        <f>SUM(C5:C8)</f>
        <v>403942707.60000002</v>
      </c>
      <c r="D9" s="524">
        <f t="shared" ref="D9:E9" si="1">SUM(D5:D8)</f>
        <v>413601307</v>
      </c>
      <c r="E9" s="524">
        <f t="shared" si="1"/>
        <v>423045190</v>
      </c>
      <c r="F9" s="522">
        <f>SUM(F5:F8)</f>
        <v>353342296</v>
      </c>
      <c r="G9" s="310">
        <f t="shared" ref="G9:H9" si="2">SUM(G5:G8)</f>
        <v>37652820</v>
      </c>
      <c r="H9" s="311">
        <f t="shared" si="2"/>
        <v>89387116.346666664</v>
      </c>
      <c r="I9" s="312">
        <f t="shared" si="0"/>
        <v>480382232.34666669</v>
      </c>
    </row>
    <row r="10" spans="1:9" ht="25.5">
      <c r="A10" s="677" t="s">
        <v>848</v>
      </c>
      <c r="B10" s="220" t="s">
        <v>572</v>
      </c>
      <c r="C10" s="517">
        <v>270550564.77467394</v>
      </c>
      <c r="D10" s="517">
        <v>264093476</v>
      </c>
      <c r="E10" s="517">
        <v>270543346</v>
      </c>
      <c r="F10" s="523">
        <f>'Szár össz'!L10</f>
        <v>197162031.57999998</v>
      </c>
      <c r="G10" s="313">
        <f>'Hivatal össz'!L10</f>
        <v>37652820</v>
      </c>
      <c r="H10" s="314">
        <f>'Óvoda össz'!L10</f>
        <v>89139046.319999993</v>
      </c>
      <c r="I10" s="315">
        <f t="shared" si="0"/>
        <v>323953897.89999998</v>
      </c>
    </row>
    <row r="11" spans="1:9" ht="25.5">
      <c r="A11" s="677"/>
      <c r="B11" s="218" t="s">
        <v>573</v>
      </c>
      <c r="C11" s="515">
        <v>10294499.992125984</v>
      </c>
      <c r="D11" s="515">
        <v>26410458</v>
      </c>
      <c r="E11" s="515">
        <v>29161738</v>
      </c>
      <c r="F11" s="521">
        <f>'Szár össz'!L14</f>
        <v>32432637</v>
      </c>
      <c r="G11" s="306">
        <f>'Hivatal össz'!L14</f>
        <v>0</v>
      </c>
      <c r="H11" s="307">
        <f>'Óvoda össz'!L14</f>
        <v>248070</v>
      </c>
      <c r="I11" s="308">
        <f t="shared" si="0"/>
        <v>32680707</v>
      </c>
    </row>
    <row r="12" spans="1:9" ht="25.5">
      <c r="A12" s="677"/>
      <c r="B12" s="218" t="s">
        <v>285</v>
      </c>
      <c r="C12" s="515">
        <v>123097643</v>
      </c>
      <c r="D12" s="515">
        <v>123097373</v>
      </c>
      <c r="E12" s="515">
        <v>123340106</v>
      </c>
      <c r="F12" s="521">
        <f>'Szár össz'!L21</f>
        <v>123747627.34666666</v>
      </c>
      <c r="G12" s="306">
        <f>'Hivatal össz'!L21</f>
        <v>0</v>
      </c>
      <c r="H12" s="307">
        <f>'Óvoda össz'!L21</f>
        <v>0</v>
      </c>
      <c r="I12" s="308">
        <f t="shared" si="0"/>
        <v>123747627.34666666</v>
      </c>
    </row>
    <row r="13" spans="1:9" ht="16.5" thickBot="1">
      <c r="A13" s="678"/>
      <c r="B13" s="309" t="s">
        <v>571</v>
      </c>
      <c r="C13" s="524">
        <f>SUM(C10:C12)</f>
        <v>403942707.76679993</v>
      </c>
      <c r="D13" s="524">
        <f t="shared" ref="D13:E13" si="3">SUM(D10:D12)</f>
        <v>413601307</v>
      </c>
      <c r="E13" s="524">
        <f t="shared" si="3"/>
        <v>423045190</v>
      </c>
      <c r="F13" s="522">
        <f>SUM(F10:F12)</f>
        <v>353342295.92666662</v>
      </c>
      <c r="G13" s="310">
        <f t="shared" ref="G13:H13" si="4">SUM(G10:G12)</f>
        <v>37652820</v>
      </c>
      <c r="H13" s="311">
        <f t="shared" si="4"/>
        <v>89387116.319999993</v>
      </c>
      <c r="I13" s="312">
        <f t="shared" si="0"/>
        <v>480382232.24666661</v>
      </c>
    </row>
    <row r="14" spans="1:9" ht="16.5" thickBot="1">
      <c r="A14" s="679" t="s">
        <v>849</v>
      </c>
      <c r="B14" s="680"/>
      <c r="C14" s="518">
        <f>C9-C13</f>
        <v>-0.16679990291595459</v>
      </c>
      <c r="D14" s="518">
        <f t="shared" ref="D14:E14" si="5">D9-D13</f>
        <v>0</v>
      </c>
      <c r="E14" s="518">
        <f t="shared" si="5"/>
        <v>0</v>
      </c>
      <c r="F14" s="227">
        <f>F9-F13</f>
        <v>7.3333382606506348E-2</v>
      </c>
      <c r="G14" s="143">
        <f t="shared" ref="G14:I14" si="6">G9-G13</f>
        <v>0</v>
      </c>
      <c r="H14" s="316">
        <f t="shared" si="6"/>
        <v>2.666667103767395E-2</v>
      </c>
      <c r="I14" s="317">
        <f t="shared" si="6"/>
        <v>0.10000008344650269</v>
      </c>
    </row>
  </sheetData>
  <mergeCells count="10">
    <mergeCell ref="A5:A9"/>
    <mergeCell ref="A10:A13"/>
    <mergeCell ref="A14:B14"/>
    <mergeCell ref="A1:I1"/>
    <mergeCell ref="A3:B4"/>
    <mergeCell ref="F3:H3"/>
    <mergeCell ref="I3:I4"/>
    <mergeCell ref="C3:C4"/>
    <mergeCell ref="E3:E4"/>
    <mergeCell ref="D3:D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  <headerFooter>
    <oddHeader>&amp;L&amp;"Times New Roman,Félkövér"&amp;10&amp;K000000 1. melléklet a 19/2017. (X. 17.)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Y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7" width="7.85546875" style="12" bestFit="1" customWidth="1"/>
    <col min="18" max="18" width="8.42578125" style="12" bestFit="1" customWidth="1"/>
    <col min="19" max="24" width="7.85546875" style="12" bestFit="1" customWidth="1"/>
    <col min="25" max="16384" width="9.140625" style="17"/>
  </cols>
  <sheetData>
    <row r="1" spans="1:24" ht="15.75" thickBot="1">
      <c r="X1" s="11" t="s">
        <v>827</v>
      </c>
    </row>
    <row r="2" spans="1:24" ht="1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4" ht="22.5" customHeight="1">
      <c r="B3" s="752"/>
      <c r="C3" s="753"/>
      <c r="D3" s="753"/>
      <c r="E3" s="753"/>
      <c r="F3" s="753"/>
      <c r="G3" s="766"/>
      <c r="H3" s="766"/>
      <c r="I3" s="828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4" ht="21" customHeight="1" thickBot="1">
      <c r="B4" s="754"/>
      <c r="C4" s="755"/>
      <c r="D4" s="755"/>
      <c r="E4" s="755"/>
      <c r="F4" s="755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>F6+F20</f>
        <v>975985</v>
      </c>
      <c r="G5" s="419">
        <f>G6+G20</f>
        <v>904909</v>
      </c>
      <c r="H5" s="419">
        <f>H6+H20</f>
        <v>872523</v>
      </c>
      <c r="I5" s="615">
        <f>I6+I20</f>
        <v>872523</v>
      </c>
      <c r="J5" s="147">
        <f t="shared" ref="J5:X5" si="0">J6+J20</f>
        <v>0</v>
      </c>
      <c r="K5" s="164">
        <f>SUM(I5:J5)</f>
        <v>872523</v>
      </c>
      <c r="L5" s="86">
        <f t="shared" si="0"/>
        <v>79155</v>
      </c>
      <c r="M5" s="87">
        <f t="shared" si="0"/>
        <v>81530</v>
      </c>
      <c r="N5" s="87">
        <f t="shared" si="0"/>
        <v>81350</v>
      </c>
      <c r="O5" s="87">
        <f t="shared" si="0"/>
        <v>10634</v>
      </c>
      <c r="P5" s="87">
        <f t="shared" si="0"/>
        <v>81530</v>
      </c>
      <c r="Q5" s="90">
        <f t="shared" si="0"/>
        <v>60262</v>
      </c>
      <c r="R5" s="536">
        <f>SUM(L5:Q5)</f>
        <v>394461</v>
      </c>
      <c r="S5" s="442">
        <f t="shared" si="0"/>
        <v>70412</v>
      </c>
      <c r="T5" s="87">
        <f t="shared" si="0"/>
        <v>81530</v>
      </c>
      <c r="U5" s="90">
        <f t="shared" si="0"/>
        <v>81530</v>
      </c>
      <c r="V5" s="486">
        <f t="shared" si="0"/>
        <v>81530</v>
      </c>
      <c r="W5" s="89">
        <f t="shared" si="0"/>
        <v>81530</v>
      </c>
      <c r="X5" s="91">
        <f t="shared" si="0"/>
        <v>81530</v>
      </c>
    </row>
    <row r="6" spans="1:24">
      <c r="B6" s="124" t="s">
        <v>609</v>
      </c>
      <c r="C6" s="748" t="s">
        <v>120</v>
      </c>
      <c r="D6" s="749"/>
      <c r="E6" s="749"/>
      <c r="F6" s="397">
        <f>F7+F8+F9+F10+F11+F12+F13+F14+F15+F16+F17+F18+F19</f>
        <v>975985</v>
      </c>
      <c r="G6" s="420">
        <f>G7+G8+G9+G10+G11+G12+G13+G14+G15+G16+G17+G18+G19</f>
        <v>904909</v>
      </c>
      <c r="H6" s="420">
        <f>H7+H8+H9+H10+H11+H12+H13+H14+H15+H16+H17+H18+H19</f>
        <v>872523</v>
      </c>
      <c r="I6" s="616">
        <f>I7+I8+I9+I10+I11+I12+I13+I14+I15+I16+I17+I18+I19</f>
        <v>872523</v>
      </c>
      <c r="J6" s="148">
        <f t="shared" ref="J6:X6" si="1">J7+J8+J9+J10+J11+J12+J13+J14+J15+J16+J17+J18+J19</f>
        <v>0</v>
      </c>
      <c r="K6" s="165">
        <f t="shared" ref="K6:K69" si="2">SUM(I6:J6)</f>
        <v>872523</v>
      </c>
      <c r="L6" s="118">
        <f t="shared" si="1"/>
        <v>79155</v>
      </c>
      <c r="M6" s="119">
        <f t="shared" si="1"/>
        <v>81530</v>
      </c>
      <c r="N6" s="119">
        <f t="shared" si="1"/>
        <v>81350</v>
      </c>
      <c r="O6" s="119">
        <f t="shared" si="1"/>
        <v>10634</v>
      </c>
      <c r="P6" s="119">
        <f t="shared" si="1"/>
        <v>81530</v>
      </c>
      <c r="Q6" s="122">
        <f t="shared" si="1"/>
        <v>60262</v>
      </c>
      <c r="R6" s="537">
        <f t="shared" ref="R6:R69" si="3">SUM(L6:Q6)</f>
        <v>394461</v>
      </c>
      <c r="S6" s="443">
        <f t="shared" si="1"/>
        <v>70412</v>
      </c>
      <c r="T6" s="119">
        <f t="shared" si="1"/>
        <v>81530</v>
      </c>
      <c r="U6" s="122">
        <f t="shared" si="1"/>
        <v>81530</v>
      </c>
      <c r="V6" s="487">
        <f t="shared" si="1"/>
        <v>81530</v>
      </c>
      <c r="W6" s="121">
        <f t="shared" si="1"/>
        <v>81530</v>
      </c>
      <c r="X6" s="123">
        <f t="shared" si="1"/>
        <v>81530</v>
      </c>
    </row>
    <row r="7" spans="1:24" ht="15.75" thickBot="1">
      <c r="A7" s="127" t="s">
        <v>121</v>
      </c>
      <c r="B7" s="55" t="s">
        <v>610</v>
      </c>
      <c r="C7" s="323"/>
      <c r="D7" s="235" t="s">
        <v>122</v>
      </c>
      <c r="E7" s="346"/>
      <c r="F7" s="406">
        <v>975985</v>
      </c>
      <c r="G7" s="429">
        <v>904909</v>
      </c>
      <c r="H7" s="429">
        <v>872523</v>
      </c>
      <c r="I7" s="625">
        <f>SUM(R7:X7)</f>
        <v>872523</v>
      </c>
      <c r="J7" s="149"/>
      <c r="K7" s="167">
        <f t="shared" si="2"/>
        <v>872523</v>
      </c>
      <c r="L7" s="75">
        <v>79155</v>
      </c>
      <c r="M7" s="1">
        <v>81530</v>
      </c>
      <c r="N7" s="1">
        <v>81350</v>
      </c>
      <c r="O7" s="1">
        <v>10634</v>
      </c>
      <c r="P7" s="1">
        <v>81530</v>
      </c>
      <c r="Q7" s="81">
        <v>60262</v>
      </c>
      <c r="R7" s="541">
        <f t="shared" si="3"/>
        <v>394461</v>
      </c>
      <c r="S7" s="447">
        <v>70412</v>
      </c>
      <c r="T7" s="1">
        <v>81530</v>
      </c>
      <c r="U7" s="81">
        <v>81530</v>
      </c>
      <c r="V7" s="490">
        <v>81530</v>
      </c>
      <c r="W7" s="42">
        <v>81530</v>
      </c>
      <c r="X7" s="44">
        <v>81530</v>
      </c>
    </row>
    <row r="8" spans="1:24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ref="F8:F19" si="4">SUM(K8:W8)</f>
        <v>0</v>
      </c>
      <c r="G8" s="421">
        <f t="shared" ref="G8:H19" si="5">SUM(K8:W8)</f>
        <v>0</v>
      </c>
      <c r="H8" s="421">
        <f t="shared" si="5"/>
        <v>0</v>
      </c>
      <c r="I8" s="617">
        <f t="shared" ref="I8:I19" si="6">SUM(L8:X8)</f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109344</v>
      </c>
      <c r="G24" s="425">
        <f>G25+G26+G27+G28+G29+G30+G31</f>
        <v>101547</v>
      </c>
      <c r="H24" s="425">
        <f>H25+H26+H27+H28+H29+H30+H31</f>
        <v>97984</v>
      </c>
      <c r="I24" s="621">
        <f>I25+I26+I27+I28+I29+I30+I31</f>
        <v>97984</v>
      </c>
      <c r="J24" s="152">
        <f t="shared" ref="J24:X24" si="9">J25+J26+J27+J28+J29+J30+J31</f>
        <v>0</v>
      </c>
      <c r="K24" s="164">
        <f t="shared" si="2"/>
        <v>97984</v>
      </c>
      <c r="L24" s="86">
        <f t="shared" si="9"/>
        <v>10685</v>
      </c>
      <c r="M24" s="87">
        <f t="shared" si="9"/>
        <v>8969</v>
      </c>
      <c r="N24" s="87">
        <f t="shared" si="9"/>
        <v>8972</v>
      </c>
      <c r="O24" s="87">
        <f t="shared" si="9"/>
        <v>1169</v>
      </c>
      <c r="P24" s="87">
        <f t="shared" si="9"/>
        <v>8969</v>
      </c>
      <c r="Q24" s="90">
        <f t="shared" si="9"/>
        <v>6629</v>
      </c>
      <c r="R24" s="536">
        <f t="shared" si="3"/>
        <v>45393</v>
      </c>
      <c r="S24" s="442">
        <f t="shared" si="9"/>
        <v>7746</v>
      </c>
      <c r="T24" s="87">
        <f t="shared" si="9"/>
        <v>8969</v>
      </c>
      <c r="U24" s="90">
        <f t="shared" si="9"/>
        <v>8969</v>
      </c>
      <c r="V24" s="486">
        <f t="shared" si="9"/>
        <v>8969</v>
      </c>
      <c r="W24" s="89">
        <f t="shared" si="9"/>
        <v>8969</v>
      </c>
      <c r="X24" s="91">
        <f t="shared" si="9"/>
        <v>8969</v>
      </c>
    </row>
    <row r="25" spans="1:24" ht="15.75" thickBot="1">
      <c r="B25" s="61"/>
      <c r="C25" s="826" t="s">
        <v>154</v>
      </c>
      <c r="D25" s="827"/>
      <c r="E25" s="827"/>
      <c r="F25" s="403">
        <v>109344</v>
      </c>
      <c r="G25" s="426">
        <v>101547</v>
      </c>
      <c r="H25" s="426">
        <v>97984</v>
      </c>
      <c r="I25" s="622">
        <f>SUM(R25:X25)</f>
        <v>97984</v>
      </c>
      <c r="J25" s="153"/>
      <c r="K25" s="167">
        <f t="shared" si="2"/>
        <v>97984</v>
      </c>
      <c r="L25" s="75">
        <v>10685</v>
      </c>
      <c r="M25" s="1">
        <v>8969</v>
      </c>
      <c r="N25" s="1">
        <v>8972</v>
      </c>
      <c r="O25" s="1">
        <v>1169</v>
      </c>
      <c r="P25" s="1">
        <v>8969</v>
      </c>
      <c r="Q25" s="81">
        <v>6629</v>
      </c>
      <c r="R25" s="541">
        <f t="shared" si="3"/>
        <v>45393</v>
      </c>
      <c r="S25" s="447">
        <v>7746</v>
      </c>
      <c r="T25" s="1">
        <v>8969</v>
      </c>
      <c r="U25" s="81">
        <v>8969</v>
      </c>
      <c r="V25" s="490">
        <v>8969</v>
      </c>
      <c r="W25" s="42">
        <v>8969</v>
      </c>
      <c r="X25" s="44">
        <v>8969</v>
      </c>
    </row>
    <row r="26" spans="1:24" hidden="1">
      <c r="B26" s="62"/>
      <c r="C26" s="822" t="s">
        <v>155</v>
      </c>
      <c r="D26" s="823"/>
      <c r="E26" s="823"/>
      <c r="F26" s="404">
        <f t="shared" ref="F26:F31" si="10">SUM(K26:W26)</f>
        <v>0</v>
      </c>
      <c r="G26" s="427">
        <f t="shared" ref="G26:H31" si="11">SUM(K26:W26)</f>
        <v>0</v>
      </c>
      <c r="H26" s="427">
        <f t="shared" si="11"/>
        <v>0</v>
      </c>
      <c r="I26" s="623">
        <f t="shared" ref="I26:I31" si="12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>
      <c r="B27" s="62"/>
      <c r="C27" s="822" t="s">
        <v>156</v>
      </c>
      <c r="D27" s="823"/>
      <c r="E27" s="823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>
      <c r="B28" s="62"/>
      <c r="C28" s="822" t="s">
        <v>157</v>
      </c>
      <c r="D28" s="823"/>
      <c r="E28" s="823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>
      <c r="B29" s="62"/>
      <c r="C29" s="822" t="s">
        <v>158</v>
      </c>
      <c r="D29" s="823"/>
      <c r="E29" s="823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>
      <c r="B30" s="62"/>
      <c r="C30" s="822" t="s">
        <v>159</v>
      </c>
      <c r="D30" s="823"/>
      <c r="E30" s="823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>
      <c r="B31" s="63"/>
      <c r="C31" s="824" t="s">
        <v>160</v>
      </c>
      <c r="D31" s="825"/>
      <c r="E31" s="825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 t="shared" ref="J32:X32" si="13">J33+J37+J40+J50+J53</f>
        <v>0</v>
      </c>
      <c r="K32" s="164">
        <f t="shared" si="2"/>
        <v>0</v>
      </c>
      <c r="L32" s="86">
        <f t="shared" si="13"/>
        <v>0</v>
      </c>
      <c r="M32" s="87">
        <f t="shared" si="13"/>
        <v>0</v>
      </c>
      <c r="N32" s="87">
        <f t="shared" si="13"/>
        <v>0</v>
      </c>
      <c r="O32" s="87">
        <f t="shared" si="13"/>
        <v>0</v>
      </c>
      <c r="P32" s="87">
        <f t="shared" si="13"/>
        <v>0</v>
      </c>
      <c r="Q32" s="90">
        <f t="shared" si="13"/>
        <v>0</v>
      </c>
      <c r="R32" s="536">
        <f t="shared" si="3"/>
        <v>0</v>
      </c>
      <c r="S32" s="442">
        <f t="shared" si="13"/>
        <v>0</v>
      </c>
      <c r="T32" s="87">
        <f t="shared" si="13"/>
        <v>0</v>
      </c>
      <c r="U32" s="90">
        <f t="shared" si="13"/>
        <v>0</v>
      </c>
      <c r="V32" s="486">
        <f t="shared" si="13"/>
        <v>0</v>
      </c>
      <c r="W32" s="89">
        <f t="shared" si="13"/>
        <v>0</v>
      </c>
      <c r="X32" s="91">
        <f t="shared" si="13"/>
        <v>0</v>
      </c>
    </row>
    <row r="33" spans="1:24" hidden="1">
      <c r="B33" s="124" t="s">
        <v>627</v>
      </c>
      <c r="C33" s="748" t="s">
        <v>163</v>
      </c>
      <c r="D33" s="749"/>
      <c r="E33" s="749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X33" si="14">J34+J35+J36</f>
        <v>0</v>
      </c>
      <c r="K33" s="165">
        <f t="shared" si="2"/>
        <v>0</v>
      </c>
      <c r="L33" s="118">
        <f t="shared" si="14"/>
        <v>0</v>
      </c>
      <c r="M33" s="119">
        <f t="shared" si="14"/>
        <v>0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0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4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SUM(K34:W34)</f>
        <v>0</v>
      </c>
      <c r="G34" s="423">
        <f t="shared" ref="G34:H36" si="15">SUM(K34:W34)</f>
        <v>0</v>
      </c>
      <c r="H34" s="423">
        <f t="shared" si="15"/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f>SUM(K35:W35)</f>
        <v>0</v>
      </c>
      <c r="G35" s="423">
        <f t="shared" si="15"/>
        <v>0</v>
      </c>
      <c r="H35" s="423">
        <f t="shared" si="15"/>
        <v>0</v>
      </c>
      <c r="I35" s="619">
        <f>SUM(L35:X35)</f>
        <v>0</v>
      </c>
      <c r="J35" s="156"/>
      <c r="K35" s="168">
        <f t="shared" si="2"/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SUM(K36:W36)</f>
        <v>0</v>
      </c>
      <c r="G36" s="423">
        <f t="shared" si="15"/>
        <v>0</v>
      </c>
      <c r="H36" s="423">
        <f t="shared" si="15"/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6">J38+J39</f>
        <v>0</v>
      </c>
      <c r="K37" s="166">
        <f t="shared" si="2"/>
        <v>0</v>
      </c>
      <c r="L37" s="94">
        <f t="shared" si="16"/>
        <v>0</v>
      </c>
      <c r="M37" s="95">
        <f t="shared" si="16"/>
        <v>0</v>
      </c>
      <c r="N37" s="95">
        <f t="shared" si="16"/>
        <v>0</v>
      </c>
      <c r="O37" s="95">
        <f t="shared" si="16"/>
        <v>0</v>
      </c>
      <c r="P37" s="95">
        <f t="shared" si="16"/>
        <v>0</v>
      </c>
      <c r="Q37" s="98">
        <f t="shared" si="16"/>
        <v>0</v>
      </c>
      <c r="R37" s="539">
        <f t="shared" si="3"/>
        <v>0</v>
      </c>
      <c r="S37" s="445">
        <f t="shared" si="16"/>
        <v>0</v>
      </c>
      <c r="T37" s="95">
        <f t="shared" si="16"/>
        <v>0</v>
      </c>
      <c r="U37" s="98">
        <f t="shared" si="16"/>
        <v>0</v>
      </c>
      <c r="V37" s="489">
        <f t="shared" si="16"/>
        <v>0</v>
      </c>
      <c r="W37" s="97">
        <f t="shared" si="16"/>
        <v>0</v>
      </c>
      <c r="X37" s="99">
        <f t="shared" si="16"/>
        <v>0</v>
      </c>
    </row>
    <row r="38" spans="1:24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SUM(K38:W38)</f>
        <v>0</v>
      </c>
      <c r="G38" s="423">
        <f>SUM(K38:W38)</f>
        <v>0</v>
      </c>
      <c r="H38" s="423">
        <f>SUM(L38:X38)</f>
        <v>0</v>
      </c>
      <c r="I38" s="619">
        <f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SUM(K39:W39)</f>
        <v>0</v>
      </c>
      <c r="G39" s="423">
        <f>SUM(K39:W39)</f>
        <v>0</v>
      </c>
      <c r="H39" s="423">
        <f>SUM(L39:X39)</f>
        <v>0</v>
      </c>
      <c r="I39" s="619">
        <f>SUM(L39:X39)</f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 hidden="1">
      <c r="B40" s="92" t="s">
        <v>634</v>
      </c>
      <c r="C40" s="736" t="s">
        <v>175</v>
      </c>
      <c r="D40" s="737"/>
      <c r="E40" s="737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 t="shared" ref="J40:X40" si="17">J41+J42+J43+J44+J45+J48+J49</f>
        <v>0</v>
      </c>
      <c r="K40" s="166">
        <f t="shared" si="2"/>
        <v>0</v>
      </c>
      <c r="L40" s="94">
        <f t="shared" si="17"/>
        <v>0</v>
      </c>
      <c r="M40" s="95">
        <f t="shared" si="17"/>
        <v>0</v>
      </c>
      <c r="N40" s="95">
        <f t="shared" si="17"/>
        <v>0</v>
      </c>
      <c r="O40" s="95">
        <f t="shared" si="17"/>
        <v>0</v>
      </c>
      <c r="P40" s="95">
        <f t="shared" si="17"/>
        <v>0</v>
      </c>
      <c r="Q40" s="98">
        <f t="shared" si="17"/>
        <v>0</v>
      </c>
      <c r="R40" s="539">
        <f t="shared" si="3"/>
        <v>0</v>
      </c>
      <c r="S40" s="445">
        <f t="shared" si="17"/>
        <v>0</v>
      </c>
      <c r="T40" s="95">
        <f t="shared" si="17"/>
        <v>0</v>
      </c>
      <c r="U40" s="98">
        <f t="shared" si="17"/>
        <v>0</v>
      </c>
      <c r="V40" s="489">
        <f t="shared" si="17"/>
        <v>0</v>
      </c>
      <c r="W40" s="97">
        <f t="shared" si="17"/>
        <v>0</v>
      </c>
      <c r="X40" s="99">
        <f t="shared" si="17"/>
        <v>0</v>
      </c>
    </row>
    <row r="41" spans="1:24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SUM(K41:W41)</f>
        <v>0</v>
      </c>
      <c r="G41" s="423">
        <f t="shared" ref="G41:H44" si="18">SUM(K41:W41)</f>
        <v>0</v>
      </c>
      <c r="H41" s="423">
        <f t="shared" si="18"/>
        <v>0</v>
      </c>
      <c r="I41" s="619">
        <f>SUM(L41:X41)</f>
        <v>0</v>
      </c>
      <c r="J41" s="156"/>
      <c r="K41" s="168">
        <f t="shared" si="2"/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SUM(K42:W42)</f>
        <v>0</v>
      </c>
      <c r="G42" s="423">
        <f t="shared" si="18"/>
        <v>0</v>
      </c>
      <c r="H42" s="423">
        <f t="shared" si="18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SUM(K43:W43)</f>
        <v>0</v>
      </c>
      <c r="G43" s="423">
        <f t="shared" si="18"/>
        <v>0</v>
      </c>
      <c r="H43" s="423">
        <f t="shared" si="18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SUM(K44:W44)</f>
        <v>0</v>
      </c>
      <c r="G44" s="423">
        <f t="shared" si="18"/>
        <v>0</v>
      </c>
      <c r="H44" s="423">
        <f t="shared" si="18"/>
        <v>0</v>
      </c>
      <c r="I44" s="619">
        <f>SUM(L44:X44)</f>
        <v>0</v>
      </c>
      <c r="J44" s="156"/>
      <c r="K44" s="168">
        <f t="shared" si="2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</row>
    <row r="45" spans="1:24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9">J46+J47</f>
        <v>0</v>
      </c>
      <c r="K45" s="168">
        <f t="shared" si="2"/>
        <v>0</v>
      </c>
      <c r="L45" s="77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13">
        <f t="shared" si="19"/>
        <v>0</v>
      </c>
      <c r="Q45" s="82">
        <f t="shared" si="19"/>
        <v>0</v>
      </c>
      <c r="R45" s="540">
        <f t="shared" si="3"/>
        <v>0</v>
      </c>
      <c r="S45" s="446">
        <f t="shared" si="19"/>
        <v>0</v>
      </c>
      <c r="T45" s="13">
        <f t="shared" si="19"/>
        <v>0</v>
      </c>
      <c r="U45" s="82">
        <f t="shared" si="19"/>
        <v>0</v>
      </c>
      <c r="V45" s="488">
        <f t="shared" si="19"/>
        <v>0</v>
      </c>
      <c r="W45" s="43">
        <f t="shared" si="19"/>
        <v>0</v>
      </c>
      <c r="X45" s="45">
        <f t="shared" si="19"/>
        <v>0</v>
      </c>
    </row>
    <row r="46" spans="1:24" hidden="1">
      <c r="B46" s="55"/>
      <c r="C46" s="264"/>
      <c r="D46" s="764" t="s">
        <v>186</v>
      </c>
      <c r="E46" s="764"/>
      <c r="F46" s="406">
        <f>SUM(K46:W46)</f>
        <v>0</v>
      </c>
      <c r="G46" s="429">
        <f t="shared" ref="G46:H49" si="20">SUM(K46:W46)</f>
        <v>0</v>
      </c>
      <c r="H46" s="429">
        <f t="shared" si="20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>
      <c r="B47" s="55"/>
      <c r="C47" s="264"/>
      <c r="D47" s="764" t="s">
        <v>187</v>
      </c>
      <c r="E47" s="764"/>
      <c r="F47" s="406">
        <f>SUM(K47:W47)</f>
        <v>0</v>
      </c>
      <c r="G47" s="429">
        <f t="shared" si="20"/>
        <v>0</v>
      </c>
      <c r="H47" s="429">
        <f t="shared" si="20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SUM(K48:W48)</f>
        <v>0</v>
      </c>
      <c r="G48" s="423">
        <f t="shared" si="20"/>
        <v>0</v>
      </c>
      <c r="H48" s="423">
        <f t="shared" si="20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SUM(K49:W49)</f>
        <v>0</v>
      </c>
      <c r="G49" s="423">
        <f t="shared" si="20"/>
        <v>0</v>
      </c>
      <c r="H49" s="423">
        <f t="shared" si="20"/>
        <v>0</v>
      </c>
      <c r="I49" s="619">
        <f>SUM(L49:X49)</f>
        <v>0</v>
      </c>
      <c r="J49" s="156"/>
      <c r="K49" s="168">
        <f t="shared" si="2"/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21">J51+J52</f>
        <v>0</v>
      </c>
      <c r="K50" s="166">
        <f t="shared" si="2"/>
        <v>0</v>
      </c>
      <c r="L50" s="94">
        <f t="shared" si="21"/>
        <v>0</v>
      </c>
      <c r="M50" s="95">
        <f t="shared" si="21"/>
        <v>0</v>
      </c>
      <c r="N50" s="95">
        <f t="shared" si="21"/>
        <v>0</v>
      </c>
      <c r="O50" s="95">
        <f t="shared" si="21"/>
        <v>0</v>
      </c>
      <c r="P50" s="95">
        <f t="shared" si="21"/>
        <v>0</v>
      </c>
      <c r="Q50" s="98">
        <f t="shared" si="21"/>
        <v>0</v>
      </c>
      <c r="R50" s="539">
        <f t="shared" si="3"/>
        <v>0</v>
      </c>
      <c r="S50" s="445">
        <f t="shared" si="21"/>
        <v>0</v>
      </c>
      <c r="T50" s="95">
        <f t="shared" si="21"/>
        <v>0</v>
      </c>
      <c r="U50" s="98">
        <f t="shared" si="21"/>
        <v>0</v>
      </c>
      <c r="V50" s="489">
        <f t="shared" si="21"/>
        <v>0</v>
      </c>
      <c r="W50" s="97">
        <f t="shared" si="21"/>
        <v>0</v>
      </c>
      <c r="X50" s="99">
        <f t="shared" si="21"/>
        <v>0</v>
      </c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SUM(K51:W51)</f>
        <v>0</v>
      </c>
      <c r="G51" s="423">
        <f>SUM(K51:W51)</f>
        <v>0</v>
      </c>
      <c r="H51" s="423">
        <f>SUM(L51:X51)</f>
        <v>0</v>
      </c>
      <c r="I51" s="619">
        <f>SUM(L51:X51)</f>
        <v>0</v>
      </c>
      <c r="J51" s="156"/>
      <c r="K51" s="168">
        <f t="shared" si="2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SUM(K52:W52)</f>
        <v>0</v>
      </c>
      <c r="G52" s="423">
        <f>SUM(K52:W52)</f>
        <v>0</v>
      </c>
      <c r="H52" s="423">
        <f>SUM(L52:X52)</f>
        <v>0</v>
      </c>
      <c r="I52" s="619">
        <f>SUM(L52:X52)</f>
        <v>0</v>
      </c>
      <c r="J52" s="156"/>
      <c r="K52" s="168">
        <f t="shared" si="2"/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 hidden="1">
      <c r="B53" s="92" t="s">
        <v>645</v>
      </c>
      <c r="C53" s="769" t="s">
        <v>197</v>
      </c>
      <c r="D53" s="770"/>
      <c r="E53" s="770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 t="shared" ref="J53:X53" si="22">J54+J55+J56+J57+J58</f>
        <v>0</v>
      </c>
      <c r="K53" s="166">
        <f t="shared" si="2"/>
        <v>0</v>
      </c>
      <c r="L53" s="94">
        <f t="shared" si="22"/>
        <v>0</v>
      </c>
      <c r="M53" s="95">
        <f t="shared" si="22"/>
        <v>0</v>
      </c>
      <c r="N53" s="95">
        <f t="shared" si="22"/>
        <v>0</v>
      </c>
      <c r="O53" s="95">
        <f t="shared" si="22"/>
        <v>0</v>
      </c>
      <c r="P53" s="95">
        <f t="shared" si="22"/>
        <v>0</v>
      </c>
      <c r="Q53" s="98">
        <f t="shared" si="22"/>
        <v>0</v>
      </c>
      <c r="R53" s="539">
        <f t="shared" si="3"/>
        <v>0</v>
      </c>
      <c r="S53" s="445">
        <f t="shared" si="22"/>
        <v>0</v>
      </c>
      <c r="T53" s="95">
        <f t="shared" si="22"/>
        <v>0</v>
      </c>
      <c r="U53" s="98">
        <f t="shared" si="22"/>
        <v>0</v>
      </c>
      <c r="V53" s="489">
        <f t="shared" si="22"/>
        <v>0</v>
      </c>
      <c r="W53" s="97">
        <f t="shared" si="22"/>
        <v>0</v>
      </c>
      <c r="X53" s="99">
        <f t="shared" si="22"/>
        <v>0</v>
      </c>
    </row>
    <row r="54" spans="1:24" s="41" customFormat="1" hidden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f>SUM(K54:W54)</f>
        <v>0</v>
      </c>
      <c r="G54" s="423">
        <f t="shared" ref="G54:H58" si="23">SUM(K54:W54)</f>
        <v>0</v>
      </c>
      <c r="H54" s="423">
        <f t="shared" si="23"/>
        <v>0</v>
      </c>
      <c r="I54" s="619">
        <f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</row>
    <row r="55" spans="1:24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>
        <f>SUM(K55:W55)</f>
        <v>0</v>
      </c>
      <c r="G55" s="423">
        <f t="shared" si="23"/>
        <v>0</v>
      </c>
      <c r="H55" s="423">
        <f t="shared" si="23"/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>
        <f>SUM(K56:W56)</f>
        <v>0</v>
      </c>
      <c r="G56" s="423">
        <f t="shared" si="23"/>
        <v>0</v>
      </c>
      <c r="H56" s="423">
        <f t="shared" si="23"/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>
        <f>SUM(K57:W57)</f>
        <v>0</v>
      </c>
      <c r="G57" s="423">
        <f t="shared" si="23"/>
        <v>0</v>
      </c>
      <c r="H57" s="423">
        <f t="shared" si="23"/>
        <v>0</v>
      </c>
      <c r="I57" s="619">
        <f>SUM(L57:X57)</f>
        <v>0</v>
      </c>
      <c r="J57" s="156"/>
      <c r="K57" s="168">
        <f t="shared" si="2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>
        <f>SUM(K58:W58)</f>
        <v>0</v>
      </c>
      <c r="G58" s="424">
        <f t="shared" si="23"/>
        <v>0</v>
      </c>
      <c r="H58" s="424">
        <f t="shared" si="23"/>
        <v>0</v>
      </c>
      <c r="I58" s="620">
        <f>SUM(L58:X58)</f>
        <v>0</v>
      </c>
      <c r="J58" s="197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24">J60+J61+J62+J63+J64+J65+J66+J70</f>
        <v>0</v>
      </c>
      <c r="K59" s="164">
        <f t="shared" si="2"/>
        <v>0</v>
      </c>
      <c r="L59" s="86">
        <f t="shared" si="24"/>
        <v>0</v>
      </c>
      <c r="M59" s="87">
        <f t="shared" si="24"/>
        <v>0</v>
      </c>
      <c r="N59" s="87">
        <f t="shared" si="24"/>
        <v>0</v>
      </c>
      <c r="O59" s="87">
        <f t="shared" si="24"/>
        <v>0</v>
      </c>
      <c r="P59" s="87">
        <f t="shared" si="24"/>
        <v>0</v>
      </c>
      <c r="Q59" s="90">
        <f t="shared" si="24"/>
        <v>0</v>
      </c>
      <c r="R59" s="536">
        <f t="shared" si="3"/>
        <v>0</v>
      </c>
      <c r="S59" s="442">
        <f t="shared" si="24"/>
        <v>0</v>
      </c>
      <c r="T59" s="87">
        <f t="shared" si="24"/>
        <v>0</v>
      </c>
      <c r="U59" s="90">
        <f t="shared" si="24"/>
        <v>0</v>
      </c>
      <c r="V59" s="486">
        <f t="shared" si="24"/>
        <v>0</v>
      </c>
      <c r="W59" s="89">
        <f t="shared" si="24"/>
        <v>0</v>
      </c>
      <c r="X59" s="91">
        <f t="shared" si="24"/>
        <v>0</v>
      </c>
    </row>
    <row r="60" spans="1:24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>
        <f t="shared" ref="F60:F65" si="25">SUM(K60:W60)</f>
        <v>0</v>
      </c>
      <c r="G60" s="420">
        <f t="shared" ref="G60:H65" si="26">SUM(K60:W60)</f>
        <v>0</v>
      </c>
      <c r="H60" s="420">
        <f t="shared" si="26"/>
        <v>0</v>
      </c>
      <c r="I60" s="616">
        <f t="shared" ref="I60:I65" si="27">SUM(L60:X60)</f>
        <v>0</v>
      </c>
      <c r="J60" s="148"/>
      <c r="K60" s="166">
        <f t="shared" si="2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>
      <c r="A61" s="127" t="s">
        <v>209</v>
      </c>
      <c r="B61" s="116" t="s">
        <v>651</v>
      </c>
      <c r="C61" s="801" t="s">
        <v>210</v>
      </c>
      <c r="D61" s="802"/>
      <c r="E61" s="802"/>
      <c r="F61" s="397">
        <f t="shared" si="25"/>
        <v>0</v>
      </c>
      <c r="G61" s="420">
        <f t="shared" si="26"/>
        <v>0</v>
      </c>
      <c r="H61" s="420">
        <f t="shared" si="26"/>
        <v>0</v>
      </c>
      <c r="I61" s="616">
        <f t="shared" si="27"/>
        <v>0</v>
      </c>
      <c r="J61" s="148"/>
      <c r="K61" s="166">
        <f t="shared" si="2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>
        <f t="shared" si="25"/>
        <v>0</v>
      </c>
      <c r="G62" s="422">
        <f t="shared" si="26"/>
        <v>0</v>
      </c>
      <c r="H62" s="422">
        <f t="shared" si="26"/>
        <v>0</v>
      </c>
      <c r="I62" s="618">
        <f t="shared" si="27"/>
        <v>0</v>
      </c>
      <c r="J62" s="150"/>
      <c r="K62" s="166">
        <f t="shared" si="2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>
        <f t="shared" si="25"/>
        <v>0</v>
      </c>
      <c r="G63" s="422">
        <f t="shared" si="26"/>
        <v>0</v>
      </c>
      <c r="H63" s="422">
        <f t="shared" si="26"/>
        <v>0</v>
      </c>
      <c r="I63" s="618">
        <f t="shared" si="27"/>
        <v>0</v>
      </c>
      <c r="J63" s="150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>
        <f t="shared" si="25"/>
        <v>0</v>
      </c>
      <c r="G64" s="422">
        <f t="shared" si="26"/>
        <v>0</v>
      </c>
      <c r="H64" s="422">
        <f t="shared" si="26"/>
        <v>0</v>
      </c>
      <c r="I64" s="618">
        <f t="shared" si="27"/>
        <v>0</v>
      </c>
      <c r="J64" s="150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>
      <c r="A65" s="127" t="s">
        <v>214</v>
      </c>
      <c r="B65" s="116" t="s">
        <v>655</v>
      </c>
      <c r="C65" s="769" t="s">
        <v>215</v>
      </c>
      <c r="D65" s="770"/>
      <c r="E65" s="770"/>
      <c r="F65" s="399">
        <f t="shared" si="25"/>
        <v>0</v>
      </c>
      <c r="G65" s="422">
        <f t="shared" si="26"/>
        <v>0</v>
      </c>
      <c r="H65" s="422">
        <f t="shared" si="26"/>
        <v>0</v>
      </c>
      <c r="I65" s="618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28">J67+J68+J69</f>
        <v>0</v>
      </c>
      <c r="K66" s="166">
        <f t="shared" si="2"/>
        <v>0</v>
      </c>
      <c r="L66" s="94">
        <f t="shared" si="28"/>
        <v>0</v>
      </c>
      <c r="M66" s="95">
        <f t="shared" si="28"/>
        <v>0</v>
      </c>
      <c r="N66" s="95">
        <f t="shared" si="28"/>
        <v>0</v>
      </c>
      <c r="O66" s="95">
        <f t="shared" si="28"/>
        <v>0</v>
      </c>
      <c r="P66" s="95">
        <f t="shared" si="28"/>
        <v>0</v>
      </c>
      <c r="Q66" s="98">
        <f t="shared" si="28"/>
        <v>0</v>
      </c>
      <c r="R66" s="539">
        <f t="shared" si="3"/>
        <v>0</v>
      </c>
      <c r="S66" s="445">
        <f t="shared" si="28"/>
        <v>0</v>
      </c>
      <c r="T66" s="95">
        <f t="shared" si="28"/>
        <v>0</v>
      </c>
      <c r="U66" s="98">
        <f t="shared" si="28"/>
        <v>0</v>
      </c>
      <c r="V66" s="489">
        <f t="shared" si="28"/>
        <v>0</v>
      </c>
      <c r="W66" s="97">
        <f t="shared" si="28"/>
        <v>0</v>
      </c>
      <c r="X66" s="99">
        <f t="shared" si="28"/>
        <v>0</v>
      </c>
    </row>
    <row r="67" spans="1:25" hidden="1">
      <c r="B67" s="55"/>
      <c r="C67" s="2"/>
      <c r="D67" s="764" t="s">
        <v>343</v>
      </c>
      <c r="E67" s="764"/>
      <c r="F67" s="406">
        <f>SUM(K67:W67)</f>
        <v>0</v>
      </c>
      <c r="G67" s="429">
        <f t="shared" ref="G67:H69" si="29">SUM(K67:W67)</f>
        <v>0</v>
      </c>
      <c r="H67" s="429">
        <f t="shared" si="29"/>
        <v>0</v>
      </c>
      <c r="I67" s="625">
        <f>SUM(L67:X67)</f>
        <v>0</v>
      </c>
      <c r="J67" s="149"/>
      <c r="K67" s="167">
        <f t="shared" si="2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>
      <c r="B68" s="55"/>
      <c r="C68" s="2"/>
      <c r="D68" s="764" t="s">
        <v>344</v>
      </c>
      <c r="E68" s="764"/>
      <c r="F68" s="406">
        <f>SUM(K68:W68)</f>
        <v>0</v>
      </c>
      <c r="G68" s="429">
        <f t="shared" si="29"/>
        <v>0</v>
      </c>
      <c r="H68" s="429">
        <f t="shared" si="29"/>
        <v>0</v>
      </c>
      <c r="I68" s="625">
        <f>SUM(L68:X68)</f>
        <v>0</v>
      </c>
      <c r="J68" s="149"/>
      <c r="K68" s="167">
        <f t="shared" si="2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>
      <c r="B69" s="55"/>
      <c r="C69" s="2"/>
      <c r="D69" s="764" t="s">
        <v>345</v>
      </c>
      <c r="E69" s="764"/>
      <c r="F69" s="406">
        <f>SUM(K69:W69)</f>
        <v>0</v>
      </c>
      <c r="G69" s="429">
        <f t="shared" si="29"/>
        <v>0</v>
      </c>
      <c r="H69" s="429">
        <f t="shared" si="29"/>
        <v>0</v>
      </c>
      <c r="I69" s="625">
        <f>SUM(L69:X69)</f>
        <v>0</v>
      </c>
      <c r="J69" s="149"/>
      <c r="K69" s="167">
        <f t="shared" si="2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30">J71+J72+J73+J74</f>
        <v>0</v>
      </c>
      <c r="K70" s="166">
        <f t="shared" ref="K70:K133" si="31">SUM(I70:J70)</f>
        <v>0</v>
      </c>
      <c r="L70" s="94">
        <f t="shared" si="30"/>
        <v>0</v>
      </c>
      <c r="M70" s="95">
        <f t="shared" si="30"/>
        <v>0</v>
      </c>
      <c r="N70" s="95">
        <f t="shared" si="30"/>
        <v>0</v>
      </c>
      <c r="O70" s="95">
        <f t="shared" si="30"/>
        <v>0</v>
      </c>
      <c r="P70" s="95">
        <f t="shared" si="30"/>
        <v>0</v>
      </c>
      <c r="Q70" s="98">
        <f t="shared" si="30"/>
        <v>0</v>
      </c>
      <c r="R70" s="539">
        <f t="shared" ref="R70:R133" si="32">SUM(L70:Q70)</f>
        <v>0</v>
      </c>
      <c r="S70" s="445">
        <f t="shared" si="30"/>
        <v>0</v>
      </c>
      <c r="T70" s="95">
        <f t="shared" si="30"/>
        <v>0</v>
      </c>
      <c r="U70" s="98">
        <f t="shared" si="30"/>
        <v>0</v>
      </c>
      <c r="V70" s="489">
        <f t="shared" si="30"/>
        <v>0</v>
      </c>
      <c r="W70" s="97">
        <f t="shared" si="30"/>
        <v>0</v>
      </c>
      <c r="X70" s="99">
        <f t="shared" si="30"/>
        <v>0</v>
      </c>
    </row>
    <row r="71" spans="1:25" hidden="1">
      <c r="B71" s="55"/>
      <c r="C71" s="2"/>
      <c r="D71" s="764" t="s">
        <v>835</v>
      </c>
      <c r="E71" s="764"/>
      <c r="F71" s="406">
        <f>SUM(K71:W71)</f>
        <v>0</v>
      </c>
      <c r="G71" s="429">
        <f t="shared" ref="G71:H74" si="33">SUM(K71:W71)</f>
        <v>0</v>
      </c>
      <c r="H71" s="429">
        <f t="shared" si="33"/>
        <v>0</v>
      </c>
      <c r="I71" s="625">
        <f>SUM(L71:X71)</f>
        <v>0</v>
      </c>
      <c r="J71" s="149"/>
      <c r="K71" s="167">
        <f t="shared" si="31"/>
        <v>0</v>
      </c>
      <c r="L71" s="75"/>
      <c r="M71" s="1"/>
      <c r="N71" s="1"/>
      <c r="O71" s="1"/>
      <c r="P71" s="1"/>
      <c r="Q71" s="81"/>
      <c r="R71" s="541">
        <f t="shared" si="32"/>
        <v>0</v>
      </c>
      <c r="S71" s="447"/>
      <c r="T71" s="1"/>
      <c r="U71" s="81"/>
      <c r="V71" s="490"/>
      <c r="W71" s="42"/>
      <c r="X71" s="44"/>
    </row>
    <row r="72" spans="1:25" hidden="1">
      <c r="B72" s="55"/>
      <c r="C72" s="2"/>
      <c r="D72" s="764" t="s">
        <v>346</v>
      </c>
      <c r="E72" s="764"/>
      <c r="F72" s="406">
        <f>SUM(K72:W72)</f>
        <v>0</v>
      </c>
      <c r="G72" s="429">
        <f t="shared" si="33"/>
        <v>0</v>
      </c>
      <c r="H72" s="429">
        <f t="shared" si="33"/>
        <v>0</v>
      </c>
      <c r="I72" s="625">
        <f>SUM(L72:X72)</f>
        <v>0</v>
      </c>
      <c r="J72" s="149"/>
      <c r="K72" s="167">
        <f t="shared" si="31"/>
        <v>0</v>
      </c>
      <c r="L72" s="75"/>
      <c r="M72" s="1"/>
      <c r="N72" s="1"/>
      <c r="O72" s="1"/>
      <c r="P72" s="1"/>
      <c r="Q72" s="81"/>
      <c r="R72" s="541">
        <f t="shared" si="32"/>
        <v>0</v>
      </c>
      <c r="S72" s="447"/>
      <c r="T72" s="1"/>
      <c r="U72" s="81"/>
      <c r="V72" s="490"/>
      <c r="W72" s="42"/>
      <c r="X72" s="44"/>
    </row>
    <row r="73" spans="1:25" hidden="1">
      <c r="B73" s="55"/>
      <c r="C73" s="2"/>
      <c r="D73" s="764" t="s">
        <v>836</v>
      </c>
      <c r="E73" s="764"/>
      <c r="F73" s="406">
        <f>SUM(K73:W73)</f>
        <v>0</v>
      </c>
      <c r="G73" s="429">
        <f t="shared" si="33"/>
        <v>0</v>
      </c>
      <c r="H73" s="429">
        <f t="shared" si="33"/>
        <v>0</v>
      </c>
      <c r="I73" s="625">
        <f>SUM(L73:X73)</f>
        <v>0</v>
      </c>
      <c r="J73" s="149"/>
      <c r="K73" s="167">
        <f t="shared" si="31"/>
        <v>0</v>
      </c>
      <c r="L73" s="75"/>
      <c r="M73" s="1"/>
      <c r="N73" s="1"/>
      <c r="O73" s="1"/>
      <c r="P73" s="1"/>
      <c r="Q73" s="81"/>
      <c r="R73" s="541">
        <f t="shared" si="32"/>
        <v>0</v>
      </c>
      <c r="S73" s="447"/>
      <c r="T73" s="1"/>
      <c r="U73" s="81"/>
      <c r="V73" s="490"/>
      <c r="W73" s="42"/>
      <c r="X73" s="44"/>
    </row>
    <row r="74" spans="1:25" ht="15.75" hidden="1" thickBot="1">
      <c r="B74" s="55"/>
      <c r="C74" s="2"/>
      <c r="D74" s="764" t="s">
        <v>834</v>
      </c>
      <c r="E74" s="764"/>
      <c r="F74" s="406">
        <f>SUM(K74:W74)</f>
        <v>0</v>
      </c>
      <c r="G74" s="429">
        <f t="shared" si="33"/>
        <v>0</v>
      </c>
      <c r="H74" s="429">
        <f t="shared" si="33"/>
        <v>0</v>
      </c>
      <c r="I74" s="625">
        <f>SUM(L74:X74)</f>
        <v>0</v>
      </c>
      <c r="J74" s="149"/>
      <c r="K74" s="167">
        <f t="shared" si="31"/>
        <v>0</v>
      </c>
      <c r="L74" s="75"/>
      <c r="M74" s="1"/>
      <c r="N74" s="1"/>
      <c r="O74" s="1"/>
      <c r="P74" s="1"/>
      <c r="Q74" s="81"/>
      <c r="R74" s="541">
        <f t="shared" si="32"/>
        <v>0</v>
      </c>
      <c r="S74" s="447"/>
      <c r="T74" s="1"/>
      <c r="U74" s="81"/>
      <c r="V74" s="490"/>
      <c r="W74" s="42"/>
      <c r="X74" s="44"/>
    </row>
    <row r="75" spans="1:25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25">
        <f>G76+G79+G83+G84+G95+G106+G117+G120+G132+G133+G134+G135+G146</f>
        <v>0</v>
      </c>
      <c r="H75" s="425">
        <f>H76+H79+H83+H84+H95+H106+H117+H120+H132+H133+H134+H135+H146</f>
        <v>0</v>
      </c>
      <c r="I75" s="621">
        <f>I76+I79+I83+I84+I95+I106+I117+I120+I132+I133+I134+I135+I146</f>
        <v>0</v>
      </c>
      <c r="J75" s="152">
        <f t="shared" ref="J75:X75" si="34">J76+J79+J83+J84+J95+J106+J117+J120+J132+J133+J134+J135+J146</f>
        <v>0</v>
      </c>
      <c r="K75" s="164">
        <f t="shared" si="31"/>
        <v>0</v>
      </c>
      <c r="L75" s="86">
        <f t="shared" si="34"/>
        <v>0</v>
      </c>
      <c r="M75" s="87">
        <f t="shared" si="34"/>
        <v>0</v>
      </c>
      <c r="N75" s="87">
        <f t="shared" si="34"/>
        <v>0</v>
      </c>
      <c r="O75" s="87">
        <f t="shared" si="34"/>
        <v>0</v>
      </c>
      <c r="P75" s="87">
        <f t="shared" si="34"/>
        <v>0</v>
      </c>
      <c r="Q75" s="90">
        <f t="shared" si="34"/>
        <v>0</v>
      </c>
      <c r="R75" s="536">
        <f t="shared" si="32"/>
        <v>0</v>
      </c>
      <c r="S75" s="442">
        <f t="shared" si="34"/>
        <v>0</v>
      </c>
      <c r="T75" s="87">
        <f t="shared" si="34"/>
        <v>0</v>
      </c>
      <c r="U75" s="90">
        <f t="shared" si="34"/>
        <v>0</v>
      </c>
      <c r="V75" s="486">
        <f t="shared" si="34"/>
        <v>0</v>
      </c>
      <c r="W75" s="89">
        <f t="shared" si="34"/>
        <v>0</v>
      </c>
      <c r="X75" s="91">
        <f t="shared" si="34"/>
        <v>0</v>
      </c>
    </row>
    <row r="76" spans="1:25" s="41" customFormat="1" hidden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35">J77+J78</f>
        <v>0</v>
      </c>
      <c r="K76" s="169">
        <f t="shared" si="31"/>
        <v>0</v>
      </c>
      <c r="L76" s="171">
        <f t="shared" si="35"/>
        <v>0</v>
      </c>
      <c r="M76" s="133">
        <f t="shared" si="35"/>
        <v>0</v>
      </c>
      <c r="N76" s="133">
        <f t="shared" si="35"/>
        <v>0</v>
      </c>
      <c r="O76" s="133">
        <f t="shared" si="35"/>
        <v>0</v>
      </c>
      <c r="P76" s="133">
        <f t="shared" si="35"/>
        <v>0</v>
      </c>
      <c r="Q76" s="134">
        <f t="shared" si="35"/>
        <v>0</v>
      </c>
      <c r="R76" s="542">
        <f t="shared" si="32"/>
        <v>0</v>
      </c>
      <c r="S76" s="448">
        <f t="shared" si="35"/>
        <v>0</v>
      </c>
      <c r="T76" s="133">
        <f t="shared" si="35"/>
        <v>0</v>
      </c>
      <c r="U76" s="134">
        <f t="shared" si="35"/>
        <v>0</v>
      </c>
      <c r="V76" s="558">
        <f t="shared" si="35"/>
        <v>0</v>
      </c>
      <c r="W76" s="132">
        <f t="shared" si="35"/>
        <v>0</v>
      </c>
      <c r="X76" s="135">
        <f t="shared" si="35"/>
        <v>0</v>
      </c>
    </row>
    <row r="77" spans="1:25" hidden="1">
      <c r="B77" s="55"/>
      <c r="C77" s="2"/>
      <c r="D77" s="764" t="s">
        <v>347</v>
      </c>
      <c r="E77" s="764"/>
      <c r="F77" s="406">
        <f>SUM(K77:W77)</f>
        <v>0</v>
      </c>
      <c r="G77" s="429">
        <f>SUM(K77:W77)</f>
        <v>0</v>
      </c>
      <c r="H77" s="429">
        <f>SUM(L77:X77)</f>
        <v>0</v>
      </c>
      <c r="I77" s="625">
        <f>SUM(L77:X77)</f>
        <v>0</v>
      </c>
      <c r="J77" s="149"/>
      <c r="K77" s="167">
        <f t="shared" si="31"/>
        <v>0</v>
      </c>
      <c r="L77" s="75"/>
      <c r="M77" s="1"/>
      <c r="N77" s="1"/>
      <c r="O77" s="1"/>
      <c r="P77" s="1"/>
      <c r="Q77" s="81"/>
      <c r="R77" s="541">
        <f t="shared" si="32"/>
        <v>0</v>
      </c>
      <c r="S77" s="447"/>
      <c r="T77" s="1"/>
      <c r="U77" s="81"/>
      <c r="V77" s="490"/>
      <c r="W77" s="42"/>
      <c r="X77" s="44"/>
    </row>
    <row r="78" spans="1:25" hidden="1">
      <c r="B78" s="55"/>
      <c r="C78" s="2"/>
      <c r="D78" s="764" t="s">
        <v>348</v>
      </c>
      <c r="E78" s="764"/>
      <c r="F78" s="406">
        <f>SUM(K78:W78)</f>
        <v>0</v>
      </c>
      <c r="G78" s="429">
        <f>SUM(K78:W78)</f>
        <v>0</v>
      </c>
      <c r="H78" s="429">
        <f>SUM(L78:X78)</f>
        <v>0</v>
      </c>
      <c r="I78" s="625">
        <f>SUM(L78:X78)</f>
        <v>0</v>
      </c>
      <c r="J78" s="149"/>
      <c r="K78" s="167">
        <f t="shared" si="31"/>
        <v>0</v>
      </c>
      <c r="L78" s="75"/>
      <c r="M78" s="1"/>
      <c r="N78" s="1"/>
      <c r="O78" s="1"/>
      <c r="P78" s="1"/>
      <c r="Q78" s="81"/>
      <c r="R78" s="541">
        <f t="shared" si="32"/>
        <v>0</v>
      </c>
      <c r="S78" s="447"/>
      <c r="T78" s="1"/>
      <c r="U78" s="81"/>
      <c r="V78" s="490"/>
      <c r="W78" s="42"/>
      <c r="X78" s="44"/>
    </row>
    <row r="79" spans="1:25" hidden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36">J80+J81+J82</f>
        <v>0</v>
      </c>
      <c r="K79" s="169">
        <f t="shared" si="31"/>
        <v>0</v>
      </c>
      <c r="L79" s="171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3">
        <f t="shared" si="36"/>
        <v>0</v>
      </c>
      <c r="Q79" s="134">
        <f t="shared" si="36"/>
        <v>0</v>
      </c>
      <c r="R79" s="542">
        <f t="shared" si="32"/>
        <v>0</v>
      </c>
      <c r="S79" s="448">
        <f t="shared" si="36"/>
        <v>0</v>
      </c>
      <c r="T79" s="133">
        <f t="shared" si="36"/>
        <v>0</v>
      </c>
      <c r="U79" s="134">
        <f t="shared" si="36"/>
        <v>0</v>
      </c>
      <c r="V79" s="558">
        <f t="shared" si="36"/>
        <v>0</v>
      </c>
      <c r="W79" s="132">
        <f t="shared" si="36"/>
        <v>0</v>
      </c>
      <c r="X79" s="135">
        <f t="shared" si="36"/>
        <v>0</v>
      </c>
    </row>
    <row r="80" spans="1:25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SUM(K80:W80)</f>
        <v>0</v>
      </c>
      <c r="G80" s="421">
        <f t="shared" ref="G80:H83" si="37">SUM(K80:W80)</f>
        <v>0</v>
      </c>
      <c r="H80" s="421">
        <f t="shared" si="37"/>
        <v>0</v>
      </c>
      <c r="I80" s="617">
        <f>SUM(L80:X80)</f>
        <v>0</v>
      </c>
      <c r="J80" s="190"/>
      <c r="K80" s="191">
        <f t="shared" si="31"/>
        <v>0</v>
      </c>
      <c r="L80" s="199"/>
      <c r="M80" s="193"/>
      <c r="N80" s="193"/>
      <c r="O80" s="193"/>
      <c r="P80" s="193"/>
      <c r="Q80" s="194"/>
      <c r="R80" s="538">
        <f t="shared" si="32"/>
        <v>0</v>
      </c>
      <c r="S80" s="444"/>
      <c r="T80" s="193"/>
      <c r="U80" s="194"/>
      <c r="V80" s="492"/>
      <c r="W80" s="192"/>
      <c r="X80" s="195"/>
    </row>
    <row r="81" spans="1:24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SUM(K81:W81)</f>
        <v>0</v>
      </c>
      <c r="G81" s="421">
        <f t="shared" si="37"/>
        <v>0</v>
      </c>
      <c r="H81" s="421">
        <f t="shared" si="37"/>
        <v>0</v>
      </c>
      <c r="I81" s="617">
        <f>SUM(L81:X81)</f>
        <v>0</v>
      </c>
      <c r="J81" s="190"/>
      <c r="K81" s="191">
        <f t="shared" si="31"/>
        <v>0</v>
      </c>
      <c r="L81" s="199"/>
      <c r="M81" s="193"/>
      <c r="N81" s="193"/>
      <c r="O81" s="193"/>
      <c r="P81" s="193"/>
      <c r="Q81" s="194"/>
      <c r="R81" s="538">
        <f t="shared" si="32"/>
        <v>0</v>
      </c>
      <c r="S81" s="444"/>
      <c r="T81" s="193"/>
      <c r="U81" s="194"/>
      <c r="V81" s="492"/>
      <c r="W81" s="192"/>
      <c r="X81" s="195"/>
    </row>
    <row r="82" spans="1:24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SUM(K82:W82)</f>
        <v>0</v>
      </c>
      <c r="G82" s="421">
        <f t="shared" si="37"/>
        <v>0</v>
      </c>
      <c r="H82" s="421">
        <f t="shared" si="37"/>
        <v>0</v>
      </c>
      <c r="I82" s="617">
        <f>SUM(L82:X82)</f>
        <v>0</v>
      </c>
      <c r="J82" s="190"/>
      <c r="K82" s="191">
        <f t="shared" si="31"/>
        <v>0</v>
      </c>
      <c r="L82" s="199"/>
      <c r="M82" s="193"/>
      <c r="N82" s="193"/>
      <c r="O82" s="193"/>
      <c r="P82" s="193"/>
      <c r="Q82" s="194"/>
      <c r="R82" s="538">
        <f t="shared" si="32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>
        <f>SUM(K83:W83)</f>
        <v>0</v>
      </c>
      <c r="G83" s="431">
        <f t="shared" si="37"/>
        <v>0</v>
      </c>
      <c r="H83" s="431">
        <f t="shared" si="37"/>
        <v>0</v>
      </c>
      <c r="I83" s="627">
        <f>SUM(L83:X83)</f>
        <v>0</v>
      </c>
      <c r="J83" s="158"/>
      <c r="K83" s="170">
        <f t="shared" si="31"/>
        <v>0</v>
      </c>
      <c r="L83" s="110"/>
      <c r="M83" s="111"/>
      <c r="N83" s="111"/>
      <c r="O83" s="111"/>
      <c r="P83" s="111"/>
      <c r="Q83" s="114"/>
      <c r="R83" s="543">
        <f t="shared" si="32"/>
        <v>0</v>
      </c>
      <c r="S83" s="449"/>
      <c r="T83" s="111"/>
      <c r="U83" s="114"/>
      <c r="V83" s="491"/>
      <c r="W83" s="113"/>
      <c r="X83" s="115"/>
    </row>
    <row r="84" spans="1:24" s="41" customFormat="1" hidden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38">J85+J86+J87+J88+J89+J90+J91+J92+J93+J94</f>
        <v>0</v>
      </c>
      <c r="K84" s="170">
        <f t="shared" si="31"/>
        <v>0</v>
      </c>
      <c r="L84" s="110">
        <f t="shared" si="38"/>
        <v>0</v>
      </c>
      <c r="M84" s="111">
        <f t="shared" si="38"/>
        <v>0</v>
      </c>
      <c r="N84" s="111">
        <f t="shared" si="38"/>
        <v>0</v>
      </c>
      <c r="O84" s="111">
        <f t="shared" si="38"/>
        <v>0</v>
      </c>
      <c r="P84" s="111">
        <f t="shared" si="38"/>
        <v>0</v>
      </c>
      <c r="Q84" s="114">
        <f t="shared" si="38"/>
        <v>0</v>
      </c>
      <c r="R84" s="543">
        <f t="shared" si="32"/>
        <v>0</v>
      </c>
      <c r="S84" s="449">
        <f t="shared" si="38"/>
        <v>0</v>
      </c>
      <c r="T84" s="111">
        <f t="shared" si="38"/>
        <v>0</v>
      </c>
      <c r="U84" s="114">
        <f t="shared" si="38"/>
        <v>0</v>
      </c>
      <c r="V84" s="491">
        <f t="shared" si="38"/>
        <v>0</v>
      </c>
      <c r="W84" s="113">
        <f t="shared" si="38"/>
        <v>0</v>
      </c>
      <c r="X84" s="115">
        <f t="shared" si="38"/>
        <v>0</v>
      </c>
    </row>
    <row r="85" spans="1:24" hidden="1">
      <c r="B85" s="55"/>
      <c r="C85" s="2"/>
      <c r="D85" s="764" t="s">
        <v>370</v>
      </c>
      <c r="E85" s="764"/>
      <c r="F85" s="406">
        <f t="shared" ref="F85:F94" si="39">SUM(K85:W85)</f>
        <v>0</v>
      </c>
      <c r="G85" s="429">
        <f t="shared" ref="G85:H94" si="40">SUM(K85:W85)</f>
        <v>0</v>
      </c>
      <c r="H85" s="429">
        <f t="shared" si="40"/>
        <v>0</v>
      </c>
      <c r="I85" s="625">
        <f t="shared" ref="I85:I94" si="41">SUM(L85:X85)</f>
        <v>0</v>
      </c>
      <c r="J85" s="149"/>
      <c r="K85" s="167">
        <f t="shared" si="31"/>
        <v>0</v>
      </c>
      <c r="L85" s="75"/>
      <c r="M85" s="1"/>
      <c r="N85" s="1"/>
      <c r="O85" s="1"/>
      <c r="P85" s="1"/>
      <c r="Q85" s="81"/>
      <c r="R85" s="541">
        <f t="shared" si="32"/>
        <v>0</v>
      </c>
      <c r="S85" s="447"/>
      <c r="T85" s="1"/>
      <c r="U85" s="81"/>
      <c r="V85" s="490"/>
      <c r="W85" s="42"/>
      <c r="X85" s="44"/>
    </row>
    <row r="86" spans="1:24" hidden="1">
      <c r="B86" s="55"/>
      <c r="C86" s="2"/>
      <c r="D86" s="764" t="s">
        <v>506</v>
      </c>
      <c r="E86" s="764"/>
      <c r="F86" s="406">
        <f t="shared" si="39"/>
        <v>0</v>
      </c>
      <c r="G86" s="429">
        <f t="shared" si="40"/>
        <v>0</v>
      </c>
      <c r="H86" s="429">
        <f t="shared" si="40"/>
        <v>0</v>
      </c>
      <c r="I86" s="625">
        <f t="shared" si="41"/>
        <v>0</v>
      </c>
      <c r="J86" s="149"/>
      <c r="K86" s="167">
        <f t="shared" si="31"/>
        <v>0</v>
      </c>
      <c r="L86" s="75"/>
      <c r="M86" s="1"/>
      <c r="N86" s="1"/>
      <c r="O86" s="1"/>
      <c r="P86" s="1"/>
      <c r="Q86" s="81"/>
      <c r="R86" s="541">
        <f t="shared" si="32"/>
        <v>0</v>
      </c>
      <c r="S86" s="447"/>
      <c r="T86" s="1"/>
      <c r="U86" s="81"/>
      <c r="V86" s="490"/>
      <c r="W86" s="42"/>
      <c r="X86" s="44"/>
    </row>
    <row r="87" spans="1:24" hidden="1">
      <c r="B87" s="55"/>
      <c r="C87" s="2"/>
      <c r="D87" s="764" t="s">
        <v>507</v>
      </c>
      <c r="E87" s="764"/>
      <c r="F87" s="406">
        <f t="shared" si="39"/>
        <v>0</v>
      </c>
      <c r="G87" s="429">
        <f t="shared" si="40"/>
        <v>0</v>
      </c>
      <c r="H87" s="429">
        <f t="shared" si="40"/>
        <v>0</v>
      </c>
      <c r="I87" s="625">
        <f t="shared" si="41"/>
        <v>0</v>
      </c>
      <c r="J87" s="149"/>
      <c r="K87" s="167">
        <f t="shared" si="31"/>
        <v>0</v>
      </c>
      <c r="L87" s="75"/>
      <c r="M87" s="1"/>
      <c r="N87" s="1"/>
      <c r="O87" s="1"/>
      <c r="P87" s="1"/>
      <c r="Q87" s="81"/>
      <c r="R87" s="541">
        <f t="shared" si="32"/>
        <v>0</v>
      </c>
      <c r="S87" s="447"/>
      <c r="T87" s="1"/>
      <c r="U87" s="81"/>
      <c r="V87" s="490"/>
      <c r="W87" s="42"/>
      <c r="X87" s="44"/>
    </row>
    <row r="88" spans="1:24" hidden="1">
      <c r="B88" s="55"/>
      <c r="C88" s="2"/>
      <c r="D88" s="764" t="s">
        <v>508</v>
      </c>
      <c r="E88" s="764"/>
      <c r="F88" s="406">
        <f t="shared" si="39"/>
        <v>0</v>
      </c>
      <c r="G88" s="429">
        <f t="shared" si="40"/>
        <v>0</v>
      </c>
      <c r="H88" s="429">
        <f t="shared" si="40"/>
        <v>0</v>
      </c>
      <c r="I88" s="625">
        <f t="shared" si="41"/>
        <v>0</v>
      </c>
      <c r="J88" s="149"/>
      <c r="K88" s="167">
        <f t="shared" si="31"/>
        <v>0</v>
      </c>
      <c r="L88" s="75"/>
      <c r="M88" s="1"/>
      <c r="N88" s="1"/>
      <c r="O88" s="1"/>
      <c r="P88" s="1"/>
      <c r="Q88" s="81"/>
      <c r="R88" s="541">
        <f t="shared" si="32"/>
        <v>0</v>
      </c>
      <c r="S88" s="447"/>
      <c r="T88" s="1"/>
      <c r="U88" s="81"/>
      <c r="V88" s="490"/>
      <c r="W88" s="42"/>
      <c r="X88" s="44"/>
    </row>
    <row r="89" spans="1:24" hidden="1">
      <c r="B89" s="55"/>
      <c r="C89" s="2"/>
      <c r="D89" s="764" t="s">
        <v>509</v>
      </c>
      <c r="E89" s="764"/>
      <c r="F89" s="406">
        <f t="shared" si="39"/>
        <v>0</v>
      </c>
      <c r="G89" s="429">
        <f t="shared" si="40"/>
        <v>0</v>
      </c>
      <c r="H89" s="429">
        <f t="shared" si="40"/>
        <v>0</v>
      </c>
      <c r="I89" s="625">
        <f t="shared" si="41"/>
        <v>0</v>
      </c>
      <c r="J89" s="149"/>
      <c r="K89" s="167">
        <f t="shared" si="31"/>
        <v>0</v>
      </c>
      <c r="L89" s="75"/>
      <c r="M89" s="1"/>
      <c r="N89" s="1"/>
      <c r="O89" s="1"/>
      <c r="P89" s="1"/>
      <c r="Q89" s="81"/>
      <c r="R89" s="541">
        <f t="shared" si="32"/>
        <v>0</v>
      </c>
      <c r="S89" s="447"/>
      <c r="T89" s="1"/>
      <c r="U89" s="81"/>
      <c r="V89" s="490"/>
      <c r="W89" s="42"/>
      <c r="X89" s="44"/>
    </row>
    <row r="90" spans="1:24" hidden="1">
      <c r="B90" s="55"/>
      <c r="C90" s="2"/>
      <c r="D90" s="764" t="s">
        <v>510</v>
      </c>
      <c r="E90" s="764"/>
      <c r="F90" s="406">
        <f t="shared" si="39"/>
        <v>0</v>
      </c>
      <c r="G90" s="429">
        <f t="shared" si="40"/>
        <v>0</v>
      </c>
      <c r="H90" s="429">
        <f t="shared" si="40"/>
        <v>0</v>
      </c>
      <c r="I90" s="625">
        <f t="shared" si="41"/>
        <v>0</v>
      </c>
      <c r="J90" s="149"/>
      <c r="K90" s="167">
        <f t="shared" si="31"/>
        <v>0</v>
      </c>
      <c r="L90" s="75"/>
      <c r="M90" s="1"/>
      <c r="N90" s="1"/>
      <c r="O90" s="1"/>
      <c r="P90" s="1"/>
      <c r="Q90" s="81"/>
      <c r="R90" s="541">
        <f t="shared" si="32"/>
        <v>0</v>
      </c>
      <c r="S90" s="447"/>
      <c r="T90" s="1"/>
      <c r="U90" s="81"/>
      <c r="V90" s="490"/>
      <c r="W90" s="42"/>
      <c r="X90" s="44"/>
    </row>
    <row r="91" spans="1:24" ht="25.5" hidden="1" customHeight="1">
      <c r="B91" s="55"/>
      <c r="C91" s="2"/>
      <c r="D91" s="735" t="s">
        <v>511</v>
      </c>
      <c r="E91" s="735"/>
      <c r="F91" s="409">
        <f t="shared" si="39"/>
        <v>0</v>
      </c>
      <c r="G91" s="432">
        <f t="shared" si="40"/>
        <v>0</v>
      </c>
      <c r="H91" s="432">
        <f t="shared" si="40"/>
        <v>0</v>
      </c>
      <c r="I91" s="628">
        <f t="shared" si="41"/>
        <v>0</v>
      </c>
      <c r="J91" s="159"/>
      <c r="K91" s="167">
        <f t="shared" si="31"/>
        <v>0</v>
      </c>
      <c r="L91" s="75"/>
      <c r="M91" s="1"/>
      <c r="N91" s="1"/>
      <c r="O91" s="1"/>
      <c r="P91" s="1"/>
      <c r="Q91" s="81"/>
      <c r="R91" s="541">
        <f t="shared" si="32"/>
        <v>0</v>
      </c>
      <c r="S91" s="447"/>
      <c r="T91" s="1"/>
      <c r="U91" s="81"/>
      <c r="V91" s="490"/>
      <c r="W91" s="42"/>
      <c r="X91" s="44"/>
    </row>
    <row r="92" spans="1:24" hidden="1">
      <c r="B92" s="55"/>
      <c r="C92" s="2"/>
      <c r="D92" s="764" t="s">
        <v>805</v>
      </c>
      <c r="E92" s="764"/>
      <c r="F92" s="406">
        <f t="shared" si="39"/>
        <v>0</v>
      </c>
      <c r="G92" s="429">
        <f t="shared" si="40"/>
        <v>0</v>
      </c>
      <c r="H92" s="429">
        <f t="shared" si="40"/>
        <v>0</v>
      </c>
      <c r="I92" s="625">
        <f t="shared" si="41"/>
        <v>0</v>
      </c>
      <c r="J92" s="149"/>
      <c r="K92" s="167">
        <f t="shared" si="31"/>
        <v>0</v>
      </c>
      <c r="L92" s="75"/>
      <c r="M92" s="1"/>
      <c r="N92" s="1"/>
      <c r="O92" s="1"/>
      <c r="P92" s="1"/>
      <c r="Q92" s="81"/>
      <c r="R92" s="541">
        <f t="shared" si="32"/>
        <v>0</v>
      </c>
      <c r="S92" s="447"/>
      <c r="T92" s="1"/>
      <c r="U92" s="81"/>
      <c r="V92" s="490"/>
      <c r="W92" s="42"/>
      <c r="X92" s="44"/>
    </row>
    <row r="93" spans="1:24" ht="25.5" hidden="1" customHeight="1">
      <c r="B93" s="55"/>
      <c r="C93" s="2"/>
      <c r="D93" s="735" t="s">
        <v>512</v>
      </c>
      <c r="E93" s="735"/>
      <c r="F93" s="409">
        <f t="shared" si="39"/>
        <v>0</v>
      </c>
      <c r="G93" s="432">
        <f t="shared" si="40"/>
        <v>0</v>
      </c>
      <c r="H93" s="432">
        <f t="shared" si="40"/>
        <v>0</v>
      </c>
      <c r="I93" s="628">
        <f t="shared" si="41"/>
        <v>0</v>
      </c>
      <c r="J93" s="159"/>
      <c r="K93" s="167">
        <f t="shared" si="31"/>
        <v>0</v>
      </c>
      <c r="L93" s="75"/>
      <c r="M93" s="1"/>
      <c r="N93" s="1"/>
      <c r="O93" s="1"/>
      <c r="P93" s="1"/>
      <c r="Q93" s="81"/>
      <c r="R93" s="541">
        <f t="shared" si="32"/>
        <v>0</v>
      </c>
      <c r="S93" s="447"/>
      <c r="T93" s="1"/>
      <c r="U93" s="81"/>
      <c r="V93" s="490"/>
      <c r="W93" s="42"/>
      <c r="X93" s="44"/>
    </row>
    <row r="94" spans="1:24" ht="25.5" hidden="1" customHeight="1">
      <c r="B94" s="55"/>
      <c r="C94" s="2"/>
      <c r="D94" s="735" t="s">
        <v>513</v>
      </c>
      <c r="E94" s="735"/>
      <c r="F94" s="409">
        <f t="shared" si="39"/>
        <v>0</v>
      </c>
      <c r="G94" s="432">
        <f t="shared" si="40"/>
        <v>0</v>
      </c>
      <c r="H94" s="432">
        <f t="shared" si="40"/>
        <v>0</v>
      </c>
      <c r="I94" s="628">
        <f t="shared" si="41"/>
        <v>0</v>
      </c>
      <c r="J94" s="159"/>
      <c r="K94" s="167">
        <f t="shared" si="31"/>
        <v>0</v>
      </c>
      <c r="L94" s="75"/>
      <c r="M94" s="1"/>
      <c r="N94" s="1"/>
      <c r="O94" s="1"/>
      <c r="P94" s="1"/>
      <c r="Q94" s="81"/>
      <c r="R94" s="541">
        <f t="shared" si="32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42">J96+J97+J98+J99+J100+J101+J102+J103+J104+J105</f>
        <v>0</v>
      </c>
      <c r="K95" s="170">
        <f t="shared" si="31"/>
        <v>0</v>
      </c>
      <c r="L95" s="110">
        <f t="shared" si="42"/>
        <v>0</v>
      </c>
      <c r="M95" s="111">
        <f t="shared" si="42"/>
        <v>0</v>
      </c>
      <c r="N95" s="111">
        <f t="shared" si="42"/>
        <v>0</v>
      </c>
      <c r="O95" s="111">
        <f t="shared" si="42"/>
        <v>0</v>
      </c>
      <c r="P95" s="111">
        <f t="shared" si="42"/>
        <v>0</v>
      </c>
      <c r="Q95" s="114">
        <f t="shared" si="42"/>
        <v>0</v>
      </c>
      <c r="R95" s="543">
        <f t="shared" si="32"/>
        <v>0</v>
      </c>
      <c r="S95" s="449">
        <f t="shared" si="42"/>
        <v>0</v>
      </c>
      <c r="T95" s="111">
        <f t="shared" si="42"/>
        <v>0</v>
      </c>
      <c r="U95" s="114">
        <f t="shared" si="42"/>
        <v>0</v>
      </c>
      <c r="V95" s="491">
        <f t="shared" si="42"/>
        <v>0</v>
      </c>
      <c r="W95" s="113">
        <f t="shared" si="42"/>
        <v>0</v>
      </c>
      <c r="X95" s="115">
        <f t="shared" si="42"/>
        <v>0</v>
      </c>
    </row>
    <row r="96" spans="1:24" hidden="1">
      <c r="B96" s="55"/>
      <c r="C96" s="2"/>
      <c r="D96" s="764" t="s">
        <v>369</v>
      </c>
      <c r="E96" s="764"/>
      <c r="F96" s="406">
        <f t="shared" ref="F96:F105" si="43">SUM(K96:W96)</f>
        <v>0</v>
      </c>
      <c r="G96" s="429">
        <f t="shared" ref="G96:H105" si="44">SUM(K96:W96)</f>
        <v>0</v>
      </c>
      <c r="H96" s="429">
        <f t="shared" si="44"/>
        <v>0</v>
      </c>
      <c r="I96" s="625">
        <f t="shared" ref="I96:I105" si="45">SUM(L96:X96)</f>
        <v>0</v>
      </c>
      <c r="J96" s="149"/>
      <c r="K96" s="167">
        <f t="shared" si="31"/>
        <v>0</v>
      </c>
      <c r="L96" s="75"/>
      <c r="M96" s="1"/>
      <c r="N96" s="1"/>
      <c r="O96" s="1"/>
      <c r="P96" s="1"/>
      <c r="Q96" s="81"/>
      <c r="R96" s="541">
        <f t="shared" si="32"/>
        <v>0</v>
      </c>
      <c r="S96" s="447"/>
      <c r="T96" s="1"/>
      <c r="U96" s="81"/>
      <c r="V96" s="490"/>
      <c r="W96" s="42"/>
      <c r="X96" s="44"/>
    </row>
    <row r="97" spans="1:24" hidden="1">
      <c r="B97" s="55"/>
      <c r="C97" s="2"/>
      <c r="D97" s="764" t="s">
        <v>514</v>
      </c>
      <c r="E97" s="764"/>
      <c r="F97" s="406">
        <f t="shared" si="43"/>
        <v>0</v>
      </c>
      <c r="G97" s="429">
        <f t="shared" si="44"/>
        <v>0</v>
      </c>
      <c r="H97" s="429">
        <f t="shared" si="44"/>
        <v>0</v>
      </c>
      <c r="I97" s="625">
        <f t="shared" si="45"/>
        <v>0</v>
      </c>
      <c r="J97" s="149"/>
      <c r="K97" s="167">
        <f t="shared" si="31"/>
        <v>0</v>
      </c>
      <c r="L97" s="75"/>
      <c r="M97" s="1"/>
      <c r="N97" s="1"/>
      <c r="O97" s="1"/>
      <c r="P97" s="1"/>
      <c r="Q97" s="81"/>
      <c r="R97" s="541">
        <f t="shared" si="32"/>
        <v>0</v>
      </c>
      <c r="S97" s="447"/>
      <c r="T97" s="1"/>
      <c r="U97" s="81"/>
      <c r="V97" s="490"/>
      <c r="W97" s="42"/>
      <c r="X97" s="44"/>
    </row>
    <row r="98" spans="1:24" hidden="1">
      <c r="B98" s="55"/>
      <c r="C98" s="2"/>
      <c r="D98" s="764" t="s">
        <v>516</v>
      </c>
      <c r="E98" s="764"/>
      <c r="F98" s="406">
        <f t="shared" si="43"/>
        <v>0</v>
      </c>
      <c r="G98" s="429">
        <f t="shared" si="44"/>
        <v>0</v>
      </c>
      <c r="H98" s="429">
        <f t="shared" si="44"/>
        <v>0</v>
      </c>
      <c r="I98" s="625">
        <f t="shared" si="45"/>
        <v>0</v>
      </c>
      <c r="J98" s="149"/>
      <c r="K98" s="167">
        <f t="shared" si="31"/>
        <v>0</v>
      </c>
      <c r="L98" s="75"/>
      <c r="M98" s="1"/>
      <c r="N98" s="1"/>
      <c r="O98" s="1"/>
      <c r="P98" s="1"/>
      <c r="Q98" s="81"/>
      <c r="R98" s="541">
        <f t="shared" si="32"/>
        <v>0</v>
      </c>
      <c r="S98" s="447"/>
      <c r="T98" s="1"/>
      <c r="U98" s="81"/>
      <c r="V98" s="490"/>
      <c r="W98" s="42"/>
      <c r="X98" s="44"/>
    </row>
    <row r="99" spans="1:24" hidden="1">
      <c r="B99" s="55"/>
      <c r="C99" s="2"/>
      <c r="D99" s="764" t="s">
        <v>808</v>
      </c>
      <c r="E99" s="764"/>
      <c r="F99" s="406">
        <f t="shared" si="43"/>
        <v>0</v>
      </c>
      <c r="G99" s="429">
        <f t="shared" si="44"/>
        <v>0</v>
      </c>
      <c r="H99" s="429">
        <f t="shared" si="44"/>
        <v>0</v>
      </c>
      <c r="I99" s="625">
        <f t="shared" si="45"/>
        <v>0</v>
      </c>
      <c r="J99" s="149"/>
      <c r="K99" s="167">
        <f t="shared" si="31"/>
        <v>0</v>
      </c>
      <c r="L99" s="75"/>
      <c r="M99" s="1"/>
      <c r="N99" s="1"/>
      <c r="O99" s="1"/>
      <c r="P99" s="1"/>
      <c r="Q99" s="81"/>
      <c r="R99" s="541">
        <f t="shared" si="32"/>
        <v>0</v>
      </c>
      <c r="S99" s="447"/>
      <c r="T99" s="1"/>
      <c r="U99" s="81"/>
      <c r="V99" s="490"/>
      <c r="W99" s="42"/>
      <c r="X99" s="44"/>
    </row>
    <row r="100" spans="1:24" hidden="1">
      <c r="B100" s="55"/>
      <c r="C100" s="2"/>
      <c r="D100" s="764" t="s">
        <v>521</v>
      </c>
      <c r="E100" s="764"/>
      <c r="F100" s="406">
        <f t="shared" si="43"/>
        <v>0</v>
      </c>
      <c r="G100" s="429">
        <f t="shared" si="44"/>
        <v>0</v>
      </c>
      <c r="H100" s="429">
        <f t="shared" si="44"/>
        <v>0</v>
      </c>
      <c r="I100" s="625">
        <f t="shared" si="45"/>
        <v>0</v>
      </c>
      <c r="J100" s="149"/>
      <c r="K100" s="167">
        <f t="shared" si="31"/>
        <v>0</v>
      </c>
      <c r="L100" s="75"/>
      <c r="M100" s="1"/>
      <c r="N100" s="1"/>
      <c r="O100" s="1"/>
      <c r="P100" s="1"/>
      <c r="Q100" s="81"/>
      <c r="R100" s="541">
        <f t="shared" si="32"/>
        <v>0</v>
      </c>
      <c r="S100" s="447"/>
      <c r="T100" s="1"/>
      <c r="U100" s="81"/>
      <c r="V100" s="490"/>
      <c r="W100" s="42"/>
      <c r="X100" s="44"/>
    </row>
    <row r="101" spans="1:24" hidden="1">
      <c r="B101" s="55"/>
      <c r="C101" s="2"/>
      <c r="D101" s="764" t="s">
        <v>519</v>
      </c>
      <c r="E101" s="764"/>
      <c r="F101" s="406">
        <f t="shared" si="43"/>
        <v>0</v>
      </c>
      <c r="G101" s="429">
        <f t="shared" si="44"/>
        <v>0</v>
      </c>
      <c r="H101" s="429">
        <f t="shared" si="44"/>
        <v>0</v>
      </c>
      <c r="I101" s="625">
        <f t="shared" si="45"/>
        <v>0</v>
      </c>
      <c r="J101" s="149"/>
      <c r="K101" s="167">
        <f t="shared" si="31"/>
        <v>0</v>
      </c>
      <c r="L101" s="75"/>
      <c r="M101" s="1"/>
      <c r="N101" s="1"/>
      <c r="O101" s="1"/>
      <c r="P101" s="1"/>
      <c r="Q101" s="81"/>
      <c r="R101" s="541">
        <f t="shared" si="32"/>
        <v>0</v>
      </c>
      <c r="S101" s="447"/>
      <c r="T101" s="1"/>
      <c r="U101" s="81"/>
      <c r="V101" s="490"/>
      <c r="W101" s="42"/>
      <c r="X101" s="44"/>
    </row>
    <row r="102" spans="1:24" ht="25.5" hidden="1" customHeight="1">
      <c r="B102" s="55"/>
      <c r="C102" s="2"/>
      <c r="D102" s="735" t="s">
        <v>523</v>
      </c>
      <c r="E102" s="735"/>
      <c r="F102" s="409">
        <f t="shared" si="43"/>
        <v>0</v>
      </c>
      <c r="G102" s="432">
        <f t="shared" si="44"/>
        <v>0</v>
      </c>
      <c r="H102" s="432">
        <f t="shared" si="44"/>
        <v>0</v>
      </c>
      <c r="I102" s="628">
        <f t="shared" si="45"/>
        <v>0</v>
      </c>
      <c r="J102" s="159"/>
      <c r="K102" s="167">
        <f t="shared" si="31"/>
        <v>0</v>
      </c>
      <c r="L102" s="75"/>
      <c r="M102" s="1"/>
      <c r="N102" s="1"/>
      <c r="O102" s="1"/>
      <c r="P102" s="1"/>
      <c r="Q102" s="81"/>
      <c r="R102" s="541">
        <f t="shared" si="32"/>
        <v>0</v>
      </c>
      <c r="S102" s="447"/>
      <c r="T102" s="1"/>
      <c r="U102" s="81"/>
      <c r="V102" s="490"/>
      <c r="W102" s="42"/>
      <c r="X102" s="44"/>
    </row>
    <row r="103" spans="1:24" hidden="1">
      <c r="B103" s="55"/>
      <c r="C103" s="2"/>
      <c r="D103" s="764" t="s">
        <v>807</v>
      </c>
      <c r="E103" s="764"/>
      <c r="F103" s="406">
        <f t="shared" si="43"/>
        <v>0</v>
      </c>
      <c r="G103" s="429">
        <f t="shared" si="44"/>
        <v>0</v>
      </c>
      <c r="H103" s="429">
        <f t="shared" si="44"/>
        <v>0</v>
      </c>
      <c r="I103" s="625">
        <f t="shared" si="45"/>
        <v>0</v>
      </c>
      <c r="J103" s="149"/>
      <c r="K103" s="167">
        <f t="shared" si="31"/>
        <v>0</v>
      </c>
      <c r="L103" s="75"/>
      <c r="M103" s="1"/>
      <c r="N103" s="1"/>
      <c r="O103" s="1"/>
      <c r="P103" s="1"/>
      <c r="Q103" s="81"/>
      <c r="R103" s="541">
        <f t="shared" si="32"/>
        <v>0</v>
      </c>
      <c r="S103" s="447"/>
      <c r="T103" s="1"/>
      <c r="U103" s="81"/>
      <c r="V103" s="490"/>
      <c r="W103" s="42"/>
      <c r="X103" s="44"/>
    </row>
    <row r="104" spans="1:24" ht="25.5" hidden="1" customHeight="1">
      <c r="B104" s="55"/>
      <c r="C104" s="2"/>
      <c r="D104" s="735" t="s">
        <v>526</v>
      </c>
      <c r="E104" s="735"/>
      <c r="F104" s="409">
        <f t="shared" si="43"/>
        <v>0</v>
      </c>
      <c r="G104" s="432">
        <f t="shared" si="44"/>
        <v>0</v>
      </c>
      <c r="H104" s="432">
        <f t="shared" si="44"/>
        <v>0</v>
      </c>
      <c r="I104" s="628">
        <f t="shared" si="45"/>
        <v>0</v>
      </c>
      <c r="J104" s="159"/>
      <c r="K104" s="167">
        <f t="shared" si="31"/>
        <v>0</v>
      </c>
      <c r="L104" s="75"/>
      <c r="M104" s="1"/>
      <c r="N104" s="1"/>
      <c r="O104" s="1"/>
      <c r="P104" s="1"/>
      <c r="Q104" s="81"/>
      <c r="R104" s="541">
        <f t="shared" si="32"/>
        <v>0</v>
      </c>
      <c r="S104" s="447"/>
      <c r="T104" s="1"/>
      <c r="U104" s="81"/>
      <c r="V104" s="490"/>
      <c r="W104" s="42"/>
      <c r="X104" s="44"/>
    </row>
    <row r="105" spans="1:24" ht="25.5" hidden="1" customHeight="1">
      <c r="B105" s="55"/>
      <c r="C105" s="2"/>
      <c r="D105" s="735" t="s">
        <v>528</v>
      </c>
      <c r="E105" s="735"/>
      <c r="F105" s="409">
        <f t="shared" si="43"/>
        <v>0</v>
      </c>
      <c r="G105" s="432">
        <f t="shared" si="44"/>
        <v>0</v>
      </c>
      <c r="H105" s="432">
        <f t="shared" si="44"/>
        <v>0</v>
      </c>
      <c r="I105" s="628">
        <f t="shared" si="45"/>
        <v>0</v>
      </c>
      <c r="J105" s="159"/>
      <c r="K105" s="167">
        <f t="shared" si="31"/>
        <v>0</v>
      </c>
      <c r="L105" s="75"/>
      <c r="M105" s="1"/>
      <c r="N105" s="1"/>
      <c r="O105" s="1"/>
      <c r="P105" s="1"/>
      <c r="Q105" s="81"/>
      <c r="R105" s="541">
        <f t="shared" si="32"/>
        <v>0</v>
      </c>
      <c r="S105" s="447"/>
      <c r="T105" s="1"/>
      <c r="U105" s="81"/>
      <c r="V105" s="490"/>
      <c r="W105" s="42"/>
      <c r="X105" s="44"/>
    </row>
    <row r="106" spans="1:24" s="41" customFormat="1" hidden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 t="shared" ref="J106:X106" si="46">J107+J108+J109+J110+J111+J112+J113+J114+J115+J116</f>
        <v>0</v>
      </c>
      <c r="K106" s="170">
        <f t="shared" si="31"/>
        <v>0</v>
      </c>
      <c r="L106" s="110">
        <f t="shared" si="46"/>
        <v>0</v>
      </c>
      <c r="M106" s="111">
        <f t="shared" si="46"/>
        <v>0</v>
      </c>
      <c r="N106" s="111">
        <f t="shared" si="46"/>
        <v>0</v>
      </c>
      <c r="O106" s="111">
        <f t="shared" si="46"/>
        <v>0</v>
      </c>
      <c r="P106" s="111">
        <f t="shared" si="46"/>
        <v>0</v>
      </c>
      <c r="Q106" s="114">
        <f t="shared" si="46"/>
        <v>0</v>
      </c>
      <c r="R106" s="543">
        <f t="shared" si="32"/>
        <v>0</v>
      </c>
      <c r="S106" s="449">
        <f t="shared" si="46"/>
        <v>0</v>
      </c>
      <c r="T106" s="111">
        <f t="shared" si="46"/>
        <v>0</v>
      </c>
      <c r="U106" s="114">
        <f t="shared" si="46"/>
        <v>0</v>
      </c>
      <c r="V106" s="491">
        <f t="shared" si="46"/>
        <v>0</v>
      </c>
      <c r="W106" s="113">
        <f t="shared" si="46"/>
        <v>0</v>
      </c>
      <c r="X106" s="115">
        <f t="shared" si="46"/>
        <v>0</v>
      </c>
    </row>
    <row r="107" spans="1:24" hidden="1">
      <c r="B107" s="55"/>
      <c r="C107" s="2"/>
      <c r="D107" s="764" t="s">
        <v>368</v>
      </c>
      <c r="E107" s="764"/>
      <c r="F107" s="406">
        <f t="shared" ref="F107:F116" si="47">SUM(K107:W107)</f>
        <v>0</v>
      </c>
      <c r="G107" s="429">
        <f t="shared" ref="G107:H116" si="48">SUM(K107:W107)</f>
        <v>0</v>
      </c>
      <c r="H107" s="429">
        <f t="shared" si="48"/>
        <v>0</v>
      </c>
      <c r="I107" s="625">
        <f t="shared" ref="I107:I116" si="49">SUM(L107:X107)</f>
        <v>0</v>
      </c>
      <c r="J107" s="149"/>
      <c r="K107" s="167">
        <f t="shared" si="31"/>
        <v>0</v>
      </c>
      <c r="L107" s="75"/>
      <c r="M107" s="1"/>
      <c r="N107" s="1"/>
      <c r="O107" s="1"/>
      <c r="P107" s="1"/>
      <c r="Q107" s="81"/>
      <c r="R107" s="541">
        <f t="shared" si="32"/>
        <v>0</v>
      </c>
      <c r="S107" s="447"/>
      <c r="T107" s="1"/>
      <c r="U107" s="81"/>
      <c r="V107" s="490"/>
      <c r="W107" s="42"/>
      <c r="X107" s="44"/>
    </row>
    <row r="108" spans="1:24" hidden="1">
      <c r="B108" s="55"/>
      <c r="C108" s="2"/>
      <c r="D108" s="764" t="s">
        <v>515</v>
      </c>
      <c r="E108" s="764"/>
      <c r="F108" s="406">
        <f t="shared" si="47"/>
        <v>0</v>
      </c>
      <c r="G108" s="429">
        <f t="shared" si="48"/>
        <v>0</v>
      </c>
      <c r="H108" s="429">
        <f t="shared" si="48"/>
        <v>0</v>
      </c>
      <c r="I108" s="625">
        <f t="shared" si="49"/>
        <v>0</v>
      </c>
      <c r="J108" s="149"/>
      <c r="K108" s="167">
        <f t="shared" si="31"/>
        <v>0</v>
      </c>
      <c r="L108" s="75"/>
      <c r="M108" s="1"/>
      <c r="N108" s="1"/>
      <c r="O108" s="1"/>
      <c r="P108" s="1"/>
      <c r="Q108" s="81"/>
      <c r="R108" s="541">
        <f t="shared" si="32"/>
        <v>0</v>
      </c>
      <c r="S108" s="447"/>
      <c r="T108" s="1"/>
      <c r="U108" s="81"/>
      <c r="V108" s="490"/>
      <c r="W108" s="42"/>
      <c r="X108" s="44"/>
    </row>
    <row r="109" spans="1:24" hidden="1">
      <c r="B109" s="55"/>
      <c r="C109" s="2"/>
      <c r="D109" s="764" t="s">
        <v>517</v>
      </c>
      <c r="E109" s="764"/>
      <c r="F109" s="406">
        <f t="shared" si="47"/>
        <v>0</v>
      </c>
      <c r="G109" s="429">
        <f t="shared" si="48"/>
        <v>0</v>
      </c>
      <c r="H109" s="429">
        <f t="shared" si="48"/>
        <v>0</v>
      </c>
      <c r="I109" s="625">
        <f t="shared" si="49"/>
        <v>0</v>
      </c>
      <c r="J109" s="149"/>
      <c r="K109" s="167">
        <f t="shared" si="31"/>
        <v>0</v>
      </c>
      <c r="L109" s="75"/>
      <c r="M109" s="1"/>
      <c r="N109" s="1"/>
      <c r="O109" s="1"/>
      <c r="P109" s="1"/>
      <c r="Q109" s="81"/>
      <c r="R109" s="541">
        <f t="shared" si="32"/>
        <v>0</v>
      </c>
      <c r="S109" s="447"/>
      <c r="T109" s="1"/>
      <c r="U109" s="81"/>
      <c r="V109" s="490"/>
      <c r="W109" s="42"/>
      <c r="X109" s="44"/>
    </row>
    <row r="110" spans="1:24" hidden="1">
      <c r="B110" s="55"/>
      <c r="C110" s="2"/>
      <c r="D110" s="764" t="s">
        <v>518</v>
      </c>
      <c r="E110" s="764"/>
      <c r="F110" s="406">
        <f t="shared" si="47"/>
        <v>0</v>
      </c>
      <c r="G110" s="429">
        <f t="shared" si="48"/>
        <v>0</v>
      </c>
      <c r="H110" s="429">
        <f t="shared" si="48"/>
        <v>0</v>
      </c>
      <c r="I110" s="625">
        <f t="shared" si="49"/>
        <v>0</v>
      </c>
      <c r="J110" s="149"/>
      <c r="K110" s="167">
        <f t="shared" si="31"/>
        <v>0</v>
      </c>
      <c r="L110" s="75"/>
      <c r="M110" s="1"/>
      <c r="N110" s="1"/>
      <c r="O110" s="1"/>
      <c r="P110" s="1"/>
      <c r="Q110" s="81"/>
      <c r="R110" s="541">
        <f t="shared" si="32"/>
        <v>0</v>
      </c>
      <c r="S110" s="447"/>
      <c r="T110" s="1"/>
      <c r="U110" s="81"/>
      <c r="V110" s="490"/>
      <c r="W110" s="42"/>
      <c r="X110" s="44"/>
    </row>
    <row r="111" spans="1:24" hidden="1">
      <c r="B111" s="55"/>
      <c r="C111" s="2"/>
      <c r="D111" s="764" t="s">
        <v>522</v>
      </c>
      <c r="E111" s="764"/>
      <c r="F111" s="406">
        <f t="shared" si="47"/>
        <v>0</v>
      </c>
      <c r="G111" s="429">
        <f t="shared" si="48"/>
        <v>0</v>
      </c>
      <c r="H111" s="429">
        <f t="shared" si="48"/>
        <v>0</v>
      </c>
      <c r="I111" s="625">
        <f t="shared" si="49"/>
        <v>0</v>
      </c>
      <c r="J111" s="149"/>
      <c r="K111" s="167">
        <f t="shared" si="31"/>
        <v>0</v>
      </c>
      <c r="L111" s="75"/>
      <c r="M111" s="1"/>
      <c r="N111" s="1"/>
      <c r="O111" s="1"/>
      <c r="P111" s="1"/>
      <c r="Q111" s="81"/>
      <c r="R111" s="541">
        <f t="shared" si="32"/>
        <v>0</v>
      </c>
      <c r="S111" s="447"/>
      <c r="T111" s="1"/>
      <c r="U111" s="81"/>
      <c r="V111" s="490"/>
      <c r="W111" s="42"/>
      <c r="X111" s="44"/>
    </row>
    <row r="112" spans="1:24" hidden="1">
      <c r="B112" s="55"/>
      <c r="C112" s="2"/>
      <c r="D112" s="764" t="s">
        <v>520</v>
      </c>
      <c r="E112" s="764"/>
      <c r="F112" s="406">
        <f t="shared" si="47"/>
        <v>0</v>
      </c>
      <c r="G112" s="429">
        <f t="shared" si="48"/>
        <v>0</v>
      </c>
      <c r="H112" s="429">
        <f t="shared" si="48"/>
        <v>0</v>
      </c>
      <c r="I112" s="625">
        <f t="shared" si="49"/>
        <v>0</v>
      </c>
      <c r="J112" s="149"/>
      <c r="K112" s="167">
        <f t="shared" si="31"/>
        <v>0</v>
      </c>
      <c r="L112" s="75"/>
      <c r="M112" s="1"/>
      <c r="N112" s="1"/>
      <c r="O112" s="1"/>
      <c r="P112" s="1"/>
      <c r="Q112" s="81"/>
      <c r="R112" s="541">
        <f t="shared" si="32"/>
        <v>0</v>
      </c>
      <c r="S112" s="447"/>
      <c r="T112" s="1"/>
      <c r="U112" s="81"/>
      <c r="V112" s="490"/>
      <c r="W112" s="42"/>
      <c r="X112" s="44"/>
    </row>
    <row r="113" spans="1:24" ht="25.5" hidden="1" customHeight="1">
      <c r="B113" s="55"/>
      <c r="C113" s="2"/>
      <c r="D113" s="735" t="s">
        <v>524</v>
      </c>
      <c r="E113" s="735"/>
      <c r="F113" s="409">
        <f t="shared" si="47"/>
        <v>0</v>
      </c>
      <c r="G113" s="432">
        <f t="shared" si="48"/>
        <v>0</v>
      </c>
      <c r="H113" s="432">
        <f t="shared" si="48"/>
        <v>0</v>
      </c>
      <c r="I113" s="628">
        <f t="shared" si="49"/>
        <v>0</v>
      </c>
      <c r="J113" s="159"/>
      <c r="K113" s="167">
        <f t="shared" si="31"/>
        <v>0</v>
      </c>
      <c r="L113" s="75"/>
      <c r="M113" s="1"/>
      <c r="N113" s="1"/>
      <c r="O113" s="1"/>
      <c r="P113" s="1"/>
      <c r="Q113" s="81"/>
      <c r="R113" s="541">
        <f t="shared" si="32"/>
        <v>0</v>
      </c>
      <c r="S113" s="447"/>
      <c r="T113" s="1"/>
      <c r="U113" s="81"/>
      <c r="V113" s="490"/>
      <c r="W113" s="42"/>
      <c r="X113" s="44"/>
    </row>
    <row r="114" spans="1:24" hidden="1">
      <c r="B114" s="55"/>
      <c r="C114" s="2"/>
      <c r="D114" s="764" t="s">
        <v>525</v>
      </c>
      <c r="E114" s="764"/>
      <c r="F114" s="406">
        <f t="shared" si="47"/>
        <v>0</v>
      </c>
      <c r="G114" s="429">
        <f t="shared" si="48"/>
        <v>0</v>
      </c>
      <c r="H114" s="429">
        <f t="shared" si="48"/>
        <v>0</v>
      </c>
      <c r="I114" s="625">
        <f t="shared" si="49"/>
        <v>0</v>
      </c>
      <c r="J114" s="149"/>
      <c r="K114" s="167">
        <f t="shared" si="31"/>
        <v>0</v>
      </c>
      <c r="L114" s="75"/>
      <c r="M114" s="1"/>
      <c r="N114" s="1"/>
      <c r="O114" s="1"/>
      <c r="P114" s="1"/>
      <c r="Q114" s="81"/>
      <c r="R114" s="541">
        <f t="shared" si="32"/>
        <v>0</v>
      </c>
      <c r="S114" s="447"/>
      <c r="T114" s="1"/>
      <c r="U114" s="81"/>
      <c r="V114" s="490"/>
      <c r="W114" s="42"/>
      <c r="X114" s="44"/>
    </row>
    <row r="115" spans="1:24" ht="25.5" hidden="1" customHeight="1">
      <c r="B115" s="55"/>
      <c r="C115" s="2"/>
      <c r="D115" s="735" t="s">
        <v>527</v>
      </c>
      <c r="E115" s="735"/>
      <c r="F115" s="409">
        <f t="shared" si="47"/>
        <v>0</v>
      </c>
      <c r="G115" s="432">
        <f t="shared" si="48"/>
        <v>0</v>
      </c>
      <c r="H115" s="432">
        <f t="shared" si="48"/>
        <v>0</v>
      </c>
      <c r="I115" s="628">
        <f t="shared" si="49"/>
        <v>0</v>
      </c>
      <c r="J115" s="159"/>
      <c r="K115" s="167">
        <f t="shared" si="31"/>
        <v>0</v>
      </c>
      <c r="L115" s="75"/>
      <c r="M115" s="1"/>
      <c r="N115" s="1"/>
      <c r="O115" s="1"/>
      <c r="P115" s="1"/>
      <c r="Q115" s="81"/>
      <c r="R115" s="541">
        <f t="shared" si="32"/>
        <v>0</v>
      </c>
      <c r="S115" s="447"/>
      <c r="T115" s="1"/>
      <c r="U115" s="81"/>
      <c r="V115" s="490"/>
      <c r="W115" s="42"/>
      <c r="X115" s="44"/>
    </row>
    <row r="116" spans="1:24" ht="25.5" hidden="1" customHeight="1">
      <c r="B116" s="55"/>
      <c r="C116" s="2"/>
      <c r="D116" s="735" t="s">
        <v>529</v>
      </c>
      <c r="E116" s="735"/>
      <c r="F116" s="409">
        <f t="shared" si="47"/>
        <v>0</v>
      </c>
      <c r="G116" s="432">
        <f t="shared" si="48"/>
        <v>0</v>
      </c>
      <c r="H116" s="432">
        <f t="shared" si="48"/>
        <v>0</v>
      </c>
      <c r="I116" s="628">
        <f t="shared" si="49"/>
        <v>0</v>
      </c>
      <c r="J116" s="159"/>
      <c r="K116" s="167">
        <f t="shared" si="31"/>
        <v>0</v>
      </c>
      <c r="L116" s="75"/>
      <c r="M116" s="1"/>
      <c r="N116" s="1"/>
      <c r="O116" s="1"/>
      <c r="P116" s="1"/>
      <c r="Q116" s="81"/>
      <c r="R116" s="541">
        <f t="shared" si="32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50">J118+J119</f>
        <v>0</v>
      </c>
      <c r="K117" s="170">
        <f t="shared" si="31"/>
        <v>0</v>
      </c>
      <c r="L117" s="110">
        <f t="shared" si="50"/>
        <v>0</v>
      </c>
      <c r="M117" s="111">
        <f t="shared" si="50"/>
        <v>0</v>
      </c>
      <c r="N117" s="111">
        <f t="shared" si="50"/>
        <v>0</v>
      </c>
      <c r="O117" s="111">
        <f t="shared" si="50"/>
        <v>0</v>
      </c>
      <c r="P117" s="111">
        <f t="shared" si="50"/>
        <v>0</v>
      </c>
      <c r="Q117" s="114">
        <f t="shared" si="50"/>
        <v>0</v>
      </c>
      <c r="R117" s="543">
        <f t="shared" si="32"/>
        <v>0</v>
      </c>
      <c r="S117" s="449">
        <f t="shared" si="50"/>
        <v>0</v>
      </c>
      <c r="T117" s="111">
        <f t="shared" si="50"/>
        <v>0</v>
      </c>
      <c r="U117" s="114">
        <f t="shared" si="50"/>
        <v>0</v>
      </c>
      <c r="V117" s="491">
        <f t="shared" si="50"/>
        <v>0</v>
      </c>
      <c r="W117" s="113">
        <f t="shared" si="50"/>
        <v>0</v>
      </c>
      <c r="X117" s="115">
        <f t="shared" si="50"/>
        <v>0</v>
      </c>
    </row>
    <row r="118" spans="1:24" hidden="1">
      <c r="B118" s="55"/>
      <c r="C118" s="2"/>
      <c r="D118" s="764" t="s">
        <v>531</v>
      </c>
      <c r="E118" s="764"/>
      <c r="F118" s="406">
        <f>SUM(K118:W118)</f>
        <v>0</v>
      </c>
      <c r="G118" s="429">
        <f>SUM(K118:W118)</f>
        <v>0</v>
      </c>
      <c r="H118" s="429">
        <f>SUM(L118:X118)</f>
        <v>0</v>
      </c>
      <c r="I118" s="625">
        <f>SUM(L118:X118)</f>
        <v>0</v>
      </c>
      <c r="J118" s="149"/>
      <c r="K118" s="167">
        <f t="shared" si="31"/>
        <v>0</v>
      </c>
      <c r="L118" s="75"/>
      <c r="M118" s="1"/>
      <c r="N118" s="1"/>
      <c r="O118" s="1"/>
      <c r="P118" s="1"/>
      <c r="Q118" s="81"/>
      <c r="R118" s="541">
        <f t="shared" si="32"/>
        <v>0</v>
      </c>
      <c r="S118" s="447"/>
      <c r="T118" s="1"/>
      <c r="U118" s="81"/>
      <c r="V118" s="490"/>
      <c r="W118" s="42"/>
      <c r="X118" s="44"/>
    </row>
    <row r="119" spans="1:24" ht="25.5" hidden="1" customHeight="1">
      <c r="B119" s="55"/>
      <c r="C119" s="2"/>
      <c r="D119" s="735" t="s">
        <v>530</v>
      </c>
      <c r="E119" s="735"/>
      <c r="F119" s="409">
        <f>SUM(K119:W119)</f>
        <v>0</v>
      </c>
      <c r="G119" s="432">
        <f>SUM(K119:W119)</f>
        <v>0</v>
      </c>
      <c r="H119" s="432">
        <f>SUM(L119:X119)</f>
        <v>0</v>
      </c>
      <c r="I119" s="628">
        <f>SUM(L119:X119)</f>
        <v>0</v>
      </c>
      <c r="J119" s="159"/>
      <c r="K119" s="167">
        <f t="shared" si="31"/>
        <v>0</v>
      </c>
      <c r="L119" s="75"/>
      <c r="M119" s="1"/>
      <c r="N119" s="1"/>
      <c r="O119" s="1"/>
      <c r="P119" s="1"/>
      <c r="Q119" s="81"/>
      <c r="R119" s="541">
        <f t="shared" si="32"/>
        <v>0</v>
      </c>
      <c r="S119" s="447"/>
      <c r="T119" s="1"/>
      <c r="U119" s="81"/>
      <c r="V119" s="490"/>
      <c r="W119" s="42"/>
      <c r="X119" s="44"/>
    </row>
    <row r="120" spans="1:24" s="41" customFormat="1" hidden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51">J121+J122+J123+J124+J125+J126+J127+J128+J129+J130+J131</f>
        <v>0</v>
      </c>
      <c r="K120" s="170">
        <f t="shared" si="31"/>
        <v>0</v>
      </c>
      <c r="L120" s="110">
        <f t="shared" si="51"/>
        <v>0</v>
      </c>
      <c r="M120" s="111">
        <f t="shared" si="51"/>
        <v>0</v>
      </c>
      <c r="N120" s="111">
        <f t="shared" si="51"/>
        <v>0</v>
      </c>
      <c r="O120" s="111">
        <f t="shared" si="51"/>
        <v>0</v>
      </c>
      <c r="P120" s="111">
        <f t="shared" si="51"/>
        <v>0</v>
      </c>
      <c r="Q120" s="114">
        <f t="shared" si="51"/>
        <v>0</v>
      </c>
      <c r="R120" s="543">
        <f t="shared" si="32"/>
        <v>0</v>
      </c>
      <c r="S120" s="449">
        <f t="shared" si="51"/>
        <v>0</v>
      </c>
      <c r="T120" s="111">
        <f t="shared" si="51"/>
        <v>0</v>
      </c>
      <c r="U120" s="114">
        <f t="shared" si="51"/>
        <v>0</v>
      </c>
      <c r="V120" s="491">
        <f t="shared" si="51"/>
        <v>0</v>
      </c>
      <c r="W120" s="113">
        <f t="shared" si="51"/>
        <v>0</v>
      </c>
      <c r="X120" s="115">
        <f t="shared" si="51"/>
        <v>0</v>
      </c>
    </row>
    <row r="121" spans="1:24" hidden="1">
      <c r="B121" s="55"/>
      <c r="C121" s="2"/>
      <c r="D121" s="764" t="s">
        <v>354</v>
      </c>
      <c r="E121" s="764"/>
      <c r="F121" s="406">
        <f t="shared" ref="F121:F134" si="52">SUM(K121:W121)</f>
        <v>0</v>
      </c>
      <c r="G121" s="429">
        <f t="shared" ref="G121:H134" si="53">SUM(K121:W121)</f>
        <v>0</v>
      </c>
      <c r="H121" s="429">
        <f t="shared" si="53"/>
        <v>0</v>
      </c>
      <c r="I121" s="625">
        <f t="shared" ref="I121:I134" si="54">SUM(L121:X121)</f>
        <v>0</v>
      </c>
      <c r="J121" s="149"/>
      <c r="K121" s="167">
        <f t="shared" si="31"/>
        <v>0</v>
      </c>
      <c r="L121" s="75"/>
      <c r="M121" s="1"/>
      <c r="N121" s="1"/>
      <c r="O121" s="1"/>
      <c r="P121" s="1"/>
      <c r="Q121" s="81"/>
      <c r="R121" s="541">
        <f t="shared" si="32"/>
        <v>0</v>
      </c>
      <c r="S121" s="447"/>
      <c r="T121" s="1"/>
      <c r="U121" s="81"/>
      <c r="V121" s="490"/>
      <c r="W121" s="42"/>
      <c r="X121" s="44"/>
    </row>
    <row r="122" spans="1:24" hidden="1">
      <c r="B122" s="55"/>
      <c r="C122" s="2"/>
      <c r="D122" s="764" t="s">
        <v>357</v>
      </c>
      <c r="E122" s="764"/>
      <c r="F122" s="406">
        <f t="shared" si="52"/>
        <v>0</v>
      </c>
      <c r="G122" s="429">
        <f t="shared" si="53"/>
        <v>0</v>
      </c>
      <c r="H122" s="429">
        <f t="shared" si="53"/>
        <v>0</v>
      </c>
      <c r="I122" s="625">
        <f t="shared" si="54"/>
        <v>0</v>
      </c>
      <c r="J122" s="149"/>
      <c r="K122" s="167">
        <f t="shared" si="31"/>
        <v>0</v>
      </c>
      <c r="L122" s="75"/>
      <c r="M122" s="1"/>
      <c r="N122" s="1"/>
      <c r="O122" s="1"/>
      <c r="P122" s="1"/>
      <c r="Q122" s="81"/>
      <c r="R122" s="541">
        <f t="shared" si="32"/>
        <v>0</v>
      </c>
      <c r="S122" s="447"/>
      <c r="T122" s="1"/>
      <c r="U122" s="81"/>
      <c r="V122" s="490"/>
      <c r="W122" s="42"/>
      <c r="X122" s="44"/>
    </row>
    <row r="123" spans="1:24" hidden="1">
      <c r="B123" s="55"/>
      <c r="C123" s="2"/>
      <c r="D123" s="764" t="s">
        <v>358</v>
      </c>
      <c r="E123" s="764"/>
      <c r="F123" s="406">
        <f t="shared" si="52"/>
        <v>0</v>
      </c>
      <c r="G123" s="429">
        <f t="shared" si="53"/>
        <v>0</v>
      </c>
      <c r="H123" s="429">
        <f t="shared" si="53"/>
        <v>0</v>
      </c>
      <c r="I123" s="625">
        <f t="shared" si="54"/>
        <v>0</v>
      </c>
      <c r="J123" s="149"/>
      <c r="K123" s="167">
        <f t="shared" si="31"/>
        <v>0</v>
      </c>
      <c r="L123" s="75"/>
      <c r="M123" s="1"/>
      <c r="N123" s="1"/>
      <c r="O123" s="1"/>
      <c r="P123" s="1"/>
      <c r="Q123" s="81"/>
      <c r="R123" s="541">
        <f t="shared" si="32"/>
        <v>0</v>
      </c>
      <c r="S123" s="447"/>
      <c r="T123" s="1"/>
      <c r="U123" s="81"/>
      <c r="V123" s="490"/>
      <c r="W123" s="42"/>
      <c r="X123" s="44"/>
    </row>
    <row r="124" spans="1:24" hidden="1">
      <c r="B124" s="55"/>
      <c r="C124" s="2"/>
      <c r="D124" s="764" t="s">
        <v>355</v>
      </c>
      <c r="E124" s="764"/>
      <c r="F124" s="406">
        <f t="shared" si="52"/>
        <v>0</v>
      </c>
      <c r="G124" s="429">
        <f t="shared" si="53"/>
        <v>0</v>
      </c>
      <c r="H124" s="429">
        <f t="shared" si="53"/>
        <v>0</v>
      </c>
      <c r="I124" s="625">
        <f t="shared" si="54"/>
        <v>0</v>
      </c>
      <c r="J124" s="149"/>
      <c r="K124" s="167">
        <f t="shared" si="31"/>
        <v>0</v>
      </c>
      <c r="L124" s="75"/>
      <c r="M124" s="1"/>
      <c r="N124" s="1"/>
      <c r="O124" s="1"/>
      <c r="P124" s="1"/>
      <c r="Q124" s="81"/>
      <c r="R124" s="541">
        <f t="shared" si="32"/>
        <v>0</v>
      </c>
      <c r="S124" s="447"/>
      <c r="T124" s="1"/>
      <c r="U124" s="81"/>
      <c r="V124" s="490"/>
      <c r="W124" s="42"/>
      <c r="X124" s="44"/>
    </row>
    <row r="125" spans="1:24" hidden="1">
      <c r="B125" s="55"/>
      <c r="C125" s="2"/>
      <c r="D125" s="764" t="s">
        <v>811</v>
      </c>
      <c r="E125" s="764"/>
      <c r="F125" s="406">
        <f t="shared" si="52"/>
        <v>0</v>
      </c>
      <c r="G125" s="429">
        <f t="shared" si="53"/>
        <v>0</v>
      </c>
      <c r="H125" s="429">
        <f t="shared" si="53"/>
        <v>0</v>
      </c>
      <c r="I125" s="625">
        <f t="shared" si="54"/>
        <v>0</v>
      </c>
      <c r="J125" s="149"/>
      <c r="K125" s="167">
        <f t="shared" si="31"/>
        <v>0</v>
      </c>
      <c r="L125" s="75"/>
      <c r="M125" s="1"/>
      <c r="N125" s="1"/>
      <c r="O125" s="1"/>
      <c r="P125" s="1"/>
      <c r="Q125" s="81"/>
      <c r="R125" s="541">
        <f t="shared" si="32"/>
        <v>0</v>
      </c>
      <c r="S125" s="447"/>
      <c r="T125" s="1"/>
      <c r="U125" s="81"/>
      <c r="V125" s="490"/>
      <c r="W125" s="42"/>
      <c r="X125" s="44"/>
    </row>
    <row r="126" spans="1:24" ht="25.5" hidden="1" customHeight="1">
      <c r="B126" s="55"/>
      <c r="C126" s="2"/>
      <c r="D126" s="735" t="s">
        <v>532</v>
      </c>
      <c r="E126" s="735"/>
      <c r="F126" s="409">
        <f t="shared" si="52"/>
        <v>0</v>
      </c>
      <c r="G126" s="432">
        <f t="shared" si="53"/>
        <v>0</v>
      </c>
      <c r="H126" s="432">
        <f t="shared" si="53"/>
        <v>0</v>
      </c>
      <c r="I126" s="628">
        <f t="shared" si="54"/>
        <v>0</v>
      </c>
      <c r="J126" s="159"/>
      <c r="K126" s="167">
        <f t="shared" si="31"/>
        <v>0</v>
      </c>
      <c r="L126" s="75"/>
      <c r="M126" s="1"/>
      <c r="N126" s="1"/>
      <c r="O126" s="1"/>
      <c r="P126" s="1"/>
      <c r="Q126" s="81"/>
      <c r="R126" s="541">
        <f t="shared" si="32"/>
        <v>0</v>
      </c>
      <c r="S126" s="447"/>
      <c r="T126" s="1"/>
      <c r="U126" s="81"/>
      <c r="V126" s="490"/>
      <c r="W126" s="42"/>
      <c r="X126" s="44"/>
    </row>
    <row r="127" spans="1:24" ht="25.5" hidden="1" customHeight="1">
      <c r="B127" s="55"/>
      <c r="C127" s="2"/>
      <c r="D127" s="735" t="s">
        <v>533</v>
      </c>
      <c r="E127" s="735"/>
      <c r="F127" s="409">
        <f t="shared" si="52"/>
        <v>0</v>
      </c>
      <c r="G127" s="432">
        <f t="shared" si="53"/>
        <v>0</v>
      </c>
      <c r="H127" s="432">
        <f t="shared" si="53"/>
        <v>0</v>
      </c>
      <c r="I127" s="628">
        <f t="shared" si="54"/>
        <v>0</v>
      </c>
      <c r="J127" s="159"/>
      <c r="K127" s="167">
        <f t="shared" si="31"/>
        <v>0</v>
      </c>
      <c r="L127" s="75"/>
      <c r="M127" s="1"/>
      <c r="N127" s="1"/>
      <c r="O127" s="1"/>
      <c r="P127" s="1"/>
      <c r="Q127" s="81"/>
      <c r="R127" s="541">
        <f t="shared" si="32"/>
        <v>0</v>
      </c>
      <c r="S127" s="447"/>
      <c r="T127" s="1"/>
      <c r="U127" s="81"/>
      <c r="V127" s="490"/>
      <c r="W127" s="42"/>
      <c r="X127" s="44"/>
    </row>
    <row r="128" spans="1:24" hidden="1">
      <c r="B128" s="55"/>
      <c r="C128" s="2"/>
      <c r="D128" s="764" t="s">
        <v>364</v>
      </c>
      <c r="E128" s="764"/>
      <c r="F128" s="406">
        <f t="shared" si="52"/>
        <v>0</v>
      </c>
      <c r="G128" s="429">
        <f t="shared" si="53"/>
        <v>0</v>
      </c>
      <c r="H128" s="429">
        <f t="shared" si="53"/>
        <v>0</v>
      </c>
      <c r="I128" s="625">
        <f t="shared" si="54"/>
        <v>0</v>
      </c>
      <c r="J128" s="149"/>
      <c r="K128" s="167">
        <f t="shared" si="31"/>
        <v>0</v>
      </c>
      <c r="L128" s="75"/>
      <c r="M128" s="1"/>
      <c r="N128" s="1"/>
      <c r="O128" s="1"/>
      <c r="P128" s="1"/>
      <c r="Q128" s="81"/>
      <c r="R128" s="541">
        <f t="shared" si="32"/>
        <v>0</v>
      </c>
      <c r="S128" s="447"/>
      <c r="T128" s="1"/>
      <c r="U128" s="81"/>
      <c r="V128" s="490"/>
      <c r="W128" s="42"/>
      <c r="X128" s="44"/>
    </row>
    <row r="129" spans="1:24" hidden="1">
      <c r="B129" s="55"/>
      <c r="C129" s="2"/>
      <c r="D129" s="764" t="s">
        <v>356</v>
      </c>
      <c r="E129" s="764"/>
      <c r="F129" s="406">
        <f t="shared" si="52"/>
        <v>0</v>
      </c>
      <c r="G129" s="429">
        <f t="shared" si="53"/>
        <v>0</v>
      </c>
      <c r="H129" s="429">
        <f t="shared" si="53"/>
        <v>0</v>
      </c>
      <c r="I129" s="625">
        <f t="shared" si="54"/>
        <v>0</v>
      </c>
      <c r="J129" s="149"/>
      <c r="K129" s="167">
        <f t="shared" si="31"/>
        <v>0</v>
      </c>
      <c r="L129" s="75"/>
      <c r="M129" s="1"/>
      <c r="N129" s="1"/>
      <c r="O129" s="1"/>
      <c r="P129" s="1"/>
      <c r="Q129" s="81"/>
      <c r="R129" s="541">
        <f t="shared" si="32"/>
        <v>0</v>
      </c>
      <c r="S129" s="447"/>
      <c r="T129" s="1"/>
      <c r="U129" s="81"/>
      <c r="V129" s="490"/>
      <c r="W129" s="42"/>
      <c r="X129" s="44"/>
    </row>
    <row r="130" spans="1:24" ht="25.5" hidden="1" customHeight="1">
      <c r="B130" s="55"/>
      <c r="C130" s="2"/>
      <c r="D130" s="735" t="s">
        <v>534</v>
      </c>
      <c r="E130" s="735"/>
      <c r="F130" s="409">
        <f t="shared" si="52"/>
        <v>0</v>
      </c>
      <c r="G130" s="432">
        <f t="shared" si="53"/>
        <v>0</v>
      </c>
      <c r="H130" s="432">
        <f t="shared" si="53"/>
        <v>0</v>
      </c>
      <c r="I130" s="628">
        <f t="shared" si="54"/>
        <v>0</v>
      </c>
      <c r="J130" s="159"/>
      <c r="K130" s="167">
        <f t="shared" si="31"/>
        <v>0</v>
      </c>
      <c r="L130" s="75"/>
      <c r="M130" s="1"/>
      <c r="N130" s="1"/>
      <c r="O130" s="1"/>
      <c r="P130" s="1"/>
      <c r="Q130" s="81"/>
      <c r="R130" s="541">
        <f t="shared" si="32"/>
        <v>0</v>
      </c>
      <c r="S130" s="447"/>
      <c r="T130" s="1"/>
      <c r="U130" s="81"/>
      <c r="V130" s="490"/>
      <c r="W130" s="42"/>
      <c r="X130" s="44"/>
    </row>
    <row r="131" spans="1:24" hidden="1">
      <c r="B131" s="55"/>
      <c r="C131" s="2"/>
      <c r="D131" s="764" t="s">
        <v>535</v>
      </c>
      <c r="E131" s="764"/>
      <c r="F131" s="406">
        <f t="shared" si="52"/>
        <v>0</v>
      </c>
      <c r="G131" s="429">
        <f t="shared" si="53"/>
        <v>0</v>
      </c>
      <c r="H131" s="429">
        <f t="shared" si="53"/>
        <v>0</v>
      </c>
      <c r="I131" s="625">
        <f t="shared" si="54"/>
        <v>0</v>
      </c>
      <c r="J131" s="149"/>
      <c r="K131" s="167">
        <f t="shared" si="31"/>
        <v>0</v>
      </c>
      <c r="L131" s="75"/>
      <c r="M131" s="1"/>
      <c r="N131" s="1"/>
      <c r="O131" s="1"/>
      <c r="P131" s="1"/>
      <c r="Q131" s="81"/>
      <c r="R131" s="541">
        <f t="shared" si="32"/>
        <v>0</v>
      </c>
      <c r="S131" s="447"/>
      <c r="T131" s="1"/>
      <c r="U131" s="81"/>
      <c r="V131" s="490"/>
      <c r="W131" s="42"/>
      <c r="X131" s="44"/>
    </row>
    <row r="132" spans="1:24" s="41" customFormat="1" hidden="1">
      <c r="A132" s="127" t="s">
        <v>235</v>
      </c>
      <c r="B132" s="108" t="s">
        <v>666</v>
      </c>
      <c r="C132" s="777" t="s">
        <v>236</v>
      </c>
      <c r="D132" s="778"/>
      <c r="E132" s="778"/>
      <c r="F132" s="410">
        <f t="shared" si="52"/>
        <v>0</v>
      </c>
      <c r="G132" s="433">
        <f t="shared" si="53"/>
        <v>0</v>
      </c>
      <c r="H132" s="433">
        <f t="shared" si="53"/>
        <v>0</v>
      </c>
      <c r="I132" s="629">
        <f t="shared" si="54"/>
        <v>0</v>
      </c>
      <c r="J132" s="160"/>
      <c r="K132" s="170">
        <f t="shared" si="31"/>
        <v>0</v>
      </c>
      <c r="L132" s="110"/>
      <c r="M132" s="111"/>
      <c r="N132" s="111"/>
      <c r="O132" s="111"/>
      <c r="P132" s="111"/>
      <c r="Q132" s="114"/>
      <c r="R132" s="543">
        <f t="shared" si="32"/>
        <v>0</v>
      </c>
      <c r="S132" s="449"/>
      <c r="T132" s="111"/>
      <c r="U132" s="114"/>
      <c r="V132" s="491"/>
      <c r="W132" s="113"/>
      <c r="X132" s="115"/>
    </row>
    <row r="133" spans="1:24" s="41" customFormat="1" hidden="1">
      <c r="A133" s="127" t="s">
        <v>237</v>
      </c>
      <c r="B133" s="108" t="s">
        <v>668</v>
      </c>
      <c r="C133" s="777" t="s">
        <v>238</v>
      </c>
      <c r="D133" s="778"/>
      <c r="E133" s="778"/>
      <c r="F133" s="410">
        <f t="shared" si="52"/>
        <v>0</v>
      </c>
      <c r="G133" s="433">
        <f t="shared" si="53"/>
        <v>0</v>
      </c>
      <c r="H133" s="433">
        <f t="shared" si="53"/>
        <v>0</v>
      </c>
      <c r="I133" s="629">
        <f t="shared" si="54"/>
        <v>0</v>
      </c>
      <c r="J133" s="160"/>
      <c r="K133" s="170">
        <f t="shared" si="31"/>
        <v>0</v>
      </c>
      <c r="L133" s="110"/>
      <c r="M133" s="111"/>
      <c r="N133" s="111"/>
      <c r="O133" s="111"/>
      <c r="P133" s="111"/>
      <c r="Q133" s="114"/>
      <c r="R133" s="543">
        <f t="shared" si="32"/>
        <v>0</v>
      </c>
      <c r="S133" s="449"/>
      <c r="T133" s="111"/>
      <c r="U133" s="114"/>
      <c r="V133" s="491"/>
      <c r="W133" s="113"/>
      <c r="X133" s="115"/>
    </row>
    <row r="134" spans="1:24" s="41" customFormat="1" hidden="1">
      <c r="A134" s="127" t="s">
        <v>239</v>
      </c>
      <c r="B134" s="108" t="s">
        <v>669</v>
      </c>
      <c r="C134" s="777" t="s">
        <v>240</v>
      </c>
      <c r="D134" s="778"/>
      <c r="E134" s="778"/>
      <c r="F134" s="410">
        <f t="shared" si="52"/>
        <v>0</v>
      </c>
      <c r="G134" s="433">
        <f t="shared" si="53"/>
        <v>0</v>
      </c>
      <c r="H134" s="433">
        <f t="shared" si="53"/>
        <v>0</v>
      </c>
      <c r="I134" s="629">
        <f t="shared" si="54"/>
        <v>0</v>
      </c>
      <c r="J134" s="160"/>
      <c r="K134" s="170">
        <f t="shared" ref="K134:K197" si="55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56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 t="shared" ref="J135:X135" si="57">J136+J137+J138+J139+J140+J141+J142+J143+J144+J145</f>
        <v>0</v>
      </c>
      <c r="K135" s="170">
        <f t="shared" si="55"/>
        <v>0</v>
      </c>
      <c r="L135" s="110">
        <f t="shared" si="57"/>
        <v>0</v>
      </c>
      <c r="M135" s="111">
        <f t="shared" si="57"/>
        <v>0</v>
      </c>
      <c r="N135" s="111">
        <f t="shared" si="57"/>
        <v>0</v>
      </c>
      <c r="O135" s="111">
        <f t="shared" si="57"/>
        <v>0</v>
      </c>
      <c r="P135" s="111">
        <f t="shared" si="57"/>
        <v>0</v>
      </c>
      <c r="Q135" s="114">
        <f t="shared" si="57"/>
        <v>0</v>
      </c>
      <c r="R135" s="543">
        <f t="shared" si="56"/>
        <v>0</v>
      </c>
      <c r="S135" s="449">
        <f t="shared" si="57"/>
        <v>0</v>
      </c>
      <c r="T135" s="111">
        <f t="shared" si="57"/>
        <v>0</v>
      </c>
      <c r="U135" s="114">
        <f t="shared" si="57"/>
        <v>0</v>
      </c>
      <c r="V135" s="491">
        <f t="shared" si="57"/>
        <v>0</v>
      </c>
      <c r="W135" s="113">
        <f t="shared" si="57"/>
        <v>0</v>
      </c>
      <c r="X135" s="115">
        <f t="shared" si="57"/>
        <v>0</v>
      </c>
    </row>
    <row r="136" spans="1:24" hidden="1">
      <c r="B136" s="55"/>
      <c r="C136" s="2"/>
      <c r="D136" s="764" t="s">
        <v>359</v>
      </c>
      <c r="E136" s="764"/>
      <c r="F136" s="406">
        <f t="shared" ref="F136:F146" si="58">SUM(K136:W136)</f>
        <v>0</v>
      </c>
      <c r="G136" s="429">
        <f t="shared" ref="G136:H146" si="59">SUM(K136:W136)</f>
        <v>0</v>
      </c>
      <c r="H136" s="429">
        <f t="shared" si="59"/>
        <v>0</v>
      </c>
      <c r="I136" s="625">
        <f t="shared" ref="I136:I146" si="60">SUM(L136:X136)</f>
        <v>0</v>
      </c>
      <c r="J136" s="149"/>
      <c r="K136" s="167">
        <f t="shared" si="55"/>
        <v>0</v>
      </c>
      <c r="L136" s="75"/>
      <c r="M136" s="1"/>
      <c r="N136" s="1"/>
      <c r="O136" s="1"/>
      <c r="P136" s="1"/>
      <c r="Q136" s="81"/>
      <c r="R136" s="541">
        <f t="shared" si="56"/>
        <v>0</v>
      </c>
      <c r="S136" s="447"/>
      <c r="T136" s="1"/>
      <c r="U136" s="81"/>
      <c r="V136" s="490"/>
      <c r="W136" s="42"/>
      <c r="X136" s="44"/>
    </row>
    <row r="137" spans="1:24" hidden="1">
      <c r="B137" s="55"/>
      <c r="C137" s="2"/>
      <c r="D137" s="764" t="s">
        <v>360</v>
      </c>
      <c r="E137" s="764"/>
      <c r="F137" s="406">
        <f t="shared" si="58"/>
        <v>0</v>
      </c>
      <c r="G137" s="429">
        <f t="shared" si="59"/>
        <v>0</v>
      </c>
      <c r="H137" s="429">
        <f t="shared" si="59"/>
        <v>0</v>
      </c>
      <c r="I137" s="625">
        <f t="shared" si="60"/>
        <v>0</v>
      </c>
      <c r="J137" s="149"/>
      <c r="K137" s="167">
        <f t="shared" si="55"/>
        <v>0</v>
      </c>
      <c r="L137" s="75"/>
      <c r="M137" s="1"/>
      <c r="N137" s="1"/>
      <c r="O137" s="1"/>
      <c r="P137" s="1"/>
      <c r="Q137" s="81"/>
      <c r="R137" s="541">
        <f t="shared" si="56"/>
        <v>0</v>
      </c>
      <c r="S137" s="447"/>
      <c r="T137" s="1"/>
      <c r="U137" s="81"/>
      <c r="V137" s="490"/>
      <c r="W137" s="42"/>
      <c r="X137" s="44"/>
    </row>
    <row r="138" spans="1:24" hidden="1">
      <c r="B138" s="55"/>
      <c r="C138" s="2"/>
      <c r="D138" s="764" t="s">
        <v>361</v>
      </c>
      <c r="E138" s="764"/>
      <c r="F138" s="406">
        <f t="shared" si="58"/>
        <v>0</v>
      </c>
      <c r="G138" s="429">
        <f t="shared" si="59"/>
        <v>0</v>
      </c>
      <c r="H138" s="429">
        <f t="shared" si="59"/>
        <v>0</v>
      </c>
      <c r="I138" s="625">
        <f t="shared" si="60"/>
        <v>0</v>
      </c>
      <c r="J138" s="149"/>
      <c r="K138" s="167">
        <f t="shared" si="55"/>
        <v>0</v>
      </c>
      <c r="L138" s="75"/>
      <c r="M138" s="1"/>
      <c r="N138" s="1"/>
      <c r="O138" s="1"/>
      <c r="P138" s="1"/>
      <c r="Q138" s="81"/>
      <c r="R138" s="541">
        <f t="shared" si="56"/>
        <v>0</v>
      </c>
      <c r="S138" s="447"/>
      <c r="T138" s="1"/>
      <c r="U138" s="81"/>
      <c r="V138" s="490"/>
      <c r="W138" s="42"/>
      <c r="X138" s="44"/>
    </row>
    <row r="139" spans="1:24" hidden="1">
      <c r="B139" s="55"/>
      <c r="C139" s="2"/>
      <c r="D139" s="764" t="s">
        <v>362</v>
      </c>
      <c r="E139" s="764"/>
      <c r="F139" s="406">
        <f t="shared" si="58"/>
        <v>0</v>
      </c>
      <c r="G139" s="429">
        <f t="shared" si="59"/>
        <v>0</v>
      </c>
      <c r="H139" s="429">
        <f t="shared" si="59"/>
        <v>0</v>
      </c>
      <c r="I139" s="625">
        <f t="shared" si="60"/>
        <v>0</v>
      </c>
      <c r="J139" s="149"/>
      <c r="K139" s="167">
        <f t="shared" si="55"/>
        <v>0</v>
      </c>
      <c r="L139" s="75"/>
      <c r="M139" s="1"/>
      <c r="N139" s="1"/>
      <c r="O139" s="1"/>
      <c r="P139" s="1"/>
      <c r="Q139" s="81"/>
      <c r="R139" s="541">
        <f t="shared" si="56"/>
        <v>0</v>
      </c>
      <c r="S139" s="447"/>
      <c r="T139" s="1"/>
      <c r="U139" s="81"/>
      <c r="V139" s="490"/>
      <c r="W139" s="42"/>
      <c r="X139" s="44"/>
    </row>
    <row r="140" spans="1:24" hidden="1">
      <c r="B140" s="55"/>
      <c r="C140" s="2"/>
      <c r="D140" s="764" t="s">
        <v>363</v>
      </c>
      <c r="E140" s="764"/>
      <c r="F140" s="406">
        <f t="shared" si="58"/>
        <v>0</v>
      </c>
      <c r="G140" s="429">
        <f t="shared" si="59"/>
        <v>0</v>
      </c>
      <c r="H140" s="429">
        <f t="shared" si="59"/>
        <v>0</v>
      </c>
      <c r="I140" s="625">
        <f t="shared" si="60"/>
        <v>0</v>
      </c>
      <c r="J140" s="149"/>
      <c r="K140" s="167">
        <f t="shared" si="55"/>
        <v>0</v>
      </c>
      <c r="L140" s="75"/>
      <c r="M140" s="1"/>
      <c r="N140" s="1"/>
      <c r="O140" s="1"/>
      <c r="P140" s="1"/>
      <c r="Q140" s="81"/>
      <c r="R140" s="541">
        <f t="shared" si="56"/>
        <v>0</v>
      </c>
      <c r="S140" s="447"/>
      <c r="T140" s="1"/>
      <c r="U140" s="81"/>
      <c r="V140" s="490"/>
      <c r="W140" s="42"/>
      <c r="X140" s="44"/>
    </row>
    <row r="141" spans="1:24" ht="25.5" hidden="1" customHeight="1">
      <c r="B141" s="55"/>
      <c r="C141" s="2"/>
      <c r="D141" s="735" t="s">
        <v>536</v>
      </c>
      <c r="E141" s="735"/>
      <c r="F141" s="409">
        <f t="shared" si="58"/>
        <v>0</v>
      </c>
      <c r="G141" s="432">
        <f t="shared" si="59"/>
        <v>0</v>
      </c>
      <c r="H141" s="432">
        <f t="shared" si="59"/>
        <v>0</v>
      </c>
      <c r="I141" s="628">
        <f t="shared" si="60"/>
        <v>0</v>
      </c>
      <c r="J141" s="159"/>
      <c r="K141" s="167">
        <f t="shared" si="55"/>
        <v>0</v>
      </c>
      <c r="L141" s="75"/>
      <c r="M141" s="1"/>
      <c r="N141" s="1"/>
      <c r="O141" s="1"/>
      <c r="P141" s="1"/>
      <c r="Q141" s="81"/>
      <c r="R141" s="541">
        <f t="shared" si="56"/>
        <v>0</v>
      </c>
      <c r="S141" s="447"/>
      <c r="T141" s="1"/>
      <c r="U141" s="81"/>
      <c r="V141" s="490"/>
      <c r="W141" s="42"/>
      <c r="X141" s="44"/>
    </row>
    <row r="142" spans="1:24" ht="25.5" hidden="1" customHeight="1">
      <c r="B142" s="55"/>
      <c r="C142" s="2"/>
      <c r="D142" s="735" t="s">
        <v>539</v>
      </c>
      <c r="E142" s="735"/>
      <c r="F142" s="409">
        <f t="shared" si="58"/>
        <v>0</v>
      </c>
      <c r="G142" s="432">
        <f t="shared" si="59"/>
        <v>0</v>
      </c>
      <c r="H142" s="432">
        <f t="shared" si="59"/>
        <v>0</v>
      </c>
      <c r="I142" s="628">
        <f t="shared" si="60"/>
        <v>0</v>
      </c>
      <c r="J142" s="159"/>
      <c r="K142" s="167">
        <f t="shared" si="55"/>
        <v>0</v>
      </c>
      <c r="L142" s="75"/>
      <c r="M142" s="1"/>
      <c r="N142" s="1"/>
      <c r="O142" s="1"/>
      <c r="P142" s="1"/>
      <c r="Q142" s="81"/>
      <c r="R142" s="541">
        <f t="shared" si="56"/>
        <v>0</v>
      </c>
      <c r="S142" s="447"/>
      <c r="T142" s="1"/>
      <c r="U142" s="81"/>
      <c r="V142" s="490"/>
      <c r="W142" s="42"/>
      <c r="X142" s="44"/>
    </row>
    <row r="143" spans="1:24" hidden="1">
      <c r="B143" s="55"/>
      <c r="C143" s="2"/>
      <c r="D143" s="764" t="s">
        <v>365</v>
      </c>
      <c r="E143" s="764"/>
      <c r="F143" s="406">
        <f t="shared" si="58"/>
        <v>0</v>
      </c>
      <c r="G143" s="429">
        <f t="shared" si="59"/>
        <v>0</v>
      </c>
      <c r="H143" s="429">
        <f t="shared" si="59"/>
        <v>0</v>
      </c>
      <c r="I143" s="625">
        <f t="shared" si="60"/>
        <v>0</v>
      </c>
      <c r="J143" s="149"/>
      <c r="K143" s="167">
        <f t="shared" si="55"/>
        <v>0</v>
      </c>
      <c r="L143" s="75"/>
      <c r="M143" s="1"/>
      <c r="N143" s="1"/>
      <c r="O143" s="1"/>
      <c r="P143" s="1"/>
      <c r="Q143" s="81"/>
      <c r="R143" s="541">
        <f t="shared" si="56"/>
        <v>0</v>
      </c>
      <c r="S143" s="447"/>
      <c r="T143" s="1"/>
      <c r="U143" s="81"/>
      <c r="V143" s="490"/>
      <c r="W143" s="42"/>
      <c r="X143" s="44"/>
    </row>
    <row r="144" spans="1:24" ht="25.5" hidden="1" customHeight="1">
      <c r="B144" s="55"/>
      <c r="C144" s="2"/>
      <c r="D144" s="735" t="s">
        <v>542</v>
      </c>
      <c r="E144" s="735"/>
      <c r="F144" s="409">
        <f t="shared" si="58"/>
        <v>0</v>
      </c>
      <c r="G144" s="432">
        <f t="shared" si="59"/>
        <v>0</v>
      </c>
      <c r="H144" s="432">
        <f t="shared" si="59"/>
        <v>0</v>
      </c>
      <c r="I144" s="628">
        <f t="shared" si="60"/>
        <v>0</v>
      </c>
      <c r="J144" s="159"/>
      <c r="K144" s="167">
        <f t="shared" si="55"/>
        <v>0</v>
      </c>
      <c r="L144" s="75"/>
      <c r="M144" s="1"/>
      <c r="N144" s="1"/>
      <c r="O144" s="1"/>
      <c r="P144" s="1"/>
      <c r="Q144" s="81"/>
      <c r="R144" s="541">
        <f t="shared" si="56"/>
        <v>0</v>
      </c>
      <c r="S144" s="447"/>
      <c r="T144" s="1"/>
      <c r="U144" s="81"/>
      <c r="V144" s="490"/>
      <c r="W144" s="42"/>
      <c r="X144" s="44"/>
    </row>
    <row r="145" spans="1:24" hidden="1">
      <c r="B145" s="55"/>
      <c r="C145" s="2"/>
      <c r="D145" s="764" t="s">
        <v>543</v>
      </c>
      <c r="E145" s="764"/>
      <c r="F145" s="406">
        <f t="shared" si="58"/>
        <v>0</v>
      </c>
      <c r="G145" s="429">
        <f t="shared" si="59"/>
        <v>0</v>
      </c>
      <c r="H145" s="429">
        <f t="shared" si="59"/>
        <v>0</v>
      </c>
      <c r="I145" s="625">
        <f t="shared" si="60"/>
        <v>0</v>
      </c>
      <c r="J145" s="149"/>
      <c r="K145" s="167">
        <f t="shared" si="55"/>
        <v>0</v>
      </c>
      <c r="L145" s="75"/>
      <c r="M145" s="1"/>
      <c r="N145" s="1"/>
      <c r="O145" s="1"/>
      <c r="P145" s="1"/>
      <c r="Q145" s="81"/>
      <c r="R145" s="541">
        <f t="shared" si="56"/>
        <v>0</v>
      </c>
      <c r="S145" s="447"/>
      <c r="T145" s="1"/>
      <c r="U145" s="81"/>
      <c r="V145" s="490"/>
      <c r="W145" s="42"/>
      <c r="X145" s="44"/>
    </row>
    <row r="146" spans="1:24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>
        <f t="shared" si="58"/>
        <v>0</v>
      </c>
      <c r="G146" s="434">
        <f t="shared" si="59"/>
        <v>0</v>
      </c>
      <c r="H146" s="434">
        <f t="shared" si="59"/>
        <v>0</v>
      </c>
      <c r="I146" s="630">
        <f t="shared" si="60"/>
        <v>0</v>
      </c>
      <c r="J146" s="161"/>
      <c r="K146" s="170">
        <f t="shared" si="55"/>
        <v>0</v>
      </c>
      <c r="L146" s="110"/>
      <c r="M146" s="111"/>
      <c r="N146" s="111"/>
      <c r="O146" s="111"/>
      <c r="P146" s="111"/>
      <c r="Q146" s="114"/>
      <c r="R146" s="543">
        <f t="shared" si="56"/>
        <v>0</v>
      </c>
      <c r="S146" s="449"/>
      <c r="T146" s="111"/>
      <c r="U146" s="114"/>
      <c r="V146" s="491"/>
      <c r="W146" s="113"/>
      <c r="X146" s="115"/>
    </row>
    <row r="147" spans="1:24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0</v>
      </c>
      <c r="G147" s="425">
        <f>G148+G149+G152+G153+G154+G155+G156</f>
        <v>0</v>
      </c>
      <c r="H147" s="425">
        <f>H148+H149+H152+H153+H154+H155+H156</f>
        <v>0</v>
      </c>
      <c r="I147" s="621">
        <f>I148+I149+I152+I153+I154+I155+I156</f>
        <v>0</v>
      </c>
      <c r="J147" s="152">
        <f t="shared" ref="J147:X147" si="61">J148+J149+J152+J153+J154+J155+J156</f>
        <v>0</v>
      </c>
      <c r="K147" s="164">
        <f t="shared" si="55"/>
        <v>0</v>
      </c>
      <c r="L147" s="86">
        <f t="shared" si="61"/>
        <v>0</v>
      </c>
      <c r="M147" s="87">
        <f t="shared" si="61"/>
        <v>0</v>
      </c>
      <c r="N147" s="87">
        <f t="shared" si="61"/>
        <v>0</v>
      </c>
      <c r="O147" s="87">
        <f t="shared" si="61"/>
        <v>0</v>
      </c>
      <c r="P147" s="87">
        <f t="shared" si="61"/>
        <v>0</v>
      </c>
      <c r="Q147" s="90">
        <f t="shared" si="61"/>
        <v>0</v>
      </c>
      <c r="R147" s="536">
        <f t="shared" si="56"/>
        <v>0</v>
      </c>
      <c r="S147" s="442">
        <f t="shared" si="61"/>
        <v>0</v>
      </c>
      <c r="T147" s="87">
        <f t="shared" si="61"/>
        <v>0</v>
      </c>
      <c r="U147" s="90">
        <f t="shared" si="61"/>
        <v>0</v>
      </c>
      <c r="V147" s="486">
        <f t="shared" si="61"/>
        <v>0</v>
      </c>
      <c r="W147" s="89">
        <f t="shared" si="61"/>
        <v>0</v>
      </c>
      <c r="X147" s="91">
        <f t="shared" si="61"/>
        <v>0</v>
      </c>
    </row>
    <row r="148" spans="1:24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>
        <f>SUM(K148:W148)</f>
        <v>0</v>
      </c>
      <c r="G148" s="420">
        <f>SUM(K148:W148)</f>
        <v>0</v>
      </c>
      <c r="H148" s="420">
        <f>SUM(L148:X148)</f>
        <v>0</v>
      </c>
      <c r="I148" s="616">
        <f>SUM(L148:X148)</f>
        <v>0</v>
      </c>
      <c r="J148" s="148"/>
      <c r="K148" s="166">
        <f t="shared" si="55"/>
        <v>0</v>
      </c>
      <c r="L148" s="94"/>
      <c r="M148" s="95"/>
      <c r="N148" s="95"/>
      <c r="O148" s="95"/>
      <c r="P148" s="95"/>
      <c r="Q148" s="98"/>
      <c r="R148" s="539">
        <f t="shared" si="56"/>
        <v>0</v>
      </c>
      <c r="S148" s="445"/>
      <c r="T148" s="95"/>
      <c r="U148" s="98"/>
      <c r="V148" s="489"/>
      <c r="W148" s="97"/>
      <c r="X148" s="99"/>
    </row>
    <row r="149" spans="1:24" s="18" customFormat="1" hidden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422">
        <f>G150+G151</f>
        <v>0</v>
      </c>
      <c r="H149" s="422">
        <f>H150+H151</f>
        <v>0</v>
      </c>
      <c r="I149" s="618">
        <f>I150+I151</f>
        <v>0</v>
      </c>
      <c r="J149" s="150">
        <f t="shared" ref="J149:X149" si="62">J150+J151</f>
        <v>0</v>
      </c>
      <c r="K149" s="166">
        <f t="shared" si="55"/>
        <v>0</v>
      </c>
      <c r="L149" s="94">
        <f t="shared" si="62"/>
        <v>0</v>
      </c>
      <c r="M149" s="95">
        <f t="shared" si="62"/>
        <v>0</v>
      </c>
      <c r="N149" s="95">
        <f t="shared" si="62"/>
        <v>0</v>
      </c>
      <c r="O149" s="95">
        <f t="shared" si="62"/>
        <v>0</v>
      </c>
      <c r="P149" s="95">
        <f t="shared" si="62"/>
        <v>0</v>
      </c>
      <c r="Q149" s="98">
        <f t="shared" si="62"/>
        <v>0</v>
      </c>
      <c r="R149" s="539">
        <f t="shared" si="56"/>
        <v>0</v>
      </c>
      <c r="S149" s="445">
        <f t="shared" si="62"/>
        <v>0</v>
      </c>
      <c r="T149" s="95">
        <f t="shared" si="62"/>
        <v>0</v>
      </c>
      <c r="U149" s="98">
        <f t="shared" si="62"/>
        <v>0</v>
      </c>
      <c r="V149" s="489">
        <f t="shared" si="62"/>
        <v>0</v>
      </c>
      <c r="W149" s="97">
        <f t="shared" si="62"/>
        <v>0</v>
      </c>
      <c r="X149" s="99">
        <f t="shared" si="62"/>
        <v>0</v>
      </c>
    </row>
    <row r="150" spans="1:24" hidden="1">
      <c r="B150" s="55"/>
      <c r="C150" s="2"/>
      <c r="D150" s="764" t="s">
        <v>250</v>
      </c>
      <c r="E150" s="764"/>
      <c r="F150" s="406">
        <f t="shared" ref="F150:F156" si="63">SUM(K150:W150)</f>
        <v>0</v>
      </c>
      <c r="G150" s="429">
        <f t="shared" ref="G150:H156" si="64">SUM(K150:W150)</f>
        <v>0</v>
      </c>
      <c r="H150" s="429">
        <f t="shared" si="64"/>
        <v>0</v>
      </c>
      <c r="I150" s="625">
        <f t="shared" ref="I150:I156" si="65">SUM(L150:X150)</f>
        <v>0</v>
      </c>
      <c r="J150" s="149"/>
      <c r="K150" s="167">
        <f t="shared" si="55"/>
        <v>0</v>
      </c>
      <c r="L150" s="75"/>
      <c r="M150" s="1"/>
      <c r="N150" s="1"/>
      <c r="O150" s="1"/>
      <c r="P150" s="1"/>
      <c r="Q150" s="81"/>
      <c r="R150" s="541">
        <f t="shared" si="56"/>
        <v>0</v>
      </c>
      <c r="S150" s="447"/>
      <c r="T150" s="1"/>
      <c r="U150" s="81"/>
      <c r="V150" s="490"/>
      <c r="W150" s="42"/>
      <c r="X150" s="44"/>
    </row>
    <row r="151" spans="1:24" hidden="1">
      <c r="B151" s="55"/>
      <c r="C151" s="2"/>
      <c r="D151" s="764" t="s">
        <v>349</v>
      </c>
      <c r="E151" s="764"/>
      <c r="F151" s="406">
        <f t="shared" si="63"/>
        <v>0</v>
      </c>
      <c r="G151" s="429">
        <f t="shared" si="64"/>
        <v>0</v>
      </c>
      <c r="H151" s="429">
        <f t="shared" si="64"/>
        <v>0</v>
      </c>
      <c r="I151" s="625">
        <f t="shared" si="65"/>
        <v>0</v>
      </c>
      <c r="J151" s="149"/>
      <c r="K151" s="167">
        <f t="shared" si="55"/>
        <v>0</v>
      </c>
      <c r="L151" s="75"/>
      <c r="M151" s="1"/>
      <c r="N151" s="1"/>
      <c r="O151" s="1"/>
      <c r="P151" s="1"/>
      <c r="Q151" s="81"/>
      <c r="R151" s="541">
        <f t="shared" si="56"/>
        <v>0</v>
      </c>
      <c r="S151" s="447"/>
      <c r="T151" s="1"/>
      <c r="U151" s="81"/>
      <c r="V151" s="490"/>
      <c r="W151" s="42"/>
      <c r="X151" s="44"/>
    </row>
    <row r="152" spans="1:24" s="18" customFormat="1" hidden="1">
      <c r="A152" s="127" t="s">
        <v>251</v>
      </c>
      <c r="B152" s="92" t="s">
        <v>674</v>
      </c>
      <c r="C152" s="769" t="s">
        <v>252</v>
      </c>
      <c r="D152" s="770"/>
      <c r="E152" s="770"/>
      <c r="F152" s="399">
        <f t="shared" si="63"/>
        <v>0</v>
      </c>
      <c r="G152" s="422">
        <f t="shared" si="64"/>
        <v>0</v>
      </c>
      <c r="H152" s="422">
        <f t="shared" si="64"/>
        <v>0</v>
      </c>
      <c r="I152" s="618">
        <f t="shared" si="65"/>
        <v>0</v>
      </c>
      <c r="J152" s="150"/>
      <c r="K152" s="166">
        <f t="shared" si="55"/>
        <v>0</v>
      </c>
      <c r="L152" s="94"/>
      <c r="M152" s="95"/>
      <c r="N152" s="95"/>
      <c r="O152" s="95"/>
      <c r="P152" s="95"/>
      <c r="Q152" s="98"/>
      <c r="R152" s="539">
        <f t="shared" si="56"/>
        <v>0</v>
      </c>
      <c r="S152" s="445"/>
      <c r="T152" s="95"/>
      <c r="U152" s="98"/>
      <c r="V152" s="489"/>
      <c r="W152" s="97"/>
      <c r="X152" s="99"/>
    </row>
    <row r="153" spans="1:24" s="18" customFormat="1" hidden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f t="shared" si="63"/>
        <v>0</v>
      </c>
      <c r="G153" s="422">
        <f t="shared" si="64"/>
        <v>0</v>
      </c>
      <c r="H153" s="422">
        <f t="shared" si="64"/>
        <v>0</v>
      </c>
      <c r="I153" s="618">
        <f t="shared" si="65"/>
        <v>0</v>
      </c>
      <c r="J153" s="150"/>
      <c r="K153" s="166">
        <f t="shared" si="55"/>
        <v>0</v>
      </c>
      <c r="L153" s="94"/>
      <c r="M153" s="95"/>
      <c r="N153" s="95"/>
      <c r="O153" s="95"/>
      <c r="P153" s="95"/>
      <c r="Q153" s="98"/>
      <c r="R153" s="539">
        <f t="shared" si="56"/>
        <v>0</v>
      </c>
      <c r="S153" s="445"/>
      <c r="T153" s="95"/>
      <c r="U153" s="98"/>
      <c r="V153" s="489"/>
      <c r="W153" s="97"/>
      <c r="X153" s="99"/>
    </row>
    <row r="154" spans="1:24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>
        <f t="shared" si="63"/>
        <v>0</v>
      </c>
      <c r="G154" s="422">
        <f t="shared" si="64"/>
        <v>0</v>
      </c>
      <c r="H154" s="422">
        <f t="shared" si="64"/>
        <v>0</v>
      </c>
      <c r="I154" s="618">
        <f t="shared" si="65"/>
        <v>0</v>
      </c>
      <c r="J154" s="150"/>
      <c r="K154" s="166">
        <f t="shared" si="55"/>
        <v>0</v>
      </c>
      <c r="L154" s="94"/>
      <c r="M154" s="95"/>
      <c r="N154" s="95"/>
      <c r="O154" s="95"/>
      <c r="P154" s="95"/>
      <c r="Q154" s="98"/>
      <c r="R154" s="539">
        <f t="shared" si="56"/>
        <v>0</v>
      </c>
      <c r="S154" s="445"/>
      <c r="T154" s="95"/>
      <c r="U154" s="98"/>
      <c r="V154" s="489"/>
      <c r="W154" s="97"/>
      <c r="X154" s="99"/>
    </row>
    <row r="155" spans="1:24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>
        <f t="shared" si="63"/>
        <v>0</v>
      </c>
      <c r="G155" s="422">
        <f t="shared" si="64"/>
        <v>0</v>
      </c>
      <c r="H155" s="422">
        <f t="shared" si="64"/>
        <v>0</v>
      </c>
      <c r="I155" s="618">
        <f t="shared" si="65"/>
        <v>0</v>
      </c>
      <c r="J155" s="150"/>
      <c r="K155" s="166">
        <f t="shared" si="55"/>
        <v>0</v>
      </c>
      <c r="L155" s="94"/>
      <c r="M155" s="95"/>
      <c r="N155" s="95"/>
      <c r="O155" s="95"/>
      <c r="P155" s="95"/>
      <c r="Q155" s="98"/>
      <c r="R155" s="539">
        <f t="shared" si="56"/>
        <v>0</v>
      </c>
      <c r="S155" s="445"/>
      <c r="T155" s="95"/>
      <c r="U155" s="98"/>
      <c r="V155" s="489"/>
      <c r="W155" s="97"/>
      <c r="X155" s="99"/>
    </row>
    <row r="156" spans="1:24" s="18" customFormat="1" ht="15.75" hidden="1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>
        <f t="shared" si="63"/>
        <v>0</v>
      </c>
      <c r="G156" s="435">
        <f t="shared" si="64"/>
        <v>0</v>
      </c>
      <c r="H156" s="435">
        <f t="shared" si="64"/>
        <v>0</v>
      </c>
      <c r="I156" s="631">
        <f t="shared" si="65"/>
        <v>0</v>
      </c>
      <c r="J156" s="162"/>
      <c r="K156" s="166">
        <f t="shared" si="55"/>
        <v>0</v>
      </c>
      <c r="L156" s="94"/>
      <c r="M156" s="95"/>
      <c r="N156" s="95"/>
      <c r="O156" s="95"/>
      <c r="P156" s="95"/>
      <c r="Q156" s="98"/>
      <c r="R156" s="539">
        <f t="shared" si="56"/>
        <v>0</v>
      </c>
      <c r="S156" s="445"/>
      <c r="T156" s="95"/>
      <c r="U156" s="98"/>
      <c r="V156" s="489"/>
      <c r="W156" s="97"/>
      <c r="X156" s="99"/>
    </row>
    <row r="157" spans="1:24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0</v>
      </c>
      <c r="J157" s="152">
        <f t="shared" ref="J157:X157" si="66">J158+J159+J160+J161</f>
        <v>0</v>
      </c>
      <c r="K157" s="164">
        <f t="shared" si="55"/>
        <v>0</v>
      </c>
      <c r="L157" s="86">
        <f t="shared" si="66"/>
        <v>0</v>
      </c>
      <c r="M157" s="87">
        <f t="shared" si="66"/>
        <v>0</v>
      </c>
      <c r="N157" s="87">
        <f t="shared" si="66"/>
        <v>0</v>
      </c>
      <c r="O157" s="87">
        <f t="shared" si="66"/>
        <v>0</v>
      </c>
      <c r="P157" s="87">
        <f t="shared" si="66"/>
        <v>0</v>
      </c>
      <c r="Q157" s="90">
        <f t="shared" si="66"/>
        <v>0</v>
      </c>
      <c r="R157" s="536">
        <f t="shared" si="56"/>
        <v>0</v>
      </c>
      <c r="S157" s="442">
        <f t="shared" si="66"/>
        <v>0</v>
      </c>
      <c r="T157" s="87">
        <f t="shared" si="66"/>
        <v>0</v>
      </c>
      <c r="U157" s="90">
        <f t="shared" si="66"/>
        <v>0</v>
      </c>
      <c r="V157" s="486">
        <f t="shared" si="66"/>
        <v>0</v>
      </c>
      <c r="W157" s="89">
        <f t="shared" si="66"/>
        <v>0</v>
      </c>
      <c r="X157" s="91">
        <f t="shared" si="66"/>
        <v>0</v>
      </c>
    </row>
    <row r="158" spans="1:24" s="18" customFormat="1" hidden="1">
      <c r="A158" s="127" t="s">
        <v>263</v>
      </c>
      <c r="B158" s="268" t="s">
        <v>679</v>
      </c>
      <c r="C158" s="816" t="s">
        <v>264</v>
      </c>
      <c r="D158" s="817"/>
      <c r="E158" s="817"/>
      <c r="F158" s="413">
        <f>SUM(K158:W158)</f>
        <v>0</v>
      </c>
      <c r="G158" s="436">
        <f t="shared" ref="G158:H161" si="67">SUM(K158:W158)</f>
        <v>0</v>
      </c>
      <c r="H158" s="436">
        <f t="shared" si="67"/>
        <v>0</v>
      </c>
      <c r="I158" s="632">
        <f>SUM(L158:X158)</f>
        <v>0</v>
      </c>
      <c r="J158" s="270"/>
      <c r="K158" s="271">
        <f t="shared" si="55"/>
        <v>0</v>
      </c>
      <c r="L158" s="272"/>
      <c r="M158" s="273"/>
      <c r="N158" s="273"/>
      <c r="O158" s="273"/>
      <c r="P158" s="273"/>
      <c r="Q158" s="274"/>
      <c r="R158" s="544">
        <f t="shared" si="56"/>
        <v>0</v>
      </c>
      <c r="S158" s="450"/>
      <c r="T158" s="273"/>
      <c r="U158" s="274"/>
      <c r="V158" s="559"/>
      <c r="W158" s="275"/>
      <c r="X158" s="276"/>
    </row>
    <row r="159" spans="1:24" s="18" customFormat="1" hidden="1">
      <c r="A159" s="127" t="s">
        <v>265</v>
      </c>
      <c r="B159" s="277" t="s">
        <v>680</v>
      </c>
      <c r="C159" s="810" t="s">
        <v>879</v>
      </c>
      <c r="D159" s="811"/>
      <c r="E159" s="811"/>
      <c r="F159" s="414">
        <f>SUM(K159:W159)</f>
        <v>0</v>
      </c>
      <c r="G159" s="437">
        <f t="shared" si="67"/>
        <v>0</v>
      </c>
      <c r="H159" s="437">
        <f t="shared" si="67"/>
        <v>0</v>
      </c>
      <c r="I159" s="633">
        <f>SUM(L159:X159)</f>
        <v>0</v>
      </c>
      <c r="J159" s="279"/>
      <c r="K159" s="271">
        <f t="shared" si="55"/>
        <v>0</v>
      </c>
      <c r="L159" s="272"/>
      <c r="M159" s="273"/>
      <c r="N159" s="273"/>
      <c r="O159" s="273"/>
      <c r="P159" s="273"/>
      <c r="Q159" s="274"/>
      <c r="R159" s="544">
        <f t="shared" si="56"/>
        <v>0</v>
      </c>
      <c r="S159" s="450"/>
      <c r="T159" s="273"/>
      <c r="U159" s="274"/>
      <c r="V159" s="559"/>
      <c r="W159" s="275"/>
      <c r="X159" s="276"/>
    </row>
    <row r="160" spans="1:24" s="18" customFormat="1" hidden="1">
      <c r="A160" s="127" t="s">
        <v>266</v>
      </c>
      <c r="B160" s="277" t="s">
        <v>681</v>
      </c>
      <c r="C160" s="810" t="s">
        <v>267</v>
      </c>
      <c r="D160" s="811"/>
      <c r="E160" s="811"/>
      <c r="F160" s="414">
        <f>SUM(K160:W160)</f>
        <v>0</v>
      </c>
      <c r="G160" s="437">
        <f t="shared" si="67"/>
        <v>0</v>
      </c>
      <c r="H160" s="437">
        <f t="shared" si="67"/>
        <v>0</v>
      </c>
      <c r="I160" s="633">
        <f>SUM(L160:X160)</f>
        <v>0</v>
      </c>
      <c r="J160" s="279"/>
      <c r="K160" s="271">
        <f t="shared" si="55"/>
        <v>0</v>
      </c>
      <c r="L160" s="272"/>
      <c r="M160" s="273"/>
      <c r="N160" s="273"/>
      <c r="O160" s="273"/>
      <c r="P160" s="273"/>
      <c r="Q160" s="274"/>
      <c r="R160" s="544">
        <f t="shared" si="56"/>
        <v>0</v>
      </c>
      <c r="S160" s="450"/>
      <c r="T160" s="273"/>
      <c r="U160" s="274"/>
      <c r="V160" s="559"/>
      <c r="W160" s="275"/>
      <c r="X160" s="276"/>
    </row>
    <row r="161" spans="1:24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>
        <f>SUM(K161:W161)</f>
        <v>0</v>
      </c>
      <c r="G161" s="438">
        <f t="shared" si="67"/>
        <v>0</v>
      </c>
      <c r="H161" s="438">
        <f t="shared" si="67"/>
        <v>0</v>
      </c>
      <c r="I161" s="634">
        <f>SUM(L161:X161)</f>
        <v>0</v>
      </c>
      <c r="J161" s="282"/>
      <c r="K161" s="271">
        <f t="shared" si="55"/>
        <v>0</v>
      </c>
      <c r="L161" s="272"/>
      <c r="M161" s="273"/>
      <c r="N161" s="273"/>
      <c r="O161" s="273"/>
      <c r="P161" s="273"/>
      <c r="Q161" s="274"/>
      <c r="R161" s="544">
        <f t="shared" si="56"/>
        <v>0</v>
      </c>
      <c r="S161" s="450"/>
      <c r="T161" s="273"/>
      <c r="U161" s="274"/>
      <c r="V161" s="559"/>
      <c r="W161" s="275"/>
      <c r="X161" s="276"/>
    </row>
    <row r="162" spans="1:24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68">J163+J164+J175+J186+J197+J200+J212+J213+J214</f>
        <v>0</v>
      </c>
      <c r="K162" s="164">
        <f t="shared" si="55"/>
        <v>0</v>
      </c>
      <c r="L162" s="86">
        <f t="shared" si="68"/>
        <v>0</v>
      </c>
      <c r="M162" s="87">
        <f t="shared" si="68"/>
        <v>0</v>
      </c>
      <c r="N162" s="87">
        <f t="shared" si="68"/>
        <v>0</v>
      </c>
      <c r="O162" s="87">
        <f t="shared" si="68"/>
        <v>0</v>
      </c>
      <c r="P162" s="87">
        <f t="shared" si="68"/>
        <v>0</v>
      </c>
      <c r="Q162" s="90">
        <f t="shared" si="68"/>
        <v>0</v>
      </c>
      <c r="R162" s="536">
        <f t="shared" si="56"/>
        <v>0</v>
      </c>
      <c r="S162" s="442">
        <f t="shared" si="68"/>
        <v>0</v>
      </c>
      <c r="T162" s="87">
        <f t="shared" si="68"/>
        <v>0</v>
      </c>
      <c r="U162" s="90">
        <f t="shared" si="68"/>
        <v>0</v>
      </c>
      <c r="V162" s="486">
        <f t="shared" si="68"/>
        <v>0</v>
      </c>
      <c r="W162" s="89">
        <f t="shared" si="68"/>
        <v>0</v>
      </c>
      <c r="X162" s="91">
        <f t="shared" si="68"/>
        <v>0</v>
      </c>
    </row>
    <row r="163" spans="1:24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>
        <f>SUM(K163:W163)</f>
        <v>0</v>
      </c>
      <c r="G163" s="439">
        <f>SUM(K163:W163)</f>
        <v>0</v>
      </c>
      <c r="H163" s="439">
        <f>SUM(L163:X163)</f>
        <v>0</v>
      </c>
      <c r="I163" s="635">
        <f>SUM(L163:X163)</f>
        <v>0</v>
      </c>
      <c r="J163" s="163"/>
      <c r="K163" s="166">
        <f t="shared" si="55"/>
        <v>0</v>
      </c>
      <c r="L163" s="94"/>
      <c r="M163" s="95"/>
      <c r="N163" s="95"/>
      <c r="O163" s="95"/>
      <c r="P163" s="95"/>
      <c r="Q163" s="98"/>
      <c r="R163" s="539">
        <f t="shared" si="56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69">J165+J166+J167+J168+J169+J170+J171+J172+J173+J174</f>
        <v>0</v>
      </c>
      <c r="K164" s="166">
        <f t="shared" si="55"/>
        <v>0</v>
      </c>
      <c r="L164" s="94">
        <f t="shared" si="69"/>
        <v>0</v>
      </c>
      <c r="M164" s="95">
        <f t="shared" si="69"/>
        <v>0</v>
      </c>
      <c r="N164" s="95">
        <f t="shared" si="69"/>
        <v>0</v>
      </c>
      <c r="O164" s="95">
        <f t="shared" si="69"/>
        <v>0</v>
      </c>
      <c r="P164" s="95">
        <f t="shared" si="69"/>
        <v>0</v>
      </c>
      <c r="Q164" s="98">
        <f t="shared" si="69"/>
        <v>0</v>
      </c>
      <c r="R164" s="539">
        <f t="shared" si="56"/>
        <v>0</v>
      </c>
      <c r="S164" s="445">
        <f t="shared" si="69"/>
        <v>0</v>
      </c>
      <c r="T164" s="95">
        <f t="shared" si="69"/>
        <v>0</v>
      </c>
      <c r="U164" s="98">
        <f t="shared" si="69"/>
        <v>0</v>
      </c>
      <c r="V164" s="489">
        <f t="shared" si="69"/>
        <v>0</v>
      </c>
      <c r="W164" s="97">
        <f t="shared" si="69"/>
        <v>0</v>
      </c>
      <c r="X164" s="99">
        <f t="shared" si="69"/>
        <v>0</v>
      </c>
    </row>
    <row r="165" spans="1:24" hidden="1">
      <c r="B165" s="55"/>
      <c r="C165" s="2"/>
      <c r="D165" s="764" t="s">
        <v>813</v>
      </c>
      <c r="E165" s="764"/>
      <c r="F165" s="406">
        <f t="shared" ref="F165:F174" si="70">SUM(K165:W165)</f>
        <v>0</v>
      </c>
      <c r="G165" s="429">
        <f t="shared" ref="G165:H174" si="71">SUM(K165:W165)</f>
        <v>0</v>
      </c>
      <c r="H165" s="429">
        <f t="shared" si="71"/>
        <v>0</v>
      </c>
      <c r="I165" s="625">
        <f t="shared" ref="I165:I174" si="72">SUM(L165:X165)</f>
        <v>0</v>
      </c>
      <c r="J165" s="149"/>
      <c r="K165" s="167">
        <f t="shared" si="55"/>
        <v>0</v>
      </c>
      <c r="L165" s="75"/>
      <c r="M165" s="1"/>
      <c r="N165" s="1"/>
      <c r="O165" s="1"/>
      <c r="P165" s="1"/>
      <c r="Q165" s="81"/>
      <c r="R165" s="541">
        <f t="shared" si="56"/>
        <v>0</v>
      </c>
      <c r="S165" s="447"/>
      <c r="T165" s="1"/>
      <c r="U165" s="81"/>
      <c r="V165" s="490"/>
      <c r="W165" s="42"/>
      <c r="X165" s="44"/>
    </row>
    <row r="166" spans="1:24" hidden="1">
      <c r="B166" s="55"/>
      <c r="C166" s="2"/>
      <c r="D166" s="764" t="s">
        <v>814</v>
      </c>
      <c r="E166" s="764"/>
      <c r="F166" s="406">
        <f t="shared" si="70"/>
        <v>0</v>
      </c>
      <c r="G166" s="429">
        <f t="shared" si="71"/>
        <v>0</v>
      </c>
      <c r="H166" s="429">
        <f t="shared" si="71"/>
        <v>0</v>
      </c>
      <c r="I166" s="625">
        <f t="shared" si="72"/>
        <v>0</v>
      </c>
      <c r="J166" s="149"/>
      <c r="K166" s="167">
        <f t="shared" si="55"/>
        <v>0</v>
      </c>
      <c r="L166" s="75"/>
      <c r="M166" s="1"/>
      <c r="N166" s="1"/>
      <c r="O166" s="1"/>
      <c r="P166" s="1"/>
      <c r="Q166" s="81"/>
      <c r="R166" s="541">
        <f t="shared" si="56"/>
        <v>0</v>
      </c>
      <c r="S166" s="447"/>
      <c r="T166" s="1"/>
      <c r="U166" s="81"/>
      <c r="V166" s="490"/>
      <c r="W166" s="42"/>
      <c r="X166" s="44"/>
    </row>
    <row r="167" spans="1:24" hidden="1">
      <c r="B167" s="55"/>
      <c r="C167" s="2"/>
      <c r="D167" s="764" t="s">
        <v>545</v>
      </c>
      <c r="E167" s="764"/>
      <c r="F167" s="406">
        <f t="shared" si="70"/>
        <v>0</v>
      </c>
      <c r="G167" s="429">
        <f t="shared" si="71"/>
        <v>0</v>
      </c>
      <c r="H167" s="429">
        <f t="shared" si="71"/>
        <v>0</v>
      </c>
      <c r="I167" s="625">
        <f t="shared" si="72"/>
        <v>0</v>
      </c>
      <c r="J167" s="149"/>
      <c r="K167" s="167">
        <f t="shared" si="55"/>
        <v>0</v>
      </c>
      <c r="L167" s="75"/>
      <c r="M167" s="1"/>
      <c r="N167" s="1"/>
      <c r="O167" s="1"/>
      <c r="P167" s="1"/>
      <c r="Q167" s="81"/>
      <c r="R167" s="541">
        <f t="shared" si="56"/>
        <v>0</v>
      </c>
      <c r="S167" s="447"/>
      <c r="T167" s="1"/>
      <c r="U167" s="81"/>
      <c r="V167" s="490"/>
      <c r="W167" s="42"/>
      <c r="X167" s="44"/>
    </row>
    <row r="168" spans="1:24" ht="25.5" hidden="1" customHeight="1">
      <c r="B168" s="55"/>
      <c r="C168" s="2"/>
      <c r="D168" s="735" t="s">
        <v>548</v>
      </c>
      <c r="E168" s="735"/>
      <c r="F168" s="409">
        <f t="shared" si="70"/>
        <v>0</v>
      </c>
      <c r="G168" s="432">
        <f t="shared" si="71"/>
        <v>0</v>
      </c>
      <c r="H168" s="432">
        <f t="shared" si="71"/>
        <v>0</v>
      </c>
      <c r="I168" s="628">
        <f t="shared" si="72"/>
        <v>0</v>
      </c>
      <c r="J168" s="159"/>
      <c r="K168" s="167">
        <f t="shared" si="55"/>
        <v>0</v>
      </c>
      <c r="L168" s="75"/>
      <c r="M168" s="1"/>
      <c r="N168" s="1"/>
      <c r="O168" s="1"/>
      <c r="P168" s="1"/>
      <c r="Q168" s="81"/>
      <c r="R168" s="541">
        <f t="shared" si="56"/>
        <v>0</v>
      </c>
      <c r="S168" s="447"/>
      <c r="T168" s="1"/>
      <c r="U168" s="81"/>
      <c r="V168" s="490"/>
      <c r="W168" s="42"/>
      <c r="X168" s="44"/>
    </row>
    <row r="169" spans="1:24" hidden="1">
      <c r="B169" s="55"/>
      <c r="C169" s="2"/>
      <c r="D169" s="764" t="s">
        <v>550</v>
      </c>
      <c r="E169" s="764"/>
      <c r="F169" s="406">
        <f t="shared" si="70"/>
        <v>0</v>
      </c>
      <c r="G169" s="429">
        <f t="shared" si="71"/>
        <v>0</v>
      </c>
      <c r="H169" s="429">
        <f t="shared" si="71"/>
        <v>0</v>
      </c>
      <c r="I169" s="625">
        <f t="shared" si="72"/>
        <v>0</v>
      </c>
      <c r="J169" s="149"/>
      <c r="K169" s="167">
        <f t="shared" si="55"/>
        <v>0</v>
      </c>
      <c r="L169" s="75"/>
      <c r="M169" s="1"/>
      <c r="N169" s="1"/>
      <c r="O169" s="1"/>
      <c r="P169" s="1"/>
      <c r="Q169" s="81"/>
      <c r="R169" s="541">
        <f t="shared" si="56"/>
        <v>0</v>
      </c>
      <c r="S169" s="447"/>
      <c r="T169" s="1"/>
      <c r="U169" s="81"/>
      <c r="V169" s="490"/>
      <c r="W169" s="42"/>
      <c r="X169" s="44"/>
    </row>
    <row r="170" spans="1:24" hidden="1">
      <c r="B170" s="55"/>
      <c r="C170" s="2"/>
      <c r="D170" s="764" t="s">
        <v>551</v>
      </c>
      <c r="E170" s="764"/>
      <c r="F170" s="406">
        <f t="shared" si="70"/>
        <v>0</v>
      </c>
      <c r="G170" s="429">
        <f t="shared" si="71"/>
        <v>0</v>
      </c>
      <c r="H170" s="429">
        <f t="shared" si="71"/>
        <v>0</v>
      </c>
      <c r="I170" s="625">
        <f t="shared" si="72"/>
        <v>0</v>
      </c>
      <c r="J170" s="149"/>
      <c r="K170" s="167">
        <f t="shared" si="55"/>
        <v>0</v>
      </c>
      <c r="L170" s="75"/>
      <c r="M170" s="1"/>
      <c r="N170" s="1"/>
      <c r="O170" s="1"/>
      <c r="P170" s="1"/>
      <c r="Q170" s="81"/>
      <c r="R170" s="541">
        <f t="shared" si="56"/>
        <v>0</v>
      </c>
      <c r="S170" s="447"/>
      <c r="T170" s="1"/>
      <c r="U170" s="81"/>
      <c r="V170" s="490"/>
      <c r="W170" s="42"/>
      <c r="X170" s="44"/>
    </row>
    <row r="171" spans="1:24" ht="25.5" hidden="1" customHeight="1">
      <c r="B171" s="55"/>
      <c r="C171" s="2"/>
      <c r="D171" s="735" t="s">
        <v>555</v>
      </c>
      <c r="E171" s="735"/>
      <c r="F171" s="409">
        <f t="shared" si="70"/>
        <v>0</v>
      </c>
      <c r="G171" s="432">
        <f t="shared" si="71"/>
        <v>0</v>
      </c>
      <c r="H171" s="432">
        <f t="shared" si="71"/>
        <v>0</v>
      </c>
      <c r="I171" s="628">
        <f t="shared" si="72"/>
        <v>0</v>
      </c>
      <c r="J171" s="159"/>
      <c r="K171" s="167">
        <f t="shared" si="55"/>
        <v>0</v>
      </c>
      <c r="L171" s="75"/>
      <c r="M171" s="1"/>
      <c r="N171" s="1"/>
      <c r="O171" s="1"/>
      <c r="P171" s="1"/>
      <c r="Q171" s="81"/>
      <c r="R171" s="541">
        <f t="shared" si="56"/>
        <v>0</v>
      </c>
      <c r="S171" s="447"/>
      <c r="T171" s="1"/>
      <c r="U171" s="81"/>
      <c r="V171" s="490"/>
      <c r="W171" s="42"/>
      <c r="X171" s="44"/>
    </row>
    <row r="172" spans="1:24" ht="25.5" hidden="1" customHeight="1">
      <c r="B172" s="55"/>
      <c r="C172" s="2"/>
      <c r="D172" s="735" t="s">
        <v>558</v>
      </c>
      <c r="E172" s="735"/>
      <c r="F172" s="409">
        <f t="shared" si="70"/>
        <v>0</v>
      </c>
      <c r="G172" s="432">
        <f t="shared" si="71"/>
        <v>0</v>
      </c>
      <c r="H172" s="432">
        <f t="shared" si="71"/>
        <v>0</v>
      </c>
      <c r="I172" s="628">
        <f t="shared" si="72"/>
        <v>0</v>
      </c>
      <c r="J172" s="159"/>
      <c r="K172" s="167">
        <f t="shared" si="55"/>
        <v>0</v>
      </c>
      <c r="L172" s="75"/>
      <c r="M172" s="1"/>
      <c r="N172" s="1"/>
      <c r="O172" s="1"/>
      <c r="P172" s="1"/>
      <c r="Q172" s="81"/>
      <c r="R172" s="541">
        <f t="shared" si="56"/>
        <v>0</v>
      </c>
      <c r="S172" s="447"/>
      <c r="T172" s="1"/>
      <c r="U172" s="81"/>
      <c r="V172" s="490"/>
      <c r="W172" s="42"/>
      <c r="X172" s="44"/>
    </row>
    <row r="173" spans="1:24" ht="25.5" hidden="1" customHeight="1">
      <c r="B173" s="55"/>
      <c r="C173" s="2"/>
      <c r="D173" s="735" t="s">
        <v>560</v>
      </c>
      <c r="E173" s="735"/>
      <c r="F173" s="409">
        <f t="shared" si="70"/>
        <v>0</v>
      </c>
      <c r="G173" s="432">
        <f t="shared" si="71"/>
        <v>0</v>
      </c>
      <c r="H173" s="432">
        <f t="shared" si="71"/>
        <v>0</v>
      </c>
      <c r="I173" s="628">
        <f t="shared" si="72"/>
        <v>0</v>
      </c>
      <c r="J173" s="159"/>
      <c r="K173" s="167">
        <f t="shared" si="55"/>
        <v>0</v>
      </c>
      <c r="L173" s="75"/>
      <c r="M173" s="1"/>
      <c r="N173" s="1"/>
      <c r="O173" s="1"/>
      <c r="P173" s="1"/>
      <c r="Q173" s="81"/>
      <c r="R173" s="541">
        <f t="shared" si="56"/>
        <v>0</v>
      </c>
      <c r="S173" s="447"/>
      <c r="T173" s="1"/>
      <c r="U173" s="81"/>
      <c r="V173" s="490"/>
      <c r="W173" s="42"/>
      <c r="X173" s="44"/>
    </row>
    <row r="174" spans="1:24" ht="25.5" hidden="1" customHeight="1">
      <c r="B174" s="55"/>
      <c r="C174" s="2"/>
      <c r="D174" s="735" t="s">
        <v>563</v>
      </c>
      <c r="E174" s="735"/>
      <c r="F174" s="409">
        <f t="shared" si="70"/>
        <v>0</v>
      </c>
      <c r="G174" s="432">
        <f t="shared" si="71"/>
        <v>0</v>
      </c>
      <c r="H174" s="432">
        <f t="shared" si="71"/>
        <v>0</v>
      </c>
      <c r="I174" s="628">
        <f t="shared" si="72"/>
        <v>0</v>
      </c>
      <c r="J174" s="159"/>
      <c r="K174" s="167">
        <f t="shared" si="55"/>
        <v>0</v>
      </c>
      <c r="L174" s="75"/>
      <c r="M174" s="1"/>
      <c r="N174" s="1"/>
      <c r="O174" s="1"/>
      <c r="P174" s="1"/>
      <c r="Q174" s="81"/>
      <c r="R174" s="541">
        <f t="shared" si="56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73">J176+J177+J178+J179+J180+J181+J182+J183+J184+J185</f>
        <v>0</v>
      </c>
      <c r="K175" s="166">
        <f t="shared" si="55"/>
        <v>0</v>
      </c>
      <c r="L175" s="94">
        <f t="shared" si="73"/>
        <v>0</v>
      </c>
      <c r="M175" s="95">
        <f t="shared" si="73"/>
        <v>0</v>
      </c>
      <c r="N175" s="95">
        <f t="shared" si="73"/>
        <v>0</v>
      </c>
      <c r="O175" s="95">
        <f t="shared" si="73"/>
        <v>0</v>
      </c>
      <c r="P175" s="95">
        <f t="shared" si="73"/>
        <v>0</v>
      </c>
      <c r="Q175" s="98">
        <f t="shared" si="73"/>
        <v>0</v>
      </c>
      <c r="R175" s="539">
        <f t="shared" si="56"/>
        <v>0</v>
      </c>
      <c r="S175" s="445">
        <f t="shared" si="73"/>
        <v>0</v>
      </c>
      <c r="T175" s="95">
        <f t="shared" si="73"/>
        <v>0</v>
      </c>
      <c r="U175" s="98">
        <f t="shared" si="73"/>
        <v>0</v>
      </c>
      <c r="V175" s="489">
        <f t="shared" si="73"/>
        <v>0</v>
      </c>
      <c r="W175" s="97">
        <f t="shared" si="73"/>
        <v>0</v>
      </c>
      <c r="X175" s="99">
        <f t="shared" si="73"/>
        <v>0</v>
      </c>
    </row>
    <row r="176" spans="1:24" hidden="1">
      <c r="B176" s="55"/>
      <c r="C176" s="2"/>
      <c r="D176" s="764" t="s">
        <v>815</v>
      </c>
      <c r="E176" s="764"/>
      <c r="F176" s="406">
        <f t="shared" ref="F176:F185" si="74">SUM(K176:W176)</f>
        <v>0</v>
      </c>
      <c r="G176" s="429">
        <f t="shared" ref="G176:H185" si="75">SUM(K176:W176)</f>
        <v>0</v>
      </c>
      <c r="H176" s="429">
        <f t="shared" si="75"/>
        <v>0</v>
      </c>
      <c r="I176" s="625">
        <f t="shared" ref="I176:I185" si="76">SUM(L176:X176)</f>
        <v>0</v>
      </c>
      <c r="J176" s="149"/>
      <c r="K176" s="167">
        <f t="shared" si="55"/>
        <v>0</v>
      </c>
      <c r="L176" s="75"/>
      <c r="M176" s="1"/>
      <c r="N176" s="1"/>
      <c r="O176" s="1"/>
      <c r="P176" s="1"/>
      <c r="Q176" s="81"/>
      <c r="R176" s="541">
        <f t="shared" si="56"/>
        <v>0</v>
      </c>
      <c r="S176" s="447"/>
      <c r="T176" s="1"/>
      <c r="U176" s="81"/>
      <c r="V176" s="490"/>
      <c r="W176" s="42"/>
      <c r="X176" s="44"/>
    </row>
    <row r="177" spans="1:24" hidden="1">
      <c r="B177" s="55"/>
      <c r="C177" s="2"/>
      <c r="D177" s="764" t="s">
        <v>816</v>
      </c>
      <c r="E177" s="764"/>
      <c r="F177" s="406">
        <f t="shared" si="74"/>
        <v>0</v>
      </c>
      <c r="G177" s="429">
        <f t="shared" si="75"/>
        <v>0</v>
      </c>
      <c r="H177" s="429">
        <f t="shared" si="75"/>
        <v>0</v>
      </c>
      <c r="I177" s="625">
        <f t="shared" si="76"/>
        <v>0</v>
      </c>
      <c r="J177" s="149"/>
      <c r="K177" s="167">
        <f t="shared" si="55"/>
        <v>0</v>
      </c>
      <c r="L177" s="75"/>
      <c r="M177" s="1"/>
      <c r="N177" s="1"/>
      <c r="O177" s="1"/>
      <c r="P177" s="1"/>
      <c r="Q177" s="81"/>
      <c r="R177" s="541">
        <f t="shared" si="56"/>
        <v>0</v>
      </c>
      <c r="S177" s="447"/>
      <c r="T177" s="1"/>
      <c r="U177" s="81"/>
      <c r="V177" s="490"/>
      <c r="W177" s="42"/>
      <c r="X177" s="44"/>
    </row>
    <row r="178" spans="1:24" hidden="1">
      <c r="B178" s="55"/>
      <c r="C178" s="2"/>
      <c r="D178" s="764" t="s">
        <v>546</v>
      </c>
      <c r="E178" s="764"/>
      <c r="F178" s="406">
        <f t="shared" si="74"/>
        <v>0</v>
      </c>
      <c r="G178" s="429">
        <f t="shared" si="75"/>
        <v>0</v>
      </c>
      <c r="H178" s="429">
        <f t="shared" si="75"/>
        <v>0</v>
      </c>
      <c r="I178" s="625">
        <f t="shared" si="76"/>
        <v>0</v>
      </c>
      <c r="J178" s="149"/>
      <c r="K178" s="167">
        <f t="shared" si="55"/>
        <v>0</v>
      </c>
      <c r="L178" s="75"/>
      <c r="M178" s="1"/>
      <c r="N178" s="1"/>
      <c r="O178" s="1"/>
      <c r="P178" s="1"/>
      <c r="Q178" s="81"/>
      <c r="R178" s="541">
        <f t="shared" si="56"/>
        <v>0</v>
      </c>
      <c r="S178" s="447"/>
      <c r="T178" s="1"/>
      <c r="U178" s="81"/>
      <c r="V178" s="490"/>
      <c r="W178" s="42"/>
      <c r="X178" s="44"/>
    </row>
    <row r="179" spans="1:24" ht="25.5" hidden="1" customHeight="1">
      <c r="B179" s="55"/>
      <c r="C179" s="2"/>
      <c r="D179" s="735" t="s">
        <v>549</v>
      </c>
      <c r="E179" s="735"/>
      <c r="F179" s="409">
        <f t="shared" si="74"/>
        <v>0</v>
      </c>
      <c r="G179" s="432">
        <f t="shared" si="75"/>
        <v>0</v>
      </c>
      <c r="H179" s="432">
        <f t="shared" si="75"/>
        <v>0</v>
      </c>
      <c r="I179" s="628">
        <f t="shared" si="76"/>
        <v>0</v>
      </c>
      <c r="J179" s="159"/>
      <c r="K179" s="167">
        <f t="shared" si="55"/>
        <v>0</v>
      </c>
      <c r="L179" s="75"/>
      <c r="M179" s="1"/>
      <c r="N179" s="1"/>
      <c r="O179" s="1"/>
      <c r="P179" s="1"/>
      <c r="Q179" s="81"/>
      <c r="R179" s="541">
        <f t="shared" si="56"/>
        <v>0</v>
      </c>
      <c r="S179" s="447"/>
      <c r="T179" s="1"/>
      <c r="U179" s="81"/>
      <c r="V179" s="490"/>
      <c r="W179" s="42"/>
      <c r="X179" s="44"/>
    </row>
    <row r="180" spans="1:24" hidden="1">
      <c r="B180" s="55"/>
      <c r="C180" s="2"/>
      <c r="D180" s="764" t="s">
        <v>552</v>
      </c>
      <c r="E180" s="764"/>
      <c r="F180" s="406">
        <f t="shared" si="74"/>
        <v>0</v>
      </c>
      <c r="G180" s="429">
        <f t="shared" si="75"/>
        <v>0</v>
      </c>
      <c r="H180" s="429">
        <f t="shared" si="75"/>
        <v>0</v>
      </c>
      <c r="I180" s="625">
        <f t="shared" si="76"/>
        <v>0</v>
      </c>
      <c r="J180" s="149"/>
      <c r="K180" s="167">
        <f t="shared" si="55"/>
        <v>0</v>
      </c>
      <c r="L180" s="75"/>
      <c r="M180" s="1"/>
      <c r="N180" s="1"/>
      <c r="O180" s="1"/>
      <c r="P180" s="1"/>
      <c r="Q180" s="81"/>
      <c r="R180" s="541">
        <f t="shared" si="56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817</v>
      </c>
      <c r="E181" s="764"/>
      <c r="F181" s="406">
        <f t="shared" si="74"/>
        <v>0</v>
      </c>
      <c r="G181" s="429">
        <f t="shared" si="75"/>
        <v>0</v>
      </c>
      <c r="H181" s="429">
        <f t="shared" si="75"/>
        <v>0</v>
      </c>
      <c r="I181" s="625">
        <f t="shared" si="76"/>
        <v>0</v>
      </c>
      <c r="J181" s="149"/>
      <c r="K181" s="167">
        <f t="shared" si="55"/>
        <v>0</v>
      </c>
      <c r="L181" s="75"/>
      <c r="M181" s="1"/>
      <c r="N181" s="1"/>
      <c r="O181" s="1"/>
      <c r="P181" s="1"/>
      <c r="Q181" s="81"/>
      <c r="R181" s="541">
        <f t="shared" si="56"/>
        <v>0</v>
      </c>
      <c r="S181" s="447"/>
      <c r="T181" s="1"/>
      <c r="U181" s="81"/>
      <c r="V181" s="490"/>
      <c r="W181" s="42"/>
      <c r="X181" s="44"/>
    </row>
    <row r="182" spans="1:24" ht="25.5" hidden="1" customHeight="1">
      <c r="B182" s="55"/>
      <c r="C182" s="2"/>
      <c r="D182" s="735" t="s">
        <v>556</v>
      </c>
      <c r="E182" s="735"/>
      <c r="F182" s="409">
        <f t="shared" si="74"/>
        <v>0</v>
      </c>
      <c r="G182" s="432">
        <f t="shared" si="75"/>
        <v>0</v>
      </c>
      <c r="H182" s="432">
        <f t="shared" si="75"/>
        <v>0</v>
      </c>
      <c r="I182" s="628">
        <f t="shared" si="76"/>
        <v>0</v>
      </c>
      <c r="J182" s="159"/>
      <c r="K182" s="167">
        <f t="shared" si="55"/>
        <v>0</v>
      </c>
      <c r="L182" s="75"/>
      <c r="M182" s="1"/>
      <c r="N182" s="1"/>
      <c r="O182" s="1"/>
      <c r="P182" s="1"/>
      <c r="Q182" s="81"/>
      <c r="R182" s="541">
        <f t="shared" si="56"/>
        <v>0</v>
      </c>
      <c r="S182" s="447"/>
      <c r="T182" s="1"/>
      <c r="U182" s="81"/>
      <c r="V182" s="490"/>
      <c r="W182" s="42"/>
      <c r="X182" s="44"/>
    </row>
    <row r="183" spans="1:24" ht="25.5" hidden="1" customHeight="1">
      <c r="B183" s="55"/>
      <c r="C183" s="2"/>
      <c r="D183" s="735" t="s">
        <v>559</v>
      </c>
      <c r="E183" s="735"/>
      <c r="F183" s="409">
        <f t="shared" si="74"/>
        <v>0</v>
      </c>
      <c r="G183" s="432">
        <f t="shared" si="75"/>
        <v>0</v>
      </c>
      <c r="H183" s="432">
        <f t="shared" si="75"/>
        <v>0</v>
      </c>
      <c r="I183" s="628">
        <f t="shared" si="76"/>
        <v>0</v>
      </c>
      <c r="J183" s="159"/>
      <c r="K183" s="167">
        <f t="shared" si="55"/>
        <v>0</v>
      </c>
      <c r="L183" s="75"/>
      <c r="M183" s="1"/>
      <c r="N183" s="1"/>
      <c r="O183" s="1"/>
      <c r="P183" s="1"/>
      <c r="Q183" s="81"/>
      <c r="R183" s="541">
        <f t="shared" si="56"/>
        <v>0</v>
      </c>
      <c r="S183" s="447"/>
      <c r="T183" s="1"/>
      <c r="U183" s="81"/>
      <c r="V183" s="490"/>
      <c r="W183" s="42"/>
      <c r="X183" s="44"/>
    </row>
    <row r="184" spans="1:24" ht="25.5" hidden="1" customHeight="1">
      <c r="B184" s="55"/>
      <c r="C184" s="2"/>
      <c r="D184" s="735" t="s">
        <v>561</v>
      </c>
      <c r="E184" s="735"/>
      <c r="F184" s="409">
        <f t="shared" si="74"/>
        <v>0</v>
      </c>
      <c r="G184" s="432">
        <f t="shared" si="75"/>
        <v>0</v>
      </c>
      <c r="H184" s="432">
        <f t="shared" si="75"/>
        <v>0</v>
      </c>
      <c r="I184" s="628">
        <f t="shared" si="76"/>
        <v>0</v>
      </c>
      <c r="J184" s="159"/>
      <c r="K184" s="167">
        <f t="shared" si="55"/>
        <v>0</v>
      </c>
      <c r="L184" s="75"/>
      <c r="M184" s="1"/>
      <c r="N184" s="1"/>
      <c r="O184" s="1"/>
      <c r="P184" s="1"/>
      <c r="Q184" s="81"/>
      <c r="R184" s="541">
        <f t="shared" si="56"/>
        <v>0</v>
      </c>
      <c r="S184" s="447"/>
      <c r="T184" s="1"/>
      <c r="U184" s="81"/>
      <c r="V184" s="490"/>
      <c r="W184" s="42"/>
      <c r="X184" s="44"/>
    </row>
    <row r="185" spans="1:24" ht="25.5" hidden="1" customHeight="1">
      <c r="B185" s="55"/>
      <c r="C185" s="2"/>
      <c r="D185" s="735" t="s">
        <v>564</v>
      </c>
      <c r="E185" s="735"/>
      <c r="F185" s="409">
        <f t="shared" si="74"/>
        <v>0</v>
      </c>
      <c r="G185" s="432">
        <f t="shared" si="75"/>
        <v>0</v>
      </c>
      <c r="H185" s="432">
        <f t="shared" si="75"/>
        <v>0</v>
      </c>
      <c r="I185" s="628">
        <f t="shared" si="76"/>
        <v>0</v>
      </c>
      <c r="J185" s="159"/>
      <c r="K185" s="167">
        <f t="shared" si="55"/>
        <v>0</v>
      </c>
      <c r="L185" s="75"/>
      <c r="M185" s="1"/>
      <c r="N185" s="1"/>
      <c r="O185" s="1"/>
      <c r="P185" s="1"/>
      <c r="Q185" s="81"/>
      <c r="R185" s="541">
        <f t="shared" si="56"/>
        <v>0</v>
      </c>
      <c r="S185" s="447"/>
      <c r="T185" s="1"/>
      <c r="U185" s="81"/>
      <c r="V185" s="490"/>
      <c r="W185" s="42"/>
      <c r="X185" s="44"/>
    </row>
    <row r="186" spans="1:24" s="18" customFormat="1" hidden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77">J187+J188+J189+J190+J191+J192+J193+J194+J195+J196</f>
        <v>0</v>
      </c>
      <c r="K186" s="166">
        <f t="shared" si="55"/>
        <v>0</v>
      </c>
      <c r="L186" s="94">
        <f t="shared" si="77"/>
        <v>0</v>
      </c>
      <c r="M186" s="95">
        <f t="shared" si="77"/>
        <v>0</v>
      </c>
      <c r="N186" s="95">
        <f t="shared" si="77"/>
        <v>0</v>
      </c>
      <c r="O186" s="95">
        <f t="shared" si="77"/>
        <v>0</v>
      </c>
      <c r="P186" s="95">
        <f t="shared" si="77"/>
        <v>0</v>
      </c>
      <c r="Q186" s="98">
        <f t="shared" si="77"/>
        <v>0</v>
      </c>
      <c r="R186" s="539">
        <f t="shared" si="56"/>
        <v>0</v>
      </c>
      <c r="S186" s="445">
        <f t="shared" si="77"/>
        <v>0</v>
      </c>
      <c r="T186" s="95">
        <f t="shared" si="77"/>
        <v>0</v>
      </c>
      <c r="U186" s="98">
        <f t="shared" si="77"/>
        <v>0</v>
      </c>
      <c r="V186" s="489">
        <f t="shared" si="77"/>
        <v>0</v>
      </c>
      <c r="W186" s="97">
        <f t="shared" si="77"/>
        <v>0</v>
      </c>
      <c r="X186" s="99">
        <f t="shared" si="77"/>
        <v>0</v>
      </c>
    </row>
    <row r="187" spans="1:24" hidden="1">
      <c r="B187" s="55"/>
      <c r="C187" s="2"/>
      <c r="D187" s="764" t="s">
        <v>371</v>
      </c>
      <c r="E187" s="764"/>
      <c r="F187" s="406">
        <f t="shared" ref="F187:F196" si="78">SUM(K187:W187)</f>
        <v>0</v>
      </c>
      <c r="G187" s="429">
        <f t="shared" ref="G187:H196" si="79">SUM(K187:W187)</f>
        <v>0</v>
      </c>
      <c r="H187" s="429">
        <f t="shared" si="79"/>
        <v>0</v>
      </c>
      <c r="I187" s="625">
        <f t="shared" ref="I187:I196" si="80">SUM(L187:X187)</f>
        <v>0</v>
      </c>
      <c r="J187" s="149"/>
      <c r="K187" s="167">
        <f t="shared" si="55"/>
        <v>0</v>
      </c>
      <c r="L187" s="75"/>
      <c r="M187" s="1"/>
      <c r="N187" s="1"/>
      <c r="O187" s="1"/>
      <c r="P187" s="1"/>
      <c r="Q187" s="81"/>
      <c r="R187" s="541">
        <f t="shared" si="56"/>
        <v>0</v>
      </c>
      <c r="S187" s="447"/>
      <c r="T187" s="1"/>
      <c r="U187" s="81"/>
      <c r="V187" s="490"/>
      <c r="W187" s="42"/>
      <c r="X187" s="44"/>
    </row>
    <row r="188" spans="1:24" hidden="1">
      <c r="B188" s="55"/>
      <c r="C188" s="2"/>
      <c r="D188" s="764" t="s">
        <v>544</v>
      </c>
      <c r="E188" s="764"/>
      <c r="F188" s="406">
        <f t="shared" si="78"/>
        <v>0</v>
      </c>
      <c r="G188" s="429">
        <f t="shared" si="79"/>
        <v>0</v>
      </c>
      <c r="H188" s="429">
        <f t="shared" si="79"/>
        <v>0</v>
      </c>
      <c r="I188" s="625">
        <f t="shared" si="80"/>
        <v>0</v>
      </c>
      <c r="J188" s="149"/>
      <c r="K188" s="167">
        <f t="shared" si="55"/>
        <v>0</v>
      </c>
      <c r="L188" s="75"/>
      <c r="M188" s="1"/>
      <c r="N188" s="1"/>
      <c r="O188" s="1"/>
      <c r="P188" s="1"/>
      <c r="Q188" s="81"/>
      <c r="R188" s="541">
        <f t="shared" si="56"/>
        <v>0</v>
      </c>
      <c r="S188" s="447"/>
      <c r="T188" s="1"/>
      <c r="U188" s="81"/>
      <c r="V188" s="490"/>
      <c r="W188" s="42"/>
      <c r="X188" s="44"/>
    </row>
    <row r="189" spans="1:24" hidden="1">
      <c r="B189" s="55"/>
      <c r="C189" s="2"/>
      <c r="D189" s="764" t="s">
        <v>547</v>
      </c>
      <c r="E189" s="764"/>
      <c r="F189" s="406">
        <f t="shared" si="78"/>
        <v>0</v>
      </c>
      <c r="G189" s="429">
        <f t="shared" si="79"/>
        <v>0</v>
      </c>
      <c r="H189" s="429">
        <f t="shared" si="79"/>
        <v>0</v>
      </c>
      <c r="I189" s="625">
        <f t="shared" si="80"/>
        <v>0</v>
      </c>
      <c r="J189" s="149"/>
      <c r="K189" s="167">
        <f t="shared" si="55"/>
        <v>0</v>
      </c>
      <c r="L189" s="75"/>
      <c r="M189" s="1"/>
      <c r="N189" s="1"/>
      <c r="O189" s="1"/>
      <c r="P189" s="1"/>
      <c r="Q189" s="81"/>
      <c r="R189" s="541">
        <f t="shared" si="56"/>
        <v>0</v>
      </c>
      <c r="S189" s="447"/>
      <c r="T189" s="1"/>
      <c r="U189" s="81"/>
      <c r="V189" s="490"/>
      <c r="W189" s="42"/>
      <c r="X189" s="44"/>
    </row>
    <row r="190" spans="1:24" hidden="1">
      <c r="B190" s="55"/>
      <c r="C190" s="2"/>
      <c r="D190" s="735" t="s">
        <v>818</v>
      </c>
      <c r="E190" s="735"/>
      <c r="F190" s="409">
        <f t="shared" si="78"/>
        <v>0</v>
      </c>
      <c r="G190" s="432">
        <f t="shared" si="79"/>
        <v>0</v>
      </c>
      <c r="H190" s="432">
        <f t="shared" si="79"/>
        <v>0</v>
      </c>
      <c r="I190" s="628">
        <f t="shared" si="80"/>
        <v>0</v>
      </c>
      <c r="J190" s="159"/>
      <c r="K190" s="167">
        <f t="shared" si="55"/>
        <v>0</v>
      </c>
      <c r="L190" s="75"/>
      <c r="M190" s="1"/>
      <c r="N190" s="1"/>
      <c r="O190" s="1"/>
      <c r="P190" s="1"/>
      <c r="Q190" s="81"/>
      <c r="R190" s="541">
        <f t="shared" si="56"/>
        <v>0</v>
      </c>
      <c r="S190" s="447"/>
      <c r="T190" s="1"/>
      <c r="U190" s="81"/>
      <c r="V190" s="490"/>
      <c r="W190" s="42"/>
      <c r="X190" s="44"/>
    </row>
    <row r="191" spans="1:24" hidden="1">
      <c r="B191" s="55"/>
      <c r="C191" s="2"/>
      <c r="D191" s="764" t="s">
        <v>554</v>
      </c>
      <c r="E191" s="764"/>
      <c r="F191" s="406">
        <f t="shared" si="78"/>
        <v>0</v>
      </c>
      <c r="G191" s="429">
        <f t="shared" si="79"/>
        <v>0</v>
      </c>
      <c r="H191" s="429">
        <f t="shared" si="79"/>
        <v>0</v>
      </c>
      <c r="I191" s="625">
        <f t="shared" si="80"/>
        <v>0</v>
      </c>
      <c r="J191" s="149"/>
      <c r="K191" s="167">
        <f t="shared" si="55"/>
        <v>0</v>
      </c>
      <c r="L191" s="75"/>
      <c r="M191" s="1"/>
      <c r="N191" s="1"/>
      <c r="O191" s="1"/>
      <c r="P191" s="1"/>
      <c r="Q191" s="81"/>
      <c r="R191" s="541">
        <f t="shared" si="56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553</v>
      </c>
      <c r="E192" s="764"/>
      <c r="F192" s="406">
        <f t="shared" si="78"/>
        <v>0</v>
      </c>
      <c r="G192" s="429">
        <f t="shared" si="79"/>
        <v>0</v>
      </c>
      <c r="H192" s="429">
        <f t="shared" si="79"/>
        <v>0</v>
      </c>
      <c r="I192" s="625">
        <f t="shared" si="80"/>
        <v>0</v>
      </c>
      <c r="J192" s="149"/>
      <c r="K192" s="167">
        <f t="shared" si="55"/>
        <v>0</v>
      </c>
      <c r="L192" s="75"/>
      <c r="M192" s="1"/>
      <c r="N192" s="1"/>
      <c r="O192" s="1"/>
      <c r="P192" s="1"/>
      <c r="Q192" s="81"/>
      <c r="R192" s="541">
        <f t="shared" si="56"/>
        <v>0</v>
      </c>
      <c r="S192" s="447"/>
      <c r="T192" s="1"/>
      <c r="U192" s="81"/>
      <c r="V192" s="490"/>
      <c r="W192" s="42"/>
      <c r="X192" s="44"/>
    </row>
    <row r="193" spans="1:24" ht="25.5" hidden="1" customHeight="1">
      <c r="B193" s="55"/>
      <c r="C193" s="2"/>
      <c r="D193" s="735" t="s">
        <v>557</v>
      </c>
      <c r="E193" s="735"/>
      <c r="F193" s="409">
        <f t="shared" si="78"/>
        <v>0</v>
      </c>
      <c r="G193" s="432">
        <f t="shared" si="79"/>
        <v>0</v>
      </c>
      <c r="H193" s="432">
        <f t="shared" si="79"/>
        <v>0</v>
      </c>
      <c r="I193" s="628">
        <f t="shared" si="80"/>
        <v>0</v>
      </c>
      <c r="J193" s="159"/>
      <c r="K193" s="167">
        <f t="shared" si="55"/>
        <v>0</v>
      </c>
      <c r="L193" s="75"/>
      <c r="M193" s="1"/>
      <c r="N193" s="1"/>
      <c r="O193" s="1"/>
      <c r="P193" s="1"/>
      <c r="Q193" s="81"/>
      <c r="R193" s="541">
        <f t="shared" si="56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64" t="s">
        <v>819</v>
      </c>
      <c r="E194" s="764"/>
      <c r="F194" s="406">
        <f t="shared" si="78"/>
        <v>0</v>
      </c>
      <c r="G194" s="429">
        <f t="shared" si="79"/>
        <v>0</v>
      </c>
      <c r="H194" s="429">
        <f t="shared" si="79"/>
        <v>0</v>
      </c>
      <c r="I194" s="625">
        <f t="shared" si="80"/>
        <v>0</v>
      </c>
      <c r="J194" s="149"/>
      <c r="K194" s="167">
        <f t="shared" si="55"/>
        <v>0</v>
      </c>
      <c r="L194" s="75"/>
      <c r="M194" s="1"/>
      <c r="N194" s="1"/>
      <c r="O194" s="1"/>
      <c r="P194" s="1"/>
      <c r="Q194" s="81"/>
      <c r="R194" s="541">
        <f t="shared" si="56"/>
        <v>0</v>
      </c>
      <c r="S194" s="447"/>
      <c r="T194" s="1"/>
      <c r="U194" s="81"/>
      <c r="V194" s="490"/>
      <c r="W194" s="42"/>
      <c r="X194" s="44"/>
    </row>
    <row r="195" spans="1:24" ht="25.5" hidden="1" customHeight="1">
      <c r="B195" s="55"/>
      <c r="C195" s="2"/>
      <c r="D195" s="735" t="s">
        <v>562</v>
      </c>
      <c r="E195" s="735"/>
      <c r="F195" s="409">
        <f t="shared" si="78"/>
        <v>0</v>
      </c>
      <c r="G195" s="432">
        <f t="shared" si="79"/>
        <v>0</v>
      </c>
      <c r="H195" s="432">
        <f t="shared" si="79"/>
        <v>0</v>
      </c>
      <c r="I195" s="628">
        <f t="shared" si="80"/>
        <v>0</v>
      </c>
      <c r="J195" s="159"/>
      <c r="K195" s="167">
        <f t="shared" si="55"/>
        <v>0</v>
      </c>
      <c r="L195" s="75"/>
      <c r="M195" s="1"/>
      <c r="N195" s="1"/>
      <c r="O195" s="1"/>
      <c r="P195" s="1"/>
      <c r="Q195" s="81"/>
      <c r="R195" s="541">
        <f t="shared" si="56"/>
        <v>0</v>
      </c>
      <c r="S195" s="447"/>
      <c r="T195" s="1"/>
      <c r="U195" s="81"/>
      <c r="V195" s="490"/>
      <c r="W195" s="42"/>
      <c r="X195" s="44"/>
    </row>
    <row r="196" spans="1:24" ht="25.5" hidden="1" customHeight="1">
      <c r="B196" s="55"/>
      <c r="C196" s="2"/>
      <c r="D196" s="735" t="s">
        <v>565</v>
      </c>
      <c r="E196" s="735"/>
      <c r="F196" s="409">
        <f t="shared" si="78"/>
        <v>0</v>
      </c>
      <c r="G196" s="432">
        <f t="shared" si="79"/>
        <v>0</v>
      </c>
      <c r="H196" s="432">
        <f t="shared" si="79"/>
        <v>0</v>
      </c>
      <c r="I196" s="628">
        <f t="shared" si="80"/>
        <v>0</v>
      </c>
      <c r="J196" s="159"/>
      <c r="K196" s="167">
        <f t="shared" si="55"/>
        <v>0</v>
      </c>
      <c r="L196" s="75"/>
      <c r="M196" s="1"/>
      <c r="N196" s="1"/>
      <c r="O196" s="1"/>
      <c r="P196" s="1"/>
      <c r="Q196" s="81"/>
      <c r="R196" s="541">
        <f t="shared" si="56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81">J198+J199</f>
        <v>0</v>
      </c>
      <c r="K197" s="166">
        <f t="shared" si="55"/>
        <v>0</v>
      </c>
      <c r="L197" s="94">
        <f t="shared" si="81"/>
        <v>0</v>
      </c>
      <c r="M197" s="95">
        <f t="shared" si="81"/>
        <v>0</v>
      </c>
      <c r="N197" s="95">
        <f t="shared" si="81"/>
        <v>0</v>
      </c>
      <c r="O197" s="95">
        <f t="shared" si="81"/>
        <v>0</v>
      </c>
      <c r="P197" s="95">
        <f t="shared" si="81"/>
        <v>0</v>
      </c>
      <c r="Q197" s="98">
        <f t="shared" si="81"/>
        <v>0</v>
      </c>
      <c r="R197" s="539">
        <f t="shared" si="56"/>
        <v>0</v>
      </c>
      <c r="S197" s="445">
        <f t="shared" si="81"/>
        <v>0</v>
      </c>
      <c r="T197" s="95">
        <f t="shared" si="81"/>
        <v>0</v>
      </c>
      <c r="U197" s="98">
        <f t="shared" si="81"/>
        <v>0</v>
      </c>
      <c r="V197" s="489">
        <f t="shared" si="81"/>
        <v>0</v>
      </c>
      <c r="W197" s="97">
        <f t="shared" si="81"/>
        <v>0</v>
      </c>
      <c r="X197" s="99">
        <f t="shared" si="81"/>
        <v>0</v>
      </c>
    </row>
    <row r="198" spans="1:24" ht="25.5" hidden="1" customHeight="1">
      <c r="B198" s="55"/>
      <c r="C198" s="2"/>
      <c r="D198" s="735" t="s">
        <v>568</v>
      </c>
      <c r="E198" s="735"/>
      <c r="F198" s="409">
        <f>SUM(K198:W198)</f>
        <v>0</v>
      </c>
      <c r="G198" s="432">
        <f>SUM(K198:W198)</f>
        <v>0</v>
      </c>
      <c r="H198" s="432">
        <f>SUM(L198:X198)</f>
        <v>0</v>
      </c>
      <c r="I198" s="628">
        <f>SUM(L198:X198)</f>
        <v>0</v>
      </c>
      <c r="J198" s="159"/>
      <c r="K198" s="167">
        <f t="shared" ref="K198:K255" si="82">SUM(I198:J198)</f>
        <v>0</v>
      </c>
      <c r="L198" s="75"/>
      <c r="M198" s="1"/>
      <c r="N198" s="1"/>
      <c r="O198" s="1"/>
      <c r="P198" s="1"/>
      <c r="Q198" s="81"/>
      <c r="R198" s="541">
        <f t="shared" ref="R198:R255" si="83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569</v>
      </c>
      <c r="E199" s="735"/>
      <c r="F199" s="409">
        <f>SUM(K199:W199)</f>
        <v>0</v>
      </c>
      <c r="G199" s="432">
        <f>SUM(K199:W199)</f>
        <v>0</v>
      </c>
      <c r="H199" s="432">
        <f>SUM(L199:X199)</f>
        <v>0</v>
      </c>
      <c r="I199" s="628">
        <f>SUM(L199:X199)</f>
        <v>0</v>
      </c>
      <c r="J199" s="159"/>
      <c r="K199" s="167">
        <f t="shared" si="82"/>
        <v>0</v>
      </c>
      <c r="L199" s="75"/>
      <c r="M199" s="1"/>
      <c r="N199" s="1"/>
      <c r="O199" s="1"/>
      <c r="P199" s="1"/>
      <c r="Q199" s="81"/>
      <c r="R199" s="541">
        <f t="shared" si="83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4">J201+J202+J203+J204+J205+J206+J207+J208+J209+J210+J211</f>
        <v>0</v>
      </c>
      <c r="K200" s="166">
        <f t="shared" si="82"/>
        <v>0</v>
      </c>
      <c r="L200" s="94">
        <f t="shared" si="84"/>
        <v>0</v>
      </c>
      <c r="M200" s="95">
        <f t="shared" si="84"/>
        <v>0</v>
      </c>
      <c r="N200" s="95">
        <f t="shared" si="84"/>
        <v>0</v>
      </c>
      <c r="O200" s="95">
        <f t="shared" si="84"/>
        <v>0</v>
      </c>
      <c r="P200" s="95">
        <f t="shared" si="84"/>
        <v>0</v>
      </c>
      <c r="Q200" s="98">
        <f t="shared" si="84"/>
        <v>0</v>
      </c>
      <c r="R200" s="539">
        <f t="shared" si="83"/>
        <v>0</v>
      </c>
      <c r="S200" s="445">
        <f t="shared" si="84"/>
        <v>0</v>
      </c>
      <c r="T200" s="95">
        <f t="shared" si="84"/>
        <v>0</v>
      </c>
      <c r="U200" s="98">
        <f t="shared" si="84"/>
        <v>0</v>
      </c>
      <c r="V200" s="489">
        <f t="shared" si="84"/>
        <v>0</v>
      </c>
      <c r="W200" s="97">
        <f t="shared" si="84"/>
        <v>0</v>
      </c>
      <c r="X200" s="99">
        <f t="shared" si="84"/>
        <v>0</v>
      </c>
    </row>
    <row r="201" spans="1:24" hidden="1">
      <c r="B201" s="55"/>
      <c r="C201" s="2"/>
      <c r="D201" s="764" t="s">
        <v>372</v>
      </c>
      <c r="E201" s="764"/>
      <c r="F201" s="406">
        <f t="shared" ref="F201:F213" si="85">SUM(K201:W201)</f>
        <v>0</v>
      </c>
      <c r="G201" s="429">
        <f t="shared" ref="G201:H213" si="86">SUM(K201:W201)</f>
        <v>0</v>
      </c>
      <c r="H201" s="429">
        <f t="shared" si="86"/>
        <v>0</v>
      </c>
      <c r="I201" s="625">
        <f t="shared" ref="I201:I213" si="87">SUM(L201:X201)</f>
        <v>0</v>
      </c>
      <c r="J201" s="149"/>
      <c r="K201" s="167">
        <f t="shared" si="82"/>
        <v>0</v>
      </c>
      <c r="L201" s="75"/>
      <c r="M201" s="1"/>
      <c r="N201" s="1"/>
      <c r="O201" s="1"/>
      <c r="P201" s="1"/>
      <c r="Q201" s="81"/>
      <c r="R201" s="541">
        <f t="shared" si="83"/>
        <v>0</v>
      </c>
      <c r="S201" s="447"/>
      <c r="T201" s="1"/>
      <c r="U201" s="81"/>
      <c r="V201" s="490"/>
      <c r="W201" s="42"/>
      <c r="X201" s="44"/>
    </row>
    <row r="202" spans="1:24" hidden="1">
      <c r="B202" s="55"/>
      <c r="C202" s="2"/>
      <c r="D202" s="764" t="s">
        <v>821</v>
      </c>
      <c r="E202" s="764"/>
      <c r="F202" s="406">
        <f t="shared" si="85"/>
        <v>0</v>
      </c>
      <c r="G202" s="429">
        <f t="shared" si="86"/>
        <v>0</v>
      </c>
      <c r="H202" s="429">
        <f t="shared" si="86"/>
        <v>0</v>
      </c>
      <c r="I202" s="625">
        <f t="shared" si="87"/>
        <v>0</v>
      </c>
      <c r="J202" s="149"/>
      <c r="K202" s="167">
        <f t="shared" si="82"/>
        <v>0</v>
      </c>
      <c r="L202" s="75"/>
      <c r="M202" s="1"/>
      <c r="N202" s="1"/>
      <c r="O202" s="1"/>
      <c r="P202" s="1"/>
      <c r="Q202" s="81"/>
      <c r="R202" s="541">
        <f t="shared" si="83"/>
        <v>0</v>
      </c>
      <c r="S202" s="447"/>
      <c r="T202" s="1"/>
      <c r="U202" s="81"/>
      <c r="V202" s="490"/>
      <c r="W202" s="42"/>
      <c r="X202" s="44"/>
    </row>
    <row r="203" spans="1:24" hidden="1">
      <c r="B203" s="55"/>
      <c r="C203" s="2"/>
      <c r="D203" s="764" t="s">
        <v>375</v>
      </c>
      <c r="E203" s="764"/>
      <c r="F203" s="406">
        <f t="shared" si="85"/>
        <v>0</v>
      </c>
      <c r="G203" s="429">
        <f t="shared" si="86"/>
        <v>0</v>
      </c>
      <c r="H203" s="429">
        <f t="shared" si="86"/>
        <v>0</v>
      </c>
      <c r="I203" s="625">
        <f t="shared" si="87"/>
        <v>0</v>
      </c>
      <c r="J203" s="149"/>
      <c r="K203" s="167">
        <f t="shared" si="82"/>
        <v>0</v>
      </c>
      <c r="L203" s="75"/>
      <c r="M203" s="1"/>
      <c r="N203" s="1"/>
      <c r="O203" s="1"/>
      <c r="P203" s="1"/>
      <c r="Q203" s="81"/>
      <c r="R203" s="541">
        <f t="shared" si="83"/>
        <v>0</v>
      </c>
      <c r="S203" s="447"/>
      <c r="T203" s="1"/>
      <c r="U203" s="81"/>
      <c r="V203" s="490"/>
      <c r="W203" s="42"/>
      <c r="X203" s="44"/>
    </row>
    <row r="204" spans="1:24" hidden="1">
      <c r="B204" s="55"/>
      <c r="C204" s="2"/>
      <c r="D204" s="764" t="s">
        <v>373</v>
      </c>
      <c r="E204" s="764"/>
      <c r="F204" s="406">
        <f t="shared" si="85"/>
        <v>0</v>
      </c>
      <c r="G204" s="429">
        <f t="shared" si="86"/>
        <v>0</v>
      </c>
      <c r="H204" s="429">
        <f t="shared" si="86"/>
        <v>0</v>
      </c>
      <c r="I204" s="625">
        <f t="shared" si="87"/>
        <v>0</v>
      </c>
      <c r="J204" s="149"/>
      <c r="K204" s="167">
        <f t="shared" si="82"/>
        <v>0</v>
      </c>
      <c r="L204" s="75"/>
      <c r="M204" s="1"/>
      <c r="N204" s="1"/>
      <c r="O204" s="1"/>
      <c r="P204" s="1"/>
      <c r="Q204" s="81"/>
      <c r="R204" s="541">
        <f t="shared" si="83"/>
        <v>0</v>
      </c>
      <c r="S204" s="447"/>
      <c r="T204" s="1"/>
      <c r="U204" s="81"/>
      <c r="V204" s="490"/>
      <c r="W204" s="42"/>
      <c r="X204" s="44"/>
    </row>
    <row r="205" spans="1:24" hidden="1">
      <c r="B205" s="55"/>
      <c r="C205" s="2"/>
      <c r="D205" s="764" t="s">
        <v>822</v>
      </c>
      <c r="E205" s="764"/>
      <c r="F205" s="406">
        <f t="shared" si="85"/>
        <v>0</v>
      </c>
      <c r="G205" s="429">
        <f t="shared" si="86"/>
        <v>0</v>
      </c>
      <c r="H205" s="429">
        <f t="shared" si="86"/>
        <v>0</v>
      </c>
      <c r="I205" s="625">
        <f t="shared" si="87"/>
        <v>0</v>
      </c>
      <c r="J205" s="149"/>
      <c r="K205" s="167">
        <f t="shared" si="82"/>
        <v>0</v>
      </c>
      <c r="L205" s="75"/>
      <c r="M205" s="1"/>
      <c r="N205" s="1"/>
      <c r="O205" s="1"/>
      <c r="P205" s="1"/>
      <c r="Q205" s="81"/>
      <c r="R205" s="541">
        <f t="shared" si="83"/>
        <v>0</v>
      </c>
      <c r="S205" s="447"/>
      <c r="T205" s="1"/>
      <c r="U205" s="81"/>
      <c r="V205" s="490"/>
      <c r="W205" s="42"/>
      <c r="X205" s="44"/>
    </row>
    <row r="206" spans="1:24" ht="25.5" hidden="1" customHeight="1">
      <c r="B206" s="55"/>
      <c r="C206" s="2"/>
      <c r="D206" s="735" t="s">
        <v>537</v>
      </c>
      <c r="E206" s="735"/>
      <c r="F206" s="409">
        <f t="shared" si="85"/>
        <v>0</v>
      </c>
      <c r="G206" s="432">
        <f t="shared" si="86"/>
        <v>0</v>
      </c>
      <c r="H206" s="432">
        <f t="shared" si="86"/>
        <v>0</v>
      </c>
      <c r="I206" s="628">
        <f t="shared" si="87"/>
        <v>0</v>
      </c>
      <c r="J206" s="159"/>
      <c r="K206" s="167">
        <f t="shared" si="82"/>
        <v>0</v>
      </c>
      <c r="L206" s="75"/>
      <c r="M206" s="1"/>
      <c r="N206" s="1"/>
      <c r="O206" s="1"/>
      <c r="P206" s="1"/>
      <c r="Q206" s="81"/>
      <c r="R206" s="541">
        <f t="shared" si="83"/>
        <v>0</v>
      </c>
      <c r="S206" s="447"/>
      <c r="T206" s="1"/>
      <c r="U206" s="81"/>
      <c r="V206" s="490"/>
      <c r="W206" s="42"/>
      <c r="X206" s="44"/>
    </row>
    <row r="207" spans="1:24" ht="25.5" hidden="1" customHeight="1">
      <c r="B207" s="55"/>
      <c r="C207" s="2"/>
      <c r="D207" s="735" t="s">
        <v>540</v>
      </c>
      <c r="E207" s="735"/>
      <c r="F207" s="409">
        <f t="shared" si="85"/>
        <v>0</v>
      </c>
      <c r="G207" s="432">
        <f t="shared" si="86"/>
        <v>0</v>
      </c>
      <c r="H207" s="432">
        <f t="shared" si="86"/>
        <v>0</v>
      </c>
      <c r="I207" s="628">
        <f t="shared" si="87"/>
        <v>0</v>
      </c>
      <c r="J207" s="159"/>
      <c r="K207" s="167">
        <f t="shared" si="82"/>
        <v>0</v>
      </c>
      <c r="L207" s="75"/>
      <c r="M207" s="1"/>
      <c r="N207" s="1"/>
      <c r="O207" s="1"/>
      <c r="P207" s="1"/>
      <c r="Q207" s="81"/>
      <c r="R207" s="541">
        <f t="shared" si="83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823</v>
      </c>
      <c r="E208" s="764"/>
      <c r="F208" s="406">
        <f t="shared" si="85"/>
        <v>0</v>
      </c>
      <c r="G208" s="429">
        <f t="shared" si="86"/>
        <v>0</v>
      </c>
      <c r="H208" s="429">
        <f t="shared" si="86"/>
        <v>0</v>
      </c>
      <c r="I208" s="625">
        <f t="shared" si="87"/>
        <v>0</v>
      </c>
      <c r="J208" s="149"/>
      <c r="K208" s="167">
        <f t="shared" si="82"/>
        <v>0</v>
      </c>
      <c r="L208" s="75"/>
      <c r="M208" s="1"/>
      <c r="N208" s="1"/>
      <c r="O208" s="1"/>
      <c r="P208" s="1"/>
      <c r="Q208" s="81"/>
      <c r="R208" s="541">
        <f t="shared" si="83"/>
        <v>0</v>
      </c>
      <c r="S208" s="447"/>
      <c r="T208" s="1"/>
      <c r="U208" s="81"/>
      <c r="V208" s="490"/>
      <c r="W208" s="42"/>
      <c r="X208" s="44"/>
    </row>
    <row r="209" spans="1:24" hidden="1">
      <c r="B209" s="55"/>
      <c r="C209" s="2"/>
      <c r="D209" s="764" t="s">
        <v>374</v>
      </c>
      <c r="E209" s="764"/>
      <c r="F209" s="406">
        <f t="shared" si="85"/>
        <v>0</v>
      </c>
      <c r="G209" s="429">
        <f t="shared" si="86"/>
        <v>0</v>
      </c>
      <c r="H209" s="429">
        <f t="shared" si="86"/>
        <v>0</v>
      </c>
      <c r="I209" s="625">
        <f t="shared" si="87"/>
        <v>0</v>
      </c>
      <c r="J209" s="149"/>
      <c r="K209" s="167">
        <f t="shared" si="82"/>
        <v>0</v>
      </c>
      <c r="L209" s="75"/>
      <c r="M209" s="1"/>
      <c r="N209" s="1"/>
      <c r="O209" s="1"/>
      <c r="P209" s="1"/>
      <c r="Q209" s="81"/>
      <c r="R209" s="541">
        <f t="shared" si="83"/>
        <v>0</v>
      </c>
      <c r="S209" s="447"/>
      <c r="T209" s="1"/>
      <c r="U209" s="81"/>
      <c r="V209" s="490"/>
      <c r="W209" s="42"/>
      <c r="X209" s="44"/>
    </row>
    <row r="210" spans="1:24" hidden="1">
      <c r="B210" s="55"/>
      <c r="C210" s="2"/>
      <c r="D210" s="764" t="s">
        <v>824</v>
      </c>
      <c r="E210" s="764"/>
      <c r="F210" s="406">
        <f t="shared" si="85"/>
        <v>0</v>
      </c>
      <c r="G210" s="429">
        <f t="shared" si="86"/>
        <v>0</v>
      </c>
      <c r="H210" s="429">
        <f t="shared" si="86"/>
        <v>0</v>
      </c>
      <c r="I210" s="625">
        <f t="shared" si="87"/>
        <v>0</v>
      </c>
      <c r="J210" s="149"/>
      <c r="K210" s="167">
        <f t="shared" si="82"/>
        <v>0</v>
      </c>
      <c r="L210" s="75"/>
      <c r="M210" s="1"/>
      <c r="N210" s="1"/>
      <c r="O210" s="1"/>
      <c r="P210" s="1"/>
      <c r="Q210" s="81"/>
      <c r="R210" s="541">
        <f t="shared" si="83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566</v>
      </c>
      <c r="E211" s="764"/>
      <c r="F211" s="406">
        <f t="shared" si="85"/>
        <v>0</v>
      </c>
      <c r="G211" s="429">
        <f t="shared" si="86"/>
        <v>0</v>
      </c>
      <c r="H211" s="429">
        <f t="shared" si="86"/>
        <v>0</v>
      </c>
      <c r="I211" s="625">
        <f t="shared" si="87"/>
        <v>0</v>
      </c>
      <c r="J211" s="149"/>
      <c r="K211" s="167">
        <f t="shared" si="82"/>
        <v>0</v>
      </c>
      <c r="L211" s="75"/>
      <c r="M211" s="1"/>
      <c r="N211" s="1"/>
      <c r="O211" s="1"/>
      <c r="P211" s="1"/>
      <c r="Q211" s="81"/>
      <c r="R211" s="541">
        <f t="shared" si="83"/>
        <v>0</v>
      </c>
      <c r="S211" s="447"/>
      <c r="T211" s="1"/>
      <c r="U211" s="81"/>
      <c r="V211" s="490"/>
      <c r="W211" s="42"/>
      <c r="X211" s="44"/>
    </row>
    <row r="212" spans="1:24" s="18" customFormat="1" hidden="1">
      <c r="A212" s="127" t="s">
        <v>278</v>
      </c>
      <c r="B212" s="92" t="s">
        <v>689</v>
      </c>
      <c r="C212" s="769" t="s">
        <v>279</v>
      </c>
      <c r="D212" s="770"/>
      <c r="E212" s="770"/>
      <c r="F212" s="399">
        <f t="shared" si="85"/>
        <v>0</v>
      </c>
      <c r="G212" s="422">
        <f t="shared" si="86"/>
        <v>0</v>
      </c>
      <c r="H212" s="422">
        <f t="shared" si="86"/>
        <v>0</v>
      </c>
      <c r="I212" s="618">
        <f t="shared" si="87"/>
        <v>0</v>
      </c>
      <c r="J212" s="150"/>
      <c r="K212" s="166">
        <f t="shared" si="82"/>
        <v>0</v>
      </c>
      <c r="L212" s="94"/>
      <c r="M212" s="95"/>
      <c r="N212" s="95"/>
      <c r="O212" s="95"/>
      <c r="P212" s="95"/>
      <c r="Q212" s="98"/>
      <c r="R212" s="539">
        <f t="shared" si="83"/>
        <v>0</v>
      </c>
      <c r="S212" s="445"/>
      <c r="T212" s="95"/>
      <c r="U212" s="98"/>
      <c r="V212" s="489"/>
      <c r="W212" s="97"/>
      <c r="X212" s="99"/>
    </row>
    <row r="213" spans="1:24" s="18" customFormat="1" hidden="1">
      <c r="A213" s="127" t="s">
        <v>280</v>
      </c>
      <c r="B213" s="92" t="s">
        <v>690</v>
      </c>
      <c r="C213" s="769" t="s">
        <v>281</v>
      </c>
      <c r="D213" s="770"/>
      <c r="E213" s="770"/>
      <c r="F213" s="399">
        <f t="shared" si="85"/>
        <v>0</v>
      </c>
      <c r="G213" s="422">
        <f t="shared" si="86"/>
        <v>0</v>
      </c>
      <c r="H213" s="422">
        <f t="shared" si="86"/>
        <v>0</v>
      </c>
      <c r="I213" s="618">
        <f t="shared" si="87"/>
        <v>0</v>
      </c>
      <c r="J213" s="150"/>
      <c r="K213" s="166">
        <f t="shared" si="82"/>
        <v>0</v>
      </c>
      <c r="L213" s="94"/>
      <c r="M213" s="95"/>
      <c r="N213" s="95"/>
      <c r="O213" s="95"/>
      <c r="P213" s="95"/>
      <c r="Q213" s="98"/>
      <c r="R213" s="539">
        <f t="shared" si="83"/>
        <v>0</v>
      </c>
      <c r="S213" s="445"/>
      <c r="T213" s="95"/>
      <c r="U213" s="98"/>
      <c r="V213" s="489"/>
      <c r="W213" s="97"/>
      <c r="X213" s="99"/>
    </row>
    <row r="214" spans="1:24" s="18" customFormat="1" hidden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88">J215+J216+J217+J218+J219+J220+J221+J222+J223+J224</f>
        <v>0</v>
      </c>
      <c r="K214" s="166">
        <f t="shared" si="82"/>
        <v>0</v>
      </c>
      <c r="L214" s="94">
        <f t="shared" si="88"/>
        <v>0</v>
      </c>
      <c r="M214" s="95">
        <f t="shared" si="88"/>
        <v>0</v>
      </c>
      <c r="N214" s="95">
        <f t="shared" si="88"/>
        <v>0</v>
      </c>
      <c r="O214" s="95">
        <f t="shared" si="88"/>
        <v>0</v>
      </c>
      <c r="P214" s="95">
        <f t="shared" si="88"/>
        <v>0</v>
      </c>
      <c r="Q214" s="98">
        <f t="shared" si="88"/>
        <v>0</v>
      </c>
      <c r="R214" s="539">
        <f t="shared" si="83"/>
        <v>0</v>
      </c>
      <c r="S214" s="445">
        <f t="shared" si="88"/>
        <v>0</v>
      </c>
      <c r="T214" s="95">
        <f t="shared" si="88"/>
        <v>0</v>
      </c>
      <c r="U214" s="98">
        <f t="shared" si="88"/>
        <v>0</v>
      </c>
      <c r="V214" s="489">
        <f t="shared" si="88"/>
        <v>0</v>
      </c>
      <c r="W214" s="97">
        <f t="shared" si="88"/>
        <v>0</v>
      </c>
      <c r="X214" s="99">
        <f t="shared" si="88"/>
        <v>0</v>
      </c>
    </row>
    <row r="215" spans="1:24" hidden="1">
      <c r="B215" s="55"/>
      <c r="C215" s="2"/>
      <c r="D215" s="764" t="s">
        <v>376</v>
      </c>
      <c r="E215" s="764"/>
      <c r="F215" s="406">
        <f t="shared" ref="F215:F224" si="89">SUM(K215:W215)</f>
        <v>0</v>
      </c>
      <c r="G215" s="429">
        <f t="shared" ref="G215:H224" si="90">SUM(K215:W215)</f>
        <v>0</v>
      </c>
      <c r="H215" s="429">
        <f t="shared" si="90"/>
        <v>0</v>
      </c>
      <c r="I215" s="625">
        <f t="shared" ref="I215:I224" si="91">SUM(L215:X215)</f>
        <v>0</v>
      </c>
      <c r="J215" s="149"/>
      <c r="K215" s="167">
        <f t="shared" si="82"/>
        <v>0</v>
      </c>
      <c r="L215" s="75"/>
      <c r="M215" s="1"/>
      <c r="N215" s="1"/>
      <c r="O215" s="1"/>
      <c r="P215" s="1"/>
      <c r="Q215" s="81"/>
      <c r="R215" s="541">
        <f t="shared" si="83"/>
        <v>0</v>
      </c>
      <c r="S215" s="447"/>
      <c r="T215" s="1"/>
      <c r="U215" s="81"/>
      <c r="V215" s="490"/>
      <c r="W215" s="42"/>
      <c r="X215" s="44"/>
    </row>
    <row r="216" spans="1:24" hidden="1">
      <c r="B216" s="55"/>
      <c r="C216" s="2"/>
      <c r="D216" s="764" t="s">
        <v>377</v>
      </c>
      <c r="E216" s="764"/>
      <c r="F216" s="406">
        <f t="shared" si="89"/>
        <v>0</v>
      </c>
      <c r="G216" s="429">
        <f t="shared" si="90"/>
        <v>0</v>
      </c>
      <c r="H216" s="429">
        <f t="shared" si="90"/>
        <v>0</v>
      </c>
      <c r="I216" s="625">
        <f t="shared" si="91"/>
        <v>0</v>
      </c>
      <c r="J216" s="149"/>
      <c r="K216" s="167">
        <f t="shared" si="82"/>
        <v>0</v>
      </c>
      <c r="L216" s="75"/>
      <c r="M216" s="1"/>
      <c r="N216" s="1"/>
      <c r="O216" s="1"/>
      <c r="P216" s="1"/>
      <c r="Q216" s="81"/>
      <c r="R216" s="541">
        <f t="shared" si="83"/>
        <v>0</v>
      </c>
      <c r="S216" s="447"/>
      <c r="T216" s="1"/>
      <c r="U216" s="81"/>
      <c r="V216" s="490"/>
      <c r="W216" s="42"/>
      <c r="X216" s="44"/>
    </row>
    <row r="217" spans="1:24" hidden="1">
      <c r="B217" s="55"/>
      <c r="C217" s="2"/>
      <c r="D217" s="764" t="s">
        <v>378</v>
      </c>
      <c r="E217" s="764"/>
      <c r="F217" s="406">
        <f t="shared" si="89"/>
        <v>0</v>
      </c>
      <c r="G217" s="429">
        <f t="shared" si="90"/>
        <v>0</v>
      </c>
      <c r="H217" s="429">
        <f t="shared" si="90"/>
        <v>0</v>
      </c>
      <c r="I217" s="625">
        <f t="shared" si="91"/>
        <v>0</v>
      </c>
      <c r="J217" s="149"/>
      <c r="K217" s="167">
        <f t="shared" si="82"/>
        <v>0</v>
      </c>
      <c r="L217" s="75"/>
      <c r="M217" s="1"/>
      <c r="N217" s="1"/>
      <c r="O217" s="1"/>
      <c r="P217" s="1"/>
      <c r="Q217" s="81"/>
      <c r="R217" s="541">
        <f t="shared" si="83"/>
        <v>0</v>
      </c>
      <c r="S217" s="447"/>
      <c r="T217" s="1"/>
      <c r="U217" s="81"/>
      <c r="V217" s="490"/>
      <c r="W217" s="42"/>
      <c r="X217" s="44"/>
    </row>
    <row r="218" spans="1:24" hidden="1">
      <c r="B218" s="55"/>
      <c r="C218" s="2"/>
      <c r="D218" s="764" t="s">
        <v>379</v>
      </c>
      <c r="E218" s="764"/>
      <c r="F218" s="406">
        <f t="shared" si="89"/>
        <v>0</v>
      </c>
      <c r="G218" s="429">
        <f t="shared" si="90"/>
        <v>0</v>
      </c>
      <c r="H218" s="429">
        <f t="shared" si="90"/>
        <v>0</v>
      </c>
      <c r="I218" s="625">
        <f t="shared" si="91"/>
        <v>0</v>
      </c>
      <c r="J218" s="149"/>
      <c r="K218" s="167">
        <f t="shared" si="82"/>
        <v>0</v>
      </c>
      <c r="L218" s="75"/>
      <c r="M218" s="1"/>
      <c r="N218" s="1"/>
      <c r="O218" s="1"/>
      <c r="P218" s="1"/>
      <c r="Q218" s="81"/>
      <c r="R218" s="541">
        <f t="shared" si="83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380</v>
      </c>
      <c r="E219" s="764"/>
      <c r="F219" s="406">
        <f t="shared" si="89"/>
        <v>0</v>
      </c>
      <c r="G219" s="429">
        <f t="shared" si="90"/>
        <v>0</v>
      </c>
      <c r="H219" s="429">
        <f t="shared" si="90"/>
        <v>0</v>
      </c>
      <c r="I219" s="625">
        <f t="shared" si="91"/>
        <v>0</v>
      </c>
      <c r="J219" s="149"/>
      <c r="K219" s="167">
        <f t="shared" si="82"/>
        <v>0</v>
      </c>
      <c r="L219" s="75"/>
      <c r="M219" s="1"/>
      <c r="N219" s="1"/>
      <c r="O219" s="1"/>
      <c r="P219" s="1"/>
      <c r="Q219" s="81"/>
      <c r="R219" s="541">
        <f t="shared" si="83"/>
        <v>0</v>
      </c>
      <c r="S219" s="447"/>
      <c r="T219" s="1"/>
      <c r="U219" s="81"/>
      <c r="V219" s="490"/>
      <c r="W219" s="42"/>
      <c r="X219" s="44"/>
    </row>
    <row r="220" spans="1:24" ht="25.5" hidden="1" customHeight="1">
      <c r="B220" s="55"/>
      <c r="C220" s="2"/>
      <c r="D220" s="735" t="s">
        <v>538</v>
      </c>
      <c r="E220" s="735"/>
      <c r="F220" s="409">
        <f t="shared" si="89"/>
        <v>0</v>
      </c>
      <c r="G220" s="432">
        <f t="shared" si="90"/>
        <v>0</v>
      </c>
      <c r="H220" s="432">
        <f t="shared" si="90"/>
        <v>0</v>
      </c>
      <c r="I220" s="628">
        <f t="shared" si="91"/>
        <v>0</v>
      </c>
      <c r="J220" s="159"/>
      <c r="K220" s="167">
        <f t="shared" si="82"/>
        <v>0</v>
      </c>
      <c r="L220" s="75"/>
      <c r="M220" s="1"/>
      <c r="N220" s="1"/>
      <c r="O220" s="1"/>
      <c r="P220" s="1"/>
      <c r="Q220" s="81"/>
      <c r="R220" s="541">
        <f t="shared" si="83"/>
        <v>0</v>
      </c>
      <c r="S220" s="447"/>
      <c r="T220" s="1"/>
      <c r="U220" s="81"/>
      <c r="V220" s="490"/>
      <c r="W220" s="42"/>
      <c r="X220" s="44"/>
    </row>
    <row r="221" spans="1:24" ht="25.5" hidden="1" customHeight="1">
      <c r="B221" s="55"/>
      <c r="C221" s="2"/>
      <c r="D221" s="735" t="s">
        <v>541</v>
      </c>
      <c r="E221" s="735"/>
      <c r="F221" s="409">
        <f t="shared" si="89"/>
        <v>0</v>
      </c>
      <c r="G221" s="432">
        <f t="shared" si="90"/>
        <v>0</v>
      </c>
      <c r="H221" s="432">
        <f t="shared" si="90"/>
        <v>0</v>
      </c>
      <c r="I221" s="628">
        <f t="shared" si="91"/>
        <v>0</v>
      </c>
      <c r="J221" s="159"/>
      <c r="K221" s="167">
        <f t="shared" si="82"/>
        <v>0</v>
      </c>
      <c r="L221" s="75"/>
      <c r="M221" s="1"/>
      <c r="N221" s="1"/>
      <c r="O221" s="1"/>
      <c r="P221" s="1"/>
      <c r="Q221" s="81"/>
      <c r="R221" s="541">
        <f t="shared" si="83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381</v>
      </c>
      <c r="E222" s="764"/>
      <c r="F222" s="406">
        <f t="shared" si="89"/>
        <v>0</v>
      </c>
      <c r="G222" s="429">
        <f t="shared" si="90"/>
        <v>0</v>
      </c>
      <c r="H222" s="429">
        <f t="shared" si="90"/>
        <v>0</v>
      </c>
      <c r="I222" s="625">
        <f t="shared" si="91"/>
        <v>0</v>
      </c>
      <c r="J222" s="149"/>
      <c r="K222" s="167">
        <f t="shared" si="82"/>
        <v>0</v>
      </c>
      <c r="L222" s="75"/>
      <c r="M222" s="1"/>
      <c r="N222" s="1"/>
      <c r="O222" s="1"/>
      <c r="P222" s="1"/>
      <c r="Q222" s="81"/>
      <c r="R222" s="541">
        <f t="shared" si="83"/>
        <v>0</v>
      </c>
      <c r="S222" s="447"/>
      <c r="T222" s="1"/>
      <c r="U222" s="81"/>
      <c r="V222" s="490"/>
      <c r="W222" s="42"/>
      <c r="X222" s="44"/>
    </row>
    <row r="223" spans="1:24" hidden="1">
      <c r="B223" s="55"/>
      <c r="C223" s="2"/>
      <c r="D223" s="764" t="s">
        <v>382</v>
      </c>
      <c r="E223" s="764"/>
      <c r="F223" s="406">
        <f t="shared" si="89"/>
        <v>0</v>
      </c>
      <c r="G223" s="429">
        <f t="shared" si="90"/>
        <v>0</v>
      </c>
      <c r="H223" s="429">
        <f t="shared" si="90"/>
        <v>0</v>
      </c>
      <c r="I223" s="625">
        <f t="shared" si="91"/>
        <v>0</v>
      </c>
      <c r="J223" s="149"/>
      <c r="K223" s="167">
        <f t="shared" si="82"/>
        <v>0</v>
      </c>
      <c r="L223" s="75"/>
      <c r="M223" s="1"/>
      <c r="N223" s="1"/>
      <c r="O223" s="1"/>
      <c r="P223" s="1"/>
      <c r="Q223" s="81"/>
      <c r="R223" s="541">
        <f t="shared" si="83"/>
        <v>0</v>
      </c>
      <c r="S223" s="447"/>
      <c r="T223" s="1"/>
      <c r="U223" s="81"/>
      <c r="V223" s="490"/>
      <c r="W223" s="42"/>
      <c r="X223" s="44"/>
    </row>
    <row r="224" spans="1:24" ht="15.75" hidden="1" thickBot="1">
      <c r="B224" s="57"/>
      <c r="C224" s="20"/>
      <c r="D224" s="772" t="s">
        <v>567</v>
      </c>
      <c r="E224" s="772"/>
      <c r="F224" s="417">
        <f t="shared" si="89"/>
        <v>0</v>
      </c>
      <c r="G224" s="440">
        <f t="shared" si="90"/>
        <v>0</v>
      </c>
      <c r="H224" s="440">
        <f t="shared" si="90"/>
        <v>0</v>
      </c>
      <c r="I224" s="636">
        <f t="shared" si="91"/>
        <v>0</v>
      </c>
      <c r="J224" s="151"/>
      <c r="K224" s="167">
        <f t="shared" si="82"/>
        <v>0</v>
      </c>
      <c r="L224" s="75"/>
      <c r="M224" s="1"/>
      <c r="N224" s="1"/>
      <c r="O224" s="1"/>
      <c r="P224" s="1"/>
      <c r="Q224" s="81"/>
      <c r="R224" s="541">
        <f t="shared" si="83"/>
        <v>0</v>
      </c>
      <c r="S224" s="447"/>
      <c r="T224" s="1"/>
      <c r="U224" s="81"/>
      <c r="V224" s="490"/>
      <c r="W224" s="42"/>
      <c r="X224" s="44"/>
    </row>
    <row r="225" spans="1:24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92">J226+J247+J253+J254</f>
        <v>0</v>
      </c>
      <c r="K225" s="164">
        <f t="shared" si="82"/>
        <v>0</v>
      </c>
      <c r="L225" s="86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87">
        <f t="shared" si="92"/>
        <v>0</v>
      </c>
      <c r="Q225" s="90">
        <f t="shared" si="92"/>
        <v>0</v>
      </c>
      <c r="R225" s="536">
        <f t="shared" si="83"/>
        <v>0</v>
      </c>
      <c r="S225" s="442">
        <f t="shared" si="92"/>
        <v>0</v>
      </c>
      <c r="T225" s="87">
        <f t="shared" si="92"/>
        <v>0</v>
      </c>
      <c r="U225" s="90">
        <f t="shared" si="92"/>
        <v>0</v>
      </c>
      <c r="V225" s="486">
        <f t="shared" si="92"/>
        <v>0</v>
      </c>
      <c r="W225" s="89">
        <f t="shared" si="92"/>
        <v>0</v>
      </c>
      <c r="X225" s="91">
        <f t="shared" si="92"/>
        <v>0</v>
      </c>
    </row>
    <row r="226" spans="1:24" hidden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3">J227+J231+J238+J239+J240+J241+J242+J243+J244</f>
        <v>0</v>
      </c>
      <c r="K226" s="165">
        <f t="shared" si="82"/>
        <v>0</v>
      </c>
      <c r="L226" s="118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19">
        <f t="shared" si="93"/>
        <v>0</v>
      </c>
      <c r="Q226" s="122">
        <f t="shared" si="93"/>
        <v>0</v>
      </c>
      <c r="R226" s="537">
        <f t="shared" si="83"/>
        <v>0</v>
      </c>
      <c r="S226" s="443">
        <f t="shared" si="93"/>
        <v>0</v>
      </c>
      <c r="T226" s="119">
        <f t="shared" si="93"/>
        <v>0</v>
      </c>
      <c r="U226" s="122">
        <f t="shared" si="93"/>
        <v>0</v>
      </c>
      <c r="V226" s="487">
        <f t="shared" si="93"/>
        <v>0</v>
      </c>
      <c r="W226" s="121">
        <f t="shared" si="93"/>
        <v>0</v>
      </c>
      <c r="X226" s="123">
        <f t="shared" si="93"/>
        <v>0</v>
      </c>
    </row>
    <row r="227" spans="1:24" s="18" customFormat="1" hidden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4">J228+J229+J230</f>
        <v>0</v>
      </c>
      <c r="K227" s="168">
        <f t="shared" si="82"/>
        <v>0</v>
      </c>
      <c r="L227" s="77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13">
        <f t="shared" si="94"/>
        <v>0</v>
      </c>
      <c r="Q227" s="82">
        <f t="shared" si="94"/>
        <v>0</v>
      </c>
      <c r="R227" s="540">
        <f t="shared" si="83"/>
        <v>0</v>
      </c>
      <c r="S227" s="446">
        <f t="shared" si="94"/>
        <v>0</v>
      </c>
      <c r="T227" s="13">
        <f t="shared" si="94"/>
        <v>0</v>
      </c>
      <c r="U227" s="82">
        <f t="shared" si="94"/>
        <v>0</v>
      </c>
      <c r="V227" s="488">
        <f t="shared" si="94"/>
        <v>0</v>
      </c>
      <c r="W227" s="43">
        <f t="shared" si="94"/>
        <v>0</v>
      </c>
      <c r="X227" s="45">
        <f t="shared" si="94"/>
        <v>0</v>
      </c>
    </row>
    <row r="228" spans="1:24" s="209" customFormat="1" hidden="1">
      <c r="A228" s="127" t="s">
        <v>288</v>
      </c>
      <c r="B228" s="189" t="s">
        <v>694</v>
      </c>
      <c r="C228" s="240"/>
      <c r="D228" s="803" t="s">
        <v>706</v>
      </c>
      <c r="E228" s="803"/>
      <c r="F228" s="418">
        <f>SUM(K228:W228)</f>
        <v>0</v>
      </c>
      <c r="G228" s="441">
        <f t="shared" ref="G228:H230" si="95">SUM(K228:W228)</f>
        <v>0</v>
      </c>
      <c r="H228" s="441">
        <f t="shared" si="95"/>
        <v>0</v>
      </c>
      <c r="I228" s="637">
        <f>SUM(L228:X228)</f>
        <v>0</v>
      </c>
      <c r="J228" s="284"/>
      <c r="K228" s="191">
        <f t="shared" si="82"/>
        <v>0</v>
      </c>
      <c r="L228" s="199"/>
      <c r="M228" s="193"/>
      <c r="N228" s="193"/>
      <c r="O228" s="193"/>
      <c r="P228" s="193"/>
      <c r="Q228" s="194"/>
      <c r="R228" s="538">
        <f t="shared" si="83"/>
        <v>0</v>
      </c>
      <c r="S228" s="444"/>
      <c r="T228" s="193"/>
      <c r="U228" s="194"/>
      <c r="V228" s="492"/>
      <c r="W228" s="192"/>
      <c r="X228" s="195"/>
    </row>
    <row r="229" spans="1:24" s="209" customFormat="1" hidden="1">
      <c r="A229" s="127" t="s">
        <v>289</v>
      </c>
      <c r="B229" s="189" t="s">
        <v>695</v>
      </c>
      <c r="C229" s="198"/>
      <c r="D229" s="780" t="s">
        <v>707</v>
      </c>
      <c r="E229" s="780"/>
      <c r="F229" s="398">
        <f>SUM(K229:W229)</f>
        <v>0</v>
      </c>
      <c r="G229" s="421">
        <f t="shared" si="95"/>
        <v>0</v>
      </c>
      <c r="H229" s="421">
        <f t="shared" si="95"/>
        <v>0</v>
      </c>
      <c r="I229" s="617">
        <f>SUM(L229:X229)</f>
        <v>0</v>
      </c>
      <c r="J229" s="190"/>
      <c r="K229" s="191">
        <f t="shared" si="82"/>
        <v>0</v>
      </c>
      <c r="L229" s="199"/>
      <c r="M229" s="193"/>
      <c r="N229" s="193"/>
      <c r="O229" s="193"/>
      <c r="P229" s="193"/>
      <c r="Q229" s="194"/>
      <c r="R229" s="538">
        <f t="shared" si="83"/>
        <v>0</v>
      </c>
      <c r="S229" s="444"/>
      <c r="T229" s="193"/>
      <c r="U229" s="194"/>
      <c r="V229" s="492"/>
      <c r="W229" s="192"/>
      <c r="X229" s="195"/>
    </row>
    <row r="230" spans="1:24" s="209" customFormat="1" hidden="1">
      <c r="A230" s="127" t="s">
        <v>290</v>
      </c>
      <c r="B230" s="189" t="s">
        <v>696</v>
      </c>
      <c r="C230" s="198"/>
      <c r="D230" s="780" t="s">
        <v>708</v>
      </c>
      <c r="E230" s="780"/>
      <c r="F230" s="398">
        <f>SUM(K230:W230)</f>
        <v>0</v>
      </c>
      <c r="G230" s="421">
        <f t="shared" si="95"/>
        <v>0</v>
      </c>
      <c r="H230" s="421">
        <f t="shared" si="95"/>
        <v>0</v>
      </c>
      <c r="I230" s="617">
        <f>SUM(L230:X230)</f>
        <v>0</v>
      </c>
      <c r="J230" s="190"/>
      <c r="K230" s="191">
        <f t="shared" si="82"/>
        <v>0</v>
      </c>
      <c r="L230" s="199"/>
      <c r="M230" s="193"/>
      <c r="N230" s="193"/>
      <c r="O230" s="193"/>
      <c r="P230" s="193"/>
      <c r="Q230" s="194"/>
      <c r="R230" s="538">
        <f t="shared" si="83"/>
        <v>0</v>
      </c>
      <c r="S230" s="444"/>
      <c r="T230" s="193"/>
      <c r="U230" s="194"/>
      <c r="V230" s="492"/>
      <c r="W230" s="192"/>
      <c r="X230" s="195"/>
    </row>
    <row r="231" spans="1:24" s="18" customFormat="1" hidden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6">J232+J233+J234+J235+J236+J237</f>
        <v>0</v>
      </c>
      <c r="K231" s="168">
        <f t="shared" si="82"/>
        <v>0</v>
      </c>
      <c r="L231" s="77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13">
        <f t="shared" si="96"/>
        <v>0</v>
      </c>
      <c r="Q231" s="82">
        <f t="shared" si="96"/>
        <v>0</v>
      </c>
      <c r="R231" s="540">
        <f t="shared" si="83"/>
        <v>0</v>
      </c>
      <c r="S231" s="446">
        <f t="shared" si="96"/>
        <v>0</v>
      </c>
      <c r="T231" s="13">
        <f t="shared" si="96"/>
        <v>0</v>
      </c>
      <c r="U231" s="82">
        <f t="shared" si="96"/>
        <v>0</v>
      </c>
      <c r="V231" s="488">
        <f t="shared" si="96"/>
        <v>0</v>
      </c>
      <c r="W231" s="43">
        <f t="shared" si="96"/>
        <v>0</v>
      </c>
      <c r="X231" s="45">
        <f t="shared" si="96"/>
        <v>0</v>
      </c>
    </row>
    <row r="232" spans="1:24" s="209" customFormat="1" hidden="1">
      <c r="A232" s="127" t="s">
        <v>292</v>
      </c>
      <c r="B232" s="189" t="s">
        <v>698</v>
      </c>
      <c r="C232" s="198"/>
      <c r="D232" s="780" t="s">
        <v>383</v>
      </c>
      <c r="E232" s="780"/>
      <c r="F232" s="398">
        <f t="shared" ref="F232:F243" si="97">SUM(K232:W232)</f>
        <v>0</v>
      </c>
      <c r="G232" s="421">
        <f t="shared" ref="G232:H243" si="98">SUM(K232:W232)</f>
        <v>0</v>
      </c>
      <c r="H232" s="421">
        <f t="shared" si="98"/>
        <v>0</v>
      </c>
      <c r="I232" s="617">
        <f t="shared" ref="I232:I243" si="99">SUM(L232:X232)</f>
        <v>0</v>
      </c>
      <c r="J232" s="190"/>
      <c r="K232" s="191">
        <f t="shared" si="82"/>
        <v>0</v>
      </c>
      <c r="L232" s="199"/>
      <c r="M232" s="193"/>
      <c r="N232" s="193"/>
      <c r="O232" s="193"/>
      <c r="P232" s="193"/>
      <c r="Q232" s="194"/>
      <c r="R232" s="538">
        <f t="shared" si="83"/>
        <v>0</v>
      </c>
      <c r="S232" s="444"/>
      <c r="T232" s="193"/>
      <c r="U232" s="194"/>
      <c r="V232" s="492"/>
      <c r="W232" s="192"/>
      <c r="X232" s="195"/>
    </row>
    <row r="233" spans="1:24" s="209" customFormat="1" hidden="1">
      <c r="A233" s="127" t="s">
        <v>293</v>
      </c>
      <c r="B233" s="189" t="s">
        <v>699</v>
      </c>
      <c r="C233" s="198"/>
      <c r="D233" s="780" t="s">
        <v>384</v>
      </c>
      <c r="E233" s="780"/>
      <c r="F233" s="398">
        <f t="shared" si="97"/>
        <v>0</v>
      </c>
      <c r="G233" s="421">
        <f t="shared" si="98"/>
        <v>0</v>
      </c>
      <c r="H233" s="421">
        <f t="shared" si="98"/>
        <v>0</v>
      </c>
      <c r="I233" s="617">
        <f t="shared" si="99"/>
        <v>0</v>
      </c>
      <c r="J233" s="190"/>
      <c r="K233" s="191">
        <f t="shared" si="82"/>
        <v>0</v>
      </c>
      <c r="L233" s="199"/>
      <c r="M233" s="193"/>
      <c r="N233" s="193"/>
      <c r="O233" s="193"/>
      <c r="P233" s="193"/>
      <c r="Q233" s="194"/>
      <c r="R233" s="538">
        <f t="shared" si="83"/>
        <v>0</v>
      </c>
      <c r="S233" s="444"/>
      <c r="T233" s="193"/>
      <c r="U233" s="194"/>
      <c r="V233" s="492"/>
      <c r="W233" s="192"/>
      <c r="X233" s="195"/>
    </row>
    <row r="234" spans="1:24" s="209" customFormat="1" hidden="1">
      <c r="A234" s="127" t="s">
        <v>880</v>
      </c>
      <c r="B234" s="189" t="s">
        <v>881</v>
      </c>
      <c r="C234" s="198"/>
      <c r="D234" s="780" t="s">
        <v>882</v>
      </c>
      <c r="E234" s="780"/>
      <c r="F234" s="398">
        <f t="shared" si="97"/>
        <v>0</v>
      </c>
      <c r="G234" s="421">
        <f t="shared" si="98"/>
        <v>0</v>
      </c>
      <c r="H234" s="421">
        <f t="shared" si="98"/>
        <v>0</v>
      </c>
      <c r="I234" s="617">
        <f t="shared" si="99"/>
        <v>0</v>
      </c>
      <c r="J234" s="190"/>
      <c r="K234" s="191">
        <f t="shared" si="82"/>
        <v>0</v>
      </c>
      <c r="L234" s="199"/>
      <c r="M234" s="193"/>
      <c r="N234" s="193"/>
      <c r="O234" s="193"/>
      <c r="P234" s="193"/>
      <c r="Q234" s="194"/>
      <c r="R234" s="538">
        <f t="shared" si="83"/>
        <v>0</v>
      </c>
      <c r="S234" s="444"/>
      <c r="T234" s="193"/>
      <c r="U234" s="194"/>
      <c r="V234" s="492"/>
      <c r="W234" s="192"/>
      <c r="X234" s="195"/>
    </row>
    <row r="235" spans="1:24" s="209" customFormat="1" hidden="1">
      <c r="A235" s="127" t="s">
        <v>294</v>
      </c>
      <c r="B235" s="189" t="s">
        <v>700</v>
      </c>
      <c r="C235" s="198"/>
      <c r="D235" s="780" t="s">
        <v>295</v>
      </c>
      <c r="E235" s="780"/>
      <c r="F235" s="398">
        <f t="shared" si="97"/>
        <v>0</v>
      </c>
      <c r="G235" s="421">
        <f t="shared" si="98"/>
        <v>0</v>
      </c>
      <c r="H235" s="421">
        <f t="shared" si="98"/>
        <v>0</v>
      </c>
      <c r="I235" s="617">
        <f t="shared" si="99"/>
        <v>0</v>
      </c>
      <c r="J235" s="190"/>
      <c r="K235" s="191">
        <f t="shared" si="82"/>
        <v>0</v>
      </c>
      <c r="L235" s="199"/>
      <c r="M235" s="193"/>
      <c r="N235" s="193"/>
      <c r="O235" s="193"/>
      <c r="P235" s="193"/>
      <c r="Q235" s="194"/>
      <c r="R235" s="538">
        <f t="shared" si="83"/>
        <v>0</v>
      </c>
      <c r="S235" s="444"/>
      <c r="T235" s="193"/>
      <c r="U235" s="194"/>
      <c r="V235" s="492"/>
      <c r="W235" s="192"/>
      <c r="X235" s="195"/>
    </row>
    <row r="236" spans="1:24" s="209" customFormat="1" hidden="1">
      <c r="A236" s="127" t="s">
        <v>296</v>
      </c>
      <c r="B236" s="189" t="s">
        <v>701</v>
      </c>
      <c r="C236" s="198"/>
      <c r="D236" s="780" t="s">
        <v>297</v>
      </c>
      <c r="E236" s="780"/>
      <c r="F236" s="398">
        <f t="shared" si="97"/>
        <v>0</v>
      </c>
      <c r="G236" s="421">
        <f t="shared" si="98"/>
        <v>0</v>
      </c>
      <c r="H236" s="421">
        <f t="shared" si="98"/>
        <v>0</v>
      </c>
      <c r="I236" s="617">
        <f t="shared" si="99"/>
        <v>0</v>
      </c>
      <c r="J236" s="190"/>
      <c r="K236" s="191">
        <f t="shared" si="82"/>
        <v>0</v>
      </c>
      <c r="L236" s="199"/>
      <c r="M236" s="193"/>
      <c r="N236" s="193"/>
      <c r="O236" s="193"/>
      <c r="P236" s="193"/>
      <c r="Q236" s="194"/>
      <c r="R236" s="538">
        <f t="shared" si="83"/>
        <v>0</v>
      </c>
      <c r="S236" s="444"/>
      <c r="T236" s="193"/>
      <c r="U236" s="194"/>
      <c r="V236" s="492"/>
      <c r="W236" s="192"/>
      <c r="X236" s="195"/>
    </row>
    <row r="237" spans="1:24" s="209" customFormat="1" hidden="1">
      <c r="A237" s="127" t="s">
        <v>883</v>
      </c>
      <c r="B237" s="189" t="s">
        <v>884</v>
      </c>
      <c r="C237" s="198"/>
      <c r="D237" s="780" t="s">
        <v>885</v>
      </c>
      <c r="E237" s="780"/>
      <c r="F237" s="398">
        <f t="shared" si="97"/>
        <v>0</v>
      </c>
      <c r="G237" s="421">
        <f t="shared" si="98"/>
        <v>0</v>
      </c>
      <c r="H237" s="421">
        <f t="shared" si="98"/>
        <v>0</v>
      </c>
      <c r="I237" s="617">
        <f t="shared" si="99"/>
        <v>0</v>
      </c>
      <c r="J237" s="190"/>
      <c r="K237" s="191">
        <f t="shared" si="82"/>
        <v>0</v>
      </c>
      <c r="L237" s="199"/>
      <c r="M237" s="193"/>
      <c r="N237" s="193"/>
      <c r="O237" s="193"/>
      <c r="P237" s="193"/>
      <c r="Q237" s="194"/>
      <c r="R237" s="538">
        <f t="shared" si="83"/>
        <v>0</v>
      </c>
      <c r="S237" s="444"/>
      <c r="T237" s="193"/>
      <c r="U237" s="194"/>
      <c r="V237" s="492"/>
      <c r="W237" s="192"/>
      <c r="X237" s="195"/>
    </row>
    <row r="238" spans="1:24" s="41" customFormat="1" hidden="1">
      <c r="A238" s="127" t="s">
        <v>886</v>
      </c>
      <c r="B238" s="53" t="s">
        <v>887</v>
      </c>
      <c r="C238" s="799" t="s">
        <v>888</v>
      </c>
      <c r="D238" s="800"/>
      <c r="E238" s="800"/>
      <c r="F238" s="400">
        <f t="shared" si="97"/>
        <v>0</v>
      </c>
      <c r="G238" s="423">
        <f t="shared" si="98"/>
        <v>0</v>
      </c>
      <c r="H238" s="423">
        <f t="shared" si="98"/>
        <v>0</v>
      </c>
      <c r="I238" s="619">
        <f t="shared" si="99"/>
        <v>0</v>
      </c>
      <c r="J238" s="156"/>
      <c r="K238" s="168">
        <f t="shared" si="82"/>
        <v>0</v>
      </c>
      <c r="L238" s="77"/>
      <c r="M238" s="13"/>
      <c r="N238" s="13"/>
      <c r="O238" s="13"/>
      <c r="P238" s="13"/>
      <c r="Q238" s="82"/>
      <c r="R238" s="540">
        <f t="shared" si="83"/>
        <v>0</v>
      </c>
      <c r="S238" s="446"/>
      <c r="T238" s="13"/>
      <c r="U238" s="82"/>
      <c r="V238" s="488"/>
      <c r="W238" s="43"/>
      <c r="X238" s="45"/>
    </row>
    <row r="239" spans="1:24" s="41" customFormat="1" hidden="1">
      <c r="A239" s="127" t="s">
        <v>298</v>
      </c>
      <c r="B239" s="53" t="s">
        <v>702</v>
      </c>
      <c r="C239" s="799" t="s">
        <v>299</v>
      </c>
      <c r="D239" s="800"/>
      <c r="E239" s="800"/>
      <c r="F239" s="400">
        <f t="shared" si="97"/>
        <v>0</v>
      </c>
      <c r="G239" s="423">
        <f t="shared" si="98"/>
        <v>0</v>
      </c>
      <c r="H239" s="423">
        <f t="shared" si="98"/>
        <v>0</v>
      </c>
      <c r="I239" s="619">
        <f t="shared" si="99"/>
        <v>0</v>
      </c>
      <c r="J239" s="156"/>
      <c r="K239" s="168">
        <f t="shared" si="82"/>
        <v>0</v>
      </c>
      <c r="L239" s="77"/>
      <c r="M239" s="13"/>
      <c r="N239" s="13"/>
      <c r="O239" s="13"/>
      <c r="P239" s="13"/>
      <c r="Q239" s="82"/>
      <c r="R239" s="540">
        <f t="shared" si="83"/>
        <v>0</v>
      </c>
      <c r="S239" s="446"/>
      <c r="T239" s="13"/>
      <c r="U239" s="82"/>
      <c r="V239" s="488"/>
      <c r="W239" s="43"/>
      <c r="X239" s="45"/>
    </row>
    <row r="240" spans="1:24" s="41" customFormat="1" hidden="1">
      <c r="A240" s="127" t="s">
        <v>300</v>
      </c>
      <c r="B240" s="53" t="s">
        <v>703</v>
      </c>
      <c r="C240" s="799" t="s">
        <v>889</v>
      </c>
      <c r="D240" s="800"/>
      <c r="E240" s="800"/>
      <c r="F240" s="400">
        <f t="shared" si="97"/>
        <v>0</v>
      </c>
      <c r="G240" s="423">
        <f t="shared" si="98"/>
        <v>0</v>
      </c>
      <c r="H240" s="423">
        <f t="shared" si="98"/>
        <v>0</v>
      </c>
      <c r="I240" s="619">
        <f t="shared" si="99"/>
        <v>0</v>
      </c>
      <c r="J240" s="156"/>
      <c r="K240" s="168">
        <f t="shared" si="82"/>
        <v>0</v>
      </c>
      <c r="L240" s="77"/>
      <c r="M240" s="13"/>
      <c r="N240" s="13"/>
      <c r="O240" s="13"/>
      <c r="P240" s="13"/>
      <c r="Q240" s="82"/>
      <c r="R240" s="540">
        <f t="shared" si="83"/>
        <v>0</v>
      </c>
      <c r="S240" s="446"/>
      <c r="T240" s="13"/>
      <c r="U240" s="82"/>
      <c r="V240" s="488"/>
      <c r="W240" s="43"/>
      <c r="X240" s="45"/>
    </row>
    <row r="241" spans="1:24" s="41" customFormat="1" hidden="1">
      <c r="A241" s="127" t="s">
        <v>301</v>
      </c>
      <c r="B241" s="53" t="s">
        <v>704</v>
      </c>
      <c r="C241" s="799" t="s">
        <v>890</v>
      </c>
      <c r="D241" s="800"/>
      <c r="E241" s="800"/>
      <c r="F241" s="400">
        <f t="shared" si="97"/>
        <v>0</v>
      </c>
      <c r="G241" s="423">
        <f t="shared" si="98"/>
        <v>0</v>
      </c>
      <c r="H241" s="423">
        <f t="shared" si="98"/>
        <v>0</v>
      </c>
      <c r="I241" s="619">
        <f t="shared" si="99"/>
        <v>0</v>
      </c>
      <c r="J241" s="156"/>
      <c r="K241" s="168">
        <f t="shared" si="82"/>
        <v>0</v>
      </c>
      <c r="L241" s="77"/>
      <c r="M241" s="13"/>
      <c r="N241" s="13"/>
      <c r="O241" s="13"/>
      <c r="P241" s="13"/>
      <c r="Q241" s="82"/>
      <c r="R241" s="540">
        <f t="shared" si="83"/>
        <v>0</v>
      </c>
      <c r="S241" s="446"/>
      <c r="T241" s="13"/>
      <c r="U241" s="82"/>
      <c r="V241" s="488"/>
      <c r="W241" s="43"/>
      <c r="X241" s="45"/>
    </row>
    <row r="242" spans="1:24" s="41" customFormat="1" hidden="1">
      <c r="A242" s="127" t="s">
        <v>302</v>
      </c>
      <c r="B242" s="53" t="s">
        <v>705</v>
      </c>
      <c r="C242" s="799" t="s">
        <v>303</v>
      </c>
      <c r="D242" s="800"/>
      <c r="E242" s="800"/>
      <c r="F242" s="400">
        <f t="shared" si="97"/>
        <v>0</v>
      </c>
      <c r="G242" s="423">
        <f t="shared" si="98"/>
        <v>0</v>
      </c>
      <c r="H242" s="423">
        <f t="shared" si="98"/>
        <v>0</v>
      </c>
      <c r="I242" s="619">
        <f t="shared" si="99"/>
        <v>0</v>
      </c>
      <c r="J242" s="156"/>
      <c r="K242" s="168">
        <f t="shared" si="82"/>
        <v>0</v>
      </c>
      <c r="L242" s="77"/>
      <c r="M242" s="13"/>
      <c r="N242" s="13"/>
      <c r="O242" s="13"/>
      <c r="P242" s="13"/>
      <c r="Q242" s="82"/>
      <c r="R242" s="540">
        <f t="shared" si="83"/>
        <v>0</v>
      </c>
      <c r="S242" s="446"/>
      <c r="T242" s="13"/>
      <c r="U242" s="82"/>
      <c r="V242" s="488"/>
      <c r="W242" s="43"/>
      <c r="X242" s="45"/>
    </row>
    <row r="243" spans="1:24" s="41" customFormat="1" hidden="1">
      <c r="A243" s="127" t="s">
        <v>891</v>
      </c>
      <c r="B243" s="53" t="s">
        <v>892</v>
      </c>
      <c r="C243" s="799" t="s">
        <v>894</v>
      </c>
      <c r="D243" s="800"/>
      <c r="E243" s="800"/>
      <c r="F243" s="400">
        <f t="shared" si="97"/>
        <v>0</v>
      </c>
      <c r="G243" s="423">
        <f t="shared" si="98"/>
        <v>0</v>
      </c>
      <c r="H243" s="423">
        <f t="shared" si="98"/>
        <v>0</v>
      </c>
      <c r="I243" s="619">
        <f t="shared" si="99"/>
        <v>0</v>
      </c>
      <c r="J243" s="156"/>
      <c r="K243" s="168">
        <f t="shared" si="82"/>
        <v>0</v>
      </c>
      <c r="L243" s="77"/>
      <c r="M243" s="13"/>
      <c r="N243" s="13"/>
      <c r="O243" s="13"/>
      <c r="P243" s="13"/>
      <c r="Q243" s="82"/>
      <c r="R243" s="540">
        <f t="shared" si="83"/>
        <v>0</v>
      </c>
      <c r="S243" s="446"/>
      <c r="T243" s="13"/>
      <c r="U243" s="82"/>
      <c r="V243" s="488"/>
      <c r="W243" s="43"/>
      <c r="X243" s="45"/>
    </row>
    <row r="244" spans="1:24" s="41" customFormat="1" hidden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100">J245+J246</f>
        <v>0</v>
      </c>
      <c r="K244" s="168">
        <f t="shared" si="82"/>
        <v>0</v>
      </c>
      <c r="L244" s="77">
        <f t="shared" si="100"/>
        <v>0</v>
      </c>
      <c r="M244" s="13">
        <f t="shared" si="100"/>
        <v>0</v>
      </c>
      <c r="N244" s="13">
        <f t="shared" si="100"/>
        <v>0</v>
      </c>
      <c r="O244" s="13">
        <f t="shared" si="100"/>
        <v>0</v>
      </c>
      <c r="P244" s="13">
        <f t="shared" si="100"/>
        <v>0</v>
      </c>
      <c r="Q244" s="82">
        <f t="shared" si="100"/>
        <v>0</v>
      </c>
      <c r="R244" s="540">
        <f t="shared" si="83"/>
        <v>0</v>
      </c>
      <c r="S244" s="446">
        <f t="shared" si="100"/>
        <v>0</v>
      </c>
      <c r="T244" s="13">
        <f t="shared" si="100"/>
        <v>0</v>
      </c>
      <c r="U244" s="82">
        <f t="shared" si="100"/>
        <v>0</v>
      </c>
      <c r="V244" s="488">
        <f t="shared" si="100"/>
        <v>0</v>
      </c>
      <c r="W244" s="43">
        <f t="shared" si="100"/>
        <v>0</v>
      </c>
      <c r="X244" s="45">
        <f t="shared" si="100"/>
        <v>0</v>
      </c>
    </row>
    <row r="245" spans="1:24" s="209" customFormat="1" hidden="1">
      <c r="A245" s="127" t="s">
        <v>897</v>
      </c>
      <c r="B245" s="189" t="s">
        <v>896</v>
      </c>
      <c r="C245" s="198"/>
      <c r="D245" s="780" t="s">
        <v>900</v>
      </c>
      <c r="E245" s="780"/>
      <c r="F245" s="398">
        <f>SUM(K245:W245)</f>
        <v>0</v>
      </c>
      <c r="G245" s="421">
        <f>SUM(K245:W245)</f>
        <v>0</v>
      </c>
      <c r="H245" s="421">
        <f>SUM(L245:X245)</f>
        <v>0</v>
      </c>
      <c r="I245" s="617">
        <f>SUM(L245:X245)</f>
        <v>0</v>
      </c>
      <c r="J245" s="190"/>
      <c r="K245" s="191">
        <f t="shared" si="82"/>
        <v>0</v>
      </c>
      <c r="L245" s="199"/>
      <c r="M245" s="193"/>
      <c r="N245" s="193"/>
      <c r="O245" s="193"/>
      <c r="P245" s="193"/>
      <c r="Q245" s="194"/>
      <c r="R245" s="538">
        <f t="shared" si="83"/>
        <v>0</v>
      </c>
      <c r="S245" s="444"/>
      <c r="T245" s="193"/>
      <c r="U245" s="194"/>
      <c r="V245" s="492"/>
      <c r="W245" s="192"/>
      <c r="X245" s="195"/>
    </row>
    <row r="246" spans="1:24" s="209" customFormat="1" hidden="1">
      <c r="A246" s="127" t="s">
        <v>898</v>
      </c>
      <c r="B246" s="189" t="s">
        <v>899</v>
      </c>
      <c r="C246" s="198"/>
      <c r="D246" s="780" t="s">
        <v>901</v>
      </c>
      <c r="E246" s="780"/>
      <c r="F246" s="398">
        <f>SUM(K246:W246)</f>
        <v>0</v>
      </c>
      <c r="G246" s="421">
        <f>SUM(K246:W246)</f>
        <v>0</v>
      </c>
      <c r="H246" s="421">
        <f>SUM(L246:X246)</f>
        <v>0</v>
      </c>
      <c r="I246" s="617">
        <f>SUM(L246:X246)</f>
        <v>0</v>
      </c>
      <c r="J246" s="190"/>
      <c r="K246" s="191">
        <f t="shared" si="82"/>
        <v>0</v>
      </c>
      <c r="L246" s="199"/>
      <c r="M246" s="193"/>
      <c r="N246" s="193"/>
      <c r="O246" s="193"/>
      <c r="P246" s="193"/>
      <c r="Q246" s="194"/>
      <c r="R246" s="538">
        <f t="shared" si="83"/>
        <v>0</v>
      </c>
      <c r="S246" s="444"/>
      <c r="T246" s="193"/>
      <c r="U246" s="194"/>
      <c r="V246" s="492"/>
      <c r="W246" s="192"/>
      <c r="X246" s="195"/>
    </row>
    <row r="247" spans="1:24" hidden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101">J248+J249+J250+J251+J252</f>
        <v>0</v>
      </c>
      <c r="K247" s="166">
        <f t="shared" si="82"/>
        <v>0</v>
      </c>
      <c r="L247" s="94">
        <f t="shared" si="101"/>
        <v>0</v>
      </c>
      <c r="M247" s="95">
        <f t="shared" si="101"/>
        <v>0</v>
      </c>
      <c r="N247" s="95">
        <f t="shared" si="101"/>
        <v>0</v>
      </c>
      <c r="O247" s="95">
        <f t="shared" si="101"/>
        <v>0</v>
      </c>
      <c r="P247" s="95">
        <f t="shared" si="101"/>
        <v>0</v>
      </c>
      <c r="Q247" s="98">
        <f t="shared" si="101"/>
        <v>0</v>
      </c>
      <c r="R247" s="539">
        <f t="shared" si="83"/>
        <v>0</v>
      </c>
      <c r="S247" s="445">
        <f t="shared" si="101"/>
        <v>0</v>
      </c>
      <c r="T247" s="95">
        <f t="shared" si="101"/>
        <v>0</v>
      </c>
      <c r="U247" s="98">
        <f t="shared" si="101"/>
        <v>0</v>
      </c>
      <c r="V247" s="489">
        <f t="shared" si="101"/>
        <v>0</v>
      </c>
      <c r="W247" s="97">
        <f t="shared" si="101"/>
        <v>0</v>
      </c>
      <c r="X247" s="99">
        <f t="shared" si="101"/>
        <v>0</v>
      </c>
    </row>
    <row r="248" spans="1:24" s="41" customFormat="1" hidden="1">
      <c r="A248" s="127" t="s">
        <v>305</v>
      </c>
      <c r="B248" s="196" t="s">
        <v>710</v>
      </c>
      <c r="C248" s="804" t="s">
        <v>385</v>
      </c>
      <c r="D248" s="805"/>
      <c r="E248" s="805"/>
      <c r="F248" s="401">
        <f t="shared" ref="F248:F254" si="102">SUM(K248:W248)</f>
        <v>0</v>
      </c>
      <c r="G248" s="424">
        <f t="shared" ref="G248:H254" si="103">SUM(K248:W248)</f>
        <v>0</v>
      </c>
      <c r="H248" s="424">
        <f t="shared" si="103"/>
        <v>0</v>
      </c>
      <c r="I248" s="620">
        <f t="shared" ref="I248:I254" si="104">SUM(L248:X248)</f>
        <v>0</v>
      </c>
      <c r="J248" s="197"/>
      <c r="K248" s="211">
        <f t="shared" si="82"/>
        <v>0</v>
      </c>
      <c r="L248" s="212"/>
      <c r="M248" s="213"/>
      <c r="N248" s="213"/>
      <c r="O248" s="213"/>
      <c r="P248" s="213"/>
      <c r="Q248" s="216"/>
      <c r="R248" s="545">
        <f t="shared" si="83"/>
        <v>0</v>
      </c>
      <c r="S248" s="451"/>
      <c r="T248" s="213"/>
      <c r="U248" s="216"/>
      <c r="V248" s="560"/>
      <c r="W248" s="215"/>
      <c r="X248" s="214"/>
    </row>
    <row r="249" spans="1:24" s="41" customFormat="1" hidden="1">
      <c r="A249" s="127" t="s">
        <v>306</v>
      </c>
      <c r="B249" s="196" t="s">
        <v>711</v>
      </c>
      <c r="C249" s="804" t="s">
        <v>386</v>
      </c>
      <c r="D249" s="805"/>
      <c r="E249" s="805"/>
      <c r="F249" s="401">
        <f t="shared" si="102"/>
        <v>0</v>
      </c>
      <c r="G249" s="424">
        <f t="shared" si="103"/>
        <v>0</v>
      </c>
      <c r="H249" s="424">
        <f t="shared" si="103"/>
        <v>0</v>
      </c>
      <c r="I249" s="620">
        <f t="shared" si="104"/>
        <v>0</v>
      </c>
      <c r="J249" s="197"/>
      <c r="K249" s="211">
        <f t="shared" si="82"/>
        <v>0</v>
      </c>
      <c r="L249" s="212"/>
      <c r="M249" s="213"/>
      <c r="N249" s="213"/>
      <c r="O249" s="213"/>
      <c r="P249" s="213"/>
      <c r="Q249" s="216"/>
      <c r="R249" s="545">
        <f t="shared" si="83"/>
        <v>0</v>
      </c>
      <c r="S249" s="451"/>
      <c r="T249" s="213"/>
      <c r="U249" s="216"/>
      <c r="V249" s="560"/>
      <c r="W249" s="215"/>
      <c r="X249" s="214"/>
    </row>
    <row r="250" spans="1:24" s="41" customFormat="1" hidden="1">
      <c r="A250" s="127" t="s">
        <v>307</v>
      </c>
      <c r="B250" s="196" t="s">
        <v>712</v>
      </c>
      <c r="C250" s="804" t="s">
        <v>308</v>
      </c>
      <c r="D250" s="805"/>
      <c r="E250" s="805"/>
      <c r="F250" s="401">
        <f t="shared" si="102"/>
        <v>0</v>
      </c>
      <c r="G250" s="424">
        <f t="shared" si="103"/>
        <v>0</v>
      </c>
      <c r="H250" s="424">
        <f t="shared" si="103"/>
        <v>0</v>
      </c>
      <c r="I250" s="620">
        <f t="shared" si="104"/>
        <v>0</v>
      </c>
      <c r="J250" s="197"/>
      <c r="K250" s="211">
        <f t="shared" si="82"/>
        <v>0</v>
      </c>
      <c r="L250" s="212"/>
      <c r="M250" s="213"/>
      <c r="N250" s="213"/>
      <c r="O250" s="213"/>
      <c r="P250" s="213"/>
      <c r="Q250" s="216"/>
      <c r="R250" s="545">
        <f t="shared" si="83"/>
        <v>0</v>
      </c>
      <c r="S250" s="451"/>
      <c r="T250" s="213"/>
      <c r="U250" s="216"/>
      <c r="V250" s="560"/>
      <c r="W250" s="215"/>
      <c r="X250" s="214"/>
    </row>
    <row r="251" spans="1:24" s="41" customFormat="1" hidden="1">
      <c r="A251" s="127" t="s">
        <v>309</v>
      </c>
      <c r="B251" s="196" t="s">
        <v>713</v>
      </c>
      <c r="C251" s="804" t="s">
        <v>310</v>
      </c>
      <c r="D251" s="805"/>
      <c r="E251" s="805"/>
      <c r="F251" s="401">
        <f t="shared" si="102"/>
        <v>0</v>
      </c>
      <c r="G251" s="424">
        <f t="shared" si="103"/>
        <v>0</v>
      </c>
      <c r="H251" s="424">
        <f t="shared" si="103"/>
        <v>0</v>
      </c>
      <c r="I251" s="620">
        <f t="shared" si="104"/>
        <v>0</v>
      </c>
      <c r="J251" s="197"/>
      <c r="K251" s="211">
        <f t="shared" si="82"/>
        <v>0</v>
      </c>
      <c r="L251" s="212"/>
      <c r="M251" s="213"/>
      <c r="N251" s="213"/>
      <c r="O251" s="213"/>
      <c r="P251" s="213"/>
      <c r="Q251" s="216"/>
      <c r="R251" s="545">
        <f t="shared" si="83"/>
        <v>0</v>
      </c>
      <c r="S251" s="451"/>
      <c r="T251" s="213"/>
      <c r="U251" s="216"/>
      <c r="V251" s="560"/>
      <c r="W251" s="215"/>
      <c r="X251" s="214"/>
    </row>
    <row r="252" spans="1:24" s="41" customFormat="1" hidden="1">
      <c r="A252" s="127" t="s">
        <v>311</v>
      </c>
      <c r="B252" s="196" t="s">
        <v>714</v>
      </c>
      <c r="C252" s="804" t="s">
        <v>387</v>
      </c>
      <c r="D252" s="805"/>
      <c r="E252" s="805"/>
      <c r="F252" s="401">
        <f t="shared" si="102"/>
        <v>0</v>
      </c>
      <c r="G252" s="424">
        <f t="shared" si="103"/>
        <v>0</v>
      </c>
      <c r="H252" s="424">
        <f t="shared" si="103"/>
        <v>0</v>
      </c>
      <c r="I252" s="620">
        <f t="shared" si="104"/>
        <v>0</v>
      </c>
      <c r="J252" s="197"/>
      <c r="K252" s="211">
        <f t="shared" si="82"/>
        <v>0</v>
      </c>
      <c r="L252" s="212"/>
      <c r="M252" s="213"/>
      <c r="N252" s="213"/>
      <c r="O252" s="213"/>
      <c r="P252" s="213"/>
      <c r="Q252" s="216"/>
      <c r="R252" s="545">
        <f t="shared" si="83"/>
        <v>0</v>
      </c>
      <c r="S252" s="451"/>
      <c r="T252" s="213"/>
      <c r="U252" s="216"/>
      <c r="V252" s="560"/>
      <c r="W252" s="215"/>
      <c r="X252" s="214"/>
    </row>
    <row r="253" spans="1:24" hidden="1">
      <c r="A253" s="127" t="s">
        <v>313</v>
      </c>
      <c r="B253" s="92" t="s">
        <v>715</v>
      </c>
      <c r="C253" s="769" t="s">
        <v>312</v>
      </c>
      <c r="D253" s="770"/>
      <c r="E253" s="770"/>
      <c r="F253" s="399">
        <f t="shared" si="102"/>
        <v>0</v>
      </c>
      <c r="G253" s="422">
        <f t="shared" si="103"/>
        <v>0</v>
      </c>
      <c r="H253" s="422">
        <f t="shared" si="103"/>
        <v>0</v>
      </c>
      <c r="I253" s="618">
        <f t="shared" si="104"/>
        <v>0</v>
      </c>
      <c r="J253" s="150"/>
      <c r="K253" s="166">
        <f t="shared" si="82"/>
        <v>0</v>
      </c>
      <c r="L253" s="94"/>
      <c r="M253" s="95"/>
      <c r="N253" s="95"/>
      <c r="O253" s="95"/>
      <c r="P253" s="95"/>
      <c r="Q253" s="98"/>
      <c r="R253" s="539">
        <f t="shared" si="83"/>
        <v>0</v>
      </c>
      <c r="S253" s="445"/>
      <c r="T253" s="95"/>
      <c r="U253" s="98"/>
      <c r="V253" s="489"/>
      <c r="W253" s="97"/>
      <c r="X253" s="99"/>
    </row>
    <row r="254" spans="1:24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>
        <f t="shared" si="102"/>
        <v>0</v>
      </c>
      <c r="G254" s="422">
        <f t="shared" si="103"/>
        <v>0</v>
      </c>
      <c r="H254" s="422">
        <f t="shared" si="103"/>
        <v>0</v>
      </c>
      <c r="I254" s="618">
        <f t="shared" si="104"/>
        <v>0</v>
      </c>
      <c r="J254" s="150"/>
      <c r="K254" s="166">
        <f t="shared" si="82"/>
        <v>0</v>
      </c>
      <c r="L254" s="94"/>
      <c r="M254" s="95"/>
      <c r="N254" s="95"/>
      <c r="O254" s="95"/>
      <c r="P254" s="95"/>
      <c r="Q254" s="98"/>
      <c r="R254" s="539">
        <f t="shared" si="83"/>
        <v>0</v>
      </c>
      <c r="S254" s="445"/>
      <c r="T254" s="95"/>
      <c r="U254" s="98"/>
      <c r="V254" s="489"/>
      <c r="W254" s="97"/>
      <c r="X254" s="99"/>
    </row>
    <row r="255" spans="1:24" ht="15.75" thickBot="1">
      <c r="B255" s="806" t="s">
        <v>314</v>
      </c>
      <c r="C255" s="807"/>
      <c r="D255" s="807"/>
      <c r="E255" s="807"/>
      <c r="F255" s="396">
        <f>F5+F24+F32+F59+F75+F147+F157+F162+F225</f>
        <v>1085329</v>
      </c>
      <c r="G255" s="419">
        <f>G5+G24+G32+G59+G75+G147+G157+G162+G225</f>
        <v>1006456</v>
      </c>
      <c r="H255" s="419">
        <f>H5+H24+H32+H59+H75+H147+H157+H162+H225</f>
        <v>970507</v>
      </c>
      <c r="I255" s="615">
        <f>I5+I24+I32+I59+I75+I147+I157+I162+I225</f>
        <v>970507</v>
      </c>
      <c r="J255" s="147">
        <f>J5+J24+J32+J59+J75+J147+J157+J162+J225</f>
        <v>0</v>
      </c>
      <c r="K255" s="164">
        <f t="shared" si="82"/>
        <v>970507</v>
      </c>
      <c r="L255" s="86">
        <f t="shared" ref="L255:X255" si="105">L5+L24+L32+L59+L75+L147+L157+L162+L225</f>
        <v>89840</v>
      </c>
      <c r="M255" s="87">
        <f t="shared" si="105"/>
        <v>90499</v>
      </c>
      <c r="N255" s="87">
        <f t="shared" si="105"/>
        <v>90322</v>
      </c>
      <c r="O255" s="87">
        <f t="shared" si="105"/>
        <v>11803</v>
      </c>
      <c r="P255" s="87">
        <f t="shared" si="105"/>
        <v>90499</v>
      </c>
      <c r="Q255" s="90">
        <f t="shared" si="105"/>
        <v>66891</v>
      </c>
      <c r="R255" s="536">
        <f t="shared" si="83"/>
        <v>439854</v>
      </c>
      <c r="S255" s="442">
        <f t="shared" si="105"/>
        <v>78158</v>
      </c>
      <c r="T255" s="87">
        <f t="shared" si="105"/>
        <v>90499</v>
      </c>
      <c r="U255" s="90">
        <f t="shared" si="105"/>
        <v>90499</v>
      </c>
      <c r="V255" s="486">
        <f t="shared" si="105"/>
        <v>90499</v>
      </c>
      <c r="W255" s="89">
        <f t="shared" si="105"/>
        <v>90499</v>
      </c>
      <c r="X255" s="91">
        <f t="shared" si="105"/>
        <v>90499</v>
      </c>
    </row>
    <row r="256" spans="1:24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>
      <c r="B257" s="25"/>
      <c r="C257" s="26"/>
      <c r="D257" s="26"/>
      <c r="E257" s="24"/>
      <c r="F257" s="24"/>
      <c r="G257" s="24"/>
      <c r="H257" s="24"/>
      <c r="I257" s="2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>
      <c r="B259" s="27"/>
      <c r="C259" s="24"/>
      <c r="D259" s="24"/>
      <c r="E259" s="28"/>
      <c r="F259" s="28"/>
      <c r="G259" s="28"/>
      <c r="H259" s="28"/>
      <c r="I259" s="28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8"/>
      <c r="D264" s="28"/>
      <c r="E264" s="24"/>
      <c r="F264" s="24"/>
      <c r="G264" s="24"/>
      <c r="H264" s="24"/>
      <c r="I264" s="24"/>
      <c r="J264" s="24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Y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3" width="7.85546875" style="12" bestFit="1" customWidth="1"/>
    <col min="14" max="14" width="5.5703125" style="12" bestFit="1" customWidth="1"/>
    <col min="15" max="15" width="7.85546875" style="12" bestFit="1" customWidth="1"/>
    <col min="16" max="17" width="7.28515625" style="12" bestFit="1" customWidth="1"/>
    <col min="18" max="18" width="10.140625" style="12" bestFit="1" customWidth="1"/>
    <col min="19" max="19" width="7.85546875" style="12" bestFit="1" customWidth="1"/>
    <col min="20" max="21" width="5.5703125" style="12" bestFit="1" customWidth="1"/>
    <col min="22" max="22" width="10.7109375" style="12" bestFit="1" customWidth="1"/>
    <col min="23" max="23" width="10.140625" style="12" bestFit="1" customWidth="1"/>
    <col min="24" max="24" width="6.7109375" style="12" bestFit="1" customWidth="1"/>
    <col min="25" max="16384" width="9.140625" style="17"/>
  </cols>
  <sheetData>
    <row r="1" spans="1:24" ht="15.75" thickBot="1">
      <c r="X1" s="11" t="s">
        <v>827</v>
      </c>
    </row>
    <row r="2" spans="1:24" ht="1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4" ht="22.5" customHeight="1">
      <c r="B3" s="752"/>
      <c r="C3" s="753"/>
      <c r="D3" s="753"/>
      <c r="E3" s="753"/>
      <c r="F3" s="753"/>
      <c r="G3" s="766"/>
      <c r="H3" s="766"/>
      <c r="I3" s="828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4" ht="21" customHeight="1" thickBot="1">
      <c r="B4" s="754"/>
      <c r="C4" s="755"/>
      <c r="D4" s="755"/>
      <c r="E4" s="755"/>
      <c r="F4" s="755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X5" si="0">J6+J20</f>
        <v>0</v>
      </c>
      <c r="K5" s="164">
        <f>SUM(I5:J5)</f>
        <v>0</v>
      </c>
      <c r="L5" s="86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>
      <c r="B6" s="124" t="s">
        <v>609</v>
      </c>
      <c r="C6" s="748" t="s">
        <v>120</v>
      </c>
      <c r="D6" s="749"/>
      <c r="E6" s="749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X6" si="1">J7+J8+J9+J10+J11+J12+J13+J14+J15+J16+J17+J18+J19</f>
        <v>0</v>
      </c>
      <c r="K6" s="165">
        <f t="shared" ref="K6:K69" si="2">SUM(I6:J6)</f>
        <v>0</v>
      </c>
      <c r="L6" s="118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0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4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4">SUM(K7:W7)</f>
        <v>0</v>
      </c>
      <c r="G7" s="421">
        <f t="shared" ref="G7:H19" si="5">SUM(K7:W7)</f>
        <v>0</v>
      </c>
      <c r="H7" s="421">
        <f t="shared" si="5"/>
        <v>0</v>
      </c>
      <c r="I7" s="617">
        <f t="shared" ref="I7:I19" si="6"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4"/>
        <v>0</v>
      </c>
      <c r="G8" s="421">
        <f t="shared" si="5"/>
        <v>0</v>
      </c>
      <c r="H8" s="421">
        <f t="shared" si="5"/>
        <v>0</v>
      </c>
      <c r="I8" s="617">
        <f t="shared" si="6"/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X24" si="9">J25+J26+J27+J28+J29+J30+J31</f>
        <v>0</v>
      </c>
      <c r="K24" s="164">
        <f t="shared" si="2"/>
        <v>0</v>
      </c>
      <c r="L24" s="86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>
      <c r="B25" s="61"/>
      <c r="C25" s="826" t="s">
        <v>154</v>
      </c>
      <c r="D25" s="827"/>
      <c r="E25" s="827"/>
      <c r="F25" s="403">
        <f t="shared" ref="F25:F31" si="10">SUM(K25:W25)</f>
        <v>0</v>
      </c>
      <c r="G25" s="426">
        <f t="shared" ref="G25:H31" si="11">SUM(K25:W25)</f>
        <v>0</v>
      </c>
      <c r="H25" s="426">
        <f t="shared" si="11"/>
        <v>0</v>
      </c>
      <c r="I25" s="622">
        <f t="shared" ref="I25:I31" si="12">SUM(L25:X25)</f>
        <v>0</v>
      </c>
      <c r="J25" s="153"/>
      <c r="K25" s="167">
        <f t="shared" si="2"/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>
      <c r="B26" s="62"/>
      <c r="C26" s="822" t="s">
        <v>155</v>
      </c>
      <c r="D26" s="823"/>
      <c r="E26" s="823"/>
      <c r="F26" s="404">
        <f t="shared" si="10"/>
        <v>0</v>
      </c>
      <c r="G26" s="427">
        <f t="shared" si="11"/>
        <v>0</v>
      </c>
      <c r="H26" s="427">
        <f t="shared" si="11"/>
        <v>0</v>
      </c>
      <c r="I26" s="623">
        <f t="shared" si="12"/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>
      <c r="B27" s="62"/>
      <c r="C27" s="822" t="s">
        <v>156</v>
      </c>
      <c r="D27" s="823"/>
      <c r="E27" s="823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>
      <c r="B28" s="62"/>
      <c r="C28" s="822" t="s">
        <v>157</v>
      </c>
      <c r="D28" s="823"/>
      <c r="E28" s="823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>
      <c r="B29" s="62"/>
      <c r="C29" s="822" t="s">
        <v>158</v>
      </c>
      <c r="D29" s="823"/>
      <c r="E29" s="823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>
      <c r="B30" s="62"/>
      <c r="C30" s="822" t="s">
        <v>159</v>
      </c>
      <c r="D30" s="823"/>
      <c r="E30" s="823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>
      <c r="B31" s="63"/>
      <c r="C31" s="824" t="s">
        <v>160</v>
      </c>
      <c r="D31" s="825"/>
      <c r="E31" s="825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>F33+F37+F40+F50+F53</f>
        <v>2381230</v>
      </c>
      <c r="G32" s="425">
        <f>G33+G37+G40+G50+G53</f>
        <v>2181230</v>
      </c>
      <c r="H32" s="425">
        <f>H33+H37+H40+H50+H53</f>
        <v>2181230</v>
      </c>
      <c r="I32" s="621">
        <f>I33+I37+I40+I50+I53</f>
        <v>2181230</v>
      </c>
      <c r="J32" s="152">
        <f t="shared" ref="J32:X32" si="13">J33+J37+J40+J50+J53</f>
        <v>0</v>
      </c>
      <c r="K32" s="164">
        <f t="shared" si="2"/>
        <v>2181230</v>
      </c>
      <c r="L32" s="86">
        <f t="shared" si="13"/>
        <v>15240</v>
      </c>
      <c r="M32" s="87">
        <f t="shared" si="13"/>
        <v>47850</v>
      </c>
      <c r="N32" s="87">
        <f t="shared" si="13"/>
        <v>0</v>
      </c>
      <c r="O32" s="87">
        <f t="shared" si="13"/>
        <v>38100</v>
      </c>
      <c r="P32" s="87">
        <f t="shared" si="13"/>
        <v>0</v>
      </c>
      <c r="Q32" s="90">
        <f t="shared" si="13"/>
        <v>0</v>
      </c>
      <c r="R32" s="536">
        <f t="shared" si="3"/>
        <v>101190</v>
      </c>
      <c r="S32" s="442">
        <f t="shared" si="13"/>
        <v>53600</v>
      </c>
      <c r="T32" s="87">
        <f t="shared" si="13"/>
        <v>0</v>
      </c>
      <c r="U32" s="90">
        <f t="shared" si="13"/>
        <v>0</v>
      </c>
      <c r="V32" s="486">
        <f t="shared" si="13"/>
        <v>2026440</v>
      </c>
      <c r="W32" s="89">
        <f t="shared" si="13"/>
        <v>0</v>
      </c>
      <c r="X32" s="91">
        <f t="shared" si="13"/>
        <v>0</v>
      </c>
    </row>
    <row r="33" spans="1:24">
      <c r="B33" s="124" t="s">
        <v>627</v>
      </c>
      <c r="C33" s="748" t="s">
        <v>163</v>
      </c>
      <c r="D33" s="749"/>
      <c r="E33" s="749"/>
      <c r="F33" s="397">
        <f>F34+F35+F36</f>
        <v>73000</v>
      </c>
      <c r="G33" s="420">
        <f>G34+G35+G36</f>
        <v>49677</v>
      </c>
      <c r="H33" s="420">
        <f>H34+H35+H36</f>
        <v>49677</v>
      </c>
      <c r="I33" s="616">
        <f>I34+I35+I36</f>
        <v>49677</v>
      </c>
      <c r="J33" s="148">
        <f t="shared" ref="J33:X33" si="14">J34+J35+J36</f>
        <v>0</v>
      </c>
      <c r="K33" s="165">
        <f t="shared" si="2"/>
        <v>49677</v>
      </c>
      <c r="L33" s="118">
        <f t="shared" si="14"/>
        <v>12000</v>
      </c>
      <c r="M33" s="119">
        <f t="shared" si="14"/>
        <v>37677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49677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4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73000</v>
      </c>
      <c r="G35" s="423">
        <v>49677</v>
      </c>
      <c r="H35" s="423">
        <v>49677</v>
      </c>
      <c r="I35" s="619">
        <f>SUM(R35:X35)</f>
        <v>49677</v>
      </c>
      <c r="J35" s="156"/>
      <c r="K35" s="168">
        <f t="shared" si="2"/>
        <v>49677</v>
      </c>
      <c r="L35" s="77">
        <v>12000</v>
      </c>
      <c r="M35" s="13">
        <v>37677</v>
      </c>
      <c r="N35" s="13"/>
      <c r="O35" s="13"/>
      <c r="P35" s="13"/>
      <c r="Q35" s="82"/>
      <c r="R35" s="540">
        <f t="shared" si="3"/>
        <v>49677</v>
      </c>
      <c r="S35" s="446"/>
      <c r="T35" s="13"/>
      <c r="U35" s="82"/>
      <c r="V35" s="488"/>
      <c r="W35" s="43"/>
      <c r="X35" s="45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5">J38+J39</f>
        <v>0</v>
      </c>
      <c r="K37" s="166">
        <f t="shared" si="2"/>
        <v>0</v>
      </c>
      <c r="L37" s="94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5">
        <f t="shared" si="15"/>
        <v>0</v>
      </c>
      <c r="Q37" s="98">
        <f t="shared" si="15"/>
        <v>0</v>
      </c>
      <c r="R37" s="539">
        <f t="shared" si="3"/>
        <v>0</v>
      </c>
      <c r="S37" s="445">
        <f t="shared" si="15"/>
        <v>0</v>
      </c>
      <c r="T37" s="95">
        <f t="shared" si="15"/>
        <v>0</v>
      </c>
      <c r="U37" s="98">
        <f t="shared" si="15"/>
        <v>0</v>
      </c>
      <c r="V37" s="489">
        <f t="shared" si="15"/>
        <v>0</v>
      </c>
      <c r="W37" s="97">
        <f t="shared" si="15"/>
        <v>0</v>
      </c>
      <c r="X37" s="99">
        <f t="shared" si="15"/>
        <v>0</v>
      </c>
    </row>
    <row r="38" spans="1:24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SUM(K38:W38)</f>
        <v>0</v>
      </c>
      <c r="G38" s="423">
        <f>SUM(K38:W38)</f>
        <v>0</v>
      </c>
      <c r="H38" s="423">
        <f>SUM(L38:X38)</f>
        <v>0</v>
      </c>
      <c r="I38" s="619">
        <f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SUM(K39:W39)</f>
        <v>0</v>
      </c>
      <c r="G39" s="423">
        <f>SUM(K39:W39)</f>
        <v>0</v>
      </c>
      <c r="H39" s="423">
        <f>SUM(L39:X39)</f>
        <v>0</v>
      </c>
      <c r="I39" s="619">
        <f>SUM(L39:X39)</f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>
      <c r="B40" s="92" t="s">
        <v>634</v>
      </c>
      <c r="C40" s="736" t="s">
        <v>175</v>
      </c>
      <c r="D40" s="737"/>
      <c r="E40" s="737"/>
      <c r="F40" s="399">
        <f>F41+F42+F43+F44+F45+F48+F49</f>
        <v>1800969</v>
      </c>
      <c r="G40" s="422">
        <f>G41+G42+G43+G44+G45+G48+G49</f>
        <v>1667823</v>
      </c>
      <c r="H40" s="422">
        <f>H41+H42+H43+H44+H45+H48+H49</f>
        <v>1667823</v>
      </c>
      <c r="I40" s="618">
        <f>I41+I42+I43+I44+I45+I48+I49</f>
        <v>1667823</v>
      </c>
      <c r="J40" s="150">
        <f t="shared" ref="J40:X40" si="16">J41+J42+J43+J44+J45+J48+J49</f>
        <v>0</v>
      </c>
      <c r="K40" s="166">
        <f t="shared" si="2"/>
        <v>1667823</v>
      </c>
      <c r="L40" s="94">
        <f t="shared" si="16"/>
        <v>0</v>
      </c>
      <c r="M40" s="95">
        <f t="shared" si="16"/>
        <v>0</v>
      </c>
      <c r="N40" s="95">
        <f t="shared" si="16"/>
        <v>0</v>
      </c>
      <c r="O40" s="95">
        <f t="shared" si="16"/>
        <v>30000</v>
      </c>
      <c r="P40" s="95">
        <f t="shared" si="16"/>
        <v>0</v>
      </c>
      <c r="Q40" s="98">
        <f t="shared" si="16"/>
        <v>0</v>
      </c>
      <c r="R40" s="539">
        <f t="shared" si="3"/>
        <v>30000</v>
      </c>
      <c r="S40" s="445">
        <f t="shared" si="16"/>
        <v>42800</v>
      </c>
      <c r="T40" s="95">
        <f t="shared" si="16"/>
        <v>0</v>
      </c>
      <c r="U40" s="98">
        <f t="shared" si="16"/>
        <v>0</v>
      </c>
      <c r="V40" s="489">
        <f t="shared" si="16"/>
        <v>1595023</v>
      </c>
      <c r="W40" s="97">
        <f t="shared" si="16"/>
        <v>0</v>
      </c>
      <c r="X40" s="99">
        <f t="shared" si="16"/>
        <v>0</v>
      </c>
    </row>
    <row r="41" spans="1:24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SUM(K41:W41)</f>
        <v>0</v>
      </c>
      <c r="G41" s="423">
        <f t="shared" ref="G41:H43" si="17">SUM(K41:W41)</f>
        <v>0</v>
      </c>
      <c r="H41" s="423">
        <f t="shared" si="17"/>
        <v>0</v>
      </c>
      <c r="I41" s="619">
        <f>SUM(L41:X41)</f>
        <v>0</v>
      </c>
      <c r="J41" s="156"/>
      <c r="K41" s="168">
        <f t="shared" si="2"/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SUM(K42:W42)</f>
        <v>0</v>
      </c>
      <c r="G42" s="423">
        <f t="shared" si="17"/>
        <v>0</v>
      </c>
      <c r="H42" s="423">
        <f t="shared" si="17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SUM(K43:W43)</f>
        <v>0</v>
      </c>
      <c r="G43" s="423">
        <f t="shared" si="17"/>
        <v>0</v>
      </c>
      <c r="H43" s="423">
        <f t="shared" si="17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1800969</v>
      </c>
      <c r="G44" s="423">
        <v>1667823</v>
      </c>
      <c r="H44" s="423">
        <v>1667823</v>
      </c>
      <c r="I44" s="619">
        <f>SUM(R44:X44)</f>
        <v>1667823</v>
      </c>
      <c r="J44" s="156"/>
      <c r="K44" s="168">
        <f t="shared" si="2"/>
        <v>1667823</v>
      </c>
      <c r="L44" s="77"/>
      <c r="M44" s="13"/>
      <c r="N44" s="13"/>
      <c r="O44" s="13">
        <v>30000</v>
      </c>
      <c r="P44" s="13"/>
      <c r="Q44" s="82"/>
      <c r="R44" s="540">
        <f t="shared" si="3"/>
        <v>30000</v>
      </c>
      <c r="S44" s="446">
        <v>42800</v>
      </c>
      <c r="T44" s="13"/>
      <c r="U44" s="82"/>
      <c r="V44" s="488">
        <v>1595023</v>
      </c>
      <c r="W44" s="43"/>
      <c r="X44" s="45"/>
    </row>
    <row r="45" spans="1:24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8">J46+J47</f>
        <v>0</v>
      </c>
      <c r="K45" s="168">
        <f t="shared" si="2"/>
        <v>0</v>
      </c>
      <c r="L45" s="77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82">
        <f t="shared" si="18"/>
        <v>0</v>
      </c>
      <c r="R45" s="540">
        <f t="shared" si="3"/>
        <v>0</v>
      </c>
      <c r="S45" s="446">
        <f t="shared" si="18"/>
        <v>0</v>
      </c>
      <c r="T45" s="13">
        <f t="shared" si="18"/>
        <v>0</v>
      </c>
      <c r="U45" s="82">
        <f t="shared" si="18"/>
        <v>0</v>
      </c>
      <c r="V45" s="488">
        <f t="shared" si="18"/>
        <v>0</v>
      </c>
      <c r="W45" s="43">
        <f t="shared" si="18"/>
        <v>0</v>
      </c>
      <c r="X45" s="45">
        <f t="shared" si="18"/>
        <v>0</v>
      </c>
    </row>
    <row r="46" spans="1:24" hidden="1">
      <c r="B46" s="55"/>
      <c r="C46" s="264"/>
      <c r="D46" s="764" t="s">
        <v>186</v>
      </c>
      <c r="E46" s="764"/>
      <c r="F46" s="406">
        <f>SUM(K46:W46)</f>
        <v>0</v>
      </c>
      <c r="G46" s="429">
        <f t="shared" ref="G46:H48" si="19">SUM(K46:W46)</f>
        <v>0</v>
      </c>
      <c r="H46" s="429">
        <f t="shared" si="19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>
      <c r="B47" s="55"/>
      <c r="C47" s="264"/>
      <c r="D47" s="764" t="s">
        <v>187</v>
      </c>
      <c r="E47" s="764"/>
      <c r="F47" s="406">
        <f>SUM(K47:W47)</f>
        <v>0</v>
      </c>
      <c r="G47" s="429">
        <f t="shared" si="19"/>
        <v>0</v>
      </c>
      <c r="H47" s="429">
        <f t="shared" si="19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SUM(K48:W48)</f>
        <v>0</v>
      </c>
      <c r="G48" s="423">
        <f t="shared" si="19"/>
        <v>0</v>
      </c>
      <c r="H48" s="423">
        <f t="shared" si="19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v>0</v>
      </c>
      <c r="G49" s="423">
        <v>0</v>
      </c>
      <c r="H49" s="423">
        <v>0</v>
      </c>
      <c r="I49" s="619">
        <f>SUM(L49:X49)</f>
        <v>0</v>
      </c>
      <c r="J49" s="156"/>
      <c r="K49" s="168">
        <f t="shared" si="2"/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20">J51+J52</f>
        <v>0</v>
      </c>
      <c r="K50" s="166">
        <f t="shared" si="2"/>
        <v>0</v>
      </c>
      <c r="L50" s="94">
        <f t="shared" si="20"/>
        <v>0</v>
      </c>
      <c r="M50" s="95">
        <f t="shared" si="20"/>
        <v>0</v>
      </c>
      <c r="N50" s="95">
        <f t="shared" si="20"/>
        <v>0</v>
      </c>
      <c r="O50" s="95">
        <f t="shared" si="20"/>
        <v>0</v>
      </c>
      <c r="P50" s="95">
        <f t="shared" si="20"/>
        <v>0</v>
      </c>
      <c r="Q50" s="98">
        <f t="shared" si="20"/>
        <v>0</v>
      </c>
      <c r="R50" s="539">
        <f t="shared" si="3"/>
        <v>0</v>
      </c>
      <c r="S50" s="445">
        <f t="shared" si="20"/>
        <v>0</v>
      </c>
      <c r="T50" s="95">
        <f t="shared" si="20"/>
        <v>0</v>
      </c>
      <c r="U50" s="98">
        <f t="shared" si="20"/>
        <v>0</v>
      </c>
      <c r="V50" s="489">
        <f t="shared" si="20"/>
        <v>0</v>
      </c>
      <c r="W50" s="97">
        <f t="shared" si="20"/>
        <v>0</v>
      </c>
      <c r="X50" s="99">
        <f t="shared" si="20"/>
        <v>0</v>
      </c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SUM(K51:W51)</f>
        <v>0</v>
      </c>
      <c r="G51" s="423">
        <f>SUM(K51:W51)</f>
        <v>0</v>
      </c>
      <c r="H51" s="423">
        <f>SUM(L51:X51)</f>
        <v>0</v>
      </c>
      <c r="I51" s="619">
        <f>SUM(L51:X51)</f>
        <v>0</v>
      </c>
      <c r="J51" s="156"/>
      <c r="K51" s="168">
        <f t="shared" si="2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SUM(K52:W52)</f>
        <v>0</v>
      </c>
      <c r="G52" s="423">
        <f>SUM(K52:W52)</f>
        <v>0</v>
      </c>
      <c r="H52" s="423">
        <f>SUM(L52:X52)</f>
        <v>0</v>
      </c>
      <c r="I52" s="619">
        <f>SUM(L52:X52)</f>
        <v>0</v>
      </c>
      <c r="J52" s="156"/>
      <c r="K52" s="168">
        <f t="shared" si="2"/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>
      <c r="B53" s="92" t="s">
        <v>645</v>
      </c>
      <c r="C53" s="769" t="s">
        <v>197</v>
      </c>
      <c r="D53" s="770"/>
      <c r="E53" s="770"/>
      <c r="F53" s="399">
        <f>F54+F55+F56+F57+F58</f>
        <v>507261</v>
      </c>
      <c r="G53" s="422">
        <f>G54+G55+G56+G57+G58</f>
        <v>463730</v>
      </c>
      <c r="H53" s="422">
        <f>H54+H55+H56+H57+H58</f>
        <v>463730</v>
      </c>
      <c r="I53" s="618">
        <f>I54+I55+I56+I57+I58</f>
        <v>463730</v>
      </c>
      <c r="J53" s="150">
        <f t="shared" ref="J53:X53" si="21">J54+J55+J56+J57+J58</f>
        <v>0</v>
      </c>
      <c r="K53" s="166">
        <f t="shared" si="2"/>
        <v>463730</v>
      </c>
      <c r="L53" s="94">
        <f t="shared" si="21"/>
        <v>3240</v>
      </c>
      <c r="M53" s="95">
        <f t="shared" si="21"/>
        <v>10173</v>
      </c>
      <c r="N53" s="95">
        <f t="shared" si="21"/>
        <v>0</v>
      </c>
      <c r="O53" s="95">
        <f t="shared" si="21"/>
        <v>8100</v>
      </c>
      <c r="P53" s="95">
        <f t="shared" si="21"/>
        <v>0</v>
      </c>
      <c r="Q53" s="98">
        <f t="shared" si="21"/>
        <v>0</v>
      </c>
      <c r="R53" s="539">
        <f t="shared" si="3"/>
        <v>21513</v>
      </c>
      <c r="S53" s="445">
        <f t="shared" si="21"/>
        <v>10800</v>
      </c>
      <c r="T53" s="95">
        <f t="shared" si="21"/>
        <v>0</v>
      </c>
      <c r="U53" s="98">
        <f t="shared" si="21"/>
        <v>0</v>
      </c>
      <c r="V53" s="489">
        <f t="shared" si="21"/>
        <v>431417</v>
      </c>
      <c r="W53" s="97">
        <f t="shared" si="21"/>
        <v>0</v>
      </c>
      <c r="X53" s="99">
        <f t="shared" si="21"/>
        <v>0</v>
      </c>
    </row>
    <row r="54" spans="1:24" s="41" customFormat="1" ht="15.75" thickBo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v>507261</v>
      </c>
      <c r="G54" s="423">
        <v>463730</v>
      </c>
      <c r="H54" s="423">
        <v>463730</v>
      </c>
      <c r="I54" s="619">
        <f>SUM(R54:X54)</f>
        <v>463730</v>
      </c>
      <c r="J54" s="156"/>
      <c r="K54" s="168">
        <f t="shared" si="2"/>
        <v>463730</v>
      </c>
      <c r="L54" s="77">
        <v>3240</v>
      </c>
      <c r="M54" s="13">
        <v>10173</v>
      </c>
      <c r="N54" s="13"/>
      <c r="O54" s="13">
        <v>8100</v>
      </c>
      <c r="P54" s="13"/>
      <c r="Q54" s="82"/>
      <c r="R54" s="540">
        <f t="shared" si="3"/>
        <v>21513</v>
      </c>
      <c r="S54" s="446">
        <v>10800</v>
      </c>
      <c r="T54" s="13"/>
      <c r="U54" s="82"/>
      <c r="V54" s="488">
        <v>431417</v>
      </c>
      <c r="W54" s="43"/>
      <c r="X54" s="45"/>
    </row>
    <row r="55" spans="1:24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>
        <f>SUM(K55:W55)</f>
        <v>0</v>
      </c>
      <c r="G55" s="423">
        <f t="shared" ref="G55:H58" si="22">SUM(K55:W55)</f>
        <v>0</v>
      </c>
      <c r="H55" s="423">
        <f t="shared" si="22"/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>
        <f>SUM(K56:W56)</f>
        <v>0</v>
      </c>
      <c r="G56" s="423">
        <f t="shared" si="22"/>
        <v>0</v>
      </c>
      <c r="H56" s="423">
        <f t="shared" si="22"/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>
        <f>SUM(K57:W57)</f>
        <v>0</v>
      </c>
      <c r="G57" s="423">
        <f t="shared" si="22"/>
        <v>0</v>
      </c>
      <c r="H57" s="423">
        <f t="shared" si="22"/>
        <v>0</v>
      </c>
      <c r="I57" s="619">
        <f>SUM(L57:X57)</f>
        <v>0</v>
      </c>
      <c r="J57" s="156"/>
      <c r="K57" s="168">
        <f t="shared" si="2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>
        <f>SUM(K58:W58)</f>
        <v>0</v>
      </c>
      <c r="G58" s="424">
        <f t="shared" si="22"/>
        <v>0</v>
      </c>
      <c r="H58" s="424">
        <f t="shared" si="22"/>
        <v>0</v>
      </c>
      <c r="I58" s="620">
        <f>SUM(L58:X58)</f>
        <v>0</v>
      </c>
      <c r="J58" s="197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23">J60+J61+J62+J63+J64+J65+J66+J70</f>
        <v>0</v>
      </c>
      <c r="K59" s="164">
        <f t="shared" si="2"/>
        <v>0</v>
      </c>
      <c r="L59" s="86">
        <f t="shared" si="23"/>
        <v>0</v>
      </c>
      <c r="M59" s="87">
        <f t="shared" si="23"/>
        <v>0</v>
      </c>
      <c r="N59" s="87">
        <f t="shared" si="23"/>
        <v>0</v>
      </c>
      <c r="O59" s="87">
        <f t="shared" si="23"/>
        <v>0</v>
      </c>
      <c r="P59" s="87">
        <f t="shared" si="23"/>
        <v>0</v>
      </c>
      <c r="Q59" s="90">
        <f t="shared" si="23"/>
        <v>0</v>
      </c>
      <c r="R59" s="536">
        <f t="shared" si="3"/>
        <v>0</v>
      </c>
      <c r="S59" s="442">
        <f t="shared" si="23"/>
        <v>0</v>
      </c>
      <c r="T59" s="87">
        <f t="shared" si="23"/>
        <v>0</v>
      </c>
      <c r="U59" s="90">
        <f t="shared" si="23"/>
        <v>0</v>
      </c>
      <c r="V59" s="486">
        <f t="shared" si="23"/>
        <v>0</v>
      </c>
      <c r="W59" s="89">
        <f t="shared" si="23"/>
        <v>0</v>
      </c>
      <c r="X59" s="91">
        <f t="shared" si="23"/>
        <v>0</v>
      </c>
    </row>
    <row r="60" spans="1:24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>
        <f t="shared" ref="F60:F65" si="24">SUM(K60:W60)</f>
        <v>0</v>
      </c>
      <c r="G60" s="420">
        <f t="shared" ref="G60:H65" si="25">SUM(K60:W60)</f>
        <v>0</v>
      </c>
      <c r="H60" s="420">
        <f t="shared" si="25"/>
        <v>0</v>
      </c>
      <c r="I60" s="616">
        <f t="shared" ref="I60:I65" si="26">SUM(L60:X60)</f>
        <v>0</v>
      </c>
      <c r="J60" s="148"/>
      <c r="K60" s="166">
        <f t="shared" si="2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>
      <c r="A61" s="127" t="s">
        <v>209</v>
      </c>
      <c r="B61" s="116" t="s">
        <v>651</v>
      </c>
      <c r="C61" s="801" t="s">
        <v>210</v>
      </c>
      <c r="D61" s="802"/>
      <c r="E61" s="802"/>
      <c r="F61" s="397">
        <f t="shared" si="24"/>
        <v>0</v>
      </c>
      <c r="G61" s="420">
        <f t="shared" si="25"/>
        <v>0</v>
      </c>
      <c r="H61" s="420">
        <f t="shared" si="25"/>
        <v>0</v>
      </c>
      <c r="I61" s="616">
        <f t="shared" si="26"/>
        <v>0</v>
      </c>
      <c r="J61" s="148"/>
      <c r="K61" s="166">
        <f t="shared" si="2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>
        <f t="shared" si="24"/>
        <v>0</v>
      </c>
      <c r="G62" s="422">
        <f t="shared" si="25"/>
        <v>0</v>
      </c>
      <c r="H62" s="422">
        <f t="shared" si="25"/>
        <v>0</v>
      </c>
      <c r="I62" s="618">
        <f t="shared" si="26"/>
        <v>0</v>
      </c>
      <c r="J62" s="150"/>
      <c r="K62" s="166">
        <f t="shared" si="2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>
        <f t="shared" si="24"/>
        <v>0</v>
      </c>
      <c r="G63" s="422">
        <f t="shared" si="25"/>
        <v>0</v>
      </c>
      <c r="H63" s="422">
        <f t="shared" si="25"/>
        <v>0</v>
      </c>
      <c r="I63" s="618">
        <f t="shared" si="26"/>
        <v>0</v>
      </c>
      <c r="J63" s="150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>
        <f t="shared" si="24"/>
        <v>0</v>
      </c>
      <c r="G64" s="422">
        <f t="shared" si="25"/>
        <v>0</v>
      </c>
      <c r="H64" s="422">
        <f t="shared" si="25"/>
        <v>0</v>
      </c>
      <c r="I64" s="618">
        <f t="shared" si="26"/>
        <v>0</v>
      </c>
      <c r="J64" s="150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>
      <c r="A65" s="127" t="s">
        <v>214</v>
      </c>
      <c r="B65" s="116" t="s">
        <v>655</v>
      </c>
      <c r="C65" s="769" t="s">
        <v>215</v>
      </c>
      <c r="D65" s="770"/>
      <c r="E65" s="770"/>
      <c r="F65" s="399">
        <f t="shared" si="24"/>
        <v>0</v>
      </c>
      <c r="G65" s="422">
        <f t="shared" si="25"/>
        <v>0</v>
      </c>
      <c r="H65" s="422">
        <f t="shared" si="25"/>
        <v>0</v>
      </c>
      <c r="I65" s="618">
        <f t="shared" si="26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27">J67+J68+J69</f>
        <v>0</v>
      </c>
      <c r="K66" s="166">
        <f t="shared" si="2"/>
        <v>0</v>
      </c>
      <c r="L66" s="94">
        <f t="shared" si="27"/>
        <v>0</v>
      </c>
      <c r="M66" s="95">
        <f t="shared" si="27"/>
        <v>0</v>
      </c>
      <c r="N66" s="95">
        <f t="shared" si="27"/>
        <v>0</v>
      </c>
      <c r="O66" s="95">
        <f t="shared" si="27"/>
        <v>0</v>
      </c>
      <c r="P66" s="95">
        <f t="shared" si="27"/>
        <v>0</v>
      </c>
      <c r="Q66" s="98">
        <f t="shared" si="27"/>
        <v>0</v>
      </c>
      <c r="R66" s="539">
        <f t="shared" si="3"/>
        <v>0</v>
      </c>
      <c r="S66" s="445">
        <f t="shared" si="27"/>
        <v>0</v>
      </c>
      <c r="T66" s="95">
        <f t="shared" si="27"/>
        <v>0</v>
      </c>
      <c r="U66" s="98">
        <f t="shared" si="27"/>
        <v>0</v>
      </c>
      <c r="V66" s="489">
        <f t="shared" si="27"/>
        <v>0</v>
      </c>
      <c r="W66" s="97">
        <f t="shared" si="27"/>
        <v>0</v>
      </c>
      <c r="X66" s="99">
        <f t="shared" si="27"/>
        <v>0</v>
      </c>
    </row>
    <row r="67" spans="1:25" hidden="1">
      <c r="B67" s="55"/>
      <c r="C67" s="2"/>
      <c r="D67" s="764" t="s">
        <v>343</v>
      </c>
      <c r="E67" s="764"/>
      <c r="F67" s="406">
        <f>SUM(K67:W67)</f>
        <v>0</v>
      </c>
      <c r="G67" s="429">
        <f t="shared" ref="G67:H69" si="28">SUM(K67:W67)</f>
        <v>0</v>
      </c>
      <c r="H67" s="429">
        <f t="shared" si="28"/>
        <v>0</v>
      </c>
      <c r="I67" s="625">
        <f>SUM(L67:X67)</f>
        <v>0</v>
      </c>
      <c r="J67" s="149"/>
      <c r="K67" s="167">
        <f t="shared" si="2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>
      <c r="B68" s="55"/>
      <c r="C68" s="2"/>
      <c r="D68" s="764" t="s">
        <v>344</v>
      </c>
      <c r="E68" s="764"/>
      <c r="F68" s="406">
        <f>SUM(K68:W68)</f>
        <v>0</v>
      </c>
      <c r="G68" s="429">
        <f t="shared" si="28"/>
        <v>0</v>
      </c>
      <c r="H68" s="429">
        <f t="shared" si="28"/>
        <v>0</v>
      </c>
      <c r="I68" s="625">
        <f>SUM(L68:X68)</f>
        <v>0</v>
      </c>
      <c r="J68" s="149"/>
      <c r="K68" s="167">
        <f t="shared" si="2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>
      <c r="B69" s="55"/>
      <c r="C69" s="2"/>
      <c r="D69" s="764" t="s">
        <v>345</v>
      </c>
      <c r="E69" s="764"/>
      <c r="F69" s="406">
        <f>SUM(K69:W69)</f>
        <v>0</v>
      </c>
      <c r="G69" s="429">
        <f t="shared" si="28"/>
        <v>0</v>
      </c>
      <c r="H69" s="429">
        <f t="shared" si="28"/>
        <v>0</v>
      </c>
      <c r="I69" s="625">
        <f>SUM(L69:X69)</f>
        <v>0</v>
      </c>
      <c r="J69" s="149"/>
      <c r="K69" s="167">
        <f t="shared" si="2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29">J71+J72+J73+J74</f>
        <v>0</v>
      </c>
      <c r="K70" s="166">
        <f t="shared" ref="K70:K133" si="30">SUM(I70:J70)</f>
        <v>0</v>
      </c>
      <c r="L70" s="94">
        <f t="shared" si="29"/>
        <v>0</v>
      </c>
      <c r="M70" s="95">
        <f t="shared" si="29"/>
        <v>0</v>
      </c>
      <c r="N70" s="95">
        <f t="shared" si="29"/>
        <v>0</v>
      </c>
      <c r="O70" s="95">
        <f t="shared" si="29"/>
        <v>0</v>
      </c>
      <c r="P70" s="95">
        <f t="shared" si="29"/>
        <v>0</v>
      </c>
      <c r="Q70" s="98">
        <f t="shared" si="29"/>
        <v>0</v>
      </c>
      <c r="R70" s="539">
        <f t="shared" ref="R70:R133" si="31">SUM(L70:Q70)</f>
        <v>0</v>
      </c>
      <c r="S70" s="445">
        <f t="shared" si="29"/>
        <v>0</v>
      </c>
      <c r="T70" s="95">
        <f t="shared" si="29"/>
        <v>0</v>
      </c>
      <c r="U70" s="98">
        <f t="shared" si="29"/>
        <v>0</v>
      </c>
      <c r="V70" s="489">
        <f t="shared" si="29"/>
        <v>0</v>
      </c>
      <c r="W70" s="97">
        <f t="shared" si="29"/>
        <v>0</v>
      </c>
      <c r="X70" s="99">
        <f t="shared" si="29"/>
        <v>0</v>
      </c>
    </row>
    <row r="71" spans="1:25" hidden="1">
      <c r="B71" s="55"/>
      <c r="C71" s="2"/>
      <c r="D71" s="764" t="s">
        <v>835</v>
      </c>
      <c r="E71" s="764"/>
      <c r="F71" s="406">
        <f>SUM(K71:W71)</f>
        <v>0</v>
      </c>
      <c r="G71" s="429">
        <f t="shared" ref="G71:H74" si="32">SUM(K71:W71)</f>
        <v>0</v>
      </c>
      <c r="H71" s="429">
        <f t="shared" si="32"/>
        <v>0</v>
      </c>
      <c r="I71" s="625">
        <f>SUM(L71:X71)</f>
        <v>0</v>
      </c>
      <c r="J71" s="149"/>
      <c r="K71" s="167">
        <f t="shared" si="30"/>
        <v>0</v>
      </c>
      <c r="L71" s="75"/>
      <c r="M71" s="1"/>
      <c r="N71" s="1"/>
      <c r="O71" s="1"/>
      <c r="P71" s="1"/>
      <c r="Q71" s="81"/>
      <c r="R71" s="541">
        <f t="shared" si="31"/>
        <v>0</v>
      </c>
      <c r="S71" s="447"/>
      <c r="T71" s="1"/>
      <c r="U71" s="81"/>
      <c r="V71" s="490"/>
      <c r="W71" s="42"/>
      <c r="X71" s="44"/>
    </row>
    <row r="72" spans="1:25" hidden="1">
      <c r="B72" s="55"/>
      <c r="C72" s="2"/>
      <c r="D72" s="764" t="s">
        <v>346</v>
      </c>
      <c r="E72" s="764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30"/>
        <v>0</v>
      </c>
      <c r="L72" s="75"/>
      <c r="M72" s="1"/>
      <c r="N72" s="1"/>
      <c r="O72" s="1"/>
      <c r="P72" s="1"/>
      <c r="Q72" s="81"/>
      <c r="R72" s="541">
        <f t="shared" si="31"/>
        <v>0</v>
      </c>
      <c r="S72" s="447"/>
      <c r="T72" s="1"/>
      <c r="U72" s="81"/>
      <c r="V72" s="490"/>
      <c r="W72" s="42"/>
      <c r="X72" s="44"/>
    </row>
    <row r="73" spans="1:25" hidden="1">
      <c r="B73" s="55"/>
      <c r="C73" s="2"/>
      <c r="D73" s="764" t="s">
        <v>836</v>
      </c>
      <c r="E73" s="764"/>
      <c r="F73" s="406">
        <f>SUM(K73:W73)</f>
        <v>0</v>
      </c>
      <c r="G73" s="429">
        <f t="shared" si="32"/>
        <v>0</v>
      </c>
      <c r="H73" s="429">
        <f t="shared" si="32"/>
        <v>0</v>
      </c>
      <c r="I73" s="625">
        <f>SUM(L73:X73)</f>
        <v>0</v>
      </c>
      <c r="J73" s="149"/>
      <c r="K73" s="167">
        <f t="shared" si="30"/>
        <v>0</v>
      </c>
      <c r="L73" s="75"/>
      <c r="M73" s="1"/>
      <c r="N73" s="1"/>
      <c r="O73" s="1"/>
      <c r="P73" s="1"/>
      <c r="Q73" s="81"/>
      <c r="R73" s="541">
        <f t="shared" si="31"/>
        <v>0</v>
      </c>
      <c r="S73" s="447"/>
      <c r="T73" s="1"/>
      <c r="U73" s="81"/>
      <c r="V73" s="490"/>
      <c r="W73" s="42"/>
      <c r="X73" s="44"/>
    </row>
    <row r="74" spans="1:25" ht="15.75" hidden="1" thickBot="1">
      <c r="B74" s="55"/>
      <c r="C74" s="2"/>
      <c r="D74" s="764" t="s">
        <v>834</v>
      </c>
      <c r="E74" s="764"/>
      <c r="F74" s="406">
        <f>SUM(K74:W74)</f>
        <v>0</v>
      </c>
      <c r="G74" s="429">
        <f t="shared" si="32"/>
        <v>0</v>
      </c>
      <c r="H74" s="429">
        <f t="shared" si="32"/>
        <v>0</v>
      </c>
      <c r="I74" s="625">
        <f>SUM(L74:X74)</f>
        <v>0</v>
      </c>
      <c r="J74" s="149"/>
      <c r="K74" s="167">
        <f t="shared" si="30"/>
        <v>0</v>
      </c>
      <c r="L74" s="75"/>
      <c r="M74" s="1"/>
      <c r="N74" s="1"/>
      <c r="O74" s="1"/>
      <c r="P74" s="1"/>
      <c r="Q74" s="81"/>
      <c r="R74" s="541">
        <f t="shared" si="31"/>
        <v>0</v>
      </c>
      <c r="S74" s="447"/>
      <c r="T74" s="1"/>
      <c r="U74" s="81"/>
      <c r="V74" s="490"/>
      <c r="W74" s="42"/>
      <c r="X74" s="44"/>
    </row>
    <row r="75" spans="1:25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25">
        <f>G76+G79+G83+G84+G95+G106+G117+G120+G132+G133+G134+G135+G146</f>
        <v>0</v>
      </c>
      <c r="H75" s="425">
        <f>H76+H79+H83+H84+H95+H106+H117+H120+H132+H133+H134+H135+H146</f>
        <v>0</v>
      </c>
      <c r="I75" s="621">
        <f>I76+I79+I83+I84+I95+I106+I117+I120+I132+I133+I134+I135+I146</f>
        <v>0</v>
      </c>
      <c r="J75" s="152">
        <f t="shared" ref="J75:X75" si="33">J76+J79+J83+J84+J95+J106+J117+J120+J132+J133+J134+J135+J146</f>
        <v>0</v>
      </c>
      <c r="K75" s="164">
        <f t="shared" si="30"/>
        <v>0</v>
      </c>
      <c r="L75" s="86">
        <f t="shared" si="33"/>
        <v>0</v>
      </c>
      <c r="M75" s="87">
        <f t="shared" si="33"/>
        <v>0</v>
      </c>
      <c r="N75" s="87">
        <f t="shared" si="33"/>
        <v>0</v>
      </c>
      <c r="O75" s="87">
        <f t="shared" si="33"/>
        <v>0</v>
      </c>
      <c r="P75" s="87">
        <f t="shared" si="33"/>
        <v>0</v>
      </c>
      <c r="Q75" s="90">
        <f t="shared" si="33"/>
        <v>0</v>
      </c>
      <c r="R75" s="536">
        <f t="shared" si="31"/>
        <v>0</v>
      </c>
      <c r="S75" s="442">
        <f t="shared" si="33"/>
        <v>0</v>
      </c>
      <c r="T75" s="87">
        <f t="shared" si="33"/>
        <v>0</v>
      </c>
      <c r="U75" s="90">
        <f t="shared" si="33"/>
        <v>0</v>
      </c>
      <c r="V75" s="486">
        <f t="shared" si="33"/>
        <v>0</v>
      </c>
      <c r="W75" s="89">
        <f t="shared" si="33"/>
        <v>0</v>
      </c>
      <c r="X75" s="91">
        <f t="shared" si="33"/>
        <v>0</v>
      </c>
    </row>
    <row r="76" spans="1:25" s="41" customFormat="1" hidden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34">J77+J78</f>
        <v>0</v>
      </c>
      <c r="K76" s="169">
        <f t="shared" si="30"/>
        <v>0</v>
      </c>
      <c r="L76" s="171">
        <f t="shared" si="34"/>
        <v>0</v>
      </c>
      <c r="M76" s="133">
        <f t="shared" si="34"/>
        <v>0</v>
      </c>
      <c r="N76" s="133">
        <f t="shared" si="34"/>
        <v>0</v>
      </c>
      <c r="O76" s="133">
        <f t="shared" si="34"/>
        <v>0</v>
      </c>
      <c r="P76" s="133">
        <f t="shared" si="34"/>
        <v>0</v>
      </c>
      <c r="Q76" s="134">
        <f t="shared" si="34"/>
        <v>0</v>
      </c>
      <c r="R76" s="542">
        <f t="shared" si="31"/>
        <v>0</v>
      </c>
      <c r="S76" s="448">
        <f t="shared" si="34"/>
        <v>0</v>
      </c>
      <c r="T76" s="133">
        <f t="shared" si="34"/>
        <v>0</v>
      </c>
      <c r="U76" s="134">
        <f t="shared" si="34"/>
        <v>0</v>
      </c>
      <c r="V76" s="558">
        <f t="shared" si="34"/>
        <v>0</v>
      </c>
      <c r="W76" s="132">
        <f t="shared" si="34"/>
        <v>0</v>
      </c>
      <c r="X76" s="135">
        <f t="shared" si="34"/>
        <v>0</v>
      </c>
    </row>
    <row r="77" spans="1:25" hidden="1">
      <c r="B77" s="55"/>
      <c r="C77" s="2"/>
      <c r="D77" s="764" t="s">
        <v>347</v>
      </c>
      <c r="E77" s="764"/>
      <c r="F77" s="406">
        <f>SUM(K77:W77)</f>
        <v>0</v>
      </c>
      <c r="G77" s="429">
        <f>SUM(K77:W77)</f>
        <v>0</v>
      </c>
      <c r="H77" s="429">
        <f>SUM(L77:X77)</f>
        <v>0</v>
      </c>
      <c r="I77" s="625">
        <f>SUM(L77:X77)</f>
        <v>0</v>
      </c>
      <c r="J77" s="149"/>
      <c r="K77" s="167">
        <f t="shared" si="30"/>
        <v>0</v>
      </c>
      <c r="L77" s="75"/>
      <c r="M77" s="1"/>
      <c r="N77" s="1"/>
      <c r="O77" s="1"/>
      <c r="P77" s="1"/>
      <c r="Q77" s="81"/>
      <c r="R77" s="541">
        <f t="shared" si="31"/>
        <v>0</v>
      </c>
      <c r="S77" s="447"/>
      <c r="T77" s="1"/>
      <c r="U77" s="81"/>
      <c r="V77" s="490"/>
      <c r="W77" s="42"/>
      <c r="X77" s="44"/>
    </row>
    <row r="78" spans="1:25" hidden="1">
      <c r="B78" s="55"/>
      <c r="C78" s="2"/>
      <c r="D78" s="764" t="s">
        <v>348</v>
      </c>
      <c r="E78" s="764"/>
      <c r="F78" s="406">
        <f>SUM(K78:W78)</f>
        <v>0</v>
      </c>
      <c r="G78" s="429">
        <f>SUM(K78:W78)</f>
        <v>0</v>
      </c>
      <c r="H78" s="429">
        <f>SUM(L78:X78)</f>
        <v>0</v>
      </c>
      <c r="I78" s="625">
        <f>SUM(L78:X78)</f>
        <v>0</v>
      </c>
      <c r="J78" s="149"/>
      <c r="K78" s="167">
        <f t="shared" si="30"/>
        <v>0</v>
      </c>
      <c r="L78" s="75"/>
      <c r="M78" s="1"/>
      <c r="N78" s="1"/>
      <c r="O78" s="1"/>
      <c r="P78" s="1"/>
      <c r="Q78" s="81"/>
      <c r="R78" s="541">
        <f t="shared" si="31"/>
        <v>0</v>
      </c>
      <c r="S78" s="447"/>
      <c r="T78" s="1"/>
      <c r="U78" s="81"/>
      <c r="V78" s="490"/>
      <c r="W78" s="42"/>
      <c r="X78" s="44"/>
    </row>
    <row r="79" spans="1:25" hidden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35">J80+J81+J82</f>
        <v>0</v>
      </c>
      <c r="K79" s="169">
        <f t="shared" si="30"/>
        <v>0</v>
      </c>
      <c r="L79" s="171">
        <f t="shared" si="35"/>
        <v>0</v>
      </c>
      <c r="M79" s="133">
        <f t="shared" si="35"/>
        <v>0</v>
      </c>
      <c r="N79" s="133">
        <f t="shared" si="35"/>
        <v>0</v>
      </c>
      <c r="O79" s="133">
        <f t="shared" si="35"/>
        <v>0</v>
      </c>
      <c r="P79" s="133">
        <f t="shared" si="35"/>
        <v>0</v>
      </c>
      <c r="Q79" s="134">
        <f t="shared" si="35"/>
        <v>0</v>
      </c>
      <c r="R79" s="542">
        <f t="shared" si="31"/>
        <v>0</v>
      </c>
      <c r="S79" s="448">
        <f t="shared" si="35"/>
        <v>0</v>
      </c>
      <c r="T79" s="133">
        <f t="shared" si="35"/>
        <v>0</v>
      </c>
      <c r="U79" s="134">
        <f t="shared" si="35"/>
        <v>0</v>
      </c>
      <c r="V79" s="558">
        <f t="shared" si="35"/>
        <v>0</v>
      </c>
      <c r="W79" s="132">
        <f t="shared" si="35"/>
        <v>0</v>
      </c>
      <c r="X79" s="135">
        <f t="shared" si="35"/>
        <v>0</v>
      </c>
    </row>
    <row r="80" spans="1:25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SUM(K80:W80)</f>
        <v>0</v>
      </c>
      <c r="G80" s="421">
        <f t="shared" ref="G80:H83" si="36">SUM(K80:W80)</f>
        <v>0</v>
      </c>
      <c r="H80" s="421">
        <f t="shared" si="36"/>
        <v>0</v>
      </c>
      <c r="I80" s="617">
        <f>SUM(L80:X80)</f>
        <v>0</v>
      </c>
      <c r="J80" s="190"/>
      <c r="K80" s="191">
        <f t="shared" si="30"/>
        <v>0</v>
      </c>
      <c r="L80" s="199"/>
      <c r="M80" s="193"/>
      <c r="N80" s="193"/>
      <c r="O80" s="193"/>
      <c r="P80" s="193"/>
      <c r="Q80" s="194"/>
      <c r="R80" s="538">
        <f t="shared" si="31"/>
        <v>0</v>
      </c>
      <c r="S80" s="444"/>
      <c r="T80" s="193"/>
      <c r="U80" s="194"/>
      <c r="V80" s="492"/>
      <c r="W80" s="192"/>
      <c r="X80" s="195"/>
    </row>
    <row r="81" spans="1:24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SUM(K81:W81)</f>
        <v>0</v>
      </c>
      <c r="G81" s="421">
        <f t="shared" si="36"/>
        <v>0</v>
      </c>
      <c r="H81" s="421">
        <f t="shared" si="36"/>
        <v>0</v>
      </c>
      <c r="I81" s="617">
        <f>SUM(L81:X81)</f>
        <v>0</v>
      </c>
      <c r="J81" s="190"/>
      <c r="K81" s="191">
        <f t="shared" si="30"/>
        <v>0</v>
      </c>
      <c r="L81" s="199"/>
      <c r="M81" s="193"/>
      <c r="N81" s="193"/>
      <c r="O81" s="193"/>
      <c r="P81" s="193"/>
      <c r="Q81" s="194"/>
      <c r="R81" s="538">
        <f t="shared" si="31"/>
        <v>0</v>
      </c>
      <c r="S81" s="444"/>
      <c r="T81" s="193"/>
      <c r="U81" s="194"/>
      <c r="V81" s="492"/>
      <c r="W81" s="192"/>
      <c r="X81" s="195"/>
    </row>
    <row r="82" spans="1:24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SUM(K82:W82)</f>
        <v>0</v>
      </c>
      <c r="G82" s="421">
        <f t="shared" si="36"/>
        <v>0</v>
      </c>
      <c r="H82" s="421">
        <f t="shared" si="36"/>
        <v>0</v>
      </c>
      <c r="I82" s="617">
        <f>SUM(L82:X82)</f>
        <v>0</v>
      </c>
      <c r="J82" s="190"/>
      <c r="K82" s="191">
        <f t="shared" si="30"/>
        <v>0</v>
      </c>
      <c r="L82" s="199"/>
      <c r="M82" s="193"/>
      <c r="N82" s="193"/>
      <c r="O82" s="193"/>
      <c r="P82" s="193"/>
      <c r="Q82" s="194"/>
      <c r="R82" s="538">
        <f t="shared" si="31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>
        <f>SUM(K83:W83)</f>
        <v>0</v>
      </c>
      <c r="G83" s="431">
        <f t="shared" si="36"/>
        <v>0</v>
      </c>
      <c r="H83" s="431">
        <f t="shared" si="36"/>
        <v>0</v>
      </c>
      <c r="I83" s="627">
        <f>SUM(L83:X83)</f>
        <v>0</v>
      </c>
      <c r="J83" s="158"/>
      <c r="K83" s="170">
        <f t="shared" si="30"/>
        <v>0</v>
      </c>
      <c r="L83" s="110"/>
      <c r="M83" s="111"/>
      <c r="N83" s="111"/>
      <c r="O83" s="111"/>
      <c r="P83" s="111"/>
      <c r="Q83" s="114"/>
      <c r="R83" s="543">
        <f t="shared" si="31"/>
        <v>0</v>
      </c>
      <c r="S83" s="449"/>
      <c r="T83" s="111"/>
      <c r="U83" s="114"/>
      <c r="V83" s="491"/>
      <c r="W83" s="113"/>
      <c r="X83" s="115"/>
    </row>
    <row r="84" spans="1:24" s="41" customFormat="1" hidden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37">J85+J86+J87+J88+J89+J90+J91+J92+J93+J94</f>
        <v>0</v>
      </c>
      <c r="K84" s="170">
        <f t="shared" si="30"/>
        <v>0</v>
      </c>
      <c r="L84" s="110">
        <f t="shared" si="37"/>
        <v>0</v>
      </c>
      <c r="M84" s="111">
        <f t="shared" si="37"/>
        <v>0</v>
      </c>
      <c r="N84" s="111">
        <f t="shared" si="37"/>
        <v>0</v>
      </c>
      <c r="O84" s="111">
        <f t="shared" si="37"/>
        <v>0</v>
      </c>
      <c r="P84" s="111">
        <f t="shared" si="37"/>
        <v>0</v>
      </c>
      <c r="Q84" s="114">
        <f t="shared" si="37"/>
        <v>0</v>
      </c>
      <c r="R84" s="543">
        <f t="shared" si="31"/>
        <v>0</v>
      </c>
      <c r="S84" s="449">
        <f t="shared" si="37"/>
        <v>0</v>
      </c>
      <c r="T84" s="111">
        <f t="shared" si="37"/>
        <v>0</v>
      </c>
      <c r="U84" s="114">
        <f t="shared" si="37"/>
        <v>0</v>
      </c>
      <c r="V84" s="491">
        <f t="shared" si="37"/>
        <v>0</v>
      </c>
      <c r="W84" s="113">
        <f t="shared" si="37"/>
        <v>0</v>
      </c>
      <c r="X84" s="115">
        <f t="shared" si="37"/>
        <v>0</v>
      </c>
    </row>
    <row r="85" spans="1:24" hidden="1">
      <c r="B85" s="55"/>
      <c r="C85" s="2"/>
      <c r="D85" s="764" t="s">
        <v>370</v>
      </c>
      <c r="E85" s="764"/>
      <c r="F85" s="406">
        <f t="shared" ref="F85:F94" si="38">SUM(K85:W85)</f>
        <v>0</v>
      </c>
      <c r="G85" s="429">
        <f t="shared" ref="G85:H94" si="39">SUM(K85:W85)</f>
        <v>0</v>
      </c>
      <c r="H85" s="429">
        <f t="shared" si="39"/>
        <v>0</v>
      </c>
      <c r="I85" s="625">
        <f t="shared" ref="I85:I94" si="40">SUM(L85:X85)</f>
        <v>0</v>
      </c>
      <c r="J85" s="149"/>
      <c r="K85" s="167">
        <f t="shared" si="30"/>
        <v>0</v>
      </c>
      <c r="L85" s="75"/>
      <c r="M85" s="1"/>
      <c r="N85" s="1"/>
      <c r="O85" s="1"/>
      <c r="P85" s="1"/>
      <c r="Q85" s="81"/>
      <c r="R85" s="541">
        <f t="shared" si="31"/>
        <v>0</v>
      </c>
      <c r="S85" s="447"/>
      <c r="T85" s="1"/>
      <c r="U85" s="81"/>
      <c r="V85" s="490"/>
      <c r="W85" s="42"/>
      <c r="X85" s="44"/>
    </row>
    <row r="86" spans="1:24" hidden="1">
      <c r="B86" s="55"/>
      <c r="C86" s="2"/>
      <c r="D86" s="764" t="s">
        <v>506</v>
      </c>
      <c r="E86" s="764"/>
      <c r="F86" s="406">
        <f t="shared" si="38"/>
        <v>0</v>
      </c>
      <c r="G86" s="429">
        <f t="shared" si="39"/>
        <v>0</v>
      </c>
      <c r="H86" s="429">
        <f t="shared" si="39"/>
        <v>0</v>
      </c>
      <c r="I86" s="625">
        <f t="shared" si="40"/>
        <v>0</v>
      </c>
      <c r="J86" s="149"/>
      <c r="K86" s="167">
        <f t="shared" si="30"/>
        <v>0</v>
      </c>
      <c r="L86" s="75"/>
      <c r="M86" s="1"/>
      <c r="N86" s="1"/>
      <c r="O86" s="1"/>
      <c r="P86" s="1"/>
      <c r="Q86" s="81"/>
      <c r="R86" s="541">
        <f t="shared" si="31"/>
        <v>0</v>
      </c>
      <c r="S86" s="447"/>
      <c r="T86" s="1"/>
      <c r="U86" s="81"/>
      <c r="V86" s="490"/>
      <c r="W86" s="42"/>
      <c r="X86" s="44"/>
    </row>
    <row r="87" spans="1:24" hidden="1">
      <c r="B87" s="55"/>
      <c r="C87" s="2"/>
      <c r="D87" s="764" t="s">
        <v>507</v>
      </c>
      <c r="E87" s="764"/>
      <c r="F87" s="406">
        <f t="shared" si="38"/>
        <v>0</v>
      </c>
      <c r="G87" s="429">
        <f t="shared" si="39"/>
        <v>0</v>
      </c>
      <c r="H87" s="429">
        <f t="shared" si="39"/>
        <v>0</v>
      </c>
      <c r="I87" s="625">
        <f t="shared" si="40"/>
        <v>0</v>
      </c>
      <c r="J87" s="149"/>
      <c r="K87" s="167">
        <f t="shared" si="30"/>
        <v>0</v>
      </c>
      <c r="L87" s="75"/>
      <c r="M87" s="1"/>
      <c r="N87" s="1"/>
      <c r="O87" s="1"/>
      <c r="P87" s="1"/>
      <c r="Q87" s="81"/>
      <c r="R87" s="541">
        <f t="shared" si="31"/>
        <v>0</v>
      </c>
      <c r="S87" s="447"/>
      <c r="T87" s="1"/>
      <c r="U87" s="81"/>
      <c r="V87" s="490"/>
      <c r="W87" s="42"/>
      <c r="X87" s="44"/>
    </row>
    <row r="88" spans="1:24" hidden="1">
      <c r="B88" s="55"/>
      <c r="C88" s="2"/>
      <c r="D88" s="764" t="s">
        <v>508</v>
      </c>
      <c r="E88" s="764"/>
      <c r="F88" s="406">
        <f t="shared" si="38"/>
        <v>0</v>
      </c>
      <c r="G88" s="429">
        <f t="shared" si="39"/>
        <v>0</v>
      </c>
      <c r="H88" s="429">
        <f t="shared" si="39"/>
        <v>0</v>
      </c>
      <c r="I88" s="625">
        <f t="shared" si="40"/>
        <v>0</v>
      </c>
      <c r="J88" s="149"/>
      <c r="K88" s="167">
        <f t="shared" si="30"/>
        <v>0</v>
      </c>
      <c r="L88" s="75"/>
      <c r="M88" s="1"/>
      <c r="N88" s="1"/>
      <c r="O88" s="1"/>
      <c r="P88" s="1"/>
      <c r="Q88" s="81"/>
      <c r="R88" s="541">
        <f t="shared" si="31"/>
        <v>0</v>
      </c>
      <c r="S88" s="447"/>
      <c r="T88" s="1"/>
      <c r="U88" s="81"/>
      <c r="V88" s="490"/>
      <c r="W88" s="42"/>
      <c r="X88" s="44"/>
    </row>
    <row r="89" spans="1:24" hidden="1">
      <c r="B89" s="55"/>
      <c r="C89" s="2"/>
      <c r="D89" s="764" t="s">
        <v>509</v>
      </c>
      <c r="E89" s="764"/>
      <c r="F89" s="406">
        <f t="shared" si="38"/>
        <v>0</v>
      </c>
      <c r="G89" s="429">
        <f t="shared" si="39"/>
        <v>0</v>
      </c>
      <c r="H89" s="429">
        <f t="shared" si="39"/>
        <v>0</v>
      </c>
      <c r="I89" s="625">
        <f t="shared" si="40"/>
        <v>0</v>
      </c>
      <c r="J89" s="149"/>
      <c r="K89" s="167">
        <f t="shared" si="30"/>
        <v>0</v>
      </c>
      <c r="L89" s="75"/>
      <c r="M89" s="1"/>
      <c r="N89" s="1"/>
      <c r="O89" s="1"/>
      <c r="P89" s="1"/>
      <c r="Q89" s="81"/>
      <c r="R89" s="541">
        <f t="shared" si="31"/>
        <v>0</v>
      </c>
      <c r="S89" s="447"/>
      <c r="T89" s="1"/>
      <c r="U89" s="81"/>
      <c r="V89" s="490"/>
      <c r="W89" s="42"/>
      <c r="X89" s="44"/>
    </row>
    <row r="90" spans="1:24" hidden="1">
      <c r="B90" s="55"/>
      <c r="C90" s="2"/>
      <c r="D90" s="764" t="s">
        <v>510</v>
      </c>
      <c r="E90" s="764"/>
      <c r="F90" s="406">
        <f t="shared" si="38"/>
        <v>0</v>
      </c>
      <c r="G90" s="429">
        <f t="shared" si="39"/>
        <v>0</v>
      </c>
      <c r="H90" s="429">
        <f t="shared" si="39"/>
        <v>0</v>
      </c>
      <c r="I90" s="625">
        <f t="shared" si="40"/>
        <v>0</v>
      </c>
      <c r="J90" s="149"/>
      <c r="K90" s="167">
        <f t="shared" si="30"/>
        <v>0</v>
      </c>
      <c r="L90" s="75"/>
      <c r="M90" s="1"/>
      <c r="N90" s="1"/>
      <c r="O90" s="1"/>
      <c r="P90" s="1"/>
      <c r="Q90" s="81"/>
      <c r="R90" s="541">
        <f t="shared" si="31"/>
        <v>0</v>
      </c>
      <c r="S90" s="447"/>
      <c r="T90" s="1"/>
      <c r="U90" s="81"/>
      <c r="V90" s="490"/>
      <c r="W90" s="42"/>
      <c r="X90" s="44"/>
    </row>
    <row r="91" spans="1:24" ht="25.5" hidden="1" customHeight="1">
      <c r="B91" s="55"/>
      <c r="C91" s="2"/>
      <c r="D91" s="735" t="s">
        <v>511</v>
      </c>
      <c r="E91" s="735"/>
      <c r="F91" s="409">
        <f t="shared" si="38"/>
        <v>0</v>
      </c>
      <c r="G91" s="432">
        <f t="shared" si="39"/>
        <v>0</v>
      </c>
      <c r="H91" s="432">
        <f t="shared" si="39"/>
        <v>0</v>
      </c>
      <c r="I91" s="628">
        <f t="shared" si="40"/>
        <v>0</v>
      </c>
      <c r="J91" s="159"/>
      <c r="K91" s="167">
        <f t="shared" si="30"/>
        <v>0</v>
      </c>
      <c r="L91" s="75"/>
      <c r="M91" s="1"/>
      <c r="N91" s="1"/>
      <c r="O91" s="1"/>
      <c r="P91" s="1"/>
      <c r="Q91" s="81"/>
      <c r="R91" s="541">
        <f t="shared" si="31"/>
        <v>0</v>
      </c>
      <c r="S91" s="447"/>
      <c r="T91" s="1"/>
      <c r="U91" s="81"/>
      <c r="V91" s="490"/>
      <c r="W91" s="42"/>
      <c r="X91" s="44"/>
    </row>
    <row r="92" spans="1:24" hidden="1">
      <c r="B92" s="55"/>
      <c r="C92" s="2"/>
      <c r="D92" s="764" t="s">
        <v>805</v>
      </c>
      <c r="E92" s="764"/>
      <c r="F92" s="406">
        <f t="shared" si="38"/>
        <v>0</v>
      </c>
      <c r="G92" s="429">
        <f t="shared" si="39"/>
        <v>0</v>
      </c>
      <c r="H92" s="429">
        <f t="shared" si="39"/>
        <v>0</v>
      </c>
      <c r="I92" s="625">
        <f t="shared" si="40"/>
        <v>0</v>
      </c>
      <c r="J92" s="149"/>
      <c r="K92" s="167">
        <f t="shared" si="30"/>
        <v>0</v>
      </c>
      <c r="L92" s="75"/>
      <c r="M92" s="1"/>
      <c r="N92" s="1"/>
      <c r="O92" s="1"/>
      <c r="P92" s="1"/>
      <c r="Q92" s="81"/>
      <c r="R92" s="541">
        <f t="shared" si="31"/>
        <v>0</v>
      </c>
      <c r="S92" s="447"/>
      <c r="T92" s="1"/>
      <c r="U92" s="81"/>
      <c r="V92" s="490"/>
      <c r="W92" s="42"/>
      <c r="X92" s="44"/>
    </row>
    <row r="93" spans="1:24" ht="25.5" hidden="1" customHeight="1">
      <c r="B93" s="55"/>
      <c r="C93" s="2"/>
      <c r="D93" s="735" t="s">
        <v>512</v>
      </c>
      <c r="E93" s="735"/>
      <c r="F93" s="409">
        <f t="shared" si="38"/>
        <v>0</v>
      </c>
      <c r="G93" s="432">
        <f t="shared" si="39"/>
        <v>0</v>
      </c>
      <c r="H93" s="432">
        <f t="shared" si="39"/>
        <v>0</v>
      </c>
      <c r="I93" s="628">
        <f t="shared" si="40"/>
        <v>0</v>
      </c>
      <c r="J93" s="159"/>
      <c r="K93" s="167">
        <f t="shared" si="30"/>
        <v>0</v>
      </c>
      <c r="L93" s="75"/>
      <c r="M93" s="1"/>
      <c r="N93" s="1"/>
      <c r="O93" s="1"/>
      <c r="P93" s="1"/>
      <c r="Q93" s="81"/>
      <c r="R93" s="541">
        <f t="shared" si="31"/>
        <v>0</v>
      </c>
      <c r="S93" s="447"/>
      <c r="T93" s="1"/>
      <c r="U93" s="81"/>
      <c r="V93" s="490"/>
      <c r="W93" s="42"/>
      <c r="X93" s="44"/>
    </row>
    <row r="94" spans="1:24" ht="25.5" hidden="1" customHeight="1">
      <c r="B94" s="55"/>
      <c r="C94" s="2"/>
      <c r="D94" s="735" t="s">
        <v>513</v>
      </c>
      <c r="E94" s="735"/>
      <c r="F94" s="409">
        <f t="shared" si="38"/>
        <v>0</v>
      </c>
      <c r="G94" s="432">
        <f t="shared" si="39"/>
        <v>0</v>
      </c>
      <c r="H94" s="432">
        <f t="shared" si="39"/>
        <v>0</v>
      </c>
      <c r="I94" s="628">
        <f t="shared" si="40"/>
        <v>0</v>
      </c>
      <c r="J94" s="159"/>
      <c r="K94" s="167">
        <f t="shared" si="30"/>
        <v>0</v>
      </c>
      <c r="L94" s="75"/>
      <c r="M94" s="1"/>
      <c r="N94" s="1"/>
      <c r="O94" s="1"/>
      <c r="P94" s="1"/>
      <c r="Q94" s="81"/>
      <c r="R94" s="541">
        <f t="shared" si="31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41">J96+J97+J98+J99+J100+J101+J102+J103+J104+J105</f>
        <v>0</v>
      </c>
      <c r="K95" s="170">
        <f t="shared" si="30"/>
        <v>0</v>
      </c>
      <c r="L95" s="110">
        <f t="shared" si="41"/>
        <v>0</v>
      </c>
      <c r="M95" s="111">
        <f t="shared" si="41"/>
        <v>0</v>
      </c>
      <c r="N95" s="111">
        <f t="shared" si="41"/>
        <v>0</v>
      </c>
      <c r="O95" s="111">
        <f t="shared" si="41"/>
        <v>0</v>
      </c>
      <c r="P95" s="111">
        <f t="shared" si="41"/>
        <v>0</v>
      </c>
      <c r="Q95" s="114">
        <f t="shared" si="41"/>
        <v>0</v>
      </c>
      <c r="R95" s="543">
        <f t="shared" si="31"/>
        <v>0</v>
      </c>
      <c r="S95" s="449">
        <f t="shared" si="41"/>
        <v>0</v>
      </c>
      <c r="T95" s="111">
        <f t="shared" si="41"/>
        <v>0</v>
      </c>
      <c r="U95" s="114">
        <f t="shared" si="41"/>
        <v>0</v>
      </c>
      <c r="V95" s="491">
        <f t="shared" si="41"/>
        <v>0</v>
      </c>
      <c r="W95" s="113">
        <f t="shared" si="41"/>
        <v>0</v>
      </c>
      <c r="X95" s="115">
        <f t="shared" si="41"/>
        <v>0</v>
      </c>
    </row>
    <row r="96" spans="1:24" hidden="1">
      <c r="B96" s="55"/>
      <c r="C96" s="2"/>
      <c r="D96" s="764" t="s">
        <v>369</v>
      </c>
      <c r="E96" s="764"/>
      <c r="F96" s="406">
        <f t="shared" ref="F96:F105" si="42">SUM(K96:W96)</f>
        <v>0</v>
      </c>
      <c r="G96" s="429">
        <f t="shared" ref="G96:H105" si="43">SUM(K96:W96)</f>
        <v>0</v>
      </c>
      <c r="H96" s="429">
        <f t="shared" si="43"/>
        <v>0</v>
      </c>
      <c r="I96" s="625">
        <f t="shared" ref="I96:I105" si="44">SUM(L96:X96)</f>
        <v>0</v>
      </c>
      <c r="J96" s="149"/>
      <c r="K96" s="167">
        <f t="shared" si="30"/>
        <v>0</v>
      </c>
      <c r="L96" s="75"/>
      <c r="M96" s="1"/>
      <c r="N96" s="1"/>
      <c r="O96" s="1"/>
      <c r="P96" s="1"/>
      <c r="Q96" s="81"/>
      <c r="R96" s="541">
        <f t="shared" si="31"/>
        <v>0</v>
      </c>
      <c r="S96" s="447"/>
      <c r="T96" s="1"/>
      <c r="U96" s="81"/>
      <c r="V96" s="490"/>
      <c r="W96" s="42"/>
      <c r="X96" s="44"/>
    </row>
    <row r="97" spans="1:24" hidden="1">
      <c r="B97" s="55"/>
      <c r="C97" s="2"/>
      <c r="D97" s="764" t="s">
        <v>514</v>
      </c>
      <c r="E97" s="764"/>
      <c r="F97" s="406">
        <f t="shared" si="42"/>
        <v>0</v>
      </c>
      <c r="G97" s="429">
        <f t="shared" si="43"/>
        <v>0</v>
      </c>
      <c r="H97" s="429">
        <f t="shared" si="43"/>
        <v>0</v>
      </c>
      <c r="I97" s="625">
        <f t="shared" si="44"/>
        <v>0</v>
      </c>
      <c r="J97" s="149"/>
      <c r="K97" s="167">
        <f t="shared" si="30"/>
        <v>0</v>
      </c>
      <c r="L97" s="75"/>
      <c r="M97" s="1"/>
      <c r="N97" s="1"/>
      <c r="O97" s="1"/>
      <c r="P97" s="1"/>
      <c r="Q97" s="81"/>
      <c r="R97" s="541">
        <f t="shared" si="31"/>
        <v>0</v>
      </c>
      <c r="S97" s="447"/>
      <c r="T97" s="1"/>
      <c r="U97" s="81"/>
      <c r="V97" s="490"/>
      <c r="W97" s="42"/>
      <c r="X97" s="44"/>
    </row>
    <row r="98" spans="1:24" hidden="1">
      <c r="B98" s="55"/>
      <c r="C98" s="2"/>
      <c r="D98" s="764" t="s">
        <v>516</v>
      </c>
      <c r="E98" s="764"/>
      <c r="F98" s="406">
        <f t="shared" si="42"/>
        <v>0</v>
      </c>
      <c r="G98" s="429">
        <f t="shared" si="43"/>
        <v>0</v>
      </c>
      <c r="H98" s="429">
        <f t="shared" si="43"/>
        <v>0</v>
      </c>
      <c r="I98" s="625">
        <f t="shared" si="44"/>
        <v>0</v>
      </c>
      <c r="J98" s="149"/>
      <c r="K98" s="167">
        <f t="shared" si="30"/>
        <v>0</v>
      </c>
      <c r="L98" s="75"/>
      <c r="M98" s="1"/>
      <c r="N98" s="1"/>
      <c r="O98" s="1"/>
      <c r="P98" s="1"/>
      <c r="Q98" s="81"/>
      <c r="R98" s="541">
        <f t="shared" si="31"/>
        <v>0</v>
      </c>
      <c r="S98" s="447"/>
      <c r="T98" s="1"/>
      <c r="U98" s="81"/>
      <c r="V98" s="490"/>
      <c r="W98" s="42"/>
      <c r="X98" s="44"/>
    </row>
    <row r="99" spans="1:24" hidden="1">
      <c r="B99" s="55"/>
      <c r="C99" s="2"/>
      <c r="D99" s="764" t="s">
        <v>808</v>
      </c>
      <c r="E99" s="764"/>
      <c r="F99" s="406">
        <f t="shared" si="42"/>
        <v>0</v>
      </c>
      <c r="G99" s="429">
        <f t="shared" si="43"/>
        <v>0</v>
      </c>
      <c r="H99" s="429">
        <f t="shared" si="43"/>
        <v>0</v>
      </c>
      <c r="I99" s="625">
        <f t="shared" si="44"/>
        <v>0</v>
      </c>
      <c r="J99" s="149"/>
      <c r="K99" s="167">
        <f t="shared" si="30"/>
        <v>0</v>
      </c>
      <c r="L99" s="75"/>
      <c r="M99" s="1"/>
      <c r="N99" s="1"/>
      <c r="O99" s="1"/>
      <c r="P99" s="1"/>
      <c r="Q99" s="81"/>
      <c r="R99" s="541">
        <f t="shared" si="31"/>
        <v>0</v>
      </c>
      <c r="S99" s="447"/>
      <c r="T99" s="1"/>
      <c r="U99" s="81"/>
      <c r="V99" s="490"/>
      <c r="W99" s="42"/>
      <c r="X99" s="44"/>
    </row>
    <row r="100" spans="1:24" hidden="1">
      <c r="B100" s="55"/>
      <c r="C100" s="2"/>
      <c r="D100" s="764" t="s">
        <v>521</v>
      </c>
      <c r="E100" s="764"/>
      <c r="F100" s="406">
        <f t="shared" si="42"/>
        <v>0</v>
      </c>
      <c r="G100" s="429">
        <f t="shared" si="43"/>
        <v>0</v>
      </c>
      <c r="H100" s="429">
        <f t="shared" si="43"/>
        <v>0</v>
      </c>
      <c r="I100" s="625">
        <f t="shared" si="44"/>
        <v>0</v>
      </c>
      <c r="J100" s="149"/>
      <c r="K100" s="167">
        <f t="shared" si="30"/>
        <v>0</v>
      </c>
      <c r="L100" s="75"/>
      <c r="M100" s="1"/>
      <c r="N100" s="1"/>
      <c r="O100" s="1"/>
      <c r="P100" s="1"/>
      <c r="Q100" s="81"/>
      <c r="R100" s="541">
        <f t="shared" si="31"/>
        <v>0</v>
      </c>
      <c r="S100" s="447"/>
      <c r="T100" s="1"/>
      <c r="U100" s="81"/>
      <c r="V100" s="490"/>
      <c r="W100" s="42"/>
      <c r="X100" s="44"/>
    </row>
    <row r="101" spans="1:24" hidden="1">
      <c r="B101" s="55"/>
      <c r="C101" s="2"/>
      <c r="D101" s="764" t="s">
        <v>519</v>
      </c>
      <c r="E101" s="764"/>
      <c r="F101" s="406">
        <f t="shared" si="42"/>
        <v>0</v>
      </c>
      <c r="G101" s="429">
        <f t="shared" si="43"/>
        <v>0</v>
      </c>
      <c r="H101" s="429">
        <f t="shared" si="43"/>
        <v>0</v>
      </c>
      <c r="I101" s="625">
        <f t="shared" si="44"/>
        <v>0</v>
      </c>
      <c r="J101" s="149"/>
      <c r="K101" s="167">
        <f t="shared" si="30"/>
        <v>0</v>
      </c>
      <c r="L101" s="75"/>
      <c r="M101" s="1"/>
      <c r="N101" s="1"/>
      <c r="O101" s="1"/>
      <c r="P101" s="1"/>
      <c r="Q101" s="81"/>
      <c r="R101" s="541">
        <f t="shared" si="31"/>
        <v>0</v>
      </c>
      <c r="S101" s="447"/>
      <c r="T101" s="1"/>
      <c r="U101" s="81"/>
      <c r="V101" s="490"/>
      <c r="W101" s="42"/>
      <c r="X101" s="44"/>
    </row>
    <row r="102" spans="1:24" ht="25.5" hidden="1" customHeight="1">
      <c r="B102" s="55"/>
      <c r="C102" s="2"/>
      <c r="D102" s="735" t="s">
        <v>523</v>
      </c>
      <c r="E102" s="735"/>
      <c r="F102" s="409">
        <f t="shared" si="42"/>
        <v>0</v>
      </c>
      <c r="G102" s="432">
        <f t="shared" si="43"/>
        <v>0</v>
      </c>
      <c r="H102" s="432">
        <f t="shared" si="43"/>
        <v>0</v>
      </c>
      <c r="I102" s="628">
        <f t="shared" si="44"/>
        <v>0</v>
      </c>
      <c r="J102" s="159"/>
      <c r="K102" s="167">
        <f t="shared" si="30"/>
        <v>0</v>
      </c>
      <c r="L102" s="75"/>
      <c r="M102" s="1"/>
      <c r="N102" s="1"/>
      <c r="O102" s="1"/>
      <c r="P102" s="1"/>
      <c r="Q102" s="81"/>
      <c r="R102" s="541">
        <f t="shared" si="31"/>
        <v>0</v>
      </c>
      <c r="S102" s="447"/>
      <c r="T102" s="1"/>
      <c r="U102" s="81"/>
      <c r="V102" s="490"/>
      <c r="W102" s="42"/>
      <c r="X102" s="44"/>
    </row>
    <row r="103" spans="1:24" hidden="1">
      <c r="B103" s="55"/>
      <c r="C103" s="2"/>
      <c r="D103" s="764" t="s">
        <v>807</v>
      </c>
      <c r="E103" s="764"/>
      <c r="F103" s="406">
        <f t="shared" si="42"/>
        <v>0</v>
      </c>
      <c r="G103" s="429">
        <f t="shared" si="43"/>
        <v>0</v>
      </c>
      <c r="H103" s="429">
        <f t="shared" si="43"/>
        <v>0</v>
      </c>
      <c r="I103" s="625">
        <f t="shared" si="44"/>
        <v>0</v>
      </c>
      <c r="J103" s="149"/>
      <c r="K103" s="167">
        <f t="shared" si="30"/>
        <v>0</v>
      </c>
      <c r="L103" s="75"/>
      <c r="M103" s="1"/>
      <c r="N103" s="1"/>
      <c r="O103" s="1"/>
      <c r="P103" s="1"/>
      <c r="Q103" s="81"/>
      <c r="R103" s="541">
        <f t="shared" si="31"/>
        <v>0</v>
      </c>
      <c r="S103" s="447"/>
      <c r="T103" s="1"/>
      <c r="U103" s="81"/>
      <c r="V103" s="490"/>
      <c r="W103" s="42"/>
      <c r="X103" s="44"/>
    </row>
    <row r="104" spans="1:24" ht="25.5" hidden="1" customHeight="1">
      <c r="B104" s="55"/>
      <c r="C104" s="2"/>
      <c r="D104" s="735" t="s">
        <v>526</v>
      </c>
      <c r="E104" s="735"/>
      <c r="F104" s="409">
        <f t="shared" si="42"/>
        <v>0</v>
      </c>
      <c r="G104" s="432">
        <f t="shared" si="43"/>
        <v>0</v>
      </c>
      <c r="H104" s="432">
        <f t="shared" si="43"/>
        <v>0</v>
      </c>
      <c r="I104" s="628">
        <f t="shared" si="44"/>
        <v>0</v>
      </c>
      <c r="J104" s="159"/>
      <c r="K104" s="167">
        <f t="shared" si="30"/>
        <v>0</v>
      </c>
      <c r="L104" s="75"/>
      <c r="M104" s="1"/>
      <c r="N104" s="1"/>
      <c r="O104" s="1"/>
      <c r="P104" s="1"/>
      <c r="Q104" s="81"/>
      <c r="R104" s="541">
        <f t="shared" si="31"/>
        <v>0</v>
      </c>
      <c r="S104" s="447"/>
      <c r="T104" s="1"/>
      <c r="U104" s="81"/>
      <c r="V104" s="490"/>
      <c r="W104" s="42"/>
      <c r="X104" s="44"/>
    </row>
    <row r="105" spans="1:24" ht="25.5" hidden="1" customHeight="1">
      <c r="B105" s="55"/>
      <c r="C105" s="2"/>
      <c r="D105" s="735" t="s">
        <v>528</v>
      </c>
      <c r="E105" s="735"/>
      <c r="F105" s="409">
        <f t="shared" si="42"/>
        <v>0</v>
      </c>
      <c r="G105" s="432">
        <f t="shared" si="43"/>
        <v>0</v>
      </c>
      <c r="H105" s="432">
        <f t="shared" si="43"/>
        <v>0</v>
      </c>
      <c r="I105" s="628">
        <f t="shared" si="44"/>
        <v>0</v>
      </c>
      <c r="J105" s="159"/>
      <c r="K105" s="167">
        <f t="shared" si="30"/>
        <v>0</v>
      </c>
      <c r="L105" s="75"/>
      <c r="M105" s="1"/>
      <c r="N105" s="1"/>
      <c r="O105" s="1"/>
      <c r="P105" s="1"/>
      <c r="Q105" s="81"/>
      <c r="R105" s="541">
        <f t="shared" si="31"/>
        <v>0</v>
      </c>
      <c r="S105" s="447"/>
      <c r="T105" s="1"/>
      <c r="U105" s="81"/>
      <c r="V105" s="490"/>
      <c r="W105" s="42"/>
      <c r="X105" s="44"/>
    </row>
    <row r="106" spans="1:24" s="41" customFormat="1" hidden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 t="shared" ref="J106:X106" si="45">J107+J108+J109+J110+J111+J112+J113+J114+J115+J116</f>
        <v>0</v>
      </c>
      <c r="K106" s="170">
        <f t="shared" si="30"/>
        <v>0</v>
      </c>
      <c r="L106" s="110">
        <f t="shared" si="45"/>
        <v>0</v>
      </c>
      <c r="M106" s="111">
        <f t="shared" si="45"/>
        <v>0</v>
      </c>
      <c r="N106" s="111">
        <f t="shared" si="45"/>
        <v>0</v>
      </c>
      <c r="O106" s="111">
        <f t="shared" si="45"/>
        <v>0</v>
      </c>
      <c r="P106" s="111">
        <f t="shared" si="45"/>
        <v>0</v>
      </c>
      <c r="Q106" s="114">
        <f t="shared" si="45"/>
        <v>0</v>
      </c>
      <c r="R106" s="543">
        <f t="shared" si="31"/>
        <v>0</v>
      </c>
      <c r="S106" s="449">
        <f t="shared" si="45"/>
        <v>0</v>
      </c>
      <c r="T106" s="111">
        <f t="shared" si="45"/>
        <v>0</v>
      </c>
      <c r="U106" s="114">
        <f t="shared" si="45"/>
        <v>0</v>
      </c>
      <c r="V106" s="491">
        <f t="shared" si="45"/>
        <v>0</v>
      </c>
      <c r="W106" s="113">
        <f t="shared" si="45"/>
        <v>0</v>
      </c>
      <c r="X106" s="115">
        <f t="shared" si="45"/>
        <v>0</v>
      </c>
    </row>
    <row r="107" spans="1:24" hidden="1">
      <c r="B107" s="55"/>
      <c r="C107" s="2"/>
      <c r="D107" s="764" t="s">
        <v>368</v>
      </c>
      <c r="E107" s="764"/>
      <c r="F107" s="406">
        <f t="shared" ref="F107:F116" si="46">SUM(K107:W107)</f>
        <v>0</v>
      </c>
      <c r="G107" s="429">
        <f t="shared" ref="G107:H116" si="47">SUM(K107:W107)</f>
        <v>0</v>
      </c>
      <c r="H107" s="429">
        <f t="shared" si="47"/>
        <v>0</v>
      </c>
      <c r="I107" s="625">
        <f t="shared" ref="I107:I116" si="48">SUM(L107:X107)</f>
        <v>0</v>
      </c>
      <c r="J107" s="149"/>
      <c r="K107" s="167">
        <f t="shared" si="30"/>
        <v>0</v>
      </c>
      <c r="L107" s="75"/>
      <c r="M107" s="1"/>
      <c r="N107" s="1"/>
      <c r="O107" s="1"/>
      <c r="P107" s="1"/>
      <c r="Q107" s="81"/>
      <c r="R107" s="541">
        <f t="shared" si="31"/>
        <v>0</v>
      </c>
      <c r="S107" s="447"/>
      <c r="T107" s="1"/>
      <c r="U107" s="81"/>
      <c r="V107" s="490"/>
      <c r="W107" s="42"/>
      <c r="X107" s="44"/>
    </row>
    <row r="108" spans="1:24" hidden="1">
      <c r="B108" s="55"/>
      <c r="C108" s="2"/>
      <c r="D108" s="764" t="s">
        <v>515</v>
      </c>
      <c r="E108" s="764"/>
      <c r="F108" s="406">
        <f t="shared" si="46"/>
        <v>0</v>
      </c>
      <c r="G108" s="429">
        <f t="shared" si="47"/>
        <v>0</v>
      </c>
      <c r="H108" s="429">
        <f t="shared" si="47"/>
        <v>0</v>
      </c>
      <c r="I108" s="625">
        <f t="shared" si="48"/>
        <v>0</v>
      </c>
      <c r="J108" s="149"/>
      <c r="K108" s="167">
        <f t="shared" si="30"/>
        <v>0</v>
      </c>
      <c r="L108" s="75"/>
      <c r="M108" s="1"/>
      <c r="N108" s="1"/>
      <c r="O108" s="1"/>
      <c r="P108" s="1"/>
      <c r="Q108" s="81"/>
      <c r="R108" s="541">
        <f t="shared" si="31"/>
        <v>0</v>
      </c>
      <c r="S108" s="447"/>
      <c r="T108" s="1"/>
      <c r="U108" s="81"/>
      <c r="V108" s="490"/>
      <c r="W108" s="42"/>
      <c r="X108" s="44"/>
    </row>
    <row r="109" spans="1:24" hidden="1">
      <c r="B109" s="55"/>
      <c r="C109" s="2"/>
      <c r="D109" s="764" t="s">
        <v>517</v>
      </c>
      <c r="E109" s="764"/>
      <c r="F109" s="406">
        <f t="shared" si="46"/>
        <v>0</v>
      </c>
      <c r="G109" s="429">
        <f t="shared" si="47"/>
        <v>0</v>
      </c>
      <c r="H109" s="429">
        <f t="shared" si="47"/>
        <v>0</v>
      </c>
      <c r="I109" s="625">
        <f t="shared" si="48"/>
        <v>0</v>
      </c>
      <c r="J109" s="149"/>
      <c r="K109" s="167">
        <f t="shared" si="30"/>
        <v>0</v>
      </c>
      <c r="L109" s="75"/>
      <c r="M109" s="1"/>
      <c r="N109" s="1"/>
      <c r="O109" s="1"/>
      <c r="P109" s="1"/>
      <c r="Q109" s="81"/>
      <c r="R109" s="541">
        <f t="shared" si="31"/>
        <v>0</v>
      </c>
      <c r="S109" s="447"/>
      <c r="T109" s="1"/>
      <c r="U109" s="81"/>
      <c r="V109" s="490"/>
      <c r="W109" s="42"/>
      <c r="X109" s="44"/>
    </row>
    <row r="110" spans="1:24" hidden="1">
      <c r="B110" s="55"/>
      <c r="C110" s="2"/>
      <c r="D110" s="764" t="s">
        <v>518</v>
      </c>
      <c r="E110" s="764"/>
      <c r="F110" s="406">
        <f t="shared" si="46"/>
        <v>0</v>
      </c>
      <c r="G110" s="429">
        <f t="shared" si="47"/>
        <v>0</v>
      </c>
      <c r="H110" s="429">
        <f t="shared" si="47"/>
        <v>0</v>
      </c>
      <c r="I110" s="625">
        <f t="shared" si="48"/>
        <v>0</v>
      </c>
      <c r="J110" s="149"/>
      <c r="K110" s="167">
        <f t="shared" si="30"/>
        <v>0</v>
      </c>
      <c r="L110" s="75"/>
      <c r="M110" s="1"/>
      <c r="N110" s="1"/>
      <c r="O110" s="1"/>
      <c r="P110" s="1"/>
      <c r="Q110" s="81"/>
      <c r="R110" s="541">
        <f t="shared" si="31"/>
        <v>0</v>
      </c>
      <c r="S110" s="447"/>
      <c r="T110" s="1"/>
      <c r="U110" s="81"/>
      <c r="V110" s="490"/>
      <c r="W110" s="42"/>
      <c r="X110" s="44"/>
    </row>
    <row r="111" spans="1:24" hidden="1">
      <c r="B111" s="55"/>
      <c r="C111" s="2"/>
      <c r="D111" s="764" t="s">
        <v>522</v>
      </c>
      <c r="E111" s="764"/>
      <c r="F111" s="406">
        <f t="shared" si="46"/>
        <v>0</v>
      </c>
      <c r="G111" s="429">
        <f t="shared" si="47"/>
        <v>0</v>
      </c>
      <c r="H111" s="429">
        <f t="shared" si="47"/>
        <v>0</v>
      </c>
      <c r="I111" s="625">
        <f t="shared" si="48"/>
        <v>0</v>
      </c>
      <c r="J111" s="149"/>
      <c r="K111" s="167">
        <f t="shared" si="30"/>
        <v>0</v>
      </c>
      <c r="L111" s="75"/>
      <c r="M111" s="1"/>
      <c r="N111" s="1"/>
      <c r="O111" s="1"/>
      <c r="P111" s="1"/>
      <c r="Q111" s="81"/>
      <c r="R111" s="541">
        <f t="shared" si="31"/>
        <v>0</v>
      </c>
      <c r="S111" s="447"/>
      <c r="T111" s="1"/>
      <c r="U111" s="81"/>
      <c r="V111" s="490"/>
      <c r="W111" s="42"/>
      <c r="X111" s="44"/>
    </row>
    <row r="112" spans="1:24" hidden="1">
      <c r="B112" s="55"/>
      <c r="C112" s="2"/>
      <c r="D112" s="764" t="s">
        <v>520</v>
      </c>
      <c r="E112" s="764"/>
      <c r="F112" s="406">
        <f t="shared" si="46"/>
        <v>0</v>
      </c>
      <c r="G112" s="429">
        <f t="shared" si="47"/>
        <v>0</v>
      </c>
      <c r="H112" s="429">
        <f t="shared" si="47"/>
        <v>0</v>
      </c>
      <c r="I112" s="625">
        <f t="shared" si="48"/>
        <v>0</v>
      </c>
      <c r="J112" s="149"/>
      <c r="K112" s="167">
        <f t="shared" si="30"/>
        <v>0</v>
      </c>
      <c r="L112" s="75"/>
      <c r="M112" s="1"/>
      <c r="N112" s="1"/>
      <c r="O112" s="1"/>
      <c r="P112" s="1"/>
      <c r="Q112" s="81"/>
      <c r="R112" s="541">
        <f t="shared" si="31"/>
        <v>0</v>
      </c>
      <c r="S112" s="447"/>
      <c r="T112" s="1"/>
      <c r="U112" s="81"/>
      <c r="V112" s="490"/>
      <c r="W112" s="42"/>
      <c r="X112" s="44"/>
    </row>
    <row r="113" spans="1:24" ht="25.5" hidden="1" customHeight="1">
      <c r="B113" s="55"/>
      <c r="C113" s="2"/>
      <c r="D113" s="735" t="s">
        <v>524</v>
      </c>
      <c r="E113" s="735"/>
      <c r="F113" s="409">
        <f t="shared" si="46"/>
        <v>0</v>
      </c>
      <c r="G113" s="432">
        <f t="shared" si="47"/>
        <v>0</v>
      </c>
      <c r="H113" s="432">
        <f t="shared" si="47"/>
        <v>0</v>
      </c>
      <c r="I113" s="628">
        <f t="shared" si="48"/>
        <v>0</v>
      </c>
      <c r="J113" s="159"/>
      <c r="K113" s="167">
        <f t="shared" si="30"/>
        <v>0</v>
      </c>
      <c r="L113" s="75"/>
      <c r="M113" s="1"/>
      <c r="N113" s="1"/>
      <c r="O113" s="1"/>
      <c r="P113" s="1"/>
      <c r="Q113" s="81"/>
      <c r="R113" s="541">
        <f t="shared" si="31"/>
        <v>0</v>
      </c>
      <c r="S113" s="447"/>
      <c r="T113" s="1"/>
      <c r="U113" s="81"/>
      <c r="V113" s="490"/>
      <c r="W113" s="42"/>
      <c r="X113" s="44"/>
    </row>
    <row r="114" spans="1:24" hidden="1">
      <c r="B114" s="55"/>
      <c r="C114" s="2"/>
      <c r="D114" s="764" t="s">
        <v>525</v>
      </c>
      <c r="E114" s="764"/>
      <c r="F114" s="406">
        <f t="shared" si="46"/>
        <v>0</v>
      </c>
      <c r="G114" s="429">
        <f t="shared" si="47"/>
        <v>0</v>
      </c>
      <c r="H114" s="429">
        <f t="shared" si="47"/>
        <v>0</v>
      </c>
      <c r="I114" s="625">
        <f t="shared" si="48"/>
        <v>0</v>
      </c>
      <c r="J114" s="149"/>
      <c r="K114" s="167">
        <f t="shared" si="30"/>
        <v>0</v>
      </c>
      <c r="L114" s="75"/>
      <c r="M114" s="1"/>
      <c r="N114" s="1"/>
      <c r="O114" s="1"/>
      <c r="P114" s="1"/>
      <c r="Q114" s="81"/>
      <c r="R114" s="541">
        <f t="shared" si="31"/>
        <v>0</v>
      </c>
      <c r="S114" s="447"/>
      <c r="T114" s="1"/>
      <c r="U114" s="81"/>
      <c r="V114" s="490"/>
      <c r="W114" s="42"/>
      <c r="X114" s="44"/>
    </row>
    <row r="115" spans="1:24" ht="25.5" hidden="1" customHeight="1">
      <c r="B115" s="55"/>
      <c r="C115" s="2"/>
      <c r="D115" s="735" t="s">
        <v>527</v>
      </c>
      <c r="E115" s="735"/>
      <c r="F115" s="409">
        <f t="shared" si="46"/>
        <v>0</v>
      </c>
      <c r="G115" s="432">
        <f t="shared" si="47"/>
        <v>0</v>
      </c>
      <c r="H115" s="432">
        <f t="shared" si="47"/>
        <v>0</v>
      </c>
      <c r="I115" s="628">
        <f t="shared" si="48"/>
        <v>0</v>
      </c>
      <c r="J115" s="159"/>
      <c r="K115" s="167">
        <f t="shared" si="30"/>
        <v>0</v>
      </c>
      <c r="L115" s="75"/>
      <c r="M115" s="1"/>
      <c r="N115" s="1"/>
      <c r="O115" s="1"/>
      <c r="P115" s="1"/>
      <c r="Q115" s="81"/>
      <c r="R115" s="541">
        <f t="shared" si="31"/>
        <v>0</v>
      </c>
      <c r="S115" s="447"/>
      <c r="T115" s="1"/>
      <c r="U115" s="81"/>
      <c r="V115" s="490"/>
      <c r="W115" s="42"/>
      <c r="X115" s="44"/>
    </row>
    <row r="116" spans="1:24" ht="25.5" hidden="1" customHeight="1">
      <c r="B116" s="55"/>
      <c r="C116" s="2"/>
      <c r="D116" s="735" t="s">
        <v>529</v>
      </c>
      <c r="E116" s="735"/>
      <c r="F116" s="409">
        <f t="shared" si="46"/>
        <v>0</v>
      </c>
      <c r="G116" s="432">
        <f t="shared" si="47"/>
        <v>0</v>
      </c>
      <c r="H116" s="432">
        <f t="shared" si="47"/>
        <v>0</v>
      </c>
      <c r="I116" s="628">
        <f t="shared" si="48"/>
        <v>0</v>
      </c>
      <c r="J116" s="159"/>
      <c r="K116" s="167">
        <f t="shared" si="30"/>
        <v>0</v>
      </c>
      <c r="L116" s="75"/>
      <c r="M116" s="1"/>
      <c r="N116" s="1"/>
      <c r="O116" s="1"/>
      <c r="P116" s="1"/>
      <c r="Q116" s="81"/>
      <c r="R116" s="541">
        <f t="shared" si="31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49">J118+J119</f>
        <v>0</v>
      </c>
      <c r="K117" s="170">
        <f t="shared" si="30"/>
        <v>0</v>
      </c>
      <c r="L117" s="110">
        <f t="shared" si="49"/>
        <v>0</v>
      </c>
      <c r="M117" s="111">
        <f t="shared" si="49"/>
        <v>0</v>
      </c>
      <c r="N117" s="111">
        <f t="shared" si="49"/>
        <v>0</v>
      </c>
      <c r="O117" s="111">
        <f t="shared" si="49"/>
        <v>0</v>
      </c>
      <c r="P117" s="111">
        <f t="shared" si="49"/>
        <v>0</v>
      </c>
      <c r="Q117" s="114">
        <f t="shared" si="49"/>
        <v>0</v>
      </c>
      <c r="R117" s="543">
        <f t="shared" si="31"/>
        <v>0</v>
      </c>
      <c r="S117" s="449">
        <f t="shared" si="49"/>
        <v>0</v>
      </c>
      <c r="T117" s="111">
        <f t="shared" si="49"/>
        <v>0</v>
      </c>
      <c r="U117" s="114">
        <f t="shared" si="49"/>
        <v>0</v>
      </c>
      <c r="V117" s="491">
        <f t="shared" si="49"/>
        <v>0</v>
      </c>
      <c r="W117" s="113">
        <f t="shared" si="49"/>
        <v>0</v>
      </c>
      <c r="X117" s="115">
        <f t="shared" si="49"/>
        <v>0</v>
      </c>
    </row>
    <row r="118" spans="1:24" hidden="1">
      <c r="B118" s="55"/>
      <c r="C118" s="2"/>
      <c r="D118" s="764" t="s">
        <v>531</v>
      </c>
      <c r="E118" s="764"/>
      <c r="F118" s="406">
        <f>SUM(K118:W118)</f>
        <v>0</v>
      </c>
      <c r="G118" s="429">
        <f>SUM(K118:W118)</f>
        <v>0</v>
      </c>
      <c r="H118" s="429">
        <f>SUM(L118:X118)</f>
        <v>0</v>
      </c>
      <c r="I118" s="625">
        <f>SUM(L118:X118)</f>
        <v>0</v>
      </c>
      <c r="J118" s="149"/>
      <c r="K118" s="167">
        <f t="shared" si="30"/>
        <v>0</v>
      </c>
      <c r="L118" s="75"/>
      <c r="M118" s="1"/>
      <c r="N118" s="1"/>
      <c r="O118" s="1"/>
      <c r="P118" s="1"/>
      <c r="Q118" s="81"/>
      <c r="R118" s="541">
        <f t="shared" si="31"/>
        <v>0</v>
      </c>
      <c r="S118" s="447"/>
      <c r="T118" s="1"/>
      <c r="U118" s="81"/>
      <c r="V118" s="490"/>
      <c r="W118" s="42"/>
      <c r="X118" s="44"/>
    </row>
    <row r="119" spans="1:24" ht="25.5" hidden="1" customHeight="1">
      <c r="B119" s="55"/>
      <c r="C119" s="2"/>
      <c r="D119" s="735" t="s">
        <v>530</v>
      </c>
      <c r="E119" s="735"/>
      <c r="F119" s="409">
        <f>SUM(K119:W119)</f>
        <v>0</v>
      </c>
      <c r="G119" s="432">
        <f>SUM(K119:W119)</f>
        <v>0</v>
      </c>
      <c r="H119" s="432">
        <f>SUM(L119:X119)</f>
        <v>0</v>
      </c>
      <c r="I119" s="628">
        <f>SUM(L119:X119)</f>
        <v>0</v>
      </c>
      <c r="J119" s="159"/>
      <c r="K119" s="167">
        <f t="shared" si="30"/>
        <v>0</v>
      </c>
      <c r="L119" s="75"/>
      <c r="M119" s="1"/>
      <c r="N119" s="1"/>
      <c r="O119" s="1"/>
      <c r="P119" s="1"/>
      <c r="Q119" s="81"/>
      <c r="R119" s="541">
        <f t="shared" si="31"/>
        <v>0</v>
      </c>
      <c r="S119" s="447"/>
      <c r="T119" s="1"/>
      <c r="U119" s="81"/>
      <c r="V119" s="490"/>
      <c r="W119" s="42"/>
      <c r="X119" s="44"/>
    </row>
    <row r="120" spans="1:24" s="41" customFormat="1" hidden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50">J121+J122+J123+J124+J125+J126+J127+J128+J129+J130+J131</f>
        <v>0</v>
      </c>
      <c r="K120" s="170">
        <f t="shared" si="30"/>
        <v>0</v>
      </c>
      <c r="L120" s="110">
        <f t="shared" si="50"/>
        <v>0</v>
      </c>
      <c r="M120" s="111">
        <f t="shared" si="50"/>
        <v>0</v>
      </c>
      <c r="N120" s="111">
        <f t="shared" si="50"/>
        <v>0</v>
      </c>
      <c r="O120" s="111">
        <f t="shared" si="50"/>
        <v>0</v>
      </c>
      <c r="P120" s="111">
        <f t="shared" si="50"/>
        <v>0</v>
      </c>
      <c r="Q120" s="114">
        <f t="shared" si="50"/>
        <v>0</v>
      </c>
      <c r="R120" s="543">
        <f t="shared" si="31"/>
        <v>0</v>
      </c>
      <c r="S120" s="449">
        <f t="shared" si="50"/>
        <v>0</v>
      </c>
      <c r="T120" s="111">
        <f t="shared" si="50"/>
        <v>0</v>
      </c>
      <c r="U120" s="114">
        <f t="shared" si="50"/>
        <v>0</v>
      </c>
      <c r="V120" s="491">
        <f t="shared" si="50"/>
        <v>0</v>
      </c>
      <c r="W120" s="113">
        <f t="shared" si="50"/>
        <v>0</v>
      </c>
      <c r="X120" s="115">
        <f t="shared" si="50"/>
        <v>0</v>
      </c>
    </row>
    <row r="121" spans="1:24" hidden="1">
      <c r="B121" s="55"/>
      <c r="C121" s="2"/>
      <c r="D121" s="764" t="s">
        <v>354</v>
      </c>
      <c r="E121" s="764"/>
      <c r="F121" s="406">
        <f t="shared" ref="F121:F134" si="51">SUM(K121:W121)</f>
        <v>0</v>
      </c>
      <c r="G121" s="429">
        <f t="shared" ref="G121:H134" si="52">SUM(K121:W121)</f>
        <v>0</v>
      </c>
      <c r="H121" s="429">
        <f t="shared" si="52"/>
        <v>0</v>
      </c>
      <c r="I121" s="625">
        <f t="shared" ref="I121:I134" si="53">SUM(L121:X121)</f>
        <v>0</v>
      </c>
      <c r="J121" s="149"/>
      <c r="K121" s="167">
        <f t="shared" si="30"/>
        <v>0</v>
      </c>
      <c r="L121" s="75"/>
      <c r="M121" s="1"/>
      <c r="N121" s="1"/>
      <c r="O121" s="1"/>
      <c r="P121" s="1"/>
      <c r="Q121" s="81"/>
      <c r="R121" s="541">
        <f t="shared" si="31"/>
        <v>0</v>
      </c>
      <c r="S121" s="447"/>
      <c r="T121" s="1"/>
      <c r="U121" s="81"/>
      <c r="V121" s="490"/>
      <c r="W121" s="42"/>
      <c r="X121" s="44"/>
    </row>
    <row r="122" spans="1:24" hidden="1">
      <c r="B122" s="55"/>
      <c r="C122" s="2"/>
      <c r="D122" s="764" t="s">
        <v>357</v>
      </c>
      <c r="E122" s="764"/>
      <c r="F122" s="406">
        <f t="shared" si="51"/>
        <v>0</v>
      </c>
      <c r="G122" s="429">
        <f t="shared" si="52"/>
        <v>0</v>
      </c>
      <c r="H122" s="429">
        <f t="shared" si="52"/>
        <v>0</v>
      </c>
      <c r="I122" s="625">
        <f t="shared" si="53"/>
        <v>0</v>
      </c>
      <c r="J122" s="149"/>
      <c r="K122" s="167">
        <f t="shared" si="30"/>
        <v>0</v>
      </c>
      <c r="L122" s="75"/>
      <c r="M122" s="1"/>
      <c r="N122" s="1"/>
      <c r="O122" s="1"/>
      <c r="P122" s="1"/>
      <c r="Q122" s="81"/>
      <c r="R122" s="541">
        <f t="shared" si="31"/>
        <v>0</v>
      </c>
      <c r="S122" s="447"/>
      <c r="T122" s="1"/>
      <c r="U122" s="81"/>
      <c r="V122" s="490"/>
      <c r="W122" s="42"/>
      <c r="X122" s="44"/>
    </row>
    <row r="123" spans="1:24" hidden="1">
      <c r="B123" s="55"/>
      <c r="C123" s="2"/>
      <c r="D123" s="764" t="s">
        <v>358</v>
      </c>
      <c r="E123" s="764"/>
      <c r="F123" s="406">
        <f t="shared" si="51"/>
        <v>0</v>
      </c>
      <c r="G123" s="429">
        <f t="shared" si="52"/>
        <v>0</v>
      </c>
      <c r="H123" s="429">
        <f t="shared" si="52"/>
        <v>0</v>
      </c>
      <c r="I123" s="625">
        <f t="shared" si="53"/>
        <v>0</v>
      </c>
      <c r="J123" s="149"/>
      <c r="K123" s="167">
        <f t="shared" si="30"/>
        <v>0</v>
      </c>
      <c r="L123" s="75"/>
      <c r="M123" s="1"/>
      <c r="N123" s="1"/>
      <c r="O123" s="1"/>
      <c r="P123" s="1"/>
      <c r="Q123" s="81"/>
      <c r="R123" s="541">
        <f t="shared" si="31"/>
        <v>0</v>
      </c>
      <c r="S123" s="447"/>
      <c r="T123" s="1"/>
      <c r="U123" s="81"/>
      <c r="V123" s="490"/>
      <c r="W123" s="42"/>
      <c r="X123" s="44"/>
    </row>
    <row r="124" spans="1:24" hidden="1">
      <c r="B124" s="55"/>
      <c r="C124" s="2"/>
      <c r="D124" s="764" t="s">
        <v>355</v>
      </c>
      <c r="E124" s="764"/>
      <c r="F124" s="406">
        <f t="shared" si="51"/>
        <v>0</v>
      </c>
      <c r="G124" s="429">
        <f t="shared" si="52"/>
        <v>0</v>
      </c>
      <c r="H124" s="429">
        <f t="shared" si="52"/>
        <v>0</v>
      </c>
      <c r="I124" s="625">
        <f t="shared" si="53"/>
        <v>0</v>
      </c>
      <c r="J124" s="149"/>
      <c r="K124" s="167">
        <f t="shared" si="30"/>
        <v>0</v>
      </c>
      <c r="L124" s="75"/>
      <c r="M124" s="1"/>
      <c r="N124" s="1"/>
      <c r="O124" s="1"/>
      <c r="P124" s="1"/>
      <c r="Q124" s="81"/>
      <c r="R124" s="541">
        <f t="shared" si="31"/>
        <v>0</v>
      </c>
      <c r="S124" s="447"/>
      <c r="T124" s="1"/>
      <c r="U124" s="81"/>
      <c r="V124" s="490"/>
      <c r="W124" s="42"/>
      <c r="X124" s="44"/>
    </row>
    <row r="125" spans="1:24" hidden="1">
      <c r="B125" s="55"/>
      <c r="C125" s="2"/>
      <c r="D125" s="764" t="s">
        <v>811</v>
      </c>
      <c r="E125" s="764"/>
      <c r="F125" s="406">
        <f t="shared" si="51"/>
        <v>0</v>
      </c>
      <c r="G125" s="429">
        <f t="shared" si="52"/>
        <v>0</v>
      </c>
      <c r="H125" s="429">
        <f t="shared" si="52"/>
        <v>0</v>
      </c>
      <c r="I125" s="625">
        <f t="shared" si="53"/>
        <v>0</v>
      </c>
      <c r="J125" s="149"/>
      <c r="K125" s="167">
        <f t="shared" si="30"/>
        <v>0</v>
      </c>
      <c r="L125" s="75"/>
      <c r="M125" s="1"/>
      <c r="N125" s="1"/>
      <c r="O125" s="1"/>
      <c r="P125" s="1"/>
      <c r="Q125" s="81"/>
      <c r="R125" s="541">
        <f t="shared" si="31"/>
        <v>0</v>
      </c>
      <c r="S125" s="447"/>
      <c r="T125" s="1"/>
      <c r="U125" s="81"/>
      <c r="V125" s="490"/>
      <c r="W125" s="42"/>
      <c r="X125" s="44"/>
    </row>
    <row r="126" spans="1:24" ht="25.5" hidden="1" customHeight="1">
      <c r="B126" s="55"/>
      <c r="C126" s="2"/>
      <c r="D126" s="735" t="s">
        <v>532</v>
      </c>
      <c r="E126" s="735"/>
      <c r="F126" s="409">
        <f t="shared" si="51"/>
        <v>0</v>
      </c>
      <c r="G126" s="432">
        <f t="shared" si="52"/>
        <v>0</v>
      </c>
      <c r="H126" s="432">
        <f t="shared" si="52"/>
        <v>0</v>
      </c>
      <c r="I126" s="628">
        <f t="shared" si="53"/>
        <v>0</v>
      </c>
      <c r="J126" s="159"/>
      <c r="K126" s="167">
        <f t="shared" si="30"/>
        <v>0</v>
      </c>
      <c r="L126" s="75"/>
      <c r="M126" s="1"/>
      <c r="N126" s="1"/>
      <c r="O126" s="1"/>
      <c r="P126" s="1"/>
      <c r="Q126" s="81"/>
      <c r="R126" s="541">
        <f t="shared" si="31"/>
        <v>0</v>
      </c>
      <c r="S126" s="447"/>
      <c r="T126" s="1"/>
      <c r="U126" s="81"/>
      <c r="V126" s="490"/>
      <c r="W126" s="42"/>
      <c r="X126" s="44"/>
    </row>
    <row r="127" spans="1:24" ht="25.5" hidden="1" customHeight="1">
      <c r="B127" s="55"/>
      <c r="C127" s="2"/>
      <c r="D127" s="735" t="s">
        <v>533</v>
      </c>
      <c r="E127" s="735"/>
      <c r="F127" s="409">
        <f t="shared" si="51"/>
        <v>0</v>
      </c>
      <c r="G127" s="432">
        <f t="shared" si="52"/>
        <v>0</v>
      </c>
      <c r="H127" s="432">
        <f t="shared" si="52"/>
        <v>0</v>
      </c>
      <c r="I127" s="628">
        <f t="shared" si="53"/>
        <v>0</v>
      </c>
      <c r="J127" s="159"/>
      <c r="K127" s="167">
        <f t="shared" si="30"/>
        <v>0</v>
      </c>
      <c r="L127" s="75"/>
      <c r="M127" s="1"/>
      <c r="N127" s="1"/>
      <c r="O127" s="1"/>
      <c r="P127" s="1"/>
      <c r="Q127" s="81"/>
      <c r="R127" s="541">
        <f t="shared" si="31"/>
        <v>0</v>
      </c>
      <c r="S127" s="447"/>
      <c r="T127" s="1"/>
      <c r="U127" s="81"/>
      <c r="V127" s="490"/>
      <c r="W127" s="42"/>
      <c r="X127" s="44"/>
    </row>
    <row r="128" spans="1:24" hidden="1">
      <c r="B128" s="55"/>
      <c r="C128" s="2"/>
      <c r="D128" s="764" t="s">
        <v>364</v>
      </c>
      <c r="E128" s="764"/>
      <c r="F128" s="406">
        <f t="shared" si="51"/>
        <v>0</v>
      </c>
      <c r="G128" s="429">
        <f t="shared" si="52"/>
        <v>0</v>
      </c>
      <c r="H128" s="429">
        <f t="shared" si="52"/>
        <v>0</v>
      </c>
      <c r="I128" s="625">
        <f t="shared" si="53"/>
        <v>0</v>
      </c>
      <c r="J128" s="149"/>
      <c r="K128" s="167">
        <f t="shared" si="30"/>
        <v>0</v>
      </c>
      <c r="L128" s="75"/>
      <c r="M128" s="1"/>
      <c r="N128" s="1"/>
      <c r="O128" s="1"/>
      <c r="P128" s="1"/>
      <c r="Q128" s="81"/>
      <c r="R128" s="541">
        <f t="shared" si="31"/>
        <v>0</v>
      </c>
      <c r="S128" s="447"/>
      <c r="T128" s="1"/>
      <c r="U128" s="81"/>
      <c r="V128" s="490"/>
      <c r="W128" s="42"/>
      <c r="X128" s="44"/>
    </row>
    <row r="129" spans="1:24" hidden="1">
      <c r="B129" s="55"/>
      <c r="C129" s="2"/>
      <c r="D129" s="764" t="s">
        <v>356</v>
      </c>
      <c r="E129" s="764"/>
      <c r="F129" s="406">
        <f t="shared" si="51"/>
        <v>0</v>
      </c>
      <c r="G129" s="429">
        <f t="shared" si="52"/>
        <v>0</v>
      </c>
      <c r="H129" s="429">
        <f t="shared" si="52"/>
        <v>0</v>
      </c>
      <c r="I129" s="625">
        <f t="shared" si="53"/>
        <v>0</v>
      </c>
      <c r="J129" s="149"/>
      <c r="K129" s="167">
        <f t="shared" si="30"/>
        <v>0</v>
      </c>
      <c r="L129" s="75"/>
      <c r="M129" s="1"/>
      <c r="N129" s="1"/>
      <c r="O129" s="1"/>
      <c r="P129" s="1"/>
      <c r="Q129" s="81"/>
      <c r="R129" s="541">
        <f t="shared" si="31"/>
        <v>0</v>
      </c>
      <c r="S129" s="447"/>
      <c r="T129" s="1"/>
      <c r="U129" s="81"/>
      <c r="V129" s="490"/>
      <c r="W129" s="42"/>
      <c r="X129" s="44"/>
    </row>
    <row r="130" spans="1:24" ht="25.5" hidden="1" customHeight="1">
      <c r="B130" s="55"/>
      <c r="C130" s="2"/>
      <c r="D130" s="735" t="s">
        <v>534</v>
      </c>
      <c r="E130" s="735"/>
      <c r="F130" s="409">
        <f t="shared" si="51"/>
        <v>0</v>
      </c>
      <c r="G130" s="432">
        <f t="shared" si="52"/>
        <v>0</v>
      </c>
      <c r="H130" s="432">
        <f t="shared" si="52"/>
        <v>0</v>
      </c>
      <c r="I130" s="628">
        <f t="shared" si="53"/>
        <v>0</v>
      </c>
      <c r="J130" s="159"/>
      <c r="K130" s="167">
        <f t="shared" si="30"/>
        <v>0</v>
      </c>
      <c r="L130" s="75"/>
      <c r="M130" s="1"/>
      <c r="N130" s="1"/>
      <c r="O130" s="1"/>
      <c r="P130" s="1"/>
      <c r="Q130" s="81"/>
      <c r="R130" s="541">
        <f t="shared" si="31"/>
        <v>0</v>
      </c>
      <c r="S130" s="447"/>
      <c r="T130" s="1"/>
      <c r="U130" s="81"/>
      <c r="V130" s="490"/>
      <c r="W130" s="42"/>
      <c r="X130" s="44"/>
    </row>
    <row r="131" spans="1:24" hidden="1">
      <c r="B131" s="55"/>
      <c r="C131" s="2"/>
      <c r="D131" s="764" t="s">
        <v>535</v>
      </c>
      <c r="E131" s="764"/>
      <c r="F131" s="406">
        <f t="shared" si="51"/>
        <v>0</v>
      </c>
      <c r="G131" s="429">
        <f t="shared" si="52"/>
        <v>0</v>
      </c>
      <c r="H131" s="429">
        <f t="shared" si="52"/>
        <v>0</v>
      </c>
      <c r="I131" s="625">
        <f t="shared" si="53"/>
        <v>0</v>
      </c>
      <c r="J131" s="149"/>
      <c r="K131" s="167">
        <f t="shared" si="30"/>
        <v>0</v>
      </c>
      <c r="L131" s="75"/>
      <c r="M131" s="1"/>
      <c r="N131" s="1"/>
      <c r="O131" s="1"/>
      <c r="P131" s="1"/>
      <c r="Q131" s="81"/>
      <c r="R131" s="541">
        <f t="shared" si="31"/>
        <v>0</v>
      </c>
      <c r="S131" s="447"/>
      <c r="T131" s="1"/>
      <c r="U131" s="81"/>
      <c r="V131" s="490"/>
      <c r="W131" s="42"/>
      <c r="X131" s="44"/>
    </row>
    <row r="132" spans="1:24" s="41" customFormat="1" hidden="1">
      <c r="A132" s="127" t="s">
        <v>235</v>
      </c>
      <c r="B132" s="108" t="s">
        <v>666</v>
      </c>
      <c r="C132" s="777" t="s">
        <v>236</v>
      </c>
      <c r="D132" s="778"/>
      <c r="E132" s="778"/>
      <c r="F132" s="410">
        <f t="shared" si="51"/>
        <v>0</v>
      </c>
      <c r="G132" s="433">
        <f t="shared" si="52"/>
        <v>0</v>
      </c>
      <c r="H132" s="433">
        <f t="shared" si="52"/>
        <v>0</v>
      </c>
      <c r="I132" s="629">
        <f t="shared" si="53"/>
        <v>0</v>
      </c>
      <c r="J132" s="160"/>
      <c r="K132" s="170">
        <f t="shared" si="30"/>
        <v>0</v>
      </c>
      <c r="L132" s="110"/>
      <c r="M132" s="111"/>
      <c r="N132" s="111"/>
      <c r="O132" s="111"/>
      <c r="P132" s="111"/>
      <c r="Q132" s="114"/>
      <c r="R132" s="543">
        <f t="shared" si="31"/>
        <v>0</v>
      </c>
      <c r="S132" s="449"/>
      <c r="T132" s="111"/>
      <c r="U132" s="114"/>
      <c r="V132" s="491"/>
      <c r="W132" s="113"/>
      <c r="X132" s="115"/>
    </row>
    <row r="133" spans="1:24" s="41" customFormat="1" hidden="1">
      <c r="A133" s="127" t="s">
        <v>237</v>
      </c>
      <c r="B133" s="108" t="s">
        <v>668</v>
      </c>
      <c r="C133" s="777" t="s">
        <v>238</v>
      </c>
      <c r="D133" s="778"/>
      <c r="E133" s="778"/>
      <c r="F133" s="410">
        <f t="shared" si="51"/>
        <v>0</v>
      </c>
      <c r="G133" s="433">
        <f t="shared" si="52"/>
        <v>0</v>
      </c>
      <c r="H133" s="433">
        <f t="shared" si="52"/>
        <v>0</v>
      </c>
      <c r="I133" s="629">
        <f t="shared" si="53"/>
        <v>0</v>
      </c>
      <c r="J133" s="160"/>
      <c r="K133" s="170">
        <f t="shared" si="30"/>
        <v>0</v>
      </c>
      <c r="L133" s="110"/>
      <c r="M133" s="111"/>
      <c r="N133" s="111"/>
      <c r="O133" s="111"/>
      <c r="P133" s="111"/>
      <c r="Q133" s="114"/>
      <c r="R133" s="543">
        <f t="shared" si="31"/>
        <v>0</v>
      </c>
      <c r="S133" s="449"/>
      <c r="T133" s="111"/>
      <c r="U133" s="114"/>
      <c r="V133" s="491"/>
      <c r="W133" s="113"/>
      <c r="X133" s="115"/>
    </row>
    <row r="134" spans="1:24" s="41" customFormat="1" hidden="1">
      <c r="A134" s="127" t="s">
        <v>239</v>
      </c>
      <c r="B134" s="108" t="s">
        <v>669</v>
      </c>
      <c r="C134" s="777" t="s">
        <v>240</v>
      </c>
      <c r="D134" s="778"/>
      <c r="E134" s="778"/>
      <c r="F134" s="410">
        <f t="shared" si="51"/>
        <v>0</v>
      </c>
      <c r="G134" s="433">
        <f t="shared" si="52"/>
        <v>0</v>
      </c>
      <c r="H134" s="433">
        <f t="shared" si="52"/>
        <v>0</v>
      </c>
      <c r="I134" s="629">
        <f t="shared" si="53"/>
        <v>0</v>
      </c>
      <c r="J134" s="160"/>
      <c r="K134" s="170">
        <f t="shared" ref="K134:K197" si="54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55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 t="shared" ref="J135:X135" si="56">J136+J137+J138+J139+J140+J141+J142+J143+J144+J145</f>
        <v>0</v>
      </c>
      <c r="K135" s="170">
        <f t="shared" si="54"/>
        <v>0</v>
      </c>
      <c r="L135" s="110">
        <f t="shared" si="56"/>
        <v>0</v>
      </c>
      <c r="M135" s="111">
        <f t="shared" si="56"/>
        <v>0</v>
      </c>
      <c r="N135" s="111">
        <f t="shared" si="56"/>
        <v>0</v>
      </c>
      <c r="O135" s="111">
        <f t="shared" si="56"/>
        <v>0</v>
      </c>
      <c r="P135" s="111">
        <f t="shared" si="56"/>
        <v>0</v>
      </c>
      <c r="Q135" s="114">
        <f t="shared" si="56"/>
        <v>0</v>
      </c>
      <c r="R135" s="543">
        <f t="shared" si="55"/>
        <v>0</v>
      </c>
      <c r="S135" s="449">
        <f t="shared" si="56"/>
        <v>0</v>
      </c>
      <c r="T135" s="111">
        <f t="shared" si="56"/>
        <v>0</v>
      </c>
      <c r="U135" s="114">
        <f t="shared" si="56"/>
        <v>0</v>
      </c>
      <c r="V135" s="491">
        <f t="shared" si="56"/>
        <v>0</v>
      </c>
      <c r="W135" s="113">
        <f t="shared" si="56"/>
        <v>0</v>
      </c>
      <c r="X135" s="115">
        <f t="shared" si="56"/>
        <v>0</v>
      </c>
    </row>
    <row r="136" spans="1:24" hidden="1">
      <c r="B136" s="55"/>
      <c r="C136" s="2"/>
      <c r="D136" s="764" t="s">
        <v>359</v>
      </c>
      <c r="E136" s="764"/>
      <c r="F136" s="406">
        <f t="shared" ref="F136:F146" si="57">SUM(K136:W136)</f>
        <v>0</v>
      </c>
      <c r="G136" s="429">
        <f t="shared" ref="G136:H146" si="58">SUM(K136:W136)</f>
        <v>0</v>
      </c>
      <c r="H136" s="429">
        <f t="shared" si="58"/>
        <v>0</v>
      </c>
      <c r="I136" s="625">
        <f t="shared" ref="I136:I146" si="59">SUM(L136:X136)</f>
        <v>0</v>
      </c>
      <c r="J136" s="149"/>
      <c r="K136" s="167">
        <f t="shared" si="54"/>
        <v>0</v>
      </c>
      <c r="L136" s="75"/>
      <c r="M136" s="1"/>
      <c r="N136" s="1"/>
      <c r="O136" s="1"/>
      <c r="P136" s="1"/>
      <c r="Q136" s="81"/>
      <c r="R136" s="541">
        <f t="shared" si="55"/>
        <v>0</v>
      </c>
      <c r="S136" s="447"/>
      <c r="T136" s="1"/>
      <c r="U136" s="81"/>
      <c r="V136" s="490"/>
      <c r="W136" s="42"/>
      <c r="X136" s="44"/>
    </row>
    <row r="137" spans="1:24" hidden="1">
      <c r="B137" s="55"/>
      <c r="C137" s="2"/>
      <c r="D137" s="764" t="s">
        <v>360</v>
      </c>
      <c r="E137" s="764"/>
      <c r="F137" s="406">
        <f t="shared" si="57"/>
        <v>0</v>
      </c>
      <c r="G137" s="429">
        <f t="shared" si="58"/>
        <v>0</v>
      </c>
      <c r="H137" s="429">
        <f t="shared" si="58"/>
        <v>0</v>
      </c>
      <c r="I137" s="625">
        <f t="shared" si="59"/>
        <v>0</v>
      </c>
      <c r="J137" s="149"/>
      <c r="K137" s="167">
        <f t="shared" si="54"/>
        <v>0</v>
      </c>
      <c r="L137" s="75"/>
      <c r="M137" s="1"/>
      <c r="N137" s="1"/>
      <c r="O137" s="1"/>
      <c r="P137" s="1"/>
      <c r="Q137" s="81"/>
      <c r="R137" s="541">
        <f t="shared" si="55"/>
        <v>0</v>
      </c>
      <c r="S137" s="447"/>
      <c r="T137" s="1"/>
      <c r="U137" s="81"/>
      <c r="V137" s="490"/>
      <c r="W137" s="42"/>
      <c r="X137" s="44"/>
    </row>
    <row r="138" spans="1:24" hidden="1">
      <c r="B138" s="55"/>
      <c r="C138" s="2"/>
      <c r="D138" s="764" t="s">
        <v>361</v>
      </c>
      <c r="E138" s="764"/>
      <c r="F138" s="406">
        <f t="shared" si="57"/>
        <v>0</v>
      </c>
      <c r="G138" s="429">
        <f t="shared" si="58"/>
        <v>0</v>
      </c>
      <c r="H138" s="429">
        <f t="shared" si="58"/>
        <v>0</v>
      </c>
      <c r="I138" s="625">
        <f t="shared" si="59"/>
        <v>0</v>
      </c>
      <c r="J138" s="149"/>
      <c r="K138" s="167">
        <f t="shared" si="54"/>
        <v>0</v>
      </c>
      <c r="L138" s="75"/>
      <c r="M138" s="1"/>
      <c r="N138" s="1"/>
      <c r="O138" s="1"/>
      <c r="P138" s="1"/>
      <c r="Q138" s="81"/>
      <c r="R138" s="541">
        <f t="shared" si="55"/>
        <v>0</v>
      </c>
      <c r="S138" s="447"/>
      <c r="T138" s="1"/>
      <c r="U138" s="81"/>
      <c r="V138" s="490"/>
      <c r="W138" s="42"/>
      <c r="X138" s="44"/>
    </row>
    <row r="139" spans="1:24" hidden="1">
      <c r="B139" s="55"/>
      <c r="C139" s="2"/>
      <c r="D139" s="764" t="s">
        <v>362</v>
      </c>
      <c r="E139" s="764"/>
      <c r="F139" s="406">
        <f t="shared" si="57"/>
        <v>0</v>
      </c>
      <c r="G139" s="429">
        <f t="shared" si="58"/>
        <v>0</v>
      </c>
      <c r="H139" s="429">
        <f t="shared" si="58"/>
        <v>0</v>
      </c>
      <c r="I139" s="625">
        <f t="shared" si="59"/>
        <v>0</v>
      </c>
      <c r="J139" s="149"/>
      <c r="K139" s="167">
        <f t="shared" si="54"/>
        <v>0</v>
      </c>
      <c r="L139" s="75"/>
      <c r="M139" s="1"/>
      <c r="N139" s="1"/>
      <c r="O139" s="1"/>
      <c r="P139" s="1"/>
      <c r="Q139" s="81"/>
      <c r="R139" s="541">
        <f t="shared" si="55"/>
        <v>0</v>
      </c>
      <c r="S139" s="447"/>
      <c r="T139" s="1"/>
      <c r="U139" s="81"/>
      <c r="V139" s="490"/>
      <c r="W139" s="42"/>
      <c r="X139" s="44"/>
    </row>
    <row r="140" spans="1:24" hidden="1">
      <c r="B140" s="55"/>
      <c r="C140" s="2"/>
      <c r="D140" s="764" t="s">
        <v>363</v>
      </c>
      <c r="E140" s="764"/>
      <c r="F140" s="406">
        <f t="shared" si="57"/>
        <v>0</v>
      </c>
      <c r="G140" s="429">
        <f t="shared" si="58"/>
        <v>0</v>
      </c>
      <c r="H140" s="429">
        <f t="shared" si="58"/>
        <v>0</v>
      </c>
      <c r="I140" s="625">
        <f t="shared" si="59"/>
        <v>0</v>
      </c>
      <c r="J140" s="149"/>
      <c r="K140" s="167">
        <f t="shared" si="54"/>
        <v>0</v>
      </c>
      <c r="L140" s="75"/>
      <c r="M140" s="1"/>
      <c r="N140" s="1"/>
      <c r="O140" s="1"/>
      <c r="P140" s="1"/>
      <c r="Q140" s="81"/>
      <c r="R140" s="541">
        <f t="shared" si="55"/>
        <v>0</v>
      </c>
      <c r="S140" s="447"/>
      <c r="T140" s="1"/>
      <c r="U140" s="81"/>
      <c r="V140" s="490"/>
      <c r="W140" s="42"/>
      <c r="X140" s="44"/>
    </row>
    <row r="141" spans="1:24" ht="25.5" hidden="1" customHeight="1">
      <c r="B141" s="55"/>
      <c r="C141" s="2"/>
      <c r="D141" s="735" t="s">
        <v>536</v>
      </c>
      <c r="E141" s="735"/>
      <c r="F141" s="409">
        <f t="shared" si="57"/>
        <v>0</v>
      </c>
      <c r="G141" s="432">
        <f t="shared" si="58"/>
        <v>0</v>
      </c>
      <c r="H141" s="432">
        <f t="shared" si="58"/>
        <v>0</v>
      </c>
      <c r="I141" s="628">
        <f t="shared" si="59"/>
        <v>0</v>
      </c>
      <c r="J141" s="159"/>
      <c r="K141" s="167">
        <f t="shared" si="54"/>
        <v>0</v>
      </c>
      <c r="L141" s="75"/>
      <c r="M141" s="1"/>
      <c r="N141" s="1"/>
      <c r="O141" s="1"/>
      <c r="P141" s="1"/>
      <c r="Q141" s="81"/>
      <c r="R141" s="541">
        <f t="shared" si="55"/>
        <v>0</v>
      </c>
      <c r="S141" s="447"/>
      <c r="T141" s="1"/>
      <c r="U141" s="81"/>
      <c r="V141" s="490"/>
      <c r="W141" s="42"/>
      <c r="X141" s="44"/>
    </row>
    <row r="142" spans="1:24" ht="25.5" hidden="1" customHeight="1">
      <c r="B142" s="55"/>
      <c r="C142" s="2"/>
      <c r="D142" s="735" t="s">
        <v>539</v>
      </c>
      <c r="E142" s="735"/>
      <c r="F142" s="409">
        <f t="shared" si="57"/>
        <v>0</v>
      </c>
      <c r="G142" s="432">
        <f t="shared" si="58"/>
        <v>0</v>
      </c>
      <c r="H142" s="432">
        <f t="shared" si="58"/>
        <v>0</v>
      </c>
      <c r="I142" s="628">
        <f t="shared" si="59"/>
        <v>0</v>
      </c>
      <c r="J142" s="159"/>
      <c r="K142" s="167">
        <f t="shared" si="54"/>
        <v>0</v>
      </c>
      <c r="L142" s="75"/>
      <c r="M142" s="1"/>
      <c r="N142" s="1"/>
      <c r="O142" s="1"/>
      <c r="P142" s="1"/>
      <c r="Q142" s="81"/>
      <c r="R142" s="541">
        <f t="shared" si="55"/>
        <v>0</v>
      </c>
      <c r="S142" s="447"/>
      <c r="T142" s="1"/>
      <c r="U142" s="81"/>
      <c r="V142" s="490"/>
      <c r="W142" s="42"/>
      <c r="X142" s="44"/>
    </row>
    <row r="143" spans="1:24" hidden="1">
      <c r="B143" s="55"/>
      <c r="C143" s="2"/>
      <c r="D143" s="764" t="s">
        <v>365</v>
      </c>
      <c r="E143" s="764"/>
      <c r="F143" s="406">
        <f t="shared" si="57"/>
        <v>0</v>
      </c>
      <c r="G143" s="429">
        <f t="shared" si="58"/>
        <v>0</v>
      </c>
      <c r="H143" s="429">
        <f t="shared" si="58"/>
        <v>0</v>
      </c>
      <c r="I143" s="625">
        <f t="shared" si="59"/>
        <v>0</v>
      </c>
      <c r="J143" s="149"/>
      <c r="K143" s="167">
        <f t="shared" si="54"/>
        <v>0</v>
      </c>
      <c r="L143" s="75"/>
      <c r="M143" s="1"/>
      <c r="N143" s="1"/>
      <c r="O143" s="1"/>
      <c r="P143" s="1"/>
      <c r="Q143" s="81"/>
      <c r="R143" s="541">
        <f t="shared" si="55"/>
        <v>0</v>
      </c>
      <c r="S143" s="447"/>
      <c r="T143" s="1"/>
      <c r="U143" s="81"/>
      <c r="V143" s="490"/>
      <c r="W143" s="42"/>
      <c r="X143" s="44"/>
    </row>
    <row r="144" spans="1:24" ht="25.5" hidden="1" customHeight="1">
      <c r="B144" s="55"/>
      <c r="C144" s="2"/>
      <c r="D144" s="735" t="s">
        <v>542</v>
      </c>
      <c r="E144" s="735"/>
      <c r="F144" s="409">
        <f t="shared" si="57"/>
        <v>0</v>
      </c>
      <c r="G144" s="432">
        <f t="shared" si="58"/>
        <v>0</v>
      </c>
      <c r="H144" s="432">
        <f t="shared" si="58"/>
        <v>0</v>
      </c>
      <c r="I144" s="628">
        <f t="shared" si="59"/>
        <v>0</v>
      </c>
      <c r="J144" s="159"/>
      <c r="K144" s="167">
        <f t="shared" si="54"/>
        <v>0</v>
      </c>
      <c r="L144" s="75"/>
      <c r="M144" s="1"/>
      <c r="N144" s="1"/>
      <c r="O144" s="1"/>
      <c r="P144" s="1"/>
      <c r="Q144" s="81"/>
      <c r="R144" s="541">
        <f t="shared" si="55"/>
        <v>0</v>
      </c>
      <c r="S144" s="447"/>
      <c r="T144" s="1"/>
      <c r="U144" s="81"/>
      <c r="V144" s="490"/>
      <c r="W144" s="42"/>
      <c r="X144" s="44"/>
    </row>
    <row r="145" spans="1:24" hidden="1">
      <c r="B145" s="55"/>
      <c r="C145" s="2"/>
      <c r="D145" s="764" t="s">
        <v>543</v>
      </c>
      <c r="E145" s="764"/>
      <c r="F145" s="406">
        <f t="shared" si="57"/>
        <v>0</v>
      </c>
      <c r="G145" s="429">
        <f t="shared" si="58"/>
        <v>0</v>
      </c>
      <c r="H145" s="429">
        <f t="shared" si="58"/>
        <v>0</v>
      </c>
      <c r="I145" s="625">
        <f t="shared" si="59"/>
        <v>0</v>
      </c>
      <c r="J145" s="149"/>
      <c r="K145" s="167">
        <f t="shared" si="54"/>
        <v>0</v>
      </c>
      <c r="L145" s="75"/>
      <c r="M145" s="1"/>
      <c r="N145" s="1"/>
      <c r="O145" s="1"/>
      <c r="P145" s="1"/>
      <c r="Q145" s="81"/>
      <c r="R145" s="541">
        <f t="shared" si="55"/>
        <v>0</v>
      </c>
      <c r="S145" s="447"/>
      <c r="T145" s="1"/>
      <c r="U145" s="81"/>
      <c r="V145" s="490"/>
      <c r="W145" s="42"/>
      <c r="X145" s="44"/>
    </row>
    <row r="146" spans="1:24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>
        <f t="shared" si="57"/>
        <v>0</v>
      </c>
      <c r="G146" s="434">
        <f t="shared" si="58"/>
        <v>0</v>
      </c>
      <c r="H146" s="434">
        <f t="shared" si="58"/>
        <v>0</v>
      </c>
      <c r="I146" s="630">
        <f t="shared" si="59"/>
        <v>0</v>
      </c>
      <c r="J146" s="161"/>
      <c r="K146" s="170">
        <f t="shared" si="54"/>
        <v>0</v>
      </c>
      <c r="L146" s="110"/>
      <c r="M146" s="111"/>
      <c r="N146" s="111"/>
      <c r="O146" s="111"/>
      <c r="P146" s="111"/>
      <c r="Q146" s="114"/>
      <c r="R146" s="543">
        <f t="shared" si="55"/>
        <v>0</v>
      </c>
      <c r="S146" s="449"/>
      <c r="T146" s="111"/>
      <c r="U146" s="114"/>
      <c r="V146" s="491"/>
      <c r="W146" s="113"/>
      <c r="X146" s="115"/>
    </row>
    <row r="147" spans="1:24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0</v>
      </c>
      <c r="G147" s="425">
        <f>G148+G149+G152+G153+G154+G155+G156</f>
        <v>200000</v>
      </c>
      <c r="H147" s="425">
        <f>H148+H149+H152+H153+H154+H155+H156</f>
        <v>200000</v>
      </c>
      <c r="I147" s="621">
        <f>I148+I149+I152+I153+I154+I155+I156</f>
        <v>200000</v>
      </c>
      <c r="J147" s="152">
        <f t="shared" ref="J147:X147" si="60">J148+J149+J152+J153+J154+J155+J156</f>
        <v>0</v>
      </c>
      <c r="K147" s="164">
        <f t="shared" si="54"/>
        <v>200000</v>
      </c>
      <c r="L147" s="86">
        <f t="shared" si="60"/>
        <v>0</v>
      </c>
      <c r="M147" s="87">
        <f t="shared" si="60"/>
        <v>0</v>
      </c>
      <c r="N147" s="87">
        <f t="shared" si="60"/>
        <v>0</v>
      </c>
      <c r="O147" s="87">
        <f t="shared" si="60"/>
        <v>0</v>
      </c>
      <c r="P147" s="87">
        <f t="shared" si="60"/>
        <v>44800</v>
      </c>
      <c r="Q147" s="90">
        <f t="shared" si="60"/>
        <v>25269</v>
      </c>
      <c r="R147" s="536">
        <f t="shared" si="55"/>
        <v>70069</v>
      </c>
      <c r="S147" s="442">
        <f t="shared" si="60"/>
        <v>10160</v>
      </c>
      <c r="T147" s="87">
        <f t="shared" si="60"/>
        <v>0</v>
      </c>
      <c r="U147" s="90">
        <f t="shared" si="60"/>
        <v>0</v>
      </c>
      <c r="V147" s="486">
        <f t="shared" si="60"/>
        <v>119771</v>
      </c>
      <c r="W147" s="89">
        <f t="shared" si="60"/>
        <v>0</v>
      </c>
      <c r="X147" s="91">
        <f t="shared" si="60"/>
        <v>0</v>
      </c>
    </row>
    <row r="148" spans="1:24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>
        <f>SUM(K148:W148)</f>
        <v>0</v>
      </c>
      <c r="G148" s="420">
        <f>SUM(K148:W148)</f>
        <v>0</v>
      </c>
      <c r="H148" s="420">
        <f>SUM(L148:X148)</f>
        <v>0</v>
      </c>
      <c r="I148" s="616">
        <f>SUM(L148:X148)</f>
        <v>0</v>
      </c>
      <c r="J148" s="148"/>
      <c r="K148" s="166">
        <f t="shared" si="54"/>
        <v>0</v>
      </c>
      <c r="L148" s="94"/>
      <c r="M148" s="95"/>
      <c r="N148" s="95"/>
      <c r="O148" s="95"/>
      <c r="P148" s="95"/>
      <c r="Q148" s="98"/>
      <c r="R148" s="539">
        <f t="shared" si="55"/>
        <v>0</v>
      </c>
      <c r="S148" s="445"/>
      <c r="T148" s="95"/>
      <c r="U148" s="98"/>
      <c r="V148" s="489"/>
      <c r="W148" s="97"/>
      <c r="X148" s="99"/>
    </row>
    <row r="149" spans="1:24" s="18" customFormat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422">
        <f>G150+G151</f>
        <v>157481</v>
      </c>
      <c r="H149" s="422">
        <f>H150+H151</f>
        <v>157481</v>
      </c>
      <c r="I149" s="618">
        <f>I150+I151</f>
        <v>157481</v>
      </c>
      <c r="J149" s="150">
        <f t="shared" ref="J149:X149" si="61">J150+J151</f>
        <v>0</v>
      </c>
      <c r="K149" s="166">
        <f t="shared" si="54"/>
        <v>157481</v>
      </c>
      <c r="L149" s="94">
        <f t="shared" si="61"/>
        <v>0</v>
      </c>
      <c r="M149" s="95">
        <f t="shared" si="61"/>
        <v>0</v>
      </c>
      <c r="N149" s="95">
        <f t="shared" si="61"/>
        <v>0</v>
      </c>
      <c r="O149" s="95">
        <f t="shared" si="61"/>
        <v>0</v>
      </c>
      <c r="P149" s="95">
        <f t="shared" si="61"/>
        <v>35276</v>
      </c>
      <c r="Q149" s="98">
        <f t="shared" si="61"/>
        <v>19897</v>
      </c>
      <c r="R149" s="539">
        <f t="shared" si="55"/>
        <v>55173</v>
      </c>
      <c r="S149" s="445">
        <f t="shared" si="61"/>
        <v>8000</v>
      </c>
      <c r="T149" s="95">
        <f t="shared" si="61"/>
        <v>0</v>
      </c>
      <c r="U149" s="98">
        <f t="shared" si="61"/>
        <v>0</v>
      </c>
      <c r="V149" s="489">
        <f t="shared" si="61"/>
        <v>94308</v>
      </c>
      <c r="W149" s="97">
        <f t="shared" si="61"/>
        <v>0</v>
      </c>
      <c r="X149" s="99">
        <f t="shared" si="61"/>
        <v>0</v>
      </c>
    </row>
    <row r="150" spans="1:24">
      <c r="B150" s="55"/>
      <c r="C150" s="2"/>
      <c r="D150" s="764" t="s">
        <v>250</v>
      </c>
      <c r="E150" s="764"/>
      <c r="F150" s="406">
        <v>0</v>
      </c>
      <c r="G150" s="429">
        <v>157481</v>
      </c>
      <c r="H150" s="429">
        <v>157481</v>
      </c>
      <c r="I150" s="625">
        <f>SUM(R150:X150)</f>
        <v>157481</v>
      </c>
      <c r="J150" s="149"/>
      <c r="K150" s="167">
        <f t="shared" si="54"/>
        <v>157481</v>
      </c>
      <c r="L150" s="75"/>
      <c r="M150" s="1"/>
      <c r="N150" s="1"/>
      <c r="O150" s="1"/>
      <c r="P150" s="1">
        <v>35276</v>
      </c>
      <c r="Q150" s="81">
        <v>19897</v>
      </c>
      <c r="R150" s="541">
        <f t="shared" si="55"/>
        <v>55173</v>
      </c>
      <c r="S150" s="447">
        <v>8000</v>
      </c>
      <c r="T150" s="1"/>
      <c r="U150" s="81"/>
      <c r="V150" s="490">
        <v>94308</v>
      </c>
      <c r="W150" s="42"/>
      <c r="X150" s="44"/>
    </row>
    <row r="151" spans="1:24" hidden="1">
      <c r="B151" s="55"/>
      <c r="C151" s="2"/>
      <c r="D151" s="764" t="s">
        <v>349</v>
      </c>
      <c r="E151" s="764"/>
      <c r="F151" s="406">
        <f>SUM(K151:W151)</f>
        <v>0</v>
      </c>
      <c r="G151" s="429">
        <f t="shared" ref="G151:H155" si="62">SUM(K151:W151)</f>
        <v>0</v>
      </c>
      <c r="H151" s="429">
        <f t="shared" si="62"/>
        <v>0</v>
      </c>
      <c r="I151" s="625">
        <f>SUM(L151:X151)</f>
        <v>0</v>
      </c>
      <c r="J151" s="149"/>
      <c r="K151" s="167">
        <f t="shared" si="54"/>
        <v>0</v>
      </c>
      <c r="L151" s="75"/>
      <c r="M151" s="1"/>
      <c r="N151" s="1"/>
      <c r="O151" s="1"/>
      <c r="P151" s="1"/>
      <c r="Q151" s="81"/>
      <c r="R151" s="541">
        <f t="shared" si="55"/>
        <v>0</v>
      </c>
      <c r="S151" s="447"/>
      <c r="T151" s="1"/>
      <c r="U151" s="81"/>
      <c r="V151" s="490"/>
      <c r="W151" s="42"/>
      <c r="X151" s="44"/>
    </row>
    <row r="152" spans="1:24" s="18" customFormat="1" hidden="1">
      <c r="A152" s="127" t="s">
        <v>251</v>
      </c>
      <c r="B152" s="92" t="s">
        <v>674</v>
      </c>
      <c r="C152" s="769" t="s">
        <v>252</v>
      </c>
      <c r="D152" s="770"/>
      <c r="E152" s="770"/>
      <c r="F152" s="399">
        <f>SUM(K152:W152)</f>
        <v>0</v>
      </c>
      <c r="G152" s="422">
        <f t="shared" si="62"/>
        <v>0</v>
      </c>
      <c r="H152" s="422">
        <f t="shared" si="62"/>
        <v>0</v>
      </c>
      <c r="I152" s="618">
        <f>SUM(L152:X152)</f>
        <v>0</v>
      </c>
      <c r="J152" s="150"/>
      <c r="K152" s="166">
        <f t="shared" si="54"/>
        <v>0</v>
      </c>
      <c r="L152" s="94"/>
      <c r="M152" s="95"/>
      <c r="N152" s="95"/>
      <c r="O152" s="95"/>
      <c r="P152" s="95"/>
      <c r="Q152" s="98"/>
      <c r="R152" s="539">
        <f t="shared" si="55"/>
        <v>0</v>
      </c>
      <c r="S152" s="445"/>
      <c r="T152" s="95"/>
      <c r="U152" s="98"/>
      <c r="V152" s="489"/>
      <c r="W152" s="97"/>
      <c r="X152" s="99"/>
    </row>
    <row r="153" spans="1:24" s="18" customFormat="1" hidden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f>SUM(K153:W153)</f>
        <v>0</v>
      </c>
      <c r="G153" s="422">
        <f t="shared" si="62"/>
        <v>0</v>
      </c>
      <c r="H153" s="422">
        <f t="shared" si="62"/>
        <v>0</v>
      </c>
      <c r="I153" s="618">
        <f>SUM(L153:X153)</f>
        <v>0</v>
      </c>
      <c r="J153" s="150"/>
      <c r="K153" s="166">
        <f t="shared" si="54"/>
        <v>0</v>
      </c>
      <c r="L153" s="94"/>
      <c r="M153" s="95"/>
      <c r="N153" s="95"/>
      <c r="O153" s="95"/>
      <c r="P153" s="95"/>
      <c r="Q153" s="98"/>
      <c r="R153" s="539">
        <f t="shared" si="55"/>
        <v>0</v>
      </c>
      <c r="S153" s="445"/>
      <c r="T153" s="95"/>
      <c r="U153" s="98"/>
      <c r="V153" s="489"/>
      <c r="W153" s="97"/>
      <c r="X153" s="99"/>
    </row>
    <row r="154" spans="1:24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>
        <f>SUM(K154:W154)</f>
        <v>0</v>
      </c>
      <c r="G154" s="422">
        <f t="shared" si="62"/>
        <v>0</v>
      </c>
      <c r="H154" s="422">
        <f t="shared" si="62"/>
        <v>0</v>
      </c>
      <c r="I154" s="618">
        <f>SUM(L154:X154)</f>
        <v>0</v>
      </c>
      <c r="J154" s="150"/>
      <c r="K154" s="166">
        <f t="shared" si="54"/>
        <v>0</v>
      </c>
      <c r="L154" s="94"/>
      <c r="M154" s="95"/>
      <c r="N154" s="95"/>
      <c r="O154" s="95"/>
      <c r="P154" s="95"/>
      <c r="Q154" s="98"/>
      <c r="R154" s="539">
        <f t="shared" si="55"/>
        <v>0</v>
      </c>
      <c r="S154" s="445"/>
      <c r="T154" s="95"/>
      <c r="U154" s="98"/>
      <c r="V154" s="489"/>
      <c r="W154" s="97"/>
      <c r="X154" s="99"/>
    </row>
    <row r="155" spans="1:24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>
        <f>SUM(K155:W155)</f>
        <v>0</v>
      </c>
      <c r="G155" s="422">
        <f t="shared" si="62"/>
        <v>0</v>
      </c>
      <c r="H155" s="422">
        <f t="shared" si="62"/>
        <v>0</v>
      </c>
      <c r="I155" s="618">
        <f>SUM(L155:X155)</f>
        <v>0</v>
      </c>
      <c r="J155" s="150"/>
      <c r="K155" s="166">
        <f t="shared" si="54"/>
        <v>0</v>
      </c>
      <c r="L155" s="94"/>
      <c r="M155" s="95"/>
      <c r="N155" s="95"/>
      <c r="O155" s="95"/>
      <c r="P155" s="95"/>
      <c r="Q155" s="98"/>
      <c r="R155" s="539">
        <f t="shared" si="55"/>
        <v>0</v>
      </c>
      <c r="S155" s="445"/>
      <c r="T155" s="95"/>
      <c r="U155" s="98"/>
      <c r="V155" s="489"/>
      <c r="W155" s="97"/>
      <c r="X155" s="99"/>
    </row>
    <row r="156" spans="1:24" s="18" customFormat="1" ht="15.75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>
        <v>0</v>
      </c>
      <c r="G156" s="435">
        <v>42519</v>
      </c>
      <c r="H156" s="435">
        <v>42519</v>
      </c>
      <c r="I156" s="631">
        <f>SUM(R156:X156)</f>
        <v>42519</v>
      </c>
      <c r="J156" s="162"/>
      <c r="K156" s="166">
        <f t="shared" si="54"/>
        <v>42519</v>
      </c>
      <c r="L156" s="94"/>
      <c r="M156" s="95"/>
      <c r="N156" s="95"/>
      <c r="O156" s="95"/>
      <c r="P156" s="95">
        <v>9524</v>
      </c>
      <c r="Q156" s="98">
        <v>5372</v>
      </c>
      <c r="R156" s="539">
        <f t="shared" si="55"/>
        <v>14896</v>
      </c>
      <c r="S156" s="445">
        <v>2160</v>
      </c>
      <c r="T156" s="95"/>
      <c r="U156" s="98"/>
      <c r="V156" s="489">
        <v>25463</v>
      </c>
      <c r="W156" s="97"/>
      <c r="X156" s="99"/>
    </row>
    <row r="157" spans="1:24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2600240</v>
      </c>
      <c r="J157" s="152">
        <f t="shared" ref="J157:X157" si="63">J158+J159+J160+J161</f>
        <v>0</v>
      </c>
      <c r="K157" s="164">
        <f t="shared" si="54"/>
        <v>2600240</v>
      </c>
      <c r="L157" s="86">
        <f t="shared" si="63"/>
        <v>0</v>
      </c>
      <c r="M157" s="87">
        <f t="shared" si="63"/>
        <v>0</v>
      </c>
      <c r="N157" s="87">
        <f t="shared" si="63"/>
        <v>0</v>
      </c>
      <c r="O157" s="87">
        <f t="shared" si="63"/>
        <v>0</v>
      </c>
      <c r="P157" s="87">
        <f t="shared" si="63"/>
        <v>0</v>
      </c>
      <c r="Q157" s="90">
        <f t="shared" si="63"/>
        <v>0</v>
      </c>
      <c r="R157" s="536">
        <f t="shared" si="55"/>
        <v>0</v>
      </c>
      <c r="S157" s="442">
        <f t="shared" si="63"/>
        <v>0</v>
      </c>
      <c r="T157" s="87">
        <f t="shared" si="63"/>
        <v>0</v>
      </c>
      <c r="U157" s="90">
        <f t="shared" si="63"/>
        <v>0</v>
      </c>
      <c r="V157" s="486">
        <f t="shared" si="63"/>
        <v>0</v>
      </c>
      <c r="W157" s="89">
        <f t="shared" si="63"/>
        <v>2600240</v>
      </c>
      <c r="X157" s="91">
        <f t="shared" si="63"/>
        <v>0</v>
      </c>
    </row>
    <row r="158" spans="1:24" s="18" customFormat="1">
      <c r="A158" s="127" t="s">
        <v>263</v>
      </c>
      <c r="B158" s="268" t="s">
        <v>679</v>
      </c>
      <c r="C158" s="816" t="s">
        <v>264</v>
      </c>
      <c r="D158" s="817"/>
      <c r="E158" s="817"/>
      <c r="F158" s="413">
        <v>0</v>
      </c>
      <c r="G158" s="436">
        <v>0</v>
      </c>
      <c r="H158" s="436">
        <v>0</v>
      </c>
      <c r="I158" s="632">
        <f>SUM(R158:X158)</f>
        <v>2047433</v>
      </c>
      <c r="J158" s="270"/>
      <c r="K158" s="271">
        <f t="shared" si="54"/>
        <v>2047433</v>
      </c>
      <c r="L158" s="272"/>
      <c r="M158" s="273"/>
      <c r="N158" s="273"/>
      <c r="O158" s="273"/>
      <c r="P158" s="273"/>
      <c r="Q158" s="274"/>
      <c r="R158" s="544">
        <f t="shared" si="55"/>
        <v>0</v>
      </c>
      <c r="S158" s="450"/>
      <c r="T158" s="273"/>
      <c r="U158" s="274"/>
      <c r="V158" s="559"/>
      <c r="W158" s="275">
        <f>1968693+78740</f>
        <v>2047433</v>
      </c>
      <c r="X158" s="276"/>
    </row>
    <row r="159" spans="1:24" s="18" customFormat="1" hidden="1">
      <c r="A159" s="127" t="s">
        <v>265</v>
      </c>
      <c r="B159" s="277" t="s">
        <v>680</v>
      </c>
      <c r="C159" s="810" t="s">
        <v>879</v>
      </c>
      <c r="D159" s="811"/>
      <c r="E159" s="811"/>
      <c r="F159" s="414">
        <f>SUM(K159:W159)</f>
        <v>0</v>
      </c>
      <c r="G159" s="437">
        <f t="shared" ref="G159:H160" si="64">SUM(K159:W159)</f>
        <v>0</v>
      </c>
      <c r="H159" s="437">
        <f t="shared" si="64"/>
        <v>0</v>
      </c>
      <c r="I159" s="633">
        <f>SUM(L159:X159)</f>
        <v>0</v>
      </c>
      <c r="J159" s="279"/>
      <c r="K159" s="271">
        <f t="shared" si="54"/>
        <v>0</v>
      </c>
      <c r="L159" s="272"/>
      <c r="M159" s="273"/>
      <c r="N159" s="273"/>
      <c r="O159" s="273"/>
      <c r="P159" s="273"/>
      <c r="Q159" s="274"/>
      <c r="R159" s="544">
        <f t="shared" si="55"/>
        <v>0</v>
      </c>
      <c r="S159" s="450"/>
      <c r="T159" s="273"/>
      <c r="U159" s="274"/>
      <c r="V159" s="559"/>
      <c r="W159" s="275"/>
      <c r="X159" s="276"/>
    </row>
    <row r="160" spans="1:24" s="18" customFormat="1" hidden="1">
      <c r="A160" s="127" t="s">
        <v>266</v>
      </c>
      <c r="B160" s="277" t="s">
        <v>681</v>
      </c>
      <c r="C160" s="810" t="s">
        <v>267</v>
      </c>
      <c r="D160" s="811"/>
      <c r="E160" s="811"/>
      <c r="F160" s="414">
        <f>SUM(K160:W160)</f>
        <v>0</v>
      </c>
      <c r="G160" s="437">
        <f t="shared" si="64"/>
        <v>0</v>
      </c>
      <c r="H160" s="437">
        <f t="shared" si="64"/>
        <v>0</v>
      </c>
      <c r="I160" s="633">
        <f>SUM(L160:X160)</f>
        <v>0</v>
      </c>
      <c r="J160" s="279"/>
      <c r="K160" s="271">
        <f t="shared" si="54"/>
        <v>0</v>
      </c>
      <c r="L160" s="272"/>
      <c r="M160" s="273"/>
      <c r="N160" s="273"/>
      <c r="O160" s="273"/>
      <c r="P160" s="273"/>
      <c r="Q160" s="274"/>
      <c r="R160" s="544">
        <f t="shared" si="55"/>
        <v>0</v>
      </c>
      <c r="S160" s="450"/>
      <c r="T160" s="273"/>
      <c r="U160" s="274"/>
      <c r="V160" s="559"/>
      <c r="W160" s="275"/>
      <c r="X160" s="276"/>
    </row>
    <row r="161" spans="1:24" s="18" customFormat="1" ht="15.75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>
        <v>0</v>
      </c>
      <c r="G161" s="438">
        <v>0</v>
      </c>
      <c r="H161" s="438">
        <v>0</v>
      </c>
      <c r="I161" s="634">
        <f>SUM(R161:X161)</f>
        <v>552807</v>
      </c>
      <c r="J161" s="282"/>
      <c r="K161" s="271">
        <f t="shared" si="54"/>
        <v>552807</v>
      </c>
      <c r="L161" s="272"/>
      <c r="M161" s="273"/>
      <c r="N161" s="273"/>
      <c r="O161" s="273"/>
      <c r="P161" s="273"/>
      <c r="Q161" s="274"/>
      <c r="R161" s="544">
        <f t="shared" si="55"/>
        <v>0</v>
      </c>
      <c r="S161" s="450"/>
      <c r="T161" s="273"/>
      <c r="U161" s="274"/>
      <c r="V161" s="559"/>
      <c r="W161" s="275">
        <v>552807</v>
      </c>
      <c r="X161" s="276"/>
    </row>
    <row r="162" spans="1:24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65">J163+J164+J175+J186+J197+J200+J212+J213+J214</f>
        <v>0</v>
      </c>
      <c r="K162" s="164">
        <f t="shared" si="54"/>
        <v>0</v>
      </c>
      <c r="L162" s="86">
        <f t="shared" si="65"/>
        <v>0</v>
      </c>
      <c r="M162" s="87">
        <f t="shared" si="65"/>
        <v>0</v>
      </c>
      <c r="N162" s="87">
        <f t="shared" si="65"/>
        <v>0</v>
      </c>
      <c r="O162" s="87">
        <f t="shared" si="65"/>
        <v>0</v>
      </c>
      <c r="P162" s="87">
        <f t="shared" si="65"/>
        <v>0</v>
      </c>
      <c r="Q162" s="90">
        <f t="shared" si="65"/>
        <v>0</v>
      </c>
      <c r="R162" s="536">
        <f t="shared" si="55"/>
        <v>0</v>
      </c>
      <c r="S162" s="442">
        <f t="shared" si="65"/>
        <v>0</v>
      </c>
      <c r="T162" s="87">
        <f t="shared" si="65"/>
        <v>0</v>
      </c>
      <c r="U162" s="90">
        <f t="shared" si="65"/>
        <v>0</v>
      </c>
      <c r="V162" s="486">
        <f t="shared" si="65"/>
        <v>0</v>
      </c>
      <c r="W162" s="89">
        <f t="shared" si="65"/>
        <v>0</v>
      </c>
      <c r="X162" s="91">
        <f t="shared" si="65"/>
        <v>0</v>
      </c>
    </row>
    <row r="163" spans="1:24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>
        <f>SUM(K163:W163)</f>
        <v>0</v>
      </c>
      <c r="G163" s="439">
        <f>SUM(K163:W163)</f>
        <v>0</v>
      </c>
      <c r="H163" s="439">
        <f>SUM(L163:X163)</f>
        <v>0</v>
      </c>
      <c r="I163" s="635">
        <f>SUM(L163:X163)</f>
        <v>0</v>
      </c>
      <c r="J163" s="163"/>
      <c r="K163" s="166">
        <f t="shared" si="54"/>
        <v>0</v>
      </c>
      <c r="L163" s="94"/>
      <c r="M163" s="95"/>
      <c r="N163" s="95"/>
      <c r="O163" s="95"/>
      <c r="P163" s="95"/>
      <c r="Q163" s="98"/>
      <c r="R163" s="539">
        <f t="shared" si="55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66">J165+J166+J167+J168+J169+J170+J171+J172+J173+J174</f>
        <v>0</v>
      </c>
      <c r="K164" s="166">
        <f t="shared" si="54"/>
        <v>0</v>
      </c>
      <c r="L164" s="94">
        <f t="shared" si="66"/>
        <v>0</v>
      </c>
      <c r="M164" s="95">
        <f t="shared" si="66"/>
        <v>0</v>
      </c>
      <c r="N164" s="95">
        <f t="shared" si="66"/>
        <v>0</v>
      </c>
      <c r="O164" s="95">
        <f t="shared" si="66"/>
        <v>0</v>
      </c>
      <c r="P164" s="95">
        <f t="shared" si="66"/>
        <v>0</v>
      </c>
      <c r="Q164" s="98">
        <f t="shared" si="66"/>
        <v>0</v>
      </c>
      <c r="R164" s="539">
        <f t="shared" si="55"/>
        <v>0</v>
      </c>
      <c r="S164" s="445">
        <f t="shared" si="66"/>
        <v>0</v>
      </c>
      <c r="T164" s="95">
        <f t="shared" si="66"/>
        <v>0</v>
      </c>
      <c r="U164" s="98">
        <f t="shared" si="66"/>
        <v>0</v>
      </c>
      <c r="V164" s="489">
        <f t="shared" si="66"/>
        <v>0</v>
      </c>
      <c r="W164" s="97">
        <f t="shared" si="66"/>
        <v>0</v>
      </c>
      <c r="X164" s="99">
        <f t="shared" si="66"/>
        <v>0</v>
      </c>
    </row>
    <row r="165" spans="1:24" hidden="1">
      <c r="B165" s="55"/>
      <c r="C165" s="2"/>
      <c r="D165" s="764" t="s">
        <v>813</v>
      </c>
      <c r="E165" s="764"/>
      <c r="F165" s="406">
        <f t="shared" ref="F165:F174" si="67">SUM(K165:W165)</f>
        <v>0</v>
      </c>
      <c r="G165" s="429">
        <f t="shared" ref="G165:H174" si="68">SUM(K165:W165)</f>
        <v>0</v>
      </c>
      <c r="H165" s="429">
        <f t="shared" si="68"/>
        <v>0</v>
      </c>
      <c r="I165" s="625">
        <f t="shared" ref="I165:I174" si="69">SUM(L165:X165)</f>
        <v>0</v>
      </c>
      <c r="J165" s="149"/>
      <c r="K165" s="167">
        <f t="shared" si="54"/>
        <v>0</v>
      </c>
      <c r="L165" s="75"/>
      <c r="M165" s="1"/>
      <c r="N165" s="1"/>
      <c r="O165" s="1"/>
      <c r="P165" s="1"/>
      <c r="Q165" s="81"/>
      <c r="R165" s="541">
        <f t="shared" si="55"/>
        <v>0</v>
      </c>
      <c r="S165" s="447"/>
      <c r="T165" s="1"/>
      <c r="U165" s="81"/>
      <c r="V165" s="490"/>
      <c r="W165" s="42"/>
      <c r="X165" s="44"/>
    </row>
    <row r="166" spans="1:24" hidden="1">
      <c r="B166" s="55"/>
      <c r="C166" s="2"/>
      <c r="D166" s="764" t="s">
        <v>814</v>
      </c>
      <c r="E166" s="764"/>
      <c r="F166" s="406">
        <f t="shared" si="67"/>
        <v>0</v>
      </c>
      <c r="G166" s="429">
        <f t="shared" si="68"/>
        <v>0</v>
      </c>
      <c r="H166" s="429">
        <f t="shared" si="68"/>
        <v>0</v>
      </c>
      <c r="I166" s="625">
        <f t="shared" si="69"/>
        <v>0</v>
      </c>
      <c r="J166" s="149"/>
      <c r="K166" s="167">
        <f t="shared" si="54"/>
        <v>0</v>
      </c>
      <c r="L166" s="75"/>
      <c r="M166" s="1"/>
      <c r="N166" s="1"/>
      <c r="O166" s="1"/>
      <c r="P166" s="1"/>
      <c r="Q166" s="81"/>
      <c r="R166" s="541">
        <f t="shared" si="55"/>
        <v>0</v>
      </c>
      <c r="S166" s="447"/>
      <c r="T166" s="1"/>
      <c r="U166" s="81"/>
      <c r="V166" s="490"/>
      <c r="W166" s="42"/>
      <c r="X166" s="44"/>
    </row>
    <row r="167" spans="1:24" hidden="1">
      <c r="B167" s="55"/>
      <c r="C167" s="2"/>
      <c r="D167" s="764" t="s">
        <v>545</v>
      </c>
      <c r="E167" s="764"/>
      <c r="F167" s="406">
        <f t="shared" si="67"/>
        <v>0</v>
      </c>
      <c r="G167" s="429">
        <f t="shared" si="68"/>
        <v>0</v>
      </c>
      <c r="H167" s="429">
        <f t="shared" si="68"/>
        <v>0</v>
      </c>
      <c r="I167" s="625">
        <f t="shared" si="69"/>
        <v>0</v>
      </c>
      <c r="J167" s="149"/>
      <c r="K167" s="167">
        <f t="shared" si="54"/>
        <v>0</v>
      </c>
      <c r="L167" s="75"/>
      <c r="M167" s="1"/>
      <c r="N167" s="1"/>
      <c r="O167" s="1"/>
      <c r="P167" s="1"/>
      <c r="Q167" s="81"/>
      <c r="R167" s="541">
        <f t="shared" si="55"/>
        <v>0</v>
      </c>
      <c r="S167" s="447"/>
      <c r="T167" s="1"/>
      <c r="U167" s="81"/>
      <c r="V167" s="490"/>
      <c r="W167" s="42"/>
      <c r="X167" s="44"/>
    </row>
    <row r="168" spans="1:24" ht="25.5" hidden="1" customHeight="1">
      <c r="B168" s="55"/>
      <c r="C168" s="2"/>
      <c r="D168" s="735" t="s">
        <v>548</v>
      </c>
      <c r="E168" s="735"/>
      <c r="F168" s="409">
        <f t="shared" si="67"/>
        <v>0</v>
      </c>
      <c r="G168" s="432">
        <f t="shared" si="68"/>
        <v>0</v>
      </c>
      <c r="H168" s="432">
        <f t="shared" si="68"/>
        <v>0</v>
      </c>
      <c r="I168" s="628">
        <f t="shared" si="69"/>
        <v>0</v>
      </c>
      <c r="J168" s="159"/>
      <c r="K168" s="167">
        <f t="shared" si="54"/>
        <v>0</v>
      </c>
      <c r="L168" s="75"/>
      <c r="M168" s="1"/>
      <c r="N168" s="1"/>
      <c r="O168" s="1"/>
      <c r="P168" s="1"/>
      <c r="Q168" s="81"/>
      <c r="R168" s="541">
        <f t="shared" si="55"/>
        <v>0</v>
      </c>
      <c r="S168" s="447"/>
      <c r="T168" s="1"/>
      <c r="U168" s="81"/>
      <c r="V168" s="490"/>
      <c r="W168" s="42"/>
      <c r="X168" s="44"/>
    </row>
    <row r="169" spans="1:24" hidden="1">
      <c r="B169" s="55"/>
      <c r="C169" s="2"/>
      <c r="D169" s="764" t="s">
        <v>550</v>
      </c>
      <c r="E169" s="764"/>
      <c r="F169" s="406">
        <f t="shared" si="67"/>
        <v>0</v>
      </c>
      <c r="G169" s="429">
        <f t="shared" si="68"/>
        <v>0</v>
      </c>
      <c r="H169" s="429">
        <f t="shared" si="68"/>
        <v>0</v>
      </c>
      <c r="I169" s="625">
        <f t="shared" si="69"/>
        <v>0</v>
      </c>
      <c r="J169" s="149"/>
      <c r="K169" s="167">
        <f t="shared" si="54"/>
        <v>0</v>
      </c>
      <c r="L169" s="75"/>
      <c r="M169" s="1"/>
      <c r="N169" s="1"/>
      <c r="O169" s="1"/>
      <c r="P169" s="1"/>
      <c r="Q169" s="81"/>
      <c r="R169" s="541">
        <f t="shared" si="55"/>
        <v>0</v>
      </c>
      <c r="S169" s="447"/>
      <c r="T169" s="1"/>
      <c r="U169" s="81"/>
      <c r="V169" s="490"/>
      <c r="W169" s="42"/>
      <c r="X169" s="44"/>
    </row>
    <row r="170" spans="1:24" hidden="1">
      <c r="B170" s="55"/>
      <c r="C170" s="2"/>
      <c r="D170" s="764" t="s">
        <v>551</v>
      </c>
      <c r="E170" s="764"/>
      <c r="F170" s="406">
        <f t="shared" si="67"/>
        <v>0</v>
      </c>
      <c r="G170" s="429">
        <f t="shared" si="68"/>
        <v>0</v>
      </c>
      <c r="H170" s="429">
        <f t="shared" si="68"/>
        <v>0</v>
      </c>
      <c r="I170" s="625">
        <f t="shared" si="69"/>
        <v>0</v>
      </c>
      <c r="J170" s="149"/>
      <c r="K170" s="167">
        <f t="shared" si="54"/>
        <v>0</v>
      </c>
      <c r="L170" s="75"/>
      <c r="M170" s="1"/>
      <c r="N170" s="1"/>
      <c r="O170" s="1"/>
      <c r="P170" s="1"/>
      <c r="Q170" s="81"/>
      <c r="R170" s="541">
        <f t="shared" si="55"/>
        <v>0</v>
      </c>
      <c r="S170" s="447"/>
      <c r="T170" s="1"/>
      <c r="U170" s="81"/>
      <c r="V170" s="490"/>
      <c r="W170" s="42"/>
      <c r="X170" s="44"/>
    </row>
    <row r="171" spans="1:24" ht="25.5" hidden="1" customHeight="1">
      <c r="B171" s="55"/>
      <c r="C171" s="2"/>
      <c r="D171" s="735" t="s">
        <v>555</v>
      </c>
      <c r="E171" s="735"/>
      <c r="F171" s="409">
        <f t="shared" si="67"/>
        <v>0</v>
      </c>
      <c r="G171" s="432">
        <f t="shared" si="68"/>
        <v>0</v>
      </c>
      <c r="H171" s="432">
        <f t="shared" si="68"/>
        <v>0</v>
      </c>
      <c r="I171" s="628">
        <f t="shared" si="69"/>
        <v>0</v>
      </c>
      <c r="J171" s="159"/>
      <c r="K171" s="167">
        <f t="shared" si="54"/>
        <v>0</v>
      </c>
      <c r="L171" s="75"/>
      <c r="M171" s="1"/>
      <c r="N171" s="1"/>
      <c r="O171" s="1"/>
      <c r="P171" s="1"/>
      <c r="Q171" s="81"/>
      <c r="R171" s="541">
        <f t="shared" si="55"/>
        <v>0</v>
      </c>
      <c r="S171" s="447"/>
      <c r="T171" s="1"/>
      <c r="U171" s="81"/>
      <c r="V171" s="490"/>
      <c r="W171" s="42"/>
      <c r="X171" s="44"/>
    </row>
    <row r="172" spans="1:24" ht="25.5" hidden="1" customHeight="1">
      <c r="B172" s="55"/>
      <c r="C172" s="2"/>
      <c r="D172" s="735" t="s">
        <v>558</v>
      </c>
      <c r="E172" s="735"/>
      <c r="F172" s="409">
        <f t="shared" si="67"/>
        <v>0</v>
      </c>
      <c r="G172" s="432">
        <f t="shared" si="68"/>
        <v>0</v>
      </c>
      <c r="H172" s="432">
        <f t="shared" si="68"/>
        <v>0</v>
      </c>
      <c r="I172" s="628">
        <f t="shared" si="69"/>
        <v>0</v>
      </c>
      <c r="J172" s="159"/>
      <c r="K172" s="167">
        <f t="shared" si="54"/>
        <v>0</v>
      </c>
      <c r="L172" s="75"/>
      <c r="M172" s="1"/>
      <c r="N172" s="1"/>
      <c r="O172" s="1"/>
      <c r="P172" s="1"/>
      <c r="Q172" s="81"/>
      <c r="R172" s="541">
        <f t="shared" si="55"/>
        <v>0</v>
      </c>
      <c r="S172" s="447"/>
      <c r="T172" s="1"/>
      <c r="U172" s="81"/>
      <c r="V172" s="490"/>
      <c r="W172" s="42"/>
      <c r="X172" s="44"/>
    </row>
    <row r="173" spans="1:24" ht="25.5" hidden="1" customHeight="1">
      <c r="B173" s="55"/>
      <c r="C173" s="2"/>
      <c r="D173" s="735" t="s">
        <v>560</v>
      </c>
      <c r="E173" s="735"/>
      <c r="F173" s="409">
        <f t="shared" si="67"/>
        <v>0</v>
      </c>
      <c r="G173" s="432">
        <f t="shared" si="68"/>
        <v>0</v>
      </c>
      <c r="H173" s="432">
        <f t="shared" si="68"/>
        <v>0</v>
      </c>
      <c r="I173" s="628">
        <f t="shared" si="69"/>
        <v>0</v>
      </c>
      <c r="J173" s="159"/>
      <c r="K173" s="167">
        <f t="shared" si="54"/>
        <v>0</v>
      </c>
      <c r="L173" s="75"/>
      <c r="M173" s="1"/>
      <c r="N173" s="1"/>
      <c r="O173" s="1"/>
      <c r="P173" s="1"/>
      <c r="Q173" s="81"/>
      <c r="R173" s="541">
        <f t="shared" si="55"/>
        <v>0</v>
      </c>
      <c r="S173" s="447"/>
      <c r="T173" s="1"/>
      <c r="U173" s="81"/>
      <c r="V173" s="490"/>
      <c r="W173" s="42"/>
      <c r="X173" s="44"/>
    </row>
    <row r="174" spans="1:24" ht="25.5" hidden="1" customHeight="1">
      <c r="B174" s="55"/>
      <c r="C174" s="2"/>
      <c r="D174" s="735" t="s">
        <v>563</v>
      </c>
      <c r="E174" s="735"/>
      <c r="F174" s="409">
        <f t="shared" si="67"/>
        <v>0</v>
      </c>
      <c r="G174" s="432">
        <f t="shared" si="68"/>
        <v>0</v>
      </c>
      <c r="H174" s="432">
        <f t="shared" si="68"/>
        <v>0</v>
      </c>
      <c r="I174" s="628">
        <f t="shared" si="69"/>
        <v>0</v>
      </c>
      <c r="J174" s="159"/>
      <c r="K174" s="167">
        <f t="shared" si="54"/>
        <v>0</v>
      </c>
      <c r="L174" s="75"/>
      <c r="M174" s="1"/>
      <c r="N174" s="1"/>
      <c r="O174" s="1"/>
      <c r="P174" s="1"/>
      <c r="Q174" s="81"/>
      <c r="R174" s="541">
        <f t="shared" si="55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70">J176+J177+J178+J179+J180+J181+J182+J183+J184+J185</f>
        <v>0</v>
      </c>
      <c r="K175" s="166">
        <f t="shared" si="54"/>
        <v>0</v>
      </c>
      <c r="L175" s="94">
        <f t="shared" si="70"/>
        <v>0</v>
      </c>
      <c r="M175" s="95">
        <f t="shared" si="70"/>
        <v>0</v>
      </c>
      <c r="N175" s="95">
        <f t="shared" si="70"/>
        <v>0</v>
      </c>
      <c r="O175" s="95">
        <f t="shared" si="70"/>
        <v>0</v>
      </c>
      <c r="P175" s="95">
        <f t="shared" si="70"/>
        <v>0</v>
      </c>
      <c r="Q175" s="98">
        <f t="shared" si="70"/>
        <v>0</v>
      </c>
      <c r="R175" s="539">
        <f t="shared" si="55"/>
        <v>0</v>
      </c>
      <c r="S175" s="445">
        <f t="shared" si="70"/>
        <v>0</v>
      </c>
      <c r="T175" s="95">
        <f t="shared" si="70"/>
        <v>0</v>
      </c>
      <c r="U175" s="98">
        <f t="shared" si="70"/>
        <v>0</v>
      </c>
      <c r="V175" s="489">
        <f t="shared" si="70"/>
        <v>0</v>
      </c>
      <c r="W175" s="97">
        <f t="shared" si="70"/>
        <v>0</v>
      </c>
      <c r="X175" s="99">
        <f t="shared" si="70"/>
        <v>0</v>
      </c>
    </row>
    <row r="176" spans="1:24" hidden="1">
      <c r="B176" s="55"/>
      <c r="C176" s="2"/>
      <c r="D176" s="764" t="s">
        <v>815</v>
      </c>
      <c r="E176" s="764"/>
      <c r="F176" s="406">
        <f t="shared" ref="F176:F185" si="71">SUM(K176:W176)</f>
        <v>0</v>
      </c>
      <c r="G176" s="429">
        <f t="shared" ref="G176:H185" si="72">SUM(K176:W176)</f>
        <v>0</v>
      </c>
      <c r="H176" s="429">
        <f t="shared" si="72"/>
        <v>0</v>
      </c>
      <c r="I176" s="625">
        <f t="shared" ref="I176:I185" si="73">SUM(L176:X176)</f>
        <v>0</v>
      </c>
      <c r="J176" s="149"/>
      <c r="K176" s="167">
        <f t="shared" si="54"/>
        <v>0</v>
      </c>
      <c r="L176" s="75"/>
      <c r="M176" s="1"/>
      <c r="N176" s="1"/>
      <c r="O176" s="1"/>
      <c r="P176" s="1"/>
      <c r="Q176" s="81"/>
      <c r="R176" s="541">
        <f t="shared" si="55"/>
        <v>0</v>
      </c>
      <c r="S176" s="447"/>
      <c r="T176" s="1"/>
      <c r="U176" s="81"/>
      <c r="V176" s="490"/>
      <c r="W176" s="42"/>
      <c r="X176" s="44"/>
    </row>
    <row r="177" spans="1:24" hidden="1">
      <c r="B177" s="55"/>
      <c r="C177" s="2"/>
      <c r="D177" s="764" t="s">
        <v>816</v>
      </c>
      <c r="E177" s="764"/>
      <c r="F177" s="406">
        <f t="shared" si="71"/>
        <v>0</v>
      </c>
      <c r="G177" s="429">
        <f t="shared" si="72"/>
        <v>0</v>
      </c>
      <c r="H177" s="429">
        <f t="shared" si="72"/>
        <v>0</v>
      </c>
      <c r="I177" s="625">
        <f t="shared" si="73"/>
        <v>0</v>
      </c>
      <c r="J177" s="149"/>
      <c r="K177" s="167">
        <f t="shared" si="54"/>
        <v>0</v>
      </c>
      <c r="L177" s="75"/>
      <c r="M177" s="1"/>
      <c r="N177" s="1"/>
      <c r="O177" s="1"/>
      <c r="P177" s="1"/>
      <c r="Q177" s="81"/>
      <c r="R177" s="541">
        <f t="shared" si="55"/>
        <v>0</v>
      </c>
      <c r="S177" s="447"/>
      <c r="T177" s="1"/>
      <c r="U177" s="81"/>
      <c r="V177" s="490"/>
      <c r="W177" s="42"/>
      <c r="X177" s="44"/>
    </row>
    <row r="178" spans="1:24" hidden="1">
      <c r="B178" s="55"/>
      <c r="C178" s="2"/>
      <c r="D178" s="764" t="s">
        <v>546</v>
      </c>
      <c r="E178" s="764"/>
      <c r="F178" s="406">
        <f t="shared" si="71"/>
        <v>0</v>
      </c>
      <c r="G178" s="429">
        <f t="shared" si="72"/>
        <v>0</v>
      </c>
      <c r="H178" s="429">
        <f t="shared" si="72"/>
        <v>0</v>
      </c>
      <c r="I178" s="625">
        <f t="shared" si="73"/>
        <v>0</v>
      </c>
      <c r="J178" s="149"/>
      <c r="K178" s="167">
        <f t="shared" si="54"/>
        <v>0</v>
      </c>
      <c r="L178" s="75"/>
      <c r="M178" s="1"/>
      <c r="N178" s="1"/>
      <c r="O178" s="1"/>
      <c r="P178" s="1"/>
      <c r="Q178" s="81"/>
      <c r="R178" s="541">
        <f t="shared" si="55"/>
        <v>0</v>
      </c>
      <c r="S178" s="447"/>
      <c r="T178" s="1"/>
      <c r="U178" s="81"/>
      <c r="V178" s="490"/>
      <c r="W178" s="42"/>
      <c r="X178" s="44"/>
    </row>
    <row r="179" spans="1:24" ht="25.5" hidden="1" customHeight="1">
      <c r="B179" s="55"/>
      <c r="C179" s="2"/>
      <c r="D179" s="735" t="s">
        <v>549</v>
      </c>
      <c r="E179" s="735"/>
      <c r="F179" s="409">
        <f t="shared" si="71"/>
        <v>0</v>
      </c>
      <c r="G179" s="432">
        <f t="shared" si="72"/>
        <v>0</v>
      </c>
      <c r="H179" s="432">
        <f t="shared" si="72"/>
        <v>0</v>
      </c>
      <c r="I179" s="628">
        <f t="shared" si="73"/>
        <v>0</v>
      </c>
      <c r="J179" s="159"/>
      <c r="K179" s="167">
        <f t="shared" si="54"/>
        <v>0</v>
      </c>
      <c r="L179" s="75"/>
      <c r="M179" s="1"/>
      <c r="N179" s="1"/>
      <c r="O179" s="1"/>
      <c r="P179" s="1"/>
      <c r="Q179" s="81"/>
      <c r="R179" s="541">
        <f t="shared" si="55"/>
        <v>0</v>
      </c>
      <c r="S179" s="447"/>
      <c r="T179" s="1"/>
      <c r="U179" s="81"/>
      <c r="V179" s="490"/>
      <c r="W179" s="42"/>
      <c r="X179" s="44"/>
    </row>
    <row r="180" spans="1:24" hidden="1">
      <c r="B180" s="55"/>
      <c r="C180" s="2"/>
      <c r="D180" s="764" t="s">
        <v>552</v>
      </c>
      <c r="E180" s="764"/>
      <c r="F180" s="406">
        <f t="shared" si="71"/>
        <v>0</v>
      </c>
      <c r="G180" s="429">
        <f t="shared" si="72"/>
        <v>0</v>
      </c>
      <c r="H180" s="429">
        <f t="shared" si="72"/>
        <v>0</v>
      </c>
      <c r="I180" s="625">
        <f t="shared" si="73"/>
        <v>0</v>
      </c>
      <c r="J180" s="149"/>
      <c r="K180" s="167">
        <f t="shared" si="54"/>
        <v>0</v>
      </c>
      <c r="L180" s="75"/>
      <c r="M180" s="1"/>
      <c r="N180" s="1"/>
      <c r="O180" s="1"/>
      <c r="P180" s="1"/>
      <c r="Q180" s="81"/>
      <c r="R180" s="541">
        <f t="shared" si="55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817</v>
      </c>
      <c r="E181" s="764"/>
      <c r="F181" s="406">
        <f t="shared" si="71"/>
        <v>0</v>
      </c>
      <c r="G181" s="429">
        <f t="shared" si="72"/>
        <v>0</v>
      </c>
      <c r="H181" s="429">
        <f t="shared" si="72"/>
        <v>0</v>
      </c>
      <c r="I181" s="625">
        <f t="shared" si="73"/>
        <v>0</v>
      </c>
      <c r="J181" s="149"/>
      <c r="K181" s="167">
        <f t="shared" si="54"/>
        <v>0</v>
      </c>
      <c r="L181" s="75"/>
      <c r="M181" s="1"/>
      <c r="N181" s="1"/>
      <c r="O181" s="1"/>
      <c r="P181" s="1"/>
      <c r="Q181" s="81"/>
      <c r="R181" s="541">
        <f t="shared" si="55"/>
        <v>0</v>
      </c>
      <c r="S181" s="447"/>
      <c r="T181" s="1"/>
      <c r="U181" s="81"/>
      <c r="V181" s="490"/>
      <c r="W181" s="42"/>
      <c r="X181" s="44"/>
    </row>
    <row r="182" spans="1:24" ht="25.5" hidden="1" customHeight="1">
      <c r="B182" s="55"/>
      <c r="C182" s="2"/>
      <c r="D182" s="735" t="s">
        <v>556</v>
      </c>
      <c r="E182" s="735"/>
      <c r="F182" s="409">
        <f t="shared" si="71"/>
        <v>0</v>
      </c>
      <c r="G182" s="432">
        <f t="shared" si="72"/>
        <v>0</v>
      </c>
      <c r="H182" s="432">
        <f t="shared" si="72"/>
        <v>0</v>
      </c>
      <c r="I182" s="628">
        <f t="shared" si="73"/>
        <v>0</v>
      </c>
      <c r="J182" s="159"/>
      <c r="K182" s="167">
        <f t="shared" si="54"/>
        <v>0</v>
      </c>
      <c r="L182" s="75"/>
      <c r="M182" s="1"/>
      <c r="N182" s="1"/>
      <c r="O182" s="1"/>
      <c r="P182" s="1"/>
      <c r="Q182" s="81"/>
      <c r="R182" s="541">
        <f t="shared" si="55"/>
        <v>0</v>
      </c>
      <c r="S182" s="447"/>
      <c r="T182" s="1"/>
      <c r="U182" s="81"/>
      <c r="V182" s="490"/>
      <c r="W182" s="42"/>
      <c r="X182" s="44"/>
    </row>
    <row r="183" spans="1:24" ht="25.5" hidden="1" customHeight="1">
      <c r="B183" s="55"/>
      <c r="C183" s="2"/>
      <c r="D183" s="735" t="s">
        <v>559</v>
      </c>
      <c r="E183" s="735"/>
      <c r="F183" s="409">
        <f t="shared" si="71"/>
        <v>0</v>
      </c>
      <c r="G183" s="432">
        <f t="shared" si="72"/>
        <v>0</v>
      </c>
      <c r="H183" s="432">
        <f t="shared" si="72"/>
        <v>0</v>
      </c>
      <c r="I183" s="628">
        <f t="shared" si="73"/>
        <v>0</v>
      </c>
      <c r="J183" s="159"/>
      <c r="K183" s="167">
        <f t="shared" si="54"/>
        <v>0</v>
      </c>
      <c r="L183" s="75"/>
      <c r="M183" s="1"/>
      <c r="N183" s="1"/>
      <c r="O183" s="1"/>
      <c r="P183" s="1"/>
      <c r="Q183" s="81"/>
      <c r="R183" s="541">
        <f t="shared" si="55"/>
        <v>0</v>
      </c>
      <c r="S183" s="447"/>
      <c r="T183" s="1"/>
      <c r="U183" s="81"/>
      <c r="V183" s="490"/>
      <c r="W183" s="42"/>
      <c r="X183" s="44"/>
    </row>
    <row r="184" spans="1:24" ht="25.5" hidden="1" customHeight="1">
      <c r="B184" s="55"/>
      <c r="C184" s="2"/>
      <c r="D184" s="735" t="s">
        <v>561</v>
      </c>
      <c r="E184" s="735"/>
      <c r="F184" s="409">
        <f t="shared" si="71"/>
        <v>0</v>
      </c>
      <c r="G184" s="432">
        <f t="shared" si="72"/>
        <v>0</v>
      </c>
      <c r="H184" s="432">
        <f t="shared" si="72"/>
        <v>0</v>
      </c>
      <c r="I184" s="628">
        <f t="shared" si="73"/>
        <v>0</v>
      </c>
      <c r="J184" s="159"/>
      <c r="K184" s="167">
        <f t="shared" si="54"/>
        <v>0</v>
      </c>
      <c r="L184" s="75"/>
      <c r="M184" s="1"/>
      <c r="N184" s="1"/>
      <c r="O184" s="1"/>
      <c r="P184" s="1"/>
      <c r="Q184" s="81"/>
      <c r="R184" s="541">
        <f t="shared" si="55"/>
        <v>0</v>
      </c>
      <c r="S184" s="447"/>
      <c r="T184" s="1"/>
      <c r="U184" s="81"/>
      <c r="V184" s="490"/>
      <c r="W184" s="42"/>
      <c r="X184" s="44"/>
    </row>
    <row r="185" spans="1:24" ht="25.5" hidden="1" customHeight="1">
      <c r="B185" s="55"/>
      <c r="C185" s="2"/>
      <c r="D185" s="735" t="s">
        <v>564</v>
      </c>
      <c r="E185" s="735"/>
      <c r="F185" s="409">
        <f t="shared" si="71"/>
        <v>0</v>
      </c>
      <c r="G185" s="432">
        <f t="shared" si="72"/>
        <v>0</v>
      </c>
      <c r="H185" s="432">
        <f t="shared" si="72"/>
        <v>0</v>
      </c>
      <c r="I185" s="628">
        <f t="shared" si="73"/>
        <v>0</v>
      </c>
      <c r="J185" s="159"/>
      <c r="K185" s="167">
        <f t="shared" si="54"/>
        <v>0</v>
      </c>
      <c r="L185" s="75"/>
      <c r="M185" s="1"/>
      <c r="N185" s="1"/>
      <c r="O185" s="1"/>
      <c r="P185" s="1"/>
      <c r="Q185" s="81"/>
      <c r="R185" s="541">
        <f t="shared" si="55"/>
        <v>0</v>
      </c>
      <c r="S185" s="447"/>
      <c r="T185" s="1"/>
      <c r="U185" s="81"/>
      <c r="V185" s="490"/>
      <c r="W185" s="42"/>
      <c r="X185" s="44"/>
    </row>
    <row r="186" spans="1:24" s="18" customFormat="1" hidden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74">J187+J188+J189+J190+J191+J192+J193+J194+J195+J196</f>
        <v>0</v>
      </c>
      <c r="K186" s="166">
        <f t="shared" si="54"/>
        <v>0</v>
      </c>
      <c r="L186" s="94">
        <f t="shared" si="74"/>
        <v>0</v>
      </c>
      <c r="M186" s="95">
        <f t="shared" si="74"/>
        <v>0</v>
      </c>
      <c r="N186" s="95">
        <f t="shared" si="74"/>
        <v>0</v>
      </c>
      <c r="O186" s="95">
        <f t="shared" si="74"/>
        <v>0</v>
      </c>
      <c r="P186" s="95">
        <f t="shared" si="74"/>
        <v>0</v>
      </c>
      <c r="Q186" s="98">
        <f t="shared" si="74"/>
        <v>0</v>
      </c>
      <c r="R186" s="539">
        <f t="shared" si="55"/>
        <v>0</v>
      </c>
      <c r="S186" s="445">
        <f t="shared" si="74"/>
        <v>0</v>
      </c>
      <c r="T186" s="95">
        <f t="shared" si="74"/>
        <v>0</v>
      </c>
      <c r="U186" s="98">
        <f t="shared" si="74"/>
        <v>0</v>
      </c>
      <c r="V186" s="489">
        <f t="shared" si="74"/>
        <v>0</v>
      </c>
      <c r="W186" s="97">
        <f t="shared" si="74"/>
        <v>0</v>
      </c>
      <c r="X186" s="99">
        <f t="shared" si="74"/>
        <v>0</v>
      </c>
    </row>
    <row r="187" spans="1:24" hidden="1">
      <c r="B187" s="55"/>
      <c r="C187" s="2"/>
      <c r="D187" s="764" t="s">
        <v>371</v>
      </c>
      <c r="E187" s="764"/>
      <c r="F187" s="406">
        <f t="shared" ref="F187:F196" si="75">SUM(K187:W187)</f>
        <v>0</v>
      </c>
      <c r="G187" s="429">
        <f t="shared" ref="G187:H196" si="76">SUM(K187:W187)</f>
        <v>0</v>
      </c>
      <c r="H187" s="429">
        <f t="shared" si="76"/>
        <v>0</v>
      </c>
      <c r="I187" s="625">
        <f t="shared" ref="I187:I196" si="77">SUM(L187:X187)</f>
        <v>0</v>
      </c>
      <c r="J187" s="149"/>
      <c r="K187" s="167">
        <f t="shared" si="54"/>
        <v>0</v>
      </c>
      <c r="L187" s="75"/>
      <c r="M187" s="1"/>
      <c r="N187" s="1"/>
      <c r="O187" s="1"/>
      <c r="P187" s="1"/>
      <c r="Q187" s="81"/>
      <c r="R187" s="541">
        <f t="shared" si="55"/>
        <v>0</v>
      </c>
      <c r="S187" s="447"/>
      <c r="T187" s="1"/>
      <c r="U187" s="81"/>
      <c r="V187" s="490"/>
      <c r="W187" s="42"/>
      <c r="X187" s="44"/>
    </row>
    <row r="188" spans="1:24" hidden="1">
      <c r="B188" s="55"/>
      <c r="C188" s="2"/>
      <c r="D188" s="764" t="s">
        <v>544</v>
      </c>
      <c r="E188" s="764"/>
      <c r="F188" s="406">
        <f t="shared" si="75"/>
        <v>0</v>
      </c>
      <c r="G188" s="429">
        <f t="shared" si="76"/>
        <v>0</v>
      </c>
      <c r="H188" s="429">
        <f t="shared" si="76"/>
        <v>0</v>
      </c>
      <c r="I188" s="625">
        <f t="shared" si="77"/>
        <v>0</v>
      </c>
      <c r="J188" s="149"/>
      <c r="K188" s="167">
        <f t="shared" si="54"/>
        <v>0</v>
      </c>
      <c r="L188" s="75"/>
      <c r="M188" s="1"/>
      <c r="N188" s="1"/>
      <c r="O188" s="1"/>
      <c r="P188" s="1"/>
      <c r="Q188" s="81"/>
      <c r="R188" s="541">
        <f t="shared" si="55"/>
        <v>0</v>
      </c>
      <c r="S188" s="447"/>
      <c r="T188" s="1"/>
      <c r="U188" s="81"/>
      <c r="V188" s="490"/>
      <c r="W188" s="42"/>
      <c r="X188" s="44"/>
    </row>
    <row r="189" spans="1:24" hidden="1">
      <c r="B189" s="55"/>
      <c r="C189" s="2"/>
      <c r="D189" s="764" t="s">
        <v>547</v>
      </c>
      <c r="E189" s="764"/>
      <c r="F189" s="406">
        <f t="shared" si="75"/>
        <v>0</v>
      </c>
      <c r="G189" s="429">
        <f t="shared" si="76"/>
        <v>0</v>
      </c>
      <c r="H189" s="429">
        <f t="shared" si="76"/>
        <v>0</v>
      </c>
      <c r="I189" s="625">
        <f t="shared" si="77"/>
        <v>0</v>
      </c>
      <c r="J189" s="149"/>
      <c r="K189" s="167">
        <f t="shared" si="54"/>
        <v>0</v>
      </c>
      <c r="L189" s="75"/>
      <c r="M189" s="1"/>
      <c r="N189" s="1"/>
      <c r="O189" s="1"/>
      <c r="P189" s="1"/>
      <c r="Q189" s="81"/>
      <c r="R189" s="541">
        <f t="shared" si="55"/>
        <v>0</v>
      </c>
      <c r="S189" s="447"/>
      <c r="T189" s="1"/>
      <c r="U189" s="81"/>
      <c r="V189" s="490"/>
      <c r="W189" s="42"/>
      <c r="X189" s="44"/>
    </row>
    <row r="190" spans="1:24" hidden="1">
      <c r="B190" s="55"/>
      <c r="C190" s="2"/>
      <c r="D190" s="735" t="s">
        <v>818</v>
      </c>
      <c r="E190" s="735"/>
      <c r="F190" s="409">
        <f t="shared" si="75"/>
        <v>0</v>
      </c>
      <c r="G190" s="432">
        <f t="shared" si="76"/>
        <v>0</v>
      </c>
      <c r="H190" s="432">
        <f t="shared" si="76"/>
        <v>0</v>
      </c>
      <c r="I190" s="628">
        <f t="shared" si="77"/>
        <v>0</v>
      </c>
      <c r="J190" s="159"/>
      <c r="K190" s="167">
        <f t="shared" si="54"/>
        <v>0</v>
      </c>
      <c r="L190" s="75"/>
      <c r="M190" s="1"/>
      <c r="N190" s="1"/>
      <c r="O190" s="1"/>
      <c r="P190" s="1"/>
      <c r="Q190" s="81"/>
      <c r="R190" s="541">
        <f t="shared" si="55"/>
        <v>0</v>
      </c>
      <c r="S190" s="447"/>
      <c r="T190" s="1"/>
      <c r="U190" s="81"/>
      <c r="V190" s="490"/>
      <c r="W190" s="42"/>
      <c r="X190" s="44"/>
    </row>
    <row r="191" spans="1:24" hidden="1">
      <c r="B191" s="55"/>
      <c r="C191" s="2"/>
      <c r="D191" s="764" t="s">
        <v>554</v>
      </c>
      <c r="E191" s="764"/>
      <c r="F191" s="406">
        <f t="shared" si="75"/>
        <v>0</v>
      </c>
      <c r="G191" s="429">
        <f t="shared" si="76"/>
        <v>0</v>
      </c>
      <c r="H191" s="429">
        <f t="shared" si="76"/>
        <v>0</v>
      </c>
      <c r="I191" s="625">
        <f t="shared" si="77"/>
        <v>0</v>
      </c>
      <c r="J191" s="149"/>
      <c r="K191" s="167">
        <f t="shared" si="54"/>
        <v>0</v>
      </c>
      <c r="L191" s="75"/>
      <c r="M191" s="1"/>
      <c r="N191" s="1"/>
      <c r="O191" s="1"/>
      <c r="P191" s="1"/>
      <c r="Q191" s="81"/>
      <c r="R191" s="541">
        <f t="shared" si="55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553</v>
      </c>
      <c r="E192" s="764"/>
      <c r="F192" s="406">
        <f t="shared" si="75"/>
        <v>0</v>
      </c>
      <c r="G192" s="429">
        <f t="shared" si="76"/>
        <v>0</v>
      </c>
      <c r="H192" s="429">
        <f t="shared" si="76"/>
        <v>0</v>
      </c>
      <c r="I192" s="625">
        <f t="shared" si="77"/>
        <v>0</v>
      </c>
      <c r="J192" s="149"/>
      <c r="K192" s="167">
        <f t="shared" si="54"/>
        <v>0</v>
      </c>
      <c r="L192" s="75"/>
      <c r="M192" s="1"/>
      <c r="N192" s="1"/>
      <c r="O192" s="1"/>
      <c r="P192" s="1"/>
      <c r="Q192" s="81"/>
      <c r="R192" s="541">
        <f t="shared" si="55"/>
        <v>0</v>
      </c>
      <c r="S192" s="447"/>
      <c r="T192" s="1"/>
      <c r="U192" s="81"/>
      <c r="V192" s="490"/>
      <c r="W192" s="42"/>
      <c r="X192" s="44"/>
    </row>
    <row r="193" spans="1:24" ht="25.5" hidden="1" customHeight="1">
      <c r="B193" s="55"/>
      <c r="C193" s="2"/>
      <c r="D193" s="735" t="s">
        <v>557</v>
      </c>
      <c r="E193" s="735"/>
      <c r="F193" s="409">
        <f t="shared" si="75"/>
        <v>0</v>
      </c>
      <c r="G193" s="432">
        <f t="shared" si="76"/>
        <v>0</v>
      </c>
      <c r="H193" s="432">
        <f t="shared" si="76"/>
        <v>0</v>
      </c>
      <c r="I193" s="628">
        <f t="shared" si="77"/>
        <v>0</v>
      </c>
      <c r="J193" s="159"/>
      <c r="K193" s="167">
        <f t="shared" si="54"/>
        <v>0</v>
      </c>
      <c r="L193" s="75"/>
      <c r="M193" s="1"/>
      <c r="N193" s="1"/>
      <c r="O193" s="1"/>
      <c r="P193" s="1"/>
      <c r="Q193" s="81"/>
      <c r="R193" s="541">
        <f t="shared" si="55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64" t="s">
        <v>819</v>
      </c>
      <c r="E194" s="764"/>
      <c r="F194" s="406">
        <f t="shared" si="75"/>
        <v>0</v>
      </c>
      <c r="G194" s="429">
        <f t="shared" si="76"/>
        <v>0</v>
      </c>
      <c r="H194" s="429">
        <f t="shared" si="76"/>
        <v>0</v>
      </c>
      <c r="I194" s="625">
        <f t="shared" si="77"/>
        <v>0</v>
      </c>
      <c r="J194" s="149"/>
      <c r="K194" s="167">
        <f t="shared" si="54"/>
        <v>0</v>
      </c>
      <c r="L194" s="75"/>
      <c r="M194" s="1"/>
      <c r="N194" s="1"/>
      <c r="O194" s="1"/>
      <c r="P194" s="1"/>
      <c r="Q194" s="81"/>
      <c r="R194" s="541">
        <f t="shared" si="55"/>
        <v>0</v>
      </c>
      <c r="S194" s="447"/>
      <c r="T194" s="1"/>
      <c r="U194" s="81"/>
      <c r="V194" s="490"/>
      <c r="W194" s="42"/>
      <c r="X194" s="44"/>
    </row>
    <row r="195" spans="1:24" ht="25.5" hidden="1" customHeight="1">
      <c r="B195" s="55"/>
      <c r="C195" s="2"/>
      <c r="D195" s="735" t="s">
        <v>562</v>
      </c>
      <c r="E195" s="735"/>
      <c r="F195" s="409">
        <f t="shared" si="75"/>
        <v>0</v>
      </c>
      <c r="G195" s="432">
        <f t="shared" si="76"/>
        <v>0</v>
      </c>
      <c r="H195" s="432">
        <f t="shared" si="76"/>
        <v>0</v>
      </c>
      <c r="I195" s="628">
        <f t="shared" si="77"/>
        <v>0</v>
      </c>
      <c r="J195" s="159"/>
      <c r="K195" s="167">
        <f t="shared" si="54"/>
        <v>0</v>
      </c>
      <c r="L195" s="75"/>
      <c r="M195" s="1"/>
      <c r="N195" s="1"/>
      <c r="O195" s="1"/>
      <c r="P195" s="1"/>
      <c r="Q195" s="81"/>
      <c r="R195" s="541">
        <f t="shared" si="55"/>
        <v>0</v>
      </c>
      <c r="S195" s="447"/>
      <c r="T195" s="1"/>
      <c r="U195" s="81"/>
      <c r="V195" s="490"/>
      <c r="W195" s="42"/>
      <c r="X195" s="44"/>
    </row>
    <row r="196" spans="1:24" ht="25.5" hidden="1" customHeight="1">
      <c r="B196" s="55"/>
      <c r="C196" s="2"/>
      <c r="D196" s="735" t="s">
        <v>565</v>
      </c>
      <c r="E196" s="735"/>
      <c r="F196" s="409">
        <f t="shared" si="75"/>
        <v>0</v>
      </c>
      <c r="G196" s="432">
        <f t="shared" si="76"/>
        <v>0</v>
      </c>
      <c r="H196" s="432">
        <f t="shared" si="76"/>
        <v>0</v>
      </c>
      <c r="I196" s="628">
        <f t="shared" si="77"/>
        <v>0</v>
      </c>
      <c r="J196" s="159"/>
      <c r="K196" s="167">
        <f t="shared" si="54"/>
        <v>0</v>
      </c>
      <c r="L196" s="75"/>
      <c r="M196" s="1"/>
      <c r="N196" s="1"/>
      <c r="O196" s="1"/>
      <c r="P196" s="1"/>
      <c r="Q196" s="81"/>
      <c r="R196" s="541">
        <f t="shared" si="55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78">J198+J199</f>
        <v>0</v>
      </c>
      <c r="K197" s="166">
        <f t="shared" si="54"/>
        <v>0</v>
      </c>
      <c r="L197" s="94">
        <f t="shared" si="78"/>
        <v>0</v>
      </c>
      <c r="M197" s="95">
        <f t="shared" si="78"/>
        <v>0</v>
      </c>
      <c r="N197" s="95">
        <f t="shared" si="78"/>
        <v>0</v>
      </c>
      <c r="O197" s="95">
        <f t="shared" si="78"/>
        <v>0</v>
      </c>
      <c r="P197" s="95">
        <f t="shared" si="78"/>
        <v>0</v>
      </c>
      <c r="Q197" s="98">
        <f t="shared" si="78"/>
        <v>0</v>
      </c>
      <c r="R197" s="539">
        <f t="shared" si="55"/>
        <v>0</v>
      </c>
      <c r="S197" s="445">
        <f t="shared" si="78"/>
        <v>0</v>
      </c>
      <c r="T197" s="95">
        <f t="shared" si="78"/>
        <v>0</v>
      </c>
      <c r="U197" s="98">
        <f t="shared" si="78"/>
        <v>0</v>
      </c>
      <c r="V197" s="489">
        <f t="shared" si="78"/>
        <v>0</v>
      </c>
      <c r="W197" s="97">
        <f t="shared" si="78"/>
        <v>0</v>
      </c>
      <c r="X197" s="99">
        <f t="shared" si="78"/>
        <v>0</v>
      </c>
    </row>
    <row r="198" spans="1:24" ht="25.5" hidden="1" customHeight="1">
      <c r="B198" s="55"/>
      <c r="C198" s="2"/>
      <c r="D198" s="735" t="s">
        <v>568</v>
      </c>
      <c r="E198" s="735"/>
      <c r="F198" s="409">
        <f>SUM(K198:W198)</f>
        <v>0</v>
      </c>
      <c r="G198" s="432">
        <f>SUM(K198:W198)</f>
        <v>0</v>
      </c>
      <c r="H198" s="432">
        <f>SUM(L198:X198)</f>
        <v>0</v>
      </c>
      <c r="I198" s="628">
        <f>SUM(L198:X198)</f>
        <v>0</v>
      </c>
      <c r="J198" s="159"/>
      <c r="K198" s="167">
        <f t="shared" ref="K198:K255" si="79">SUM(I198:J198)</f>
        <v>0</v>
      </c>
      <c r="L198" s="75"/>
      <c r="M198" s="1"/>
      <c r="N198" s="1"/>
      <c r="O198" s="1"/>
      <c r="P198" s="1"/>
      <c r="Q198" s="81"/>
      <c r="R198" s="541">
        <f t="shared" ref="R198:R255" si="80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569</v>
      </c>
      <c r="E199" s="735"/>
      <c r="F199" s="409">
        <f>SUM(K199:W199)</f>
        <v>0</v>
      </c>
      <c r="G199" s="432">
        <f>SUM(K199:W199)</f>
        <v>0</v>
      </c>
      <c r="H199" s="432">
        <f>SUM(L199:X199)</f>
        <v>0</v>
      </c>
      <c r="I199" s="628">
        <f>SUM(L199:X199)</f>
        <v>0</v>
      </c>
      <c r="J199" s="159"/>
      <c r="K199" s="167">
        <f t="shared" si="79"/>
        <v>0</v>
      </c>
      <c r="L199" s="75"/>
      <c r="M199" s="1"/>
      <c r="N199" s="1"/>
      <c r="O199" s="1"/>
      <c r="P199" s="1"/>
      <c r="Q199" s="81"/>
      <c r="R199" s="541">
        <f t="shared" si="80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1">J201+J202+J203+J204+J205+J206+J207+J208+J209+J210+J211</f>
        <v>0</v>
      </c>
      <c r="K200" s="166">
        <f t="shared" si="79"/>
        <v>0</v>
      </c>
      <c r="L200" s="94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5">
        <f t="shared" si="81"/>
        <v>0</v>
      </c>
      <c r="Q200" s="98">
        <f t="shared" si="81"/>
        <v>0</v>
      </c>
      <c r="R200" s="539">
        <f t="shared" si="80"/>
        <v>0</v>
      </c>
      <c r="S200" s="445">
        <f t="shared" si="81"/>
        <v>0</v>
      </c>
      <c r="T200" s="95">
        <f t="shared" si="81"/>
        <v>0</v>
      </c>
      <c r="U200" s="98">
        <f t="shared" si="81"/>
        <v>0</v>
      </c>
      <c r="V200" s="489">
        <f t="shared" si="81"/>
        <v>0</v>
      </c>
      <c r="W200" s="97">
        <f t="shared" si="81"/>
        <v>0</v>
      </c>
      <c r="X200" s="99">
        <f t="shared" si="81"/>
        <v>0</v>
      </c>
    </row>
    <row r="201" spans="1:24" hidden="1">
      <c r="B201" s="55"/>
      <c r="C201" s="2"/>
      <c r="D201" s="764" t="s">
        <v>372</v>
      </c>
      <c r="E201" s="764"/>
      <c r="F201" s="406">
        <f t="shared" ref="F201:F213" si="82">SUM(K201:W201)</f>
        <v>0</v>
      </c>
      <c r="G201" s="429">
        <f t="shared" ref="G201:H213" si="83">SUM(K201:W201)</f>
        <v>0</v>
      </c>
      <c r="H201" s="429">
        <f t="shared" si="83"/>
        <v>0</v>
      </c>
      <c r="I201" s="625">
        <f t="shared" ref="I201:I213" si="84">SUM(L201:X201)</f>
        <v>0</v>
      </c>
      <c r="J201" s="149"/>
      <c r="K201" s="167">
        <f t="shared" si="79"/>
        <v>0</v>
      </c>
      <c r="L201" s="75"/>
      <c r="M201" s="1"/>
      <c r="N201" s="1"/>
      <c r="O201" s="1"/>
      <c r="P201" s="1"/>
      <c r="Q201" s="81"/>
      <c r="R201" s="541">
        <f t="shared" si="80"/>
        <v>0</v>
      </c>
      <c r="S201" s="447"/>
      <c r="T201" s="1"/>
      <c r="U201" s="81"/>
      <c r="V201" s="490"/>
      <c r="W201" s="42"/>
      <c r="X201" s="44"/>
    </row>
    <row r="202" spans="1:24" hidden="1">
      <c r="B202" s="55"/>
      <c r="C202" s="2"/>
      <c r="D202" s="764" t="s">
        <v>821</v>
      </c>
      <c r="E202" s="764"/>
      <c r="F202" s="406">
        <f t="shared" si="82"/>
        <v>0</v>
      </c>
      <c r="G202" s="429">
        <f t="shared" si="83"/>
        <v>0</v>
      </c>
      <c r="H202" s="429">
        <f t="shared" si="83"/>
        <v>0</v>
      </c>
      <c r="I202" s="625">
        <f t="shared" si="84"/>
        <v>0</v>
      </c>
      <c r="J202" s="149"/>
      <c r="K202" s="167">
        <f t="shared" si="79"/>
        <v>0</v>
      </c>
      <c r="L202" s="75"/>
      <c r="M202" s="1"/>
      <c r="N202" s="1"/>
      <c r="O202" s="1"/>
      <c r="P202" s="1"/>
      <c r="Q202" s="81"/>
      <c r="R202" s="541">
        <f t="shared" si="80"/>
        <v>0</v>
      </c>
      <c r="S202" s="447"/>
      <c r="T202" s="1"/>
      <c r="U202" s="81"/>
      <c r="V202" s="490"/>
      <c r="W202" s="42"/>
      <c r="X202" s="44"/>
    </row>
    <row r="203" spans="1:24" hidden="1">
      <c r="B203" s="55"/>
      <c r="C203" s="2"/>
      <c r="D203" s="764" t="s">
        <v>375</v>
      </c>
      <c r="E203" s="764"/>
      <c r="F203" s="406">
        <f t="shared" si="82"/>
        <v>0</v>
      </c>
      <c r="G203" s="429">
        <f t="shared" si="83"/>
        <v>0</v>
      </c>
      <c r="H203" s="429">
        <f t="shared" si="83"/>
        <v>0</v>
      </c>
      <c r="I203" s="625">
        <f t="shared" si="84"/>
        <v>0</v>
      </c>
      <c r="J203" s="149"/>
      <c r="K203" s="167">
        <f t="shared" si="79"/>
        <v>0</v>
      </c>
      <c r="L203" s="75"/>
      <c r="M203" s="1"/>
      <c r="N203" s="1"/>
      <c r="O203" s="1"/>
      <c r="P203" s="1"/>
      <c r="Q203" s="81"/>
      <c r="R203" s="541">
        <f t="shared" si="80"/>
        <v>0</v>
      </c>
      <c r="S203" s="447"/>
      <c r="T203" s="1"/>
      <c r="U203" s="81"/>
      <c r="V203" s="490"/>
      <c r="W203" s="42"/>
      <c r="X203" s="44"/>
    </row>
    <row r="204" spans="1:24" hidden="1">
      <c r="B204" s="55"/>
      <c r="C204" s="2"/>
      <c r="D204" s="764" t="s">
        <v>373</v>
      </c>
      <c r="E204" s="764"/>
      <c r="F204" s="406">
        <f t="shared" si="82"/>
        <v>0</v>
      </c>
      <c r="G204" s="429">
        <f t="shared" si="83"/>
        <v>0</v>
      </c>
      <c r="H204" s="429">
        <f t="shared" si="83"/>
        <v>0</v>
      </c>
      <c r="I204" s="625">
        <f t="shared" si="84"/>
        <v>0</v>
      </c>
      <c r="J204" s="149"/>
      <c r="K204" s="167">
        <f t="shared" si="79"/>
        <v>0</v>
      </c>
      <c r="L204" s="75"/>
      <c r="M204" s="1"/>
      <c r="N204" s="1"/>
      <c r="O204" s="1"/>
      <c r="P204" s="1"/>
      <c r="Q204" s="81"/>
      <c r="R204" s="541">
        <f t="shared" si="80"/>
        <v>0</v>
      </c>
      <c r="S204" s="447"/>
      <c r="T204" s="1"/>
      <c r="U204" s="81"/>
      <c r="V204" s="490"/>
      <c r="W204" s="42"/>
      <c r="X204" s="44"/>
    </row>
    <row r="205" spans="1:24" hidden="1">
      <c r="B205" s="55"/>
      <c r="C205" s="2"/>
      <c r="D205" s="764" t="s">
        <v>822</v>
      </c>
      <c r="E205" s="764"/>
      <c r="F205" s="406">
        <f t="shared" si="82"/>
        <v>0</v>
      </c>
      <c r="G205" s="429">
        <f t="shared" si="83"/>
        <v>0</v>
      </c>
      <c r="H205" s="429">
        <f t="shared" si="83"/>
        <v>0</v>
      </c>
      <c r="I205" s="625">
        <f t="shared" si="84"/>
        <v>0</v>
      </c>
      <c r="J205" s="149"/>
      <c r="K205" s="167">
        <f t="shared" si="79"/>
        <v>0</v>
      </c>
      <c r="L205" s="75"/>
      <c r="M205" s="1"/>
      <c r="N205" s="1"/>
      <c r="O205" s="1"/>
      <c r="P205" s="1"/>
      <c r="Q205" s="81"/>
      <c r="R205" s="541">
        <f t="shared" si="80"/>
        <v>0</v>
      </c>
      <c r="S205" s="447"/>
      <c r="T205" s="1"/>
      <c r="U205" s="81"/>
      <c r="V205" s="490"/>
      <c r="W205" s="42"/>
      <c r="X205" s="44"/>
    </row>
    <row r="206" spans="1:24" ht="25.5" hidden="1" customHeight="1">
      <c r="B206" s="55"/>
      <c r="C206" s="2"/>
      <c r="D206" s="735" t="s">
        <v>537</v>
      </c>
      <c r="E206" s="735"/>
      <c r="F206" s="409">
        <f t="shared" si="82"/>
        <v>0</v>
      </c>
      <c r="G206" s="432">
        <f t="shared" si="83"/>
        <v>0</v>
      </c>
      <c r="H206" s="432">
        <f t="shared" si="83"/>
        <v>0</v>
      </c>
      <c r="I206" s="628">
        <f t="shared" si="84"/>
        <v>0</v>
      </c>
      <c r="J206" s="159"/>
      <c r="K206" s="167">
        <f t="shared" si="79"/>
        <v>0</v>
      </c>
      <c r="L206" s="75"/>
      <c r="M206" s="1"/>
      <c r="N206" s="1"/>
      <c r="O206" s="1"/>
      <c r="P206" s="1"/>
      <c r="Q206" s="81"/>
      <c r="R206" s="541">
        <f t="shared" si="80"/>
        <v>0</v>
      </c>
      <c r="S206" s="447"/>
      <c r="T206" s="1"/>
      <c r="U206" s="81"/>
      <c r="V206" s="490"/>
      <c r="W206" s="42"/>
      <c r="X206" s="44"/>
    </row>
    <row r="207" spans="1:24" ht="25.5" hidden="1" customHeight="1">
      <c r="B207" s="55"/>
      <c r="C207" s="2"/>
      <c r="D207" s="735" t="s">
        <v>540</v>
      </c>
      <c r="E207" s="735"/>
      <c r="F207" s="409">
        <f t="shared" si="82"/>
        <v>0</v>
      </c>
      <c r="G207" s="432">
        <f t="shared" si="83"/>
        <v>0</v>
      </c>
      <c r="H207" s="432">
        <f t="shared" si="83"/>
        <v>0</v>
      </c>
      <c r="I207" s="628">
        <f t="shared" si="84"/>
        <v>0</v>
      </c>
      <c r="J207" s="159"/>
      <c r="K207" s="167">
        <f t="shared" si="79"/>
        <v>0</v>
      </c>
      <c r="L207" s="75"/>
      <c r="M207" s="1"/>
      <c r="N207" s="1"/>
      <c r="O207" s="1"/>
      <c r="P207" s="1"/>
      <c r="Q207" s="81"/>
      <c r="R207" s="541">
        <f t="shared" si="80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823</v>
      </c>
      <c r="E208" s="764"/>
      <c r="F208" s="406">
        <f t="shared" si="82"/>
        <v>0</v>
      </c>
      <c r="G208" s="429">
        <f t="shared" si="83"/>
        <v>0</v>
      </c>
      <c r="H208" s="429">
        <f t="shared" si="83"/>
        <v>0</v>
      </c>
      <c r="I208" s="625">
        <f t="shared" si="84"/>
        <v>0</v>
      </c>
      <c r="J208" s="149"/>
      <c r="K208" s="167">
        <f t="shared" si="79"/>
        <v>0</v>
      </c>
      <c r="L208" s="75"/>
      <c r="M208" s="1"/>
      <c r="N208" s="1"/>
      <c r="O208" s="1"/>
      <c r="P208" s="1"/>
      <c r="Q208" s="81"/>
      <c r="R208" s="541">
        <f t="shared" si="80"/>
        <v>0</v>
      </c>
      <c r="S208" s="447"/>
      <c r="T208" s="1"/>
      <c r="U208" s="81"/>
      <c r="V208" s="490"/>
      <c r="W208" s="42"/>
      <c r="X208" s="44"/>
    </row>
    <row r="209" spans="1:24" hidden="1">
      <c r="B209" s="55"/>
      <c r="C209" s="2"/>
      <c r="D209" s="764" t="s">
        <v>374</v>
      </c>
      <c r="E209" s="764"/>
      <c r="F209" s="406">
        <f t="shared" si="82"/>
        <v>0</v>
      </c>
      <c r="G209" s="429">
        <f t="shared" si="83"/>
        <v>0</v>
      </c>
      <c r="H209" s="429">
        <f t="shared" si="83"/>
        <v>0</v>
      </c>
      <c r="I209" s="625">
        <f t="shared" si="84"/>
        <v>0</v>
      </c>
      <c r="J209" s="149"/>
      <c r="K209" s="167">
        <f t="shared" si="79"/>
        <v>0</v>
      </c>
      <c r="L209" s="75"/>
      <c r="M209" s="1"/>
      <c r="N209" s="1"/>
      <c r="O209" s="1"/>
      <c r="P209" s="1"/>
      <c r="Q209" s="81"/>
      <c r="R209" s="541">
        <f t="shared" si="80"/>
        <v>0</v>
      </c>
      <c r="S209" s="447"/>
      <c r="T209" s="1"/>
      <c r="U209" s="81"/>
      <c r="V209" s="490"/>
      <c r="W209" s="42"/>
      <c r="X209" s="44"/>
    </row>
    <row r="210" spans="1:24" hidden="1">
      <c r="B210" s="55"/>
      <c r="C210" s="2"/>
      <c r="D210" s="764" t="s">
        <v>824</v>
      </c>
      <c r="E210" s="764"/>
      <c r="F210" s="406">
        <f t="shared" si="82"/>
        <v>0</v>
      </c>
      <c r="G210" s="429">
        <f t="shared" si="83"/>
        <v>0</v>
      </c>
      <c r="H210" s="429">
        <f t="shared" si="83"/>
        <v>0</v>
      </c>
      <c r="I210" s="625">
        <f t="shared" si="84"/>
        <v>0</v>
      </c>
      <c r="J210" s="149"/>
      <c r="K210" s="167">
        <f t="shared" si="79"/>
        <v>0</v>
      </c>
      <c r="L210" s="75"/>
      <c r="M210" s="1"/>
      <c r="N210" s="1"/>
      <c r="O210" s="1"/>
      <c r="P210" s="1"/>
      <c r="Q210" s="81"/>
      <c r="R210" s="541">
        <f t="shared" si="80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566</v>
      </c>
      <c r="E211" s="764"/>
      <c r="F211" s="406">
        <f t="shared" si="82"/>
        <v>0</v>
      </c>
      <c r="G211" s="429">
        <f t="shared" si="83"/>
        <v>0</v>
      </c>
      <c r="H211" s="429">
        <f t="shared" si="83"/>
        <v>0</v>
      </c>
      <c r="I211" s="625">
        <f t="shared" si="84"/>
        <v>0</v>
      </c>
      <c r="J211" s="149"/>
      <c r="K211" s="167">
        <f t="shared" si="79"/>
        <v>0</v>
      </c>
      <c r="L211" s="75"/>
      <c r="M211" s="1"/>
      <c r="N211" s="1"/>
      <c r="O211" s="1"/>
      <c r="P211" s="1"/>
      <c r="Q211" s="81"/>
      <c r="R211" s="541">
        <f t="shared" si="80"/>
        <v>0</v>
      </c>
      <c r="S211" s="447"/>
      <c r="T211" s="1"/>
      <c r="U211" s="81"/>
      <c r="V211" s="490"/>
      <c r="W211" s="42"/>
      <c r="X211" s="44"/>
    </row>
    <row r="212" spans="1:24" s="18" customFormat="1" hidden="1">
      <c r="A212" s="127" t="s">
        <v>278</v>
      </c>
      <c r="B212" s="92" t="s">
        <v>689</v>
      </c>
      <c r="C212" s="769" t="s">
        <v>279</v>
      </c>
      <c r="D212" s="770"/>
      <c r="E212" s="770"/>
      <c r="F212" s="399">
        <f t="shared" si="82"/>
        <v>0</v>
      </c>
      <c r="G212" s="422">
        <f t="shared" si="83"/>
        <v>0</v>
      </c>
      <c r="H212" s="422">
        <f t="shared" si="83"/>
        <v>0</v>
      </c>
      <c r="I212" s="618">
        <f t="shared" si="84"/>
        <v>0</v>
      </c>
      <c r="J212" s="150"/>
      <c r="K212" s="166">
        <f t="shared" si="79"/>
        <v>0</v>
      </c>
      <c r="L212" s="94"/>
      <c r="M212" s="95"/>
      <c r="N212" s="95"/>
      <c r="O212" s="95"/>
      <c r="P212" s="95"/>
      <c r="Q212" s="98"/>
      <c r="R212" s="539">
        <f t="shared" si="80"/>
        <v>0</v>
      </c>
      <c r="S212" s="445"/>
      <c r="T212" s="95"/>
      <c r="U212" s="98"/>
      <c r="V212" s="489"/>
      <c r="W212" s="97"/>
      <c r="X212" s="99"/>
    </row>
    <row r="213" spans="1:24" s="18" customFormat="1" hidden="1">
      <c r="A213" s="127" t="s">
        <v>280</v>
      </c>
      <c r="B213" s="92" t="s">
        <v>690</v>
      </c>
      <c r="C213" s="769" t="s">
        <v>281</v>
      </c>
      <c r="D213" s="770"/>
      <c r="E213" s="770"/>
      <c r="F213" s="399">
        <f t="shared" si="82"/>
        <v>0</v>
      </c>
      <c r="G213" s="422">
        <f t="shared" si="83"/>
        <v>0</v>
      </c>
      <c r="H213" s="422">
        <f t="shared" si="83"/>
        <v>0</v>
      </c>
      <c r="I213" s="618">
        <f t="shared" si="84"/>
        <v>0</v>
      </c>
      <c r="J213" s="150"/>
      <c r="K213" s="166">
        <f t="shared" si="79"/>
        <v>0</v>
      </c>
      <c r="L213" s="94"/>
      <c r="M213" s="95"/>
      <c r="N213" s="95"/>
      <c r="O213" s="95"/>
      <c r="P213" s="95"/>
      <c r="Q213" s="98"/>
      <c r="R213" s="539">
        <f t="shared" si="80"/>
        <v>0</v>
      </c>
      <c r="S213" s="445"/>
      <c r="T213" s="95"/>
      <c r="U213" s="98"/>
      <c r="V213" s="489"/>
      <c r="W213" s="97"/>
      <c r="X213" s="99"/>
    </row>
    <row r="214" spans="1:24" s="18" customFormat="1" hidden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85">J215+J216+J217+J218+J219+J220+J221+J222+J223+J224</f>
        <v>0</v>
      </c>
      <c r="K214" s="166">
        <f t="shared" si="79"/>
        <v>0</v>
      </c>
      <c r="L214" s="94">
        <f t="shared" si="85"/>
        <v>0</v>
      </c>
      <c r="M214" s="95">
        <f t="shared" si="85"/>
        <v>0</v>
      </c>
      <c r="N214" s="95">
        <f t="shared" si="85"/>
        <v>0</v>
      </c>
      <c r="O214" s="95">
        <f t="shared" si="85"/>
        <v>0</v>
      </c>
      <c r="P214" s="95">
        <f t="shared" si="85"/>
        <v>0</v>
      </c>
      <c r="Q214" s="98">
        <f t="shared" si="85"/>
        <v>0</v>
      </c>
      <c r="R214" s="539">
        <f t="shared" si="80"/>
        <v>0</v>
      </c>
      <c r="S214" s="445">
        <f t="shared" si="85"/>
        <v>0</v>
      </c>
      <c r="T214" s="95">
        <f t="shared" si="85"/>
        <v>0</v>
      </c>
      <c r="U214" s="98">
        <f t="shared" si="85"/>
        <v>0</v>
      </c>
      <c r="V214" s="489">
        <f t="shared" si="85"/>
        <v>0</v>
      </c>
      <c r="W214" s="97">
        <f t="shared" si="85"/>
        <v>0</v>
      </c>
      <c r="X214" s="99">
        <f t="shared" si="85"/>
        <v>0</v>
      </c>
    </row>
    <row r="215" spans="1:24" hidden="1">
      <c r="B215" s="55"/>
      <c r="C215" s="2"/>
      <c r="D215" s="764" t="s">
        <v>376</v>
      </c>
      <c r="E215" s="764"/>
      <c r="F215" s="406">
        <f t="shared" ref="F215:F224" si="86">SUM(K215:W215)</f>
        <v>0</v>
      </c>
      <c r="G215" s="429">
        <f t="shared" ref="G215:H224" si="87">SUM(K215:W215)</f>
        <v>0</v>
      </c>
      <c r="H215" s="429">
        <f t="shared" si="87"/>
        <v>0</v>
      </c>
      <c r="I215" s="625">
        <f t="shared" ref="I215:I224" si="88">SUM(L215:X215)</f>
        <v>0</v>
      </c>
      <c r="J215" s="149"/>
      <c r="K215" s="167">
        <f t="shared" si="79"/>
        <v>0</v>
      </c>
      <c r="L215" s="75"/>
      <c r="M215" s="1"/>
      <c r="N215" s="1"/>
      <c r="O215" s="1"/>
      <c r="P215" s="1"/>
      <c r="Q215" s="81"/>
      <c r="R215" s="541">
        <f t="shared" si="80"/>
        <v>0</v>
      </c>
      <c r="S215" s="447"/>
      <c r="T215" s="1"/>
      <c r="U215" s="81"/>
      <c r="V215" s="490"/>
      <c r="W215" s="42"/>
      <c r="X215" s="44"/>
    </row>
    <row r="216" spans="1:24" hidden="1">
      <c r="B216" s="55"/>
      <c r="C216" s="2"/>
      <c r="D216" s="764" t="s">
        <v>377</v>
      </c>
      <c r="E216" s="764"/>
      <c r="F216" s="406">
        <f t="shared" si="86"/>
        <v>0</v>
      </c>
      <c r="G216" s="429">
        <f t="shared" si="87"/>
        <v>0</v>
      </c>
      <c r="H216" s="429">
        <f t="shared" si="87"/>
        <v>0</v>
      </c>
      <c r="I216" s="625">
        <f t="shared" si="88"/>
        <v>0</v>
      </c>
      <c r="J216" s="149"/>
      <c r="K216" s="167">
        <f t="shared" si="79"/>
        <v>0</v>
      </c>
      <c r="L216" s="75"/>
      <c r="M216" s="1"/>
      <c r="N216" s="1"/>
      <c r="O216" s="1"/>
      <c r="P216" s="1"/>
      <c r="Q216" s="81"/>
      <c r="R216" s="541">
        <f t="shared" si="80"/>
        <v>0</v>
      </c>
      <c r="S216" s="447"/>
      <c r="T216" s="1"/>
      <c r="U216" s="81"/>
      <c r="V216" s="490"/>
      <c r="W216" s="42"/>
      <c r="X216" s="44"/>
    </row>
    <row r="217" spans="1:24" hidden="1">
      <c r="B217" s="55"/>
      <c r="C217" s="2"/>
      <c r="D217" s="764" t="s">
        <v>378</v>
      </c>
      <c r="E217" s="764"/>
      <c r="F217" s="406">
        <f t="shared" si="86"/>
        <v>0</v>
      </c>
      <c r="G217" s="429">
        <f t="shared" si="87"/>
        <v>0</v>
      </c>
      <c r="H217" s="429">
        <f t="shared" si="87"/>
        <v>0</v>
      </c>
      <c r="I217" s="625">
        <f t="shared" si="88"/>
        <v>0</v>
      </c>
      <c r="J217" s="149"/>
      <c r="K217" s="167">
        <f t="shared" si="79"/>
        <v>0</v>
      </c>
      <c r="L217" s="75"/>
      <c r="M217" s="1"/>
      <c r="N217" s="1"/>
      <c r="O217" s="1"/>
      <c r="P217" s="1"/>
      <c r="Q217" s="81"/>
      <c r="R217" s="541">
        <f t="shared" si="80"/>
        <v>0</v>
      </c>
      <c r="S217" s="447"/>
      <c r="T217" s="1"/>
      <c r="U217" s="81"/>
      <c r="V217" s="490"/>
      <c r="W217" s="42"/>
      <c r="X217" s="44"/>
    </row>
    <row r="218" spans="1:24" hidden="1">
      <c r="B218" s="55"/>
      <c r="C218" s="2"/>
      <c r="D218" s="764" t="s">
        <v>379</v>
      </c>
      <c r="E218" s="764"/>
      <c r="F218" s="406">
        <f t="shared" si="86"/>
        <v>0</v>
      </c>
      <c r="G218" s="429">
        <f t="shared" si="87"/>
        <v>0</v>
      </c>
      <c r="H218" s="429">
        <f t="shared" si="87"/>
        <v>0</v>
      </c>
      <c r="I218" s="625">
        <f t="shared" si="88"/>
        <v>0</v>
      </c>
      <c r="J218" s="149"/>
      <c r="K218" s="167">
        <f t="shared" si="79"/>
        <v>0</v>
      </c>
      <c r="L218" s="75"/>
      <c r="M218" s="1"/>
      <c r="N218" s="1"/>
      <c r="O218" s="1"/>
      <c r="P218" s="1"/>
      <c r="Q218" s="81"/>
      <c r="R218" s="541">
        <f t="shared" si="80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380</v>
      </c>
      <c r="E219" s="764"/>
      <c r="F219" s="406">
        <f t="shared" si="86"/>
        <v>0</v>
      </c>
      <c r="G219" s="429">
        <f t="shared" si="87"/>
        <v>0</v>
      </c>
      <c r="H219" s="429">
        <f t="shared" si="87"/>
        <v>0</v>
      </c>
      <c r="I219" s="625">
        <f t="shared" si="88"/>
        <v>0</v>
      </c>
      <c r="J219" s="149"/>
      <c r="K219" s="167">
        <f t="shared" si="79"/>
        <v>0</v>
      </c>
      <c r="L219" s="75"/>
      <c r="M219" s="1"/>
      <c r="N219" s="1"/>
      <c r="O219" s="1"/>
      <c r="P219" s="1"/>
      <c r="Q219" s="81"/>
      <c r="R219" s="541">
        <f t="shared" si="80"/>
        <v>0</v>
      </c>
      <c r="S219" s="447"/>
      <c r="T219" s="1"/>
      <c r="U219" s="81"/>
      <c r="V219" s="490"/>
      <c r="W219" s="42"/>
      <c r="X219" s="44"/>
    </row>
    <row r="220" spans="1:24" ht="25.5" hidden="1" customHeight="1">
      <c r="B220" s="55"/>
      <c r="C220" s="2"/>
      <c r="D220" s="735" t="s">
        <v>538</v>
      </c>
      <c r="E220" s="735"/>
      <c r="F220" s="409">
        <f t="shared" si="86"/>
        <v>0</v>
      </c>
      <c r="G220" s="432">
        <f t="shared" si="87"/>
        <v>0</v>
      </c>
      <c r="H220" s="432">
        <f t="shared" si="87"/>
        <v>0</v>
      </c>
      <c r="I220" s="628">
        <f t="shared" si="88"/>
        <v>0</v>
      </c>
      <c r="J220" s="159"/>
      <c r="K220" s="167">
        <f t="shared" si="79"/>
        <v>0</v>
      </c>
      <c r="L220" s="75"/>
      <c r="M220" s="1"/>
      <c r="N220" s="1"/>
      <c r="O220" s="1"/>
      <c r="P220" s="1"/>
      <c r="Q220" s="81"/>
      <c r="R220" s="541">
        <f t="shared" si="80"/>
        <v>0</v>
      </c>
      <c r="S220" s="447"/>
      <c r="T220" s="1"/>
      <c r="U220" s="81"/>
      <c r="V220" s="490"/>
      <c r="W220" s="42"/>
      <c r="X220" s="44"/>
    </row>
    <row r="221" spans="1:24" ht="25.5" hidden="1" customHeight="1">
      <c r="B221" s="55"/>
      <c r="C221" s="2"/>
      <c r="D221" s="735" t="s">
        <v>541</v>
      </c>
      <c r="E221" s="735"/>
      <c r="F221" s="409">
        <f t="shared" si="86"/>
        <v>0</v>
      </c>
      <c r="G221" s="432">
        <f t="shared" si="87"/>
        <v>0</v>
      </c>
      <c r="H221" s="432">
        <f t="shared" si="87"/>
        <v>0</v>
      </c>
      <c r="I221" s="628">
        <f t="shared" si="88"/>
        <v>0</v>
      </c>
      <c r="J221" s="159"/>
      <c r="K221" s="167">
        <f t="shared" si="79"/>
        <v>0</v>
      </c>
      <c r="L221" s="75"/>
      <c r="M221" s="1"/>
      <c r="N221" s="1"/>
      <c r="O221" s="1"/>
      <c r="P221" s="1"/>
      <c r="Q221" s="81"/>
      <c r="R221" s="541">
        <f t="shared" si="80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381</v>
      </c>
      <c r="E222" s="764"/>
      <c r="F222" s="406">
        <f t="shared" si="86"/>
        <v>0</v>
      </c>
      <c r="G222" s="429">
        <f t="shared" si="87"/>
        <v>0</v>
      </c>
      <c r="H222" s="429">
        <f t="shared" si="87"/>
        <v>0</v>
      </c>
      <c r="I222" s="625">
        <f t="shared" si="88"/>
        <v>0</v>
      </c>
      <c r="J222" s="149"/>
      <c r="K222" s="167">
        <f t="shared" si="79"/>
        <v>0</v>
      </c>
      <c r="L222" s="75"/>
      <c r="M222" s="1"/>
      <c r="N222" s="1"/>
      <c r="O222" s="1"/>
      <c r="P222" s="1"/>
      <c r="Q222" s="81"/>
      <c r="R222" s="541">
        <f t="shared" si="80"/>
        <v>0</v>
      </c>
      <c r="S222" s="447"/>
      <c r="T222" s="1"/>
      <c r="U222" s="81"/>
      <c r="V222" s="490"/>
      <c r="W222" s="42"/>
      <c r="X222" s="44"/>
    </row>
    <row r="223" spans="1:24" hidden="1">
      <c r="B223" s="55"/>
      <c r="C223" s="2"/>
      <c r="D223" s="764" t="s">
        <v>382</v>
      </c>
      <c r="E223" s="764"/>
      <c r="F223" s="406">
        <f t="shared" si="86"/>
        <v>0</v>
      </c>
      <c r="G223" s="429">
        <f t="shared" si="87"/>
        <v>0</v>
      </c>
      <c r="H223" s="429">
        <f t="shared" si="87"/>
        <v>0</v>
      </c>
      <c r="I223" s="625">
        <f t="shared" si="88"/>
        <v>0</v>
      </c>
      <c r="J223" s="149"/>
      <c r="K223" s="167">
        <f t="shared" si="79"/>
        <v>0</v>
      </c>
      <c r="L223" s="75"/>
      <c r="M223" s="1"/>
      <c r="N223" s="1"/>
      <c r="O223" s="1"/>
      <c r="P223" s="1"/>
      <c r="Q223" s="81"/>
      <c r="R223" s="541">
        <f t="shared" si="80"/>
        <v>0</v>
      </c>
      <c r="S223" s="447"/>
      <c r="T223" s="1"/>
      <c r="U223" s="81"/>
      <c r="V223" s="490"/>
      <c r="W223" s="42"/>
      <c r="X223" s="44"/>
    </row>
    <row r="224" spans="1:24" ht="15.75" hidden="1" thickBot="1">
      <c r="B224" s="57"/>
      <c r="C224" s="20"/>
      <c r="D224" s="772" t="s">
        <v>567</v>
      </c>
      <c r="E224" s="772"/>
      <c r="F224" s="417">
        <f t="shared" si="86"/>
        <v>0</v>
      </c>
      <c r="G224" s="440">
        <f t="shared" si="87"/>
        <v>0</v>
      </c>
      <c r="H224" s="440">
        <f t="shared" si="87"/>
        <v>0</v>
      </c>
      <c r="I224" s="636">
        <f t="shared" si="88"/>
        <v>0</v>
      </c>
      <c r="J224" s="151"/>
      <c r="K224" s="167">
        <f t="shared" si="79"/>
        <v>0</v>
      </c>
      <c r="L224" s="75"/>
      <c r="M224" s="1"/>
      <c r="N224" s="1"/>
      <c r="O224" s="1"/>
      <c r="P224" s="1"/>
      <c r="Q224" s="81"/>
      <c r="R224" s="541">
        <f t="shared" si="80"/>
        <v>0</v>
      </c>
      <c r="S224" s="447"/>
      <c r="T224" s="1"/>
      <c r="U224" s="81"/>
      <c r="V224" s="490"/>
      <c r="W224" s="42"/>
      <c r="X224" s="44"/>
    </row>
    <row r="225" spans="1:24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89">J226+J247+J253+J254</f>
        <v>0</v>
      </c>
      <c r="K225" s="164">
        <f t="shared" si="79"/>
        <v>0</v>
      </c>
      <c r="L225" s="86">
        <f t="shared" si="89"/>
        <v>0</v>
      </c>
      <c r="M225" s="87">
        <f t="shared" si="89"/>
        <v>0</v>
      </c>
      <c r="N225" s="87">
        <f t="shared" si="89"/>
        <v>0</v>
      </c>
      <c r="O225" s="87">
        <f t="shared" si="89"/>
        <v>0</v>
      </c>
      <c r="P225" s="87">
        <f t="shared" si="89"/>
        <v>0</v>
      </c>
      <c r="Q225" s="90">
        <f t="shared" si="89"/>
        <v>0</v>
      </c>
      <c r="R225" s="536">
        <f t="shared" si="80"/>
        <v>0</v>
      </c>
      <c r="S225" s="442">
        <f t="shared" si="89"/>
        <v>0</v>
      </c>
      <c r="T225" s="87">
        <f t="shared" si="89"/>
        <v>0</v>
      </c>
      <c r="U225" s="90">
        <f t="shared" si="89"/>
        <v>0</v>
      </c>
      <c r="V225" s="486">
        <f t="shared" si="89"/>
        <v>0</v>
      </c>
      <c r="W225" s="89">
        <f t="shared" si="89"/>
        <v>0</v>
      </c>
      <c r="X225" s="91">
        <f t="shared" si="89"/>
        <v>0</v>
      </c>
    </row>
    <row r="226" spans="1:24" hidden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0">J227+J231+J238+J239+J240+J241+J242+J243+J244</f>
        <v>0</v>
      </c>
      <c r="K226" s="165">
        <f t="shared" si="79"/>
        <v>0</v>
      </c>
      <c r="L226" s="118">
        <f t="shared" si="90"/>
        <v>0</v>
      </c>
      <c r="M226" s="119">
        <f t="shared" si="90"/>
        <v>0</v>
      </c>
      <c r="N226" s="119">
        <f t="shared" si="90"/>
        <v>0</v>
      </c>
      <c r="O226" s="119">
        <f t="shared" si="90"/>
        <v>0</v>
      </c>
      <c r="P226" s="119">
        <f t="shared" si="90"/>
        <v>0</v>
      </c>
      <c r="Q226" s="122">
        <f t="shared" si="90"/>
        <v>0</v>
      </c>
      <c r="R226" s="537">
        <f t="shared" si="80"/>
        <v>0</v>
      </c>
      <c r="S226" s="443">
        <f t="shared" si="90"/>
        <v>0</v>
      </c>
      <c r="T226" s="119">
        <f t="shared" si="90"/>
        <v>0</v>
      </c>
      <c r="U226" s="122">
        <f t="shared" si="90"/>
        <v>0</v>
      </c>
      <c r="V226" s="487">
        <f t="shared" si="90"/>
        <v>0</v>
      </c>
      <c r="W226" s="121">
        <f t="shared" si="90"/>
        <v>0</v>
      </c>
      <c r="X226" s="123">
        <f t="shared" si="90"/>
        <v>0</v>
      </c>
    </row>
    <row r="227" spans="1:24" s="18" customFormat="1" hidden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1">J228+J229+J230</f>
        <v>0</v>
      </c>
      <c r="K227" s="168">
        <f t="shared" si="79"/>
        <v>0</v>
      </c>
      <c r="L227" s="77">
        <f t="shared" si="91"/>
        <v>0</v>
      </c>
      <c r="M227" s="13">
        <f t="shared" si="91"/>
        <v>0</v>
      </c>
      <c r="N227" s="13">
        <f t="shared" si="91"/>
        <v>0</v>
      </c>
      <c r="O227" s="13">
        <f t="shared" si="91"/>
        <v>0</v>
      </c>
      <c r="P227" s="13">
        <f t="shared" si="91"/>
        <v>0</v>
      </c>
      <c r="Q227" s="82">
        <f t="shared" si="91"/>
        <v>0</v>
      </c>
      <c r="R227" s="540">
        <f t="shared" si="80"/>
        <v>0</v>
      </c>
      <c r="S227" s="446">
        <f t="shared" si="91"/>
        <v>0</v>
      </c>
      <c r="T227" s="13">
        <f t="shared" si="91"/>
        <v>0</v>
      </c>
      <c r="U227" s="82">
        <f t="shared" si="91"/>
        <v>0</v>
      </c>
      <c r="V227" s="488">
        <f t="shared" si="91"/>
        <v>0</v>
      </c>
      <c r="W227" s="43">
        <f t="shared" si="91"/>
        <v>0</v>
      </c>
      <c r="X227" s="45">
        <f t="shared" si="91"/>
        <v>0</v>
      </c>
    </row>
    <row r="228" spans="1:24" s="209" customFormat="1" hidden="1">
      <c r="A228" s="127" t="s">
        <v>288</v>
      </c>
      <c r="B228" s="189" t="s">
        <v>694</v>
      </c>
      <c r="C228" s="240"/>
      <c r="D228" s="803" t="s">
        <v>706</v>
      </c>
      <c r="E228" s="803"/>
      <c r="F228" s="418">
        <f>SUM(K228:W228)</f>
        <v>0</v>
      </c>
      <c r="G228" s="441">
        <f t="shared" ref="G228:H230" si="92">SUM(K228:W228)</f>
        <v>0</v>
      </c>
      <c r="H228" s="441">
        <f t="shared" si="92"/>
        <v>0</v>
      </c>
      <c r="I228" s="637">
        <f>SUM(L228:X228)</f>
        <v>0</v>
      </c>
      <c r="J228" s="284"/>
      <c r="K228" s="191">
        <f t="shared" si="79"/>
        <v>0</v>
      </c>
      <c r="L228" s="199"/>
      <c r="M228" s="193"/>
      <c r="N228" s="193"/>
      <c r="O228" s="193"/>
      <c r="P228" s="193"/>
      <c r="Q228" s="194"/>
      <c r="R228" s="538">
        <f t="shared" si="80"/>
        <v>0</v>
      </c>
      <c r="S228" s="444"/>
      <c r="T228" s="193"/>
      <c r="U228" s="194"/>
      <c r="V228" s="492"/>
      <c r="W228" s="192"/>
      <c r="X228" s="195"/>
    </row>
    <row r="229" spans="1:24" s="209" customFormat="1" hidden="1">
      <c r="A229" s="127" t="s">
        <v>289</v>
      </c>
      <c r="B229" s="189" t="s">
        <v>695</v>
      </c>
      <c r="C229" s="198"/>
      <c r="D229" s="780" t="s">
        <v>707</v>
      </c>
      <c r="E229" s="780"/>
      <c r="F229" s="398">
        <f>SUM(K229:W229)</f>
        <v>0</v>
      </c>
      <c r="G229" s="421">
        <f t="shared" si="92"/>
        <v>0</v>
      </c>
      <c r="H229" s="421">
        <f t="shared" si="92"/>
        <v>0</v>
      </c>
      <c r="I229" s="617">
        <f>SUM(L229:X229)</f>
        <v>0</v>
      </c>
      <c r="J229" s="190"/>
      <c r="K229" s="191">
        <f t="shared" si="79"/>
        <v>0</v>
      </c>
      <c r="L229" s="199"/>
      <c r="M229" s="193"/>
      <c r="N229" s="193"/>
      <c r="O229" s="193"/>
      <c r="P229" s="193"/>
      <c r="Q229" s="194"/>
      <c r="R229" s="538">
        <f t="shared" si="80"/>
        <v>0</v>
      </c>
      <c r="S229" s="444"/>
      <c r="T229" s="193"/>
      <c r="U229" s="194"/>
      <c r="V229" s="492"/>
      <c r="W229" s="192"/>
      <c r="X229" s="195"/>
    </row>
    <row r="230" spans="1:24" s="209" customFormat="1" hidden="1">
      <c r="A230" s="127" t="s">
        <v>290</v>
      </c>
      <c r="B230" s="189" t="s">
        <v>696</v>
      </c>
      <c r="C230" s="198"/>
      <c r="D230" s="780" t="s">
        <v>708</v>
      </c>
      <c r="E230" s="780"/>
      <c r="F230" s="398">
        <f>SUM(K230:W230)</f>
        <v>0</v>
      </c>
      <c r="G230" s="421">
        <f t="shared" si="92"/>
        <v>0</v>
      </c>
      <c r="H230" s="421">
        <f t="shared" si="92"/>
        <v>0</v>
      </c>
      <c r="I230" s="617">
        <f>SUM(L230:X230)</f>
        <v>0</v>
      </c>
      <c r="J230" s="190"/>
      <c r="K230" s="191">
        <f t="shared" si="79"/>
        <v>0</v>
      </c>
      <c r="L230" s="199"/>
      <c r="M230" s="193"/>
      <c r="N230" s="193"/>
      <c r="O230" s="193"/>
      <c r="P230" s="193"/>
      <c r="Q230" s="194"/>
      <c r="R230" s="538">
        <f t="shared" si="80"/>
        <v>0</v>
      </c>
      <c r="S230" s="444"/>
      <c r="T230" s="193"/>
      <c r="U230" s="194"/>
      <c r="V230" s="492"/>
      <c r="W230" s="192"/>
      <c r="X230" s="195"/>
    </row>
    <row r="231" spans="1:24" s="18" customFormat="1" hidden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3">J232+J233+J234+J235+J236+J237</f>
        <v>0</v>
      </c>
      <c r="K231" s="168">
        <f t="shared" si="79"/>
        <v>0</v>
      </c>
      <c r="L231" s="77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13">
        <f t="shared" si="93"/>
        <v>0</v>
      </c>
      <c r="Q231" s="82">
        <f t="shared" si="93"/>
        <v>0</v>
      </c>
      <c r="R231" s="540">
        <f t="shared" si="80"/>
        <v>0</v>
      </c>
      <c r="S231" s="446">
        <f t="shared" si="93"/>
        <v>0</v>
      </c>
      <c r="T231" s="13">
        <f t="shared" si="93"/>
        <v>0</v>
      </c>
      <c r="U231" s="82">
        <f t="shared" si="93"/>
        <v>0</v>
      </c>
      <c r="V231" s="488">
        <f t="shared" si="93"/>
        <v>0</v>
      </c>
      <c r="W231" s="43">
        <f t="shared" si="93"/>
        <v>0</v>
      </c>
      <c r="X231" s="45">
        <f t="shared" si="93"/>
        <v>0</v>
      </c>
    </row>
    <row r="232" spans="1:24" s="209" customFormat="1" hidden="1">
      <c r="A232" s="127" t="s">
        <v>292</v>
      </c>
      <c r="B232" s="189" t="s">
        <v>698</v>
      </c>
      <c r="C232" s="198"/>
      <c r="D232" s="780" t="s">
        <v>383</v>
      </c>
      <c r="E232" s="780"/>
      <c r="F232" s="398">
        <f t="shared" ref="F232:F243" si="94">SUM(K232:W232)</f>
        <v>0</v>
      </c>
      <c r="G232" s="421">
        <f t="shared" ref="G232:H243" si="95">SUM(K232:W232)</f>
        <v>0</v>
      </c>
      <c r="H232" s="421">
        <f t="shared" si="95"/>
        <v>0</v>
      </c>
      <c r="I232" s="617">
        <f t="shared" ref="I232:I243" si="96">SUM(L232:X232)</f>
        <v>0</v>
      </c>
      <c r="J232" s="190"/>
      <c r="K232" s="191">
        <f t="shared" si="79"/>
        <v>0</v>
      </c>
      <c r="L232" s="199"/>
      <c r="M232" s="193"/>
      <c r="N232" s="193"/>
      <c r="O232" s="193"/>
      <c r="P232" s="193"/>
      <c r="Q232" s="194"/>
      <c r="R232" s="538">
        <f t="shared" si="80"/>
        <v>0</v>
      </c>
      <c r="S232" s="444"/>
      <c r="T232" s="193"/>
      <c r="U232" s="194"/>
      <c r="V232" s="492"/>
      <c r="W232" s="192"/>
      <c r="X232" s="195"/>
    </row>
    <row r="233" spans="1:24" s="209" customFormat="1" hidden="1">
      <c r="A233" s="127" t="s">
        <v>293</v>
      </c>
      <c r="B233" s="189" t="s">
        <v>699</v>
      </c>
      <c r="C233" s="198"/>
      <c r="D233" s="780" t="s">
        <v>384</v>
      </c>
      <c r="E233" s="780"/>
      <c r="F233" s="398">
        <f t="shared" si="94"/>
        <v>0</v>
      </c>
      <c r="G233" s="421">
        <f t="shared" si="95"/>
        <v>0</v>
      </c>
      <c r="H233" s="421">
        <f t="shared" si="95"/>
        <v>0</v>
      </c>
      <c r="I233" s="617">
        <f t="shared" si="96"/>
        <v>0</v>
      </c>
      <c r="J233" s="190"/>
      <c r="K233" s="191">
        <f t="shared" si="79"/>
        <v>0</v>
      </c>
      <c r="L233" s="199"/>
      <c r="M233" s="193"/>
      <c r="N233" s="193"/>
      <c r="O233" s="193"/>
      <c r="P233" s="193"/>
      <c r="Q233" s="194"/>
      <c r="R233" s="538">
        <f t="shared" si="80"/>
        <v>0</v>
      </c>
      <c r="S233" s="444"/>
      <c r="T233" s="193"/>
      <c r="U233" s="194"/>
      <c r="V233" s="492"/>
      <c r="W233" s="192"/>
      <c r="X233" s="195"/>
    </row>
    <row r="234" spans="1:24" s="209" customFormat="1" hidden="1">
      <c r="A234" s="127" t="s">
        <v>880</v>
      </c>
      <c r="B234" s="189" t="s">
        <v>881</v>
      </c>
      <c r="C234" s="198"/>
      <c r="D234" s="780" t="s">
        <v>882</v>
      </c>
      <c r="E234" s="780"/>
      <c r="F234" s="398">
        <f t="shared" si="94"/>
        <v>0</v>
      </c>
      <c r="G234" s="421">
        <f t="shared" si="95"/>
        <v>0</v>
      </c>
      <c r="H234" s="421">
        <f t="shared" si="95"/>
        <v>0</v>
      </c>
      <c r="I234" s="617">
        <f t="shared" si="96"/>
        <v>0</v>
      </c>
      <c r="J234" s="190"/>
      <c r="K234" s="191">
        <f t="shared" si="79"/>
        <v>0</v>
      </c>
      <c r="L234" s="199"/>
      <c r="M234" s="193"/>
      <c r="N234" s="193"/>
      <c r="O234" s="193"/>
      <c r="P234" s="193"/>
      <c r="Q234" s="194"/>
      <c r="R234" s="538">
        <f t="shared" si="80"/>
        <v>0</v>
      </c>
      <c r="S234" s="444"/>
      <c r="T234" s="193"/>
      <c r="U234" s="194"/>
      <c r="V234" s="492"/>
      <c r="W234" s="192"/>
      <c r="X234" s="195"/>
    </row>
    <row r="235" spans="1:24" s="209" customFormat="1" hidden="1">
      <c r="A235" s="127" t="s">
        <v>294</v>
      </c>
      <c r="B235" s="189" t="s">
        <v>700</v>
      </c>
      <c r="C235" s="198"/>
      <c r="D235" s="780" t="s">
        <v>295</v>
      </c>
      <c r="E235" s="780"/>
      <c r="F235" s="398">
        <f t="shared" si="94"/>
        <v>0</v>
      </c>
      <c r="G235" s="421">
        <f t="shared" si="95"/>
        <v>0</v>
      </c>
      <c r="H235" s="421">
        <f t="shared" si="95"/>
        <v>0</v>
      </c>
      <c r="I235" s="617">
        <f t="shared" si="96"/>
        <v>0</v>
      </c>
      <c r="J235" s="190"/>
      <c r="K235" s="191">
        <f t="shared" si="79"/>
        <v>0</v>
      </c>
      <c r="L235" s="199"/>
      <c r="M235" s="193"/>
      <c r="N235" s="193"/>
      <c r="O235" s="193"/>
      <c r="P235" s="193"/>
      <c r="Q235" s="194"/>
      <c r="R235" s="538">
        <f t="shared" si="80"/>
        <v>0</v>
      </c>
      <c r="S235" s="444"/>
      <c r="T235" s="193"/>
      <c r="U235" s="194"/>
      <c r="V235" s="492"/>
      <c r="W235" s="192"/>
      <c r="X235" s="195"/>
    </row>
    <row r="236" spans="1:24" s="209" customFormat="1" hidden="1">
      <c r="A236" s="127" t="s">
        <v>296</v>
      </c>
      <c r="B236" s="189" t="s">
        <v>701</v>
      </c>
      <c r="C236" s="198"/>
      <c r="D236" s="780" t="s">
        <v>297</v>
      </c>
      <c r="E236" s="780"/>
      <c r="F236" s="398">
        <f t="shared" si="94"/>
        <v>0</v>
      </c>
      <c r="G236" s="421">
        <f t="shared" si="95"/>
        <v>0</v>
      </c>
      <c r="H236" s="421">
        <f t="shared" si="95"/>
        <v>0</v>
      </c>
      <c r="I236" s="617">
        <f t="shared" si="96"/>
        <v>0</v>
      </c>
      <c r="J236" s="190"/>
      <c r="K236" s="191">
        <f t="shared" si="79"/>
        <v>0</v>
      </c>
      <c r="L236" s="199"/>
      <c r="M236" s="193"/>
      <c r="N236" s="193"/>
      <c r="O236" s="193"/>
      <c r="P236" s="193"/>
      <c r="Q236" s="194"/>
      <c r="R236" s="538">
        <f t="shared" si="80"/>
        <v>0</v>
      </c>
      <c r="S236" s="444"/>
      <c r="T236" s="193"/>
      <c r="U236" s="194"/>
      <c r="V236" s="492"/>
      <c r="W236" s="192"/>
      <c r="X236" s="195"/>
    </row>
    <row r="237" spans="1:24" s="209" customFormat="1" hidden="1">
      <c r="A237" s="127" t="s">
        <v>883</v>
      </c>
      <c r="B237" s="189" t="s">
        <v>884</v>
      </c>
      <c r="C237" s="198"/>
      <c r="D237" s="780" t="s">
        <v>885</v>
      </c>
      <c r="E237" s="780"/>
      <c r="F237" s="398">
        <f t="shared" si="94"/>
        <v>0</v>
      </c>
      <c r="G237" s="421">
        <f t="shared" si="95"/>
        <v>0</v>
      </c>
      <c r="H237" s="421">
        <f t="shared" si="95"/>
        <v>0</v>
      </c>
      <c r="I237" s="617">
        <f t="shared" si="96"/>
        <v>0</v>
      </c>
      <c r="J237" s="190"/>
      <c r="K237" s="191">
        <f t="shared" si="79"/>
        <v>0</v>
      </c>
      <c r="L237" s="199"/>
      <c r="M237" s="193"/>
      <c r="N237" s="193"/>
      <c r="O237" s="193"/>
      <c r="P237" s="193"/>
      <c r="Q237" s="194"/>
      <c r="R237" s="538">
        <f t="shared" si="80"/>
        <v>0</v>
      </c>
      <c r="S237" s="444"/>
      <c r="T237" s="193"/>
      <c r="U237" s="194"/>
      <c r="V237" s="492"/>
      <c r="W237" s="192"/>
      <c r="X237" s="195"/>
    </row>
    <row r="238" spans="1:24" s="41" customFormat="1" hidden="1">
      <c r="A238" s="127" t="s">
        <v>886</v>
      </c>
      <c r="B238" s="53" t="s">
        <v>887</v>
      </c>
      <c r="C238" s="799" t="s">
        <v>888</v>
      </c>
      <c r="D238" s="800"/>
      <c r="E238" s="800"/>
      <c r="F238" s="400">
        <f t="shared" si="94"/>
        <v>0</v>
      </c>
      <c r="G238" s="423">
        <f t="shared" si="95"/>
        <v>0</v>
      </c>
      <c r="H238" s="423">
        <f t="shared" si="95"/>
        <v>0</v>
      </c>
      <c r="I238" s="619">
        <f t="shared" si="96"/>
        <v>0</v>
      </c>
      <c r="J238" s="156"/>
      <c r="K238" s="168">
        <f t="shared" si="79"/>
        <v>0</v>
      </c>
      <c r="L238" s="77"/>
      <c r="M238" s="13"/>
      <c r="N238" s="13"/>
      <c r="O238" s="13"/>
      <c r="P238" s="13"/>
      <c r="Q238" s="82"/>
      <c r="R238" s="540">
        <f t="shared" si="80"/>
        <v>0</v>
      </c>
      <c r="S238" s="446"/>
      <c r="T238" s="13"/>
      <c r="U238" s="82"/>
      <c r="V238" s="488"/>
      <c r="W238" s="43"/>
      <c r="X238" s="45"/>
    </row>
    <row r="239" spans="1:24" s="41" customFormat="1" hidden="1">
      <c r="A239" s="127" t="s">
        <v>298</v>
      </c>
      <c r="B239" s="53" t="s">
        <v>702</v>
      </c>
      <c r="C239" s="799" t="s">
        <v>299</v>
      </c>
      <c r="D239" s="800"/>
      <c r="E239" s="800"/>
      <c r="F239" s="400">
        <f t="shared" si="94"/>
        <v>0</v>
      </c>
      <c r="G239" s="423">
        <f t="shared" si="95"/>
        <v>0</v>
      </c>
      <c r="H239" s="423">
        <f t="shared" si="95"/>
        <v>0</v>
      </c>
      <c r="I239" s="619">
        <f t="shared" si="96"/>
        <v>0</v>
      </c>
      <c r="J239" s="156"/>
      <c r="K239" s="168">
        <f t="shared" si="79"/>
        <v>0</v>
      </c>
      <c r="L239" s="77"/>
      <c r="M239" s="13"/>
      <c r="N239" s="13"/>
      <c r="O239" s="13"/>
      <c r="P239" s="13"/>
      <c r="Q239" s="82"/>
      <c r="R239" s="540">
        <f t="shared" si="80"/>
        <v>0</v>
      </c>
      <c r="S239" s="446"/>
      <c r="T239" s="13"/>
      <c r="U239" s="82"/>
      <c r="V239" s="488"/>
      <c r="W239" s="43"/>
      <c r="X239" s="45"/>
    </row>
    <row r="240" spans="1:24" s="41" customFormat="1" hidden="1">
      <c r="A240" s="127" t="s">
        <v>300</v>
      </c>
      <c r="B240" s="53" t="s">
        <v>703</v>
      </c>
      <c r="C240" s="799" t="s">
        <v>889</v>
      </c>
      <c r="D240" s="800"/>
      <c r="E240" s="800"/>
      <c r="F240" s="400">
        <f t="shared" si="94"/>
        <v>0</v>
      </c>
      <c r="G240" s="423">
        <f t="shared" si="95"/>
        <v>0</v>
      </c>
      <c r="H240" s="423">
        <f t="shared" si="95"/>
        <v>0</v>
      </c>
      <c r="I240" s="619">
        <f t="shared" si="96"/>
        <v>0</v>
      </c>
      <c r="J240" s="156"/>
      <c r="K240" s="168">
        <f t="shared" si="79"/>
        <v>0</v>
      </c>
      <c r="L240" s="77"/>
      <c r="M240" s="13"/>
      <c r="N240" s="13"/>
      <c r="O240" s="13"/>
      <c r="P240" s="13"/>
      <c r="Q240" s="82"/>
      <c r="R240" s="540">
        <f t="shared" si="80"/>
        <v>0</v>
      </c>
      <c r="S240" s="446"/>
      <c r="T240" s="13"/>
      <c r="U240" s="82"/>
      <c r="V240" s="488"/>
      <c r="W240" s="43"/>
      <c r="X240" s="45"/>
    </row>
    <row r="241" spans="1:24" s="41" customFormat="1" hidden="1">
      <c r="A241" s="127" t="s">
        <v>301</v>
      </c>
      <c r="B241" s="53" t="s">
        <v>704</v>
      </c>
      <c r="C241" s="799" t="s">
        <v>890</v>
      </c>
      <c r="D241" s="800"/>
      <c r="E241" s="800"/>
      <c r="F241" s="400">
        <f t="shared" si="94"/>
        <v>0</v>
      </c>
      <c r="G241" s="423">
        <f t="shared" si="95"/>
        <v>0</v>
      </c>
      <c r="H241" s="423">
        <f t="shared" si="95"/>
        <v>0</v>
      </c>
      <c r="I241" s="619">
        <f t="shared" si="96"/>
        <v>0</v>
      </c>
      <c r="J241" s="156"/>
      <c r="K241" s="168">
        <f t="shared" si="79"/>
        <v>0</v>
      </c>
      <c r="L241" s="77"/>
      <c r="M241" s="13"/>
      <c r="N241" s="13"/>
      <c r="O241" s="13"/>
      <c r="P241" s="13"/>
      <c r="Q241" s="82"/>
      <c r="R241" s="540">
        <f t="shared" si="80"/>
        <v>0</v>
      </c>
      <c r="S241" s="446"/>
      <c r="T241" s="13"/>
      <c r="U241" s="82"/>
      <c r="V241" s="488"/>
      <c r="W241" s="43"/>
      <c r="X241" s="45"/>
    </row>
    <row r="242" spans="1:24" s="41" customFormat="1" hidden="1">
      <c r="A242" s="127" t="s">
        <v>302</v>
      </c>
      <c r="B242" s="53" t="s">
        <v>705</v>
      </c>
      <c r="C242" s="799" t="s">
        <v>303</v>
      </c>
      <c r="D242" s="800"/>
      <c r="E242" s="800"/>
      <c r="F242" s="400">
        <f t="shared" si="94"/>
        <v>0</v>
      </c>
      <c r="G242" s="423">
        <f t="shared" si="95"/>
        <v>0</v>
      </c>
      <c r="H242" s="423">
        <f t="shared" si="95"/>
        <v>0</v>
      </c>
      <c r="I242" s="619">
        <f t="shared" si="96"/>
        <v>0</v>
      </c>
      <c r="J242" s="156"/>
      <c r="K242" s="168">
        <f t="shared" si="79"/>
        <v>0</v>
      </c>
      <c r="L242" s="77"/>
      <c r="M242" s="13"/>
      <c r="N242" s="13"/>
      <c r="O242" s="13"/>
      <c r="P242" s="13"/>
      <c r="Q242" s="82"/>
      <c r="R242" s="540">
        <f t="shared" si="80"/>
        <v>0</v>
      </c>
      <c r="S242" s="446"/>
      <c r="T242" s="13"/>
      <c r="U242" s="82"/>
      <c r="V242" s="488"/>
      <c r="W242" s="43"/>
      <c r="X242" s="45"/>
    </row>
    <row r="243" spans="1:24" s="41" customFormat="1" hidden="1">
      <c r="A243" s="127" t="s">
        <v>891</v>
      </c>
      <c r="B243" s="53" t="s">
        <v>892</v>
      </c>
      <c r="C243" s="799" t="s">
        <v>894</v>
      </c>
      <c r="D243" s="800"/>
      <c r="E243" s="800"/>
      <c r="F243" s="400">
        <f t="shared" si="94"/>
        <v>0</v>
      </c>
      <c r="G243" s="423">
        <f t="shared" si="95"/>
        <v>0</v>
      </c>
      <c r="H243" s="423">
        <f t="shared" si="95"/>
        <v>0</v>
      </c>
      <c r="I243" s="619">
        <f t="shared" si="96"/>
        <v>0</v>
      </c>
      <c r="J243" s="156"/>
      <c r="K243" s="168">
        <f t="shared" si="79"/>
        <v>0</v>
      </c>
      <c r="L243" s="77"/>
      <c r="M243" s="13"/>
      <c r="N243" s="13"/>
      <c r="O243" s="13"/>
      <c r="P243" s="13"/>
      <c r="Q243" s="82"/>
      <c r="R243" s="540">
        <f t="shared" si="80"/>
        <v>0</v>
      </c>
      <c r="S243" s="446"/>
      <c r="T243" s="13"/>
      <c r="U243" s="82"/>
      <c r="V243" s="488"/>
      <c r="W243" s="43"/>
      <c r="X243" s="45"/>
    </row>
    <row r="244" spans="1:24" s="41" customFormat="1" hidden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97">J245+J246</f>
        <v>0</v>
      </c>
      <c r="K244" s="168">
        <f t="shared" si="79"/>
        <v>0</v>
      </c>
      <c r="L244" s="77">
        <f t="shared" si="97"/>
        <v>0</v>
      </c>
      <c r="M244" s="13">
        <f t="shared" si="97"/>
        <v>0</v>
      </c>
      <c r="N244" s="13">
        <f t="shared" si="97"/>
        <v>0</v>
      </c>
      <c r="O244" s="13">
        <f t="shared" si="97"/>
        <v>0</v>
      </c>
      <c r="P244" s="13">
        <f t="shared" si="97"/>
        <v>0</v>
      </c>
      <c r="Q244" s="82">
        <f t="shared" si="97"/>
        <v>0</v>
      </c>
      <c r="R244" s="540">
        <f t="shared" si="80"/>
        <v>0</v>
      </c>
      <c r="S244" s="446">
        <f t="shared" si="97"/>
        <v>0</v>
      </c>
      <c r="T244" s="13">
        <f t="shared" si="97"/>
        <v>0</v>
      </c>
      <c r="U244" s="82">
        <f t="shared" si="97"/>
        <v>0</v>
      </c>
      <c r="V244" s="488">
        <f t="shared" si="97"/>
        <v>0</v>
      </c>
      <c r="W244" s="43">
        <f t="shared" si="97"/>
        <v>0</v>
      </c>
      <c r="X244" s="45">
        <f t="shared" si="97"/>
        <v>0</v>
      </c>
    </row>
    <row r="245" spans="1:24" s="209" customFormat="1" hidden="1">
      <c r="A245" s="127" t="s">
        <v>897</v>
      </c>
      <c r="B245" s="189" t="s">
        <v>896</v>
      </c>
      <c r="C245" s="198"/>
      <c r="D245" s="780" t="s">
        <v>900</v>
      </c>
      <c r="E245" s="780"/>
      <c r="F245" s="398">
        <f>SUM(K245:W245)</f>
        <v>0</v>
      </c>
      <c r="G245" s="421">
        <f>SUM(K245:W245)</f>
        <v>0</v>
      </c>
      <c r="H245" s="421">
        <f>SUM(L245:X245)</f>
        <v>0</v>
      </c>
      <c r="I245" s="617">
        <f>SUM(L245:X245)</f>
        <v>0</v>
      </c>
      <c r="J245" s="190"/>
      <c r="K245" s="191">
        <f t="shared" si="79"/>
        <v>0</v>
      </c>
      <c r="L245" s="199"/>
      <c r="M245" s="193"/>
      <c r="N245" s="193"/>
      <c r="O245" s="193"/>
      <c r="P245" s="193"/>
      <c r="Q245" s="194"/>
      <c r="R245" s="538">
        <f t="shared" si="80"/>
        <v>0</v>
      </c>
      <c r="S245" s="444"/>
      <c r="T245" s="193"/>
      <c r="U245" s="194"/>
      <c r="V245" s="492"/>
      <c r="W245" s="192"/>
      <c r="X245" s="195"/>
    </row>
    <row r="246" spans="1:24" s="209" customFormat="1" hidden="1">
      <c r="A246" s="127" t="s">
        <v>898</v>
      </c>
      <c r="B246" s="189" t="s">
        <v>899</v>
      </c>
      <c r="C246" s="198"/>
      <c r="D246" s="780" t="s">
        <v>901</v>
      </c>
      <c r="E246" s="780"/>
      <c r="F246" s="398">
        <f>SUM(K246:W246)</f>
        <v>0</v>
      </c>
      <c r="G246" s="421">
        <f>SUM(K246:W246)</f>
        <v>0</v>
      </c>
      <c r="H246" s="421">
        <f>SUM(L246:X246)</f>
        <v>0</v>
      </c>
      <c r="I246" s="617">
        <f>SUM(L246:X246)</f>
        <v>0</v>
      </c>
      <c r="J246" s="190"/>
      <c r="K246" s="191">
        <f t="shared" si="79"/>
        <v>0</v>
      </c>
      <c r="L246" s="199"/>
      <c r="M246" s="193"/>
      <c r="N246" s="193"/>
      <c r="O246" s="193"/>
      <c r="P246" s="193"/>
      <c r="Q246" s="194"/>
      <c r="R246" s="538">
        <f t="shared" si="80"/>
        <v>0</v>
      </c>
      <c r="S246" s="444"/>
      <c r="T246" s="193"/>
      <c r="U246" s="194"/>
      <c r="V246" s="492"/>
      <c r="W246" s="192"/>
      <c r="X246" s="195"/>
    </row>
    <row r="247" spans="1:24" hidden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98">J248+J249+J250+J251+J252</f>
        <v>0</v>
      </c>
      <c r="K247" s="166">
        <f t="shared" si="79"/>
        <v>0</v>
      </c>
      <c r="L247" s="94">
        <f t="shared" si="98"/>
        <v>0</v>
      </c>
      <c r="M247" s="95">
        <f t="shared" si="98"/>
        <v>0</v>
      </c>
      <c r="N247" s="95">
        <f t="shared" si="98"/>
        <v>0</v>
      </c>
      <c r="O247" s="95">
        <f t="shared" si="98"/>
        <v>0</v>
      </c>
      <c r="P247" s="95">
        <f t="shared" si="98"/>
        <v>0</v>
      </c>
      <c r="Q247" s="98">
        <f t="shared" si="98"/>
        <v>0</v>
      </c>
      <c r="R247" s="539">
        <f t="shared" si="80"/>
        <v>0</v>
      </c>
      <c r="S247" s="445">
        <f t="shared" si="98"/>
        <v>0</v>
      </c>
      <c r="T247" s="95">
        <f t="shared" si="98"/>
        <v>0</v>
      </c>
      <c r="U247" s="98">
        <f t="shared" si="98"/>
        <v>0</v>
      </c>
      <c r="V247" s="489">
        <f t="shared" si="98"/>
        <v>0</v>
      </c>
      <c r="W247" s="97">
        <f t="shared" si="98"/>
        <v>0</v>
      </c>
      <c r="X247" s="99">
        <f t="shared" si="98"/>
        <v>0</v>
      </c>
    </row>
    <row r="248" spans="1:24" s="41" customFormat="1" hidden="1">
      <c r="A248" s="127" t="s">
        <v>305</v>
      </c>
      <c r="B248" s="196" t="s">
        <v>710</v>
      </c>
      <c r="C248" s="804" t="s">
        <v>385</v>
      </c>
      <c r="D248" s="805"/>
      <c r="E248" s="805"/>
      <c r="F248" s="401">
        <f t="shared" ref="F248:F254" si="99">SUM(K248:W248)</f>
        <v>0</v>
      </c>
      <c r="G248" s="424">
        <f t="shared" ref="G248:H254" si="100">SUM(K248:W248)</f>
        <v>0</v>
      </c>
      <c r="H248" s="424">
        <f t="shared" si="100"/>
        <v>0</v>
      </c>
      <c r="I248" s="620">
        <f t="shared" ref="I248:I254" si="101">SUM(L248:X248)</f>
        <v>0</v>
      </c>
      <c r="J248" s="197"/>
      <c r="K248" s="211">
        <f t="shared" si="79"/>
        <v>0</v>
      </c>
      <c r="L248" s="212"/>
      <c r="M248" s="213"/>
      <c r="N248" s="213"/>
      <c r="O248" s="213"/>
      <c r="P248" s="213"/>
      <c r="Q248" s="216"/>
      <c r="R248" s="545">
        <f t="shared" si="80"/>
        <v>0</v>
      </c>
      <c r="S248" s="451"/>
      <c r="T248" s="213"/>
      <c r="U248" s="216"/>
      <c r="V248" s="560"/>
      <c r="W248" s="215"/>
      <c r="X248" s="214"/>
    </row>
    <row r="249" spans="1:24" s="41" customFormat="1" hidden="1">
      <c r="A249" s="127" t="s">
        <v>306</v>
      </c>
      <c r="B249" s="196" t="s">
        <v>711</v>
      </c>
      <c r="C249" s="804" t="s">
        <v>386</v>
      </c>
      <c r="D249" s="805"/>
      <c r="E249" s="805"/>
      <c r="F249" s="401">
        <f t="shared" si="99"/>
        <v>0</v>
      </c>
      <c r="G249" s="424">
        <f t="shared" si="100"/>
        <v>0</v>
      </c>
      <c r="H249" s="424">
        <f t="shared" si="100"/>
        <v>0</v>
      </c>
      <c r="I249" s="620">
        <f t="shared" si="101"/>
        <v>0</v>
      </c>
      <c r="J249" s="197"/>
      <c r="K249" s="211">
        <f t="shared" si="79"/>
        <v>0</v>
      </c>
      <c r="L249" s="212"/>
      <c r="M249" s="213"/>
      <c r="N249" s="213"/>
      <c r="O249" s="213"/>
      <c r="P249" s="213"/>
      <c r="Q249" s="216"/>
      <c r="R249" s="545">
        <f t="shared" si="80"/>
        <v>0</v>
      </c>
      <c r="S249" s="451"/>
      <c r="T249" s="213"/>
      <c r="U249" s="216"/>
      <c r="V249" s="560"/>
      <c r="W249" s="215"/>
      <c r="X249" s="214"/>
    </row>
    <row r="250" spans="1:24" s="41" customFormat="1" hidden="1">
      <c r="A250" s="127" t="s">
        <v>307</v>
      </c>
      <c r="B250" s="196" t="s">
        <v>712</v>
      </c>
      <c r="C250" s="804" t="s">
        <v>308</v>
      </c>
      <c r="D250" s="805"/>
      <c r="E250" s="805"/>
      <c r="F250" s="401">
        <f t="shared" si="99"/>
        <v>0</v>
      </c>
      <c r="G250" s="424">
        <f t="shared" si="100"/>
        <v>0</v>
      </c>
      <c r="H250" s="424">
        <f t="shared" si="100"/>
        <v>0</v>
      </c>
      <c r="I250" s="620">
        <f t="shared" si="101"/>
        <v>0</v>
      </c>
      <c r="J250" s="197"/>
      <c r="K250" s="211">
        <f t="shared" si="79"/>
        <v>0</v>
      </c>
      <c r="L250" s="212"/>
      <c r="M250" s="213"/>
      <c r="N250" s="213"/>
      <c r="O250" s="213"/>
      <c r="P250" s="213"/>
      <c r="Q250" s="216"/>
      <c r="R250" s="545">
        <f t="shared" si="80"/>
        <v>0</v>
      </c>
      <c r="S250" s="451"/>
      <c r="T250" s="213"/>
      <c r="U250" s="216"/>
      <c r="V250" s="560"/>
      <c r="W250" s="215"/>
      <c r="X250" s="214"/>
    </row>
    <row r="251" spans="1:24" s="41" customFormat="1" hidden="1">
      <c r="A251" s="127" t="s">
        <v>309</v>
      </c>
      <c r="B251" s="196" t="s">
        <v>713</v>
      </c>
      <c r="C251" s="804" t="s">
        <v>310</v>
      </c>
      <c r="D251" s="805"/>
      <c r="E251" s="805"/>
      <c r="F251" s="401">
        <f t="shared" si="99"/>
        <v>0</v>
      </c>
      <c r="G251" s="424">
        <f t="shared" si="100"/>
        <v>0</v>
      </c>
      <c r="H251" s="424">
        <f t="shared" si="100"/>
        <v>0</v>
      </c>
      <c r="I251" s="620">
        <f t="shared" si="101"/>
        <v>0</v>
      </c>
      <c r="J251" s="197"/>
      <c r="K251" s="211">
        <f t="shared" si="79"/>
        <v>0</v>
      </c>
      <c r="L251" s="212"/>
      <c r="M251" s="213"/>
      <c r="N251" s="213"/>
      <c r="O251" s="213"/>
      <c r="P251" s="213"/>
      <c r="Q251" s="216"/>
      <c r="R251" s="545">
        <f t="shared" si="80"/>
        <v>0</v>
      </c>
      <c r="S251" s="451"/>
      <c r="T251" s="213"/>
      <c r="U251" s="216"/>
      <c r="V251" s="560"/>
      <c r="W251" s="215"/>
      <c r="X251" s="214"/>
    </row>
    <row r="252" spans="1:24" s="41" customFormat="1" hidden="1">
      <c r="A252" s="127" t="s">
        <v>311</v>
      </c>
      <c r="B252" s="196" t="s">
        <v>714</v>
      </c>
      <c r="C252" s="804" t="s">
        <v>387</v>
      </c>
      <c r="D252" s="805"/>
      <c r="E252" s="805"/>
      <c r="F252" s="401">
        <f t="shared" si="99"/>
        <v>0</v>
      </c>
      <c r="G252" s="424">
        <f t="shared" si="100"/>
        <v>0</v>
      </c>
      <c r="H252" s="424">
        <f t="shared" si="100"/>
        <v>0</v>
      </c>
      <c r="I252" s="620">
        <f t="shared" si="101"/>
        <v>0</v>
      </c>
      <c r="J252" s="197"/>
      <c r="K252" s="211">
        <f t="shared" si="79"/>
        <v>0</v>
      </c>
      <c r="L252" s="212"/>
      <c r="M252" s="213"/>
      <c r="N252" s="213"/>
      <c r="O252" s="213"/>
      <c r="P252" s="213"/>
      <c r="Q252" s="216"/>
      <c r="R252" s="545">
        <f t="shared" si="80"/>
        <v>0</v>
      </c>
      <c r="S252" s="451"/>
      <c r="T252" s="213"/>
      <c r="U252" s="216"/>
      <c r="V252" s="560"/>
      <c r="W252" s="215"/>
      <c r="X252" s="214"/>
    </row>
    <row r="253" spans="1:24" hidden="1">
      <c r="A253" s="127" t="s">
        <v>313</v>
      </c>
      <c r="B253" s="92" t="s">
        <v>715</v>
      </c>
      <c r="C253" s="769" t="s">
        <v>312</v>
      </c>
      <c r="D253" s="770"/>
      <c r="E253" s="770"/>
      <c r="F253" s="399">
        <f t="shared" si="99"/>
        <v>0</v>
      </c>
      <c r="G253" s="422">
        <f t="shared" si="100"/>
        <v>0</v>
      </c>
      <c r="H253" s="422">
        <f t="shared" si="100"/>
        <v>0</v>
      </c>
      <c r="I253" s="618">
        <f t="shared" si="101"/>
        <v>0</v>
      </c>
      <c r="J253" s="150"/>
      <c r="K253" s="166">
        <f t="shared" si="79"/>
        <v>0</v>
      </c>
      <c r="L253" s="94"/>
      <c r="M253" s="95"/>
      <c r="N253" s="95"/>
      <c r="O253" s="95"/>
      <c r="P253" s="95"/>
      <c r="Q253" s="98"/>
      <c r="R253" s="539">
        <f t="shared" si="80"/>
        <v>0</v>
      </c>
      <c r="S253" s="445"/>
      <c r="T253" s="95"/>
      <c r="U253" s="98"/>
      <c r="V253" s="489"/>
      <c r="W253" s="97"/>
      <c r="X253" s="99"/>
    </row>
    <row r="254" spans="1:24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>
        <f t="shared" si="99"/>
        <v>0</v>
      </c>
      <c r="G254" s="422">
        <f t="shared" si="100"/>
        <v>0</v>
      </c>
      <c r="H254" s="422">
        <f t="shared" si="100"/>
        <v>0</v>
      </c>
      <c r="I254" s="618">
        <f t="shared" si="101"/>
        <v>0</v>
      </c>
      <c r="J254" s="150"/>
      <c r="K254" s="166">
        <f t="shared" si="79"/>
        <v>0</v>
      </c>
      <c r="L254" s="94"/>
      <c r="M254" s="95"/>
      <c r="N254" s="95"/>
      <c r="O254" s="95"/>
      <c r="P254" s="95"/>
      <c r="Q254" s="98"/>
      <c r="R254" s="539">
        <f t="shared" si="80"/>
        <v>0</v>
      </c>
      <c r="S254" s="445"/>
      <c r="T254" s="95"/>
      <c r="U254" s="98"/>
      <c r="V254" s="489"/>
      <c r="W254" s="97"/>
      <c r="X254" s="99"/>
    </row>
    <row r="255" spans="1:24" ht="15.75" thickBot="1">
      <c r="B255" s="806" t="s">
        <v>314</v>
      </c>
      <c r="C255" s="807"/>
      <c r="D255" s="807"/>
      <c r="E255" s="807"/>
      <c r="F255" s="396">
        <f>F5+F24+F32+F59+F75+F147+F157+F162+F225</f>
        <v>2381230</v>
      </c>
      <c r="G255" s="419">
        <f>G5+G24+G32+G59+G75+G147+G157+G162+G225</f>
        <v>2381230</v>
      </c>
      <c r="H255" s="419">
        <f>H5+H24+H32+H59+H75+H147+H157+H162+H225</f>
        <v>2381230</v>
      </c>
      <c r="I255" s="615">
        <f>I5+I24+I32+I59+I75+I147+I157+I162+I225</f>
        <v>4981470</v>
      </c>
      <c r="J255" s="147">
        <f>J5+J24+J32+J59+J75+J147+J157+J162+J225</f>
        <v>0</v>
      </c>
      <c r="K255" s="164">
        <f t="shared" si="79"/>
        <v>4981470</v>
      </c>
      <c r="L255" s="86">
        <f t="shared" ref="L255:X255" si="102">L5+L24+L32+L59+L75+L147+L157+L162+L225</f>
        <v>15240</v>
      </c>
      <c r="M255" s="87">
        <f t="shared" si="102"/>
        <v>47850</v>
      </c>
      <c r="N255" s="87">
        <f t="shared" si="102"/>
        <v>0</v>
      </c>
      <c r="O255" s="87">
        <f t="shared" si="102"/>
        <v>38100</v>
      </c>
      <c r="P255" s="87">
        <f t="shared" si="102"/>
        <v>44800</v>
      </c>
      <c r="Q255" s="90">
        <f t="shared" si="102"/>
        <v>25269</v>
      </c>
      <c r="R255" s="536">
        <f t="shared" si="80"/>
        <v>171259</v>
      </c>
      <c r="S255" s="442">
        <f t="shared" si="102"/>
        <v>63760</v>
      </c>
      <c r="T255" s="87">
        <f t="shared" si="102"/>
        <v>0</v>
      </c>
      <c r="U255" s="90">
        <f t="shared" si="102"/>
        <v>0</v>
      </c>
      <c r="V255" s="486">
        <f t="shared" si="102"/>
        <v>2146211</v>
      </c>
      <c r="W255" s="89">
        <f t="shared" si="102"/>
        <v>2600240</v>
      </c>
      <c r="X255" s="91">
        <f t="shared" si="102"/>
        <v>0</v>
      </c>
    </row>
    <row r="256" spans="1:24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>
      <c r="B257" s="25"/>
      <c r="C257" s="26"/>
      <c r="D257" s="26"/>
      <c r="E257" s="24"/>
      <c r="F257" s="24"/>
      <c r="G257" s="24"/>
      <c r="H257" s="24"/>
      <c r="I257" s="38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>
      <c r="B259" s="27"/>
      <c r="C259" s="24"/>
      <c r="D259" s="24"/>
      <c r="E259" s="28"/>
      <c r="F259" s="28"/>
      <c r="G259" s="28"/>
      <c r="H259" s="28"/>
      <c r="I259" s="494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8"/>
      <c r="D264" s="28"/>
      <c r="E264" s="24"/>
      <c r="F264" s="24"/>
      <c r="G264" s="24"/>
      <c r="H264" s="24"/>
      <c r="I264" s="24"/>
      <c r="J264" s="24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723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P3" sqref="P3:Y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15.5703125" style="12" customWidth="1"/>
    <col min="14" max="14" width="15.85546875" style="12" customWidth="1"/>
    <col min="15" max="15" width="13" style="12" customWidth="1"/>
    <col min="16" max="16" width="10.7109375" style="12" bestFit="1" customWidth="1"/>
    <col min="17" max="17" width="5.5703125" style="12" bestFit="1" customWidth="1"/>
    <col min="18" max="18" width="9" style="12" bestFit="1" customWidth="1"/>
    <col min="19" max="19" width="10.7109375" style="12" bestFit="1" customWidth="1"/>
    <col min="20" max="20" width="9" style="12" bestFit="1" customWidth="1"/>
    <col min="21" max="21" width="5.5703125" style="12" bestFit="1" customWidth="1"/>
    <col min="22" max="22" width="11.28515625" style="12" bestFit="1" customWidth="1"/>
    <col min="23" max="23" width="9" style="12" bestFit="1" customWidth="1"/>
    <col min="24" max="24" width="10.140625" style="12" bestFit="1" customWidth="1"/>
    <col min="25" max="26" width="9.7109375" style="12" bestFit="1" customWidth="1"/>
    <col min="27" max="27" width="8.42578125" style="12" bestFit="1" customWidth="1"/>
    <col min="28" max="28" width="10.7109375" style="12" bestFit="1" customWidth="1"/>
    <col min="29" max="16384" width="9.140625" style="17"/>
  </cols>
  <sheetData>
    <row r="1" spans="1:28" ht="15.75" thickBot="1">
      <c r="AB1" s="11" t="s">
        <v>827</v>
      </c>
    </row>
    <row r="2" spans="1:28" ht="29.2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1106</v>
      </c>
      <c r="I2" s="765" t="s">
        <v>1115</v>
      </c>
      <c r="J2" s="757" t="s">
        <v>1124</v>
      </c>
      <c r="K2" s="757"/>
      <c r="L2" s="758"/>
      <c r="M2" s="756" t="s">
        <v>1126</v>
      </c>
      <c r="N2" s="757"/>
      <c r="O2" s="758"/>
      <c r="P2" s="756" t="s">
        <v>1127</v>
      </c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98"/>
    </row>
    <row r="3" spans="1:28" ht="22.5" customHeight="1">
      <c r="B3" s="752"/>
      <c r="C3" s="753"/>
      <c r="D3" s="753"/>
      <c r="E3" s="753"/>
      <c r="F3" s="753"/>
      <c r="G3" s="766"/>
      <c r="H3" s="766"/>
      <c r="I3" s="766"/>
      <c r="J3" s="828" t="s">
        <v>1084</v>
      </c>
      <c r="K3" s="830" t="s">
        <v>854</v>
      </c>
      <c r="L3" s="832" t="s">
        <v>571</v>
      </c>
      <c r="M3" s="844" t="s">
        <v>971</v>
      </c>
      <c r="N3" s="738" t="s">
        <v>976</v>
      </c>
      <c r="O3" s="846" t="s">
        <v>977</v>
      </c>
      <c r="P3" s="794" t="s">
        <v>1095</v>
      </c>
      <c r="Q3" s="795"/>
      <c r="R3" s="795"/>
      <c r="S3" s="795"/>
      <c r="T3" s="795"/>
      <c r="U3" s="795"/>
      <c r="V3" s="795"/>
      <c r="W3" s="795"/>
      <c r="X3" s="795"/>
      <c r="Y3" s="795"/>
      <c r="Z3" s="796" t="s">
        <v>1092</v>
      </c>
      <c r="AA3" s="795"/>
      <c r="AB3" s="797"/>
    </row>
    <row r="4" spans="1:28" ht="21" customHeight="1" thickBot="1">
      <c r="B4" s="754"/>
      <c r="C4" s="755"/>
      <c r="D4" s="755"/>
      <c r="E4" s="755"/>
      <c r="F4" s="755"/>
      <c r="G4" s="767"/>
      <c r="H4" s="767"/>
      <c r="I4" s="767"/>
      <c r="J4" s="829"/>
      <c r="K4" s="831"/>
      <c r="L4" s="833"/>
      <c r="M4" s="845"/>
      <c r="N4" s="739"/>
      <c r="O4" s="847"/>
      <c r="P4" s="131" t="s">
        <v>593</v>
      </c>
      <c r="Q4" s="65" t="s">
        <v>594</v>
      </c>
      <c r="R4" s="65" t="s">
        <v>595</v>
      </c>
      <c r="S4" s="65" t="s">
        <v>596</v>
      </c>
      <c r="T4" s="65" t="s">
        <v>597</v>
      </c>
      <c r="U4" s="612" t="s">
        <v>598</v>
      </c>
      <c r="V4" s="535" t="s">
        <v>1107</v>
      </c>
      <c r="W4" s="557" t="s">
        <v>599</v>
      </c>
      <c r="X4" s="83" t="s">
        <v>600</v>
      </c>
      <c r="Y4" s="673" t="s">
        <v>601</v>
      </c>
      <c r="Z4" s="485" t="s">
        <v>602</v>
      </c>
      <c r="AA4" s="651" t="s">
        <v>603</v>
      </c>
      <c r="AB4" s="66" t="s">
        <v>604</v>
      </c>
    </row>
    <row r="5" spans="1:28" ht="15.75" thickBot="1">
      <c r="B5" s="84" t="s">
        <v>118</v>
      </c>
      <c r="C5" s="834" t="s">
        <v>119</v>
      </c>
      <c r="D5" s="835"/>
      <c r="E5" s="835"/>
      <c r="F5" s="396">
        <f>F6+F20</f>
        <v>0</v>
      </c>
      <c r="G5" s="419">
        <f>G6+G20</f>
        <v>0</v>
      </c>
      <c r="H5" s="419">
        <f>H6+H20</f>
        <v>0</v>
      </c>
      <c r="I5" s="419">
        <f>I6+I20</f>
        <v>0</v>
      </c>
      <c r="J5" s="615">
        <f>J6+J20</f>
        <v>0</v>
      </c>
      <c r="K5" s="147">
        <f t="shared" ref="K5:AB5" si="0">K6+K20</f>
        <v>0</v>
      </c>
      <c r="L5" s="164">
        <f>SUM(J5:K5)</f>
        <v>0</v>
      </c>
      <c r="M5" s="86">
        <f t="shared" ref="M5:O5" si="1">M6+M20</f>
        <v>0</v>
      </c>
      <c r="N5" s="87">
        <f t="shared" si="1"/>
        <v>0</v>
      </c>
      <c r="O5" s="87">
        <f t="shared" si="1"/>
        <v>0</v>
      </c>
      <c r="P5" s="86">
        <f t="shared" si="0"/>
        <v>0</v>
      </c>
      <c r="Q5" s="87">
        <f t="shared" si="0"/>
        <v>0</v>
      </c>
      <c r="R5" s="87">
        <f t="shared" si="0"/>
        <v>0</v>
      </c>
      <c r="S5" s="87">
        <f t="shared" si="0"/>
        <v>0</v>
      </c>
      <c r="T5" s="87">
        <f t="shared" si="0"/>
        <v>0</v>
      </c>
      <c r="U5" s="90">
        <f t="shared" si="0"/>
        <v>0</v>
      </c>
      <c r="V5" s="536">
        <f>SUM(P5:U5)</f>
        <v>0</v>
      </c>
      <c r="W5" s="442">
        <f t="shared" si="0"/>
        <v>0</v>
      </c>
      <c r="X5" s="87">
        <f t="shared" si="0"/>
        <v>0</v>
      </c>
      <c r="Y5" s="90">
        <f t="shared" si="0"/>
        <v>0</v>
      </c>
      <c r="Z5" s="486">
        <f t="shared" si="0"/>
        <v>0</v>
      </c>
      <c r="AA5" s="89">
        <f t="shared" si="0"/>
        <v>0</v>
      </c>
      <c r="AB5" s="91">
        <f t="shared" si="0"/>
        <v>0</v>
      </c>
    </row>
    <row r="6" spans="1:28" hidden="1">
      <c r="B6" s="124" t="s">
        <v>609</v>
      </c>
      <c r="C6" s="748" t="s">
        <v>120</v>
      </c>
      <c r="D6" s="749"/>
      <c r="E6" s="749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420">
        <f>I7+I8+I9+I10+I11+I12+I13+I14+I15+I16+I17+I18+I19</f>
        <v>0</v>
      </c>
      <c r="J6" s="616">
        <f>J7+J8+J9+J10+J11+J12+J13+J14+J15+J16+J17+J18+J19</f>
        <v>0</v>
      </c>
      <c r="K6" s="148">
        <f t="shared" ref="K6:AB6" si="2">K7+K8+K9+K10+K11+K12+K13+K14+K15+K16+K17+K18+K19</f>
        <v>0</v>
      </c>
      <c r="L6" s="165">
        <f t="shared" ref="L6:L71" si="3">SUM(J6:K6)</f>
        <v>0</v>
      </c>
      <c r="M6" s="118">
        <f t="shared" ref="M6:O6" si="4">M7+M8+M9+M10+M11+M12+M13+M14+M15+M16+M17+M18+M19</f>
        <v>0</v>
      </c>
      <c r="N6" s="119">
        <f t="shared" si="4"/>
        <v>0</v>
      </c>
      <c r="O6" s="119">
        <f t="shared" si="4"/>
        <v>0</v>
      </c>
      <c r="P6" s="118">
        <f t="shared" si="2"/>
        <v>0</v>
      </c>
      <c r="Q6" s="119">
        <f t="shared" si="2"/>
        <v>0</v>
      </c>
      <c r="R6" s="119">
        <f t="shared" si="2"/>
        <v>0</v>
      </c>
      <c r="S6" s="119">
        <f t="shared" si="2"/>
        <v>0</v>
      </c>
      <c r="T6" s="119">
        <f t="shared" si="2"/>
        <v>0</v>
      </c>
      <c r="U6" s="122">
        <f t="shared" si="2"/>
        <v>0</v>
      </c>
      <c r="V6" s="537">
        <f t="shared" ref="V6:V69" si="5">SUM(P6:U6)</f>
        <v>0</v>
      </c>
      <c r="W6" s="443">
        <f t="shared" si="2"/>
        <v>0</v>
      </c>
      <c r="X6" s="119">
        <f t="shared" si="2"/>
        <v>0</v>
      </c>
      <c r="Y6" s="122">
        <f t="shared" si="2"/>
        <v>0</v>
      </c>
      <c r="Z6" s="487">
        <f t="shared" si="2"/>
        <v>0</v>
      </c>
      <c r="AA6" s="121">
        <f t="shared" si="2"/>
        <v>0</v>
      </c>
      <c r="AB6" s="123">
        <f t="shared" si="2"/>
        <v>0</v>
      </c>
    </row>
    <row r="7" spans="1:28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6">SUM(O7:AA7)</f>
        <v>0</v>
      </c>
      <c r="G7" s="421">
        <f t="shared" ref="G7:G19" si="7">SUM(O7:AA7)</f>
        <v>0</v>
      </c>
      <c r="H7" s="421">
        <f t="shared" ref="H7:I19" si="8">SUM(O7:AA7)</f>
        <v>0</v>
      </c>
      <c r="I7" s="421">
        <f t="shared" si="8"/>
        <v>0</v>
      </c>
      <c r="J7" s="617">
        <f>SUM(P7:AB7)</f>
        <v>0</v>
      </c>
      <c r="K7" s="190"/>
      <c r="L7" s="191">
        <f t="shared" si="3"/>
        <v>0</v>
      </c>
      <c r="M7" s="199"/>
      <c r="N7" s="193"/>
      <c r="O7" s="193"/>
      <c r="P7" s="199"/>
      <c r="Q7" s="193"/>
      <c r="R7" s="193"/>
      <c r="S7" s="193"/>
      <c r="T7" s="193"/>
      <c r="U7" s="194"/>
      <c r="V7" s="538">
        <f t="shared" si="5"/>
        <v>0</v>
      </c>
      <c r="W7" s="444"/>
      <c r="X7" s="193"/>
      <c r="Y7" s="194"/>
      <c r="Z7" s="492"/>
      <c r="AA7" s="192"/>
      <c r="AB7" s="195"/>
    </row>
    <row r="8" spans="1:28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6"/>
        <v>0</v>
      </c>
      <c r="G8" s="421">
        <f t="shared" si="7"/>
        <v>0</v>
      </c>
      <c r="H8" s="421">
        <f t="shared" si="8"/>
        <v>0</v>
      </c>
      <c r="I8" s="421">
        <f t="shared" si="8"/>
        <v>0</v>
      </c>
      <c r="J8" s="617">
        <f t="shared" ref="J8:J19" si="9">SUM(P8:AB8)</f>
        <v>0</v>
      </c>
      <c r="K8" s="190"/>
      <c r="L8" s="191">
        <f t="shared" si="3"/>
        <v>0</v>
      </c>
      <c r="M8" s="199"/>
      <c r="N8" s="193"/>
      <c r="O8" s="193"/>
      <c r="P8" s="199"/>
      <c r="Q8" s="193"/>
      <c r="R8" s="193"/>
      <c r="S8" s="193"/>
      <c r="T8" s="193"/>
      <c r="U8" s="194"/>
      <c r="V8" s="538">
        <f t="shared" si="5"/>
        <v>0</v>
      </c>
      <c r="W8" s="444"/>
      <c r="X8" s="193"/>
      <c r="Y8" s="194"/>
      <c r="Z8" s="492"/>
      <c r="AA8" s="192"/>
      <c r="AB8" s="195"/>
    </row>
    <row r="9" spans="1:28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6"/>
        <v>0</v>
      </c>
      <c r="G9" s="421">
        <f t="shared" si="7"/>
        <v>0</v>
      </c>
      <c r="H9" s="421">
        <f t="shared" si="8"/>
        <v>0</v>
      </c>
      <c r="I9" s="421">
        <f t="shared" si="8"/>
        <v>0</v>
      </c>
      <c r="J9" s="617">
        <f t="shared" si="9"/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38">
        <f t="shared" si="5"/>
        <v>0</v>
      </c>
      <c r="W9" s="444"/>
      <c r="X9" s="193"/>
      <c r="Y9" s="194"/>
      <c r="Z9" s="492"/>
      <c r="AA9" s="192"/>
      <c r="AB9" s="195"/>
    </row>
    <row r="10" spans="1:28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6"/>
        <v>0</v>
      </c>
      <c r="G10" s="421">
        <f t="shared" si="7"/>
        <v>0</v>
      </c>
      <c r="H10" s="421">
        <f t="shared" si="8"/>
        <v>0</v>
      </c>
      <c r="I10" s="421">
        <f t="shared" si="8"/>
        <v>0</v>
      </c>
      <c r="J10" s="617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38">
        <f t="shared" si="5"/>
        <v>0</v>
      </c>
      <c r="W10" s="444"/>
      <c r="X10" s="193"/>
      <c r="Y10" s="194"/>
      <c r="Z10" s="492"/>
      <c r="AA10" s="192"/>
      <c r="AB10" s="195"/>
    </row>
    <row r="11" spans="1:28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6"/>
        <v>0</v>
      </c>
      <c r="G11" s="421">
        <f t="shared" si="7"/>
        <v>0</v>
      </c>
      <c r="H11" s="421">
        <f t="shared" si="8"/>
        <v>0</v>
      </c>
      <c r="I11" s="421">
        <f t="shared" si="8"/>
        <v>0</v>
      </c>
      <c r="J11" s="617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38">
        <f t="shared" si="5"/>
        <v>0</v>
      </c>
      <c r="W11" s="444"/>
      <c r="X11" s="193"/>
      <c r="Y11" s="194"/>
      <c r="Z11" s="492"/>
      <c r="AA11" s="192"/>
      <c r="AB11" s="195"/>
    </row>
    <row r="12" spans="1:28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6"/>
        <v>0</v>
      </c>
      <c r="G12" s="421">
        <f t="shared" si="7"/>
        <v>0</v>
      </c>
      <c r="H12" s="421">
        <f t="shared" si="8"/>
        <v>0</v>
      </c>
      <c r="I12" s="421">
        <f t="shared" si="8"/>
        <v>0</v>
      </c>
      <c r="J12" s="617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38">
        <f t="shared" si="5"/>
        <v>0</v>
      </c>
      <c r="W12" s="444"/>
      <c r="X12" s="193"/>
      <c r="Y12" s="194"/>
      <c r="Z12" s="492"/>
      <c r="AA12" s="192"/>
      <c r="AB12" s="195"/>
    </row>
    <row r="13" spans="1:28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6"/>
        <v>0</v>
      </c>
      <c r="G13" s="421">
        <f t="shared" si="7"/>
        <v>0</v>
      </c>
      <c r="H13" s="421">
        <f t="shared" si="8"/>
        <v>0</v>
      </c>
      <c r="I13" s="421">
        <f t="shared" si="8"/>
        <v>0</v>
      </c>
      <c r="J13" s="617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38">
        <f t="shared" si="5"/>
        <v>0</v>
      </c>
      <c r="W13" s="444"/>
      <c r="X13" s="193"/>
      <c r="Y13" s="194"/>
      <c r="Z13" s="492"/>
      <c r="AA13" s="192"/>
      <c r="AB13" s="195"/>
    </row>
    <row r="14" spans="1:28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6"/>
        <v>0</v>
      </c>
      <c r="G14" s="421">
        <f t="shared" si="7"/>
        <v>0</v>
      </c>
      <c r="H14" s="421">
        <f t="shared" si="8"/>
        <v>0</v>
      </c>
      <c r="I14" s="421">
        <f t="shared" si="8"/>
        <v>0</v>
      </c>
      <c r="J14" s="617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38">
        <f t="shared" si="5"/>
        <v>0</v>
      </c>
      <c r="W14" s="444"/>
      <c r="X14" s="193"/>
      <c r="Y14" s="194"/>
      <c r="Z14" s="492"/>
      <c r="AA14" s="192"/>
      <c r="AB14" s="195"/>
    </row>
    <row r="15" spans="1:28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6"/>
        <v>0</v>
      </c>
      <c r="G15" s="421">
        <f t="shared" si="7"/>
        <v>0</v>
      </c>
      <c r="H15" s="421">
        <f t="shared" si="8"/>
        <v>0</v>
      </c>
      <c r="I15" s="421">
        <f t="shared" si="8"/>
        <v>0</v>
      </c>
      <c r="J15" s="617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38">
        <f t="shared" si="5"/>
        <v>0</v>
      </c>
      <c r="W15" s="444"/>
      <c r="X15" s="193"/>
      <c r="Y15" s="194"/>
      <c r="Z15" s="492"/>
      <c r="AA15" s="192"/>
      <c r="AB15" s="195"/>
    </row>
    <row r="16" spans="1:28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6"/>
        <v>0</v>
      </c>
      <c r="G16" s="421">
        <f t="shared" si="7"/>
        <v>0</v>
      </c>
      <c r="H16" s="421">
        <f t="shared" si="8"/>
        <v>0</v>
      </c>
      <c r="I16" s="421">
        <f t="shared" si="8"/>
        <v>0</v>
      </c>
      <c r="J16" s="617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38">
        <f t="shared" si="5"/>
        <v>0</v>
      </c>
      <c r="W16" s="444"/>
      <c r="X16" s="193"/>
      <c r="Y16" s="194"/>
      <c r="Z16" s="492"/>
      <c r="AA16" s="192"/>
      <c r="AB16" s="195"/>
    </row>
    <row r="17" spans="1:28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6"/>
        <v>0</v>
      </c>
      <c r="G17" s="421">
        <f t="shared" si="7"/>
        <v>0</v>
      </c>
      <c r="H17" s="421">
        <f t="shared" si="8"/>
        <v>0</v>
      </c>
      <c r="I17" s="421">
        <f t="shared" si="8"/>
        <v>0</v>
      </c>
      <c r="J17" s="617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38">
        <f t="shared" si="5"/>
        <v>0</v>
      </c>
      <c r="W17" s="444"/>
      <c r="X17" s="193"/>
      <c r="Y17" s="194"/>
      <c r="Z17" s="492"/>
      <c r="AA17" s="192"/>
      <c r="AB17" s="195"/>
    </row>
    <row r="18" spans="1:28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6"/>
        <v>0</v>
      </c>
      <c r="G18" s="421">
        <f t="shared" si="7"/>
        <v>0</v>
      </c>
      <c r="H18" s="421">
        <f t="shared" si="8"/>
        <v>0</v>
      </c>
      <c r="I18" s="421">
        <f t="shared" si="8"/>
        <v>0</v>
      </c>
      <c r="J18" s="617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38">
        <f t="shared" si="5"/>
        <v>0</v>
      </c>
      <c r="W18" s="444"/>
      <c r="X18" s="193"/>
      <c r="Y18" s="194"/>
      <c r="Z18" s="492"/>
      <c r="AA18" s="192"/>
      <c r="AB18" s="195"/>
    </row>
    <row r="19" spans="1:28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6"/>
        <v>0</v>
      </c>
      <c r="G19" s="421">
        <f t="shared" si="7"/>
        <v>0</v>
      </c>
      <c r="H19" s="421">
        <f t="shared" si="8"/>
        <v>0</v>
      </c>
      <c r="I19" s="421">
        <f t="shared" si="8"/>
        <v>0</v>
      </c>
      <c r="J19" s="617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38">
        <f t="shared" si="5"/>
        <v>0</v>
      </c>
      <c r="W19" s="444"/>
      <c r="X19" s="193"/>
      <c r="Y19" s="194"/>
      <c r="Z19" s="492"/>
      <c r="AA19" s="192"/>
      <c r="AB19" s="195"/>
    </row>
    <row r="20" spans="1:28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422">
        <f>I21+I22+I23</f>
        <v>0</v>
      </c>
      <c r="J20" s="618">
        <f>J21+J22+J23</f>
        <v>0</v>
      </c>
      <c r="K20" s="150">
        <f t="shared" ref="K20:AB20" si="10">K21+K22+K23</f>
        <v>0</v>
      </c>
      <c r="L20" s="166">
        <f t="shared" si="3"/>
        <v>0</v>
      </c>
      <c r="M20" s="94">
        <f t="shared" ref="M20:O20" si="11">M21+M22+M23</f>
        <v>0</v>
      </c>
      <c r="N20" s="95">
        <f t="shared" si="11"/>
        <v>0</v>
      </c>
      <c r="O20" s="95">
        <f t="shared" si="11"/>
        <v>0</v>
      </c>
      <c r="P20" s="94">
        <f t="shared" si="10"/>
        <v>0</v>
      </c>
      <c r="Q20" s="95">
        <f t="shared" si="10"/>
        <v>0</v>
      </c>
      <c r="R20" s="95">
        <f t="shared" si="10"/>
        <v>0</v>
      </c>
      <c r="S20" s="95">
        <f t="shared" si="10"/>
        <v>0</v>
      </c>
      <c r="T20" s="95">
        <f t="shared" si="10"/>
        <v>0</v>
      </c>
      <c r="U20" s="98">
        <f t="shared" si="10"/>
        <v>0</v>
      </c>
      <c r="V20" s="539">
        <f t="shared" si="5"/>
        <v>0</v>
      </c>
      <c r="W20" s="445">
        <f t="shared" si="10"/>
        <v>0</v>
      </c>
      <c r="X20" s="95">
        <f t="shared" si="10"/>
        <v>0</v>
      </c>
      <c r="Y20" s="98">
        <f t="shared" si="10"/>
        <v>0</v>
      </c>
      <c r="Z20" s="489">
        <f t="shared" si="10"/>
        <v>0</v>
      </c>
      <c r="AA20" s="97">
        <f t="shared" si="10"/>
        <v>0</v>
      </c>
      <c r="AB20" s="99">
        <f t="shared" si="10"/>
        <v>0</v>
      </c>
    </row>
    <row r="21" spans="1:28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SUM(O21:AA21)</f>
        <v>0</v>
      </c>
      <c r="G21" s="423">
        <f>SUM(O21:AA21)</f>
        <v>0</v>
      </c>
      <c r="H21" s="423">
        <f t="shared" ref="H21:I23" si="12">SUM(O21:AA21)</f>
        <v>0</v>
      </c>
      <c r="I21" s="423">
        <f t="shared" si="12"/>
        <v>0</v>
      </c>
      <c r="J21" s="619">
        <f t="shared" ref="J21:J23" si="13">SUM(P21:AB21)</f>
        <v>0</v>
      </c>
      <c r="K21" s="156"/>
      <c r="L21" s="168">
        <f t="shared" si="3"/>
        <v>0</v>
      </c>
      <c r="M21" s="77"/>
      <c r="N21" s="13"/>
      <c r="O21" s="13"/>
      <c r="P21" s="77"/>
      <c r="Q21" s="13"/>
      <c r="R21" s="13"/>
      <c r="S21" s="13"/>
      <c r="T21" s="13"/>
      <c r="U21" s="82"/>
      <c r="V21" s="540">
        <f t="shared" si="5"/>
        <v>0</v>
      </c>
      <c r="W21" s="446"/>
      <c r="X21" s="13"/>
      <c r="Y21" s="82"/>
      <c r="Z21" s="488"/>
      <c r="AA21" s="43"/>
      <c r="AB21" s="45"/>
    </row>
    <row r="22" spans="1:28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SUM(O22:AA22)</f>
        <v>0</v>
      </c>
      <c r="G22" s="423">
        <f>SUM(O22:AA22)</f>
        <v>0</v>
      </c>
      <c r="H22" s="423">
        <f t="shared" si="12"/>
        <v>0</v>
      </c>
      <c r="I22" s="423">
        <f t="shared" si="12"/>
        <v>0</v>
      </c>
      <c r="J22" s="619">
        <f t="shared" si="13"/>
        <v>0</v>
      </c>
      <c r="K22" s="156"/>
      <c r="L22" s="168">
        <f t="shared" si="3"/>
        <v>0</v>
      </c>
      <c r="M22" s="77"/>
      <c r="N22" s="13"/>
      <c r="O22" s="13"/>
      <c r="P22" s="77"/>
      <c r="Q22" s="13"/>
      <c r="R22" s="13"/>
      <c r="S22" s="13"/>
      <c r="T22" s="13"/>
      <c r="U22" s="82"/>
      <c r="V22" s="540">
        <f t="shared" si="5"/>
        <v>0</v>
      </c>
      <c r="W22" s="446"/>
      <c r="X22" s="13"/>
      <c r="Y22" s="82"/>
      <c r="Z22" s="488"/>
      <c r="AA22" s="43"/>
      <c r="AB22" s="45"/>
    </row>
    <row r="23" spans="1:28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SUM(O23:AA23)</f>
        <v>0</v>
      </c>
      <c r="G23" s="424">
        <f>SUM(O23:AA23)</f>
        <v>0</v>
      </c>
      <c r="H23" s="424">
        <f t="shared" si="12"/>
        <v>0</v>
      </c>
      <c r="I23" s="424">
        <f t="shared" si="12"/>
        <v>0</v>
      </c>
      <c r="J23" s="620">
        <f t="shared" si="13"/>
        <v>0</v>
      </c>
      <c r="K23" s="197"/>
      <c r="L23" s="168">
        <f t="shared" si="3"/>
        <v>0</v>
      </c>
      <c r="M23" s="77"/>
      <c r="N23" s="13"/>
      <c r="O23" s="13"/>
      <c r="P23" s="77"/>
      <c r="Q23" s="13"/>
      <c r="R23" s="13"/>
      <c r="S23" s="13"/>
      <c r="T23" s="13"/>
      <c r="U23" s="82"/>
      <c r="V23" s="540">
        <f t="shared" si="5"/>
        <v>0</v>
      </c>
      <c r="W23" s="446"/>
      <c r="X23" s="13"/>
      <c r="Y23" s="82"/>
      <c r="Z23" s="488"/>
      <c r="AA23" s="43"/>
      <c r="AB23" s="45"/>
    </row>
    <row r="24" spans="1:28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425">
        <f>I25+I26+I27+I28+I29+I30+I31</f>
        <v>0</v>
      </c>
      <c r="J24" s="621">
        <f>J25+J26+J27+J28+J29+J30+J31</f>
        <v>0</v>
      </c>
      <c r="K24" s="152">
        <f t="shared" ref="K24:AB24" si="14">K25+K26+K27+K28+K29+K30+K31</f>
        <v>0</v>
      </c>
      <c r="L24" s="164">
        <f t="shared" si="3"/>
        <v>0</v>
      </c>
      <c r="M24" s="86">
        <f t="shared" ref="M24:O24" si="15">M25+M26+M27+M28+M29+M30+M31</f>
        <v>0</v>
      </c>
      <c r="N24" s="87">
        <f t="shared" si="15"/>
        <v>0</v>
      </c>
      <c r="O24" s="87">
        <f t="shared" si="15"/>
        <v>0</v>
      </c>
      <c r="P24" s="86">
        <f t="shared" si="14"/>
        <v>0</v>
      </c>
      <c r="Q24" s="87">
        <f t="shared" si="14"/>
        <v>0</v>
      </c>
      <c r="R24" s="87">
        <f t="shared" si="14"/>
        <v>0</v>
      </c>
      <c r="S24" s="87">
        <f t="shared" si="14"/>
        <v>0</v>
      </c>
      <c r="T24" s="87">
        <f t="shared" si="14"/>
        <v>0</v>
      </c>
      <c r="U24" s="90">
        <f t="shared" si="14"/>
        <v>0</v>
      </c>
      <c r="V24" s="536">
        <f t="shared" si="5"/>
        <v>0</v>
      </c>
      <c r="W24" s="442">
        <f t="shared" si="14"/>
        <v>0</v>
      </c>
      <c r="X24" s="87">
        <f t="shared" si="14"/>
        <v>0</v>
      </c>
      <c r="Y24" s="90">
        <f t="shared" si="14"/>
        <v>0</v>
      </c>
      <c r="Z24" s="486">
        <f t="shared" si="14"/>
        <v>0</v>
      </c>
      <c r="AA24" s="89">
        <f t="shared" si="14"/>
        <v>0</v>
      </c>
      <c r="AB24" s="91">
        <f t="shared" si="14"/>
        <v>0</v>
      </c>
    </row>
    <row r="25" spans="1:28" hidden="1">
      <c r="B25" s="61"/>
      <c r="C25" s="826" t="s">
        <v>154</v>
      </c>
      <c r="D25" s="827"/>
      <c r="E25" s="827"/>
      <c r="F25" s="403">
        <f t="shared" ref="F25:F31" si="16">SUM(O25:AA25)</f>
        <v>0</v>
      </c>
      <c r="G25" s="426">
        <f t="shared" ref="G25:G31" si="17">SUM(O25:AA25)</f>
        <v>0</v>
      </c>
      <c r="H25" s="426">
        <f t="shared" ref="H25:I31" si="18">SUM(O25:AA25)</f>
        <v>0</v>
      </c>
      <c r="I25" s="426">
        <f t="shared" si="18"/>
        <v>0</v>
      </c>
      <c r="J25" s="622">
        <f t="shared" ref="J25:J31" si="19">SUM(P25:AB25)</f>
        <v>0</v>
      </c>
      <c r="K25" s="153"/>
      <c r="L25" s="167">
        <f t="shared" si="3"/>
        <v>0</v>
      </c>
      <c r="M25" s="75"/>
      <c r="N25" s="1"/>
      <c r="O25" s="1"/>
      <c r="P25" s="75"/>
      <c r="Q25" s="1"/>
      <c r="R25" s="1"/>
      <c r="S25" s="1"/>
      <c r="T25" s="1"/>
      <c r="U25" s="81"/>
      <c r="V25" s="541">
        <f t="shared" si="5"/>
        <v>0</v>
      </c>
      <c r="W25" s="447"/>
      <c r="X25" s="1"/>
      <c r="Y25" s="81"/>
      <c r="Z25" s="490"/>
      <c r="AA25" s="42"/>
      <c r="AB25" s="44"/>
    </row>
    <row r="26" spans="1:28" hidden="1">
      <c r="B26" s="62"/>
      <c r="C26" s="822" t="s">
        <v>155</v>
      </c>
      <c r="D26" s="823"/>
      <c r="E26" s="823"/>
      <c r="F26" s="404">
        <f t="shared" si="16"/>
        <v>0</v>
      </c>
      <c r="G26" s="427">
        <f t="shared" si="17"/>
        <v>0</v>
      </c>
      <c r="H26" s="427">
        <f t="shared" si="18"/>
        <v>0</v>
      </c>
      <c r="I26" s="427">
        <f t="shared" si="18"/>
        <v>0</v>
      </c>
      <c r="J26" s="623">
        <f t="shared" si="19"/>
        <v>0</v>
      </c>
      <c r="K26" s="154"/>
      <c r="L26" s="167">
        <f t="shared" si="3"/>
        <v>0</v>
      </c>
      <c r="M26" s="75"/>
      <c r="N26" s="1"/>
      <c r="O26" s="1"/>
      <c r="P26" s="75"/>
      <c r="Q26" s="1"/>
      <c r="R26" s="1"/>
      <c r="S26" s="1"/>
      <c r="T26" s="1"/>
      <c r="U26" s="81"/>
      <c r="V26" s="541">
        <f t="shared" si="5"/>
        <v>0</v>
      </c>
      <c r="W26" s="447"/>
      <c r="X26" s="1"/>
      <c r="Y26" s="81"/>
      <c r="Z26" s="490"/>
      <c r="AA26" s="42"/>
      <c r="AB26" s="44"/>
    </row>
    <row r="27" spans="1:28" hidden="1">
      <c r="B27" s="62"/>
      <c r="C27" s="822" t="s">
        <v>156</v>
      </c>
      <c r="D27" s="823"/>
      <c r="E27" s="823"/>
      <c r="F27" s="404">
        <f t="shared" si="16"/>
        <v>0</v>
      </c>
      <c r="G27" s="427">
        <f t="shared" si="17"/>
        <v>0</v>
      </c>
      <c r="H27" s="427">
        <f t="shared" si="18"/>
        <v>0</v>
      </c>
      <c r="I27" s="427">
        <f t="shared" si="18"/>
        <v>0</v>
      </c>
      <c r="J27" s="623">
        <f t="shared" si="19"/>
        <v>0</v>
      </c>
      <c r="K27" s="154"/>
      <c r="L27" s="167">
        <f t="shared" si="3"/>
        <v>0</v>
      </c>
      <c r="M27" s="75"/>
      <c r="N27" s="1"/>
      <c r="O27" s="1"/>
      <c r="P27" s="75"/>
      <c r="Q27" s="1"/>
      <c r="R27" s="1"/>
      <c r="S27" s="1"/>
      <c r="T27" s="1"/>
      <c r="U27" s="81"/>
      <c r="V27" s="541">
        <f t="shared" si="5"/>
        <v>0</v>
      </c>
      <c r="W27" s="447"/>
      <c r="X27" s="1"/>
      <c r="Y27" s="81"/>
      <c r="Z27" s="490"/>
      <c r="AA27" s="42"/>
      <c r="AB27" s="44"/>
    </row>
    <row r="28" spans="1:28" hidden="1">
      <c r="B28" s="62"/>
      <c r="C28" s="822" t="s">
        <v>157</v>
      </c>
      <c r="D28" s="823"/>
      <c r="E28" s="823"/>
      <c r="F28" s="404">
        <f t="shared" si="16"/>
        <v>0</v>
      </c>
      <c r="G28" s="427">
        <f t="shared" si="17"/>
        <v>0</v>
      </c>
      <c r="H28" s="427">
        <f t="shared" si="18"/>
        <v>0</v>
      </c>
      <c r="I28" s="427">
        <f t="shared" si="18"/>
        <v>0</v>
      </c>
      <c r="J28" s="623">
        <f t="shared" si="19"/>
        <v>0</v>
      </c>
      <c r="K28" s="154"/>
      <c r="L28" s="167">
        <f t="shared" si="3"/>
        <v>0</v>
      </c>
      <c r="M28" s="75"/>
      <c r="N28" s="1"/>
      <c r="O28" s="1"/>
      <c r="P28" s="75"/>
      <c r="Q28" s="1"/>
      <c r="R28" s="1"/>
      <c r="S28" s="1"/>
      <c r="T28" s="1"/>
      <c r="U28" s="81"/>
      <c r="V28" s="541">
        <f t="shared" si="5"/>
        <v>0</v>
      </c>
      <c r="W28" s="447"/>
      <c r="X28" s="1"/>
      <c r="Y28" s="81"/>
      <c r="Z28" s="490"/>
      <c r="AA28" s="42"/>
      <c r="AB28" s="44"/>
    </row>
    <row r="29" spans="1:28" hidden="1">
      <c r="B29" s="62"/>
      <c r="C29" s="822" t="s">
        <v>158</v>
      </c>
      <c r="D29" s="823"/>
      <c r="E29" s="823"/>
      <c r="F29" s="404">
        <f t="shared" si="16"/>
        <v>0</v>
      </c>
      <c r="G29" s="427">
        <f t="shared" si="17"/>
        <v>0</v>
      </c>
      <c r="H29" s="427">
        <f t="shared" si="18"/>
        <v>0</v>
      </c>
      <c r="I29" s="427">
        <f t="shared" si="18"/>
        <v>0</v>
      </c>
      <c r="J29" s="623">
        <f t="shared" si="19"/>
        <v>0</v>
      </c>
      <c r="K29" s="154"/>
      <c r="L29" s="167">
        <f t="shared" si="3"/>
        <v>0</v>
      </c>
      <c r="M29" s="75"/>
      <c r="N29" s="1"/>
      <c r="O29" s="1"/>
      <c r="P29" s="75"/>
      <c r="Q29" s="1"/>
      <c r="R29" s="1"/>
      <c r="S29" s="1"/>
      <c r="T29" s="1"/>
      <c r="U29" s="81"/>
      <c r="V29" s="541">
        <f t="shared" si="5"/>
        <v>0</v>
      </c>
      <c r="W29" s="447"/>
      <c r="X29" s="1"/>
      <c r="Y29" s="81"/>
      <c r="Z29" s="490"/>
      <c r="AA29" s="42"/>
      <c r="AB29" s="44"/>
    </row>
    <row r="30" spans="1:28" hidden="1">
      <c r="B30" s="62"/>
      <c r="C30" s="822" t="s">
        <v>159</v>
      </c>
      <c r="D30" s="823"/>
      <c r="E30" s="823"/>
      <c r="F30" s="404">
        <f t="shared" si="16"/>
        <v>0</v>
      </c>
      <c r="G30" s="427">
        <f t="shared" si="17"/>
        <v>0</v>
      </c>
      <c r="H30" s="427">
        <f t="shared" si="18"/>
        <v>0</v>
      </c>
      <c r="I30" s="427">
        <f t="shared" si="18"/>
        <v>0</v>
      </c>
      <c r="J30" s="623">
        <f t="shared" si="19"/>
        <v>0</v>
      </c>
      <c r="K30" s="154"/>
      <c r="L30" s="167">
        <f t="shared" si="3"/>
        <v>0</v>
      </c>
      <c r="M30" s="75"/>
      <c r="N30" s="1"/>
      <c r="O30" s="1"/>
      <c r="P30" s="75"/>
      <c r="Q30" s="1"/>
      <c r="R30" s="1"/>
      <c r="S30" s="1"/>
      <c r="T30" s="1"/>
      <c r="U30" s="81"/>
      <c r="V30" s="541">
        <f t="shared" si="5"/>
        <v>0</v>
      </c>
      <c r="W30" s="447"/>
      <c r="X30" s="1"/>
      <c r="Y30" s="81"/>
      <c r="Z30" s="490"/>
      <c r="AA30" s="42"/>
      <c r="AB30" s="44"/>
    </row>
    <row r="31" spans="1:28" ht="15.75" hidden="1" thickBot="1">
      <c r="B31" s="63"/>
      <c r="C31" s="824" t="s">
        <v>160</v>
      </c>
      <c r="D31" s="825"/>
      <c r="E31" s="825"/>
      <c r="F31" s="405">
        <f t="shared" si="16"/>
        <v>0</v>
      </c>
      <c r="G31" s="428">
        <f t="shared" si="17"/>
        <v>0</v>
      </c>
      <c r="H31" s="428">
        <f t="shared" si="18"/>
        <v>0</v>
      </c>
      <c r="I31" s="428">
        <f t="shared" si="18"/>
        <v>0</v>
      </c>
      <c r="J31" s="624">
        <f t="shared" si="19"/>
        <v>0</v>
      </c>
      <c r="K31" s="155"/>
      <c r="L31" s="167">
        <f t="shared" si="3"/>
        <v>0</v>
      </c>
      <c r="M31" s="75"/>
      <c r="N31" s="1"/>
      <c r="O31" s="1"/>
      <c r="P31" s="75"/>
      <c r="Q31" s="1"/>
      <c r="R31" s="1"/>
      <c r="S31" s="1"/>
      <c r="T31" s="1"/>
      <c r="U31" s="81"/>
      <c r="V31" s="541">
        <f t="shared" si="5"/>
        <v>0</v>
      </c>
      <c r="W31" s="447"/>
      <c r="X31" s="1"/>
      <c r="Y31" s="81"/>
      <c r="Z31" s="490"/>
      <c r="AA31" s="42"/>
      <c r="AB31" s="44"/>
    </row>
    <row r="32" spans="1:28" ht="15.75" thickBot="1">
      <c r="B32" s="84" t="s">
        <v>161</v>
      </c>
      <c r="C32" s="747" t="s">
        <v>162</v>
      </c>
      <c r="D32" s="771"/>
      <c r="E32" s="771"/>
      <c r="F32" s="402">
        <f>F33+F37+F40+F50+F53</f>
        <v>3132280</v>
      </c>
      <c r="G32" s="425">
        <f>G33+G37+G40+G50+G53</f>
        <v>4472935</v>
      </c>
      <c r="H32" s="425">
        <f>H33+H37+H40+H50+H53</f>
        <v>4275435</v>
      </c>
      <c r="I32" s="425">
        <f>I33+I37+I40+I50+I53</f>
        <v>4275435</v>
      </c>
      <c r="J32" s="621">
        <f>J33+J37+J40+J50+J53</f>
        <v>4361795</v>
      </c>
      <c r="K32" s="152">
        <f t="shared" ref="K32:AB32" si="20">K33+K37+K40+K50+K53</f>
        <v>0</v>
      </c>
      <c r="L32" s="164">
        <f t="shared" si="3"/>
        <v>4361795</v>
      </c>
      <c r="M32" s="86">
        <f t="shared" ref="M32:O32" si="21">M33+M37+M40+M50+M53</f>
        <v>1024255</v>
      </c>
      <c r="N32" s="87">
        <f t="shared" si="21"/>
        <v>3337540</v>
      </c>
      <c r="O32" s="87">
        <f t="shared" si="21"/>
        <v>0</v>
      </c>
      <c r="P32" s="86">
        <f t="shared" si="20"/>
        <v>1605280</v>
      </c>
      <c r="Q32" s="87">
        <f t="shared" si="20"/>
        <v>0</v>
      </c>
      <c r="R32" s="87">
        <f t="shared" si="20"/>
        <v>323900</v>
      </c>
      <c r="S32" s="87">
        <f t="shared" si="20"/>
        <v>183000</v>
      </c>
      <c r="T32" s="87">
        <f t="shared" si="20"/>
        <v>992505</v>
      </c>
      <c r="U32" s="90">
        <f t="shared" si="20"/>
        <v>0</v>
      </c>
      <c r="V32" s="536">
        <f t="shared" si="5"/>
        <v>3104685</v>
      </c>
      <c r="W32" s="442">
        <f t="shared" si="20"/>
        <v>530000</v>
      </c>
      <c r="X32" s="87">
        <f t="shared" si="20"/>
        <v>0</v>
      </c>
      <c r="Y32" s="90">
        <f t="shared" si="20"/>
        <v>0</v>
      </c>
      <c r="Z32" s="486">
        <f t="shared" si="20"/>
        <v>118110</v>
      </c>
      <c r="AA32" s="89">
        <f t="shared" si="20"/>
        <v>0</v>
      </c>
      <c r="AB32" s="91">
        <f t="shared" si="20"/>
        <v>609000</v>
      </c>
    </row>
    <row r="33" spans="1:29">
      <c r="B33" s="124" t="s">
        <v>627</v>
      </c>
      <c r="C33" s="748" t="s">
        <v>163</v>
      </c>
      <c r="D33" s="749"/>
      <c r="E33" s="749"/>
      <c r="F33" s="397">
        <f>F34+F35+F36</f>
        <v>50000</v>
      </c>
      <c r="G33" s="420">
        <f>G34+G35+G36</f>
        <v>25000</v>
      </c>
      <c r="H33" s="420">
        <f>H34+H35+H36</f>
        <v>25000</v>
      </c>
      <c r="I33" s="420">
        <f>I34+I35+I36</f>
        <v>25000</v>
      </c>
      <c r="J33" s="616">
        <f>J34+J35+J36</f>
        <v>25000</v>
      </c>
      <c r="K33" s="148">
        <f t="shared" ref="K33:AB33" si="22">K34+K35+K36</f>
        <v>0</v>
      </c>
      <c r="L33" s="165">
        <f t="shared" si="3"/>
        <v>25000</v>
      </c>
      <c r="M33" s="118">
        <f t="shared" ref="M33:O33" si="23">M34+M35+M36</f>
        <v>25000</v>
      </c>
      <c r="N33" s="119">
        <f t="shared" si="23"/>
        <v>0</v>
      </c>
      <c r="O33" s="119">
        <f t="shared" si="23"/>
        <v>0</v>
      </c>
      <c r="P33" s="118">
        <f t="shared" si="22"/>
        <v>0</v>
      </c>
      <c r="Q33" s="119">
        <f t="shared" si="22"/>
        <v>0</v>
      </c>
      <c r="R33" s="119">
        <f t="shared" si="22"/>
        <v>0</v>
      </c>
      <c r="S33" s="119">
        <f t="shared" si="22"/>
        <v>0</v>
      </c>
      <c r="T33" s="119">
        <f t="shared" si="22"/>
        <v>0</v>
      </c>
      <c r="U33" s="122">
        <f t="shared" si="22"/>
        <v>0</v>
      </c>
      <c r="V33" s="537">
        <f t="shared" si="5"/>
        <v>0</v>
      </c>
      <c r="W33" s="443">
        <f t="shared" si="22"/>
        <v>0</v>
      </c>
      <c r="X33" s="119">
        <f t="shared" si="22"/>
        <v>0</v>
      </c>
      <c r="Y33" s="122">
        <f t="shared" si="22"/>
        <v>0</v>
      </c>
      <c r="Z33" s="487">
        <f t="shared" si="22"/>
        <v>25000</v>
      </c>
      <c r="AA33" s="121">
        <f t="shared" si="22"/>
        <v>0</v>
      </c>
      <c r="AB33" s="123">
        <f t="shared" si="22"/>
        <v>0</v>
      </c>
    </row>
    <row r="34" spans="1:29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SUM(O34:AA34)</f>
        <v>0</v>
      </c>
      <c r="G34" s="423">
        <f>SUM(O34:AA34)</f>
        <v>0</v>
      </c>
      <c r="H34" s="423">
        <f>SUM(O34:AA34)</f>
        <v>0</v>
      </c>
      <c r="I34" s="423">
        <f>SUM(P34:AB34)</f>
        <v>0</v>
      </c>
      <c r="J34" s="619">
        <f t="shared" ref="J34:J36" si="24">SUM(P34:AB34)</f>
        <v>0</v>
      </c>
      <c r="K34" s="156"/>
      <c r="L34" s="168">
        <f t="shared" si="3"/>
        <v>0</v>
      </c>
      <c r="M34" s="77"/>
      <c r="N34" s="13"/>
      <c r="O34" s="13"/>
      <c r="P34" s="77"/>
      <c r="Q34" s="13"/>
      <c r="R34" s="13"/>
      <c r="S34" s="13"/>
      <c r="T34" s="13"/>
      <c r="U34" s="82"/>
      <c r="V34" s="540">
        <f t="shared" si="5"/>
        <v>0</v>
      </c>
      <c r="W34" s="446"/>
      <c r="X34" s="13"/>
      <c r="Y34" s="82"/>
      <c r="Z34" s="488"/>
      <c r="AA34" s="43"/>
      <c r="AB34" s="45"/>
    </row>
    <row r="35" spans="1:29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50000</v>
      </c>
      <c r="G35" s="423">
        <v>25000</v>
      </c>
      <c r="H35" s="423">
        <v>25000</v>
      </c>
      <c r="I35" s="423">
        <v>25000</v>
      </c>
      <c r="J35" s="619">
        <f>SUM(V35:AB35)</f>
        <v>25000</v>
      </c>
      <c r="K35" s="156"/>
      <c r="L35" s="168">
        <f t="shared" si="3"/>
        <v>25000</v>
      </c>
      <c r="M35" s="77">
        <f>L35</f>
        <v>25000</v>
      </c>
      <c r="N35" s="13"/>
      <c r="O35" s="13"/>
      <c r="P35" s="77"/>
      <c r="Q35" s="13"/>
      <c r="R35" s="13"/>
      <c r="S35" s="13"/>
      <c r="T35" s="13"/>
      <c r="U35" s="82"/>
      <c r="V35" s="540">
        <f t="shared" si="5"/>
        <v>0</v>
      </c>
      <c r="W35" s="446"/>
      <c r="X35" s="13"/>
      <c r="Y35" s="82"/>
      <c r="Z35" s="488">
        <v>25000</v>
      </c>
      <c r="AA35" s="43"/>
      <c r="AB35" s="45"/>
      <c r="AC35" s="203"/>
    </row>
    <row r="36" spans="1:29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SUM(O36:AA36)</f>
        <v>0</v>
      </c>
      <c r="G36" s="423">
        <f>SUM(O36:AA36)</f>
        <v>0</v>
      </c>
      <c r="H36" s="423">
        <f>SUM(O36:AA36)</f>
        <v>0</v>
      </c>
      <c r="I36" s="423">
        <f>SUM(P36:AB36)</f>
        <v>0</v>
      </c>
      <c r="J36" s="619">
        <f t="shared" si="24"/>
        <v>0</v>
      </c>
      <c r="K36" s="156"/>
      <c r="L36" s="168">
        <f t="shared" si="3"/>
        <v>0</v>
      </c>
      <c r="M36" s="77"/>
      <c r="N36" s="13"/>
      <c r="O36" s="13"/>
      <c r="P36" s="77"/>
      <c r="Q36" s="13"/>
      <c r="R36" s="13"/>
      <c r="S36" s="13"/>
      <c r="T36" s="13"/>
      <c r="U36" s="82"/>
      <c r="V36" s="540">
        <f t="shared" si="5"/>
        <v>0</v>
      </c>
      <c r="W36" s="446"/>
      <c r="X36" s="13"/>
      <c r="Y36" s="82"/>
      <c r="Z36" s="488"/>
      <c r="AA36" s="43"/>
      <c r="AB36" s="45"/>
    </row>
    <row r="37" spans="1:29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422">
        <f>I38+I39</f>
        <v>0</v>
      </c>
      <c r="J37" s="618">
        <f>J38+J39</f>
        <v>0</v>
      </c>
      <c r="K37" s="150">
        <f t="shared" ref="K37:AB37" si="25">K38+K39</f>
        <v>0</v>
      </c>
      <c r="L37" s="166">
        <f t="shared" si="3"/>
        <v>0</v>
      </c>
      <c r="M37" s="94">
        <f t="shared" ref="M37:O37" si="26">M38+M39</f>
        <v>0</v>
      </c>
      <c r="N37" s="95">
        <f t="shared" si="26"/>
        <v>0</v>
      </c>
      <c r="O37" s="95">
        <f t="shared" si="26"/>
        <v>0</v>
      </c>
      <c r="P37" s="94">
        <f t="shared" si="25"/>
        <v>0</v>
      </c>
      <c r="Q37" s="95">
        <f t="shared" si="25"/>
        <v>0</v>
      </c>
      <c r="R37" s="95">
        <f t="shared" si="25"/>
        <v>0</v>
      </c>
      <c r="S37" s="95">
        <f t="shared" si="25"/>
        <v>0</v>
      </c>
      <c r="T37" s="95">
        <f t="shared" si="25"/>
        <v>0</v>
      </c>
      <c r="U37" s="98">
        <f t="shared" si="25"/>
        <v>0</v>
      </c>
      <c r="V37" s="539">
        <f t="shared" si="5"/>
        <v>0</v>
      </c>
      <c r="W37" s="445">
        <f t="shared" si="25"/>
        <v>0</v>
      </c>
      <c r="X37" s="95">
        <f t="shared" si="25"/>
        <v>0</v>
      </c>
      <c r="Y37" s="98">
        <f t="shared" si="25"/>
        <v>0</v>
      </c>
      <c r="Z37" s="489">
        <f t="shared" si="25"/>
        <v>0</v>
      </c>
      <c r="AA37" s="97">
        <f t="shared" si="25"/>
        <v>0</v>
      </c>
      <c r="AB37" s="99">
        <f t="shared" si="25"/>
        <v>0</v>
      </c>
    </row>
    <row r="38" spans="1:29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SUM(O38:AA38)</f>
        <v>0</v>
      </c>
      <c r="G38" s="423">
        <f>SUM(O38:AA38)</f>
        <v>0</v>
      </c>
      <c r="H38" s="423">
        <f>SUM(O38:AA38)</f>
        <v>0</v>
      </c>
      <c r="I38" s="423">
        <f>SUM(P38:AB38)</f>
        <v>0</v>
      </c>
      <c r="J38" s="619">
        <f t="shared" ref="J38:J39" si="27">SUM(P38:AB38)</f>
        <v>0</v>
      </c>
      <c r="K38" s="156"/>
      <c r="L38" s="168">
        <f t="shared" si="3"/>
        <v>0</v>
      </c>
      <c r="M38" s="77"/>
      <c r="N38" s="13"/>
      <c r="O38" s="13"/>
      <c r="P38" s="77"/>
      <c r="Q38" s="13"/>
      <c r="R38" s="13"/>
      <c r="S38" s="13"/>
      <c r="T38" s="13"/>
      <c r="U38" s="82"/>
      <c r="V38" s="540">
        <f t="shared" si="5"/>
        <v>0</v>
      </c>
      <c r="W38" s="446"/>
      <c r="X38" s="13"/>
      <c r="Y38" s="82"/>
      <c r="Z38" s="488"/>
      <c r="AA38" s="43"/>
      <c r="AB38" s="45"/>
    </row>
    <row r="39" spans="1:29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SUM(O39:AA39)</f>
        <v>0</v>
      </c>
      <c r="G39" s="423">
        <f>SUM(O39:AA39)</f>
        <v>0</v>
      </c>
      <c r="H39" s="423">
        <f>SUM(O39:AA39)</f>
        <v>0</v>
      </c>
      <c r="I39" s="423">
        <f>SUM(P39:AB39)</f>
        <v>0</v>
      </c>
      <c r="J39" s="619">
        <f t="shared" si="27"/>
        <v>0</v>
      </c>
      <c r="K39" s="156"/>
      <c r="L39" s="168">
        <f t="shared" si="3"/>
        <v>0</v>
      </c>
      <c r="M39" s="77"/>
      <c r="N39" s="13"/>
      <c r="O39" s="13"/>
      <c r="P39" s="77"/>
      <c r="Q39" s="13"/>
      <c r="R39" s="13"/>
      <c r="S39" s="13"/>
      <c r="T39" s="13"/>
      <c r="U39" s="82"/>
      <c r="V39" s="540">
        <f t="shared" si="5"/>
        <v>0</v>
      </c>
      <c r="W39" s="446"/>
      <c r="X39" s="13"/>
      <c r="Y39" s="82"/>
      <c r="Z39" s="488"/>
      <c r="AA39" s="43"/>
      <c r="AB39" s="45"/>
    </row>
    <row r="40" spans="1:29">
      <c r="B40" s="92" t="s">
        <v>634</v>
      </c>
      <c r="C40" s="736" t="s">
        <v>175</v>
      </c>
      <c r="D40" s="737"/>
      <c r="E40" s="737"/>
      <c r="F40" s="399">
        <f>F41+F42+F43+F44+F45+F48+F49</f>
        <v>1364000</v>
      </c>
      <c r="G40" s="422">
        <f>G41+G42+G43+G44+G45+G48+G49</f>
        <v>2369400</v>
      </c>
      <c r="H40" s="422">
        <f>H41+H42+H43+H44+H45+H48+H49</f>
        <v>2369400</v>
      </c>
      <c r="I40" s="422">
        <f>I41+I42+I43+I44+I45+I48+I49</f>
        <v>2369400</v>
      </c>
      <c r="J40" s="618">
        <f>J41+J42+J43+J44+J45+J48+J49</f>
        <v>2437400</v>
      </c>
      <c r="K40" s="150">
        <f t="shared" ref="K40:AB40" si="28">K41+K42+K43+K44+K45+K48+K49</f>
        <v>0</v>
      </c>
      <c r="L40" s="166">
        <f t="shared" si="3"/>
        <v>2437400</v>
      </c>
      <c r="M40" s="94">
        <f t="shared" ref="M40:O40" si="29">M41+M42+M43+M44+M45+M48+M49</f>
        <v>781500</v>
      </c>
      <c r="N40" s="95">
        <f t="shared" si="29"/>
        <v>1655900</v>
      </c>
      <c r="O40" s="95">
        <f t="shared" si="29"/>
        <v>0</v>
      </c>
      <c r="P40" s="94">
        <f t="shared" si="28"/>
        <v>1264000</v>
      </c>
      <c r="Q40" s="95">
        <f t="shared" si="28"/>
        <v>0</v>
      </c>
      <c r="R40" s="95">
        <f t="shared" si="28"/>
        <v>323900</v>
      </c>
      <c r="S40" s="95">
        <f t="shared" si="28"/>
        <v>0</v>
      </c>
      <c r="T40" s="95">
        <f t="shared" si="28"/>
        <v>781500</v>
      </c>
      <c r="U40" s="98">
        <f t="shared" si="28"/>
        <v>0</v>
      </c>
      <c r="V40" s="539">
        <f t="shared" si="5"/>
        <v>2369400</v>
      </c>
      <c r="W40" s="445">
        <f t="shared" si="28"/>
        <v>0</v>
      </c>
      <c r="X40" s="95">
        <f t="shared" si="28"/>
        <v>0</v>
      </c>
      <c r="Y40" s="98">
        <f t="shared" si="28"/>
        <v>0</v>
      </c>
      <c r="Z40" s="489">
        <f t="shared" si="28"/>
        <v>68000</v>
      </c>
      <c r="AA40" s="97">
        <f t="shared" si="28"/>
        <v>0</v>
      </c>
      <c r="AB40" s="99">
        <f t="shared" si="28"/>
        <v>0</v>
      </c>
    </row>
    <row r="41" spans="1:29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SUM(O41:AA41)</f>
        <v>0</v>
      </c>
      <c r="G41" s="423">
        <f>SUM(O41:AA41)</f>
        <v>0</v>
      </c>
      <c r="H41" s="423">
        <f t="shared" ref="H41:I43" si="30">SUM(O41:AA41)</f>
        <v>0</v>
      </c>
      <c r="I41" s="423">
        <f t="shared" si="30"/>
        <v>0</v>
      </c>
      <c r="J41" s="619">
        <f t="shared" ref="J41:J43" si="31">SUM(P41:AB41)</f>
        <v>0</v>
      </c>
      <c r="K41" s="156"/>
      <c r="L41" s="168">
        <f t="shared" si="3"/>
        <v>0</v>
      </c>
      <c r="M41" s="77"/>
      <c r="N41" s="13"/>
      <c r="O41" s="13"/>
      <c r="P41" s="77"/>
      <c r="Q41" s="13"/>
      <c r="R41" s="13"/>
      <c r="S41" s="13"/>
      <c r="T41" s="13"/>
      <c r="U41" s="82"/>
      <c r="V41" s="540">
        <f t="shared" si="5"/>
        <v>0</v>
      </c>
      <c r="W41" s="446"/>
      <c r="X41" s="13"/>
      <c r="Y41" s="82"/>
      <c r="Z41" s="488"/>
      <c r="AA41" s="43"/>
      <c r="AB41" s="45"/>
    </row>
    <row r="42" spans="1:29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SUM(O42:AA42)</f>
        <v>0</v>
      </c>
      <c r="G42" s="423">
        <f>SUM(O42:AA42)</f>
        <v>0</v>
      </c>
      <c r="H42" s="423">
        <f t="shared" si="30"/>
        <v>0</v>
      </c>
      <c r="I42" s="423">
        <f t="shared" si="30"/>
        <v>0</v>
      </c>
      <c r="J42" s="619">
        <f t="shared" si="31"/>
        <v>0</v>
      </c>
      <c r="K42" s="156"/>
      <c r="L42" s="168">
        <f t="shared" si="3"/>
        <v>0</v>
      </c>
      <c r="M42" s="77"/>
      <c r="N42" s="13"/>
      <c r="O42" s="13"/>
      <c r="P42" s="77"/>
      <c r="Q42" s="13"/>
      <c r="R42" s="13"/>
      <c r="S42" s="13"/>
      <c r="T42" s="13"/>
      <c r="U42" s="82"/>
      <c r="V42" s="540">
        <f t="shared" si="5"/>
        <v>0</v>
      </c>
      <c r="W42" s="446"/>
      <c r="X42" s="13"/>
      <c r="Y42" s="82"/>
      <c r="Z42" s="488"/>
      <c r="AA42" s="43"/>
      <c r="AB42" s="45"/>
    </row>
    <row r="43" spans="1:29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SUM(O43:AA43)</f>
        <v>0</v>
      </c>
      <c r="G43" s="423">
        <f>SUM(O43:AA43)</f>
        <v>0</v>
      </c>
      <c r="H43" s="423">
        <f t="shared" si="30"/>
        <v>0</v>
      </c>
      <c r="I43" s="423">
        <f t="shared" si="30"/>
        <v>0</v>
      </c>
      <c r="J43" s="619">
        <f t="shared" si="31"/>
        <v>0</v>
      </c>
      <c r="K43" s="156"/>
      <c r="L43" s="168">
        <f t="shared" si="3"/>
        <v>0</v>
      </c>
      <c r="M43" s="77"/>
      <c r="N43" s="13"/>
      <c r="O43" s="13"/>
      <c r="P43" s="77"/>
      <c r="Q43" s="13"/>
      <c r="R43" s="13"/>
      <c r="S43" s="13"/>
      <c r="T43" s="13"/>
      <c r="U43" s="82"/>
      <c r="V43" s="540">
        <f t="shared" si="5"/>
        <v>0</v>
      </c>
      <c r="W43" s="446"/>
      <c r="X43" s="13"/>
      <c r="Y43" s="82"/>
      <c r="Z43" s="488"/>
      <c r="AA43" s="43"/>
      <c r="AB43" s="45"/>
    </row>
    <row r="44" spans="1:29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54000</v>
      </c>
      <c r="G44" s="423">
        <v>54000</v>
      </c>
      <c r="H44" s="423">
        <v>54000</v>
      </c>
      <c r="I44" s="423">
        <v>54000</v>
      </c>
      <c r="J44" s="619">
        <f t="shared" ref="J44:J49" si="32">SUM(V44:AB44)</f>
        <v>54000</v>
      </c>
      <c r="K44" s="156"/>
      <c r="L44" s="168">
        <f t="shared" si="3"/>
        <v>54000</v>
      </c>
      <c r="M44" s="77"/>
      <c r="N44" s="13">
        <f>L44</f>
        <v>54000</v>
      </c>
      <c r="O44" s="13"/>
      <c r="P44" s="77">
        <v>54000</v>
      </c>
      <c r="Q44" s="13"/>
      <c r="R44" s="13"/>
      <c r="S44" s="13"/>
      <c r="T44" s="13"/>
      <c r="U44" s="82"/>
      <c r="V44" s="540">
        <f t="shared" si="5"/>
        <v>54000</v>
      </c>
      <c r="W44" s="446"/>
      <c r="X44" s="13"/>
      <c r="Y44" s="82"/>
      <c r="Z44" s="488"/>
      <c r="AA44" s="43"/>
      <c r="AB44" s="45"/>
    </row>
    <row r="45" spans="1:29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423">
        <f>I46+I47</f>
        <v>0</v>
      </c>
      <c r="J45" s="619">
        <f t="shared" si="32"/>
        <v>0</v>
      </c>
      <c r="K45" s="156">
        <f t="shared" ref="K45:AB45" si="33">K46+K47</f>
        <v>0</v>
      </c>
      <c r="L45" s="168">
        <f t="shared" si="3"/>
        <v>0</v>
      </c>
      <c r="M45" s="77">
        <f t="shared" ref="M45:O45" si="34">M46+M47</f>
        <v>0</v>
      </c>
      <c r="N45" s="13">
        <f t="shared" si="34"/>
        <v>0</v>
      </c>
      <c r="O45" s="13">
        <f t="shared" si="34"/>
        <v>0</v>
      </c>
      <c r="P45" s="77"/>
      <c r="Q45" s="13"/>
      <c r="R45" s="13">
        <f t="shared" si="33"/>
        <v>0</v>
      </c>
      <c r="S45" s="13">
        <f t="shared" si="33"/>
        <v>0</v>
      </c>
      <c r="T45" s="13">
        <f t="shared" si="33"/>
        <v>0</v>
      </c>
      <c r="U45" s="82">
        <f t="shared" si="33"/>
        <v>0</v>
      </c>
      <c r="V45" s="540">
        <f t="shared" si="5"/>
        <v>0</v>
      </c>
      <c r="W45" s="446">
        <f t="shared" si="33"/>
        <v>0</v>
      </c>
      <c r="X45" s="13">
        <f t="shared" si="33"/>
        <v>0</v>
      </c>
      <c r="Y45" s="82">
        <f t="shared" si="33"/>
        <v>0</v>
      </c>
      <c r="Z45" s="488">
        <f t="shared" si="33"/>
        <v>0</v>
      </c>
      <c r="AA45" s="43">
        <f t="shared" si="33"/>
        <v>0</v>
      </c>
      <c r="AB45" s="45">
        <f t="shared" si="33"/>
        <v>0</v>
      </c>
    </row>
    <row r="46" spans="1:29" hidden="1">
      <c r="B46" s="55"/>
      <c r="C46" s="264"/>
      <c r="D46" s="764" t="s">
        <v>186</v>
      </c>
      <c r="E46" s="764"/>
      <c r="F46" s="406">
        <f>SUM(O46:AA46)</f>
        <v>0</v>
      </c>
      <c r="G46" s="429">
        <f>SUM(O46:AA46)</f>
        <v>0</v>
      </c>
      <c r="H46" s="429">
        <f>SUM(O46:AA46)</f>
        <v>0</v>
      </c>
      <c r="I46" s="429">
        <f>SUM(P46:AB46)</f>
        <v>0</v>
      </c>
      <c r="J46" s="625">
        <f t="shared" si="32"/>
        <v>0</v>
      </c>
      <c r="K46" s="149"/>
      <c r="L46" s="167">
        <f t="shared" si="3"/>
        <v>0</v>
      </c>
      <c r="M46" s="75"/>
      <c r="N46" s="1"/>
      <c r="O46" s="1"/>
      <c r="P46" s="75"/>
      <c r="Q46" s="1"/>
      <c r="R46" s="1"/>
      <c r="S46" s="1"/>
      <c r="T46" s="1"/>
      <c r="U46" s="81"/>
      <c r="V46" s="541">
        <f t="shared" si="5"/>
        <v>0</v>
      </c>
      <c r="W46" s="447"/>
      <c r="X46" s="1"/>
      <c r="Y46" s="81"/>
      <c r="Z46" s="490"/>
      <c r="AA46" s="42"/>
      <c r="AB46" s="44"/>
    </row>
    <row r="47" spans="1:29" hidden="1">
      <c r="B47" s="55"/>
      <c r="C47" s="264"/>
      <c r="D47" s="764" t="s">
        <v>187</v>
      </c>
      <c r="E47" s="764"/>
      <c r="F47" s="406">
        <f>SUM(O47:AA47)</f>
        <v>0</v>
      </c>
      <c r="G47" s="429">
        <f>SUM(O47:AA47)</f>
        <v>0</v>
      </c>
      <c r="H47" s="429">
        <f>SUM(O47:AA47)</f>
        <v>0</v>
      </c>
      <c r="I47" s="429">
        <f>SUM(P47:AB47)</f>
        <v>0</v>
      </c>
      <c r="J47" s="625">
        <f t="shared" si="32"/>
        <v>0</v>
      </c>
      <c r="K47" s="149"/>
      <c r="L47" s="167">
        <f t="shared" si="3"/>
        <v>0</v>
      </c>
      <c r="M47" s="75"/>
      <c r="N47" s="1"/>
      <c r="O47" s="1"/>
      <c r="P47" s="75"/>
      <c r="Q47" s="1"/>
      <c r="R47" s="1"/>
      <c r="S47" s="1"/>
      <c r="T47" s="1"/>
      <c r="U47" s="81"/>
      <c r="V47" s="541">
        <f t="shared" si="5"/>
        <v>0</v>
      </c>
      <c r="W47" s="447"/>
      <c r="X47" s="1"/>
      <c r="Y47" s="81"/>
      <c r="Z47" s="490"/>
      <c r="AA47" s="42"/>
      <c r="AB47" s="44"/>
    </row>
    <row r="48" spans="1:29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v>1310000</v>
      </c>
      <c r="G48" s="423">
        <v>1533900</v>
      </c>
      <c r="H48" s="423">
        <v>1533900</v>
      </c>
      <c r="I48" s="423">
        <v>1533900</v>
      </c>
      <c r="J48" s="619">
        <f t="shared" si="32"/>
        <v>1601900</v>
      </c>
      <c r="K48" s="156"/>
      <c r="L48" s="168">
        <f t="shared" si="3"/>
        <v>1601900</v>
      </c>
      <c r="M48" s="77"/>
      <c r="N48" s="13">
        <f>L48</f>
        <v>1601900</v>
      </c>
      <c r="O48" s="13"/>
      <c r="P48" s="77">
        <v>1210000</v>
      </c>
      <c r="Q48" s="13"/>
      <c r="R48" s="13">
        <v>323900</v>
      </c>
      <c r="S48" s="13"/>
      <c r="T48" s="13"/>
      <c r="U48" s="82"/>
      <c r="V48" s="540">
        <f t="shared" si="5"/>
        <v>1533900</v>
      </c>
      <c r="W48" s="446"/>
      <c r="X48" s="13"/>
      <c r="Y48" s="82"/>
      <c r="Z48" s="488">
        <v>68000</v>
      </c>
      <c r="AA48" s="43"/>
      <c r="AB48" s="45"/>
    </row>
    <row r="49" spans="1:28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v>0</v>
      </c>
      <c r="G49" s="423">
        <v>781500</v>
      </c>
      <c r="H49" s="423">
        <v>781500</v>
      </c>
      <c r="I49" s="423">
        <v>781500</v>
      </c>
      <c r="J49" s="619">
        <f t="shared" si="32"/>
        <v>781500</v>
      </c>
      <c r="K49" s="156"/>
      <c r="L49" s="168">
        <f t="shared" si="3"/>
        <v>781500</v>
      </c>
      <c r="M49" s="77">
        <f>L49</f>
        <v>781500</v>
      </c>
      <c r="N49" s="13"/>
      <c r="O49" s="13"/>
      <c r="P49" s="77"/>
      <c r="Q49" s="13"/>
      <c r="R49" s="13"/>
      <c r="S49" s="13"/>
      <c r="T49" s="13">
        <v>781500</v>
      </c>
      <c r="U49" s="82"/>
      <c r="V49" s="540">
        <f t="shared" si="5"/>
        <v>781500</v>
      </c>
      <c r="W49" s="446"/>
      <c r="X49" s="13"/>
      <c r="Y49" s="82"/>
      <c r="Z49" s="488"/>
      <c r="AA49" s="43"/>
      <c r="AB49" s="45"/>
    </row>
    <row r="50" spans="1:28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422">
        <f>G51+G52</f>
        <v>0</v>
      </c>
      <c r="H50" s="422">
        <f>H51+H52</f>
        <v>0</v>
      </c>
      <c r="I50" s="422">
        <f>I51+I52</f>
        <v>0</v>
      </c>
      <c r="J50" s="618">
        <f>J51+J52</f>
        <v>0</v>
      </c>
      <c r="K50" s="150">
        <f t="shared" ref="K50:AB50" si="35">K51+K52</f>
        <v>0</v>
      </c>
      <c r="L50" s="166">
        <f t="shared" si="3"/>
        <v>0</v>
      </c>
      <c r="M50" s="94">
        <f t="shared" ref="M50:O50" si="36">M51+M52</f>
        <v>0</v>
      </c>
      <c r="N50" s="95">
        <f t="shared" si="36"/>
        <v>0</v>
      </c>
      <c r="O50" s="95">
        <f t="shared" si="36"/>
        <v>0</v>
      </c>
      <c r="P50" s="94">
        <f t="shared" si="35"/>
        <v>0</v>
      </c>
      <c r="Q50" s="95">
        <f t="shared" si="35"/>
        <v>0</v>
      </c>
      <c r="R50" s="95">
        <f t="shared" si="35"/>
        <v>0</v>
      </c>
      <c r="S50" s="95">
        <f t="shared" si="35"/>
        <v>0</v>
      </c>
      <c r="T50" s="95">
        <f t="shared" si="35"/>
        <v>0</v>
      </c>
      <c r="U50" s="98">
        <f t="shared" si="35"/>
        <v>0</v>
      </c>
      <c r="V50" s="539">
        <f t="shared" si="5"/>
        <v>0</v>
      </c>
      <c r="W50" s="445">
        <f t="shared" si="35"/>
        <v>0</v>
      </c>
      <c r="X50" s="95">
        <f t="shared" si="35"/>
        <v>0</v>
      </c>
      <c r="Y50" s="98">
        <f t="shared" si="35"/>
        <v>0</v>
      </c>
      <c r="Z50" s="489">
        <f t="shared" si="35"/>
        <v>0</v>
      </c>
      <c r="AA50" s="97">
        <f t="shared" si="35"/>
        <v>0</v>
      </c>
      <c r="AB50" s="99">
        <f t="shared" si="35"/>
        <v>0</v>
      </c>
    </row>
    <row r="51" spans="1:28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SUM(O51:AA51)</f>
        <v>0</v>
      </c>
      <c r="G51" s="423">
        <f>SUM(O51:AA51)</f>
        <v>0</v>
      </c>
      <c r="H51" s="423">
        <f>SUM(O51:AA51)</f>
        <v>0</v>
      </c>
      <c r="I51" s="423">
        <f>SUM(P51:AB51)</f>
        <v>0</v>
      </c>
      <c r="J51" s="619">
        <f t="shared" ref="J51:J52" si="37">SUM(P51:AB51)</f>
        <v>0</v>
      </c>
      <c r="K51" s="156"/>
      <c r="L51" s="168">
        <f t="shared" si="3"/>
        <v>0</v>
      </c>
      <c r="M51" s="77"/>
      <c r="N51" s="13"/>
      <c r="O51" s="13"/>
      <c r="P51" s="77"/>
      <c r="Q51" s="13"/>
      <c r="R51" s="13"/>
      <c r="S51" s="13"/>
      <c r="T51" s="13"/>
      <c r="U51" s="82"/>
      <c r="V51" s="540">
        <f t="shared" si="5"/>
        <v>0</v>
      </c>
      <c r="W51" s="446"/>
      <c r="X51" s="13"/>
      <c r="Y51" s="82"/>
      <c r="Z51" s="488"/>
      <c r="AA51" s="43"/>
      <c r="AB51" s="45"/>
    </row>
    <row r="52" spans="1:28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SUM(O52:AA52)</f>
        <v>0</v>
      </c>
      <c r="G52" s="423">
        <f>SUM(O52:AA52)</f>
        <v>0</v>
      </c>
      <c r="H52" s="423">
        <f>SUM(O52:AA52)</f>
        <v>0</v>
      </c>
      <c r="I52" s="423">
        <f>SUM(P52:AB52)</f>
        <v>0</v>
      </c>
      <c r="J52" s="619">
        <f t="shared" si="37"/>
        <v>0</v>
      </c>
      <c r="K52" s="156"/>
      <c r="L52" s="168">
        <f t="shared" si="3"/>
        <v>0</v>
      </c>
      <c r="M52" s="77"/>
      <c r="N52" s="13"/>
      <c r="O52" s="13"/>
      <c r="P52" s="77"/>
      <c r="Q52" s="13"/>
      <c r="R52" s="13"/>
      <c r="S52" s="13"/>
      <c r="T52" s="13"/>
      <c r="U52" s="82"/>
      <c r="V52" s="540">
        <f t="shared" si="5"/>
        <v>0</v>
      </c>
      <c r="W52" s="446"/>
      <c r="X52" s="13"/>
      <c r="Y52" s="82"/>
      <c r="Z52" s="488"/>
      <c r="AA52" s="43"/>
      <c r="AB52" s="45"/>
    </row>
    <row r="53" spans="1:28">
      <c r="B53" s="92" t="s">
        <v>645</v>
      </c>
      <c r="C53" s="769" t="s">
        <v>197</v>
      </c>
      <c r="D53" s="770"/>
      <c r="E53" s="770"/>
      <c r="F53" s="399">
        <f>F54+F57+F58+F59+F60</f>
        <v>1718280</v>
      </c>
      <c r="G53" s="422">
        <f>G54+G57+G58+G59+G60</f>
        <v>2078535</v>
      </c>
      <c r="H53" s="422">
        <f>H54+H57+H58+H59+H60</f>
        <v>1881035</v>
      </c>
      <c r="I53" s="422">
        <f>I54+I57+I58+I59+I60</f>
        <v>1881035</v>
      </c>
      <c r="J53" s="618">
        <f>J54+J57+J58+J59+J60</f>
        <v>1899395</v>
      </c>
      <c r="K53" s="150">
        <f t="shared" ref="K53:AB53" si="38">K54+K57+K58+K59+K60</f>
        <v>0</v>
      </c>
      <c r="L53" s="166">
        <f t="shared" si="3"/>
        <v>1899395</v>
      </c>
      <c r="M53" s="94">
        <f t="shared" ref="M53:O53" si="39">M54+M57+M58+M59+M60</f>
        <v>217755</v>
      </c>
      <c r="N53" s="95">
        <f t="shared" si="39"/>
        <v>1681640</v>
      </c>
      <c r="O53" s="95">
        <f t="shared" si="39"/>
        <v>0</v>
      </c>
      <c r="P53" s="94">
        <f t="shared" si="38"/>
        <v>341280</v>
      </c>
      <c r="Q53" s="95">
        <f t="shared" si="38"/>
        <v>0</v>
      </c>
      <c r="R53" s="95">
        <f t="shared" si="38"/>
        <v>0</v>
      </c>
      <c r="S53" s="95">
        <f t="shared" si="38"/>
        <v>183000</v>
      </c>
      <c r="T53" s="95">
        <f t="shared" si="38"/>
        <v>211005</v>
      </c>
      <c r="U53" s="98">
        <f t="shared" si="38"/>
        <v>0</v>
      </c>
      <c r="V53" s="539">
        <f t="shared" si="5"/>
        <v>735285</v>
      </c>
      <c r="W53" s="445">
        <f t="shared" si="38"/>
        <v>530000</v>
      </c>
      <c r="X53" s="95">
        <f t="shared" si="38"/>
        <v>0</v>
      </c>
      <c r="Y53" s="98">
        <f t="shared" si="38"/>
        <v>0</v>
      </c>
      <c r="Z53" s="489">
        <f t="shared" si="38"/>
        <v>25110</v>
      </c>
      <c r="AA53" s="97">
        <f t="shared" si="38"/>
        <v>0</v>
      </c>
      <c r="AB53" s="99">
        <f t="shared" si="38"/>
        <v>609000</v>
      </c>
    </row>
    <row r="54" spans="1:28" s="41" customForma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f>SUM(F55:F56)</f>
        <v>381780</v>
      </c>
      <c r="G54" s="423">
        <f t="shared" ref="G54:H54" si="40">SUM(G55:G56)</f>
        <v>559035</v>
      </c>
      <c r="H54" s="423">
        <f t="shared" si="40"/>
        <v>559035</v>
      </c>
      <c r="I54" s="423">
        <f t="shared" ref="I54:AB54" si="41">SUM(I55:I56)</f>
        <v>559035</v>
      </c>
      <c r="J54" s="619">
        <f t="shared" si="41"/>
        <v>577395</v>
      </c>
      <c r="K54" s="156">
        <f t="shared" si="41"/>
        <v>0</v>
      </c>
      <c r="L54" s="168">
        <f t="shared" si="41"/>
        <v>577395</v>
      </c>
      <c r="M54" s="77">
        <f t="shared" si="41"/>
        <v>217755</v>
      </c>
      <c r="N54" s="13">
        <f t="shared" si="41"/>
        <v>359640</v>
      </c>
      <c r="O54" s="13">
        <f t="shared" si="41"/>
        <v>0</v>
      </c>
      <c r="P54" s="77">
        <f t="shared" si="41"/>
        <v>341280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13">
        <f t="shared" si="41"/>
        <v>211005</v>
      </c>
      <c r="U54" s="82">
        <f t="shared" si="41"/>
        <v>0</v>
      </c>
      <c r="V54" s="540">
        <f t="shared" si="41"/>
        <v>552285</v>
      </c>
      <c r="W54" s="446">
        <f t="shared" si="41"/>
        <v>0</v>
      </c>
      <c r="X54" s="13">
        <f t="shared" si="41"/>
        <v>0</v>
      </c>
      <c r="Y54" s="82">
        <f t="shared" si="41"/>
        <v>0</v>
      </c>
      <c r="Z54" s="488">
        <f t="shared" si="41"/>
        <v>25110</v>
      </c>
      <c r="AA54" s="43">
        <f t="shared" si="41"/>
        <v>0</v>
      </c>
      <c r="AB54" s="45">
        <f t="shared" si="41"/>
        <v>0</v>
      </c>
    </row>
    <row r="55" spans="1:28">
      <c r="B55" s="55"/>
      <c r="C55" s="264"/>
      <c r="D55" s="360" t="s">
        <v>971</v>
      </c>
      <c r="E55" s="360"/>
      <c r="F55" s="406">
        <v>13500</v>
      </c>
      <c r="G55" s="429">
        <v>217755</v>
      </c>
      <c r="H55" s="429">
        <v>217755</v>
      </c>
      <c r="I55" s="429">
        <v>217755</v>
      </c>
      <c r="J55" s="625">
        <f t="shared" ref="J55:J57" si="42">SUM(V55:AB55)</f>
        <v>217755</v>
      </c>
      <c r="K55" s="149"/>
      <c r="L55" s="167">
        <f t="shared" si="3"/>
        <v>217755</v>
      </c>
      <c r="M55" s="75">
        <f>L55</f>
        <v>217755</v>
      </c>
      <c r="N55" s="1"/>
      <c r="O55" s="1"/>
      <c r="P55" s="75"/>
      <c r="Q55" s="1"/>
      <c r="R55" s="1"/>
      <c r="S55" s="1"/>
      <c r="T55" s="1">
        <v>211005</v>
      </c>
      <c r="U55" s="81"/>
      <c r="V55" s="541">
        <f t="shared" si="5"/>
        <v>211005</v>
      </c>
      <c r="W55" s="447"/>
      <c r="X55" s="1"/>
      <c r="Y55" s="81"/>
      <c r="Z55" s="490">
        <v>6750</v>
      </c>
      <c r="AA55" s="42"/>
      <c r="AB55" s="44"/>
    </row>
    <row r="56" spans="1:28">
      <c r="B56" s="55"/>
      <c r="C56" s="264"/>
      <c r="D56" s="360" t="s">
        <v>976</v>
      </c>
      <c r="E56" s="360"/>
      <c r="F56" s="406">
        <v>368280</v>
      </c>
      <c r="G56" s="429">
        <v>341280</v>
      </c>
      <c r="H56" s="429">
        <v>341280</v>
      </c>
      <c r="I56" s="429">
        <v>341280</v>
      </c>
      <c r="J56" s="625">
        <f t="shared" si="42"/>
        <v>359640</v>
      </c>
      <c r="K56" s="149"/>
      <c r="L56" s="167">
        <f t="shared" si="3"/>
        <v>359640</v>
      </c>
      <c r="M56" s="75"/>
      <c r="N56" s="1">
        <f>L56</f>
        <v>359640</v>
      </c>
      <c r="O56" s="1"/>
      <c r="P56" s="75">
        <v>341280</v>
      </c>
      <c r="Q56" s="1"/>
      <c r="R56" s="1"/>
      <c r="S56" s="1"/>
      <c r="T56" s="1"/>
      <c r="U56" s="81"/>
      <c r="V56" s="541">
        <f t="shared" si="5"/>
        <v>341280</v>
      </c>
      <c r="W56" s="447"/>
      <c r="X56" s="1"/>
      <c r="Y56" s="81"/>
      <c r="Z56" s="490">
        <v>18360</v>
      </c>
      <c r="AA56" s="42"/>
      <c r="AB56" s="44"/>
    </row>
    <row r="57" spans="1:28" s="41" customFormat="1" ht="15.75" thickBot="1">
      <c r="A57" s="127" t="s">
        <v>199</v>
      </c>
      <c r="B57" s="53" t="s">
        <v>647</v>
      </c>
      <c r="C57" s="799" t="s">
        <v>200</v>
      </c>
      <c r="D57" s="800"/>
      <c r="E57" s="800"/>
      <c r="F57" s="400">
        <v>1336500</v>
      </c>
      <c r="G57" s="423">
        <v>1519500</v>
      </c>
      <c r="H57" s="423">
        <v>1322000</v>
      </c>
      <c r="I57" s="423">
        <v>1322000</v>
      </c>
      <c r="J57" s="619">
        <f t="shared" si="42"/>
        <v>1322000</v>
      </c>
      <c r="K57" s="156"/>
      <c r="L57" s="168">
        <f t="shared" si="3"/>
        <v>1322000</v>
      </c>
      <c r="M57" s="77"/>
      <c r="N57" s="13">
        <f>L57</f>
        <v>1322000</v>
      </c>
      <c r="O57" s="13"/>
      <c r="P57" s="77"/>
      <c r="Q57" s="13"/>
      <c r="R57" s="13"/>
      <c r="S57" s="13">
        <v>183000</v>
      </c>
      <c r="T57" s="13"/>
      <c r="U57" s="82"/>
      <c r="V57" s="540">
        <f t="shared" si="5"/>
        <v>183000</v>
      </c>
      <c r="W57" s="446">
        <v>530000</v>
      </c>
      <c r="X57" s="13"/>
      <c r="Y57" s="82"/>
      <c r="Z57" s="488"/>
      <c r="AA57" s="43"/>
      <c r="AB57" s="45">
        <v>609000</v>
      </c>
    </row>
    <row r="58" spans="1:28" s="41" customFormat="1" hidden="1">
      <c r="A58" s="127" t="s">
        <v>201</v>
      </c>
      <c r="B58" s="53" t="s">
        <v>648</v>
      </c>
      <c r="C58" s="799" t="s">
        <v>202</v>
      </c>
      <c r="D58" s="800"/>
      <c r="E58" s="800"/>
      <c r="F58" s="400">
        <f>SUM(O58:AA58)</f>
        <v>0</v>
      </c>
      <c r="G58" s="423">
        <f>SUM(O58:AA58)</f>
        <v>0</v>
      </c>
      <c r="H58" s="423">
        <f t="shared" ref="H58:I60" si="43">SUM(O58:AA58)</f>
        <v>0</v>
      </c>
      <c r="I58" s="423">
        <f t="shared" si="43"/>
        <v>0</v>
      </c>
      <c r="J58" s="619">
        <f t="shared" ref="J58:J60" si="44">SUM(P58:AB58)</f>
        <v>0</v>
      </c>
      <c r="K58" s="156"/>
      <c r="L58" s="168">
        <f t="shared" si="3"/>
        <v>0</v>
      </c>
      <c r="M58" s="77"/>
      <c r="N58" s="13"/>
      <c r="O58" s="13"/>
      <c r="P58" s="77"/>
      <c r="Q58" s="13"/>
      <c r="R58" s="13"/>
      <c r="S58" s="13"/>
      <c r="T58" s="13"/>
      <c r="U58" s="82"/>
      <c r="V58" s="540">
        <f t="shared" si="5"/>
        <v>0</v>
      </c>
      <c r="W58" s="446"/>
      <c r="X58" s="13"/>
      <c r="Y58" s="82"/>
      <c r="Z58" s="488"/>
      <c r="AA58" s="43"/>
      <c r="AB58" s="45"/>
    </row>
    <row r="59" spans="1:28" s="41" customFormat="1" hidden="1">
      <c r="A59" s="127" t="s">
        <v>203</v>
      </c>
      <c r="B59" s="53" t="s">
        <v>649</v>
      </c>
      <c r="C59" s="799" t="s">
        <v>204</v>
      </c>
      <c r="D59" s="800"/>
      <c r="E59" s="800"/>
      <c r="F59" s="400">
        <f>SUM(O59:AA59)</f>
        <v>0</v>
      </c>
      <c r="G59" s="423">
        <f>SUM(O59:AA59)</f>
        <v>0</v>
      </c>
      <c r="H59" s="423">
        <f t="shared" si="43"/>
        <v>0</v>
      </c>
      <c r="I59" s="423">
        <f t="shared" si="43"/>
        <v>0</v>
      </c>
      <c r="J59" s="619">
        <f t="shared" si="44"/>
        <v>0</v>
      </c>
      <c r="K59" s="156"/>
      <c r="L59" s="168">
        <f t="shared" si="3"/>
        <v>0</v>
      </c>
      <c r="M59" s="77"/>
      <c r="N59" s="13"/>
      <c r="O59" s="13"/>
      <c r="P59" s="77"/>
      <c r="Q59" s="13"/>
      <c r="R59" s="13"/>
      <c r="S59" s="13"/>
      <c r="T59" s="13"/>
      <c r="U59" s="82"/>
      <c r="V59" s="540">
        <f t="shared" si="5"/>
        <v>0</v>
      </c>
      <c r="W59" s="446"/>
      <c r="X59" s="13"/>
      <c r="Y59" s="82"/>
      <c r="Z59" s="488"/>
      <c r="AA59" s="43"/>
      <c r="AB59" s="45"/>
    </row>
    <row r="60" spans="1:28" s="41" customFormat="1" ht="15.75" hidden="1" thickBot="1">
      <c r="A60" s="127" t="s">
        <v>205</v>
      </c>
      <c r="B60" s="196" t="s">
        <v>650</v>
      </c>
      <c r="C60" s="804" t="s">
        <v>206</v>
      </c>
      <c r="D60" s="805"/>
      <c r="E60" s="805"/>
      <c r="F60" s="401">
        <f>SUM(O60:AA60)</f>
        <v>0</v>
      </c>
      <c r="G60" s="424">
        <f>SUM(O60:AA60)</f>
        <v>0</v>
      </c>
      <c r="H60" s="424">
        <f t="shared" si="43"/>
        <v>0</v>
      </c>
      <c r="I60" s="424">
        <f t="shared" si="43"/>
        <v>0</v>
      </c>
      <c r="J60" s="620">
        <f t="shared" si="44"/>
        <v>0</v>
      </c>
      <c r="K60" s="197"/>
      <c r="L60" s="168">
        <f t="shared" si="3"/>
        <v>0</v>
      </c>
      <c r="M60" s="77"/>
      <c r="N60" s="13"/>
      <c r="O60" s="13"/>
      <c r="P60" s="77"/>
      <c r="Q60" s="13"/>
      <c r="R60" s="13"/>
      <c r="S60" s="13"/>
      <c r="T60" s="13"/>
      <c r="U60" s="82"/>
      <c r="V60" s="540">
        <f t="shared" si="5"/>
        <v>0</v>
      </c>
      <c r="W60" s="446"/>
      <c r="X60" s="13"/>
      <c r="Y60" s="82"/>
      <c r="Z60" s="488"/>
      <c r="AA60" s="43"/>
      <c r="AB60" s="45"/>
    </row>
    <row r="61" spans="1:28" ht="15.75" thickBot="1">
      <c r="B61" s="84" t="s">
        <v>207</v>
      </c>
      <c r="C61" s="773" t="s">
        <v>208</v>
      </c>
      <c r="D61" s="774"/>
      <c r="E61" s="774"/>
      <c r="F61" s="402">
        <f>F62+F63+F64+F65+F66+F67+F68+F72</f>
        <v>0</v>
      </c>
      <c r="G61" s="425">
        <f>G62+G63+G64+G65+G66+G67+G68+G72</f>
        <v>0</v>
      </c>
      <c r="H61" s="425">
        <f>H62+H63+H64+H65+H66+H67+H68+H72</f>
        <v>0</v>
      </c>
      <c r="I61" s="425">
        <f>I62+I63+I64+I65+I66+I67+I68+I72</f>
        <v>0</v>
      </c>
      <c r="J61" s="621">
        <f>J62+J63+J64+J65+J66+J67+J68+J72</f>
        <v>0</v>
      </c>
      <c r="K61" s="152">
        <f t="shared" ref="K61:AB61" si="45">K62+K63+K64+K65+K66+K67+K68+K72</f>
        <v>0</v>
      </c>
      <c r="L61" s="164">
        <f t="shared" si="3"/>
        <v>0</v>
      </c>
      <c r="M61" s="86">
        <f t="shared" ref="M61:O61" si="46">M62+M63+M64+M65+M66+M67+M68+M72</f>
        <v>0</v>
      </c>
      <c r="N61" s="87">
        <f t="shared" si="46"/>
        <v>0</v>
      </c>
      <c r="O61" s="87">
        <f t="shared" si="46"/>
        <v>0</v>
      </c>
      <c r="P61" s="86">
        <f t="shared" si="45"/>
        <v>0</v>
      </c>
      <c r="Q61" s="87">
        <f t="shared" si="45"/>
        <v>0</v>
      </c>
      <c r="R61" s="87">
        <f t="shared" si="45"/>
        <v>0</v>
      </c>
      <c r="S61" s="87">
        <f t="shared" si="45"/>
        <v>0</v>
      </c>
      <c r="T61" s="87">
        <f t="shared" si="45"/>
        <v>0</v>
      </c>
      <c r="U61" s="90">
        <f t="shared" si="45"/>
        <v>0</v>
      </c>
      <c r="V61" s="536">
        <f t="shared" si="5"/>
        <v>0</v>
      </c>
      <c r="W61" s="442">
        <f t="shared" si="45"/>
        <v>0</v>
      </c>
      <c r="X61" s="87">
        <f t="shared" si="45"/>
        <v>0</v>
      </c>
      <c r="Y61" s="90">
        <f t="shared" si="45"/>
        <v>0</v>
      </c>
      <c r="Z61" s="486">
        <f t="shared" si="45"/>
        <v>0</v>
      </c>
      <c r="AA61" s="89">
        <f t="shared" si="45"/>
        <v>0</v>
      </c>
      <c r="AB61" s="91">
        <f t="shared" si="45"/>
        <v>0</v>
      </c>
    </row>
    <row r="62" spans="1:28" s="18" customFormat="1" hidden="1">
      <c r="A62" s="127" t="s">
        <v>872</v>
      </c>
      <c r="B62" s="116" t="s">
        <v>873</v>
      </c>
      <c r="C62" s="801" t="s">
        <v>874</v>
      </c>
      <c r="D62" s="802"/>
      <c r="E62" s="802"/>
      <c r="F62" s="397">
        <f t="shared" ref="F62:F67" si="47">SUM(O62:AA62)</f>
        <v>0</v>
      </c>
      <c r="G62" s="420">
        <f t="shared" ref="G62:G67" si="48">SUM(O62:AA62)</f>
        <v>0</v>
      </c>
      <c r="H62" s="420">
        <f t="shared" ref="H62:I67" si="49">SUM(O62:AA62)</f>
        <v>0</v>
      </c>
      <c r="I62" s="420">
        <f t="shared" si="49"/>
        <v>0</v>
      </c>
      <c r="J62" s="616">
        <f t="shared" ref="J62:J67" si="50">SUM(P62:AB62)</f>
        <v>0</v>
      </c>
      <c r="K62" s="148"/>
      <c r="L62" s="166">
        <f t="shared" si="3"/>
        <v>0</v>
      </c>
      <c r="M62" s="94"/>
      <c r="N62" s="95"/>
      <c r="O62" s="95"/>
      <c r="P62" s="94"/>
      <c r="Q62" s="95"/>
      <c r="R62" s="95"/>
      <c r="S62" s="95"/>
      <c r="T62" s="95"/>
      <c r="U62" s="98"/>
      <c r="V62" s="539">
        <f t="shared" si="5"/>
        <v>0</v>
      </c>
      <c r="W62" s="445"/>
      <c r="X62" s="95"/>
      <c r="Y62" s="98"/>
      <c r="Z62" s="489"/>
      <c r="AA62" s="97"/>
      <c r="AB62" s="99"/>
    </row>
    <row r="63" spans="1:28" s="18" customFormat="1" hidden="1">
      <c r="A63" s="127" t="s">
        <v>209</v>
      </c>
      <c r="B63" s="116" t="s">
        <v>651</v>
      </c>
      <c r="C63" s="801" t="s">
        <v>210</v>
      </c>
      <c r="D63" s="802"/>
      <c r="E63" s="802"/>
      <c r="F63" s="397">
        <f t="shared" si="47"/>
        <v>0</v>
      </c>
      <c r="G63" s="420">
        <f t="shared" si="48"/>
        <v>0</v>
      </c>
      <c r="H63" s="420">
        <f t="shared" si="49"/>
        <v>0</v>
      </c>
      <c r="I63" s="420">
        <f t="shared" si="49"/>
        <v>0</v>
      </c>
      <c r="J63" s="616">
        <f t="shared" si="50"/>
        <v>0</v>
      </c>
      <c r="K63" s="148"/>
      <c r="L63" s="166">
        <f t="shared" si="3"/>
        <v>0</v>
      </c>
      <c r="M63" s="94"/>
      <c r="N63" s="95"/>
      <c r="O63" s="95"/>
      <c r="P63" s="94"/>
      <c r="Q63" s="95"/>
      <c r="R63" s="95"/>
      <c r="S63" s="95"/>
      <c r="T63" s="95"/>
      <c r="U63" s="98"/>
      <c r="V63" s="539">
        <f t="shared" si="5"/>
        <v>0</v>
      </c>
      <c r="W63" s="445"/>
      <c r="X63" s="95"/>
      <c r="Y63" s="98"/>
      <c r="Z63" s="489"/>
      <c r="AA63" s="97"/>
      <c r="AB63" s="99"/>
    </row>
    <row r="64" spans="1:28" s="18" customFormat="1" hidden="1">
      <c r="A64" s="127" t="s">
        <v>211</v>
      </c>
      <c r="B64" s="92" t="s">
        <v>652</v>
      </c>
      <c r="C64" s="769" t="s">
        <v>352</v>
      </c>
      <c r="D64" s="770"/>
      <c r="E64" s="770"/>
      <c r="F64" s="399">
        <f t="shared" si="47"/>
        <v>0</v>
      </c>
      <c r="G64" s="422">
        <f t="shared" si="48"/>
        <v>0</v>
      </c>
      <c r="H64" s="422">
        <f t="shared" si="49"/>
        <v>0</v>
      </c>
      <c r="I64" s="422">
        <f t="shared" si="49"/>
        <v>0</v>
      </c>
      <c r="J64" s="618">
        <f t="shared" si="50"/>
        <v>0</v>
      </c>
      <c r="K64" s="150"/>
      <c r="L64" s="166">
        <f t="shared" si="3"/>
        <v>0</v>
      </c>
      <c r="M64" s="94"/>
      <c r="N64" s="95"/>
      <c r="O64" s="95"/>
      <c r="P64" s="94"/>
      <c r="Q64" s="95"/>
      <c r="R64" s="95"/>
      <c r="S64" s="95"/>
      <c r="T64" s="95"/>
      <c r="U64" s="98"/>
      <c r="V64" s="539">
        <f t="shared" si="5"/>
        <v>0</v>
      </c>
      <c r="W64" s="445"/>
      <c r="X64" s="95"/>
      <c r="Y64" s="98"/>
      <c r="Z64" s="489"/>
      <c r="AA64" s="97"/>
      <c r="AB64" s="99"/>
    </row>
    <row r="65" spans="1:29" s="18" customFormat="1" hidden="1">
      <c r="A65" s="127" t="s">
        <v>212</v>
      </c>
      <c r="B65" s="116" t="s">
        <v>653</v>
      </c>
      <c r="C65" s="769" t="s">
        <v>875</v>
      </c>
      <c r="D65" s="770"/>
      <c r="E65" s="770"/>
      <c r="F65" s="399">
        <f t="shared" si="47"/>
        <v>0</v>
      </c>
      <c r="G65" s="422">
        <f t="shared" si="48"/>
        <v>0</v>
      </c>
      <c r="H65" s="422">
        <f t="shared" si="49"/>
        <v>0</v>
      </c>
      <c r="I65" s="422">
        <f t="shared" si="49"/>
        <v>0</v>
      </c>
      <c r="J65" s="618">
        <f t="shared" si="50"/>
        <v>0</v>
      </c>
      <c r="K65" s="150"/>
      <c r="L65" s="166">
        <f t="shared" si="3"/>
        <v>0</v>
      </c>
      <c r="M65" s="94"/>
      <c r="N65" s="95"/>
      <c r="O65" s="95"/>
      <c r="P65" s="94"/>
      <c r="Q65" s="95"/>
      <c r="R65" s="95"/>
      <c r="S65" s="95"/>
      <c r="T65" s="95"/>
      <c r="U65" s="98"/>
      <c r="V65" s="539">
        <f t="shared" si="5"/>
        <v>0</v>
      </c>
      <c r="W65" s="445"/>
      <c r="X65" s="95"/>
      <c r="Y65" s="98"/>
      <c r="Z65" s="489"/>
      <c r="AA65" s="97"/>
      <c r="AB65" s="99"/>
    </row>
    <row r="66" spans="1:29" s="18" customFormat="1" hidden="1">
      <c r="A66" s="127" t="s">
        <v>213</v>
      </c>
      <c r="B66" s="92" t="s">
        <v>654</v>
      </c>
      <c r="C66" s="769" t="s">
        <v>876</v>
      </c>
      <c r="D66" s="770"/>
      <c r="E66" s="770"/>
      <c r="F66" s="399">
        <f t="shared" si="47"/>
        <v>0</v>
      </c>
      <c r="G66" s="422">
        <f t="shared" si="48"/>
        <v>0</v>
      </c>
      <c r="H66" s="422">
        <f t="shared" si="49"/>
        <v>0</v>
      </c>
      <c r="I66" s="422">
        <f t="shared" si="49"/>
        <v>0</v>
      </c>
      <c r="J66" s="618">
        <f t="shared" si="50"/>
        <v>0</v>
      </c>
      <c r="K66" s="150"/>
      <c r="L66" s="166">
        <f t="shared" si="3"/>
        <v>0</v>
      </c>
      <c r="M66" s="94"/>
      <c r="N66" s="95"/>
      <c r="O66" s="95"/>
      <c r="P66" s="94"/>
      <c r="Q66" s="95"/>
      <c r="R66" s="95"/>
      <c r="S66" s="95"/>
      <c r="T66" s="95"/>
      <c r="U66" s="98"/>
      <c r="V66" s="539">
        <f t="shared" si="5"/>
        <v>0</v>
      </c>
      <c r="W66" s="445"/>
      <c r="X66" s="95"/>
      <c r="Y66" s="98"/>
      <c r="Z66" s="489"/>
      <c r="AA66" s="97"/>
      <c r="AB66" s="99"/>
    </row>
    <row r="67" spans="1:29" s="18" customFormat="1" hidden="1">
      <c r="A67" s="127" t="s">
        <v>214</v>
      </c>
      <c r="B67" s="116" t="s">
        <v>655</v>
      </c>
      <c r="C67" s="769" t="s">
        <v>215</v>
      </c>
      <c r="D67" s="770"/>
      <c r="E67" s="770"/>
      <c r="F67" s="399">
        <f t="shared" si="47"/>
        <v>0</v>
      </c>
      <c r="G67" s="422">
        <f t="shared" si="48"/>
        <v>0</v>
      </c>
      <c r="H67" s="422">
        <f t="shared" si="49"/>
        <v>0</v>
      </c>
      <c r="I67" s="422">
        <f t="shared" si="49"/>
        <v>0</v>
      </c>
      <c r="J67" s="618">
        <f t="shared" si="50"/>
        <v>0</v>
      </c>
      <c r="K67" s="150"/>
      <c r="L67" s="166">
        <f t="shared" si="3"/>
        <v>0</v>
      </c>
      <c r="M67" s="94"/>
      <c r="N67" s="95"/>
      <c r="O67" s="95"/>
      <c r="P67" s="94"/>
      <c r="Q67" s="95"/>
      <c r="R67" s="95"/>
      <c r="S67" s="95"/>
      <c r="T67" s="95"/>
      <c r="U67" s="98"/>
      <c r="V67" s="539">
        <f t="shared" si="5"/>
        <v>0</v>
      </c>
      <c r="W67" s="445"/>
      <c r="X67" s="95"/>
      <c r="Y67" s="98"/>
      <c r="Z67" s="489"/>
      <c r="AA67" s="97"/>
      <c r="AB67" s="99"/>
    </row>
    <row r="68" spans="1:29" s="18" customFormat="1" hidden="1">
      <c r="A68" s="127" t="s">
        <v>216</v>
      </c>
      <c r="B68" s="92" t="s">
        <v>656</v>
      </c>
      <c r="C68" s="769" t="s">
        <v>217</v>
      </c>
      <c r="D68" s="770"/>
      <c r="E68" s="770"/>
      <c r="F68" s="399">
        <f>F69+F70+F71</f>
        <v>0</v>
      </c>
      <c r="G68" s="422">
        <f>G69+G70+G71</f>
        <v>0</v>
      </c>
      <c r="H68" s="422">
        <f>H69+H70+H71</f>
        <v>0</v>
      </c>
      <c r="I68" s="422">
        <f>I69+I70+I71</f>
        <v>0</v>
      </c>
      <c r="J68" s="618">
        <f>J69+J70+J71</f>
        <v>0</v>
      </c>
      <c r="K68" s="150">
        <f t="shared" ref="K68:AB68" si="51">K69+K70+K71</f>
        <v>0</v>
      </c>
      <c r="L68" s="166">
        <f t="shared" si="3"/>
        <v>0</v>
      </c>
      <c r="M68" s="94">
        <f t="shared" ref="M68:O68" si="52">M69+M70+M71</f>
        <v>0</v>
      </c>
      <c r="N68" s="95">
        <f t="shared" si="52"/>
        <v>0</v>
      </c>
      <c r="O68" s="95">
        <f t="shared" si="52"/>
        <v>0</v>
      </c>
      <c r="P68" s="94">
        <f t="shared" si="51"/>
        <v>0</v>
      </c>
      <c r="Q68" s="95">
        <f t="shared" si="51"/>
        <v>0</v>
      </c>
      <c r="R68" s="95">
        <f t="shared" si="51"/>
        <v>0</v>
      </c>
      <c r="S68" s="95">
        <f t="shared" si="51"/>
        <v>0</v>
      </c>
      <c r="T68" s="95">
        <f t="shared" si="51"/>
        <v>0</v>
      </c>
      <c r="U68" s="98">
        <f t="shared" si="51"/>
        <v>0</v>
      </c>
      <c r="V68" s="539">
        <f t="shared" si="5"/>
        <v>0</v>
      </c>
      <c r="W68" s="445">
        <f t="shared" si="51"/>
        <v>0</v>
      </c>
      <c r="X68" s="95">
        <f t="shared" si="51"/>
        <v>0</v>
      </c>
      <c r="Y68" s="98">
        <f t="shared" si="51"/>
        <v>0</v>
      </c>
      <c r="Z68" s="489">
        <f t="shared" si="51"/>
        <v>0</v>
      </c>
      <c r="AA68" s="97">
        <f t="shared" si="51"/>
        <v>0</v>
      </c>
      <c r="AB68" s="99">
        <f t="shared" si="51"/>
        <v>0</v>
      </c>
    </row>
    <row r="69" spans="1:29" hidden="1">
      <c r="B69" s="55"/>
      <c r="C69" s="2"/>
      <c r="D69" s="764" t="s">
        <v>343</v>
      </c>
      <c r="E69" s="764"/>
      <c r="F69" s="406">
        <f>SUM(O69:AA69)</f>
        <v>0</v>
      </c>
      <c r="G69" s="429">
        <f>SUM(O69:AA69)</f>
        <v>0</v>
      </c>
      <c r="H69" s="429">
        <f t="shared" ref="H69:I71" si="53">SUM(O69:AA69)</f>
        <v>0</v>
      </c>
      <c r="I69" s="429">
        <f t="shared" si="53"/>
        <v>0</v>
      </c>
      <c r="J69" s="625">
        <f t="shared" ref="J69:J71" si="54">SUM(P69:AB69)</f>
        <v>0</v>
      </c>
      <c r="K69" s="149"/>
      <c r="L69" s="167">
        <f t="shared" si="3"/>
        <v>0</v>
      </c>
      <c r="M69" s="75"/>
      <c r="N69" s="1"/>
      <c r="O69" s="1"/>
      <c r="P69" s="75"/>
      <c r="Q69" s="1"/>
      <c r="R69" s="1"/>
      <c r="S69" s="1"/>
      <c r="T69" s="1"/>
      <c r="U69" s="81"/>
      <c r="V69" s="541">
        <f t="shared" si="5"/>
        <v>0</v>
      </c>
      <c r="W69" s="447"/>
      <c r="X69" s="1"/>
      <c r="Y69" s="81"/>
      <c r="Z69" s="490"/>
      <c r="AA69" s="42"/>
      <c r="AB69" s="44"/>
      <c r="AC69" s="21"/>
    </row>
    <row r="70" spans="1:29" hidden="1">
      <c r="B70" s="55"/>
      <c r="C70" s="2"/>
      <c r="D70" s="764" t="s">
        <v>344</v>
      </c>
      <c r="E70" s="764"/>
      <c r="F70" s="406">
        <f>SUM(O70:AA70)</f>
        <v>0</v>
      </c>
      <c r="G70" s="429">
        <f>SUM(O70:AA70)</f>
        <v>0</v>
      </c>
      <c r="H70" s="429">
        <f t="shared" si="53"/>
        <v>0</v>
      </c>
      <c r="I70" s="429">
        <f t="shared" si="53"/>
        <v>0</v>
      </c>
      <c r="J70" s="625">
        <f t="shared" si="54"/>
        <v>0</v>
      </c>
      <c r="K70" s="149"/>
      <c r="L70" s="167">
        <f t="shared" si="3"/>
        <v>0</v>
      </c>
      <c r="M70" s="75"/>
      <c r="N70" s="1"/>
      <c r="O70" s="1"/>
      <c r="P70" s="75"/>
      <c r="Q70" s="1"/>
      <c r="R70" s="1"/>
      <c r="S70" s="1"/>
      <c r="T70" s="1"/>
      <c r="U70" s="81"/>
      <c r="V70" s="541">
        <f t="shared" ref="V70:V133" si="55">SUM(P70:U70)</f>
        <v>0</v>
      </c>
      <c r="W70" s="447"/>
      <c r="X70" s="1"/>
      <c r="Y70" s="81"/>
      <c r="Z70" s="490"/>
      <c r="AA70" s="42"/>
      <c r="AB70" s="44"/>
    </row>
    <row r="71" spans="1:29" hidden="1">
      <c r="B71" s="55"/>
      <c r="C71" s="2"/>
      <c r="D71" s="764" t="s">
        <v>345</v>
      </c>
      <c r="E71" s="764"/>
      <c r="F71" s="406">
        <f>SUM(O71:AA71)</f>
        <v>0</v>
      </c>
      <c r="G71" s="429">
        <f>SUM(O71:AA71)</f>
        <v>0</v>
      </c>
      <c r="H71" s="429">
        <f t="shared" si="53"/>
        <v>0</v>
      </c>
      <c r="I71" s="429">
        <f t="shared" si="53"/>
        <v>0</v>
      </c>
      <c r="J71" s="625">
        <f t="shared" si="54"/>
        <v>0</v>
      </c>
      <c r="K71" s="149"/>
      <c r="L71" s="167">
        <f t="shared" si="3"/>
        <v>0</v>
      </c>
      <c r="M71" s="75"/>
      <c r="N71" s="1"/>
      <c r="O71" s="1"/>
      <c r="P71" s="75"/>
      <c r="Q71" s="1"/>
      <c r="R71" s="1"/>
      <c r="S71" s="1"/>
      <c r="T71" s="1"/>
      <c r="U71" s="81"/>
      <c r="V71" s="541">
        <f t="shared" si="55"/>
        <v>0</v>
      </c>
      <c r="W71" s="447"/>
      <c r="X71" s="1"/>
      <c r="Y71" s="81"/>
      <c r="Z71" s="490"/>
      <c r="AA71" s="42"/>
      <c r="AB71" s="44"/>
    </row>
    <row r="72" spans="1:29" s="18" customFormat="1" hidden="1">
      <c r="A72" s="127" t="s">
        <v>218</v>
      </c>
      <c r="B72" s="92" t="s">
        <v>657</v>
      </c>
      <c r="C72" s="769" t="s">
        <v>219</v>
      </c>
      <c r="D72" s="770"/>
      <c r="E72" s="770"/>
      <c r="F72" s="399">
        <f>F73+F74+F75+F76</f>
        <v>0</v>
      </c>
      <c r="G72" s="422">
        <f>G73+G74+G75+G76</f>
        <v>0</v>
      </c>
      <c r="H72" s="422">
        <f>H73+H74+H75+H76</f>
        <v>0</v>
      </c>
      <c r="I72" s="422">
        <f>I73+I74+I75+I76</f>
        <v>0</v>
      </c>
      <c r="J72" s="618">
        <f>J73+J74+J75+J76</f>
        <v>0</v>
      </c>
      <c r="K72" s="150">
        <f t="shared" ref="K72:AB72" si="56">K73+K74+K75+K76</f>
        <v>0</v>
      </c>
      <c r="L72" s="166">
        <f t="shared" ref="L72:L135" si="57">SUM(J72:K72)</f>
        <v>0</v>
      </c>
      <c r="M72" s="94">
        <f t="shared" ref="M72:O72" si="58">M73+M74+M75+M76</f>
        <v>0</v>
      </c>
      <c r="N72" s="95">
        <f t="shared" si="58"/>
        <v>0</v>
      </c>
      <c r="O72" s="95">
        <f t="shared" si="58"/>
        <v>0</v>
      </c>
      <c r="P72" s="94">
        <f t="shared" si="56"/>
        <v>0</v>
      </c>
      <c r="Q72" s="95">
        <f t="shared" si="56"/>
        <v>0</v>
      </c>
      <c r="R72" s="95">
        <f t="shared" si="56"/>
        <v>0</v>
      </c>
      <c r="S72" s="95">
        <f t="shared" si="56"/>
        <v>0</v>
      </c>
      <c r="T72" s="95">
        <f t="shared" si="56"/>
        <v>0</v>
      </c>
      <c r="U72" s="98">
        <f t="shared" si="56"/>
        <v>0</v>
      </c>
      <c r="V72" s="539">
        <f t="shared" si="55"/>
        <v>0</v>
      </c>
      <c r="W72" s="445">
        <f t="shared" si="56"/>
        <v>0</v>
      </c>
      <c r="X72" s="95">
        <f t="shared" si="56"/>
        <v>0</v>
      </c>
      <c r="Y72" s="98">
        <f t="shared" si="56"/>
        <v>0</v>
      </c>
      <c r="Z72" s="489">
        <f t="shared" si="56"/>
        <v>0</v>
      </c>
      <c r="AA72" s="97">
        <f t="shared" si="56"/>
        <v>0</v>
      </c>
      <c r="AB72" s="99">
        <f t="shared" si="56"/>
        <v>0</v>
      </c>
    </row>
    <row r="73" spans="1:29" hidden="1">
      <c r="B73" s="55"/>
      <c r="C73" s="2"/>
      <c r="D73" s="764" t="s">
        <v>835</v>
      </c>
      <c r="E73" s="764"/>
      <c r="F73" s="406">
        <f>SUM(O73:AA73)</f>
        <v>0</v>
      </c>
      <c r="G73" s="429">
        <f>SUM(O73:AA73)</f>
        <v>0</v>
      </c>
      <c r="H73" s="429">
        <f t="shared" ref="H73:I76" si="59">SUM(O73:AA73)</f>
        <v>0</v>
      </c>
      <c r="I73" s="429">
        <f t="shared" si="59"/>
        <v>0</v>
      </c>
      <c r="J73" s="625">
        <f t="shared" ref="J73:J76" si="60">SUM(P73:AB73)</f>
        <v>0</v>
      </c>
      <c r="K73" s="149"/>
      <c r="L73" s="167">
        <f t="shared" si="57"/>
        <v>0</v>
      </c>
      <c r="M73" s="75"/>
      <c r="N73" s="1"/>
      <c r="O73" s="1"/>
      <c r="P73" s="75"/>
      <c r="Q73" s="1"/>
      <c r="R73" s="1"/>
      <c r="S73" s="1"/>
      <c r="T73" s="1"/>
      <c r="U73" s="81"/>
      <c r="V73" s="541">
        <f t="shared" si="55"/>
        <v>0</v>
      </c>
      <c r="W73" s="447"/>
      <c r="X73" s="1"/>
      <c r="Y73" s="81"/>
      <c r="Z73" s="490"/>
      <c r="AA73" s="42"/>
      <c r="AB73" s="44"/>
    </row>
    <row r="74" spans="1:29" hidden="1">
      <c r="B74" s="55"/>
      <c r="C74" s="2"/>
      <c r="D74" s="764" t="s">
        <v>346</v>
      </c>
      <c r="E74" s="764"/>
      <c r="F74" s="406">
        <f>SUM(O74:AA74)</f>
        <v>0</v>
      </c>
      <c r="G74" s="429">
        <f>SUM(O74:AA74)</f>
        <v>0</v>
      </c>
      <c r="H74" s="429">
        <f t="shared" si="59"/>
        <v>0</v>
      </c>
      <c r="I74" s="429">
        <f t="shared" si="59"/>
        <v>0</v>
      </c>
      <c r="J74" s="625">
        <f t="shared" si="60"/>
        <v>0</v>
      </c>
      <c r="K74" s="149"/>
      <c r="L74" s="167">
        <f t="shared" si="57"/>
        <v>0</v>
      </c>
      <c r="M74" s="75"/>
      <c r="N74" s="1"/>
      <c r="O74" s="1"/>
      <c r="P74" s="75"/>
      <c r="Q74" s="1"/>
      <c r="R74" s="1"/>
      <c r="S74" s="1"/>
      <c r="T74" s="1"/>
      <c r="U74" s="81"/>
      <c r="V74" s="541">
        <f t="shared" si="55"/>
        <v>0</v>
      </c>
      <c r="W74" s="447"/>
      <c r="X74" s="1"/>
      <c r="Y74" s="81"/>
      <c r="Z74" s="490"/>
      <c r="AA74" s="42"/>
      <c r="AB74" s="44"/>
    </row>
    <row r="75" spans="1:29" hidden="1">
      <c r="B75" s="55"/>
      <c r="C75" s="2"/>
      <c r="D75" s="764" t="s">
        <v>836</v>
      </c>
      <c r="E75" s="764"/>
      <c r="F75" s="406">
        <f>SUM(O75:AA75)</f>
        <v>0</v>
      </c>
      <c r="G75" s="429">
        <f>SUM(O75:AA75)</f>
        <v>0</v>
      </c>
      <c r="H75" s="429">
        <f t="shared" si="59"/>
        <v>0</v>
      </c>
      <c r="I75" s="429">
        <f t="shared" si="59"/>
        <v>0</v>
      </c>
      <c r="J75" s="625">
        <f t="shared" si="60"/>
        <v>0</v>
      </c>
      <c r="K75" s="149"/>
      <c r="L75" s="167">
        <f t="shared" si="57"/>
        <v>0</v>
      </c>
      <c r="M75" s="75"/>
      <c r="N75" s="1"/>
      <c r="O75" s="1"/>
      <c r="P75" s="75"/>
      <c r="Q75" s="1"/>
      <c r="R75" s="1"/>
      <c r="S75" s="1"/>
      <c r="T75" s="1"/>
      <c r="U75" s="81"/>
      <c r="V75" s="541">
        <f t="shared" si="55"/>
        <v>0</v>
      </c>
      <c r="W75" s="447"/>
      <c r="X75" s="1"/>
      <c r="Y75" s="81"/>
      <c r="Z75" s="490"/>
      <c r="AA75" s="42"/>
      <c r="AB75" s="44"/>
    </row>
    <row r="76" spans="1:29" ht="15.75" hidden="1" thickBot="1">
      <c r="B76" s="55"/>
      <c r="C76" s="2"/>
      <c r="D76" s="764" t="s">
        <v>834</v>
      </c>
      <c r="E76" s="764"/>
      <c r="F76" s="406">
        <f>SUM(O76:AA76)</f>
        <v>0</v>
      </c>
      <c r="G76" s="429">
        <f>SUM(O76:AA76)</f>
        <v>0</v>
      </c>
      <c r="H76" s="429">
        <f t="shared" si="59"/>
        <v>0</v>
      </c>
      <c r="I76" s="429">
        <f t="shared" si="59"/>
        <v>0</v>
      </c>
      <c r="J76" s="625">
        <f t="shared" si="60"/>
        <v>0</v>
      </c>
      <c r="K76" s="149"/>
      <c r="L76" s="167">
        <f t="shared" si="57"/>
        <v>0</v>
      </c>
      <c r="M76" s="75"/>
      <c r="N76" s="1"/>
      <c r="O76" s="1"/>
      <c r="P76" s="75"/>
      <c r="Q76" s="1"/>
      <c r="R76" s="1"/>
      <c r="S76" s="1"/>
      <c r="T76" s="1"/>
      <c r="U76" s="81"/>
      <c r="V76" s="541">
        <f t="shared" si="55"/>
        <v>0</v>
      </c>
      <c r="W76" s="447"/>
      <c r="X76" s="1"/>
      <c r="Y76" s="81"/>
      <c r="Z76" s="490"/>
      <c r="AA76" s="42"/>
      <c r="AB76" s="44"/>
    </row>
    <row r="77" spans="1:29" ht="15.75" thickBot="1">
      <c r="B77" s="100" t="s">
        <v>220</v>
      </c>
      <c r="C77" s="773" t="s">
        <v>221</v>
      </c>
      <c r="D77" s="774"/>
      <c r="E77" s="774"/>
      <c r="F77" s="402">
        <f>F78+F81+F85+F86+F97+F108+F119+F122+F134+F135+F136+F137+F148</f>
        <v>12926139</v>
      </c>
      <c r="G77" s="425">
        <f>G78+G81+G85+G86+G97+G108+G119+G122+G134+G135+G136+G137+G148</f>
        <v>11768274</v>
      </c>
      <c r="H77" s="425">
        <f>H78+H81+H85+H86+H97+H108+H119+H122+H134+H135+H136+H137+H148</f>
        <v>9680774</v>
      </c>
      <c r="I77" s="425">
        <f>I78+I81+I85+I86+I97+I108+I119+I122+I134+I135+I136+I137+I148</f>
        <v>9680774</v>
      </c>
      <c r="J77" s="621">
        <f>J78+J81+J85+J86+J97+J108+J119+J122+J134+J135+J136+J137+J148</f>
        <v>9680774</v>
      </c>
      <c r="K77" s="152">
        <f t="shared" ref="K77:AB77" si="61">K78+K81+K85+K86+K97+K108+K119+K122+K134+K135+K136+K137+K148</f>
        <v>0</v>
      </c>
      <c r="L77" s="164">
        <f t="shared" si="57"/>
        <v>9680774</v>
      </c>
      <c r="M77" s="86">
        <f t="shared" ref="M77:O77" si="62">M78+M81+M85+M86+M97+M108+M119+M122+M134+M135+M136+M137+M148</f>
        <v>0</v>
      </c>
      <c r="N77" s="87">
        <f t="shared" si="62"/>
        <v>9680774</v>
      </c>
      <c r="O77" s="87">
        <f t="shared" si="62"/>
        <v>0</v>
      </c>
      <c r="P77" s="86">
        <f t="shared" si="61"/>
        <v>0</v>
      </c>
      <c r="Q77" s="87">
        <f t="shared" si="61"/>
        <v>0</v>
      </c>
      <c r="R77" s="87">
        <f t="shared" si="61"/>
        <v>0</v>
      </c>
      <c r="S77" s="87">
        <f t="shared" si="61"/>
        <v>7551093</v>
      </c>
      <c r="T77" s="87">
        <f t="shared" si="61"/>
        <v>0</v>
      </c>
      <c r="U77" s="90">
        <f t="shared" si="61"/>
        <v>0</v>
      </c>
      <c r="V77" s="536">
        <f t="shared" si="55"/>
        <v>7551093</v>
      </c>
      <c r="W77" s="442">
        <f t="shared" si="61"/>
        <v>0</v>
      </c>
      <c r="X77" s="87">
        <f t="shared" si="61"/>
        <v>676923</v>
      </c>
      <c r="Y77" s="90">
        <f t="shared" si="61"/>
        <v>-301625</v>
      </c>
      <c r="Z77" s="486">
        <f t="shared" si="61"/>
        <v>-500000</v>
      </c>
      <c r="AA77" s="89">
        <f t="shared" si="61"/>
        <v>0</v>
      </c>
      <c r="AB77" s="91">
        <f t="shared" si="61"/>
        <v>2254383</v>
      </c>
    </row>
    <row r="78" spans="1:29" s="41" customFormat="1" hidden="1">
      <c r="A78" s="127" t="s">
        <v>222</v>
      </c>
      <c r="B78" s="125" t="s">
        <v>658</v>
      </c>
      <c r="C78" s="775" t="s">
        <v>223</v>
      </c>
      <c r="D78" s="776"/>
      <c r="E78" s="776"/>
      <c r="F78" s="407">
        <f>F79+F80</f>
        <v>0</v>
      </c>
      <c r="G78" s="430">
        <f>G79+G80</f>
        <v>0</v>
      </c>
      <c r="H78" s="430">
        <f>H79+H80</f>
        <v>0</v>
      </c>
      <c r="I78" s="430">
        <f>I79+I80</f>
        <v>0</v>
      </c>
      <c r="J78" s="626">
        <f>J79+J80</f>
        <v>0</v>
      </c>
      <c r="K78" s="157">
        <f t="shared" ref="K78:AB78" si="63">K79+K80</f>
        <v>0</v>
      </c>
      <c r="L78" s="169">
        <f t="shared" si="57"/>
        <v>0</v>
      </c>
      <c r="M78" s="171">
        <f t="shared" ref="M78:O78" si="64">M79+M80</f>
        <v>0</v>
      </c>
      <c r="N78" s="133">
        <f t="shared" si="64"/>
        <v>0</v>
      </c>
      <c r="O78" s="133">
        <f t="shared" si="64"/>
        <v>0</v>
      </c>
      <c r="P78" s="171">
        <f t="shared" si="63"/>
        <v>0</v>
      </c>
      <c r="Q78" s="133">
        <f t="shared" si="63"/>
        <v>0</v>
      </c>
      <c r="R78" s="133">
        <f t="shared" si="63"/>
        <v>0</v>
      </c>
      <c r="S78" s="133">
        <f t="shared" si="63"/>
        <v>0</v>
      </c>
      <c r="T78" s="133">
        <f t="shared" si="63"/>
        <v>0</v>
      </c>
      <c r="U78" s="134">
        <f t="shared" si="63"/>
        <v>0</v>
      </c>
      <c r="V78" s="542">
        <f t="shared" si="55"/>
        <v>0</v>
      </c>
      <c r="W78" s="448">
        <f t="shared" si="63"/>
        <v>0</v>
      </c>
      <c r="X78" s="133">
        <f t="shared" si="63"/>
        <v>0</v>
      </c>
      <c r="Y78" s="134">
        <f t="shared" si="63"/>
        <v>0</v>
      </c>
      <c r="Z78" s="558">
        <f t="shared" si="63"/>
        <v>0</v>
      </c>
      <c r="AA78" s="132">
        <f t="shared" si="63"/>
        <v>0</v>
      </c>
      <c r="AB78" s="135">
        <f t="shared" si="63"/>
        <v>0</v>
      </c>
    </row>
    <row r="79" spans="1:29" hidden="1">
      <c r="B79" s="55"/>
      <c r="C79" s="2"/>
      <c r="D79" s="764" t="s">
        <v>347</v>
      </c>
      <c r="E79" s="764"/>
      <c r="F79" s="406">
        <f>SUM(O79:AA79)</f>
        <v>0</v>
      </c>
      <c r="G79" s="429">
        <f>SUM(O79:AA79)</f>
        <v>0</v>
      </c>
      <c r="H79" s="429">
        <f>SUM(O79:AA79)</f>
        <v>0</v>
      </c>
      <c r="I79" s="429">
        <f>SUM(P79:AB79)</f>
        <v>0</v>
      </c>
      <c r="J79" s="625">
        <f t="shared" ref="J79:J80" si="65">SUM(P79:AB79)</f>
        <v>0</v>
      </c>
      <c r="K79" s="149"/>
      <c r="L79" s="167">
        <f t="shared" si="57"/>
        <v>0</v>
      </c>
      <c r="M79" s="75"/>
      <c r="N79" s="1"/>
      <c r="O79" s="1"/>
      <c r="P79" s="75"/>
      <c r="Q79" s="1"/>
      <c r="R79" s="1"/>
      <c r="S79" s="1"/>
      <c r="T79" s="1"/>
      <c r="U79" s="81"/>
      <c r="V79" s="541">
        <f t="shared" si="55"/>
        <v>0</v>
      </c>
      <c r="W79" s="447"/>
      <c r="X79" s="1"/>
      <c r="Y79" s="81"/>
      <c r="Z79" s="490"/>
      <c r="AA79" s="42"/>
      <c r="AB79" s="44"/>
    </row>
    <row r="80" spans="1:29" hidden="1">
      <c r="B80" s="55"/>
      <c r="C80" s="2"/>
      <c r="D80" s="764" t="s">
        <v>348</v>
      </c>
      <c r="E80" s="764"/>
      <c r="F80" s="406">
        <f>SUM(O80:AA80)</f>
        <v>0</v>
      </c>
      <c r="G80" s="429">
        <f>SUM(O80:AA80)</f>
        <v>0</v>
      </c>
      <c r="H80" s="429">
        <f>SUM(O80:AA80)</f>
        <v>0</v>
      </c>
      <c r="I80" s="429">
        <f>SUM(P80:AB80)</f>
        <v>0</v>
      </c>
      <c r="J80" s="625">
        <f t="shared" si="65"/>
        <v>0</v>
      </c>
      <c r="K80" s="149"/>
      <c r="L80" s="167">
        <f t="shared" si="57"/>
        <v>0</v>
      </c>
      <c r="M80" s="75"/>
      <c r="N80" s="1"/>
      <c r="O80" s="1"/>
      <c r="P80" s="75"/>
      <c r="Q80" s="1"/>
      <c r="R80" s="1"/>
      <c r="S80" s="1"/>
      <c r="T80" s="1"/>
      <c r="U80" s="81"/>
      <c r="V80" s="541">
        <f t="shared" si="55"/>
        <v>0</v>
      </c>
      <c r="W80" s="447"/>
      <c r="X80" s="1"/>
      <c r="Y80" s="81"/>
      <c r="Z80" s="490"/>
      <c r="AA80" s="42"/>
      <c r="AB80" s="44"/>
    </row>
    <row r="81" spans="1:28" hidden="1">
      <c r="B81" s="125" t="s">
        <v>837</v>
      </c>
      <c r="C81" s="775" t="s">
        <v>838</v>
      </c>
      <c r="D81" s="776"/>
      <c r="E81" s="776"/>
      <c r="F81" s="407">
        <f>F82+F83+F84</f>
        <v>0</v>
      </c>
      <c r="G81" s="430">
        <f>G82+G83+G84</f>
        <v>0</v>
      </c>
      <c r="H81" s="430">
        <f>H82+H83+H84</f>
        <v>0</v>
      </c>
      <c r="I81" s="430">
        <f>I82+I83+I84</f>
        <v>0</v>
      </c>
      <c r="J81" s="626">
        <f>J82+J83+J84</f>
        <v>0</v>
      </c>
      <c r="K81" s="157">
        <f t="shared" ref="K81:AB81" si="66">K82+K83+K84</f>
        <v>0</v>
      </c>
      <c r="L81" s="169">
        <f t="shared" si="57"/>
        <v>0</v>
      </c>
      <c r="M81" s="171">
        <f t="shared" ref="M81:O81" si="67">M82+M83+M84</f>
        <v>0</v>
      </c>
      <c r="N81" s="133">
        <f t="shared" si="67"/>
        <v>0</v>
      </c>
      <c r="O81" s="133">
        <f t="shared" si="67"/>
        <v>0</v>
      </c>
      <c r="P81" s="171">
        <f t="shared" si="66"/>
        <v>0</v>
      </c>
      <c r="Q81" s="133">
        <f t="shared" si="66"/>
        <v>0</v>
      </c>
      <c r="R81" s="133">
        <f t="shared" si="66"/>
        <v>0</v>
      </c>
      <c r="S81" s="133">
        <f t="shared" si="66"/>
        <v>0</v>
      </c>
      <c r="T81" s="133">
        <f t="shared" si="66"/>
        <v>0</v>
      </c>
      <c r="U81" s="134">
        <f t="shared" si="66"/>
        <v>0</v>
      </c>
      <c r="V81" s="542">
        <f t="shared" si="55"/>
        <v>0</v>
      </c>
      <c r="W81" s="448">
        <f t="shared" si="66"/>
        <v>0</v>
      </c>
      <c r="X81" s="133">
        <f t="shared" si="66"/>
        <v>0</v>
      </c>
      <c r="Y81" s="134">
        <f t="shared" si="66"/>
        <v>0</v>
      </c>
      <c r="Z81" s="558">
        <f t="shared" si="66"/>
        <v>0</v>
      </c>
      <c r="AA81" s="132">
        <f t="shared" si="66"/>
        <v>0</v>
      </c>
      <c r="AB81" s="135">
        <f t="shared" si="66"/>
        <v>0</v>
      </c>
    </row>
    <row r="82" spans="1:28" s="209" customFormat="1" hidden="1">
      <c r="A82" s="127" t="s">
        <v>877</v>
      </c>
      <c r="B82" s="189" t="s">
        <v>878</v>
      </c>
      <c r="C82" s="202"/>
      <c r="D82" s="260" t="s">
        <v>963</v>
      </c>
      <c r="E82" s="285"/>
      <c r="F82" s="398">
        <f>SUM(O82:AA82)</f>
        <v>0</v>
      </c>
      <c r="G82" s="421">
        <f>SUM(O82:AA82)</f>
        <v>0</v>
      </c>
      <c r="H82" s="421">
        <f t="shared" ref="H82:I85" si="68">SUM(O82:AA82)</f>
        <v>0</v>
      </c>
      <c r="I82" s="421">
        <f t="shared" si="68"/>
        <v>0</v>
      </c>
      <c r="J82" s="617">
        <f t="shared" ref="J82:J85" si="69">SUM(P82:AB82)</f>
        <v>0</v>
      </c>
      <c r="K82" s="190"/>
      <c r="L82" s="191">
        <f t="shared" si="57"/>
        <v>0</v>
      </c>
      <c r="M82" s="199"/>
      <c r="N82" s="193"/>
      <c r="O82" s="193"/>
      <c r="P82" s="199"/>
      <c r="Q82" s="193"/>
      <c r="R82" s="193"/>
      <c r="S82" s="193"/>
      <c r="T82" s="193"/>
      <c r="U82" s="194"/>
      <c r="V82" s="538">
        <f t="shared" si="55"/>
        <v>0</v>
      </c>
      <c r="W82" s="444"/>
      <c r="X82" s="193"/>
      <c r="Y82" s="194"/>
      <c r="Z82" s="492"/>
      <c r="AA82" s="192"/>
      <c r="AB82" s="195"/>
    </row>
    <row r="83" spans="1:28" s="209" customFormat="1" hidden="1">
      <c r="A83" s="127" t="s">
        <v>224</v>
      </c>
      <c r="B83" s="189" t="s">
        <v>659</v>
      </c>
      <c r="C83" s="202"/>
      <c r="D83" s="260" t="s">
        <v>225</v>
      </c>
      <c r="E83" s="285"/>
      <c r="F83" s="398">
        <f>SUM(O83:AA83)</f>
        <v>0</v>
      </c>
      <c r="G83" s="421">
        <f>SUM(O83:AA83)</f>
        <v>0</v>
      </c>
      <c r="H83" s="421">
        <f t="shared" si="68"/>
        <v>0</v>
      </c>
      <c r="I83" s="421">
        <f t="shared" si="68"/>
        <v>0</v>
      </c>
      <c r="J83" s="617">
        <f t="shared" si="69"/>
        <v>0</v>
      </c>
      <c r="K83" s="190"/>
      <c r="L83" s="191">
        <f t="shared" si="57"/>
        <v>0</v>
      </c>
      <c r="M83" s="199"/>
      <c r="N83" s="193"/>
      <c r="O83" s="193"/>
      <c r="P83" s="199"/>
      <c r="Q83" s="193"/>
      <c r="R83" s="193"/>
      <c r="S83" s="193"/>
      <c r="T83" s="193"/>
      <c r="U83" s="194"/>
      <c r="V83" s="538">
        <f t="shared" si="55"/>
        <v>0</v>
      </c>
      <c r="W83" s="444"/>
      <c r="X83" s="193"/>
      <c r="Y83" s="194"/>
      <c r="Z83" s="492"/>
      <c r="AA83" s="192"/>
      <c r="AB83" s="195"/>
    </row>
    <row r="84" spans="1:28" s="209" customFormat="1" hidden="1">
      <c r="A84" s="127" t="s">
        <v>226</v>
      </c>
      <c r="B84" s="189" t="s">
        <v>660</v>
      </c>
      <c r="C84" s="202"/>
      <c r="D84" s="260" t="s">
        <v>227</v>
      </c>
      <c r="E84" s="285"/>
      <c r="F84" s="398">
        <f>SUM(O84:AA84)</f>
        <v>0</v>
      </c>
      <c r="G84" s="421">
        <f>SUM(O84:AA84)</f>
        <v>0</v>
      </c>
      <c r="H84" s="421">
        <f t="shared" si="68"/>
        <v>0</v>
      </c>
      <c r="I84" s="421">
        <f t="shared" si="68"/>
        <v>0</v>
      </c>
      <c r="J84" s="617">
        <f t="shared" si="69"/>
        <v>0</v>
      </c>
      <c r="K84" s="190"/>
      <c r="L84" s="191">
        <f t="shared" si="57"/>
        <v>0</v>
      </c>
      <c r="M84" s="199"/>
      <c r="N84" s="193"/>
      <c r="O84" s="193"/>
      <c r="P84" s="199"/>
      <c r="Q84" s="193"/>
      <c r="R84" s="193"/>
      <c r="S84" s="193"/>
      <c r="T84" s="193"/>
      <c r="U84" s="194"/>
      <c r="V84" s="538">
        <f t="shared" si="55"/>
        <v>0</v>
      </c>
      <c r="W84" s="444"/>
      <c r="X84" s="193"/>
      <c r="Y84" s="194"/>
      <c r="Z84" s="492"/>
      <c r="AA84" s="192"/>
      <c r="AB84" s="195"/>
    </row>
    <row r="85" spans="1:28" s="41" customFormat="1" ht="27.75" hidden="1" customHeight="1">
      <c r="A85" s="127" t="s">
        <v>228</v>
      </c>
      <c r="B85" s="108" t="s">
        <v>661</v>
      </c>
      <c r="C85" s="820" t="s">
        <v>353</v>
      </c>
      <c r="D85" s="821"/>
      <c r="E85" s="821"/>
      <c r="F85" s="408">
        <f>SUM(O85:AA85)</f>
        <v>0</v>
      </c>
      <c r="G85" s="431">
        <f>SUM(O85:AA85)</f>
        <v>0</v>
      </c>
      <c r="H85" s="431">
        <f t="shared" si="68"/>
        <v>0</v>
      </c>
      <c r="I85" s="431">
        <f t="shared" si="68"/>
        <v>0</v>
      </c>
      <c r="J85" s="627">
        <f t="shared" si="69"/>
        <v>0</v>
      </c>
      <c r="K85" s="158"/>
      <c r="L85" s="170">
        <f t="shared" si="57"/>
        <v>0</v>
      </c>
      <c r="M85" s="110"/>
      <c r="N85" s="111"/>
      <c r="O85" s="111"/>
      <c r="P85" s="110"/>
      <c r="Q85" s="111"/>
      <c r="R85" s="111"/>
      <c r="S85" s="111"/>
      <c r="T85" s="111"/>
      <c r="U85" s="114"/>
      <c r="V85" s="543">
        <f t="shared" si="55"/>
        <v>0</v>
      </c>
      <c r="W85" s="449"/>
      <c r="X85" s="111"/>
      <c r="Y85" s="114"/>
      <c r="Z85" s="491"/>
      <c r="AA85" s="113"/>
      <c r="AB85" s="115"/>
    </row>
    <row r="86" spans="1:28" s="41" customFormat="1" hidden="1">
      <c r="A86" s="127" t="s">
        <v>229</v>
      </c>
      <c r="B86" s="108" t="s">
        <v>662</v>
      </c>
      <c r="C86" s="820" t="s">
        <v>804</v>
      </c>
      <c r="D86" s="821"/>
      <c r="E86" s="821"/>
      <c r="F86" s="408">
        <f>F87+F88+F89+F90+F91+F92+F93+F94+F95+F96</f>
        <v>0</v>
      </c>
      <c r="G86" s="431">
        <f>G87+G88+G89+G90+G91+G92+G93+G94+G95+G96</f>
        <v>0</v>
      </c>
      <c r="H86" s="431">
        <f>H87+H88+H89+H90+H91+H92+H93+H94+H95+H96</f>
        <v>0</v>
      </c>
      <c r="I86" s="431">
        <f>I87+I88+I89+I90+I91+I92+I93+I94+I95+I96</f>
        <v>0</v>
      </c>
      <c r="J86" s="627">
        <f>J87+J88+J89+J90+J91+J92+J93+J94+J95+J96</f>
        <v>0</v>
      </c>
      <c r="K86" s="158">
        <f t="shared" ref="K86:AB86" si="70">K87+K88+K89+K90+K91+K92+K93+K94+K95+K96</f>
        <v>0</v>
      </c>
      <c r="L86" s="170">
        <f t="shared" si="57"/>
        <v>0</v>
      </c>
      <c r="M86" s="110">
        <f t="shared" ref="M86:O86" si="71">M87+M88+M89+M90+M91+M92+M93+M94+M95+M96</f>
        <v>0</v>
      </c>
      <c r="N86" s="111">
        <f t="shared" si="71"/>
        <v>0</v>
      </c>
      <c r="O86" s="111">
        <f t="shared" si="71"/>
        <v>0</v>
      </c>
      <c r="P86" s="110">
        <f t="shared" si="70"/>
        <v>0</v>
      </c>
      <c r="Q86" s="111">
        <f t="shared" si="70"/>
        <v>0</v>
      </c>
      <c r="R86" s="111">
        <f t="shared" si="70"/>
        <v>0</v>
      </c>
      <c r="S86" s="111">
        <f t="shared" si="70"/>
        <v>0</v>
      </c>
      <c r="T86" s="111">
        <f t="shared" si="70"/>
        <v>0</v>
      </c>
      <c r="U86" s="114">
        <f t="shared" si="70"/>
        <v>0</v>
      </c>
      <c r="V86" s="543">
        <f t="shared" si="55"/>
        <v>0</v>
      </c>
      <c r="W86" s="449">
        <f t="shared" si="70"/>
        <v>0</v>
      </c>
      <c r="X86" s="111">
        <f t="shared" si="70"/>
        <v>0</v>
      </c>
      <c r="Y86" s="114">
        <f t="shared" si="70"/>
        <v>0</v>
      </c>
      <c r="Z86" s="491">
        <f t="shared" si="70"/>
        <v>0</v>
      </c>
      <c r="AA86" s="113">
        <f t="shared" si="70"/>
        <v>0</v>
      </c>
      <c r="AB86" s="115">
        <f t="shared" si="70"/>
        <v>0</v>
      </c>
    </row>
    <row r="87" spans="1:28" hidden="1">
      <c r="B87" s="55"/>
      <c r="C87" s="2"/>
      <c r="D87" s="764" t="s">
        <v>370</v>
      </c>
      <c r="E87" s="764"/>
      <c r="F87" s="406">
        <f t="shared" ref="F87:F96" si="72">SUM(O87:AA87)</f>
        <v>0</v>
      </c>
      <c r="G87" s="429">
        <f t="shared" ref="G87:G96" si="73">SUM(O87:AA87)</f>
        <v>0</v>
      </c>
      <c r="H87" s="429">
        <f t="shared" ref="H87:I96" si="74">SUM(O87:AA87)</f>
        <v>0</v>
      </c>
      <c r="I87" s="429">
        <f t="shared" si="74"/>
        <v>0</v>
      </c>
      <c r="J87" s="625">
        <f t="shared" ref="J87:J96" si="75">SUM(P87:AB87)</f>
        <v>0</v>
      </c>
      <c r="K87" s="149"/>
      <c r="L87" s="167">
        <f t="shared" si="57"/>
        <v>0</v>
      </c>
      <c r="M87" s="75"/>
      <c r="N87" s="1"/>
      <c r="O87" s="1"/>
      <c r="P87" s="75"/>
      <c r="Q87" s="1"/>
      <c r="R87" s="1"/>
      <c r="S87" s="1"/>
      <c r="T87" s="1"/>
      <c r="U87" s="81"/>
      <c r="V87" s="541">
        <f t="shared" si="55"/>
        <v>0</v>
      </c>
      <c r="W87" s="447"/>
      <c r="X87" s="1"/>
      <c r="Y87" s="81"/>
      <c r="Z87" s="490"/>
      <c r="AA87" s="42"/>
      <c r="AB87" s="44"/>
    </row>
    <row r="88" spans="1:28" hidden="1">
      <c r="B88" s="55"/>
      <c r="C88" s="2"/>
      <c r="D88" s="764" t="s">
        <v>506</v>
      </c>
      <c r="E88" s="764"/>
      <c r="F88" s="406">
        <f t="shared" si="72"/>
        <v>0</v>
      </c>
      <c r="G88" s="429">
        <f t="shared" si="73"/>
        <v>0</v>
      </c>
      <c r="H88" s="429">
        <f t="shared" si="74"/>
        <v>0</v>
      </c>
      <c r="I88" s="429">
        <f t="shared" si="74"/>
        <v>0</v>
      </c>
      <c r="J88" s="625">
        <f t="shared" si="75"/>
        <v>0</v>
      </c>
      <c r="K88" s="149"/>
      <c r="L88" s="167">
        <f t="shared" si="57"/>
        <v>0</v>
      </c>
      <c r="M88" s="75"/>
      <c r="N88" s="1"/>
      <c r="O88" s="1"/>
      <c r="P88" s="75"/>
      <c r="Q88" s="1"/>
      <c r="R88" s="1"/>
      <c r="S88" s="1"/>
      <c r="T88" s="1"/>
      <c r="U88" s="81"/>
      <c r="V88" s="541">
        <f t="shared" si="55"/>
        <v>0</v>
      </c>
      <c r="W88" s="447"/>
      <c r="X88" s="1"/>
      <c r="Y88" s="81"/>
      <c r="Z88" s="490"/>
      <c r="AA88" s="42"/>
      <c r="AB88" s="44"/>
    </row>
    <row r="89" spans="1:28" hidden="1">
      <c r="B89" s="55"/>
      <c r="C89" s="2"/>
      <c r="D89" s="764" t="s">
        <v>507</v>
      </c>
      <c r="E89" s="764"/>
      <c r="F89" s="406">
        <f t="shared" si="72"/>
        <v>0</v>
      </c>
      <c r="G89" s="429">
        <f t="shared" si="73"/>
        <v>0</v>
      </c>
      <c r="H89" s="429">
        <f t="shared" si="74"/>
        <v>0</v>
      </c>
      <c r="I89" s="429">
        <f t="shared" si="74"/>
        <v>0</v>
      </c>
      <c r="J89" s="625">
        <f t="shared" si="75"/>
        <v>0</v>
      </c>
      <c r="K89" s="149"/>
      <c r="L89" s="167">
        <f t="shared" si="57"/>
        <v>0</v>
      </c>
      <c r="M89" s="75"/>
      <c r="N89" s="1"/>
      <c r="O89" s="1"/>
      <c r="P89" s="75"/>
      <c r="Q89" s="1"/>
      <c r="R89" s="1"/>
      <c r="S89" s="1"/>
      <c r="T89" s="1"/>
      <c r="U89" s="81"/>
      <c r="V89" s="541">
        <f t="shared" si="55"/>
        <v>0</v>
      </c>
      <c r="W89" s="447"/>
      <c r="X89" s="1"/>
      <c r="Y89" s="81"/>
      <c r="Z89" s="490"/>
      <c r="AA89" s="42"/>
      <c r="AB89" s="44"/>
    </row>
    <row r="90" spans="1:28" hidden="1">
      <c r="B90" s="55"/>
      <c r="C90" s="2"/>
      <c r="D90" s="764" t="s">
        <v>508</v>
      </c>
      <c r="E90" s="764"/>
      <c r="F90" s="406">
        <f t="shared" si="72"/>
        <v>0</v>
      </c>
      <c r="G90" s="429">
        <f t="shared" si="73"/>
        <v>0</v>
      </c>
      <c r="H90" s="429">
        <f t="shared" si="74"/>
        <v>0</v>
      </c>
      <c r="I90" s="429">
        <f t="shared" si="74"/>
        <v>0</v>
      </c>
      <c r="J90" s="625">
        <f t="shared" si="75"/>
        <v>0</v>
      </c>
      <c r="K90" s="149"/>
      <c r="L90" s="167">
        <f t="shared" si="57"/>
        <v>0</v>
      </c>
      <c r="M90" s="75"/>
      <c r="N90" s="1"/>
      <c r="O90" s="1"/>
      <c r="P90" s="75"/>
      <c r="Q90" s="1"/>
      <c r="R90" s="1"/>
      <c r="S90" s="1"/>
      <c r="T90" s="1"/>
      <c r="U90" s="81"/>
      <c r="V90" s="541">
        <f t="shared" si="55"/>
        <v>0</v>
      </c>
      <c r="W90" s="447"/>
      <c r="X90" s="1"/>
      <c r="Y90" s="81"/>
      <c r="Z90" s="490"/>
      <c r="AA90" s="42"/>
      <c r="AB90" s="44"/>
    </row>
    <row r="91" spans="1:28" hidden="1">
      <c r="B91" s="55"/>
      <c r="C91" s="2"/>
      <c r="D91" s="764" t="s">
        <v>509</v>
      </c>
      <c r="E91" s="764"/>
      <c r="F91" s="406">
        <f t="shared" si="72"/>
        <v>0</v>
      </c>
      <c r="G91" s="429">
        <f t="shared" si="73"/>
        <v>0</v>
      </c>
      <c r="H91" s="429">
        <f t="shared" si="74"/>
        <v>0</v>
      </c>
      <c r="I91" s="429">
        <f t="shared" si="74"/>
        <v>0</v>
      </c>
      <c r="J91" s="625">
        <f t="shared" si="75"/>
        <v>0</v>
      </c>
      <c r="K91" s="149"/>
      <c r="L91" s="167">
        <f t="shared" si="57"/>
        <v>0</v>
      </c>
      <c r="M91" s="75"/>
      <c r="N91" s="1"/>
      <c r="O91" s="1"/>
      <c r="P91" s="75"/>
      <c r="Q91" s="1"/>
      <c r="R91" s="1"/>
      <c r="S91" s="1"/>
      <c r="T91" s="1"/>
      <c r="U91" s="81"/>
      <c r="V91" s="541">
        <f t="shared" si="55"/>
        <v>0</v>
      </c>
      <c r="W91" s="447"/>
      <c r="X91" s="1"/>
      <c r="Y91" s="81"/>
      <c r="Z91" s="490"/>
      <c r="AA91" s="42"/>
      <c r="AB91" s="44"/>
    </row>
    <row r="92" spans="1:28" hidden="1">
      <c r="B92" s="55"/>
      <c r="C92" s="2"/>
      <c r="D92" s="764" t="s">
        <v>510</v>
      </c>
      <c r="E92" s="764"/>
      <c r="F92" s="406">
        <f t="shared" si="72"/>
        <v>0</v>
      </c>
      <c r="G92" s="429">
        <f t="shared" si="73"/>
        <v>0</v>
      </c>
      <c r="H92" s="429">
        <f t="shared" si="74"/>
        <v>0</v>
      </c>
      <c r="I92" s="429">
        <f t="shared" si="74"/>
        <v>0</v>
      </c>
      <c r="J92" s="625">
        <f t="shared" si="75"/>
        <v>0</v>
      </c>
      <c r="K92" s="149"/>
      <c r="L92" s="167">
        <f t="shared" si="57"/>
        <v>0</v>
      </c>
      <c r="M92" s="75"/>
      <c r="N92" s="1"/>
      <c r="O92" s="1"/>
      <c r="P92" s="75"/>
      <c r="Q92" s="1"/>
      <c r="R92" s="1"/>
      <c r="S92" s="1"/>
      <c r="T92" s="1"/>
      <c r="U92" s="81"/>
      <c r="V92" s="541">
        <f t="shared" si="55"/>
        <v>0</v>
      </c>
      <c r="W92" s="447"/>
      <c r="X92" s="1"/>
      <c r="Y92" s="81"/>
      <c r="Z92" s="490"/>
      <c r="AA92" s="42"/>
      <c r="AB92" s="44"/>
    </row>
    <row r="93" spans="1:28" ht="25.5" hidden="1" customHeight="1">
      <c r="B93" s="55"/>
      <c r="C93" s="2"/>
      <c r="D93" s="735" t="s">
        <v>511</v>
      </c>
      <c r="E93" s="735"/>
      <c r="F93" s="409">
        <f t="shared" si="72"/>
        <v>0</v>
      </c>
      <c r="G93" s="432">
        <f t="shared" si="73"/>
        <v>0</v>
      </c>
      <c r="H93" s="432">
        <f t="shared" si="74"/>
        <v>0</v>
      </c>
      <c r="I93" s="432">
        <f t="shared" si="74"/>
        <v>0</v>
      </c>
      <c r="J93" s="628">
        <f t="shared" si="75"/>
        <v>0</v>
      </c>
      <c r="K93" s="159"/>
      <c r="L93" s="167">
        <f t="shared" si="57"/>
        <v>0</v>
      </c>
      <c r="M93" s="75"/>
      <c r="N93" s="1"/>
      <c r="O93" s="1"/>
      <c r="P93" s="75"/>
      <c r="Q93" s="1"/>
      <c r="R93" s="1"/>
      <c r="S93" s="1"/>
      <c r="T93" s="1"/>
      <c r="U93" s="81"/>
      <c r="V93" s="541">
        <f t="shared" si="55"/>
        <v>0</v>
      </c>
      <c r="W93" s="447"/>
      <c r="X93" s="1"/>
      <c r="Y93" s="81"/>
      <c r="Z93" s="490"/>
      <c r="AA93" s="42"/>
      <c r="AB93" s="44"/>
    </row>
    <row r="94" spans="1:28" hidden="1">
      <c r="B94" s="55"/>
      <c r="C94" s="2"/>
      <c r="D94" s="764" t="s">
        <v>805</v>
      </c>
      <c r="E94" s="764"/>
      <c r="F94" s="406">
        <f t="shared" si="72"/>
        <v>0</v>
      </c>
      <c r="G94" s="429">
        <f t="shared" si="73"/>
        <v>0</v>
      </c>
      <c r="H94" s="429">
        <f t="shared" si="74"/>
        <v>0</v>
      </c>
      <c r="I94" s="429">
        <f t="shared" si="74"/>
        <v>0</v>
      </c>
      <c r="J94" s="625">
        <f t="shared" si="75"/>
        <v>0</v>
      </c>
      <c r="K94" s="149"/>
      <c r="L94" s="167">
        <f t="shared" si="57"/>
        <v>0</v>
      </c>
      <c r="M94" s="75"/>
      <c r="N94" s="1"/>
      <c r="O94" s="1"/>
      <c r="P94" s="75"/>
      <c r="Q94" s="1"/>
      <c r="R94" s="1"/>
      <c r="S94" s="1"/>
      <c r="T94" s="1"/>
      <c r="U94" s="81"/>
      <c r="V94" s="541">
        <f t="shared" si="55"/>
        <v>0</v>
      </c>
      <c r="W94" s="447"/>
      <c r="X94" s="1"/>
      <c r="Y94" s="81"/>
      <c r="Z94" s="490"/>
      <c r="AA94" s="42"/>
      <c r="AB94" s="44"/>
    </row>
    <row r="95" spans="1:28" ht="25.5" hidden="1" customHeight="1">
      <c r="B95" s="55"/>
      <c r="C95" s="2"/>
      <c r="D95" s="735" t="s">
        <v>512</v>
      </c>
      <c r="E95" s="735"/>
      <c r="F95" s="409">
        <f t="shared" si="72"/>
        <v>0</v>
      </c>
      <c r="G95" s="432">
        <f t="shared" si="73"/>
        <v>0</v>
      </c>
      <c r="H95" s="432">
        <f t="shared" si="74"/>
        <v>0</v>
      </c>
      <c r="I95" s="432">
        <f t="shared" si="74"/>
        <v>0</v>
      </c>
      <c r="J95" s="628">
        <f t="shared" si="75"/>
        <v>0</v>
      </c>
      <c r="K95" s="159"/>
      <c r="L95" s="167">
        <f t="shared" si="57"/>
        <v>0</v>
      </c>
      <c r="M95" s="75"/>
      <c r="N95" s="1"/>
      <c r="O95" s="1"/>
      <c r="P95" s="75"/>
      <c r="Q95" s="1"/>
      <c r="R95" s="1"/>
      <c r="S95" s="1"/>
      <c r="T95" s="1"/>
      <c r="U95" s="81"/>
      <c r="V95" s="541">
        <f t="shared" si="55"/>
        <v>0</v>
      </c>
      <c r="W95" s="447"/>
      <c r="X95" s="1"/>
      <c r="Y95" s="81"/>
      <c r="Z95" s="490"/>
      <c r="AA95" s="42"/>
      <c r="AB95" s="44"/>
    </row>
    <row r="96" spans="1:28" ht="25.5" hidden="1" customHeight="1">
      <c r="B96" s="55"/>
      <c r="C96" s="2"/>
      <c r="D96" s="735" t="s">
        <v>513</v>
      </c>
      <c r="E96" s="735"/>
      <c r="F96" s="409">
        <f t="shared" si="72"/>
        <v>0</v>
      </c>
      <c r="G96" s="432">
        <f t="shared" si="73"/>
        <v>0</v>
      </c>
      <c r="H96" s="432">
        <f t="shared" si="74"/>
        <v>0</v>
      </c>
      <c r="I96" s="432">
        <f t="shared" si="74"/>
        <v>0</v>
      </c>
      <c r="J96" s="628">
        <f t="shared" si="75"/>
        <v>0</v>
      </c>
      <c r="K96" s="159"/>
      <c r="L96" s="167">
        <f t="shared" si="57"/>
        <v>0</v>
      </c>
      <c r="M96" s="75"/>
      <c r="N96" s="1"/>
      <c r="O96" s="1"/>
      <c r="P96" s="75"/>
      <c r="Q96" s="1"/>
      <c r="R96" s="1"/>
      <c r="S96" s="1"/>
      <c r="T96" s="1"/>
      <c r="U96" s="81"/>
      <c r="V96" s="541">
        <f t="shared" si="55"/>
        <v>0</v>
      </c>
      <c r="W96" s="447"/>
      <c r="X96" s="1"/>
      <c r="Y96" s="81"/>
      <c r="Z96" s="490"/>
      <c r="AA96" s="42"/>
      <c r="AB96" s="44"/>
    </row>
    <row r="97" spans="1:28" s="41" customFormat="1" ht="15" hidden="1" customHeight="1">
      <c r="A97" s="127" t="s">
        <v>230</v>
      </c>
      <c r="B97" s="108" t="s">
        <v>663</v>
      </c>
      <c r="C97" s="820" t="s">
        <v>806</v>
      </c>
      <c r="D97" s="821"/>
      <c r="E97" s="821"/>
      <c r="F97" s="408">
        <f>F98+F99+F100+F101+F102+F103+F104+F105+F106+F107</f>
        <v>0</v>
      </c>
      <c r="G97" s="431">
        <f>G98+G99+G100+G101+G102+G103+G104+G105+G106+G107</f>
        <v>0</v>
      </c>
      <c r="H97" s="431">
        <f>H98+H99+H100+H101+H102+H103+H104+H105+H106+H107</f>
        <v>0</v>
      </c>
      <c r="I97" s="431">
        <f>I98+I99+I100+I101+I102+I103+I104+I105+I106+I107</f>
        <v>0</v>
      </c>
      <c r="J97" s="627">
        <f>J98+J99+J100+J101+J102+J103+J104+J105+J106+J107</f>
        <v>0</v>
      </c>
      <c r="K97" s="158">
        <f t="shared" ref="K97:AB97" si="76">K98+K99+K100+K101+K102+K103+K104+K105+K106+K107</f>
        <v>0</v>
      </c>
      <c r="L97" s="170">
        <f t="shared" si="57"/>
        <v>0</v>
      </c>
      <c r="M97" s="110">
        <f t="shared" ref="M97:O97" si="77">M98+M99+M100+M101+M102+M103+M104+M105+M106+M107</f>
        <v>0</v>
      </c>
      <c r="N97" s="111">
        <f t="shared" si="77"/>
        <v>0</v>
      </c>
      <c r="O97" s="111">
        <f t="shared" si="77"/>
        <v>0</v>
      </c>
      <c r="P97" s="110">
        <f t="shared" si="76"/>
        <v>0</v>
      </c>
      <c r="Q97" s="111">
        <f t="shared" si="76"/>
        <v>0</v>
      </c>
      <c r="R97" s="111">
        <f t="shared" si="76"/>
        <v>0</v>
      </c>
      <c r="S97" s="111">
        <f t="shared" si="76"/>
        <v>0</v>
      </c>
      <c r="T97" s="111">
        <f t="shared" si="76"/>
        <v>0</v>
      </c>
      <c r="U97" s="114">
        <f t="shared" si="76"/>
        <v>0</v>
      </c>
      <c r="V97" s="543">
        <f t="shared" si="55"/>
        <v>0</v>
      </c>
      <c r="W97" s="449">
        <f t="shared" si="76"/>
        <v>0</v>
      </c>
      <c r="X97" s="111">
        <f t="shared" si="76"/>
        <v>0</v>
      </c>
      <c r="Y97" s="114">
        <f t="shared" si="76"/>
        <v>0</v>
      </c>
      <c r="Z97" s="491">
        <f t="shared" si="76"/>
        <v>0</v>
      </c>
      <c r="AA97" s="113">
        <f t="shared" si="76"/>
        <v>0</v>
      </c>
      <c r="AB97" s="115">
        <f t="shared" si="76"/>
        <v>0</v>
      </c>
    </row>
    <row r="98" spans="1:28" hidden="1">
      <c r="B98" s="55"/>
      <c r="C98" s="2"/>
      <c r="D98" s="764" t="s">
        <v>369</v>
      </c>
      <c r="E98" s="764"/>
      <c r="F98" s="406">
        <f t="shared" ref="F98:F107" si="78">SUM(O98:AA98)</f>
        <v>0</v>
      </c>
      <c r="G98" s="429">
        <f t="shared" ref="G98:G107" si="79">SUM(O98:AA98)</f>
        <v>0</v>
      </c>
      <c r="H98" s="429">
        <f t="shared" ref="H98:I107" si="80">SUM(O98:AA98)</f>
        <v>0</v>
      </c>
      <c r="I98" s="429">
        <f t="shared" si="80"/>
        <v>0</v>
      </c>
      <c r="J98" s="625">
        <f t="shared" ref="J98:J107" si="81">SUM(P98:AB98)</f>
        <v>0</v>
      </c>
      <c r="K98" s="149"/>
      <c r="L98" s="167">
        <f t="shared" si="57"/>
        <v>0</v>
      </c>
      <c r="M98" s="75"/>
      <c r="N98" s="1"/>
      <c r="O98" s="1"/>
      <c r="P98" s="75"/>
      <c r="Q98" s="1"/>
      <c r="R98" s="1"/>
      <c r="S98" s="1"/>
      <c r="T98" s="1"/>
      <c r="U98" s="81"/>
      <c r="V98" s="541">
        <f t="shared" si="55"/>
        <v>0</v>
      </c>
      <c r="W98" s="447"/>
      <c r="X98" s="1"/>
      <c r="Y98" s="81"/>
      <c r="Z98" s="490"/>
      <c r="AA98" s="42"/>
      <c r="AB98" s="44"/>
    </row>
    <row r="99" spans="1:28" hidden="1">
      <c r="B99" s="55"/>
      <c r="C99" s="2"/>
      <c r="D99" s="764" t="s">
        <v>514</v>
      </c>
      <c r="E99" s="764"/>
      <c r="F99" s="406">
        <f t="shared" si="78"/>
        <v>0</v>
      </c>
      <c r="G99" s="429">
        <f t="shared" si="79"/>
        <v>0</v>
      </c>
      <c r="H99" s="429">
        <f t="shared" si="80"/>
        <v>0</v>
      </c>
      <c r="I99" s="429">
        <f t="shared" si="80"/>
        <v>0</v>
      </c>
      <c r="J99" s="625">
        <f t="shared" si="81"/>
        <v>0</v>
      </c>
      <c r="K99" s="149"/>
      <c r="L99" s="167">
        <f t="shared" si="57"/>
        <v>0</v>
      </c>
      <c r="M99" s="75"/>
      <c r="N99" s="1"/>
      <c r="O99" s="1"/>
      <c r="P99" s="75"/>
      <c r="Q99" s="1"/>
      <c r="R99" s="1"/>
      <c r="S99" s="1"/>
      <c r="T99" s="1"/>
      <c r="U99" s="81"/>
      <c r="V99" s="541">
        <f t="shared" si="55"/>
        <v>0</v>
      </c>
      <c r="W99" s="447"/>
      <c r="X99" s="1"/>
      <c r="Y99" s="81"/>
      <c r="Z99" s="490"/>
      <c r="AA99" s="42"/>
      <c r="AB99" s="44"/>
    </row>
    <row r="100" spans="1:28" hidden="1">
      <c r="B100" s="55"/>
      <c r="C100" s="2"/>
      <c r="D100" s="764" t="s">
        <v>516</v>
      </c>
      <c r="E100" s="764"/>
      <c r="F100" s="406">
        <f t="shared" si="78"/>
        <v>0</v>
      </c>
      <c r="G100" s="429">
        <f t="shared" si="79"/>
        <v>0</v>
      </c>
      <c r="H100" s="429">
        <f t="shared" si="80"/>
        <v>0</v>
      </c>
      <c r="I100" s="429">
        <f t="shared" si="80"/>
        <v>0</v>
      </c>
      <c r="J100" s="625">
        <f t="shared" si="81"/>
        <v>0</v>
      </c>
      <c r="K100" s="149"/>
      <c r="L100" s="167">
        <f t="shared" si="57"/>
        <v>0</v>
      </c>
      <c r="M100" s="75"/>
      <c r="N100" s="1"/>
      <c r="O100" s="1"/>
      <c r="P100" s="75"/>
      <c r="Q100" s="1"/>
      <c r="R100" s="1"/>
      <c r="S100" s="1"/>
      <c r="T100" s="1"/>
      <c r="U100" s="81"/>
      <c r="V100" s="541">
        <f t="shared" si="55"/>
        <v>0</v>
      </c>
      <c r="W100" s="447"/>
      <c r="X100" s="1"/>
      <c r="Y100" s="81"/>
      <c r="Z100" s="490"/>
      <c r="AA100" s="42"/>
      <c r="AB100" s="44"/>
    </row>
    <row r="101" spans="1:28" hidden="1">
      <c r="B101" s="55"/>
      <c r="C101" s="2"/>
      <c r="D101" s="764" t="s">
        <v>808</v>
      </c>
      <c r="E101" s="764"/>
      <c r="F101" s="406">
        <f t="shared" si="78"/>
        <v>0</v>
      </c>
      <c r="G101" s="429">
        <f t="shared" si="79"/>
        <v>0</v>
      </c>
      <c r="H101" s="429">
        <f t="shared" si="80"/>
        <v>0</v>
      </c>
      <c r="I101" s="429">
        <f t="shared" si="80"/>
        <v>0</v>
      </c>
      <c r="J101" s="625">
        <f t="shared" si="81"/>
        <v>0</v>
      </c>
      <c r="K101" s="149"/>
      <c r="L101" s="167">
        <f t="shared" si="57"/>
        <v>0</v>
      </c>
      <c r="M101" s="75"/>
      <c r="N101" s="1"/>
      <c r="O101" s="1"/>
      <c r="P101" s="75"/>
      <c r="Q101" s="1"/>
      <c r="R101" s="1"/>
      <c r="S101" s="1"/>
      <c r="T101" s="1"/>
      <c r="U101" s="81"/>
      <c r="V101" s="541">
        <f t="shared" si="55"/>
        <v>0</v>
      </c>
      <c r="W101" s="447"/>
      <c r="X101" s="1"/>
      <c r="Y101" s="81"/>
      <c r="Z101" s="490"/>
      <c r="AA101" s="42"/>
      <c r="AB101" s="44"/>
    </row>
    <row r="102" spans="1:28" hidden="1">
      <c r="B102" s="55"/>
      <c r="C102" s="2"/>
      <c r="D102" s="764" t="s">
        <v>521</v>
      </c>
      <c r="E102" s="764"/>
      <c r="F102" s="406">
        <f t="shared" si="78"/>
        <v>0</v>
      </c>
      <c r="G102" s="429">
        <f t="shared" si="79"/>
        <v>0</v>
      </c>
      <c r="H102" s="429">
        <f t="shared" si="80"/>
        <v>0</v>
      </c>
      <c r="I102" s="429">
        <f t="shared" si="80"/>
        <v>0</v>
      </c>
      <c r="J102" s="625">
        <f t="shared" si="81"/>
        <v>0</v>
      </c>
      <c r="K102" s="149"/>
      <c r="L102" s="167">
        <f t="shared" si="57"/>
        <v>0</v>
      </c>
      <c r="M102" s="75"/>
      <c r="N102" s="1"/>
      <c r="O102" s="1"/>
      <c r="P102" s="75"/>
      <c r="Q102" s="1"/>
      <c r="R102" s="1"/>
      <c r="S102" s="1"/>
      <c r="T102" s="1"/>
      <c r="U102" s="81"/>
      <c r="V102" s="541">
        <f t="shared" si="55"/>
        <v>0</v>
      </c>
      <c r="W102" s="447"/>
      <c r="X102" s="1"/>
      <c r="Y102" s="81"/>
      <c r="Z102" s="490"/>
      <c r="AA102" s="42"/>
      <c r="AB102" s="44"/>
    </row>
    <row r="103" spans="1:28" hidden="1">
      <c r="B103" s="55"/>
      <c r="C103" s="2"/>
      <c r="D103" s="764" t="s">
        <v>519</v>
      </c>
      <c r="E103" s="764"/>
      <c r="F103" s="406">
        <f t="shared" si="78"/>
        <v>0</v>
      </c>
      <c r="G103" s="429">
        <f t="shared" si="79"/>
        <v>0</v>
      </c>
      <c r="H103" s="429">
        <f t="shared" si="80"/>
        <v>0</v>
      </c>
      <c r="I103" s="429">
        <f t="shared" si="80"/>
        <v>0</v>
      </c>
      <c r="J103" s="625">
        <f t="shared" si="81"/>
        <v>0</v>
      </c>
      <c r="K103" s="149"/>
      <c r="L103" s="167">
        <f t="shared" si="57"/>
        <v>0</v>
      </c>
      <c r="M103" s="75"/>
      <c r="N103" s="1"/>
      <c r="O103" s="1"/>
      <c r="P103" s="75"/>
      <c r="Q103" s="1"/>
      <c r="R103" s="1"/>
      <c r="S103" s="1"/>
      <c r="T103" s="1"/>
      <c r="U103" s="81"/>
      <c r="V103" s="541">
        <f t="shared" si="55"/>
        <v>0</v>
      </c>
      <c r="W103" s="447"/>
      <c r="X103" s="1"/>
      <c r="Y103" s="81"/>
      <c r="Z103" s="490"/>
      <c r="AA103" s="42"/>
      <c r="AB103" s="44"/>
    </row>
    <row r="104" spans="1:28" ht="25.5" hidden="1" customHeight="1">
      <c r="B104" s="55"/>
      <c r="C104" s="2"/>
      <c r="D104" s="735" t="s">
        <v>523</v>
      </c>
      <c r="E104" s="735"/>
      <c r="F104" s="409">
        <f t="shared" si="78"/>
        <v>0</v>
      </c>
      <c r="G104" s="432">
        <f t="shared" si="79"/>
        <v>0</v>
      </c>
      <c r="H104" s="432">
        <f t="shared" si="80"/>
        <v>0</v>
      </c>
      <c r="I104" s="432">
        <f t="shared" si="80"/>
        <v>0</v>
      </c>
      <c r="J104" s="628">
        <f t="shared" si="81"/>
        <v>0</v>
      </c>
      <c r="K104" s="159"/>
      <c r="L104" s="167">
        <f t="shared" si="57"/>
        <v>0</v>
      </c>
      <c r="M104" s="75"/>
      <c r="N104" s="1"/>
      <c r="O104" s="1"/>
      <c r="P104" s="75"/>
      <c r="Q104" s="1"/>
      <c r="R104" s="1"/>
      <c r="S104" s="1"/>
      <c r="T104" s="1"/>
      <c r="U104" s="81"/>
      <c r="V104" s="541">
        <f t="shared" si="55"/>
        <v>0</v>
      </c>
      <c r="W104" s="447"/>
      <c r="X104" s="1"/>
      <c r="Y104" s="81"/>
      <c r="Z104" s="490"/>
      <c r="AA104" s="42"/>
      <c r="AB104" s="44"/>
    </row>
    <row r="105" spans="1:28" hidden="1">
      <c r="B105" s="55"/>
      <c r="C105" s="2"/>
      <c r="D105" s="764" t="s">
        <v>807</v>
      </c>
      <c r="E105" s="764"/>
      <c r="F105" s="406">
        <f t="shared" si="78"/>
        <v>0</v>
      </c>
      <c r="G105" s="429">
        <f t="shared" si="79"/>
        <v>0</v>
      </c>
      <c r="H105" s="429">
        <f t="shared" si="80"/>
        <v>0</v>
      </c>
      <c r="I105" s="429">
        <f t="shared" si="80"/>
        <v>0</v>
      </c>
      <c r="J105" s="625">
        <f t="shared" si="81"/>
        <v>0</v>
      </c>
      <c r="K105" s="149"/>
      <c r="L105" s="167">
        <f t="shared" si="57"/>
        <v>0</v>
      </c>
      <c r="M105" s="75"/>
      <c r="N105" s="1"/>
      <c r="O105" s="1"/>
      <c r="P105" s="75"/>
      <c r="Q105" s="1"/>
      <c r="R105" s="1"/>
      <c r="S105" s="1"/>
      <c r="T105" s="1"/>
      <c r="U105" s="81"/>
      <c r="V105" s="541">
        <f t="shared" si="55"/>
        <v>0</v>
      </c>
      <c r="W105" s="447"/>
      <c r="X105" s="1"/>
      <c r="Y105" s="81"/>
      <c r="Z105" s="490"/>
      <c r="AA105" s="42"/>
      <c r="AB105" s="44"/>
    </row>
    <row r="106" spans="1:28" ht="25.5" hidden="1" customHeight="1">
      <c r="B106" s="55"/>
      <c r="C106" s="2"/>
      <c r="D106" s="735" t="s">
        <v>526</v>
      </c>
      <c r="E106" s="735"/>
      <c r="F106" s="409">
        <f t="shared" si="78"/>
        <v>0</v>
      </c>
      <c r="G106" s="432">
        <f t="shared" si="79"/>
        <v>0</v>
      </c>
      <c r="H106" s="432">
        <f t="shared" si="80"/>
        <v>0</v>
      </c>
      <c r="I106" s="432">
        <f t="shared" si="80"/>
        <v>0</v>
      </c>
      <c r="J106" s="628">
        <f t="shared" si="81"/>
        <v>0</v>
      </c>
      <c r="K106" s="159"/>
      <c r="L106" s="167">
        <f t="shared" si="57"/>
        <v>0</v>
      </c>
      <c r="M106" s="75"/>
      <c r="N106" s="1"/>
      <c r="O106" s="1"/>
      <c r="P106" s="75"/>
      <c r="Q106" s="1"/>
      <c r="R106" s="1"/>
      <c r="S106" s="1"/>
      <c r="T106" s="1"/>
      <c r="U106" s="81"/>
      <c r="V106" s="541">
        <f t="shared" si="55"/>
        <v>0</v>
      </c>
      <c r="W106" s="447"/>
      <c r="X106" s="1"/>
      <c r="Y106" s="81"/>
      <c r="Z106" s="490"/>
      <c r="AA106" s="42"/>
      <c r="AB106" s="44"/>
    </row>
    <row r="107" spans="1:28" ht="25.5" hidden="1" customHeight="1">
      <c r="B107" s="55"/>
      <c r="C107" s="2"/>
      <c r="D107" s="735" t="s">
        <v>528</v>
      </c>
      <c r="E107" s="735"/>
      <c r="F107" s="409">
        <f t="shared" si="78"/>
        <v>0</v>
      </c>
      <c r="G107" s="432">
        <f t="shared" si="79"/>
        <v>0</v>
      </c>
      <c r="H107" s="432">
        <f t="shared" si="80"/>
        <v>0</v>
      </c>
      <c r="I107" s="432">
        <f t="shared" si="80"/>
        <v>0</v>
      </c>
      <c r="J107" s="628">
        <f t="shared" si="81"/>
        <v>0</v>
      </c>
      <c r="K107" s="159"/>
      <c r="L107" s="167">
        <f t="shared" si="57"/>
        <v>0</v>
      </c>
      <c r="M107" s="75"/>
      <c r="N107" s="1"/>
      <c r="O107" s="1"/>
      <c r="P107" s="75"/>
      <c r="Q107" s="1"/>
      <c r="R107" s="1"/>
      <c r="S107" s="1"/>
      <c r="T107" s="1"/>
      <c r="U107" s="81"/>
      <c r="V107" s="541">
        <f t="shared" si="55"/>
        <v>0</v>
      </c>
      <c r="W107" s="447"/>
      <c r="X107" s="1"/>
      <c r="Y107" s="81"/>
      <c r="Z107" s="490"/>
      <c r="AA107" s="42"/>
      <c r="AB107" s="44"/>
    </row>
    <row r="108" spans="1:28" s="41" customFormat="1" hidden="1">
      <c r="A108" s="127" t="s">
        <v>231</v>
      </c>
      <c r="B108" s="108" t="s">
        <v>664</v>
      </c>
      <c r="C108" s="777" t="s">
        <v>232</v>
      </c>
      <c r="D108" s="778"/>
      <c r="E108" s="778"/>
      <c r="F108" s="410">
        <f>F109+F110+F111+F112+F113+F114+F115+F116+F117+F118</f>
        <v>0</v>
      </c>
      <c r="G108" s="433">
        <f>G109+G110+G111+G112+G113+G114+G115+G116+G117+G118</f>
        <v>0</v>
      </c>
      <c r="H108" s="433">
        <f>H109+H110+H111+H112+H113+H114+H115+H116+H117+H118</f>
        <v>0</v>
      </c>
      <c r="I108" s="433">
        <f>I109+I110+I111+I112+I113+I114+I115+I116+I117+I118</f>
        <v>0</v>
      </c>
      <c r="J108" s="629">
        <f>J109+J110+J111+J112+J113+J114+J115+J116+J117+J118</f>
        <v>0</v>
      </c>
      <c r="K108" s="160">
        <f t="shared" ref="K108:AB108" si="82">K109+K110+K111+K112+K113+K114+K115+K116+K117+K118</f>
        <v>0</v>
      </c>
      <c r="L108" s="170">
        <f t="shared" si="57"/>
        <v>0</v>
      </c>
      <c r="M108" s="110">
        <f t="shared" ref="M108:O108" si="83">M109+M110+M111+M112+M113+M114+M115+M116+M117+M118</f>
        <v>0</v>
      </c>
      <c r="N108" s="111">
        <f t="shared" si="83"/>
        <v>0</v>
      </c>
      <c r="O108" s="111">
        <f t="shared" si="83"/>
        <v>0</v>
      </c>
      <c r="P108" s="110">
        <f t="shared" si="82"/>
        <v>0</v>
      </c>
      <c r="Q108" s="111">
        <f t="shared" si="82"/>
        <v>0</v>
      </c>
      <c r="R108" s="111">
        <f t="shared" si="82"/>
        <v>0</v>
      </c>
      <c r="S108" s="111">
        <f t="shared" si="82"/>
        <v>0</v>
      </c>
      <c r="T108" s="111">
        <f t="shared" si="82"/>
        <v>0</v>
      </c>
      <c r="U108" s="114">
        <f t="shared" si="82"/>
        <v>0</v>
      </c>
      <c r="V108" s="543">
        <f t="shared" si="55"/>
        <v>0</v>
      </c>
      <c r="W108" s="449">
        <f t="shared" si="82"/>
        <v>0</v>
      </c>
      <c r="X108" s="111">
        <f t="shared" si="82"/>
        <v>0</v>
      </c>
      <c r="Y108" s="114">
        <f t="shared" si="82"/>
        <v>0</v>
      </c>
      <c r="Z108" s="491">
        <f t="shared" si="82"/>
        <v>0</v>
      </c>
      <c r="AA108" s="113">
        <f t="shared" si="82"/>
        <v>0</v>
      </c>
      <c r="AB108" s="115">
        <f t="shared" si="82"/>
        <v>0</v>
      </c>
    </row>
    <row r="109" spans="1:28" hidden="1">
      <c r="B109" s="55"/>
      <c r="C109" s="2"/>
      <c r="D109" s="764" t="s">
        <v>368</v>
      </c>
      <c r="E109" s="764"/>
      <c r="F109" s="406">
        <f t="shared" ref="F109:F118" si="84">SUM(O109:AA109)</f>
        <v>0</v>
      </c>
      <c r="G109" s="429">
        <f t="shared" ref="G109:G118" si="85">SUM(O109:AA109)</f>
        <v>0</v>
      </c>
      <c r="H109" s="429">
        <f t="shared" ref="H109:I118" si="86">SUM(O109:AA109)</f>
        <v>0</v>
      </c>
      <c r="I109" s="429">
        <f t="shared" si="86"/>
        <v>0</v>
      </c>
      <c r="J109" s="625">
        <f t="shared" ref="J109:J118" si="87">SUM(P109:AB109)</f>
        <v>0</v>
      </c>
      <c r="K109" s="149"/>
      <c r="L109" s="167">
        <f t="shared" si="57"/>
        <v>0</v>
      </c>
      <c r="M109" s="75"/>
      <c r="N109" s="1"/>
      <c r="O109" s="1"/>
      <c r="P109" s="75"/>
      <c r="Q109" s="1"/>
      <c r="R109" s="1"/>
      <c r="S109" s="1"/>
      <c r="T109" s="1"/>
      <c r="U109" s="81"/>
      <c r="V109" s="541">
        <f t="shared" si="55"/>
        <v>0</v>
      </c>
      <c r="W109" s="447"/>
      <c r="X109" s="1"/>
      <c r="Y109" s="81"/>
      <c r="Z109" s="490"/>
      <c r="AA109" s="42"/>
      <c r="AB109" s="44"/>
    </row>
    <row r="110" spans="1:28" hidden="1">
      <c r="B110" s="55"/>
      <c r="C110" s="2"/>
      <c r="D110" s="764" t="s">
        <v>515</v>
      </c>
      <c r="E110" s="764"/>
      <c r="F110" s="406">
        <f t="shared" si="84"/>
        <v>0</v>
      </c>
      <c r="G110" s="429">
        <f t="shared" si="85"/>
        <v>0</v>
      </c>
      <c r="H110" s="429">
        <f t="shared" si="86"/>
        <v>0</v>
      </c>
      <c r="I110" s="429">
        <f t="shared" si="86"/>
        <v>0</v>
      </c>
      <c r="J110" s="625">
        <f t="shared" si="87"/>
        <v>0</v>
      </c>
      <c r="K110" s="149"/>
      <c r="L110" s="167">
        <f t="shared" si="57"/>
        <v>0</v>
      </c>
      <c r="M110" s="75"/>
      <c r="N110" s="1"/>
      <c r="O110" s="1"/>
      <c r="P110" s="75"/>
      <c r="Q110" s="1"/>
      <c r="R110" s="1"/>
      <c r="S110" s="1"/>
      <c r="T110" s="1"/>
      <c r="U110" s="81"/>
      <c r="V110" s="541">
        <f t="shared" si="55"/>
        <v>0</v>
      </c>
      <c r="W110" s="447"/>
      <c r="X110" s="1"/>
      <c r="Y110" s="81"/>
      <c r="Z110" s="490"/>
      <c r="AA110" s="42"/>
      <c r="AB110" s="44"/>
    </row>
    <row r="111" spans="1:28" hidden="1">
      <c r="B111" s="55"/>
      <c r="C111" s="2"/>
      <c r="D111" s="764" t="s">
        <v>517</v>
      </c>
      <c r="E111" s="764"/>
      <c r="F111" s="406">
        <f t="shared" si="84"/>
        <v>0</v>
      </c>
      <c r="G111" s="429">
        <f t="shared" si="85"/>
        <v>0</v>
      </c>
      <c r="H111" s="429">
        <f t="shared" si="86"/>
        <v>0</v>
      </c>
      <c r="I111" s="429">
        <f t="shared" si="86"/>
        <v>0</v>
      </c>
      <c r="J111" s="625">
        <f t="shared" si="87"/>
        <v>0</v>
      </c>
      <c r="K111" s="149"/>
      <c r="L111" s="167">
        <f t="shared" si="57"/>
        <v>0</v>
      </c>
      <c r="M111" s="75"/>
      <c r="N111" s="1"/>
      <c r="O111" s="1"/>
      <c r="P111" s="75"/>
      <c r="Q111" s="1"/>
      <c r="R111" s="1"/>
      <c r="S111" s="1"/>
      <c r="T111" s="1"/>
      <c r="U111" s="81"/>
      <c r="V111" s="541">
        <f t="shared" si="55"/>
        <v>0</v>
      </c>
      <c r="W111" s="447"/>
      <c r="X111" s="1"/>
      <c r="Y111" s="81"/>
      <c r="Z111" s="490"/>
      <c r="AA111" s="42"/>
      <c r="AB111" s="44"/>
    </row>
    <row r="112" spans="1:28" hidden="1">
      <c r="B112" s="55"/>
      <c r="C112" s="2"/>
      <c r="D112" s="764" t="s">
        <v>518</v>
      </c>
      <c r="E112" s="764"/>
      <c r="F112" s="406">
        <f t="shared" si="84"/>
        <v>0</v>
      </c>
      <c r="G112" s="429">
        <f t="shared" si="85"/>
        <v>0</v>
      </c>
      <c r="H112" s="429">
        <f t="shared" si="86"/>
        <v>0</v>
      </c>
      <c r="I112" s="429">
        <f t="shared" si="86"/>
        <v>0</v>
      </c>
      <c r="J112" s="625">
        <f t="shared" si="87"/>
        <v>0</v>
      </c>
      <c r="K112" s="149"/>
      <c r="L112" s="167">
        <f t="shared" si="57"/>
        <v>0</v>
      </c>
      <c r="M112" s="75"/>
      <c r="N112" s="1"/>
      <c r="O112" s="1"/>
      <c r="P112" s="75"/>
      <c r="Q112" s="1"/>
      <c r="R112" s="1"/>
      <c r="S112" s="1"/>
      <c r="T112" s="1"/>
      <c r="U112" s="81"/>
      <c r="V112" s="541">
        <f t="shared" si="55"/>
        <v>0</v>
      </c>
      <c r="W112" s="447"/>
      <c r="X112" s="1"/>
      <c r="Y112" s="81"/>
      <c r="Z112" s="490"/>
      <c r="AA112" s="42"/>
      <c r="AB112" s="44"/>
    </row>
    <row r="113" spans="1:28" hidden="1">
      <c r="B113" s="55"/>
      <c r="C113" s="2"/>
      <c r="D113" s="764" t="s">
        <v>522</v>
      </c>
      <c r="E113" s="764"/>
      <c r="F113" s="406">
        <f t="shared" si="84"/>
        <v>0</v>
      </c>
      <c r="G113" s="429">
        <f t="shared" si="85"/>
        <v>0</v>
      </c>
      <c r="H113" s="429">
        <f t="shared" si="86"/>
        <v>0</v>
      </c>
      <c r="I113" s="429">
        <f t="shared" si="86"/>
        <v>0</v>
      </c>
      <c r="J113" s="625">
        <f t="shared" si="87"/>
        <v>0</v>
      </c>
      <c r="K113" s="149"/>
      <c r="L113" s="167">
        <f t="shared" si="57"/>
        <v>0</v>
      </c>
      <c r="M113" s="75"/>
      <c r="N113" s="1"/>
      <c r="O113" s="1"/>
      <c r="P113" s="75"/>
      <c r="Q113" s="1"/>
      <c r="R113" s="1"/>
      <c r="S113" s="1"/>
      <c r="T113" s="1"/>
      <c r="U113" s="81"/>
      <c r="V113" s="541">
        <f t="shared" si="55"/>
        <v>0</v>
      </c>
      <c r="W113" s="447"/>
      <c r="X113" s="1"/>
      <c r="Y113" s="81"/>
      <c r="Z113" s="490"/>
      <c r="AA113" s="42"/>
      <c r="AB113" s="44"/>
    </row>
    <row r="114" spans="1:28" hidden="1">
      <c r="B114" s="55"/>
      <c r="C114" s="2"/>
      <c r="D114" s="764" t="s">
        <v>520</v>
      </c>
      <c r="E114" s="764"/>
      <c r="F114" s="406">
        <f t="shared" si="84"/>
        <v>0</v>
      </c>
      <c r="G114" s="429">
        <f t="shared" si="85"/>
        <v>0</v>
      </c>
      <c r="H114" s="429">
        <f t="shared" si="86"/>
        <v>0</v>
      </c>
      <c r="I114" s="429">
        <f t="shared" si="86"/>
        <v>0</v>
      </c>
      <c r="J114" s="625">
        <f t="shared" si="87"/>
        <v>0</v>
      </c>
      <c r="K114" s="149"/>
      <c r="L114" s="167">
        <f t="shared" si="57"/>
        <v>0</v>
      </c>
      <c r="M114" s="75"/>
      <c r="N114" s="1"/>
      <c r="O114" s="1"/>
      <c r="P114" s="75"/>
      <c r="Q114" s="1"/>
      <c r="R114" s="1"/>
      <c r="S114" s="1"/>
      <c r="T114" s="1"/>
      <c r="U114" s="81"/>
      <c r="V114" s="541">
        <f t="shared" si="55"/>
        <v>0</v>
      </c>
      <c r="W114" s="447"/>
      <c r="X114" s="1"/>
      <c r="Y114" s="81"/>
      <c r="Z114" s="490"/>
      <c r="AA114" s="42"/>
      <c r="AB114" s="44"/>
    </row>
    <row r="115" spans="1:28" ht="25.5" hidden="1" customHeight="1">
      <c r="B115" s="55"/>
      <c r="C115" s="2"/>
      <c r="D115" s="735" t="s">
        <v>524</v>
      </c>
      <c r="E115" s="735"/>
      <c r="F115" s="409">
        <f t="shared" si="84"/>
        <v>0</v>
      </c>
      <c r="G115" s="432">
        <f t="shared" si="85"/>
        <v>0</v>
      </c>
      <c r="H115" s="432">
        <f t="shared" si="86"/>
        <v>0</v>
      </c>
      <c r="I115" s="432">
        <f t="shared" si="86"/>
        <v>0</v>
      </c>
      <c r="J115" s="628">
        <f t="shared" si="87"/>
        <v>0</v>
      </c>
      <c r="K115" s="159"/>
      <c r="L115" s="167">
        <f t="shared" si="57"/>
        <v>0</v>
      </c>
      <c r="M115" s="75"/>
      <c r="N115" s="1"/>
      <c r="O115" s="1"/>
      <c r="P115" s="75"/>
      <c r="Q115" s="1"/>
      <c r="R115" s="1"/>
      <c r="S115" s="1"/>
      <c r="T115" s="1"/>
      <c r="U115" s="81"/>
      <c r="V115" s="541">
        <f t="shared" si="55"/>
        <v>0</v>
      </c>
      <c r="W115" s="447"/>
      <c r="X115" s="1"/>
      <c r="Y115" s="81"/>
      <c r="Z115" s="490"/>
      <c r="AA115" s="42"/>
      <c r="AB115" s="44"/>
    </row>
    <row r="116" spans="1:28" hidden="1">
      <c r="B116" s="55"/>
      <c r="C116" s="2"/>
      <c r="D116" s="764" t="s">
        <v>525</v>
      </c>
      <c r="E116" s="764"/>
      <c r="F116" s="406">
        <f t="shared" si="84"/>
        <v>0</v>
      </c>
      <c r="G116" s="429">
        <f t="shared" si="85"/>
        <v>0</v>
      </c>
      <c r="H116" s="429">
        <f t="shared" si="86"/>
        <v>0</v>
      </c>
      <c r="I116" s="429">
        <f t="shared" si="86"/>
        <v>0</v>
      </c>
      <c r="J116" s="625">
        <f t="shared" si="87"/>
        <v>0</v>
      </c>
      <c r="K116" s="149"/>
      <c r="L116" s="167">
        <f t="shared" si="57"/>
        <v>0</v>
      </c>
      <c r="M116" s="75"/>
      <c r="N116" s="1"/>
      <c r="O116" s="1"/>
      <c r="P116" s="75"/>
      <c r="Q116" s="1"/>
      <c r="R116" s="1"/>
      <c r="S116" s="1"/>
      <c r="T116" s="1"/>
      <c r="U116" s="81"/>
      <c r="V116" s="541">
        <f t="shared" si="55"/>
        <v>0</v>
      </c>
      <c r="W116" s="447"/>
      <c r="X116" s="1"/>
      <c r="Y116" s="81"/>
      <c r="Z116" s="490"/>
      <c r="AA116" s="42"/>
      <c r="AB116" s="44"/>
    </row>
    <row r="117" spans="1:28" ht="25.5" hidden="1" customHeight="1">
      <c r="B117" s="55"/>
      <c r="C117" s="2"/>
      <c r="D117" s="735" t="s">
        <v>527</v>
      </c>
      <c r="E117" s="735"/>
      <c r="F117" s="409">
        <f t="shared" si="84"/>
        <v>0</v>
      </c>
      <c r="G117" s="432">
        <f t="shared" si="85"/>
        <v>0</v>
      </c>
      <c r="H117" s="432">
        <f t="shared" si="86"/>
        <v>0</v>
      </c>
      <c r="I117" s="432">
        <f t="shared" si="86"/>
        <v>0</v>
      </c>
      <c r="J117" s="628">
        <f t="shared" si="87"/>
        <v>0</v>
      </c>
      <c r="K117" s="159"/>
      <c r="L117" s="167">
        <f t="shared" si="57"/>
        <v>0</v>
      </c>
      <c r="M117" s="75"/>
      <c r="N117" s="1"/>
      <c r="O117" s="1"/>
      <c r="P117" s="75"/>
      <c r="Q117" s="1"/>
      <c r="R117" s="1"/>
      <c r="S117" s="1"/>
      <c r="T117" s="1"/>
      <c r="U117" s="81"/>
      <c r="V117" s="541">
        <f t="shared" si="55"/>
        <v>0</v>
      </c>
      <c r="W117" s="447"/>
      <c r="X117" s="1"/>
      <c r="Y117" s="81"/>
      <c r="Z117" s="490"/>
      <c r="AA117" s="42"/>
      <c r="AB117" s="44"/>
    </row>
    <row r="118" spans="1:28" ht="25.5" hidden="1" customHeight="1">
      <c r="B118" s="55"/>
      <c r="C118" s="2"/>
      <c r="D118" s="735" t="s">
        <v>529</v>
      </c>
      <c r="E118" s="735"/>
      <c r="F118" s="409">
        <f t="shared" si="84"/>
        <v>0</v>
      </c>
      <c r="G118" s="432">
        <f t="shared" si="85"/>
        <v>0</v>
      </c>
      <c r="H118" s="432">
        <f t="shared" si="86"/>
        <v>0</v>
      </c>
      <c r="I118" s="432">
        <f t="shared" si="86"/>
        <v>0</v>
      </c>
      <c r="J118" s="628">
        <f t="shared" si="87"/>
        <v>0</v>
      </c>
      <c r="K118" s="159"/>
      <c r="L118" s="167">
        <f t="shared" si="57"/>
        <v>0</v>
      </c>
      <c r="M118" s="75"/>
      <c r="N118" s="1"/>
      <c r="O118" s="1"/>
      <c r="P118" s="75"/>
      <c r="Q118" s="1"/>
      <c r="R118" s="1"/>
      <c r="S118" s="1"/>
      <c r="T118" s="1"/>
      <c r="U118" s="81"/>
      <c r="V118" s="541">
        <f t="shared" si="55"/>
        <v>0</v>
      </c>
      <c r="W118" s="447"/>
      <c r="X118" s="1"/>
      <c r="Y118" s="81"/>
      <c r="Z118" s="490"/>
      <c r="AA118" s="42"/>
      <c r="AB118" s="44"/>
    </row>
    <row r="119" spans="1:28" s="41" customFormat="1" ht="27.75" hidden="1" customHeight="1">
      <c r="A119" s="127" t="s">
        <v>233</v>
      </c>
      <c r="B119" s="108" t="s">
        <v>665</v>
      </c>
      <c r="C119" s="820" t="s">
        <v>809</v>
      </c>
      <c r="D119" s="821"/>
      <c r="E119" s="821"/>
      <c r="F119" s="408">
        <f>F120+F121</f>
        <v>0</v>
      </c>
      <c r="G119" s="431">
        <f>G120+G121</f>
        <v>0</v>
      </c>
      <c r="H119" s="431">
        <f>H120+H121</f>
        <v>0</v>
      </c>
      <c r="I119" s="431">
        <f>I120+I121</f>
        <v>0</v>
      </c>
      <c r="J119" s="627">
        <f>J120+J121</f>
        <v>0</v>
      </c>
      <c r="K119" s="158">
        <f t="shared" ref="K119:AB119" si="88">K120+K121</f>
        <v>0</v>
      </c>
      <c r="L119" s="170">
        <f t="shared" si="57"/>
        <v>0</v>
      </c>
      <c r="M119" s="110">
        <f t="shared" ref="M119:O119" si="89">M120+M121</f>
        <v>0</v>
      </c>
      <c r="N119" s="111">
        <f t="shared" si="89"/>
        <v>0</v>
      </c>
      <c r="O119" s="111">
        <f t="shared" si="89"/>
        <v>0</v>
      </c>
      <c r="P119" s="110">
        <f t="shared" si="88"/>
        <v>0</v>
      </c>
      <c r="Q119" s="111">
        <f t="shared" si="88"/>
        <v>0</v>
      </c>
      <c r="R119" s="111">
        <f t="shared" si="88"/>
        <v>0</v>
      </c>
      <c r="S119" s="111">
        <f t="shared" si="88"/>
        <v>0</v>
      </c>
      <c r="T119" s="111">
        <f t="shared" si="88"/>
        <v>0</v>
      </c>
      <c r="U119" s="114">
        <f t="shared" si="88"/>
        <v>0</v>
      </c>
      <c r="V119" s="543">
        <f t="shared" si="55"/>
        <v>0</v>
      </c>
      <c r="W119" s="449">
        <f t="shared" si="88"/>
        <v>0</v>
      </c>
      <c r="X119" s="111">
        <f t="shared" si="88"/>
        <v>0</v>
      </c>
      <c r="Y119" s="114">
        <f t="shared" si="88"/>
        <v>0</v>
      </c>
      <c r="Z119" s="491">
        <f t="shared" si="88"/>
        <v>0</v>
      </c>
      <c r="AA119" s="113">
        <f t="shared" si="88"/>
        <v>0</v>
      </c>
      <c r="AB119" s="115">
        <f t="shared" si="88"/>
        <v>0</v>
      </c>
    </row>
    <row r="120" spans="1:28" hidden="1">
      <c r="B120" s="55"/>
      <c r="C120" s="2"/>
      <c r="D120" s="764" t="s">
        <v>531</v>
      </c>
      <c r="E120" s="764"/>
      <c r="F120" s="406">
        <f>SUM(O120:AA120)</f>
        <v>0</v>
      </c>
      <c r="G120" s="429">
        <f>SUM(O120:AA120)</f>
        <v>0</v>
      </c>
      <c r="H120" s="429">
        <f>SUM(O120:AA120)</f>
        <v>0</v>
      </c>
      <c r="I120" s="429">
        <f>SUM(P120:AB120)</f>
        <v>0</v>
      </c>
      <c r="J120" s="625">
        <f t="shared" ref="J120:J121" si="90">SUM(P120:AB120)</f>
        <v>0</v>
      </c>
      <c r="K120" s="149"/>
      <c r="L120" s="167">
        <f t="shared" si="57"/>
        <v>0</v>
      </c>
      <c r="M120" s="75"/>
      <c r="N120" s="1"/>
      <c r="O120" s="1"/>
      <c r="P120" s="75"/>
      <c r="Q120" s="1"/>
      <c r="R120" s="1"/>
      <c r="S120" s="1"/>
      <c r="T120" s="1"/>
      <c r="U120" s="81"/>
      <c r="V120" s="541">
        <f t="shared" si="55"/>
        <v>0</v>
      </c>
      <c r="W120" s="447"/>
      <c r="X120" s="1"/>
      <c r="Y120" s="81"/>
      <c r="Z120" s="490"/>
      <c r="AA120" s="42"/>
      <c r="AB120" s="44"/>
    </row>
    <row r="121" spans="1:28" ht="25.5" hidden="1" customHeight="1">
      <c r="B121" s="55"/>
      <c r="C121" s="2"/>
      <c r="D121" s="735" t="s">
        <v>530</v>
      </c>
      <c r="E121" s="735"/>
      <c r="F121" s="409">
        <f>SUM(O121:AA121)</f>
        <v>0</v>
      </c>
      <c r="G121" s="432">
        <f>SUM(O121:AA121)</f>
        <v>0</v>
      </c>
      <c r="H121" s="432">
        <f>SUM(O121:AA121)</f>
        <v>0</v>
      </c>
      <c r="I121" s="432">
        <f>SUM(P121:AB121)</f>
        <v>0</v>
      </c>
      <c r="J121" s="628">
        <f t="shared" si="90"/>
        <v>0</v>
      </c>
      <c r="K121" s="159"/>
      <c r="L121" s="167">
        <f t="shared" si="57"/>
        <v>0</v>
      </c>
      <c r="M121" s="75"/>
      <c r="N121" s="1"/>
      <c r="O121" s="1"/>
      <c r="P121" s="75"/>
      <c r="Q121" s="1"/>
      <c r="R121" s="1"/>
      <c r="S121" s="1"/>
      <c r="T121" s="1"/>
      <c r="U121" s="81"/>
      <c r="V121" s="541">
        <f t="shared" si="55"/>
        <v>0</v>
      </c>
      <c r="W121" s="447"/>
      <c r="X121" s="1"/>
      <c r="Y121" s="81"/>
      <c r="Z121" s="490"/>
      <c r="AA121" s="42"/>
      <c r="AB121" s="44"/>
    </row>
    <row r="122" spans="1:28" s="41" customFormat="1" hidden="1">
      <c r="A122" s="127" t="s">
        <v>234</v>
      </c>
      <c r="B122" s="108" t="s">
        <v>667</v>
      </c>
      <c r="C122" s="820" t="s">
        <v>810</v>
      </c>
      <c r="D122" s="821"/>
      <c r="E122" s="821"/>
      <c r="F122" s="408">
        <f>F123+F124+F125+F126+F127+F128+F129+F130+F131+F132+F133</f>
        <v>0</v>
      </c>
      <c r="G122" s="431">
        <f>G123+G124+G125+G126+G127+G128+G129+G130+G131+G132+G133</f>
        <v>0</v>
      </c>
      <c r="H122" s="431">
        <f>H123+H124+H125+H126+H127+H128+H129+H130+H131+H132+H133</f>
        <v>0</v>
      </c>
      <c r="I122" s="431">
        <f>I123+I124+I125+I126+I127+I128+I129+I130+I131+I132+I133</f>
        <v>0</v>
      </c>
      <c r="J122" s="627">
        <f>J123+J124+J125+J126+J127+J128+J129+J130+J131+J132+J133</f>
        <v>0</v>
      </c>
      <c r="K122" s="158">
        <f t="shared" ref="K122:AB122" si="91">K123+K124+K125+K126+K127+K128+K129+K130+K131+K132+K133</f>
        <v>0</v>
      </c>
      <c r="L122" s="170">
        <f t="shared" si="57"/>
        <v>0</v>
      </c>
      <c r="M122" s="110">
        <f t="shared" ref="M122:O122" si="92">M123+M124+M125+M126+M127+M128+M129+M130+M131+M132+M133</f>
        <v>0</v>
      </c>
      <c r="N122" s="111">
        <f t="shared" si="92"/>
        <v>0</v>
      </c>
      <c r="O122" s="111">
        <f t="shared" si="92"/>
        <v>0</v>
      </c>
      <c r="P122" s="110">
        <f t="shared" si="91"/>
        <v>0</v>
      </c>
      <c r="Q122" s="111">
        <f t="shared" si="91"/>
        <v>0</v>
      </c>
      <c r="R122" s="111">
        <f t="shared" si="91"/>
        <v>0</v>
      </c>
      <c r="S122" s="111">
        <f t="shared" si="91"/>
        <v>0</v>
      </c>
      <c r="T122" s="111">
        <f t="shared" si="91"/>
        <v>0</v>
      </c>
      <c r="U122" s="114">
        <f t="shared" si="91"/>
        <v>0</v>
      </c>
      <c r="V122" s="543">
        <f t="shared" si="55"/>
        <v>0</v>
      </c>
      <c r="W122" s="449">
        <f t="shared" si="91"/>
        <v>0</v>
      </c>
      <c r="X122" s="111">
        <f t="shared" si="91"/>
        <v>0</v>
      </c>
      <c r="Y122" s="114">
        <f t="shared" si="91"/>
        <v>0</v>
      </c>
      <c r="Z122" s="491">
        <f t="shared" si="91"/>
        <v>0</v>
      </c>
      <c r="AA122" s="113">
        <f t="shared" si="91"/>
        <v>0</v>
      </c>
      <c r="AB122" s="115">
        <f t="shared" si="91"/>
        <v>0</v>
      </c>
    </row>
    <row r="123" spans="1:28" hidden="1">
      <c r="B123" s="55"/>
      <c r="C123" s="2"/>
      <c r="D123" s="764" t="s">
        <v>354</v>
      </c>
      <c r="E123" s="764"/>
      <c r="F123" s="406">
        <f t="shared" ref="F123:F136" si="93">SUM(O123:AA123)</f>
        <v>0</v>
      </c>
      <c r="G123" s="429">
        <f t="shared" ref="G123:G136" si="94">SUM(O123:AA123)</f>
        <v>0</v>
      </c>
      <c r="H123" s="429">
        <f t="shared" ref="H123:I136" si="95">SUM(O123:AA123)</f>
        <v>0</v>
      </c>
      <c r="I123" s="429">
        <f t="shared" si="95"/>
        <v>0</v>
      </c>
      <c r="J123" s="625">
        <f t="shared" ref="J123:J136" si="96">SUM(P123:AB123)</f>
        <v>0</v>
      </c>
      <c r="K123" s="149"/>
      <c r="L123" s="167">
        <f t="shared" si="57"/>
        <v>0</v>
      </c>
      <c r="M123" s="75"/>
      <c r="N123" s="1"/>
      <c r="O123" s="1"/>
      <c r="P123" s="75"/>
      <c r="Q123" s="1"/>
      <c r="R123" s="1"/>
      <c r="S123" s="1"/>
      <c r="T123" s="1"/>
      <c r="U123" s="81"/>
      <c r="V123" s="541">
        <f t="shared" si="55"/>
        <v>0</v>
      </c>
      <c r="W123" s="447"/>
      <c r="X123" s="1"/>
      <c r="Y123" s="81"/>
      <c r="Z123" s="490"/>
      <c r="AA123" s="42"/>
      <c r="AB123" s="44"/>
    </row>
    <row r="124" spans="1:28" hidden="1">
      <c r="B124" s="55"/>
      <c r="C124" s="2"/>
      <c r="D124" s="764" t="s">
        <v>357</v>
      </c>
      <c r="E124" s="764"/>
      <c r="F124" s="406">
        <f t="shared" si="93"/>
        <v>0</v>
      </c>
      <c r="G124" s="429">
        <f t="shared" si="94"/>
        <v>0</v>
      </c>
      <c r="H124" s="429">
        <f t="shared" si="95"/>
        <v>0</v>
      </c>
      <c r="I124" s="429">
        <f t="shared" si="95"/>
        <v>0</v>
      </c>
      <c r="J124" s="625">
        <f t="shared" si="96"/>
        <v>0</v>
      </c>
      <c r="K124" s="149"/>
      <c r="L124" s="167">
        <f t="shared" si="57"/>
        <v>0</v>
      </c>
      <c r="M124" s="75"/>
      <c r="N124" s="1"/>
      <c r="O124" s="1"/>
      <c r="P124" s="75"/>
      <c r="Q124" s="1"/>
      <c r="R124" s="1"/>
      <c r="S124" s="1"/>
      <c r="T124" s="1"/>
      <c r="U124" s="81"/>
      <c r="V124" s="541">
        <f t="shared" si="55"/>
        <v>0</v>
      </c>
      <c r="W124" s="447"/>
      <c r="X124" s="1"/>
      <c r="Y124" s="81"/>
      <c r="Z124" s="490"/>
      <c r="AA124" s="42"/>
      <c r="AB124" s="44"/>
    </row>
    <row r="125" spans="1:28" hidden="1">
      <c r="B125" s="55"/>
      <c r="C125" s="2"/>
      <c r="D125" s="764" t="s">
        <v>358</v>
      </c>
      <c r="E125" s="764"/>
      <c r="F125" s="406">
        <f t="shared" si="93"/>
        <v>0</v>
      </c>
      <c r="G125" s="429">
        <f t="shared" si="94"/>
        <v>0</v>
      </c>
      <c r="H125" s="429">
        <f t="shared" si="95"/>
        <v>0</v>
      </c>
      <c r="I125" s="429">
        <f t="shared" si="95"/>
        <v>0</v>
      </c>
      <c r="J125" s="625">
        <f t="shared" si="96"/>
        <v>0</v>
      </c>
      <c r="K125" s="149"/>
      <c r="L125" s="167">
        <f t="shared" si="57"/>
        <v>0</v>
      </c>
      <c r="M125" s="75"/>
      <c r="N125" s="1"/>
      <c r="O125" s="1"/>
      <c r="P125" s="75"/>
      <c r="Q125" s="1"/>
      <c r="R125" s="1"/>
      <c r="S125" s="1"/>
      <c r="T125" s="1"/>
      <c r="U125" s="81"/>
      <c r="V125" s="541">
        <f t="shared" si="55"/>
        <v>0</v>
      </c>
      <c r="W125" s="447"/>
      <c r="X125" s="1"/>
      <c r="Y125" s="81"/>
      <c r="Z125" s="490"/>
      <c r="AA125" s="42"/>
      <c r="AB125" s="44"/>
    </row>
    <row r="126" spans="1:28" hidden="1">
      <c r="B126" s="55"/>
      <c r="C126" s="2"/>
      <c r="D126" s="764" t="s">
        <v>355</v>
      </c>
      <c r="E126" s="764"/>
      <c r="F126" s="406">
        <f t="shared" si="93"/>
        <v>0</v>
      </c>
      <c r="G126" s="429">
        <f t="shared" si="94"/>
        <v>0</v>
      </c>
      <c r="H126" s="429">
        <f t="shared" si="95"/>
        <v>0</v>
      </c>
      <c r="I126" s="429">
        <f t="shared" si="95"/>
        <v>0</v>
      </c>
      <c r="J126" s="625">
        <f t="shared" si="96"/>
        <v>0</v>
      </c>
      <c r="K126" s="149"/>
      <c r="L126" s="167">
        <f t="shared" si="57"/>
        <v>0</v>
      </c>
      <c r="M126" s="75"/>
      <c r="N126" s="1"/>
      <c r="O126" s="1"/>
      <c r="P126" s="75"/>
      <c r="Q126" s="1"/>
      <c r="R126" s="1"/>
      <c r="S126" s="1"/>
      <c r="T126" s="1"/>
      <c r="U126" s="81"/>
      <c r="V126" s="541">
        <f t="shared" si="55"/>
        <v>0</v>
      </c>
      <c r="W126" s="447"/>
      <c r="X126" s="1"/>
      <c r="Y126" s="81"/>
      <c r="Z126" s="490"/>
      <c r="AA126" s="42"/>
      <c r="AB126" s="44"/>
    </row>
    <row r="127" spans="1:28" hidden="1">
      <c r="B127" s="55"/>
      <c r="C127" s="2"/>
      <c r="D127" s="764" t="s">
        <v>811</v>
      </c>
      <c r="E127" s="764"/>
      <c r="F127" s="406">
        <f t="shared" si="93"/>
        <v>0</v>
      </c>
      <c r="G127" s="429">
        <f t="shared" si="94"/>
        <v>0</v>
      </c>
      <c r="H127" s="429">
        <f t="shared" si="95"/>
        <v>0</v>
      </c>
      <c r="I127" s="429">
        <f t="shared" si="95"/>
        <v>0</v>
      </c>
      <c r="J127" s="625">
        <f t="shared" si="96"/>
        <v>0</v>
      </c>
      <c r="K127" s="149"/>
      <c r="L127" s="167">
        <f t="shared" si="57"/>
        <v>0</v>
      </c>
      <c r="M127" s="75"/>
      <c r="N127" s="1"/>
      <c r="O127" s="1"/>
      <c r="P127" s="75"/>
      <c r="Q127" s="1"/>
      <c r="R127" s="1"/>
      <c r="S127" s="1"/>
      <c r="T127" s="1"/>
      <c r="U127" s="81"/>
      <c r="V127" s="541">
        <f t="shared" si="55"/>
        <v>0</v>
      </c>
      <c r="W127" s="447"/>
      <c r="X127" s="1"/>
      <c r="Y127" s="81"/>
      <c r="Z127" s="490"/>
      <c r="AA127" s="42"/>
      <c r="AB127" s="44"/>
    </row>
    <row r="128" spans="1:28" ht="25.5" hidden="1" customHeight="1">
      <c r="B128" s="55"/>
      <c r="C128" s="2"/>
      <c r="D128" s="735" t="s">
        <v>532</v>
      </c>
      <c r="E128" s="735"/>
      <c r="F128" s="409">
        <f t="shared" si="93"/>
        <v>0</v>
      </c>
      <c r="G128" s="432">
        <f t="shared" si="94"/>
        <v>0</v>
      </c>
      <c r="H128" s="432">
        <f t="shared" si="95"/>
        <v>0</v>
      </c>
      <c r="I128" s="432">
        <f t="shared" si="95"/>
        <v>0</v>
      </c>
      <c r="J128" s="628">
        <f t="shared" si="96"/>
        <v>0</v>
      </c>
      <c r="K128" s="159"/>
      <c r="L128" s="167">
        <f t="shared" si="57"/>
        <v>0</v>
      </c>
      <c r="M128" s="75"/>
      <c r="N128" s="1"/>
      <c r="O128" s="1"/>
      <c r="P128" s="75"/>
      <c r="Q128" s="1"/>
      <c r="R128" s="1"/>
      <c r="S128" s="1"/>
      <c r="T128" s="1"/>
      <c r="U128" s="81"/>
      <c r="V128" s="541">
        <f t="shared" si="55"/>
        <v>0</v>
      </c>
      <c r="W128" s="447"/>
      <c r="X128" s="1"/>
      <c r="Y128" s="81"/>
      <c r="Z128" s="490"/>
      <c r="AA128" s="42"/>
      <c r="AB128" s="44"/>
    </row>
    <row r="129" spans="1:28" ht="25.5" hidden="1" customHeight="1">
      <c r="B129" s="55"/>
      <c r="C129" s="2"/>
      <c r="D129" s="735" t="s">
        <v>533</v>
      </c>
      <c r="E129" s="735"/>
      <c r="F129" s="409">
        <f t="shared" si="93"/>
        <v>0</v>
      </c>
      <c r="G129" s="432">
        <f t="shared" si="94"/>
        <v>0</v>
      </c>
      <c r="H129" s="432">
        <f t="shared" si="95"/>
        <v>0</v>
      </c>
      <c r="I129" s="432">
        <f t="shared" si="95"/>
        <v>0</v>
      </c>
      <c r="J129" s="628">
        <f t="shared" si="96"/>
        <v>0</v>
      </c>
      <c r="K129" s="159"/>
      <c r="L129" s="167">
        <f t="shared" si="57"/>
        <v>0</v>
      </c>
      <c r="M129" s="75"/>
      <c r="N129" s="1"/>
      <c r="O129" s="1"/>
      <c r="P129" s="75"/>
      <c r="Q129" s="1"/>
      <c r="R129" s="1"/>
      <c r="S129" s="1"/>
      <c r="T129" s="1"/>
      <c r="U129" s="81"/>
      <c r="V129" s="541">
        <f t="shared" si="55"/>
        <v>0</v>
      </c>
      <c r="W129" s="447"/>
      <c r="X129" s="1"/>
      <c r="Y129" s="81"/>
      <c r="Z129" s="490"/>
      <c r="AA129" s="42"/>
      <c r="AB129" s="44"/>
    </row>
    <row r="130" spans="1:28" hidden="1">
      <c r="B130" s="55"/>
      <c r="C130" s="2"/>
      <c r="D130" s="764" t="s">
        <v>364</v>
      </c>
      <c r="E130" s="764"/>
      <c r="F130" s="406">
        <f t="shared" si="93"/>
        <v>0</v>
      </c>
      <c r="G130" s="429">
        <f t="shared" si="94"/>
        <v>0</v>
      </c>
      <c r="H130" s="429">
        <f t="shared" si="95"/>
        <v>0</v>
      </c>
      <c r="I130" s="429">
        <f t="shared" si="95"/>
        <v>0</v>
      </c>
      <c r="J130" s="625">
        <f t="shared" si="96"/>
        <v>0</v>
      </c>
      <c r="K130" s="149"/>
      <c r="L130" s="167">
        <f t="shared" si="57"/>
        <v>0</v>
      </c>
      <c r="M130" s="75"/>
      <c r="N130" s="1"/>
      <c r="O130" s="1"/>
      <c r="P130" s="75"/>
      <c r="Q130" s="1"/>
      <c r="R130" s="1"/>
      <c r="S130" s="1"/>
      <c r="T130" s="1"/>
      <c r="U130" s="81"/>
      <c r="V130" s="541">
        <f t="shared" si="55"/>
        <v>0</v>
      </c>
      <c r="W130" s="447"/>
      <c r="X130" s="1"/>
      <c r="Y130" s="81"/>
      <c r="Z130" s="490"/>
      <c r="AA130" s="42"/>
      <c r="AB130" s="44"/>
    </row>
    <row r="131" spans="1:28" hidden="1">
      <c r="B131" s="55"/>
      <c r="C131" s="2"/>
      <c r="D131" s="764" t="s">
        <v>356</v>
      </c>
      <c r="E131" s="764"/>
      <c r="F131" s="406">
        <f t="shared" si="93"/>
        <v>0</v>
      </c>
      <c r="G131" s="429">
        <f t="shared" si="94"/>
        <v>0</v>
      </c>
      <c r="H131" s="429">
        <f t="shared" si="95"/>
        <v>0</v>
      </c>
      <c r="I131" s="429">
        <f t="shared" si="95"/>
        <v>0</v>
      </c>
      <c r="J131" s="625">
        <f t="shared" si="96"/>
        <v>0</v>
      </c>
      <c r="K131" s="149"/>
      <c r="L131" s="167">
        <f t="shared" si="57"/>
        <v>0</v>
      </c>
      <c r="M131" s="75"/>
      <c r="N131" s="1"/>
      <c r="O131" s="1"/>
      <c r="P131" s="75"/>
      <c r="Q131" s="1"/>
      <c r="R131" s="1"/>
      <c r="S131" s="1"/>
      <c r="T131" s="1"/>
      <c r="U131" s="81"/>
      <c r="V131" s="541">
        <f t="shared" si="55"/>
        <v>0</v>
      </c>
      <c r="W131" s="447"/>
      <c r="X131" s="1"/>
      <c r="Y131" s="81"/>
      <c r="Z131" s="490"/>
      <c r="AA131" s="42"/>
      <c r="AB131" s="44"/>
    </row>
    <row r="132" spans="1:28" ht="25.5" hidden="1" customHeight="1">
      <c r="B132" s="55"/>
      <c r="C132" s="2"/>
      <c r="D132" s="735" t="s">
        <v>534</v>
      </c>
      <c r="E132" s="735"/>
      <c r="F132" s="409">
        <f t="shared" si="93"/>
        <v>0</v>
      </c>
      <c r="G132" s="432">
        <f t="shared" si="94"/>
        <v>0</v>
      </c>
      <c r="H132" s="432">
        <f t="shared" si="95"/>
        <v>0</v>
      </c>
      <c r="I132" s="432">
        <f t="shared" si="95"/>
        <v>0</v>
      </c>
      <c r="J132" s="628">
        <f t="shared" si="96"/>
        <v>0</v>
      </c>
      <c r="K132" s="159"/>
      <c r="L132" s="167">
        <f t="shared" si="57"/>
        <v>0</v>
      </c>
      <c r="M132" s="75"/>
      <c r="N132" s="1"/>
      <c r="O132" s="1"/>
      <c r="P132" s="75"/>
      <c r="Q132" s="1"/>
      <c r="R132" s="1"/>
      <c r="S132" s="1"/>
      <c r="T132" s="1"/>
      <c r="U132" s="81"/>
      <c r="V132" s="541">
        <f t="shared" si="55"/>
        <v>0</v>
      </c>
      <c r="W132" s="447"/>
      <c r="X132" s="1"/>
      <c r="Y132" s="81"/>
      <c r="Z132" s="490"/>
      <c r="AA132" s="42"/>
      <c r="AB132" s="44"/>
    </row>
    <row r="133" spans="1:28" hidden="1">
      <c r="B133" s="55"/>
      <c r="C133" s="2"/>
      <c r="D133" s="764" t="s">
        <v>535</v>
      </c>
      <c r="E133" s="764"/>
      <c r="F133" s="406">
        <f t="shared" si="93"/>
        <v>0</v>
      </c>
      <c r="G133" s="429">
        <f t="shared" si="94"/>
        <v>0</v>
      </c>
      <c r="H133" s="429">
        <f t="shared" si="95"/>
        <v>0</v>
      </c>
      <c r="I133" s="429">
        <f t="shared" si="95"/>
        <v>0</v>
      </c>
      <c r="J133" s="625">
        <f t="shared" si="96"/>
        <v>0</v>
      </c>
      <c r="K133" s="149"/>
      <c r="L133" s="167">
        <f t="shared" si="57"/>
        <v>0</v>
      </c>
      <c r="M133" s="75"/>
      <c r="N133" s="1"/>
      <c r="O133" s="1"/>
      <c r="P133" s="75"/>
      <c r="Q133" s="1"/>
      <c r="R133" s="1"/>
      <c r="S133" s="1"/>
      <c r="T133" s="1"/>
      <c r="U133" s="81"/>
      <c r="V133" s="541">
        <f t="shared" si="55"/>
        <v>0</v>
      </c>
      <c r="W133" s="447"/>
      <c r="X133" s="1"/>
      <c r="Y133" s="81"/>
      <c r="Z133" s="490"/>
      <c r="AA133" s="42"/>
      <c r="AB133" s="44"/>
    </row>
    <row r="134" spans="1:28" s="41" customFormat="1" hidden="1">
      <c r="A134" s="127" t="s">
        <v>235</v>
      </c>
      <c r="B134" s="108" t="s">
        <v>666</v>
      </c>
      <c r="C134" s="777" t="s">
        <v>236</v>
      </c>
      <c r="D134" s="778"/>
      <c r="E134" s="778"/>
      <c r="F134" s="410">
        <f t="shared" si="93"/>
        <v>0</v>
      </c>
      <c r="G134" s="433">
        <f t="shared" si="94"/>
        <v>0</v>
      </c>
      <c r="H134" s="433">
        <f t="shared" si="95"/>
        <v>0</v>
      </c>
      <c r="I134" s="433">
        <f t="shared" si="95"/>
        <v>0</v>
      </c>
      <c r="J134" s="629">
        <f t="shared" si="96"/>
        <v>0</v>
      </c>
      <c r="K134" s="160"/>
      <c r="L134" s="170">
        <f t="shared" si="57"/>
        <v>0</v>
      </c>
      <c r="M134" s="110"/>
      <c r="N134" s="111"/>
      <c r="O134" s="111"/>
      <c r="P134" s="110"/>
      <c r="Q134" s="111"/>
      <c r="R134" s="111"/>
      <c r="S134" s="111"/>
      <c r="T134" s="111"/>
      <c r="U134" s="114"/>
      <c r="V134" s="543">
        <f t="shared" ref="V134:V197" si="97">SUM(P134:U134)</f>
        <v>0</v>
      </c>
      <c r="W134" s="449"/>
      <c r="X134" s="111"/>
      <c r="Y134" s="114"/>
      <c r="Z134" s="491"/>
      <c r="AA134" s="113"/>
      <c r="AB134" s="115"/>
    </row>
    <row r="135" spans="1:28" s="41" customFormat="1" hidden="1">
      <c r="A135" s="127" t="s">
        <v>237</v>
      </c>
      <c r="B135" s="108" t="s">
        <v>668</v>
      </c>
      <c r="C135" s="777" t="s">
        <v>238</v>
      </c>
      <c r="D135" s="778"/>
      <c r="E135" s="778"/>
      <c r="F135" s="410">
        <f t="shared" si="93"/>
        <v>0</v>
      </c>
      <c r="G135" s="433">
        <f t="shared" si="94"/>
        <v>0</v>
      </c>
      <c r="H135" s="433">
        <f t="shared" si="95"/>
        <v>0</v>
      </c>
      <c r="I135" s="433">
        <f t="shared" si="95"/>
        <v>0</v>
      </c>
      <c r="J135" s="629">
        <f t="shared" si="96"/>
        <v>0</v>
      </c>
      <c r="K135" s="160"/>
      <c r="L135" s="170">
        <f t="shared" si="57"/>
        <v>0</v>
      </c>
      <c r="M135" s="110"/>
      <c r="N135" s="111"/>
      <c r="O135" s="111"/>
      <c r="P135" s="110"/>
      <c r="Q135" s="111"/>
      <c r="R135" s="111"/>
      <c r="S135" s="111"/>
      <c r="T135" s="111"/>
      <c r="U135" s="114"/>
      <c r="V135" s="543">
        <f t="shared" si="97"/>
        <v>0</v>
      </c>
      <c r="W135" s="449"/>
      <c r="X135" s="111"/>
      <c r="Y135" s="114"/>
      <c r="Z135" s="491"/>
      <c r="AA135" s="113"/>
      <c r="AB135" s="115"/>
    </row>
    <row r="136" spans="1:28" s="41" customFormat="1" hidden="1">
      <c r="A136" s="127" t="s">
        <v>239</v>
      </c>
      <c r="B136" s="108" t="s">
        <v>669</v>
      </c>
      <c r="C136" s="777" t="s">
        <v>240</v>
      </c>
      <c r="D136" s="778"/>
      <c r="E136" s="778"/>
      <c r="F136" s="410">
        <f t="shared" si="93"/>
        <v>0</v>
      </c>
      <c r="G136" s="433">
        <f t="shared" si="94"/>
        <v>0</v>
      </c>
      <c r="H136" s="433">
        <f t="shared" si="95"/>
        <v>0</v>
      </c>
      <c r="I136" s="433">
        <f t="shared" si="95"/>
        <v>0</v>
      </c>
      <c r="J136" s="629">
        <f t="shared" si="96"/>
        <v>0</v>
      </c>
      <c r="K136" s="160"/>
      <c r="L136" s="170">
        <f t="shared" ref="L136:L201" si="98">SUM(J136:K136)</f>
        <v>0</v>
      </c>
      <c r="M136" s="110"/>
      <c r="N136" s="111"/>
      <c r="O136" s="111"/>
      <c r="P136" s="110"/>
      <c r="Q136" s="111"/>
      <c r="R136" s="111"/>
      <c r="S136" s="111"/>
      <c r="T136" s="111"/>
      <c r="U136" s="114"/>
      <c r="V136" s="543">
        <f t="shared" si="97"/>
        <v>0</v>
      </c>
      <c r="W136" s="449"/>
      <c r="X136" s="111"/>
      <c r="Y136" s="114"/>
      <c r="Z136" s="491"/>
      <c r="AA136" s="113"/>
      <c r="AB136" s="115"/>
    </row>
    <row r="137" spans="1:28" s="41" customFormat="1" hidden="1">
      <c r="A137" s="127" t="s">
        <v>241</v>
      </c>
      <c r="B137" s="108" t="s">
        <v>670</v>
      </c>
      <c r="C137" s="777" t="s">
        <v>242</v>
      </c>
      <c r="D137" s="778"/>
      <c r="E137" s="778"/>
      <c r="F137" s="410">
        <f>F138+F139+F140+F141+F142+F143+F144+F145+F146+F147</f>
        <v>0</v>
      </c>
      <c r="G137" s="433">
        <f>G138+G139+G140+G141+G142+G143+G144+G145+G146+G147</f>
        <v>0</v>
      </c>
      <c r="H137" s="433">
        <f>H138+H139+H140+H141+H142+H143+H144+H145+H146+H147</f>
        <v>0</v>
      </c>
      <c r="I137" s="433">
        <f>I138+I139+I140+I141+I142+I143+I144+I145+I146+I147</f>
        <v>0</v>
      </c>
      <c r="J137" s="629">
        <f>J138+J139+J140+J141+J142+J143+J144+J145+J146+J147</f>
        <v>0</v>
      </c>
      <c r="K137" s="160">
        <f t="shared" ref="K137:AB137" si="99">K138+K139+K140+K141+K142+K143+K144+K145+K146+K147</f>
        <v>0</v>
      </c>
      <c r="L137" s="170">
        <f t="shared" si="98"/>
        <v>0</v>
      </c>
      <c r="M137" s="110">
        <f t="shared" ref="M137:O137" si="100">M138+M139+M140+M141+M142+M143+M144+M145+M146+M147</f>
        <v>0</v>
      </c>
      <c r="N137" s="111">
        <f t="shared" si="100"/>
        <v>0</v>
      </c>
      <c r="O137" s="111">
        <f t="shared" si="100"/>
        <v>0</v>
      </c>
      <c r="P137" s="110">
        <f t="shared" si="99"/>
        <v>0</v>
      </c>
      <c r="Q137" s="111">
        <f t="shared" si="99"/>
        <v>0</v>
      </c>
      <c r="R137" s="111">
        <f t="shared" si="99"/>
        <v>0</v>
      </c>
      <c r="S137" s="111">
        <f t="shared" si="99"/>
        <v>0</v>
      </c>
      <c r="T137" s="111">
        <f t="shared" si="99"/>
        <v>0</v>
      </c>
      <c r="U137" s="114">
        <f t="shared" si="99"/>
        <v>0</v>
      </c>
      <c r="V137" s="543">
        <f t="shared" si="97"/>
        <v>0</v>
      </c>
      <c r="W137" s="449">
        <f t="shared" si="99"/>
        <v>0</v>
      </c>
      <c r="X137" s="111">
        <f t="shared" si="99"/>
        <v>0</v>
      </c>
      <c r="Y137" s="114">
        <f t="shared" si="99"/>
        <v>0</v>
      </c>
      <c r="Z137" s="491">
        <f t="shared" si="99"/>
        <v>0</v>
      </c>
      <c r="AA137" s="113">
        <f t="shared" si="99"/>
        <v>0</v>
      </c>
      <c r="AB137" s="115">
        <f t="shared" si="99"/>
        <v>0</v>
      </c>
    </row>
    <row r="138" spans="1:28" hidden="1">
      <c r="B138" s="55"/>
      <c r="C138" s="2"/>
      <c r="D138" s="764" t="s">
        <v>359</v>
      </c>
      <c r="E138" s="764"/>
      <c r="F138" s="406">
        <f t="shared" ref="F138:F147" si="101">SUM(O138:AA138)</f>
        <v>0</v>
      </c>
      <c r="G138" s="429">
        <f t="shared" ref="G138:G147" si="102">SUM(O138:AA138)</f>
        <v>0</v>
      </c>
      <c r="H138" s="429">
        <f t="shared" ref="H138:I147" si="103">SUM(O138:AA138)</f>
        <v>0</v>
      </c>
      <c r="I138" s="429">
        <f t="shared" si="103"/>
        <v>0</v>
      </c>
      <c r="J138" s="625">
        <f t="shared" ref="J138:J147" si="104">SUM(P138:AB138)</f>
        <v>0</v>
      </c>
      <c r="K138" s="149"/>
      <c r="L138" s="167">
        <f t="shared" si="98"/>
        <v>0</v>
      </c>
      <c r="M138" s="75"/>
      <c r="N138" s="1"/>
      <c r="O138" s="1"/>
      <c r="P138" s="75"/>
      <c r="Q138" s="1"/>
      <c r="R138" s="1"/>
      <c r="S138" s="1"/>
      <c r="T138" s="1"/>
      <c r="U138" s="81"/>
      <c r="V138" s="541">
        <f t="shared" si="97"/>
        <v>0</v>
      </c>
      <c r="W138" s="447"/>
      <c r="X138" s="1"/>
      <c r="Y138" s="81"/>
      <c r="Z138" s="490"/>
      <c r="AA138" s="42"/>
      <c r="AB138" s="44"/>
    </row>
    <row r="139" spans="1:28" hidden="1">
      <c r="B139" s="55"/>
      <c r="C139" s="2"/>
      <c r="D139" s="764" t="s">
        <v>360</v>
      </c>
      <c r="E139" s="764"/>
      <c r="F139" s="406">
        <f t="shared" si="101"/>
        <v>0</v>
      </c>
      <c r="G139" s="429">
        <f t="shared" si="102"/>
        <v>0</v>
      </c>
      <c r="H139" s="429">
        <f t="shared" si="103"/>
        <v>0</v>
      </c>
      <c r="I139" s="429">
        <f t="shared" si="103"/>
        <v>0</v>
      </c>
      <c r="J139" s="625">
        <f t="shared" si="104"/>
        <v>0</v>
      </c>
      <c r="K139" s="149"/>
      <c r="L139" s="167">
        <f t="shared" si="98"/>
        <v>0</v>
      </c>
      <c r="M139" s="75"/>
      <c r="N139" s="1"/>
      <c r="O139" s="1"/>
      <c r="P139" s="75"/>
      <c r="Q139" s="1"/>
      <c r="R139" s="1"/>
      <c r="S139" s="1"/>
      <c r="T139" s="1"/>
      <c r="U139" s="81"/>
      <c r="V139" s="541">
        <f t="shared" si="97"/>
        <v>0</v>
      </c>
      <c r="W139" s="447"/>
      <c r="X139" s="1"/>
      <c r="Y139" s="81"/>
      <c r="Z139" s="490"/>
      <c r="AA139" s="42"/>
      <c r="AB139" s="44"/>
    </row>
    <row r="140" spans="1:28" hidden="1">
      <c r="B140" s="55"/>
      <c r="C140" s="2"/>
      <c r="D140" s="764" t="s">
        <v>361</v>
      </c>
      <c r="E140" s="764"/>
      <c r="F140" s="406">
        <f t="shared" si="101"/>
        <v>0</v>
      </c>
      <c r="G140" s="429">
        <f t="shared" si="102"/>
        <v>0</v>
      </c>
      <c r="H140" s="429">
        <f t="shared" si="103"/>
        <v>0</v>
      </c>
      <c r="I140" s="429">
        <f t="shared" si="103"/>
        <v>0</v>
      </c>
      <c r="J140" s="625">
        <f t="shared" si="104"/>
        <v>0</v>
      </c>
      <c r="K140" s="149"/>
      <c r="L140" s="167">
        <f t="shared" si="98"/>
        <v>0</v>
      </c>
      <c r="M140" s="75"/>
      <c r="N140" s="1"/>
      <c r="O140" s="1"/>
      <c r="P140" s="75"/>
      <c r="Q140" s="1"/>
      <c r="R140" s="1"/>
      <c r="S140" s="1"/>
      <c r="T140" s="1"/>
      <c r="U140" s="81"/>
      <c r="V140" s="541">
        <f t="shared" si="97"/>
        <v>0</v>
      </c>
      <c r="W140" s="447"/>
      <c r="X140" s="1"/>
      <c r="Y140" s="81"/>
      <c r="Z140" s="490"/>
      <c r="AA140" s="42"/>
      <c r="AB140" s="44"/>
    </row>
    <row r="141" spans="1:28" hidden="1">
      <c r="B141" s="55"/>
      <c r="C141" s="2"/>
      <c r="D141" s="764" t="s">
        <v>362</v>
      </c>
      <c r="E141" s="764"/>
      <c r="F141" s="406">
        <f t="shared" si="101"/>
        <v>0</v>
      </c>
      <c r="G141" s="429">
        <f t="shared" si="102"/>
        <v>0</v>
      </c>
      <c r="H141" s="429">
        <f t="shared" si="103"/>
        <v>0</v>
      </c>
      <c r="I141" s="429">
        <f t="shared" si="103"/>
        <v>0</v>
      </c>
      <c r="J141" s="625">
        <f t="shared" si="104"/>
        <v>0</v>
      </c>
      <c r="K141" s="149"/>
      <c r="L141" s="167">
        <f t="shared" si="98"/>
        <v>0</v>
      </c>
      <c r="M141" s="75"/>
      <c r="N141" s="1"/>
      <c r="O141" s="1"/>
      <c r="P141" s="75"/>
      <c r="Q141" s="1"/>
      <c r="R141" s="1"/>
      <c r="S141" s="1"/>
      <c r="T141" s="1"/>
      <c r="U141" s="81"/>
      <c r="V141" s="541">
        <f t="shared" si="97"/>
        <v>0</v>
      </c>
      <c r="W141" s="447"/>
      <c r="X141" s="1"/>
      <c r="Y141" s="81"/>
      <c r="Z141" s="490"/>
      <c r="AA141" s="42"/>
      <c r="AB141" s="44"/>
    </row>
    <row r="142" spans="1:28" hidden="1">
      <c r="B142" s="55"/>
      <c r="C142" s="2"/>
      <c r="D142" s="764" t="s">
        <v>363</v>
      </c>
      <c r="E142" s="764"/>
      <c r="F142" s="406">
        <f t="shared" si="101"/>
        <v>0</v>
      </c>
      <c r="G142" s="429">
        <f t="shared" si="102"/>
        <v>0</v>
      </c>
      <c r="H142" s="429">
        <f t="shared" si="103"/>
        <v>0</v>
      </c>
      <c r="I142" s="429">
        <f t="shared" si="103"/>
        <v>0</v>
      </c>
      <c r="J142" s="625">
        <f t="shared" si="104"/>
        <v>0</v>
      </c>
      <c r="K142" s="149"/>
      <c r="L142" s="167">
        <f t="shared" si="98"/>
        <v>0</v>
      </c>
      <c r="M142" s="75"/>
      <c r="N142" s="1"/>
      <c r="O142" s="1"/>
      <c r="P142" s="75"/>
      <c r="Q142" s="1"/>
      <c r="R142" s="1"/>
      <c r="S142" s="1"/>
      <c r="T142" s="1"/>
      <c r="U142" s="81"/>
      <c r="V142" s="541">
        <f t="shared" si="97"/>
        <v>0</v>
      </c>
      <c r="W142" s="447"/>
      <c r="X142" s="1"/>
      <c r="Y142" s="81"/>
      <c r="Z142" s="490"/>
      <c r="AA142" s="42"/>
      <c r="AB142" s="44"/>
    </row>
    <row r="143" spans="1:28" ht="25.5" hidden="1" customHeight="1">
      <c r="B143" s="55"/>
      <c r="C143" s="2"/>
      <c r="D143" s="735" t="s">
        <v>536</v>
      </c>
      <c r="E143" s="735"/>
      <c r="F143" s="409">
        <f t="shared" si="101"/>
        <v>0</v>
      </c>
      <c r="G143" s="432">
        <f t="shared" si="102"/>
        <v>0</v>
      </c>
      <c r="H143" s="432">
        <f t="shared" si="103"/>
        <v>0</v>
      </c>
      <c r="I143" s="432">
        <f t="shared" si="103"/>
        <v>0</v>
      </c>
      <c r="J143" s="628">
        <f t="shared" si="104"/>
        <v>0</v>
      </c>
      <c r="K143" s="159"/>
      <c r="L143" s="167">
        <f t="shared" si="98"/>
        <v>0</v>
      </c>
      <c r="M143" s="75"/>
      <c r="N143" s="1"/>
      <c r="O143" s="1"/>
      <c r="P143" s="75"/>
      <c r="Q143" s="1"/>
      <c r="R143" s="1"/>
      <c r="S143" s="1"/>
      <c r="T143" s="1"/>
      <c r="U143" s="81"/>
      <c r="V143" s="541">
        <f t="shared" si="97"/>
        <v>0</v>
      </c>
      <c r="W143" s="447"/>
      <c r="X143" s="1"/>
      <c r="Y143" s="81"/>
      <c r="Z143" s="490"/>
      <c r="AA143" s="42"/>
      <c r="AB143" s="44"/>
    </row>
    <row r="144" spans="1:28" ht="25.5" hidden="1" customHeight="1">
      <c r="B144" s="55"/>
      <c r="C144" s="2"/>
      <c r="D144" s="735" t="s">
        <v>539</v>
      </c>
      <c r="E144" s="735"/>
      <c r="F144" s="409">
        <f t="shared" si="101"/>
        <v>0</v>
      </c>
      <c r="G144" s="432">
        <f t="shared" si="102"/>
        <v>0</v>
      </c>
      <c r="H144" s="432">
        <f t="shared" si="103"/>
        <v>0</v>
      </c>
      <c r="I144" s="432">
        <f t="shared" si="103"/>
        <v>0</v>
      </c>
      <c r="J144" s="628">
        <f t="shared" si="104"/>
        <v>0</v>
      </c>
      <c r="K144" s="159"/>
      <c r="L144" s="167">
        <f t="shared" si="98"/>
        <v>0</v>
      </c>
      <c r="M144" s="75"/>
      <c r="N144" s="1"/>
      <c r="O144" s="1"/>
      <c r="P144" s="75"/>
      <c r="Q144" s="1"/>
      <c r="R144" s="1"/>
      <c r="S144" s="1"/>
      <c r="T144" s="1"/>
      <c r="U144" s="81"/>
      <c r="V144" s="541">
        <f t="shared" si="97"/>
        <v>0</v>
      </c>
      <c r="W144" s="447"/>
      <c r="X144" s="1"/>
      <c r="Y144" s="81"/>
      <c r="Z144" s="490"/>
      <c r="AA144" s="42"/>
      <c r="AB144" s="44"/>
    </row>
    <row r="145" spans="1:28" hidden="1">
      <c r="B145" s="55"/>
      <c r="C145" s="2"/>
      <c r="D145" s="764" t="s">
        <v>365</v>
      </c>
      <c r="E145" s="764"/>
      <c r="F145" s="406">
        <f t="shared" si="101"/>
        <v>0</v>
      </c>
      <c r="G145" s="429">
        <f t="shared" si="102"/>
        <v>0</v>
      </c>
      <c r="H145" s="429">
        <f t="shared" si="103"/>
        <v>0</v>
      </c>
      <c r="I145" s="429">
        <f t="shared" si="103"/>
        <v>0</v>
      </c>
      <c r="J145" s="625">
        <f t="shared" si="104"/>
        <v>0</v>
      </c>
      <c r="K145" s="149"/>
      <c r="L145" s="167">
        <f t="shared" si="98"/>
        <v>0</v>
      </c>
      <c r="M145" s="75"/>
      <c r="N145" s="1"/>
      <c r="O145" s="1"/>
      <c r="P145" s="75"/>
      <c r="Q145" s="1"/>
      <c r="R145" s="1"/>
      <c r="S145" s="1"/>
      <c r="T145" s="1"/>
      <c r="U145" s="81"/>
      <c r="V145" s="541">
        <f t="shared" si="97"/>
        <v>0</v>
      </c>
      <c r="W145" s="447"/>
      <c r="X145" s="1"/>
      <c r="Y145" s="81"/>
      <c r="Z145" s="490"/>
      <c r="AA145" s="42"/>
      <c r="AB145" s="44"/>
    </row>
    <row r="146" spans="1:28" ht="25.5" hidden="1" customHeight="1">
      <c r="B146" s="55"/>
      <c r="C146" s="2"/>
      <c r="D146" s="735" t="s">
        <v>542</v>
      </c>
      <c r="E146" s="735"/>
      <c r="F146" s="409">
        <f t="shared" si="101"/>
        <v>0</v>
      </c>
      <c r="G146" s="432">
        <f t="shared" si="102"/>
        <v>0</v>
      </c>
      <c r="H146" s="432">
        <f t="shared" si="103"/>
        <v>0</v>
      </c>
      <c r="I146" s="432">
        <f t="shared" si="103"/>
        <v>0</v>
      </c>
      <c r="J146" s="628">
        <f t="shared" si="104"/>
        <v>0</v>
      </c>
      <c r="K146" s="159"/>
      <c r="L146" s="167">
        <f t="shared" si="98"/>
        <v>0</v>
      </c>
      <c r="M146" s="75"/>
      <c r="N146" s="1"/>
      <c r="O146" s="1"/>
      <c r="P146" s="75"/>
      <c r="Q146" s="1"/>
      <c r="R146" s="1"/>
      <c r="S146" s="1"/>
      <c r="T146" s="1"/>
      <c r="U146" s="81"/>
      <c r="V146" s="541">
        <f t="shared" si="97"/>
        <v>0</v>
      </c>
      <c r="W146" s="447"/>
      <c r="X146" s="1"/>
      <c r="Y146" s="81"/>
      <c r="Z146" s="490"/>
      <c r="AA146" s="42"/>
      <c r="AB146" s="44"/>
    </row>
    <row r="147" spans="1:28" hidden="1">
      <c r="B147" s="55"/>
      <c r="C147" s="2"/>
      <c r="D147" s="764" t="s">
        <v>543</v>
      </c>
      <c r="E147" s="764"/>
      <c r="F147" s="406">
        <f t="shared" si="101"/>
        <v>0</v>
      </c>
      <c r="G147" s="429">
        <f t="shared" si="102"/>
        <v>0</v>
      </c>
      <c r="H147" s="429">
        <f t="shared" si="103"/>
        <v>0</v>
      </c>
      <c r="I147" s="429">
        <f t="shared" si="103"/>
        <v>0</v>
      </c>
      <c r="J147" s="625">
        <f t="shared" si="104"/>
        <v>0</v>
      </c>
      <c r="K147" s="149"/>
      <c r="L147" s="167">
        <f t="shared" si="98"/>
        <v>0</v>
      </c>
      <c r="M147" s="75"/>
      <c r="N147" s="1"/>
      <c r="O147" s="1"/>
      <c r="P147" s="75"/>
      <c r="Q147" s="1"/>
      <c r="R147" s="1"/>
      <c r="S147" s="1"/>
      <c r="T147" s="1"/>
      <c r="U147" s="81"/>
      <c r="V147" s="541">
        <f t="shared" si="97"/>
        <v>0</v>
      </c>
      <c r="W147" s="447"/>
      <c r="X147" s="1"/>
      <c r="Y147" s="81"/>
      <c r="Z147" s="490"/>
      <c r="AA147" s="42"/>
      <c r="AB147" s="44"/>
    </row>
    <row r="148" spans="1:28" s="41" customFormat="1">
      <c r="A148" s="127" t="s">
        <v>243</v>
      </c>
      <c r="B148" s="136" t="s">
        <v>671</v>
      </c>
      <c r="C148" s="818" t="s">
        <v>244</v>
      </c>
      <c r="D148" s="819"/>
      <c r="E148" s="819"/>
      <c r="F148" s="411">
        <f t="shared" ref="F148:K148" si="105">SUM(F149:F150)</f>
        <v>12926139</v>
      </c>
      <c r="G148" s="434">
        <f t="shared" si="105"/>
        <v>11768274</v>
      </c>
      <c r="H148" s="434">
        <f t="shared" si="105"/>
        <v>9680774</v>
      </c>
      <c r="I148" s="434">
        <f t="shared" si="105"/>
        <v>9680774</v>
      </c>
      <c r="J148" s="630">
        <f t="shared" si="105"/>
        <v>9680774</v>
      </c>
      <c r="K148" s="161">
        <f t="shared" si="105"/>
        <v>0</v>
      </c>
      <c r="L148" s="347">
        <f t="shared" si="98"/>
        <v>9680774</v>
      </c>
      <c r="M148" s="348">
        <f t="shared" ref="M148:AB148" si="106">SUM(M149:M150)</f>
        <v>0</v>
      </c>
      <c r="N148" s="349">
        <f t="shared" si="106"/>
        <v>9680774</v>
      </c>
      <c r="O148" s="349">
        <f t="shared" si="106"/>
        <v>0</v>
      </c>
      <c r="P148" s="348">
        <f t="shared" si="106"/>
        <v>0</v>
      </c>
      <c r="Q148" s="349">
        <f t="shared" si="106"/>
        <v>0</v>
      </c>
      <c r="R148" s="349">
        <f t="shared" si="106"/>
        <v>0</v>
      </c>
      <c r="S148" s="349">
        <f t="shared" si="106"/>
        <v>7551093</v>
      </c>
      <c r="T148" s="349">
        <f t="shared" si="106"/>
        <v>0</v>
      </c>
      <c r="U148" s="350">
        <f t="shared" si="106"/>
        <v>0</v>
      </c>
      <c r="V148" s="614">
        <f t="shared" si="97"/>
        <v>7551093</v>
      </c>
      <c r="W148" s="658">
        <f t="shared" si="106"/>
        <v>0</v>
      </c>
      <c r="X148" s="349">
        <f t="shared" si="106"/>
        <v>676923</v>
      </c>
      <c r="Y148" s="350">
        <f t="shared" si="106"/>
        <v>-301625</v>
      </c>
      <c r="Z148" s="657">
        <f t="shared" si="106"/>
        <v>-500000</v>
      </c>
      <c r="AA148" s="351">
        <f t="shared" si="106"/>
        <v>0</v>
      </c>
      <c r="AB148" s="352">
        <f t="shared" si="106"/>
        <v>2254383</v>
      </c>
    </row>
    <row r="149" spans="1:28">
      <c r="B149" s="55"/>
      <c r="C149" s="264"/>
      <c r="D149" s="340" t="s">
        <v>1053</v>
      </c>
      <c r="E149" s="340"/>
      <c r="F149" s="406">
        <v>960965</v>
      </c>
      <c r="G149" s="429">
        <v>0</v>
      </c>
      <c r="H149" s="429">
        <v>0</v>
      </c>
      <c r="I149" s="429">
        <v>0</v>
      </c>
      <c r="J149" s="625">
        <f>SUM(V149:AB149)</f>
        <v>0</v>
      </c>
      <c r="K149" s="149"/>
      <c r="L149" s="167">
        <f t="shared" ref="L149:L150" si="107">SUM(J149:K149)</f>
        <v>0</v>
      </c>
      <c r="M149" s="75"/>
      <c r="N149" s="1"/>
      <c r="O149" s="1">
        <f>L149</f>
        <v>0</v>
      </c>
      <c r="P149" s="75"/>
      <c r="Q149" s="1"/>
      <c r="R149" s="1"/>
      <c r="S149" s="1"/>
      <c r="T149" s="1"/>
      <c r="U149" s="81"/>
      <c r="V149" s="541">
        <f t="shared" si="97"/>
        <v>0</v>
      </c>
      <c r="W149" s="447"/>
      <c r="X149" s="1"/>
      <c r="Y149" s="81"/>
      <c r="Z149" s="490"/>
      <c r="AA149" s="42"/>
      <c r="AB149" s="44"/>
    </row>
    <row r="150" spans="1:28" ht="15.75" thickBot="1">
      <c r="B150" s="325"/>
      <c r="C150" s="326"/>
      <c r="D150" s="327" t="s">
        <v>1054</v>
      </c>
      <c r="E150" s="327"/>
      <c r="F150" s="501">
        <v>11965174</v>
      </c>
      <c r="G150" s="646">
        <v>11768274</v>
      </c>
      <c r="H150" s="646">
        <v>9680774</v>
      </c>
      <c r="I150" s="646">
        <v>9680774</v>
      </c>
      <c r="J150" s="642">
        <f>SUM(V150:AB150)</f>
        <v>9680774</v>
      </c>
      <c r="K150" s="328"/>
      <c r="L150" s="329">
        <f t="shared" si="107"/>
        <v>9680774</v>
      </c>
      <c r="M150" s="330"/>
      <c r="N150" s="331">
        <f>L150</f>
        <v>9680774</v>
      </c>
      <c r="O150" s="331"/>
      <c r="P150" s="330"/>
      <c r="Q150" s="331"/>
      <c r="R150" s="331"/>
      <c r="S150" s="331">
        <v>7551093</v>
      </c>
      <c r="T150" s="331"/>
      <c r="U150" s="332"/>
      <c r="V150" s="596">
        <f t="shared" si="97"/>
        <v>7551093</v>
      </c>
      <c r="W150" s="534"/>
      <c r="X150" s="331">
        <v>676923</v>
      </c>
      <c r="Y150" s="332">
        <v>-301625</v>
      </c>
      <c r="Z150" s="595">
        <v>-500000</v>
      </c>
      <c r="AA150" s="333"/>
      <c r="AB150" s="334">
        <v>2254383</v>
      </c>
    </row>
    <row r="151" spans="1:28" ht="15.75" thickBot="1">
      <c r="B151" s="100" t="s">
        <v>245</v>
      </c>
      <c r="C151" s="773" t="s">
        <v>246</v>
      </c>
      <c r="D151" s="774"/>
      <c r="E151" s="774"/>
      <c r="F151" s="402">
        <f>F152+F153+F156+F157+F158+F159+F160</f>
        <v>0</v>
      </c>
      <c r="G151" s="425">
        <f>G152+G153+G156+G157+G158+G159+G160</f>
        <v>0</v>
      </c>
      <c r="H151" s="425">
        <f>H152+H153+H156+H157+H158+H159+H160</f>
        <v>0</v>
      </c>
      <c r="I151" s="425">
        <f>I152+I153+I156+I157+I158+I159+I160</f>
        <v>0</v>
      </c>
      <c r="J151" s="621">
        <f>J152+J153+J156+J157+J158+J159+J160</f>
        <v>500000</v>
      </c>
      <c r="K151" s="152">
        <f t="shared" ref="K151:AB151" si="108">K152+K153+K156+K157+K158+K159+K160</f>
        <v>0</v>
      </c>
      <c r="L151" s="164">
        <f t="shared" si="98"/>
        <v>500000</v>
      </c>
      <c r="M151" s="86">
        <f t="shared" ref="M151:O151" si="109">M152+M153+M156+M157+M158+M159+M160</f>
        <v>0</v>
      </c>
      <c r="N151" s="87">
        <f t="shared" si="109"/>
        <v>500000</v>
      </c>
      <c r="O151" s="87">
        <f t="shared" si="109"/>
        <v>0</v>
      </c>
      <c r="P151" s="86">
        <f t="shared" si="108"/>
        <v>0</v>
      </c>
      <c r="Q151" s="87">
        <f t="shared" si="108"/>
        <v>0</v>
      </c>
      <c r="R151" s="87">
        <f t="shared" si="108"/>
        <v>0</v>
      </c>
      <c r="S151" s="87">
        <f t="shared" si="108"/>
        <v>0</v>
      </c>
      <c r="T151" s="87">
        <f t="shared" si="108"/>
        <v>0</v>
      </c>
      <c r="U151" s="90">
        <f t="shared" si="108"/>
        <v>0</v>
      </c>
      <c r="V151" s="536">
        <f t="shared" si="97"/>
        <v>0</v>
      </c>
      <c r="W151" s="442">
        <f t="shared" si="108"/>
        <v>0</v>
      </c>
      <c r="X151" s="87">
        <f t="shared" si="108"/>
        <v>0</v>
      </c>
      <c r="Y151" s="90">
        <f t="shared" si="108"/>
        <v>0</v>
      </c>
      <c r="Z151" s="486">
        <f t="shared" si="108"/>
        <v>500000</v>
      </c>
      <c r="AA151" s="89">
        <f t="shared" si="108"/>
        <v>0</v>
      </c>
      <c r="AB151" s="91">
        <f t="shared" si="108"/>
        <v>0</v>
      </c>
    </row>
    <row r="152" spans="1:28" s="18" customFormat="1" hidden="1">
      <c r="A152" s="127" t="s">
        <v>247</v>
      </c>
      <c r="B152" s="116" t="s">
        <v>672</v>
      </c>
      <c r="C152" s="801" t="s">
        <v>248</v>
      </c>
      <c r="D152" s="802"/>
      <c r="E152" s="802"/>
      <c r="F152" s="397">
        <f>SUM(O152:AA152)</f>
        <v>0</v>
      </c>
      <c r="G152" s="420">
        <f>SUM(O152:AA152)</f>
        <v>0</v>
      </c>
      <c r="H152" s="420">
        <f>SUM(O152:AA152)</f>
        <v>0</v>
      </c>
      <c r="I152" s="420">
        <f>SUM(P152:AB152)</f>
        <v>0</v>
      </c>
      <c r="J152" s="616">
        <f t="shared" ref="J152" si="110">SUM(P152:AB152)</f>
        <v>0</v>
      </c>
      <c r="K152" s="148"/>
      <c r="L152" s="166">
        <f t="shared" si="98"/>
        <v>0</v>
      </c>
      <c r="M152" s="94"/>
      <c r="N152" s="95"/>
      <c r="O152" s="95"/>
      <c r="P152" s="94"/>
      <c r="Q152" s="95"/>
      <c r="R152" s="95"/>
      <c r="S152" s="95"/>
      <c r="T152" s="95"/>
      <c r="U152" s="98"/>
      <c r="V152" s="539">
        <f t="shared" si="97"/>
        <v>0</v>
      </c>
      <c r="W152" s="445"/>
      <c r="X152" s="95"/>
      <c r="Y152" s="98"/>
      <c r="Z152" s="489"/>
      <c r="AA152" s="97"/>
      <c r="AB152" s="99"/>
    </row>
    <row r="153" spans="1:28" s="18" customFormat="1">
      <c r="A153" s="127" t="s">
        <v>249</v>
      </c>
      <c r="B153" s="92" t="s">
        <v>673</v>
      </c>
      <c r="C153" s="769" t="s">
        <v>250</v>
      </c>
      <c r="D153" s="770"/>
      <c r="E153" s="770"/>
      <c r="F153" s="399">
        <f>F154+F155</f>
        <v>0</v>
      </c>
      <c r="G153" s="422">
        <f>G154+G155</f>
        <v>0</v>
      </c>
      <c r="H153" s="422">
        <f>H154+H155</f>
        <v>0</v>
      </c>
      <c r="I153" s="422">
        <f>I154+I155</f>
        <v>0</v>
      </c>
      <c r="J153" s="618">
        <f>J154+J155</f>
        <v>500000</v>
      </c>
      <c r="K153" s="150">
        <f t="shared" ref="K153:AB153" si="111">K154+K155</f>
        <v>0</v>
      </c>
      <c r="L153" s="166">
        <f t="shared" si="98"/>
        <v>500000</v>
      </c>
      <c r="M153" s="94">
        <f t="shared" ref="M153:O153" si="112">M154+M155</f>
        <v>0</v>
      </c>
      <c r="N153" s="95">
        <f t="shared" si="112"/>
        <v>500000</v>
      </c>
      <c r="O153" s="95">
        <f t="shared" si="112"/>
        <v>0</v>
      </c>
      <c r="P153" s="94">
        <f t="shared" si="111"/>
        <v>0</v>
      </c>
      <c r="Q153" s="95">
        <f t="shared" si="111"/>
        <v>0</v>
      </c>
      <c r="R153" s="95">
        <f t="shared" si="111"/>
        <v>0</v>
      </c>
      <c r="S153" s="95">
        <f t="shared" si="111"/>
        <v>0</v>
      </c>
      <c r="T153" s="95">
        <f t="shared" si="111"/>
        <v>0</v>
      </c>
      <c r="U153" s="98">
        <f t="shared" si="111"/>
        <v>0</v>
      </c>
      <c r="V153" s="539">
        <f t="shared" si="97"/>
        <v>0</v>
      </c>
      <c r="W153" s="445">
        <f t="shared" si="111"/>
        <v>0</v>
      </c>
      <c r="X153" s="95">
        <f t="shared" si="111"/>
        <v>0</v>
      </c>
      <c r="Y153" s="98">
        <f t="shared" si="111"/>
        <v>0</v>
      </c>
      <c r="Z153" s="489">
        <f t="shared" si="111"/>
        <v>500000</v>
      </c>
      <c r="AA153" s="97">
        <f t="shared" si="111"/>
        <v>0</v>
      </c>
      <c r="AB153" s="99">
        <f t="shared" si="111"/>
        <v>0</v>
      </c>
    </row>
    <row r="154" spans="1:28" ht="15.75" thickBot="1">
      <c r="B154" s="55"/>
      <c r="C154" s="2"/>
      <c r="D154" s="764" t="s">
        <v>250</v>
      </c>
      <c r="E154" s="764"/>
      <c r="F154" s="406">
        <v>0</v>
      </c>
      <c r="G154" s="429">
        <v>0</v>
      </c>
      <c r="H154" s="429">
        <v>0</v>
      </c>
      <c r="I154" s="429">
        <v>0</v>
      </c>
      <c r="J154" s="625">
        <f t="shared" ref="J154:J160" si="113">SUM(P154:AB154)</f>
        <v>500000</v>
      </c>
      <c r="K154" s="149"/>
      <c r="L154" s="167">
        <f t="shared" si="98"/>
        <v>500000</v>
      </c>
      <c r="M154" s="75"/>
      <c r="N154" s="1">
        <f>L154</f>
        <v>500000</v>
      </c>
      <c r="O154" s="1"/>
      <c r="P154" s="75"/>
      <c r="Q154" s="1"/>
      <c r="R154" s="1"/>
      <c r="S154" s="1"/>
      <c r="T154" s="1"/>
      <c r="U154" s="81"/>
      <c r="V154" s="541">
        <f t="shared" si="97"/>
        <v>0</v>
      </c>
      <c r="W154" s="447"/>
      <c r="X154" s="1"/>
      <c r="Y154" s="81"/>
      <c r="Z154" s="559">
        <v>500000</v>
      </c>
      <c r="AA154" s="42"/>
      <c r="AB154" s="44"/>
    </row>
    <row r="155" spans="1:28" hidden="1">
      <c r="B155" s="55"/>
      <c r="C155" s="2"/>
      <c r="D155" s="764" t="s">
        <v>349</v>
      </c>
      <c r="E155" s="764"/>
      <c r="F155" s="406">
        <f t="shared" ref="F155:F160" si="114">SUM(O155:AA155)</f>
        <v>0</v>
      </c>
      <c r="G155" s="429">
        <f t="shared" ref="G155:G160" si="115">SUM(O155:AA155)</f>
        <v>0</v>
      </c>
      <c r="H155" s="429">
        <f t="shared" ref="H155:I160" si="116">SUM(O155:AA155)</f>
        <v>0</v>
      </c>
      <c r="I155" s="429">
        <f t="shared" si="116"/>
        <v>0</v>
      </c>
      <c r="J155" s="625">
        <f t="shared" si="113"/>
        <v>0</v>
      </c>
      <c r="K155" s="149"/>
      <c r="L155" s="167">
        <f t="shared" si="98"/>
        <v>0</v>
      </c>
      <c r="M155" s="75"/>
      <c r="N155" s="1"/>
      <c r="O155" s="1"/>
      <c r="P155" s="75"/>
      <c r="Q155" s="1"/>
      <c r="R155" s="1"/>
      <c r="S155" s="1"/>
      <c r="T155" s="1"/>
      <c r="U155" s="81"/>
      <c r="V155" s="541">
        <f t="shared" si="97"/>
        <v>0</v>
      </c>
      <c r="W155" s="447"/>
      <c r="X155" s="1"/>
      <c r="Y155" s="81"/>
      <c r="Z155" s="490"/>
      <c r="AA155" s="42"/>
      <c r="AB155" s="44"/>
    </row>
    <row r="156" spans="1:28" s="18" customFormat="1" hidden="1">
      <c r="A156" s="127" t="s">
        <v>251</v>
      </c>
      <c r="B156" s="92" t="s">
        <v>674</v>
      </c>
      <c r="C156" s="769" t="s">
        <v>252</v>
      </c>
      <c r="D156" s="770"/>
      <c r="E156" s="770"/>
      <c r="F156" s="399">
        <f t="shared" si="114"/>
        <v>0</v>
      </c>
      <c r="G156" s="422">
        <f t="shared" si="115"/>
        <v>0</v>
      </c>
      <c r="H156" s="422">
        <f t="shared" si="116"/>
        <v>0</v>
      </c>
      <c r="I156" s="422">
        <f t="shared" si="116"/>
        <v>0</v>
      </c>
      <c r="J156" s="618">
        <f t="shared" si="113"/>
        <v>0</v>
      </c>
      <c r="K156" s="150"/>
      <c r="L156" s="166">
        <f t="shared" si="98"/>
        <v>0</v>
      </c>
      <c r="M156" s="94"/>
      <c r="N156" s="95"/>
      <c r="O156" s="95"/>
      <c r="P156" s="94"/>
      <c r="Q156" s="95"/>
      <c r="R156" s="95"/>
      <c r="S156" s="95"/>
      <c r="T156" s="95"/>
      <c r="U156" s="98"/>
      <c r="V156" s="539">
        <f t="shared" si="97"/>
        <v>0</v>
      </c>
      <c r="W156" s="445"/>
      <c r="X156" s="95"/>
      <c r="Y156" s="98"/>
      <c r="Z156" s="489"/>
      <c r="AA156" s="97"/>
      <c r="AB156" s="99"/>
    </row>
    <row r="157" spans="1:28" s="18" customFormat="1" hidden="1">
      <c r="A157" s="127" t="s">
        <v>253</v>
      </c>
      <c r="B157" s="92" t="s">
        <v>675</v>
      </c>
      <c r="C157" s="769" t="s">
        <v>254</v>
      </c>
      <c r="D157" s="770"/>
      <c r="E157" s="770"/>
      <c r="F157" s="399">
        <f t="shared" si="114"/>
        <v>0</v>
      </c>
      <c r="G157" s="422">
        <f t="shared" si="115"/>
        <v>0</v>
      </c>
      <c r="H157" s="422">
        <f t="shared" si="116"/>
        <v>0</v>
      </c>
      <c r="I157" s="422">
        <f t="shared" si="116"/>
        <v>0</v>
      </c>
      <c r="J157" s="618">
        <f t="shared" si="113"/>
        <v>0</v>
      </c>
      <c r="K157" s="150"/>
      <c r="L157" s="166">
        <f t="shared" si="98"/>
        <v>0</v>
      </c>
      <c r="M157" s="94"/>
      <c r="N157" s="95"/>
      <c r="O157" s="95"/>
      <c r="P157" s="94"/>
      <c r="Q157" s="95"/>
      <c r="R157" s="95"/>
      <c r="S157" s="95"/>
      <c r="T157" s="95"/>
      <c r="U157" s="98"/>
      <c r="V157" s="539">
        <f t="shared" si="97"/>
        <v>0</v>
      </c>
      <c r="W157" s="445"/>
      <c r="X157" s="95"/>
      <c r="Y157" s="98"/>
      <c r="Z157" s="489"/>
      <c r="AA157" s="97"/>
      <c r="AB157" s="99"/>
    </row>
    <row r="158" spans="1:28" s="18" customFormat="1" hidden="1">
      <c r="A158" s="127" t="s">
        <v>255</v>
      </c>
      <c r="B158" s="92" t="s">
        <v>676</v>
      </c>
      <c r="C158" s="769" t="s">
        <v>256</v>
      </c>
      <c r="D158" s="770"/>
      <c r="E158" s="770"/>
      <c r="F158" s="399">
        <f t="shared" si="114"/>
        <v>0</v>
      </c>
      <c r="G158" s="422">
        <f t="shared" si="115"/>
        <v>0</v>
      </c>
      <c r="H158" s="422">
        <f t="shared" si="116"/>
        <v>0</v>
      </c>
      <c r="I158" s="422">
        <f t="shared" si="116"/>
        <v>0</v>
      </c>
      <c r="J158" s="618">
        <f t="shared" si="113"/>
        <v>0</v>
      </c>
      <c r="K158" s="150"/>
      <c r="L158" s="166">
        <f t="shared" si="98"/>
        <v>0</v>
      </c>
      <c r="M158" s="94"/>
      <c r="N158" s="95"/>
      <c r="O158" s="95"/>
      <c r="P158" s="94"/>
      <c r="Q158" s="95"/>
      <c r="R158" s="95"/>
      <c r="S158" s="95"/>
      <c r="T158" s="95"/>
      <c r="U158" s="98"/>
      <c r="V158" s="539">
        <f t="shared" si="97"/>
        <v>0</v>
      </c>
      <c r="W158" s="445"/>
      <c r="X158" s="95"/>
      <c r="Y158" s="98"/>
      <c r="Z158" s="489"/>
      <c r="AA158" s="97"/>
      <c r="AB158" s="99"/>
    </row>
    <row r="159" spans="1:28" s="18" customFormat="1" hidden="1">
      <c r="A159" s="127" t="s">
        <v>257</v>
      </c>
      <c r="B159" s="92" t="s">
        <v>677</v>
      </c>
      <c r="C159" s="769" t="s">
        <v>258</v>
      </c>
      <c r="D159" s="770"/>
      <c r="E159" s="770"/>
      <c r="F159" s="399">
        <f t="shared" si="114"/>
        <v>0</v>
      </c>
      <c r="G159" s="422">
        <f t="shared" si="115"/>
        <v>0</v>
      </c>
      <c r="H159" s="422">
        <f t="shared" si="116"/>
        <v>0</v>
      </c>
      <c r="I159" s="422">
        <f t="shared" si="116"/>
        <v>0</v>
      </c>
      <c r="J159" s="618">
        <f t="shared" si="113"/>
        <v>0</v>
      </c>
      <c r="K159" s="150"/>
      <c r="L159" s="166">
        <f t="shared" si="98"/>
        <v>0</v>
      </c>
      <c r="M159" s="94"/>
      <c r="N159" s="95"/>
      <c r="O159" s="95"/>
      <c r="P159" s="94"/>
      <c r="Q159" s="95"/>
      <c r="R159" s="95"/>
      <c r="S159" s="95"/>
      <c r="T159" s="95"/>
      <c r="U159" s="98"/>
      <c r="V159" s="539">
        <f t="shared" si="97"/>
        <v>0</v>
      </c>
      <c r="W159" s="445"/>
      <c r="X159" s="95"/>
      <c r="Y159" s="98"/>
      <c r="Z159" s="489"/>
      <c r="AA159" s="97"/>
      <c r="AB159" s="99"/>
    </row>
    <row r="160" spans="1:28" s="18" customFormat="1" ht="15.75" hidden="1" thickBot="1">
      <c r="A160" s="127" t="s">
        <v>259</v>
      </c>
      <c r="B160" s="126" t="s">
        <v>678</v>
      </c>
      <c r="C160" s="814" t="s">
        <v>260</v>
      </c>
      <c r="D160" s="815"/>
      <c r="E160" s="815"/>
      <c r="F160" s="412">
        <f t="shared" si="114"/>
        <v>0</v>
      </c>
      <c r="G160" s="435">
        <f t="shared" si="115"/>
        <v>0</v>
      </c>
      <c r="H160" s="435">
        <f t="shared" si="116"/>
        <v>0</v>
      </c>
      <c r="I160" s="435">
        <f t="shared" si="116"/>
        <v>0</v>
      </c>
      <c r="J160" s="631">
        <f t="shared" si="113"/>
        <v>0</v>
      </c>
      <c r="K160" s="162"/>
      <c r="L160" s="166">
        <f t="shared" si="98"/>
        <v>0</v>
      </c>
      <c r="M160" s="94"/>
      <c r="N160" s="95"/>
      <c r="O160" s="95"/>
      <c r="P160" s="94"/>
      <c r="Q160" s="95"/>
      <c r="R160" s="95"/>
      <c r="S160" s="95"/>
      <c r="T160" s="95"/>
      <c r="U160" s="98"/>
      <c r="V160" s="539">
        <f t="shared" si="97"/>
        <v>0</v>
      </c>
      <c r="W160" s="445"/>
      <c r="X160" s="95"/>
      <c r="Y160" s="98"/>
      <c r="Z160" s="489"/>
      <c r="AA160" s="97"/>
      <c r="AB160" s="99"/>
    </row>
    <row r="161" spans="1:28" ht="15.75" thickBot="1">
      <c r="B161" s="100" t="s">
        <v>261</v>
      </c>
      <c r="C161" s="773" t="s">
        <v>262</v>
      </c>
      <c r="D161" s="774"/>
      <c r="E161" s="774"/>
      <c r="F161" s="402">
        <f>F162+F163+F164+F165</f>
        <v>0</v>
      </c>
      <c r="G161" s="425">
        <f>G162+G163+G164+G165</f>
        <v>0</v>
      </c>
      <c r="H161" s="425">
        <f>H162+H163+H164+H165</f>
        <v>2087500</v>
      </c>
      <c r="I161" s="425">
        <f>I162+I163+I164+I165</f>
        <v>2087500</v>
      </c>
      <c r="J161" s="621">
        <f>J162+J163+J164+J165</f>
        <v>1587500</v>
      </c>
      <c r="K161" s="152">
        <f t="shared" ref="K161:AB161" si="117">K162+K163+K164+K165</f>
        <v>0</v>
      </c>
      <c r="L161" s="164">
        <f t="shared" si="98"/>
        <v>1587500</v>
      </c>
      <c r="M161" s="86">
        <f t="shared" ref="M161:O161" si="118">M162+M163+M164+M165</f>
        <v>0</v>
      </c>
      <c r="N161" s="87">
        <f t="shared" si="118"/>
        <v>1587500</v>
      </c>
      <c r="O161" s="87">
        <f t="shared" si="118"/>
        <v>0</v>
      </c>
      <c r="P161" s="86">
        <f t="shared" si="117"/>
        <v>0</v>
      </c>
      <c r="Q161" s="87">
        <f t="shared" si="117"/>
        <v>0</v>
      </c>
      <c r="R161" s="87">
        <f t="shared" si="117"/>
        <v>0</v>
      </c>
      <c r="S161" s="87">
        <f t="shared" si="117"/>
        <v>0</v>
      </c>
      <c r="T161" s="87">
        <f t="shared" si="117"/>
        <v>0</v>
      </c>
      <c r="U161" s="90">
        <f t="shared" si="117"/>
        <v>0</v>
      </c>
      <c r="V161" s="536">
        <f t="shared" si="97"/>
        <v>0</v>
      </c>
      <c r="W161" s="442">
        <f t="shared" si="117"/>
        <v>0</v>
      </c>
      <c r="X161" s="87">
        <f t="shared" si="117"/>
        <v>1285875</v>
      </c>
      <c r="Y161" s="90">
        <f t="shared" si="117"/>
        <v>0</v>
      </c>
      <c r="Z161" s="486">
        <f t="shared" si="117"/>
        <v>0</v>
      </c>
      <c r="AA161" s="89">
        <f t="shared" si="117"/>
        <v>301625</v>
      </c>
      <c r="AB161" s="91">
        <f t="shared" si="117"/>
        <v>0</v>
      </c>
    </row>
    <row r="162" spans="1:28" s="18" customFormat="1">
      <c r="A162" s="127" t="s">
        <v>263</v>
      </c>
      <c r="B162" s="268" t="s">
        <v>679</v>
      </c>
      <c r="C162" s="816" t="s">
        <v>264</v>
      </c>
      <c r="D162" s="817"/>
      <c r="E162" s="817"/>
      <c r="F162" s="413">
        <v>0</v>
      </c>
      <c r="G162" s="436">
        <v>0</v>
      </c>
      <c r="H162" s="436">
        <v>1750000</v>
      </c>
      <c r="I162" s="436">
        <v>1750000</v>
      </c>
      <c r="J162" s="632">
        <f t="shared" ref="J162:J165" si="119">SUM(P162:AB162)</f>
        <v>1250000</v>
      </c>
      <c r="K162" s="270"/>
      <c r="L162" s="271">
        <f t="shared" si="98"/>
        <v>1250000</v>
      </c>
      <c r="M162" s="272"/>
      <c r="N162" s="273">
        <f>L162</f>
        <v>1250000</v>
      </c>
      <c r="O162" s="273"/>
      <c r="P162" s="272"/>
      <c r="Q162" s="273"/>
      <c r="R162" s="273"/>
      <c r="S162" s="273"/>
      <c r="T162" s="273"/>
      <c r="U162" s="274"/>
      <c r="V162" s="544">
        <f t="shared" si="97"/>
        <v>0</v>
      </c>
      <c r="W162" s="450"/>
      <c r="X162" s="273">
        <v>1012500</v>
      </c>
      <c r="Y162" s="274"/>
      <c r="Z162" s="559"/>
      <c r="AA162" s="275">
        <v>237500</v>
      </c>
      <c r="AB162" s="276"/>
    </row>
    <row r="163" spans="1:28" s="18" customFormat="1" hidden="1">
      <c r="A163" s="127" t="s">
        <v>265</v>
      </c>
      <c r="B163" s="277" t="s">
        <v>680</v>
      </c>
      <c r="C163" s="810" t="s">
        <v>879</v>
      </c>
      <c r="D163" s="811"/>
      <c r="E163" s="811"/>
      <c r="F163" s="414">
        <f>SUM(O163:AA163)</f>
        <v>0</v>
      </c>
      <c r="G163" s="437">
        <f>SUM(O163:AA163)</f>
        <v>0</v>
      </c>
      <c r="H163" s="437">
        <f>SUM(O163:AA163)</f>
        <v>0</v>
      </c>
      <c r="I163" s="437">
        <f>SUM(P163:AB163)</f>
        <v>0</v>
      </c>
      <c r="J163" s="633">
        <f t="shared" si="119"/>
        <v>0</v>
      </c>
      <c r="K163" s="279"/>
      <c r="L163" s="271">
        <f t="shared" si="98"/>
        <v>0</v>
      </c>
      <c r="M163" s="272"/>
      <c r="N163" s="273"/>
      <c r="O163" s="273"/>
      <c r="P163" s="272"/>
      <c r="Q163" s="273"/>
      <c r="R163" s="273"/>
      <c r="S163" s="273"/>
      <c r="T163" s="273"/>
      <c r="U163" s="274"/>
      <c r="V163" s="544">
        <f t="shared" si="97"/>
        <v>0</v>
      </c>
      <c r="W163" s="450"/>
      <c r="X163" s="273"/>
      <c r="Y163" s="274"/>
      <c r="Z163" s="559"/>
      <c r="AA163" s="275"/>
      <c r="AB163" s="276"/>
    </row>
    <row r="164" spans="1:28" s="18" customFormat="1" hidden="1">
      <c r="A164" s="127" t="s">
        <v>266</v>
      </c>
      <c r="B164" s="277" t="s">
        <v>681</v>
      </c>
      <c r="C164" s="810" t="s">
        <v>267</v>
      </c>
      <c r="D164" s="811"/>
      <c r="E164" s="811"/>
      <c r="F164" s="414">
        <f>SUM(O164:AA164)</f>
        <v>0</v>
      </c>
      <c r="G164" s="437">
        <f>SUM(O164:AA164)</f>
        <v>0</v>
      </c>
      <c r="H164" s="437">
        <f>SUM(O164:AA164)</f>
        <v>0</v>
      </c>
      <c r="I164" s="437">
        <f>SUM(P164:AB164)</f>
        <v>0</v>
      </c>
      <c r="J164" s="633">
        <f t="shared" si="119"/>
        <v>0</v>
      </c>
      <c r="K164" s="279"/>
      <c r="L164" s="271">
        <f t="shared" si="98"/>
        <v>0</v>
      </c>
      <c r="M164" s="272"/>
      <c r="N164" s="273"/>
      <c r="O164" s="273"/>
      <c r="P164" s="272"/>
      <c r="Q164" s="273"/>
      <c r="R164" s="273"/>
      <c r="S164" s="273"/>
      <c r="T164" s="273"/>
      <c r="U164" s="274"/>
      <c r="V164" s="544">
        <f t="shared" si="97"/>
        <v>0</v>
      </c>
      <c r="W164" s="450"/>
      <c r="X164" s="273"/>
      <c r="Y164" s="274"/>
      <c r="Z164" s="559"/>
      <c r="AA164" s="275"/>
      <c r="AB164" s="276"/>
    </row>
    <row r="165" spans="1:28" s="18" customFormat="1" ht="15.75" thickBot="1">
      <c r="A165" s="127" t="s">
        <v>268</v>
      </c>
      <c r="B165" s="280" t="s">
        <v>682</v>
      </c>
      <c r="C165" s="812" t="s">
        <v>366</v>
      </c>
      <c r="D165" s="813"/>
      <c r="E165" s="813"/>
      <c r="F165" s="415">
        <v>0</v>
      </c>
      <c r="G165" s="438">
        <v>0</v>
      </c>
      <c r="H165" s="438">
        <v>337500</v>
      </c>
      <c r="I165" s="438">
        <v>337500</v>
      </c>
      <c r="J165" s="634">
        <f t="shared" si="119"/>
        <v>337500</v>
      </c>
      <c r="K165" s="282"/>
      <c r="L165" s="271">
        <f t="shared" si="98"/>
        <v>337500</v>
      </c>
      <c r="M165" s="272"/>
      <c r="N165" s="273">
        <f>L165</f>
        <v>337500</v>
      </c>
      <c r="O165" s="273"/>
      <c r="P165" s="272"/>
      <c r="Q165" s="273"/>
      <c r="R165" s="273"/>
      <c r="S165" s="273"/>
      <c r="T165" s="273"/>
      <c r="U165" s="274"/>
      <c r="V165" s="544">
        <f t="shared" si="97"/>
        <v>0</v>
      </c>
      <c r="W165" s="450"/>
      <c r="X165" s="273">
        <v>273375</v>
      </c>
      <c r="Y165" s="274"/>
      <c r="Z165" s="559"/>
      <c r="AA165" s="275">
        <v>64125</v>
      </c>
      <c r="AB165" s="276"/>
    </row>
    <row r="166" spans="1:28" ht="15.75" thickBot="1">
      <c r="B166" s="100" t="s">
        <v>269</v>
      </c>
      <c r="C166" s="773" t="s">
        <v>270</v>
      </c>
      <c r="D166" s="774"/>
      <c r="E166" s="774"/>
      <c r="F166" s="402">
        <f>F167+F168+F179+F190+F201+F204+F216+F217+F218</f>
        <v>0</v>
      </c>
      <c r="G166" s="425">
        <f>G167+G168+G179+G190+G201+G204+G216+G217+G218</f>
        <v>0</v>
      </c>
      <c r="H166" s="425">
        <f>H167+H168+H179+H190+H201+H204+H216+H217+H218</f>
        <v>0</v>
      </c>
      <c r="I166" s="425">
        <f>I167+I168+I179+I190+I201+I204+I216+I217+I218</f>
        <v>0</v>
      </c>
      <c r="J166" s="621">
        <f>J167+J168+J179+J190+J201+J204+J216+J217+J218</f>
        <v>0</v>
      </c>
      <c r="K166" s="152">
        <f t="shared" ref="K166:AB166" si="120">K167+K168+K179+K190+K201+K204+K216+K217+K218</f>
        <v>0</v>
      </c>
      <c r="L166" s="164">
        <f t="shared" si="98"/>
        <v>0</v>
      </c>
      <c r="M166" s="86">
        <f t="shared" ref="M166:O166" si="121">M167+M168+M179+M190+M201+M204+M216+M217+M218</f>
        <v>0</v>
      </c>
      <c r="N166" s="87">
        <f t="shared" si="121"/>
        <v>0</v>
      </c>
      <c r="O166" s="87">
        <f t="shared" si="121"/>
        <v>0</v>
      </c>
      <c r="P166" s="86">
        <f t="shared" si="120"/>
        <v>0</v>
      </c>
      <c r="Q166" s="87">
        <f t="shared" si="120"/>
        <v>0</v>
      </c>
      <c r="R166" s="87">
        <f t="shared" si="120"/>
        <v>0</v>
      </c>
      <c r="S166" s="87">
        <f t="shared" si="120"/>
        <v>0</v>
      </c>
      <c r="T166" s="87">
        <f t="shared" si="120"/>
        <v>0</v>
      </c>
      <c r="U166" s="90">
        <f t="shared" si="120"/>
        <v>0</v>
      </c>
      <c r="V166" s="536">
        <f t="shared" si="97"/>
        <v>0</v>
      </c>
      <c r="W166" s="442">
        <f t="shared" si="120"/>
        <v>0</v>
      </c>
      <c r="X166" s="87">
        <f t="shared" si="120"/>
        <v>0</v>
      </c>
      <c r="Y166" s="90">
        <f t="shared" si="120"/>
        <v>0</v>
      </c>
      <c r="Z166" s="486">
        <f t="shared" si="120"/>
        <v>0</v>
      </c>
      <c r="AA166" s="89">
        <f t="shared" si="120"/>
        <v>0</v>
      </c>
      <c r="AB166" s="91">
        <f t="shared" si="120"/>
        <v>0</v>
      </c>
    </row>
    <row r="167" spans="1:28" s="18" customFormat="1" ht="25.5" hidden="1" customHeight="1">
      <c r="A167" s="127" t="s">
        <v>271</v>
      </c>
      <c r="B167" s="92" t="s">
        <v>683</v>
      </c>
      <c r="C167" s="733" t="s">
        <v>367</v>
      </c>
      <c r="D167" s="734"/>
      <c r="E167" s="734"/>
      <c r="F167" s="416">
        <f>SUM(O167:AA167)</f>
        <v>0</v>
      </c>
      <c r="G167" s="439">
        <f>SUM(O167:AA167)</f>
        <v>0</v>
      </c>
      <c r="H167" s="439">
        <f>SUM(O167:AA167)</f>
        <v>0</v>
      </c>
      <c r="I167" s="439">
        <f>SUM(P167:AB167)</f>
        <v>0</v>
      </c>
      <c r="J167" s="635">
        <f t="shared" ref="J167" si="122">SUM(P167:AB167)</f>
        <v>0</v>
      </c>
      <c r="K167" s="163"/>
      <c r="L167" s="166">
        <f t="shared" si="98"/>
        <v>0</v>
      </c>
      <c r="M167" s="94"/>
      <c r="N167" s="95"/>
      <c r="O167" s="95"/>
      <c r="P167" s="94"/>
      <c r="Q167" s="95"/>
      <c r="R167" s="95"/>
      <c r="S167" s="95"/>
      <c r="T167" s="95"/>
      <c r="U167" s="98"/>
      <c r="V167" s="539">
        <f t="shared" si="97"/>
        <v>0</v>
      </c>
      <c r="W167" s="445"/>
      <c r="X167" s="95"/>
      <c r="Y167" s="98"/>
      <c r="Z167" s="489"/>
      <c r="AA167" s="97"/>
      <c r="AB167" s="99"/>
    </row>
    <row r="168" spans="1:28" s="18" customFormat="1" ht="16.350000000000001" hidden="1" customHeight="1">
      <c r="A168" s="127" t="s">
        <v>272</v>
      </c>
      <c r="B168" s="92" t="s">
        <v>684</v>
      </c>
      <c r="C168" s="808" t="s">
        <v>812</v>
      </c>
      <c r="D168" s="809"/>
      <c r="E168" s="809"/>
      <c r="F168" s="416">
        <f>F169+F170+F171+F172+F173+F174+F175+F176+F177+F178</f>
        <v>0</v>
      </c>
      <c r="G168" s="439">
        <f>G169+G170+G171+G172+G173+G174+G175+G176+G177+G178</f>
        <v>0</v>
      </c>
      <c r="H168" s="439">
        <f>H169+H170+H171+H172+H173+H174+H175+H176+H177+H178</f>
        <v>0</v>
      </c>
      <c r="I168" s="439">
        <f>I169+I170+I171+I172+I173+I174+I175+I176+I177+I178</f>
        <v>0</v>
      </c>
      <c r="J168" s="635">
        <f>J169+J170+J171+J172+J173+J174+J175+J176+J177+J178</f>
        <v>0</v>
      </c>
      <c r="K168" s="163">
        <f t="shared" ref="K168:AB168" si="123">K169+K170+K171+K172+K173+K174+K175+K176+K177+K178</f>
        <v>0</v>
      </c>
      <c r="L168" s="166">
        <f t="shared" si="98"/>
        <v>0</v>
      </c>
      <c r="M168" s="94">
        <f t="shared" ref="M168:O168" si="124">M169+M170+M171+M172+M173+M174+M175+M176+M177+M178</f>
        <v>0</v>
      </c>
      <c r="N168" s="95">
        <f t="shared" si="124"/>
        <v>0</v>
      </c>
      <c r="O168" s="95">
        <f t="shared" si="124"/>
        <v>0</v>
      </c>
      <c r="P168" s="94">
        <f t="shared" si="123"/>
        <v>0</v>
      </c>
      <c r="Q168" s="95">
        <f t="shared" si="123"/>
        <v>0</v>
      </c>
      <c r="R168" s="95">
        <f t="shared" si="123"/>
        <v>0</v>
      </c>
      <c r="S168" s="95">
        <f t="shared" si="123"/>
        <v>0</v>
      </c>
      <c r="T168" s="95">
        <f t="shared" si="123"/>
        <v>0</v>
      </c>
      <c r="U168" s="98">
        <f t="shared" si="123"/>
        <v>0</v>
      </c>
      <c r="V168" s="539">
        <f t="shared" si="97"/>
        <v>0</v>
      </c>
      <c r="W168" s="445">
        <f t="shared" si="123"/>
        <v>0</v>
      </c>
      <c r="X168" s="95">
        <f t="shared" si="123"/>
        <v>0</v>
      </c>
      <c r="Y168" s="98">
        <f t="shared" si="123"/>
        <v>0</v>
      </c>
      <c r="Z168" s="489">
        <f t="shared" si="123"/>
        <v>0</v>
      </c>
      <c r="AA168" s="97">
        <f t="shared" si="123"/>
        <v>0</v>
      </c>
      <c r="AB168" s="99">
        <f t="shared" si="123"/>
        <v>0</v>
      </c>
    </row>
    <row r="169" spans="1:28" hidden="1">
      <c r="B169" s="55"/>
      <c r="C169" s="2"/>
      <c r="D169" s="764" t="s">
        <v>813</v>
      </c>
      <c r="E169" s="764"/>
      <c r="F169" s="406">
        <f t="shared" ref="F169:F178" si="125">SUM(O169:AA169)</f>
        <v>0</v>
      </c>
      <c r="G169" s="429">
        <f t="shared" ref="G169:G178" si="126">SUM(O169:AA169)</f>
        <v>0</v>
      </c>
      <c r="H169" s="429">
        <f t="shared" ref="H169:I178" si="127">SUM(O169:AA169)</f>
        <v>0</v>
      </c>
      <c r="I169" s="429">
        <f t="shared" si="127"/>
        <v>0</v>
      </c>
      <c r="J169" s="625">
        <f t="shared" ref="J169:J178" si="128">SUM(P169:AB169)</f>
        <v>0</v>
      </c>
      <c r="K169" s="149"/>
      <c r="L169" s="167">
        <f t="shared" si="98"/>
        <v>0</v>
      </c>
      <c r="M169" s="75"/>
      <c r="N169" s="1"/>
      <c r="O169" s="1"/>
      <c r="P169" s="75"/>
      <c r="Q169" s="1"/>
      <c r="R169" s="1"/>
      <c r="S169" s="1"/>
      <c r="T169" s="1"/>
      <c r="U169" s="81"/>
      <c r="V169" s="541">
        <f t="shared" si="97"/>
        <v>0</v>
      </c>
      <c r="W169" s="447"/>
      <c r="X169" s="1"/>
      <c r="Y169" s="81"/>
      <c r="Z169" s="490"/>
      <c r="AA169" s="42"/>
      <c r="AB169" s="44"/>
    </row>
    <row r="170" spans="1:28" hidden="1">
      <c r="B170" s="55"/>
      <c r="C170" s="2"/>
      <c r="D170" s="764" t="s">
        <v>814</v>
      </c>
      <c r="E170" s="764"/>
      <c r="F170" s="406">
        <f t="shared" si="125"/>
        <v>0</v>
      </c>
      <c r="G170" s="429">
        <f t="shared" si="126"/>
        <v>0</v>
      </c>
      <c r="H170" s="429">
        <f t="shared" si="127"/>
        <v>0</v>
      </c>
      <c r="I170" s="429">
        <f t="shared" si="127"/>
        <v>0</v>
      </c>
      <c r="J170" s="625">
        <f t="shared" si="128"/>
        <v>0</v>
      </c>
      <c r="K170" s="149"/>
      <c r="L170" s="167">
        <f t="shared" si="98"/>
        <v>0</v>
      </c>
      <c r="M170" s="75"/>
      <c r="N170" s="1"/>
      <c r="O170" s="1"/>
      <c r="P170" s="75"/>
      <c r="Q170" s="1"/>
      <c r="R170" s="1"/>
      <c r="S170" s="1"/>
      <c r="T170" s="1"/>
      <c r="U170" s="81"/>
      <c r="V170" s="541">
        <f t="shared" si="97"/>
        <v>0</v>
      </c>
      <c r="W170" s="447"/>
      <c r="X170" s="1"/>
      <c r="Y170" s="81"/>
      <c r="Z170" s="490"/>
      <c r="AA170" s="42"/>
      <c r="AB170" s="44"/>
    </row>
    <row r="171" spans="1:28" hidden="1">
      <c r="B171" s="55"/>
      <c r="C171" s="2"/>
      <c r="D171" s="764" t="s">
        <v>545</v>
      </c>
      <c r="E171" s="764"/>
      <c r="F171" s="406">
        <f t="shared" si="125"/>
        <v>0</v>
      </c>
      <c r="G171" s="429">
        <f t="shared" si="126"/>
        <v>0</v>
      </c>
      <c r="H171" s="429">
        <f t="shared" si="127"/>
        <v>0</v>
      </c>
      <c r="I171" s="429">
        <f t="shared" si="127"/>
        <v>0</v>
      </c>
      <c r="J171" s="625">
        <f t="shared" si="128"/>
        <v>0</v>
      </c>
      <c r="K171" s="149"/>
      <c r="L171" s="167">
        <f t="shared" si="98"/>
        <v>0</v>
      </c>
      <c r="M171" s="75"/>
      <c r="N171" s="1"/>
      <c r="O171" s="1"/>
      <c r="P171" s="75"/>
      <c r="Q171" s="1"/>
      <c r="R171" s="1"/>
      <c r="S171" s="1"/>
      <c r="T171" s="1"/>
      <c r="U171" s="81"/>
      <c r="V171" s="541">
        <f t="shared" si="97"/>
        <v>0</v>
      </c>
      <c r="W171" s="447"/>
      <c r="X171" s="1"/>
      <c r="Y171" s="81"/>
      <c r="Z171" s="490"/>
      <c r="AA171" s="42"/>
      <c r="AB171" s="44"/>
    </row>
    <row r="172" spans="1:28" ht="25.5" hidden="1" customHeight="1">
      <c r="B172" s="55"/>
      <c r="C172" s="2"/>
      <c r="D172" s="735" t="s">
        <v>548</v>
      </c>
      <c r="E172" s="735"/>
      <c r="F172" s="409">
        <f t="shared" si="125"/>
        <v>0</v>
      </c>
      <c r="G172" s="432">
        <f t="shared" si="126"/>
        <v>0</v>
      </c>
      <c r="H172" s="432">
        <f t="shared" si="127"/>
        <v>0</v>
      </c>
      <c r="I172" s="432">
        <f t="shared" si="127"/>
        <v>0</v>
      </c>
      <c r="J172" s="628">
        <f t="shared" si="128"/>
        <v>0</v>
      </c>
      <c r="K172" s="159"/>
      <c r="L172" s="167">
        <f t="shared" si="98"/>
        <v>0</v>
      </c>
      <c r="M172" s="75"/>
      <c r="N172" s="1"/>
      <c r="O172" s="1"/>
      <c r="P172" s="75"/>
      <c r="Q172" s="1"/>
      <c r="R172" s="1"/>
      <c r="S172" s="1"/>
      <c r="T172" s="1"/>
      <c r="U172" s="81"/>
      <c r="V172" s="541">
        <f t="shared" si="97"/>
        <v>0</v>
      </c>
      <c r="W172" s="447"/>
      <c r="X172" s="1"/>
      <c r="Y172" s="81"/>
      <c r="Z172" s="490"/>
      <c r="AA172" s="42"/>
      <c r="AB172" s="44"/>
    </row>
    <row r="173" spans="1:28" hidden="1">
      <c r="B173" s="55"/>
      <c r="C173" s="2"/>
      <c r="D173" s="764" t="s">
        <v>550</v>
      </c>
      <c r="E173" s="764"/>
      <c r="F173" s="406">
        <f t="shared" si="125"/>
        <v>0</v>
      </c>
      <c r="G173" s="429">
        <f t="shared" si="126"/>
        <v>0</v>
      </c>
      <c r="H173" s="429">
        <f t="shared" si="127"/>
        <v>0</v>
      </c>
      <c r="I173" s="429">
        <f t="shared" si="127"/>
        <v>0</v>
      </c>
      <c r="J173" s="625">
        <f t="shared" si="128"/>
        <v>0</v>
      </c>
      <c r="K173" s="149"/>
      <c r="L173" s="167">
        <f t="shared" si="98"/>
        <v>0</v>
      </c>
      <c r="M173" s="75"/>
      <c r="N173" s="1"/>
      <c r="O173" s="1"/>
      <c r="P173" s="75"/>
      <c r="Q173" s="1"/>
      <c r="R173" s="1"/>
      <c r="S173" s="1"/>
      <c r="T173" s="1"/>
      <c r="U173" s="81"/>
      <c r="V173" s="541">
        <f t="shared" si="97"/>
        <v>0</v>
      </c>
      <c r="W173" s="447"/>
      <c r="X173" s="1"/>
      <c r="Y173" s="81"/>
      <c r="Z173" s="490"/>
      <c r="AA173" s="42"/>
      <c r="AB173" s="44"/>
    </row>
    <row r="174" spans="1:28" hidden="1">
      <c r="B174" s="55"/>
      <c r="C174" s="2"/>
      <c r="D174" s="764" t="s">
        <v>551</v>
      </c>
      <c r="E174" s="764"/>
      <c r="F174" s="406">
        <f t="shared" si="125"/>
        <v>0</v>
      </c>
      <c r="G174" s="429">
        <f t="shared" si="126"/>
        <v>0</v>
      </c>
      <c r="H174" s="429">
        <f t="shared" si="127"/>
        <v>0</v>
      </c>
      <c r="I174" s="429">
        <f t="shared" si="127"/>
        <v>0</v>
      </c>
      <c r="J174" s="625">
        <f t="shared" si="128"/>
        <v>0</v>
      </c>
      <c r="K174" s="149"/>
      <c r="L174" s="167">
        <f t="shared" si="98"/>
        <v>0</v>
      </c>
      <c r="M174" s="75"/>
      <c r="N174" s="1"/>
      <c r="O174" s="1"/>
      <c r="P174" s="75"/>
      <c r="Q174" s="1"/>
      <c r="R174" s="1"/>
      <c r="S174" s="1"/>
      <c r="T174" s="1"/>
      <c r="U174" s="81"/>
      <c r="V174" s="541">
        <f t="shared" si="97"/>
        <v>0</v>
      </c>
      <c r="W174" s="447"/>
      <c r="X174" s="1"/>
      <c r="Y174" s="81"/>
      <c r="Z174" s="490"/>
      <c r="AA174" s="42"/>
      <c r="AB174" s="44"/>
    </row>
    <row r="175" spans="1:28" ht="25.5" hidden="1" customHeight="1">
      <c r="B175" s="55"/>
      <c r="C175" s="2"/>
      <c r="D175" s="735" t="s">
        <v>555</v>
      </c>
      <c r="E175" s="735"/>
      <c r="F175" s="409">
        <f t="shared" si="125"/>
        <v>0</v>
      </c>
      <c r="G175" s="432">
        <f t="shared" si="126"/>
        <v>0</v>
      </c>
      <c r="H175" s="432">
        <f t="shared" si="127"/>
        <v>0</v>
      </c>
      <c r="I175" s="432">
        <f t="shared" si="127"/>
        <v>0</v>
      </c>
      <c r="J175" s="628">
        <f t="shared" si="128"/>
        <v>0</v>
      </c>
      <c r="K175" s="159"/>
      <c r="L175" s="167">
        <f t="shared" si="98"/>
        <v>0</v>
      </c>
      <c r="M175" s="75"/>
      <c r="N175" s="1"/>
      <c r="O175" s="1"/>
      <c r="P175" s="75"/>
      <c r="Q175" s="1"/>
      <c r="R175" s="1"/>
      <c r="S175" s="1"/>
      <c r="T175" s="1"/>
      <c r="U175" s="81"/>
      <c r="V175" s="541">
        <f t="shared" si="97"/>
        <v>0</v>
      </c>
      <c r="W175" s="447"/>
      <c r="X175" s="1"/>
      <c r="Y175" s="81"/>
      <c r="Z175" s="490"/>
      <c r="AA175" s="42"/>
      <c r="AB175" s="44"/>
    </row>
    <row r="176" spans="1:28" ht="25.5" hidden="1" customHeight="1">
      <c r="B176" s="55"/>
      <c r="C176" s="2"/>
      <c r="D176" s="735" t="s">
        <v>558</v>
      </c>
      <c r="E176" s="735"/>
      <c r="F176" s="409">
        <f t="shared" si="125"/>
        <v>0</v>
      </c>
      <c r="G176" s="432">
        <f t="shared" si="126"/>
        <v>0</v>
      </c>
      <c r="H176" s="432">
        <f t="shared" si="127"/>
        <v>0</v>
      </c>
      <c r="I176" s="432">
        <f t="shared" si="127"/>
        <v>0</v>
      </c>
      <c r="J176" s="628">
        <f t="shared" si="128"/>
        <v>0</v>
      </c>
      <c r="K176" s="159"/>
      <c r="L176" s="167">
        <f t="shared" si="98"/>
        <v>0</v>
      </c>
      <c r="M176" s="75"/>
      <c r="N176" s="1"/>
      <c r="O176" s="1"/>
      <c r="P176" s="75"/>
      <c r="Q176" s="1"/>
      <c r="R176" s="1"/>
      <c r="S176" s="1"/>
      <c r="T176" s="1"/>
      <c r="U176" s="81"/>
      <c r="V176" s="541">
        <f t="shared" si="97"/>
        <v>0</v>
      </c>
      <c r="W176" s="447"/>
      <c r="X176" s="1"/>
      <c r="Y176" s="81"/>
      <c r="Z176" s="490"/>
      <c r="AA176" s="42"/>
      <c r="AB176" s="44"/>
    </row>
    <row r="177" spans="1:28" ht="25.5" hidden="1" customHeight="1">
      <c r="B177" s="55"/>
      <c r="C177" s="2"/>
      <c r="D177" s="735" t="s">
        <v>560</v>
      </c>
      <c r="E177" s="735"/>
      <c r="F177" s="409">
        <f t="shared" si="125"/>
        <v>0</v>
      </c>
      <c r="G177" s="432">
        <f t="shared" si="126"/>
        <v>0</v>
      </c>
      <c r="H177" s="432">
        <f t="shared" si="127"/>
        <v>0</v>
      </c>
      <c r="I177" s="432">
        <f t="shared" si="127"/>
        <v>0</v>
      </c>
      <c r="J177" s="628">
        <f t="shared" si="128"/>
        <v>0</v>
      </c>
      <c r="K177" s="159"/>
      <c r="L177" s="167">
        <f t="shared" si="98"/>
        <v>0</v>
      </c>
      <c r="M177" s="75"/>
      <c r="N177" s="1"/>
      <c r="O177" s="1"/>
      <c r="P177" s="75"/>
      <c r="Q177" s="1"/>
      <c r="R177" s="1"/>
      <c r="S177" s="1"/>
      <c r="T177" s="1"/>
      <c r="U177" s="81"/>
      <c r="V177" s="541">
        <f t="shared" si="97"/>
        <v>0</v>
      </c>
      <c r="W177" s="447"/>
      <c r="X177" s="1"/>
      <c r="Y177" s="81"/>
      <c r="Z177" s="490"/>
      <c r="AA177" s="42"/>
      <c r="AB177" s="44"/>
    </row>
    <row r="178" spans="1:28" ht="25.5" hidden="1" customHeight="1">
      <c r="B178" s="55"/>
      <c r="C178" s="2"/>
      <c r="D178" s="735" t="s">
        <v>563</v>
      </c>
      <c r="E178" s="735"/>
      <c r="F178" s="409">
        <f t="shared" si="125"/>
        <v>0</v>
      </c>
      <c r="G178" s="432">
        <f t="shared" si="126"/>
        <v>0</v>
      </c>
      <c r="H178" s="432">
        <f t="shared" si="127"/>
        <v>0</v>
      </c>
      <c r="I178" s="432">
        <f t="shared" si="127"/>
        <v>0</v>
      </c>
      <c r="J178" s="628">
        <f t="shared" si="128"/>
        <v>0</v>
      </c>
      <c r="K178" s="159"/>
      <c r="L178" s="167">
        <f t="shared" si="98"/>
        <v>0</v>
      </c>
      <c r="M178" s="75"/>
      <c r="N178" s="1"/>
      <c r="O178" s="1"/>
      <c r="P178" s="75"/>
      <c r="Q178" s="1"/>
      <c r="R178" s="1"/>
      <c r="S178" s="1"/>
      <c r="T178" s="1"/>
      <c r="U178" s="81"/>
      <c r="V178" s="541">
        <f t="shared" si="97"/>
        <v>0</v>
      </c>
      <c r="W178" s="447"/>
      <c r="X178" s="1"/>
      <c r="Y178" s="81"/>
      <c r="Z178" s="490"/>
      <c r="AA178" s="42"/>
      <c r="AB178" s="44"/>
    </row>
    <row r="179" spans="1:28" s="18" customFormat="1" ht="25.5" hidden="1" customHeight="1">
      <c r="A179" s="130" t="s">
        <v>273</v>
      </c>
      <c r="B179" s="92" t="s">
        <v>685</v>
      </c>
      <c r="C179" s="808" t="s">
        <v>606</v>
      </c>
      <c r="D179" s="809"/>
      <c r="E179" s="809"/>
      <c r="F179" s="416">
        <f>F180+F181+F182+F183+F184+F185+F186+F187+F188+F189</f>
        <v>0</v>
      </c>
      <c r="G179" s="439">
        <f>G180+G181+G182+G183+G184+G185+G186+G187+G188+G189</f>
        <v>0</v>
      </c>
      <c r="H179" s="439">
        <f>H180+H181+H182+H183+H184+H185+H186+H187+H188+H189</f>
        <v>0</v>
      </c>
      <c r="I179" s="439">
        <f>I180+I181+I182+I183+I184+I185+I186+I187+I188+I189</f>
        <v>0</v>
      </c>
      <c r="J179" s="635">
        <f>J180+J181+J182+J183+J184+J185+J186+J187+J188+J189</f>
        <v>0</v>
      </c>
      <c r="K179" s="163">
        <f t="shared" ref="K179:AB179" si="129">K180+K181+K182+K183+K184+K185+K186+K187+K188+K189</f>
        <v>0</v>
      </c>
      <c r="L179" s="166">
        <f t="shared" si="98"/>
        <v>0</v>
      </c>
      <c r="M179" s="94">
        <f t="shared" ref="M179:O179" si="130">M180+M181+M182+M183+M184+M185+M186+M187+M188+M189</f>
        <v>0</v>
      </c>
      <c r="N179" s="95">
        <f t="shared" si="130"/>
        <v>0</v>
      </c>
      <c r="O179" s="95">
        <f t="shared" si="130"/>
        <v>0</v>
      </c>
      <c r="P179" s="94">
        <f t="shared" si="129"/>
        <v>0</v>
      </c>
      <c r="Q179" s="95">
        <f t="shared" si="129"/>
        <v>0</v>
      </c>
      <c r="R179" s="95">
        <f t="shared" si="129"/>
        <v>0</v>
      </c>
      <c r="S179" s="95">
        <f t="shared" si="129"/>
        <v>0</v>
      </c>
      <c r="T179" s="95">
        <f t="shared" si="129"/>
        <v>0</v>
      </c>
      <c r="U179" s="98">
        <f t="shared" si="129"/>
        <v>0</v>
      </c>
      <c r="V179" s="539">
        <f t="shared" si="97"/>
        <v>0</v>
      </c>
      <c r="W179" s="445">
        <f t="shared" si="129"/>
        <v>0</v>
      </c>
      <c r="X179" s="95">
        <f t="shared" si="129"/>
        <v>0</v>
      </c>
      <c r="Y179" s="98">
        <f t="shared" si="129"/>
        <v>0</v>
      </c>
      <c r="Z179" s="489">
        <f t="shared" si="129"/>
        <v>0</v>
      </c>
      <c r="AA179" s="97">
        <f t="shared" si="129"/>
        <v>0</v>
      </c>
      <c r="AB179" s="99">
        <f t="shared" si="129"/>
        <v>0</v>
      </c>
    </row>
    <row r="180" spans="1:28" hidden="1">
      <c r="B180" s="55"/>
      <c r="C180" s="2"/>
      <c r="D180" s="764" t="s">
        <v>815</v>
      </c>
      <c r="E180" s="764"/>
      <c r="F180" s="406">
        <f t="shared" ref="F180:F189" si="131">SUM(O180:AA180)</f>
        <v>0</v>
      </c>
      <c r="G180" s="429">
        <f t="shared" ref="G180:G189" si="132">SUM(O180:AA180)</f>
        <v>0</v>
      </c>
      <c r="H180" s="429">
        <f t="shared" ref="H180:I189" si="133">SUM(O180:AA180)</f>
        <v>0</v>
      </c>
      <c r="I180" s="429">
        <f t="shared" si="133"/>
        <v>0</v>
      </c>
      <c r="J180" s="625">
        <f t="shared" ref="J180:J189" si="134">SUM(P180:AB180)</f>
        <v>0</v>
      </c>
      <c r="K180" s="149"/>
      <c r="L180" s="167">
        <f t="shared" si="98"/>
        <v>0</v>
      </c>
      <c r="M180" s="75"/>
      <c r="N180" s="1"/>
      <c r="O180" s="1"/>
      <c r="P180" s="75"/>
      <c r="Q180" s="1"/>
      <c r="R180" s="1"/>
      <c r="S180" s="1"/>
      <c r="T180" s="1"/>
      <c r="U180" s="81"/>
      <c r="V180" s="541">
        <f t="shared" si="97"/>
        <v>0</v>
      </c>
      <c r="W180" s="447"/>
      <c r="X180" s="1"/>
      <c r="Y180" s="81"/>
      <c r="Z180" s="490"/>
      <c r="AA180" s="42"/>
      <c r="AB180" s="44"/>
    </row>
    <row r="181" spans="1:28" hidden="1">
      <c r="B181" s="55"/>
      <c r="C181" s="2"/>
      <c r="D181" s="764" t="s">
        <v>816</v>
      </c>
      <c r="E181" s="764"/>
      <c r="F181" s="406">
        <f t="shared" si="131"/>
        <v>0</v>
      </c>
      <c r="G181" s="429">
        <f t="shared" si="132"/>
        <v>0</v>
      </c>
      <c r="H181" s="429">
        <f t="shared" si="133"/>
        <v>0</v>
      </c>
      <c r="I181" s="429">
        <f t="shared" si="133"/>
        <v>0</v>
      </c>
      <c r="J181" s="625">
        <f t="shared" si="134"/>
        <v>0</v>
      </c>
      <c r="K181" s="149"/>
      <c r="L181" s="167">
        <f t="shared" si="98"/>
        <v>0</v>
      </c>
      <c r="M181" s="75"/>
      <c r="N181" s="1"/>
      <c r="O181" s="1"/>
      <c r="P181" s="75"/>
      <c r="Q181" s="1"/>
      <c r="R181" s="1"/>
      <c r="S181" s="1"/>
      <c r="T181" s="1"/>
      <c r="U181" s="81"/>
      <c r="V181" s="541">
        <f t="shared" si="97"/>
        <v>0</v>
      </c>
      <c r="W181" s="447"/>
      <c r="X181" s="1"/>
      <c r="Y181" s="81"/>
      <c r="Z181" s="490"/>
      <c r="AA181" s="42"/>
      <c r="AB181" s="44"/>
    </row>
    <row r="182" spans="1:28" hidden="1">
      <c r="B182" s="55"/>
      <c r="C182" s="2"/>
      <c r="D182" s="764" t="s">
        <v>546</v>
      </c>
      <c r="E182" s="764"/>
      <c r="F182" s="406">
        <f t="shared" si="131"/>
        <v>0</v>
      </c>
      <c r="G182" s="429">
        <f t="shared" si="132"/>
        <v>0</v>
      </c>
      <c r="H182" s="429">
        <f t="shared" si="133"/>
        <v>0</v>
      </c>
      <c r="I182" s="429">
        <f t="shared" si="133"/>
        <v>0</v>
      </c>
      <c r="J182" s="625">
        <f t="shared" si="134"/>
        <v>0</v>
      </c>
      <c r="K182" s="149"/>
      <c r="L182" s="167">
        <f t="shared" si="98"/>
        <v>0</v>
      </c>
      <c r="M182" s="75"/>
      <c r="N182" s="1"/>
      <c r="O182" s="1"/>
      <c r="P182" s="75"/>
      <c r="Q182" s="1"/>
      <c r="R182" s="1"/>
      <c r="S182" s="1"/>
      <c r="T182" s="1"/>
      <c r="U182" s="81"/>
      <c r="V182" s="541">
        <f t="shared" si="97"/>
        <v>0</v>
      </c>
      <c r="W182" s="447"/>
      <c r="X182" s="1"/>
      <c r="Y182" s="81"/>
      <c r="Z182" s="490"/>
      <c r="AA182" s="42"/>
      <c r="AB182" s="44"/>
    </row>
    <row r="183" spans="1:28" ht="25.5" hidden="1" customHeight="1">
      <c r="B183" s="55"/>
      <c r="C183" s="2"/>
      <c r="D183" s="735" t="s">
        <v>549</v>
      </c>
      <c r="E183" s="735"/>
      <c r="F183" s="409">
        <f t="shared" si="131"/>
        <v>0</v>
      </c>
      <c r="G183" s="432">
        <f t="shared" si="132"/>
        <v>0</v>
      </c>
      <c r="H183" s="432">
        <f t="shared" si="133"/>
        <v>0</v>
      </c>
      <c r="I183" s="432">
        <f t="shared" si="133"/>
        <v>0</v>
      </c>
      <c r="J183" s="628">
        <f t="shared" si="134"/>
        <v>0</v>
      </c>
      <c r="K183" s="159"/>
      <c r="L183" s="167">
        <f t="shared" si="98"/>
        <v>0</v>
      </c>
      <c r="M183" s="75"/>
      <c r="N183" s="1"/>
      <c r="O183" s="1"/>
      <c r="P183" s="75"/>
      <c r="Q183" s="1"/>
      <c r="R183" s="1"/>
      <c r="S183" s="1"/>
      <c r="T183" s="1"/>
      <c r="U183" s="81"/>
      <c r="V183" s="541">
        <f t="shared" si="97"/>
        <v>0</v>
      </c>
      <c r="W183" s="447"/>
      <c r="X183" s="1"/>
      <c r="Y183" s="81"/>
      <c r="Z183" s="490"/>
      <c r="AA183" s="42"/>
      <c r="AB183" s="44"/>
    </row>
    <row r="184" spans="1:28" hidden="1">
      <c r="B184" s="55"/>
      <c r="C184" s="2"/>
      <c r="D184" s="764" t="s">
        <v>552</v>
      </c>
      <c r="E184" s="764"/>
      <c r="F184" s="406">
        <f t="shared" si="131"/>
        <v>0</v>
      </c>
      <c r="G184" s="429">
        <f t="shared" si="132"/>
        <v>0</v>
      </c>
      <c r="H184" s="429">
        <f t="shared" si="133"/>
        <v>0</v>
      </c>
      <c r="I184" s="429">
        <f t="shared" si="133"/>
        <v>0</v>
      </c>
      <c r="J184" s="625">
        <f t="shared" si="134"/>
        <v>0</v>
      </c>
      <c r="K184" s="149"/>
      <c r="L184" s="167">
        <f t="shared" si="98"/>
        <v>0</v>
      </c>
      <c r="M184" s="75"/>
      <c r="N184" s="1"/>
      <c r="O184" s="1"/>
      <c r="P184" s="75"/>
      <c r="Q184" s="1"/>
      <c r="R184" s="1"/>
      <c r="S184" s="1"/>
      <c r="T184" s="1"/>
      <c r="U184" s="81"/>
      <c r="V184" s="541">
        <f t="shared" si="97"/>
        <v>0</v>
      </c>
      <c r="W184" s="447"/>
      <c r="X184" s="1"/>
      <c r="Y184" s="81"/>
      <c r="Z184" s="490"/>
      <c r="AA184" s="42"/>
      <c r="AB184" s="44"/>
    </row>
    <row r="185" spans="1:28" hidden="1">
      <c r="B185" s="55"/>
      <c r="C185" s="2"/>
      <c r="D185" s="764" t="s">
        <v>817</v>
      </c>
      <c r="E185" s="764"/>
      <c r="F185" s="406">
        <f t="shared" si="131"/>
        <v>0</v>
      </c>
      <c r="G185" s="429">
        <f t="shared" si="132"/>
        <v>0</v>
      </c>
      <c r="H185" s="429">
        <f t="shared" si="133"/>
        <v>0</v>
      </c>
      <c r="I185" s="429">
        <f t="shared" si="133"/>
        <v>0</v>
      </c>
      <c r="J185" s="625">
        <f t="shared" si="134"/>
        <v>0</v>
      </c>
      <c r="K185" s="149"/>
      <c r="L185" s="167">
        <f t="shared" si="98"/>
        <v>0</v>
      </c>
      <c r="M185" s="75"/>
      <c r="N185" s="1"/>
      <c r="O185" s="1"/>
      <c r="P185" s="75"/>
      <c r="Q185" s="1"/>
      <c r="R185" s="1"/>
      <c r="S185" s="1"/>
      <c r="T185" s="1"/>
      <c r="U185" s="81"/>
      <c r="V185" s="541">
        <f t="shared" si="97"/>
        <v>0</v>
      </c>
      <c r="W185" s="447"/>
      <c r="X185" s="1"/>
      <c r="Y185" s="81"/>
      <c r="Z185" s="490"/>
      <c r="AA185" s="42"/>
      <c r="AB185" s="44"/>
    </row>
    <row r="186" spans="1:28" ht="25.5" hidden="1" customHeight="1">
      <c r="B186" s="55"/>
      <c r="C186" s="2"/>
      <c r="D186" s="735" t="s">
        <v>556</v>
      </c>
      <c r="E186" s="735"/>
      <c r="F186" s="409">
        <f t="shared" si="131"/>
        <v>0</v>
      </c>
      <c r="G186" s="432">
        <f t="shared" si="132"/>
        <v>0</v>
      </c>
      <c r="H186" s="432">
        <f t="shared" si="133"/>
        <v>0</v>
      </c>
      <c r="I186" s="432">
        <f t="shared" si="133"/>
        <v>0</v>
      </c>
      <c r="J186" s="628">
        <f t="shared" si="134"/>
        <v>0</v>
      </c>
      <c r="K186" s="159"/>
      <c r="L186" s="167">
        <f t="shared" si="98"/>
        <v>0</v>
      </c>
      <c r="M186" s="75"/>
      <c r="N186" s="1"/>
      <c r="O186" s="1"/>
      <c r="P186" s="75"/>
      <c r="Q186" s="1"/>
      <c r="R186" s="1"/>
      <c r="S186" s="1"/>
      <c r="T186" s="1"/>
      <c r="U186" s="81"/>
      <c r="V186" s="541">
        <f t="shared" si="97"/>
        <v>0</v>
      </c>
      <c r="W186" s="447"/>
      <c r="X186" s="1"/>
      <c r="Y186" s="81"/>
      <c r="Z186" s="490"/>
      <c r="AA186" s="42"/>
      <c r="AB186" s="44"/>
    </row>
    <row r="187" spans="1:28" ht="25.5" hidden="1" customHeight="1">
      <c r="B187" s="55"/>
      <c r="C187" s="2"/>
      <c r="D187" s="735" t="s">
        <v>559</v>
      </c>
      <c r="E187" s="735"/>
      <c r="F187" s="409">
        <f t="shared" si="131"/>
        <v>0</v>
      </c>
      <c r="G187" s="432">
        <f t="shared" si="132"/>
        <v>0</v>
      </c>
      <c r="H187" s="432">
        <f t="shared" si="133"/>
        <v>0</v>
      </c>
      <c r="I187" s="432">
        <f t="shared" si="133"/>
        <v>0</v>
      </c>
      <c r="J187" s="628">
        <f t="shared" si="134"/>
        <v>0</v>
      </c>
      <c r="K187" s="159"/>
      <c r="L187" s="167">
        <f t="shared" si="98"/>
        <v>0</v>
      </c>
      <c r="M187" s="75"/>
      <c r="N187" s="1"/>
      <c r="O187" s="1"/>
      <c r="P187" s="75"/>
      <c r="Q187" s="1"/>
      <c r="R187" s="1"/>
      <c r="S187" s="1"/>
      <c r="T187" s="1"/>
      <c r="U187" s="81"/>
      <c r="V187" s="541">
        <f t="shared" si="97"/>
        <v>0</v>
      </c>
      <c r="W187" s="447"/>
      <c r="X187" s="1"/>
      <c r="Y187" s="81"/>
      <c r="Z187" s="490"/>
      <c r="AA187" s="42"/>
      <c r="AB187" s="44"/>
    </row>
    <row r="188" spans="1:28" ht="25.5" hidden="1" customHeight="1">
      <c r="B188" s="55"/>
      <c r="C188" s="2"/>
      <c r="D188" s="735" t="s">
        <v>561</v>
      </c>
      <c r="E188" s="735"/>
      <c r="F188" s="409">
        <f t="shared" si="131"/>
        <v>0</v>
      </c>
      <c r="G188" s="432">
        <f t="shared" si="132"/>
        <v>0</v>
      </c>
      <c r="H188" s="432">
        <f t="shared" si="133"/>
        <v>0</v>
      </c>
      <c r="I188" s="432">
        <f t="shared" si="133"/>
        <v>0</v>
      </c>
      <c r="J188" s="628">
        <f t="shared" si="134"/>
        <v>0</v>
      </c>
      <c r="K188" s="159"/>
      <c r="L188" s="167">
        <f t="shared" si="98"/>
        <v>0</v>
      </c>
      <c r="M188" s="75"/>
      <c r="N188" s="1"/>
      <c r="O188" s="1"/>
      <c r="P188" s="75"/>
      <c r="Q188" s="1"/>
      <c r="R188" s="1"/>
      <c r="S188" s="1"/>
      <c r="T188" s="1"/>
      <c r="U188" s="81"/>
      <c r="V188" s="541">
        <f t="shared" si="97"/>
        <v>0</v>
      </c>
      <c r="W188" s="447"/>
      <c r="X188" s="1"/>
      <c r="Y188" s="81"/>
      <c r="Z188" s="490"/>
      <c r="AA188" s="42"/>
      <c r="AB188" s="44"/>
    </row>
    <row r="189" spans="1:28" ht="25.5" hidden="1" customHeight="1">
      <c r="B189" s="55"/>
      <c r="C189" s="2"/>
      <c r="D189" s="735" t="s">
        <v>564</v>
      </c>
      <c r="E189" s="735"/>
      <c r="F189" s="409">
        <f t="shared" si="131"/>
        <v>0</v>
      </c>
      <c r="G189" s="432">
        <f t="shared" si="132"/>
        <v>0</v>
      </c>
      <c r="H189" s="432">
        <f t="shared" si="133"/>
        <v>0</v>
      </c>
      <c r="I189" s="432">
        <f t="shared" si="133"/>
        <v>0</v>
      </c>
      <c r="J189" s="628">
        <f t="shared" si="134"/>
        <v>0</v>
      </c>
      <c r="K189" s="159"/>
      <c r="L189" s="167">
        <f t="shared" si="98"/>
        <v>0</v>
      </c>
      <c r="M189" s="75"/>
      <c r="N189" s="1"/>
      <c r="O189" s="1"/>
      <c r="P189" s="75"/>
      <c r="Q189" s="1"/>
      <c r="R189" s="1"/>
      <c r="S189" s="1"/>
      <c r="T189" s="1"/>
      <c r="U189" s="81"/>
      <c r="V189" s="541">
        <f t="shared" si="97"/>
        <v>0</v>
      </c>
      <c r="W189" s="447"/>
      <c r="X189" s="1"/>
      <c r="Y189" s="81"/>
      <c r="Z189" s="490"/>
      <c r="AA189" s="42"/>
      <c r="AB189" s="44"/>
    </row>
    <row r="190" spans="1:28" s="18" customFormat="1" hidden="1">
      <c r="A190" s="127" t="s">
        <v>274</v>
      </c>
      <c r="B190" s="92" t="s">
        <v>686</v>
      </c>
      <c r="C190" s="769" t="s">
        <v>275</v>
      </c>
      <c r="D190" s="770"/>
      <c r="E190" s="770"/>
      <c r="F190" s="399">
        <f>F191+F192+F193+F194+F195+F196+F197+F198+F199+F200</f>
        <v>0</v>
      </c>
      <c r="G190" s="422">
        <f>G191+G192+G193+G194+G195+G196+G197+G198+G199+G200</f>
        <v>0</v>
      </c>
      <c r="H190" s="422">
        <f>H191+H192+H193+H194+H195+H196+H197+H198+H199+H200</f>
        <v>0</v>
      </c>
      <c r="I190" s="422">
        <f>I191+I192+I193+I194+I195+I196+I197+I198+I199+I200</f>
        <v>0</v>
      </c>
      <c r="J190" s="618">
        <f>J191+J192+J193+J194+J195+J196+J197+J198+J199+J200</f>
        <v>0</v>
      </c>
      <c r="K190" s="150">
        <f t="shared" ref="K190:AB190" si="135">K191+K192+K193+K194+K195+K196+K197+K198+K199+K200</f>
        <v>0</v>
      </c>
      <c r="L190" s="166">
        <f t="shared" si="98"/>
        <v>0</v>
      </c>
      <c r="M190" s="94">
        <f t="shared" ref="M190:O190" si="136">M191+M192+M193+M194+M195+M196+M197+M198+M199+M200</f>
        <v>0</v>
      </c>
      <c r="N190" s="95">
        <f t="shared" si="136"/>
        <v>0</v>
      </c>
      <c r="O190" s="95">
        <f t="shared" si="136"/>
        <v>0</v>
      </c>
      <c r="P190" s="94">
        <f t="shared" si="135"/>
        <v>0</v>
      </c>
      <c r="Q190" s="95">
        <f t="shared" si="135"/>
        <v>0</v>
      </c>
      <c r="R190" s="95">
        <f t="shared" si="135"/>
        <v>0</v>
      </c>
      <c r="S190" s="95">
        <f t="shared" si="135"/>
        <v>0</v>
      </c>
      <c r="T190" s="95">
        <f t="shared" si="135"/>
        <v>0</v>
      </c>
      <c r="U190" s="98">
        <f t="shared" si="135"/>
        <v>0</v>
      </c>
      <c r="V190" s="539">
        <f t="shared" si="97"/>
        <v>0</v>
      </c>
      <c r="W190" s="445">
        <f t="shared" si="135"/>
        <v>0</v>
      </c>
      <c r="X190" s="95">
        <f t="shared" si="135"/>
        <v>0</v>
      </c>
      <c r="Y190" s="98">
        <f t="shared" si="135"/>
        <v>0</v>
      </c>
      <c r="Z190" s="489">
        <f t="shared" si="135"/>
        <v>0</v>
      </c>
      <c r="AA190" s="97">
        <f t="shared" si="135"/>
        <v>0</v>
      </c>
      <c r="AB190" s="99">
        <f t="shared" si="135"/>
        <v>0</v>
      </c>
    </row>
    <row r="191" spans="1:28" hidden="1">
      <c r="B191" s="55"/>
      <c r="C191" s="2"/>
      <c r="D191" s="764" t="s">
        <v>371</v>
      </c>
      <c r="E191" s="764"/>
      <c r="F191" s="406">
        <f t="shared" ref="F191:F200" si="137">SUM(O191:AA191)</f>
        <v>0</v>
      </c>
      <c r="G191" s="429">
        <f t="shared" ref="G191:G200" si="138">SUM(O191:AA191)</f>
        <v>0</v>
      </c>
      <c r="H191" s="429">
        <f t="shared" ref="H191:I200" si="139">SUM(O191:AA191)</f>
        <v>0</v>
      </c>
      <c r="I191" s="429">
        <f t="shared" si="139"/>
        <v>0</v>
      </c>
      <c r="J191" s="625">
        <f t="shared" ref="J191:J200" si="140">SUM(P191:AB191)</f>
        <v>0</v>
      </c>
      <c r="K191" s="149"/>
      <c r="L191" s="167">
        <f t="shared" si="98"/>
        <v>0</v>
      </c>
      <c r="M191" s="75"/>
      <c r="N191" s="1"/>
      <c r="O191" s="1"/>
      <c r="P191" s="75"/>
      <c r="Q191" s="1"/>
      <c r="R191" s="1"/>
      <c r="S191" s="1"/>
      <c r="T191" s="1"/>
      <c r="U191" s="81"/>
      <c r="V191" s="541">
        <f t="shared" si="97"/>
        <v>0</v>
      </c>
      <c r="W191" s="447"/>
      <c r="X191" s="1"/>
      <c r="Y191" s="81"/>
      <c r="Z191" s="490"/>
      <c r="AA191" s="42"/>
      <c r="AB191" s="44"/>
    </row>
    <row r="192" spans="1:28" hidden="1">
      <c r="B192" s="55"/>
      <c r="C192" s="2"/>
      <c r="D192" s="764" t="s">
        <v>544</v>
      </c>
      <c r="E192" s="764"/>
      <c r="F192" s="406">
        <f t="shared" si="137"/>
        <v>0</v>
      </c>
      <c r="G192" s="429">
        <f t="shared" si="138"/>
        <v>0</v>
      </c>
      <c r="H192" s="429">
        <f t="shared" si="139"/>
        <v>0</v>
      </c>
      <c r="I192" s="429">
        <f t="shared" si="139"/>
        <v>0</v>
      </c>
      <c r="J192" s="625">
        <f t="shared" si="140"/>
        <v>0</v>
      </c>
      <c r="K192" s="149"/>
      <c r="L192" s="167">
        <f t="shared" si="98"/>
        <v>0</v>
      </c>
      <c r="M192" s="75"/>
      <c r="N192" s="1"/>
      <c r="O192" s="1"/>
      <c r="P192" s="75"/>
      <c r="Q192" s="1"/>
      <c r="R192" s="1"/>
      <c r="S192" s="1"/>
      <c r="T192" s="1"/>
      <c r="U192" s="81"/>
      <c r="V192" s="541">
        <f t="shared" si="97"/>
        <v>0</v>
      </c>
      <c r="W192" s="447"/>
      <c r="X192" s="1"/>
      <c r="Y192" s="81"/>
      <c r="Z192" s="490"/>
      <c r="AA192" s="42"/>
      <c r="AB192" s="44"/>
    </row>
    <row r="193" spans="1:28" hidden="1">
      <c r="B193" s="55"/>
      <c r="C193" s="2"/>
      <c r="D193" s="764" t="s">
        <v>547</v>
      </c>
      <c r="E193" s="764"/>
      <c r="F193" s="406">
        <f t="shared" si="137"/>
        <v>0</v>
      </c>
      <c r="G193" s="429">
        <f t="shared" si="138"/>
        <v>0</v>
      </c>
      <c r="H193" s="429">
        <f t="shared" si="139"/>
        <v>0</v>
      </c>
      <c r="I193" s="429">
        <f t="shared" si="139"/>
        <v>0</v>
      </c>
      <c r="J193" s="625">
        <f t="shared" si="140"/>
        <v>0</v>
      </c>
      <c r="K193" s="149"/>
      <c r="L193" s="167">
        <f t="shared" si="98"/>
        <v>0</v>
      </c>
      <c r="M193" s="75"/>
      <c r="N193" s="1"/>
      <c r="O193" s="1"/>
      <c r="P193" s="75"/>
      <c r="Q193" s="1"/>
      <c r="R193" s="1"/>
      <c r="S193" s="1"/>
      <c r="T193" s="1"/>
      <c r="U193" s="81"/>
      <c r="V193" s="541">
        <f t="shared" si="97"/>
        <v>0</v>
      </c>
      <c r="W193" s="447"/>
      <c r="X193" s="1"/>
      <c r="Y193" s="81"/>
      <c r="Z193" s="490"/>
      <c r="AA193" s="42"/>
      <c r="AB193" s="44"/>
    </row>
    <row r="194" spans="1:28" hidden="1">
      <c r="B194" s="55"/>
      <c r="C194" s="2"/>
      <c r="D194" s="735" t="s">
        <v>818</v>
      </c>
      <c r="E194" s="735"/>
      <c r="F194" s="409">
        <f t="shared" si="137"/>
        <v>0</v>
      </c>
      <c r="G194" s="432">
        <f t="shared" si="138"/>
        <v>0</v>
      </c>
      <c r="H194" s="432">
        <f t="shared" si="139"/>
        <v>0</v>
      </c>
      <c r="I194" s="432">
        <f t="shared" si="139"/>
        <v>0</v>
      </c>
      <c r="J194" s="628">
        <f t="shared" si="140"/>
        <v>0</v>
      </c>
      <c r="K194" s="159"/>
      <c r="L194" s="167">
        <f t="shared" si="98"/>
        <v>0</v>
      </c>
      <c r="M194" s="75"/>
      <c r="N194" s="1"/>
      <c r="O194" s="1"/>
      <c r="P194" s="75"/>
      <c r="Q194" s="1"/>
      <c r="R194" s="1"/>
      <c r="S194" s="1"/>
      <c r="T194" s="1"/>
      <c r="U194" s="81"/>
      <c r="V194" s="541">
        <f t="shared" si="97"/>
        <v>0</v>
      </c>
      <c r="W194" s="447"/>
      <c r="X194" s="1"/>
      <c r="Y194" s="81"/>
      <c r="Z194" s="490"/>
      <c r="AA194" s="42"/>
      <c r="AB194" s="44"/>
    </row>
    <row r="195" spans="1:28" hidden="1">
      <c r="B195" s="55"/>
      <c r="C195" s="2"/>
      <c r="D195" s="764" t="s">
        <v>554</v>
      </c>
      <c r="E195" s="764"/>
      <c r="F195" s="406">
        <f t="shared" si="137"/>
        <v>0</v>
      </c>
      <c r="G195" s="429">
        <f t="shared" si="138"/>
        <v>0</v>
      </c>
      <c r="H195" s="429">
        <f t="shared" si="139"/>
        <v>0</v>
      </c>
      <c r="I195" s="429">
        <f t="shared" si="139"/>
        <v>0</v>
      </c>
      <c r="J195" s="625">
        <f t="shared" si="140"/>
        <v>0</v>
      </c>
      <c r="K195" s="149"/>
      <c r="L195" s="167">
        <f t="shared" si="98"/>
        <v>0</v>
      </c>
      <c r="M195" s="75"/>
      <c r="N195" s="1"/>
      <c r="O195" s="1"/>
      <c r="P195" s="75"/>
      <c r="Q195" s="1"/>
      <c r="R195" s="1"/>
      <c r="S195" s="1"/>
      <c r="T195" s="1"/>
      <c r="U195" s="81"/>
      <c r="V195" s="541">
        <f t="shared" si="97"/>
        <v>0</v>
      </c>
      <c r="W195" s="447"/>
      <c r="X195" s="1"/>
      <c r="Y195" s="81"/>
      <c r="Z195" s="490"/>
      <c r="AA195" s="42"/>
      <c r="AB195" s="44"/>
    </row>
    <row r="196" spans="1:28" hidden="1">
      <c r="B196" s="55"/>
      <c r="C196" s="2"/>
      <c r="D196" s="764" t="s">
        <v>553</v>
      </c>
      <c r="E196" s="764"/>
      <c r="F196" s="406">
        <f t="shared" si="137"/>
        <v>0</v>
      </c>
      <c r="G196" s="429">
        <f t="shared" si="138"/>
        <v>0</v>
      </c>
      <c r="H196" s="429">
        <f t="shared" si="139"/>
        <v>0</v>
      </c>
      <c r="I196" s="429">
        <f t="shared" si="139"/>
        <v>0</v>
      </c>
      <c r="J196" s="625">
        <f t="shared" si="140"/>
        <v>0</v>
      </c>
      <c r="K196" s="149"/>
      <c r="L196" s="167">
        <f t="shared" si="98"/>
        <v>0</v>
      </c>
      <c r="M196" s="75"/>
      <c r="N196" s="1"/>
      <c r="O196" s="1"/>
      <c r="P196" s="75"/>
      <c r="Q196" s="1"/>
      <c r="R196" s="1"/>
      <c r="S196" s="1"/>
      <c r="T196" s="1"/>
      <c r="U196" s="81"/>
      <c r="V196" s="541">
        <f t="shared" si="97"/>
        <v>0</v>
      </c>
      <c r="W196" s="447"/>
      <c r="X196" s="1"/>
      <c r="Y196" s="81"/>
      <c r="Z196" s="490"/>
      <c r="AA196" s="42"/>
      <c r="AB196" s="44"/>
    </row>
    <row r="197" spans="1:28" ht="25.5" hidden="1" customHeight="1">
      <c r="B197" s="55"/>
      <c r="C197" s="2"/>
      <c r="D197" s="735" t="s">
        <v>557</v>
      </c>
      <c r="E197" s="735"/>
      <c r="F197" s="409">
        <f t="shared" si="137"/>
        <v>0</v>
      </c>
      <c r="G197" s="432">
        <f t="shared" si="138"/>
        <v>0</v>
      </c>
      <c r="H197" s="432">
        <f t="shared" si="139"/>
        <v>0</v>
      </c>
      <c r="I197" s="432">
        <f t="shared" si="139"/>
        <v>0</v>
      </c>
      <c r="J197" s="628">
        <f t="shared" si="140"/>
        <v>0</v>
      </c>
      <c r="K197" s="159"/>
      <c r="L197" s="167">
        <f t="shared" si="98"/>
        <v>0</v>
      </c>
      <c r="M197" s="75"/>
      <c r="N197" s="1"/>
      <c r="O197" s="1"/>
      <c r="P197" s="75"/>
      <c r="Q197" s="1"/>
      <c r="R197" s="1"/>
      <c r="S197" s="1"/>
      <c r="T197" s="1"/>
      <c r="U197" s="81"/>
      <c r="V197" s="541">
        <f t="shared" si="97"/>
        <v>0</v>
      </c>
      <c r="W197" s="447"/>
      <c r="X197" s="1"/>
      <c r="Y197" s="81"/>
      <c r="Z197" s="490"/>
      <c r="AA197" s="42"/>
      <c r="AB197" s="44"/>
    </row>
    <row r="198" spans="1:28" hidden="1">
      <c r="B198" s="55"/>
      <c r="C198" s="2"/>
      <c r="D198" s="764" t="s">
        <v>819</v>
      </c>
      <c r="E198" s="764"/>
      <c r="F198" s="406">
        <f t="shared" si="137"/>
        <v>0</v>
      </c>
      <c r="G198" s="429">
        <f t="shared" si="138"/>
        <v>0</v>
      </c>
      <c r="H198" s="429">
        <f t="shared" si="139"/>
        <v>0</v>
      </c>
      <c r="I198" s="429">
        <f t="shared" si="139"/>
        <v>0</v>
      </c>
      <c r="J198" s="625">
        <f t="shared" si="140"/>
        <v>0</v>
      </c>
      <c r="K198" s="149"/>
      <c r="L198" s="167">
        <f t="shared" si="98"/>
        <v>0</v>
      </c>
      <c r="M198" s="75"/>
      <c r="N198" s="1"/>
      <c r="O198" s="1"/>
      <c r="P198" s="75"/>
      <c r="Q198" s="1"/>
      <c r="R198" s="1"/>
      <c r="S198" s="1"/>
      <c r="T198" s="1"/>
      <c r="U198" s="81"/>
      <c r="V198" s="541">
        <f t="shared" ref="V198:V259" si="141">SUM(P198:U198)</f>
        <v>0</v>
      </c>
      <c r="W198" s="447"/>
      <c r="X198" s="1"/>
      <c r="Y198" s="81"/>
      <c r="Z198" s="490"/>
      <c r="AA198" s="42"/>
      <c r="AB198" s="44"/>
    </row>
    <row r="199" spans="1:28" ht="25.5" hidden="1" customHeight="1">
      <c r="B199" s="55"/>
      <c r="C199" s="2"/>
      <c r="D199" s="735" t="s">
        <v>562</v>
      </c>
      <c r="E199" s="735"/>
      <c r="F199" s="409">
        <f t="shared" si="137"/>
        <v>0</v>
      </c>
      <c r="G199" s="432">
        <f t="shared" si="138"/>
        <v>0</v>
      </c>
      <c r="H199" s="432">
        <f t="shared" si="139"/>
        <v>0</v>
      </c>
      <c r="I199" s="432">
        <f t="shared" si="139"/>
        <v>0</v>
      </c>
      <c r="J199" s="628">
        <f t="shared" si="140"/>
        <v>0</v>
      </c>
      <c r="K199" s="159"/>
      <c r="L199" s="167">
        <f t="shared" si="98"/>
        <v>0</v>
      </c>
      <c r="M199" s="75"/>
      <c r="N199" s="1"/>
      <c r="O199" s="1"/>
      <c r="P199" s="75"/>
      <c r="Q199" s="1"/>
      <c r="R199" s="1"/>
      <c r="S199" s="1"/>
      <c r="T199" s="1"/>
      <c r="U199" s="81"/>
      <c r="V199" s="541">
        <f t="shared" si="141"/>
        <v>0</v>
      </c>
      <c r="W199" s="447"/>
      <c r="X199" s="1"/>
      <c r="Y199" s="81"/>
      <c r="Z199" s="490"/>
      <c r="AA199" s="42"/>
      <c r="AB199" s="44"/>
    </row>
    <row r="200" spans="1:28" ht="25.5" hidden="1" customHeight="1">
      <c r="B200" s="55"/>
      <c r="C200" s="2"/>
      <c r="D200" s="735" t="s">
        <v>565</v>
      </c>
      <c r="E200" s="735"/>
      <c r="F200" s="409">
        <f t="shared" si="137"/>
        <v>0</v>
      </c>
      <c r="G200" s="432">
        <f t="shared" si="138"/>
        <v>0</v>
      </c>
      <c r="H200" s="432">
        <f t="shared" si="139"/>
        <v>0</v>
      </c>
      <c r="I200" s="432">
        <f t="shared" si="139"/>
        <v>0</v>
      </c>
      <c r="J200" s="628">
        <f t="shared" si="140"/>
        <v>0</v>
      </c>
      <c r="K200" s="159"/>
      <c r="L200" s="167">
        <f t="shared" si="98"/>
        <v>0</v>
      </c>
      <c r="M200" s="75"/>
      <c r="N200" s="1"/>
      <c r="O200" s="1"/>
      <c r="P200" s="75"/>
      <c r="Q200" s="1"/>
      <c r="R200" s="1"/>
      <c r="S200" s="1"/>
      <c r="T200" s="1"/>
      <c r="U200" s="81"/>
      <c r="V200" s="541">
        <f t="shared" si="141"/>
        <v>0</v>
      </c>
      <c r="W200" s="447"/>
      <c r="X200" s="1"/>
      <c r="Y200" s="81"/>
      <c r="Z200" s="490"/>
      <c r="AA200" s="42"/>
      <c r="AB200" s="44"/>
    </row>
    <row r="201" spans="1:28" s="18" customFormat="1" ht="25.5" hidden="1" customHeight="1">
      <c r="A201" s="127" t="s">
        <v>276</v>
      </c>
      <c r="B201" s="92" t="s">
        <v>687</v>
      </c>
      <c r="C201" s="808" t="s">
        <v>607</v>
      </c>
      <c r="D201" s="809"/>
      <c r="E201" s="809"/>
      <c r="F201" s="416">
        <f>F202+F203</f>
        <v>0</v>
      </c>
      <c r="G201" s="439">
        <f>G202+G203</f>
        <v>0</v>
      </c>
      <c r="H201" s="439">
        <f>H202+H203</f>
        <v>0</v>
      </c>
      <c r="I201" s="439">
        <f>I202+I203</f>
        <v>0</v>
      </c>
      <c r="J201" s="635">
        <f>J202+J203</f>
        <v>0</v>
      </c>
      <c r="K201" s="163">
        <f t="shared" ref="K201:AB201" si="142">K202+K203</f>
        <v>0</v>
      </c>
      <c r="L201" s="166">
        <f t="shared" si="98"/>
        <v>0</v>
      </c>
      <c r="M201" s="94">
        <f t="shared" ref="M201:O201" si="143">M202+M203</f>
        <v>0</v>
      </c>
      <c r="N201" s="95">
        <f t="shared" si="143"/>
        <v>0</v>
      </c>
      <c r="O201" s="95">
        <f t="shared" si="143"/>
        <v>0</v>
      </c>
      <c r="P201" s="94">
        <f t="shared" si="142"/>
        <v>0</v>
      </c>
      <c r="Q201" s="95">
        <f t="shared" si="142"/>
        <v>0</v>
      </c>
      <c r="R201" s="95">
        <f t="shared" si="142"/>
        <v>0</v>
      </c>
      <c r="S201" s="95">
        <f t="shared" si="142"/>
        <v>0</v>
      </c>
      <c r="T201" s="95">
        <f t="shared" si="142"/>
        <v>0</v>
      </c>
      <c r="U201" s="98">
        <f t="shared" si="142"/>
        <v>0</v>
      </c>
      <c r="V201" s="539">
        <f t="shared" si="141"/>
        <v>0</v>
      </c>
      <c r="W201" s="445">
        <f t="shared" si="142"/>
        <v>0</v>
      </c>
      <c r="X201" s="95">
        <f t="shared" si="142"/>
        <v>0</v>
      </c>
      <c r="Y201" s="98">
        <f t="shared" si="142"/>
        <v>0</v>
      </c>
      <c r="Z201" s="489">
        <f t="shared" si="142"/>
        <v>0</v>
      </c>
      <c r="AA201" s="97">
        <f t="shared" si="142"/>
        <v>0</v>
      </c>
      <c r="AB201" s="99">
        <f t="shared" si="142"/>
        <v>0</v>
      </c>
    </row>
    <row r="202" spans="1:28" ht="25.5" hidden="1" customHeight="1">
      <c r="B202" s="55"/>
      <c r="C202" s="2"/>
      <c r="D202" s="735" t="s">
        <v>568</v>
      </c>
      <c r="E202" s="735"/>
      <c r="F202" s="409">
        <f>SUM(O202:AA202)</f>
        <v>0</v>
      </c>
      <c r="G202" s="432">
        <f>SUM(O202:AA202)</f>
        <v>0</v>
      </c>
      <c r="H202" s="432">
        <f>SUM(O202:AA202)</f>
        <v>0</v>
      </c>
      <c r="I202" s="432">
        <f>SUM(P202:AB202)</f>
        <v>0</v>
      </c>
      <c r="J202" s="628">
        <f t="shared" ref="J202:J203" si="144">SUM(P202:AB202)</f>
        <v>0</v>
      </c>
      <c r="K202" s="159"/>
      <c r="L202" s="167">
        <f t="shared" ref="L202:L259" si="145">SUM(J202:K202)</f>
        <v>0</v>
      </c>
      <c r="M202" s="75"/>
      <c r="N202" s="1"/>
      <c r="O202" s="1"/>
      <c r="P202" s="75"/>
      <c r="Q202" s="1"/>
      <c r="R202" s="1"/>
      <c r="S202" s="1"/>
      <c r="T202" s="1"/>
      <c r="U202" s="81"/>
      <c r="V202" s="541">
        <f t="shared" si="141"/>
        <v>0</v>
      </c>
      <c r="W202" s="447"/>
      <c r="X202" s="1"/>
      <c r="Y202" s="81"/>
      <c r="Z202" s="490"/>
      <c r="AA202" s="42"/>
      <c r="AB202" s="44"/>
    </row>
    <row r="203" spans="1:28" ht="25.5" hidden="1" customHeight="1">
      <c r="B203" s="55"/>
      <c r="C203" s="2"/>
      <c r="D203" s="735" t="s">
        <v>569</v>
      </c>
      <c r="E203" s="735"/>
      <c r="F203" s="409">
        <f>SUM(O203:AA203)</f>
        <v>0</v>
      </c>
      <c r="G203" s="432">
        <f>SUM(O203:AA203)</f>
        <v>0</v>
      </c>
      <c r="H203" s="432">
        <f>SUM(O203:AA203)</f>
        <v>0</v>
      </c>
      <c r="I203" s="432">
        <f>SUM(P203:AB203)</f>
        <v>0</v>
      </c>
      <c r="J203" s="628">
        <f t="shared" si="144"/>
        <v>0</v>
      </c>
      <c r="K203" s="159"/>
      <c r="L203" s="167">
        <f t="shared" si="145"/>
        <v>0</v>
      </c>
      <c r="M203" s="75"/>
      <c r="N203" s="1"/>
      <c r="O203" s="1"/>
      <c r="P203" s="75"/>
      <c r="Q203" s="1"/>
      <c r="R203" s="1"/>
      <c r="S203" s="1"/>
      <c r="T203" s="1"/>
      <c r="U203" s="81"/>
      <c r="V203" s="541">
        <f t="shared" si="141"/>
        <v>0</v>
      </c>
      <c r="W203" s="447"/>
      <c r="X203" s="1"/>
      <c r="Y203" s="81"/>
      <c r="Z203" s="490"/>
      <c r="AA203" s="42"/>
      <c r="AB203" s="44"/>
    </row>
    <row r="204" spans="1:28" s="18" customFormat="1" ht="15" hidden="1" customHeight="1">
      <c r="A204" s="127" t="s">
        <v>277</v>
      </c>
      <c r="B204" s="92" t="s">
        <v>688</v>
      </c>
      <c r="C204" s="808" t="s">
        <v>820</v>
      </c>
      <c r="D204" s="809"/>
      <c r="E204" s="809"/>
      <c r="F204" s="416">
        <f>F205+F206+F207+F208+F209+F210+F211+F212+F213+F214+F215</f>
        <v>0</v>
      </c>
      <c r="G204" s="439">
        <f>G205+G206+G207+G208+G209+G210+G211+G212+G213+G214+G215</f>
        <v>0</v>
      </c>
      <c r="H204" s="439">
        <f>H205+H206+H207+H208+H209+H210+H211+H212+H213+H214+H215</f>
        <v>0</v>
      </c>
      <c r="I204" s="439">
        <f>I205+I206+I207+I208+I209+I210+I211+I212+I213+I214+I215</f>
        <v>0</v>
      </c>
      <c r="J204" s="635">
        <f>J205+J206+J207+J208+J209+J210+J211+J212+J213+J214+J215</f>
        <v>0</v>
      </c>
      <c r="K204" s="163">
        <f t="shared" ref="K204:AB204" si="146">K205+K206+K207+K208+K209+K210+K211+K212+K213+K214+K215</f>
        <v>0</v>
      </c>
      <c r="L204" s="166">
        <f t="shared" si="145"/>
        <v>0</v>
      </c>
      <c r="M204" s="94">
        <f t="shared" ref="M204:O204" si="147">M205+M206+M207+M208+M209+M210+M211+M212+M213+M214+M215</f>
        <v>0</v>
      </c>
      <c r="N204" s="95">
        <f t="shared" si="147"/>
        <v>0</v>
      </c>
      <c r="O204" s="95">
        <f t="shared" si="147"/>
        <v>0</v>
      </c>
      <c r="P204" s="94">
        <f t="shared" si="146"/>
        <v>0</v>
      </c>
      <c r="Q204" s="95">
        <f t="shared" si="146"/>
        <v>0</v>
      </c>
      <c r="R204" s="95">
        <f t="shared" si="146"/>
        <v>0</v>
      </c>
      <c r="S204" s="95">
        <f t="shared" si="146"/>
        <v>0</v>
      </c>
      <c r="T204" s="95">
        <f t="shared" si="146"/>
        <v>0</v>
      </c>
      <c r="U204" s="98">
        <f t="shared" si="146"/>
        <v>0</v>
      </c>
      <c r="V204" s="539">
        <f t="shared" si="141"/>
        <v>0</v>
      </c>
      <c r="W204" s="445">
        <f t="shared" si="146"/>
        <v>0</v>
      </c>
      <c r="X204" s="95">
        <f t="shared" si="146"/>
        <v>0</v>
      </c>
      <c r="Y204" s="98">
        <f t="shared" si="146"/>
        <v>0</v>
      </c>
      <c r="Z204" s="489">
        <f t="shared" si="146"/>
        <v>0</v>
      </c>
      <c r="AA204" s="97">
        <f t="shared" si="146"/>
        <v>0</v>
      </c>
      <c r="AB204" s="99">
        <f t="shared" si="146"/>
        <v>0</v>
      </c>
    </row>
    <row r="205" spans="1:28" hidden="1">
      <c r="B205" s="55"/>
      <c r="C205" s="2"/>
      <c r="D205" s="764" t="s">
        <v>372</v>
      </c>
      <c r="E205" s="764"/>
      <c r="F205" s="406">
        <f t="shared" ref="F205:F217" si="148">SUM(O205:AA205)</f>
        <v>0</v>
      </c>
      <c r="G205" s="429">
        <f t="shared" ref="G205:G217" si="149">SUM(O205:AA205)</f>
        <v>0</v>
      </c>
      <c r="H205" s="429">
        <f t="shared" ref="H205:I217" si="150">SUM(O205:AA205)</f>
        <v>0</v>
      </c>
      <c r="I205" s="429">
        <f t="shared" si="150"/>
        <v>0</v>
      </c>
      <c r="J205" s="625">
        <f t="shared" ref="J205:J217" si="151">SUM(P205:AB205)</f>
        <v>0</v>
      </c>
      <c r="K205" s="149"/>
      <c r="L205" s="167">
        <f t="shared" si="145"/>
        <v>0</v>
      </c>
      <c r="M205" s="75"/>
      <c r="N205" s="1"/>
      <c r="O205" s="1"/>
      <c r="P205" s="75"/>
      <c r="Q205" s="1"/>
      <c r="R205" s="1"/>
      <c r="S205" s="1"/>
      <c r="T205" s="1"/>
      <c r="U205" s="81"/>
      <c r="V205" s="541">
        <f t="shared" si="141"/>
        <v>0</v>
      </c>
      <c r="W205" s="447"/>
      <c r="X205" s="1"/>
      <c r="Y205" s="81"/>
      <c r="Z205" s="490"/>
      <c r="AA205" s="42"/>
      <c r="AB205" s="44"/>
    </row>
    <row r="206" spans="1:28" hidden="1">
      <c r="B206" s="55"/>
      <c r="C206" s="2"/>
      <c r="D206" s="764" t="s">
        <v>821</v>
      </c>
      <c r="E206" s="764"/>
      <c r="F206" s="406">
        <f t="shared" si="148"/>
        <v>0</v>
      </c>
      <c r="G206" s="429">
        <f t="shared" si="149"/>
        <v>0</v>
      </c>
      <c r="H206" s="429">
        <f t="shared" si="150"/>
        <v>0</v>
      </c>
      <c r="I206" s="429">
        <f t="shared" si="150"/>
        <v>0</v>
      </c>
      <c r="J206" s="625">
        <f t="shared" si="151"/>
        <v>0</v>
      </c>
      <c r="K206" s="149"/>
      <c r="L206" s="167">
        <f t="shared" si="145"/>
        <v>0</v>
      </c>
      <c r="M206" s="75"/>
      <c r="N206" s="1"/>
      <c r="O206" s="1"/>
      <c r="P206" s="75"/>
      <c r="Q206" s="1"/>
      <c r="R206" s="1"/>
      <c r="S206" s="1"/>
      <c r="T206" s="1"/>
      <c r="U206" s="81"/>
      <c r="V206" s="541">
        <f t="shared" si="141"/>
        <v>0</v>
      </c>
      <c r="W206" s="447"/>
      <c r="X206" s="1"/>
      <c r="Y206" s="81"/>
      <c r="Z206" s="490"/>
      <c r="AA206" s="42"/>
      <c r="AB206" s="44"/>
    </row>
    <row r="207" spans="1:28" hidden="1">
      <c r="B207" s="55"/>
      <c r="C207" s="2"/>
      <c r="D207" s="764" t="s">
        <v>375</v>
      </c>
      <c r="E207" s="764"/>
      <c r="F207" s="406">
        <f t="shared" si="148"/>
        <v>0</v>
      </c>
      <c r="G207" s="429">
        <f t="shared" si="149"/>
        <v>0</v>
      </c>
      <c r="H207" s="429">
        <f t="shared" si="150"/>
        <v>0</v>
      </c>
      <c r="I207" s="429">
        <f t="shared" si="150"/>
        <v>0</v>
      </c>
      <c r="J207" s="625">
        <f t="shared" si="151"/>
        <v>0</v>
      </c>
      <c r="K207" s="149"/>
      <c r="L207" s="167">
        <f t="shared" si="145"/>
        <v>0</v>
      </c>
      <c r="M207" s="75"/>
      <c r="N207" s="1"/>
      <c r="O207" s="1"/>
      <c r="P207" s="75"/>
      <c r="Q207" s="1"/>
      <c r="R207" s="1"/>
      <c r="S207" s="1"/>
      <c r="T207" s="1"/>
      <c r="U207" s="81"/>
      <c r="V207" s="541">
        <f t="shared" si="141"/>
        <v>0</v>
      </c>
      <c r="W207" s="447"/>
      <c r="X207" s="1"/>
      <c r="Y207" s="81"/>
      <c r="Z207" s="490"/>
      <c r="AA207" s="42"/>
      <c r="AB207" s="44"/>
    </row>
    <row r="208" spans="1:28" hidden="1">
      <c r="B208" s="55"/>
      <c r="C208" s="2"/>
      <c r="D208" s="764" t="s">
        <v>373</v>
      </c>
      <c r="E208" s="764"/>
      <c r="F208" s="406">
        <f t="shared" si="148"/>
        <v>0</v>
      </c>
      <c r="G208" s="429">
        <f t="shared" si="149"/>
        <v>0</v>
      </c>
      <c r="H208" s="429">
        <f t="shared" si="150"/>
        <v>0</v>
      </c>
      <c r="I208" s="429">
        <f t="shared" si="150"/>
        <v>0</v>
      </c>
      <c r="J208" s="625">
        <f t="shared" si="151"/>
        <v>0</v>
      </c>
      <c r="K208" s="149"/>
      <c r="L208" s="167">
        <f t="shared" si="145"/>
        <v>0</v>
      </c>
      <c r="M208" s="75"/>
      <c r="N208" s="1"/>
      <c r="O208" s="1"/>
      <c r="P208" s="75"/>
      <c r="Q208" s="1"/>
      <c r="R208" s="1"/>
      <c r="S208" s="1"/>
      <c r="T208" s="1"/>
      <c r="U208" s="81"/>
      <c r="V208" s="541">
        <f t="shared" si="141"/>
        <v>0</v>
      </c>
      <c r="W208" s="447"/>
      <c r="X208" s="1"/>
      <c r="Y208" s="81"/>
      <c r="Z208" s="490"/>
      <c r="AA208" s="42"/>
      <c r="AB208" s="44"/>
    </row>
    <row r="209" spans="1:28" hidden="1">
      <c r="B209" s="55"/>
      <c r="C209" s="2"/>
      <c r="D209" s="764" t="s">
        <v>822</v>
      </c>
      <c r="E209" s="764"/>
      <c r="F209" s="406">
        <f t="shared" si="148"/>
        <v>0</v>
      </c>
      <c r="G209" s="429">
        <f t="shared" si="149"/>
        <v>0</v>
      </c>
      <c r="H209" s="429">
        <f t="shared" si="150"/>
        <v>0</v>
      </c>
      <c r="I209" s="429">
        <f t="shared" si="150"/>
        <v>0</v>
      </c>
      <c r="J209" s="625">
        <f t="shared" si="151"/>
        <v>0</v>
      </c>
      <c r="K209" s="149"/>
      <c r="L209" s="167">
        <f t="shared" si="145"/>
        <v>0</v>
      </c>
      <c r="M209" s="75"/>
      <c r="N209" s="1"/>
      <c r="O209" s="1"/>
      <c r="P209" s="75"/>
      <c r="Q209" s="1"/>
      <c r="R209" s="1"/>
      <c r="S209" s="1"/>
      <c r="T209" s="1"/>
      <c r="U209" s="81"/>
      <c r="V209" s="541">
        <f t="shared" si="141"/>
        <v>0</v>
      </c>
      <c r="W209" s="447"/>
      <c r="X209" s="1"/>
      <c r="Y209" s="81"/>
      <c r="Z209" s="490"/>
      <c r="AA209" s="42"/>
      <c r="AB209" s="44"/>
    </row>
    <row r="210" spans="1:28" ht="25.5" hidden="1" customHeight="1">
      <c r="B210" s="55"/>
      <c r="C210" s="2"/>
      <c r="D210" s="735" t="s">
        <v>537</v>
      </c>
      <c r="E210" s="735"/>
      <c r="F210" s="409">
        <f t="shared" si="148"/>
        <v>0</v>
      </c>
      <c r="G210" s="432">
        <f t="shared" si="149"/>
        <v>0</v>
      </c>
      <c r="H210" s="432">
        <f t="shared" si="150"/>
        <v>0</v>
      </c>
      <c r="I210" s="432">
        <f t="shared" si="150"/>
        <v>0</v>
      </c>
      <c r="J210" s="628">
        <f t="shared" si="151"/>
        <v>0</v>
      </c>
      <c r="K210" s="159"/>
      <c r="L210" s="167">
        <f t="shared" si="145"/>
        <v>0</v>
      </c>
      <c r="M210" s="75"/>
      <c r="N210" s="1"/>
      <c r="O210" s="1"/>
      <c r="P210" s="75"/>
      <c r="Q210" s="1"/>
      <c r="R210" s="1"/>
      <c r="S210" s="1"/>
      <c r="T210" s="1"/>
      <c r="U210" s="81"/>
      <c r="V210" s="541">
        <f t="shared" si="141"/>
        <v>0</v>
      </c>
      <c r="W210" s="447"/>
      <c r="X210" s="1"/>
      <c r="Y210" s="81"/>
      <c r="Z210" s="490"/>
      <c r="AA210" s="42"/>
      <c r="AB210" s="44"/>
    </row>
    <row r="211" spans="1:28" ht="25.5" hidden="1" customHeight="1">
      <c r="B211" s="55"/>
      <c r="C211" s="2"/>
      <c r="D211" s="735" t="s">
        <v>540</v>
      </c>
      <c r="E211" s="735"/>
      <c r="F211" s="409">
        <f t="shared" si="148"/>
        <v>0</v>
      </c>
      <c r="G211" s="432">
        <f t="shared" si="149"/>
        <v>0</v>
      </c>
      <c r="H211" s="432">
        <f t="shared" si="150"/>
        <v>0</v>
      </c>
      <c r="I211" s="432">
        <f t="shared" si="150"/>
        <v>0</v>
      </c>
      <c r="J211" s="628">
        <f t="shared" si="151"/>
        <v>0</v>
      </c>
      <c r="K211" s="159"/>
      <c r="L211" s="167">
        <f t="shared" si="145"/>
        <v>0</v>
      </c>
      <c r="M211" s="75"/>
      <c r="N211" s="1"/>
      <c r="O211" s="1"/>
      <c r="P211" s="75"/>
      <c r="Q211" s="1"/>
      <c r="R211" s="1"/>
      <c r="S211" s="1"/>
      <c r="T211" s="1"/>
      <c r="U211" s="81"/>
      <c r="V211" s="541">
        <f t="shared" si="141"/>
        <v>0</v>
      </c>
      <c r="W211" s="447"/>
      <c r="X211" s="1"/>
      <c r="Y211" s="81"/>
      <c r="Z211" s="490"/>
      <c r="AA211" s="42"/>
      <c r="AB211" s="44"/>
    </row>
    <row r="212" spans="1:28" hidden="1">
      <c r="B212" s="55"/>
      <c r="C212" s="2"/>
      <c r="D212" s="764" t="s">
        <v>823</v>
      </c>
      <c r="E212" s="764"/>
      <c r="F212" s="406">
        <f t="shared" si="148"/>
        <v>0</v>
      </c>
      <c r="G212" s="429">
        <f t="shared" si="149"/>
        <v>0</v>
      </c>
      <c r="H212" s="429">
        <f t="shared" si="150"/>
        <v>0</v>
      </c>
      <c r="I212" s="429">
        <f t="shared" si="150"/>
        <v>0</v>
      </c>
      <c r="J212" s="625">
        <f t="shared" si="151"/>
        <v>0</v>
      </c>
      <c r="K212" s="149"/>
      <c r="L212" s="167">
        <f t="shared" si="145"/>
        <v>0</v>
      </c>
      <c r="M212" s="75"/>
      <c r="N212" s="1"/>
      <c r="O212" s="1"/>
      <c r="P212" s="75"/>
      <c r="Q212" s="1"/>
      <c r="R212" s="1"/>
      <c r="S212" s="1"/>
      <c r="T212" s="1"/>
      <c r="U212" s="81"/>
      <c r="V212" s="541">
        <f t="shared" si="141"/>
        <v>0</v>
      </c>
      <c r="W212" s="447"/>
      <c r="X212" s="1"/>
      <c r="Y212" s="81"/>
      <c r="Z212" s="490"/>
      <c r="AA212" s="42"/>
      <c r="AB212" s="44"/>
    </row>
    <row r="213" spans="1:28" hidden="1">
      <c r="B213" s="55"/>
      <c r="C213" s="2"/>
      <c r="D213" s="764" t="s">
        <v>374</v>
      </c>
      <c r="E213" s="764"/>
      <c r="F213" s="406">
        <f t="shared" si="148"/>
        <v>0</v>
      </c>
      <c r="G213" s="429">
        <f t="shared" si="149"/>
        <v>0</v>
      </c>
      <c r="H213" s="429">
        <f t="shared" si="150"/>
        <v>0</v>
      </c>
      <c r="I213" s="429">
        <f t="shared" si="150"/>
        <v>0</v>
      </c>
      <c r="J213" s="625">
        <f t="shared" si="151"/>
        <v>0</v>
      </c>
      <c r="K213" s="149"/>
      <c r="L213" s="167">
        <f t="shared" si="145"/>
        <v>0</v>
      </c>
      <c r="M213" s="75"/>
      <c r="N213" s="1"/>
      <c r="O213" s="1"/>
      <c r="P213" s="75"/>
      <c r="Q213" s="1"/>
      <c r="R213" s="1"/>
      <c r="S213" s="1"/>
      <c r="T213" s="1"/>
      <c r="U213" s="81"/>
      <c r="V213" s="541">
        <f t="shared" si="141"/>
        <v>0</v>
      </c>
      <c r="W213" s="447"/>
      <c r="X213" s="1"/>
      <c r="Y213" s="81"/>
      <c r="Z213" s="490"/>
      <c r="AA213" s="42"/>
      <c r="AB213" s="44"/>
    </row>
    <row r="214" spans="1:28" hidden="1">
      <c r="B214" s="55"/>
      <c r="C214" s="2"/>
      <c r="D214" s="764" t="s">
        <v>824</v>
      </c>
      <c r="E214" s="764"/>
      <c r="F214" s="406">
        <f t="shared" si="148"/>
        <v>0</v>
      </c>
      <c r="G214" s="429">
        <f t="shared" si="149"/>
        <v>0</v>
      </c>
      <c r="H214" s="429">
        <f t="shared" si="150"/>
        <v>0</v>
      </c>
      <c r="I214" s="429">
        <f t="shared" si="150"/>
        <v>0</v>
      </c>
      <c r="J214" s="625">
        <f t="shared" si="151"/>
        <v>0</v>
      </c>
      <c r="K214" s="149"/>
      <c r="L214" s="167">
        <f t="shared" si="145"/>
        <v>0</v>
      </c>
      <c r="M214" s="75"/>
      <c r="N214" s="1"/>
      <c r="O214" s="1"/>
      <c r="P214" s="75"/>
      <c r="Q214" s="1"/>
      <c r="R214" s="1"/>
      <c r="S214" s="1"/>
      <c r="T214" s="1"/>
      <c r="U214" s="81"/>
      <c r="V214" s="541">
        <f t="shared" si="141"/>
        <v>0</v>
      </c>
      <c r="W214" s="447"/>
      <c r="X214" s="1"/>
      <c r="Y214" s="81"/>
      <c r="Z214" s="490"/>
      <c r="AA214" s="42"/>
      <c r="AB214" s="44"/>
    </row>
    <row r="215" spans="1:28" hidden="1">
      <c r="B215" s="55"/>
      <c r="C215" s="2"/>
      <c r="D215" s="764" t="s">
        <v>566</v>
      </c>
      <c r="E215" s="764"/>
      <c r="F215" s="406">
        <f t="shared" si="148"/>
        <v>0</v>
      </c>
      <c r="G215" s="429">
        <f t="shared" si="149"/>
        <v>0</v>
      </c>
      <c r="H215" s="429">
        <f t="shared" si="150"/>
        <v>0</v>
      </c>
      <c r="I215" s="429">
        <f t="shared" si="150"/>
        <v>0</v>
      </c>
      <c r="J215" s="625">
        <f t="shared" si="151"/>
        <v>0</v>
      </c>
      <c r="K215" s="149"/>
      <c r="L215" s="167">
        <f t="shared" si="145"/>
        <v>0</v>
      </c>
      <c r="M215" s="75"/>
      <c r="N215" s="1"/>
      <c r="O215" s="1"/>
      <c r="P215" s="75"/>
      <c r="Q215" s="1"/>
      <c r="R215" s="1"/>
      <c r="S215" s="1"/>
      <c r="T215" s="1"/>
      <c r="U215" s="81"/>
      <c r="V215" s="541">
        <f t="shared" si="141"/>
        <v>0</v>
      </c>
      <c r="W215" s="447"/>
      <c r="X215" s="1"/>
      <c r="Y215" s="81"/>
      <c r="Z215" s="490"/>
      <c r="AA215" s="42"/>
      <c r="AB215" s="44"/>
    </row>
    <row r="216" spans="1:28" s="18" customFormat="1" hidden="1">
      <c r="A216" s="127" t="s">
        <v>278</v>
      </c>
      <c r="B216" s="92" t="s">
        <v>689</v>
      </c>
      <c r="C216" s="769" t="s">
        <v>279</v>
      </c>
      <c r="D216" s="770"/>
      <c r="E216" s="770"/>
      <c r="F216" s="399">
        <f t="shared" si="148"/>
        <v>0</v>
      </c>
      <c r="G216" s="422">
        <f t="shared" si="149"/>
        <v>0</v>
      </c>
      <c r="H216" s="422">
        <f t="shared" si="150"/>
        <v>0</v>
      </c>
      <c r="I216" s="422">
        <f t="shared" si="150"/>
        <v>0</v>
      </c>
      <c r="J216" s="618">
        <f t="shared" si="151"/>
        <v>0</v>
      </c>
      <c r="K216" s="150"/>
      <c r="L216" s="166">
        <f t="shared" si="145"/>
        <v>0</v>
      </c>
      <c r="M216" s="94"/>
      <c r="N216" s="95"/>
      <c r="O216" s="95"/>
      <c r="P216" s="94"/>
      <c r="Q216" s="95"/>
      <c r="R216" s="95"/>
      <c r="S216" s="95"/>
      <c r="T216" s="95"/>
      <c r="U216" s="98"/>
      <c r="V216" s="539">
        <f t="shared" si="141"/>
        <v>0</v>
      </c>
      <c r="W216" s="445"/>
      <c r="X216" s="95"/>
      <c r="Y216" s="98"/>
      <c r="Z216" s="489"/>
      <c r="AA216" s="97"/>
      <c r="AB216" s="99"/>
    </row>
    <row r="217" spans="1:28" s="18" customFormat="1" hidden="1">
      <c r="A217" s="127" t="s">
        <v>280</v>
      </c>
      <c r="B217" s="92" t="s">
        <v>690</v>
      </c>
      <c r="C217" s="769" t="s">
        <v>281</v>
      </c>
      <c r="D217" s="770"/>
      <c r="E217" s="770"/>
      <c r="F217" s="399">
        <f t="shared" si="148"/>
        <v>0</v>
      </c>
      <c r="G217" s="422">
        <f t="shared" si="149"/>
        <v>0</v>
      </c>
      <c r="H217" s="422">
        <f t="shared" si="150"/>
        <v>0</v>
      </c>
      <c r="I217" s="422">
        <f t="shared" si="150"/>
        <v>0</v>
      </c>
      <c r="J217" s="618">
        <f t="shared" si="151"/>
        <v>0</v>
      </c>
      <c r="K217" s="150"/>
      <c r="L217" s="166">
        <f t="shared" si="145"/>
        <v>0</v>
      </c>
      <c r="M217" s="94"/>
      <c r="N217" s="95"/>
      <c r="O217" s="95"/>
      <c r="P217" s="94"/>
      <c r="Q217" s="95"/>
      <c r="R217" s="95"/>
      <c r="S217" s="95"/>
      <c r="T217" s="95"/>
      <c r="U217" s="98"/>
      <c r="V217" s="539">
        <f t="shared" si="141"/>
        <v>0</v>
      </c>
      <c r="W217" s="445"/>
      <c r="X217" s="95"/>
      <c r="Y217" s="98"/>
      <c r="Z217" s="489"/>
      <c r="AA217" s="97"/>
      <c r="AB217" s="99"/>
    </row>
    <row r="218" spans="1:28" s="18" customFormat="1" hidden="1">
      <c r="A218" s="127" t="s">
        <v>282</v>
      </c>
      <c r="B218" s="92" t="s">
        <v>691</v>
      </c>
      <c r="C218" s="769" t="s">
        <v>283</v>
      </c>
      <c r="D218" s="770"/>
      <c r="E218" s="770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422">
        <f>I219+I220+I221+I222+I223+I224+I225+I226+I227+I228</f>
        <v>0</v>
      </c>
      <c r="J218" s="618">
        <f>J219+J220+J221+J222+J223+J224+J225+J226+J227+J228</f>
        <v>0</v>
      </c>
      <c r="K218" s="150">
        <f t="shared" ref="K218:AB218" si="152">K219+K220+K221+K222+K223+K224+K225+K226+K227+K228</f>
        <v>0</v>
      </c>
      <c r="L218" s="166">
        <f t="shared" si="145"/>
        <v>0</v>
      </c>
      <c r="M218" s="94">
        <f t="shared" ref="M218:O218" si="153">M219+M220+M221+M222+M223+M224+M225+M226+M227+M228</f>
        <v>0</v>
      </c>
      <c r="N218" s="95">
        <f t="shared" si="153"/>
        <v>0</v>
      </c>
      <c r="O218" s="95">
        <f t="shared" si="153"/>
        <v>0</v>
      </c>
      <c r="P218" s="94">
        <f t="shared" si="152"/>
        <v>0</v>
      </c>
      <c r="Q218" s="95">
        <f t="shared" si="152"/>
        <v>0</v>
      </c>
      <c r="R218" s="95">
        <f t="shared" si="152"/>
        <v>0</v>
      </c>
      <c r="S218" s="95">
        <f t="shared" si="152"/>
        <v>0</v>
      </c>
      <c r="T218" s="95">
        <f t="shared" si="152"/>
        <v>0</v>
      </c>
      <c r="U218" s="98">
        <f t="shared" si="152"/>
        <v>0</v>
      </c>
      <c r="V218" s="539">
        <f t="shared" si="141"/>
        <v>0</v>
      </c>
      <c r="W218" s="445">
        <f t="shared" si="152"/>
        <v>0</v>
      </c>
      <c r="X218" s="95">
        <f t="shared" si="152"/>
        <v>0</v>
      </c>
      <c r="Y218" s="98">
        <f t="shared" si="152"/>
        <v>0</v>
      </c>
      <c r="Z218" s="489">
        <f t="shared" si="152"/>
        <v>0</v>
      </c>
      <c r="AA218" s="97">
        <f t="shared" si="152"/>
        <v>0</v>
      </c>
      <c r="AB218" s="99">
        <f t="shared" si="152"/>
        <v>0</v>
      </c>
    </row>
    <row r="219" spans="1:28" hidden="1">
      <c r="B219" s="55"/>
      <c r="C219" s="2"/>
      <c r="D219" s="764" t="s">
        <v>376</v>
      </c>
      <c r="E219" s="764"/>
      <c r="F219" s="406">
        <f t="shared" ref="F219:F228" si="154">SUM(O219:AA219)</f>
        <v>0</v>
      </c>
      <c r="G219" s="429">
        <f t="shared" ref="G219:G228" si="155">SUM(O219:AA219)</f>
        <v>0</v>
      </c>
      <c r="H219" s="429">
        <f t="shared" ref="H219:I228" si="156">SUM(O219:AA219)</f>
        <v>0</v>
      </c>
      <c r="I219" s="429">
        <f t="shared" si="156"/>
        <v>0</v>
      </c>
      <c r="J219" s="625">
        <f t="shared" ref="J219:J228" si="157">SUM(P219:AB219)</f>
        <v>0</v>
      </c>
      <c r="K219" s="149"/>
      <c r="L219" s="167">
        <f t="shared" si="145"/>
        <v>0</v>
      </c>
      <c r="M219" s="75"/>
      <c r="N219" s="1"/>
      <c r="O219" s="1"/>
      <c r="P219" s="75"/>
      <c r="Q219" s="1"/>
      <c r="R219" s="1"/>
      <c r="S219" s="1"/>
      <c r="T219" s="1"/>
      <c r="U219" s="81"/>
      <c r="V219" s="541">
        <f t="shared" si="141"/>
        <v>0</v>
      </c>
      <c r="W219" s="447"/>
      <c r="X219" s="1"/>
      <c r="Y219" s="81"/>
      <c r="Z219" s="490"/>
      <c r="AA219" s="42"/>
      <c r="AB219" s="44"/>
    </row>
    <row r="220" spans="1:28" hidden="1">
      <c r="B220" s="55"/>
      <c r="C220" s="2"/>
      <c r="D220" s="764" t="s">
        <v>377</v>
      </c>
      <c r="E220" s="764"/>
      <c r="F220" s="406">
        <f t="shared" si="154"/>
        <v>0</v>
      </c>
      <c r="G220" s="429">
        <f t="shared" si="155"/>
        <v>0</v>
      </c>
      <c r="H220" s="429">
        <f t="shared" si="156"/>
        <v>0</v>
      </c>
      <c r="I220" s="429">
        <f t="shared" si="156"/>
        <v>0</v>
      </c>
      <c r="J220" s="625">
        <f t="shared" si="157"/>
        <v>0</v>
      </c>
      <c r="K220" s="149"/>
      <c r="L220" s="167">
        <f t="shared" si="145"/>
        <v>0</v>
      </c>
      <c r="M220" s="75"/>
      <c r="N220" s="1"/>
      <c r="O220" s="1"/>
      <c r="P220" s="75"/>
      <c r="Q220" s="1"/>
      <c r="R220" s="1"/>
      <c r="S220" s="1"/>
      <c r="T220" s="1"/>
      <c r="U220" s="81"/>
      <c r="V220" s="541">
        <f t="shared" si="141"/>
        <v>0</v>
      </c>
      <c r="W220" s="447"/>
      <c r="X220" s="1"/>
      <c r="Y220" s="81"/>
      <c r="Z220" s="490"/>
      <c r="AA220" s="42"/>
      <c r="AB220" s="44"/>
    </row>
    <row r="221" spans="1:28" hidden="1">
      <c r="B221" s="55"/>
      <c r="C221" s="2"/>
      <c r="D221" s="764" t="s">
        <v>378</v>
      </c>
      <c r="E221" s="764"/>
      <c r="F221" s="406">
        <f t="shared" si="154"/>
        <v>0</v>
      </c>
      <c r="G221" s="429">
        <f t="shared" si="155"/>
        <v>0</v>
      </c>
      <c r="H221" s="429">
        <f t="shared" si="156"/>
        <v>0</v>
      </c>
      <c r="I221" s="429">
        <f t="shared" si="156"/>
        <v>0</v>
      </c>
      <c r="J221" s="625">
        <f t="shared" si="157"/>
        <v>0</v>
      </c>
      <c r="K221" s="149"/>
      <c r="L221" s="167">
        <f t="shared" si="145"/>
        <v>0</v>
      </c>
      <c r="M221" s="75"/>
      <c r="N221" s="1"/>
      <c r="O221" s="1"/>
      <c r="P221" s="75"/>
      <c r="Q221" s="1"/>
      <c r="R221" s="1"/>
      <c r="S221" s="1"/>
      <c r="T221" s="1"/>
      <c r="U221" s="81"/>
      <c r="V221" s="541">
        <f t="shared" si="141"/>
        <v>0</v>
      </c>
      <c r="W221" s="447"/>
      <c r="X221" s="1"/>
      <c r="Y221" s="81"/>
      <c r="Z221" s="490"/>
      <c r="AA221" s="42"/>
      <c r="AB221" s="44"/>
    </row>
    <row r="222" spans="1:28" hidden="1">
      <c r="B222" s="55"/>
      <c r="C222" s="2"/>
      <c r="D222" s="764" t="s">
        <v>379</v>
      </c>
      <c r="E222" s="764"/>
      <c r="F222" s="406">
        <f t="shared" si="154"/>
        <v>0</v>
      </c>
      <c r="G222" s="429">
        <f t="shared" si="155"/>
        <v>0</v>
      </c>
      <c r="H222" s="429">
        <f t="shared" si="156"/>
        <v>0</v>
      </c>
      <c r="I222" s="429">
        <f t="shared" si="156"/>
        <v>0</v>
      </c>
      <c r="J222" s="625">
        <f t="shared" si="157"/>
        <v>0</v>
      </c>
      <c r="K222" s="149"/>
      <c r="L222" s="167">
        <f t="shared" si="145"/>
        <v>0</v>
      </c>
      <c r="M222" s="75"/>
      <c r="N222" s="1"/>
      <c r="O222" s="1"/>
      <c r="P222" s="75"/>
      <c r="Q222" s="1"/>
      <c r="R222" s="1"/>
      <c r="S222" s="1"/>
      <c r="T222" s="1"/>
      <c r="U222" s="81"/>
      <c r="V222" s="541">
        <f t="shared" si="141"/>
        <v>0</v>
      </c>
      <c r="W222" s="447"/>
      <c r="X222" s="1"/>
      <c r="Y222" s="81"/>
      <c r="Z222" s="490"/>
      <c r="AA222" s="42"/>
      <c r="AB222" s="44"/>
    </row>
    <row r="223" spans="1:28" hidden="1">
      <c r="B223" s="55"/>
      <c r="C223" s="2"/>
      <c r="D223" s="764" t="s">
        <v>380</v>
      </c>
      <c r="E223" s="764"/>
      <c r="F223" s="406">
        <f t="shared" si="154"/>
        <v>0</v>
      </c>
      <c r="G223" s="429">
        <f t="shared" si="155"/>
        <v>0</v>
      </c>
      <c r="H223" s="429">
        <f t="shared" si="156"/>
        <v>0</v>
      </c>
      <c r="I223" s="429">
        <f t="shared" si="156"/>
        <v>0</v>
      </c>
      <c r="J223" s="625">
        <f t="shared" si="157"/>
        <v>0</v>
      </c>
      <c r="K223" s="149"/>
      <c r="L223" s="167">
        <f t="shared" si="145"/>
        <v>0</v>
      </c>
      <c r="M223" s="75"/>
      <c r="N223" s="1"/>
      <c r="O223" s="1"/>
      <c r="P223" s="75"/>
      <c r="Q223" s="1"/>
      <c r="R223" s="1"/>
      <c r="S223" s="1"/>
      <c r="T223" s="1"/>
      <c r="U223" s="81"/>
      <c r="V223" s="541">
        <f t="shared" si="141"/>
        <v>0</v>
      </c>
      <c r="W223" s="447"/>
      <c r="X223" s="1"/>
      <c r="Y223" s="81"/>
      <c r="Z223" s="490"/>
      <c r="AA223" s="42"/>
      <c r="AB223" s="44"/>
    </row>
    <row r="224" spans="1:28" ht="25.5" hidden="1" customHeight="1">
      <c r="B224" s="55"/>
      <c r="C224" s="2"/>
      <c r="D224" s="735" t="s">
        <v>538</v>
      </c>
      <c r="E224" s="735"/>
      <c r="F224" s="409">
        <f t="shared" si="154"/>
        <v>0</v>
      </c>
      <c r="G224" s="432">
        <f t="shared" si="155"/>
        <v>0</v>
      </c>
      <c r="H224" s="432">
        <f t="shared" si="156"/>
        <v>0</v>
      </c>
      <c r="I224" s="432">
        <f t="shared" si="156"/>
        <v>0</v>
      </c>
      <c r="J224" s="628">
        <f t="shared" si="157"/>
        <v>0</v>
      </c>
      <c r="K224" s="159"/>
      <c r="L224" s="167">
        <f t="shared" si="145"/>
        <v>0</v>
      </c>
      <c r="M224" s="75"/>
      <c r="N224" s="1"/>
      <c r="O224" s="1"/>
      <c r="P224" s="75"/>
      <c r="Q224" s="1"/>
      <c r="R224" s="1"/>
      <c r="S224" s="1"/>
      <c r="T224" s="1"/>
      <c r="U224" s="81"/>
      <c r="V224" s="541">
        <f t="shared" si="141"/>
        <v>0</v>
      </c>
      <c r="W224" s="447"/>
      <c r="X224" s="1"/>
      <c r="Y224" s="81"/>
      <c r="Z224" s="490"/>
      <c r="AA224" s="42"/>
      <c r="AB224" s="44"/>
    </row>
    <row r="225" spans="1:28" ht="25.5" hidden="1" customHeight="1">
      <c r="B225" s="55"/>
      <c r="C225" s="2"/>
      <c r="D225" s="735" t="s">
        <v>541</v>
      </c>
      <c r="E225" s="735"/>
      <c r="F225" s="409">
        <f t="shared" si="154"/>
        <v>0</v>
      </c>
      <c r="G225" s="432">
        <f t="shared" si="155"/>
        <v>0</v>
      </c>
      <c r="H225" s="432">
        <f t="shared" si="156"/>
        <v>0</v>
      </c>
      <c r="I225" s="432">
        <f t="shared" si="156"/>
        <v>0</v>
      </c>
      <c r="J225" s="628">
        <f t="shared" si="157"/>
        <v>0</v>
      </c>
      <c r="K225" s="159"/>
      <c r="L225" s="167">
        <f t="shared" si="145"/>
        <v>0</v>
      </c>
      <c r="M225" s="75"/>
      <c r="N225" s="1"/>
      <c r="O225" s="1"/>
      <c r="P225" s="75"/>
      <c r="Q225" s="1"/>
      <c r="R225" s="1"/>
      <c r="S225" s="1"/>
      <c r="T225" s="1"/>
      <c r="U225" s="81"/>
      <c r="V225" s="541">
        <f t="shared" si="141"/>
        <v>0</v>
      </c>
      <c r="W225" s="447"/>
      <c r="X225" s="1"/>
      <c r="Y225" s="81"/>
      <c r="Z225" s="490"/>
      <c r="AA225" s="42"/>
      <c r="AB225" s="44"/>
    </row>
    <row r="226" spans="1:28" hidden="1">
      <c r="B226" s="55"/>
      <c r="C226" s="2"/>
      <c r="D226" s="764" t="s">
        <v>381</v>
      </c>
      <c r="E226" s="764"/>
      <c r="F226" s="406">
        <f t="shared" si="154"/>
        <v>0</v>
      </c>
      <c r="G226" s="429">
        <f t="shared" si="155"/>
        <v>0</v>
      </c>
      <c r="H226" s="429">
        <f t="shared" si="156"/>
        <v>0</v>
      </c>
      <c r="I226" s="429">
        <f t="shared" si="156"/>
        <v>0</v>
      </c>
      <c r="J226" s="625">
        <f t="shared" si="157"/>
        <v>0</v>
      </c>
      <c r="K226" s="149"/>
      <c r="L226" s="167">
        <f t="shared" si="145"/>
        <v>0</v>
      </c>
      <c r="M226" s="75"/>
      <c r="N226" s="1"/>
      <c r="O226" s="1"/>
      <c r="P226" s="75"/>
      <c r="Q226" s="1"/>
      <c r="R226" s="1"/>
      <c r="S226" s="1"/>
      <c r="T226" s="1"/>
      <c r="U226" s="81"/>
      <c r="V226" s="541">
        <f t="shared" si="141"/>
        <v>0</v>
      </c>
      <c r="W226" s="447"/>
      <c r="X226" s="1"/>
      <c r="Y226" s="81"/>
      <c r="Z226" s="490"/>
      <c r="AA226" s="42"/>
      <c r="AB226" s="44"/>
    </row>
    <row r="227" spans="1:28" hidden="1">
      <c r="B227" s="55"/>
      <c r="C227" s="2"/>
      <c r="D227" s="764" t="s">
        <v>382</v>
      </c>
      <c r="E227" s="764"/>
      <c r="F227" s="406">
        <f t="shared" si="154"/>
        <v>0</v>
      </c>
      <c r="G227" s="429">
        <f t="shared" si="155"/>
        <v>0</v>
      </c>
      <c r="H227" s="429">
        <f t="shared" si="156"/>
        <v>0</v>
      </c>
      <c r="I227" s="429">
        <f t="shared" si="156"/>
        <v>0</v>
      </c>
      <c r="J227" s="625">
        <f t="shared" si="157"/>
        <v>0</v>
      </c>
      <c r="K227" s="149"/>
      <c r="L227" s="167">
        <f t="shared" si="145"/>
        <v>0</v>
      </c>
      <c r="M227" s="75"/>
      <c r="N227" s="1"/>
      <c r="O227" s="1"/>
      <c r="P227" s="75"/>
      <c r="Q227" s="1"/>
      <c r="R227" s="1"/>
      <c r="S227" s="1"/>
      <c r="T227" s="1"/>
      <c r="U227" s="81"/>
      <c r="V227" s="541">
        <f t="shared" si="141"/>
        <v>0</v>
      </c>
      <c r="W227" s="447"/>
      <c r="X227" s="1"/>
      <c r="Y227" s="81"/>
      <c r="Z227" s="490"/>
      <c r="AA227" s="42"/>
      <c r="AB227" s="44"/>
    </row>
    <row r="228" spans="1:28" ht="15.75" hidden="1" thickBot="1">
      <c r="B228" s="57"/>
      <c r="C228" s="20"/>
      <c r="D228" s="772" t="s">
        <v>567</v>
      </c>
      <c r="E228" s="772"/>
      <c r="F228" s="417">
        <f t="shared" si="154"/>
        <v>0</v>
      </c>
      <c r="G228" s="440">
        <f t="shared" si="155"/>
        <v>0</v>
      </c>
      <c r="H228" s="440">
        <f t="shared" si="156"/>
        <v>0</v>
      </c>
      <c r="I228" s="440">
        <f t="shared" si="156"/>
        <v>0</v>
      </c>
      <c r="J228" s="636">
        <f t="shared" si="157"/>
        <v>0</v>
      </c>
      <c r="K228" s="151"/>
      <c r="L228" s="167">
        <f t="shared" si="145"/>
        <v>0</v>
      </c>
      <c r="M228" s="75"/>
      <c r="N228" s="1"/>
      <c r="O228" s="1"/>
      <c r="P228" s="75"/>
      <c r="Q228" s="1"/>
      <c r="R228" s="1"/>
      <c r="S228" s="1"/>
      <c r="T228" s="1"/>
      <c r="U228" s="81"/>
      <c r="V228" s="541">
        <f t="shared" si="141"/>
        <v>0</v>
      </c>
      <c r="W228" s="447"/>
      <c r="X228" s="1"/>
      <c r="Y228" s="81"/>
      <c r="Z228" s="490"/>
      <c r="AA228" s="42"/>
      <c r="AB228" s="44"/>
    </row>
    <row r="229" spans="1:28" ht="15.75" thickBot="1">
      <c r="B229" s="100" t="s">
        <v>284</v>
      </c>
      <c r="C229" s="773" t="s">
        <v>285</v>
      </c>
      <c r="D229" s="774"/>
      <c r="E229" s="774"/>
      <c r="F229" s="402">
        <f>F230+F251+F257+F258</f>
        <v>0</v>
      </c>
      <c r="G229" s="425">
        <f>G230+G251+G257+G258</f>
        <v>0</v>
      </c>
      <c r="H229" s="425">
        <f>H230+H251+H257+H258</f>
        <v>0</v>
      </c>
      <c r="I229" s="425">
        <f>I230+I251+I257+I258</f>
        <v>0</v>
      </c>
      <c r="J229" s="621">
        <f>J230+J251+J257+J258</f>
        <v>0</v>
      </c>
      <c r="K229" s="152">
        <f t="shared" ref="K229:AB229" si="158">K230+K251+K257+K258</f>
        <v>0</v>
      </c>
      <c r="L229" s="164">
        <f t="shared" si="145"/>
        <v>0</v>
      </c>
      <c r="M229" s="86">
        <f t="shared" ref="M229:O229" si="159">M230+M251+M257+M258</f>
        <v>0</v>
      </c>
      <c r="N229" s="87">
        <f t="shared" si="159"/>
        <v>0</v>
      </c>
      <c r="O229" s="87">
        <f t="shared" si="159"/>
        <v>0</v>
      </c>
      <c r="P229" s="86">
        <f t="shared" si="158"/>
        <v>0</v>
      </c>
      <c r="Q229" s="87">
        <f t="shared" si="158"/>
        <v>0</v>
      </c>
      <c r="R229" s="87">
        <f t="shared" si="158"/>
        <v>0</v>
      </c>
      <c r="S229" s="87">
        <f t="shared" si="158"/>
        <v>0</v>
      </c>
      <c r="T229" s="87">
        <f t="shared" si="158"/>
        <v>0</v>
      </c>
      <c r="U229" s="90">
        <f t="shared" si="158"/>
        <v>0</v>
      </c>
      <c r="V229" s="536">
        <f t="shared" si="141"/>
        <v>0</v>
      </c>
      <c r="W229" s="442">
        <f t="shared" si="158"/>
        <v>0</v>
      </c>
      <c r="X229" s="87">
        <f t="shared" si="158"/>
        <v>0</v>
      </c>
      <c r="Y229" s="90">
        <f t="shared" si="158"/>
        <v>0</v>
      </c>
      <c r="Z229" s="486">
        <f t="shared" si="158"/>
        <v>0</v>
      </c>
      <c r="AA229" s="89">
        <f t="shared" si="158"/>
        <v>0</v>
      </c>
      <c r="AB229" s="91">
        <f t="shared" si="158"/>
        <v>0</v>
      </c>
    </row>
    <row r="230" spans="1:28" hidden="1">
      <c r="B230" s="116" t="s">
        <v>692</v>
      </c>
      <c r="C230" s="801" t="s">
        <v>286</v>
      </c>
      <c r="D230" s="802"/>
      <c r="E230" s="802"/>
      <c r="F230" s="397">
        <f>F231+F235+F242+F243+F244+F245+F246+F247+F248</f>
        <v>0</v>
      </c>
      <c r="G230" s="420">
        <f>G231+G235+G242+G243+G244+G245+G246+G247+G248</f>
        <v>0</v>
      </c>
      <c r="H230" s="420">
        <f>H231+H235+H242+H243+H244+H245+H246+H247+H248</f>
        <v>0</v>
      </c>
      <c r="I230" s="420">
        <f>I231+I235+I242+I243+I244+I245+I246+I247+I248</f>
        <v>0</v>
      </c>
      <c r="J230" s="616">
        <f>J231+J235+J242+J243+J244+J245+J246+J247+J248</f>
        <v>0</v>
      </c>
      <c r="K230" s="148">
        <f t="shared" ref="K230:AB230" si="160">K231+K235+K242+K243+K244+K245+K246+K247+K248</f>
        <v>0</v>
      </c>
      <c r="L230" s="165">
        <f t="shared" si="145"/>
        <v>0</v>
      </c>
      <c r="M230" s="118">
        <f t="shared" ref="M230:O230" si="161">M231+M235+M242+M243+M244+M245+M246+M247+M248</f>
        <v>0</v>
      </c>
      <c r="N230" s="119">
        <f t="shared" si="161"/>
        <v>0</v>
      </c>
      <c r="O230" s="119">
        <f t="shared" si="161"/>
        <v>0</v>
      </c>
      <c r="P230" s="118">
        <f t="shared" si="160"/>
        <v>0</v>
      </c>
      <c r="Q230" s="119">
        <f t="shared" si="160"/>
        <v>0</v>
      </c>
      <c r="R230" s="119">
        <f t="shared" si="160"/>
        <v>0</v>
      </c>
      <c r="S230" s="119">
        <f t="shared" si="160"/>
        <v>0</v>
      </c>
      <c r="T230" s="119">
        <f t="shared" si="160"/>
        <v>0</v>
      </c>
      <c r="U230" s="122">
        <f t="shared" si="160"/>
        <v>0</v>
      </c>
      <c r="V230" s="537">
        <f t="shared" si="141"/>
        <v>0</v>
      </c>
      <c r="W230" s="443">
        <f t="shared" si="160"/>
        <v>0</v>
      </c>
      <c r="X230" s="119">
        <f t="shared" si="160"/>
        <v>0</v>
      </c>
      <c r="Y230" s="122">
        <f t="shared" si="160"/>
        <v>0</v>
      </c>
      <c r="Z230" s="487">
        <f t="shared" si="160"/>
        <v>0</v>
      </c>
      <c r="AA230" s="121">
        <f t="shared" si="160"/>
        <v>0</v>
      </c>
      <c r="AB230" s="123">
        <f t="shared" si="160"/>
        <v>0</v>
      </c>
    </row>
    <row r="231" spans="1:28" s="18" customFormat="1" hidden="1">
      <c r="A231" s="127"/>
      <c r="B231" s="53" t="s">
        <v>693</v>
      </c>
      <c r="C231" s="799" t="s">
        <v>287</v>
      </c>
      <c r="D231" s="800"/>
      <c r="E231" s="800"/>
      <c r="F231" s="400">
        <f>F232+F233+F234</f>
        <v>0</v>
      </c>
      <c r="G231" s="423">
        <f>G232+G233+G234</f>
        <v>0</v>
      </c>
      <c r="H231" s="423">
        <f>H232+H233+H234</f>
        <v>0</v>
      </c>
      <c r="I231" s="423">
        <f>I232+I233+I234</f>
        <v>0</v>
      </c>
      <c r="J231" s="619">
        <f>J232+J233+J234</f>
        <v>0</v>
      </c>
      <c r="K231" s="156">
        <f t="shared" ref="K231:AB231" si="162">K232+K233+K234</f>
        <v>0</v>
      </c>
      <c r="L231" s="168">
        <f t="shared" si="145"/>
        <v>0</v>
      </c>
      <c r="M231" s="77">
        <f t="shared" ref="M231:O231" si="163">M232+M233+M234</f>
        <v>0</v>
      </c>
      <c r="N231" s="13">
        <f t="shared" si="163"/>
        <v>0</v>
      </c>
      <c r="O231" s="13">
        <f t="shared" si="163"/>
        <v>0</v>
      </c>
      <c r="P231" s="77">
        <f t="shared" si="162"/>
        <v>0</v>
      </c>
      <c r="Q231" s="13">
        <f t="shared" si="162"/>
        <v>0</v>
      </c>
      <c r="R231" s="13">
        <f t="shared" si="162"/>
        <v>0</v>
      </c>
      <c r="S231" s="13">
        <f t="shared" si="162"/>
        <v>0</v>
      </c>
      <c r="T231" s="13">
        <f t="shared" si="162"/>
        <v>0</v>
      </c>
      <c r="U231" s="82">
        <f t="shared" si="162"/>
        <v>0</v>
      </c>
      <c r="V231" s="540">
        <f t="shared" si="141"/>
        <v>0</v>
      </c>
      <c r="W231" s="446">
        <f t="shared" si="162"/>
        <v>0</v>
      </c>
      <c r="X231" s="13">
        <f t="shared" si="162"/>
        <v>0</v>
      </c>
      <c r="Y231" s="82">
        <f t="shared" si="162"/>
        <v>0</v>
      </c>
      <c r="Z231" s="488">
        <f t="shared" si="162"/>
        <v>0</v>
      </c>
      <c r="AA231" s="43">
        <f t="shared" si="162"/>
        <v>0</v>
      </c>
      <c r="AB231" s="45">
        <f t="shared" si="162"/>
        <v>0</v>
      </c>
    </row>
    <row r="232" spans="1:28" s="209" customFormat="1" hidden="1">
      <c r="A232" s="127" t="s">
        <v>288</v>
      </c>
      <c r="B232" s="189" t="s">
        <v>694</v>
      </c>
      <c r="C232" s="240"/>
      <c r="D232" s="803" t="s">
        <v>706</v>
      </c>
      <c r="E232" s="803"/>
      <c r="F232" s="418">
        <f>SUM(O232:AA232)</f>
        <v>0</v>
      </c>
      <c r="G232" s="441">
        <f>SUM(O232:AA232)</f>
        <v>0</v>
      </c>
      <c r="H232" s="441">
        <f t="shared" ref="H232:I234" si="164">SUM(O232:AA232)</f>
        <v>0</v>
      </c>
      <c r="I232" s="441">
        <f t="shared" si="164"/>
        <v>0</v>
      </c>
      <c r="J232" s="637">
        <f t="shared" ref="J232:J234" si="165">SUM(P232:AB232)</f>
        <v>0</v>
      </c>
      <c r="K232" s="284"/>
      <c r="L232" s="191">
        <f t="shared" si="145"/>
        <v>0</v>
      </c>
      <c r="M232" s="199"/>
      <c r="N232" s="193"/>
      <c r="O232" s="193"/>
      <c r="P232" s="199"/>
      <c r="Q232" s="193"/>
      <c r="R232" s="193"/>
      <c r="S232" s="193"/>
      <c r="T232" s="193"/>
      <c r="U232" s="194"/>
      <c r="V232" s="538">
        <f t="shared" si="141"/>
        <v>0</v>
      </c>
      <c r="W232" s="444"/>
      <c r="X232" s="193"/>
      <c r="Y232" s="194"/>
      <c r="Z232" s="492"/>
      <c r="AA232" s="192"/>
      <c r="AB232" s="195"/>
    </row>
    <row r="233" spans="1:28" s="209" customFormat="1" hidden="1">
      <c r="A233" s="127" t="s">
        <v>289</v>
      </c>
      <c r="B233" s="189" t="s">
        <v>695</v>
      </c>
      <c r="C233" s="198"/>
      <c r="D233" s="780" t="s">
        <v>707</v>
      </c>
      <c r="E233" s="780"/>
      <c r="F233" s="398">
        <f>SUM(O233:AA233)</f>
        <v>0</v>
      </c>
      <c r="G233" s="421">
        <f>SUM(O233:AA233)</f>
        <v>0</v>
      </c>
      <c r="H233" s="421">
        <f t="shared" si="164"/>
        <v>0</v>
      </c>
      <c r="I233" s="421">
        <f t="shared" si="164"/>
        <v>0</v>
      </c>
      <c r="J233" s="617">
        <f t="shared" si="165"/>
        <v>0</v>
      </c>
      <c r="K233" s="190"/>
      <c r="L233" s="191">
        <f t="shared" si="145"/>
        <v>0</v>
      </c>
      <c r="M233" s="199"/>
      <c r="N233" s="193"/>
      <c r="O233" s="193"/>
      <c r="P233" s="199"/>
      <c r="Q233" s="193"/>
      <c r="R233" s="193"/>
      <c r="S233" s="193"/>
      <c r="T233" s="193"/>
      <c r="U233" s="194"/>
      <c r="V233" s="538">
        <f t="shared" si="141"/>
        <v>0</v>
      </c>
      <c r="W233" s="444"/>
      <c r="X233" s="193"/>
      <c r="Y233" s="194"/>
      <c r="Z233" s="492"/>
      <c r="AA233" s="192"/>
      <c r="AB233" s="195"/>
    </row>
    <row r="234" spans="1:28" s="209" customFormat="1" hidden="1">
      <c r="A234" s="127" t="s">
        <v>290</v>
      </c>
      <c r="B234" s="189" t="s">
        <v>696</v>
      </c>
      <c r="C234" s="198"/>
      <c r="D234" s="780" t="s">
        <v>708</v>
      </c>
      <c r="E234" s="780"/>
      <c r="F234" s="398">
        <f>SUM(O234:AA234)</f>
        <v>0</v>
      </c>
      <c r="G234" s="421">
        <f>SUM(O234:AA234)</f>
        <v>0</v>
      </c>
      <c r="H234" s="421">
        <f t="shared" si="164"/>
        <v>0</v>
      </c>
      <c r="I234" s="421">
        <f t="shared" si="164"/>
        <v>0</v>
      </c>
      <c r="J234" s="617">
        <f t="shared" si="165"/>
        <v>0</v>
      </c>
      <c r="K234" s="190"/>
      <c r="L234" s="191">
        <f t="shared" si="145"/>
        <v>0</v>
      </c>
      <c r="M234" s="199"/>
      <c r="N234" s="193"/>
      <c r="O234" s="193"/>
      <c r="P234" s="199"/>
      <c r="Q234" s="193"/>
      <c r="R234" s="193"/>
      <c r="S234" s="193"/>
      <c r="T234" s="193"/>
      <c r="U234" s="194"/>
      <c r="V234" s="538">
        <f t="shared" si="141"/>
        <v>0</v>
      </c>
      <c r="W234" s="444"/>
      <c r="X234" s="193"/>
      <c r="Y234" s="194"/>
      <c r="Z234" s="492"/>
      <c r="AA234" s="192"/>
      <c r="AB234" s="195"/>
    </row>
    <row r="235" spans="1:28" s="18" customFormat="1" hidden="1">
      <c r="A235" s="127"/>
      <c r="B235" s="53" t="s">
        <v>697</v>
      </c>
      <c r="C235" s="799" t="s">
        <v>291</v>
      </c>
      <c r="D235" s="800"/>
      <c r="E235" s="800"/>
      <c r="F235" s="400">
        <f>F236+F237+F238+F239+F240+F241</f>
        <v>0</v>
      </c>
      <c r="G235" s="423">
        <f>G236+G237+G238+G239+G240+G241</f>
        <v>0</v>
      </c>
      <c r="H235" s="423">
        <f>H236+H237+H238+H239+H240+H241</f>
        <v>0</v>
      </c>
      <c r="I235" s="423">
        <f>I236+I237+I238+I239+I240+I241</f>
        <v>0</v>
      </c>
      <c r="J235" s="619">
        <f>J236+J237+J238+J239+J240+J241</f>
        <v>0</v>
      </c>
      <c r="K235" s="156">
        <f t="shared" ref="K235:AB235" si="166">K236+K237+K238+K239+K240+K241</f>
        <v>0</v>
      </c>
      <c r="L235" s="168">
        <f t="shared" si="145"/>
        <v>0</v>
      </c>
      <c r="M235" s="77">
        <f t="shared" ref="M235:O235" si="167">M236+M237+M238+M239+M240+M241</f>
        <v>0</v>
      </c>
      <c r="N235" s="13">
        <f t="shared" si="167"/>
        <v>0</v>
      </c>
      <c r="O235" s="13">
        <f t="shared" si="167"/>
        <v>0</v>
      </c>
      <c r="P235" s="77">
        <f t="shared" si="166"/>
        <v>0</v>
      </c>
      <c r="Q235" s="13">
        <f t="shared" si="166"/>
        <v>0</v>
      </c>
      <c r="R235" s="13">
        <f t="shared" si="166"/>
        <v>0</v>
      </c>
      <c r="S235" s="13">
        <f t="shared" si="166"/>
        <v>0</v>
      </c>
      <c r="T235" s="13">
        <f t="shared" si="166"/>
        <v>0</v>
      </c>
      <c r="U235" s="82">
        <f t="shared" si="166"/>
        <v>0</v>
      </c>
      <c r="V235" s="540">
        <f t="shared" si="141"/>
        <v>0</v>
      </c>
      <c r="W235" s="446">
        <f t="shared" si="166"/>
        <v>0</v>
      </c>
      <c r="X235" s="13">
        <f t="shared" si="166"/>
        <v>0</v>
      </c>
      <c r="Y235" s="82">
        <f t="shared" si="166"/>
        <v>0</v>
      </c>
      <c r="Z235" s="488">
        <f t="shared" si="166"/>
        <v>0</v>
      </c>
      <c r="AA235" s="43">
        <f t="shared" si="166"/>
        <v>0</v>
      </c>
      <c r="AB235" s="45">
        <f t="shared" si="166"/>
        <v>0</v>
      </c>
    </row>
    <row r="236" spans="1:28" s="209" customFormat="1" hidden="1">
      <c r="A236" s="127" t="s">
        <v>292</v>
      </c>
      <c r="B236" s="189" t="s">
        <v>698</v>
      </c>
      <c r="C236" s="198"/>
      <c r="D236" s="780" t="s">
        <v>383</v>
      </c>
      <c r="E236" s="780"/>
      <c r="F236" s="398">
        <f t="shared" ref="F236:F247" si="168">SUM(O236:AA236)</f>
        <v>0</v>
      </c>
      <c r="G236" s="421">
        <f t="shared" ref="G236:G247" si="169">SUM(O236:AA236)</f>
        <v>0</v>
      </c>
      <c r="H236" s="421">
        <f t="shared" ref="H236:I247" si="170">SUM(O236:AA236)</f>
        <v>0</v>
      </c>
      <c r="I236" s="421">
        <f t="shared" si="170"/>
        <v>0</v>
      </c>
      <c r="J236" s="617">
        <f t="shared" ref="J236:J247" si="171">SUM(P236:AB236)</f>
        <v>0</v>
      </c>
      <c r="K236" s="190"/>
      <c r="L236" s="191">
        <f t="shared" si="145"/>
        <v>0</v>
      </c>
      <c r="M236" s="199"/>
      <c r="N236" s="193"/>
      <c r="O236" s="193"/>
      <c r="P236" s="199"/>
      <c r="Q236" s="193"/>
      <c r="R236" s="193"/>
      <c r="S236" s="193"/>
      <c r="T236" s="193"/>
      <c r="U236" s="194"/>
      <c r="V236" s="538">
        <f t="shared" si="141"/>
        <v>0</v>
      </c>
      <c r="W236" s="444"/>
      <c r="X236" s="193"/>
      <c r="Y236" s="194"/>
      <c r="Z236" s="492"/>
      <c r="AA236" s="192"/>
      <c r="AB236" s="195"/>
    </row>
    <row r="237" spans="1:28" s="209" customFormat="1" hidden="1">
      <c r="A237" s="127" t="s">
        <v>293</v>
      </c>
      <c r="B237" s="189" t="s">
        <v>699</v>
      </c>
      <c r="C237" s="198"/>
      <c r="D237" s="780" t="s">
        <v>384</v>
      </c>
      <c r="E237" s="780"/>
      <c r="F237" s="398">
        <f t="shared" si="168"/>
        <v>0</v>
      </c>
      <c r="G237" s="421">
        <f t="shared" si="169"/>
        <v>0</v>
      </c>
      <c r="H237" s="421">
        <f t="shared" si="170"/>
        <v>0</v>
      </c>
      <c r="I237" s="421">
        <f t="shared" si="170"/>
        <v>0</v>
      </c>
      <c r="J237" s="617">
        <f t="shared" si="171"/>
        <v>0</v>
      </c>
      <c r="K237" s="190"/>
      <c r="L237" s="191">
        <f t="shared" si="145"/>
        <v>0</v>
      </c>
      <c r="M237" s="199"/>
      <c r="N237" s="193"/>
      <c r="O237" s="193"/>
      <c r="P237" s="199"/>
      <c r="Q237" s="193"/>
      <c r="R237" s="193"/>
      <c r="S237" s="193"/>
      <c r="T237" s="193"/>
      <c r="U237" s="194"/>
      <c r="V237" s="538">
        <f t="shared" si="141"/>
        <v>0</v>
      </c>
      <c r="W237" s="444"/>
      <c r="X237" s="193"/>
      <c r="Y237" s="194"/>
      <c r="Z237" s="492"/>
      <c r="AA237" s="192"/>
      <c r="AB237" s="195"/>
    </row>
    <row r="238" spans="1:28" s="209" customFormat="1" hidden="1">
      <c r="A238" s="127" t="s">
        <v>880</v>
      </c>
      <c r="B238" s="189" t="s">
        <v>881</v>
      </c>
      <c r="C238" s="198"/>
      <c r="D238" s="780" t="s">
        <v>882</v>
      </c>
      <c r="E238" s="780"/>
      <c r="F238" s="398">
        <f t="shared" si="168"/>
        <v>0</v>
      </c>
      <c r="G238" s="421">
        <f t="shared" si="169"/>
        <v>0</v>
      </c>
      <c r="H238" s="421">
        <f t="shared" si="170"/>
        <v>0</v>
      </c>
      <c r="I238" s="421">
        <f t="shared" si="170"/>
        <v>0</v>
      </c>
      <c r="J238" s="617">
        <f t="shared" si="171"/>
        <v>0</v>
      </c>
      <c r="K238" s="190"/>
      <c r="L238" s="191">
        <f t="shared" si="145"/>
        <v>0</v>
      </c>
      <c r="M238" s="199"/>
      <c r="N238" s="193"/>
      <c r="O238" s="193"/>
      <c r="P238" s="199"/>
      <c r="Q238" s="193"/>
      <c r="R238" s="193"/>
      <c r="S238" s="193"/>
      <c r="T238" s="193"/>
      <c r="U238" s="194"/>
      <c r="V238" s="538">
        <f t="shared" si="141"/>
        <v>0</v>
      </c>
      <c r="W238" s="444"/>
      <c r="X238" s="193"/>
      <c r="Y238" s="194"/>
      <c r="Z238" s="492"/>
      <c r="AA238" s="192"/>
      <c r="AB238" s="195"/>
    </row>
    <row r="239" spans="1:28" s="209" customFormat="1" hidden="1">
      <c r="A239" s="127" t="s">
        <v>294</v>
      </c>
      <c r="B239" s="189" t="s">
        <v>700</v>
      </c>
      <c r="C239" s="198"/>
      <c r="D239" s="780" t="s">
        <v>295</v>
      </c>
      <c r="E239" s="780"/>
      <c r="F239" s="398">
        <f t="shared" si="168"/>
        <v>0</v>
      </c>
      <c r="G239" s="421">
        <f t="shared" si="169"/>
        <v>0</v>
      </c>
      <c r="H239" s="421">
        <f t="shared" si="170"/>
        <v>0</v>
      </c>
      <c r="I239" s="421">
        <f t="shared" si="170"/>
        <v>0</v>
      </c>
      <c r="J239" s="617">
        <f t="shared" si="171"/>
        <v>0</v>
      </c>
      <c r="K239" s="190"/>
      <c r="L239" s="191">
        <f t="shared" si="145"/>
        <v>0</v>
      </c>
      <c r="M239" s="199"/>
      <c r="N239" s="193"/>
      <c r="O239" s="193"/>
      <c r="P239" s="199"/>
      <c r="Q239" s="193"/>
      <c r="R239" s="193"/>
      <c r="S239" s="193"/>
      <c r="T239" s="193"/>
      <c r="U239" s="194"/>
      <c r="V239" s="538">
        <f t="shared" si="141"/>
        <v>0</v>
      </c>
      <c r="W239" s="444"/>
      <c r="X239" s="193"/>
      <c r="Y239" s="194"/>
      <c r="Z239" s="492"/>
      <c r="AA239" s="192"/>
      <c r="AB239" s="195"/>
    </row>
    <row r="240" spans="1:28" s="209" customFormat="1" hidden="1">
      <c r="A240" s="127" t="s">
        <v>296</v>
      </c>
      <c r="B240" s="189" t="s">
        <v>701</v>
      </c>
      <c r="C240" s="198"/>
      <c r="D240" s="780" t="s">
        <v>297</v>
      </c>
      <c r="E240" s="780"/>
      <c r="F240" s="398">
        <f t="shared" si="168"/>
        <v>0</v>
      </c>
      <c r="G240" s="421">
        <f t="shared" si="169"/>
        <v>0</v>
      </c>
      <c r="H240" s="421">
        <f t="shared" si="170"/>
        <v>0</v>
      </c>
      <c r="I240" s="421">
        <f t="shared" si="170"/>
        <v>0</v>
      </c>
      <c r="J240" s="617">
        <f t="shared" si="171"/>
        <v>0</v>
      </c>
      <c r="K240" s="190"/>
      <c r="L240" s="191">
        <f t="shared" si="145"/>
        <v>0</v>
      </c>
      <c r="M240" s="199"/>
      <c r="N240" s="193"/>
      <c r="O240" s="193"/>
      <c r="P240" s="199"/>
      <c r="Q240" s="193"/>
      <c r="R240" s="193"/>
      <c r="S240" s="193"/>
      <c r="T240" s="193"/>
      <c r="U240" s="194"/>
      <c r="V240" s="538">
        <f t="shared" si="141"/>
        <v>0</v>
      </c>
      <c r="W240" s="444"/>
      <c r="X240" s="193"/>
      <c r="Y240" s="194"/>
      <c r="Z240" s="492"/>
      <c r="AA240" s="192"/>
      <c r="AB240" s="195"/>
    </row>
    <row r="241" spans="1:28" s="209" customFormat="1" hidden="1">
      <c r="A241" s="127" t="s">
        <v>883</v>
      </c>
      <c r="B241" s="189" t="s">
        <v>884</v>
      </c>
      <c r="C241" s="198"/>
      <c r="D241" s="780" t="s">
        <v>885</v>
      </c>
      <c r="E241" s="780"/>
      <c r="F241" s="398">
        <f t="shared" si="168"/>
        <v>0</v>
      </c>
      <c r="G241" s="421">
        <f t="shared" si="169"/>
        <v>0</v>
      </c>
      <c r="H241" s="421">
        <f t="shared" si="170"/>
        <v>0</v>
      </c>
      <c r="I241" s="421">
        <f t="shared" si="170"/>
        <v>0</v>
      </c>
      <c r="J241" s="617">
        <f t="shared" si="171"/>
        <v>0</v>
      </c>
      <c r="K241" s="190"/>
      <c r="L241" s="191">
        <f t="shared" si="145"/>
        <v>0</v>
      </c>
      <c r="M241" s="199"/>
      <c r="N241" s="193"/>
      <c r="O241" s="193"/>
      <c r="P241" s="199"/>
      <c r="Q241" s="193"/>
      <c r="R241" s="193"/>
      <c r="S241" s="193"/>
      <c r="T241" s="193"/>
      <c r="U241" s="194"/>
      <c r="V241" s="538">
        <f t="shared" si="141"/>
        <v>0</v>
      </c>
      <c r="W241" s="444"/>
      <c r="X241" s="193"/>
      <c r="Y241" s="194"/>
      <c r="Z241" s="492"/>
      <c r="AA241" s="192"/>
      <c r="AB241" s="195"/>
    </row>
    <row r="242" spans="1:28" s="41" customFormat="1" hidden="1">
      <c r="A242" s="127" t="s">
        <v>886</v>
      </c>
      <c r="B242" s="53" t="s">
        <v>887</v>
      </c>
      <c r="C242" s="799" t="s">
        <v>888</v>
      </c>
      <c r="D242" s="800"/>
      <c r="E242" s="800"/>
      <c r="F242" s="400">
        <f t="shared" si="168"/>
        <v>0</v>
      </c>
      <c r="G242" s="423">
        <f t="shared" si="169"/>
        <v>0</v>
      </c>
      <c r="H242" s="423">
        <f t="shared" si="170"/>
        <v>0</v>
      </c>
      <c r="I242" s="423">
        <f t="shared" si="170"/>
        <v>0</v>
      </c>
      <c r="J242" s="619">
        <f t="shared" si="171"/>
        <v>0</v>
      </c>
      <c r="K242" s="156"/>
      <c r="L242" s="168">
        <f t="shared" si="145"/>
        <v>0</v>
      </c>
      <c r="M242" s="77"/>
      <c r="N242" s="13"/>
      <c r="O242" s="13"/>
      <c r="P242" s="77"/>
      <c r="Q242" s="13"/>
      <c r="R242" s="13"/>
      <c r="S242" s="13"/>
      <c r="T242" s="13"/>
      <c r="U242" s="82"/>
      <c r="V242" s="540">
        <f t="shared" si="141"/>
        <v>0</v>
      </c>
      <c r="W242" s="446"/>
      <c r="X242" s="13"/>
      <c r="Y242" s="82"/>
      <c r="Z242" s="488"/>
      <c r="AA242" s="43"/>
      <c r="AB242" s="45"/>
    </row>
    <row r="243" spans="1:28" s="41" customFormat="1" hidden="1">
      <c r="A243" s="127" t="s">
        <v>298</v>
      </c>
      <c r="B243" s="53" t="s">
        <v>702</v>
      </c>
      <c r="C243" s="799" t="s">
        <v>299</v>
      </c>
      <c r="D243" s="800"/>
      <c r="E243" s="800"/>
      <c r="F243" s="400">
        <f t="shared" si="168"/>
        <v>0</v>
      </c>
      <c r="G243" s="423">
        <f t="shared" si="169"/>
        <v>0</v>
      </c>
      <c r="H243" s="423">
        <f t="shared" si="170"/>
        <v>0</v>
      </c>
      <c r="I243" s="423">
        <f t="shared" si="170"/>
        <v>0</v>
      </c>
      <c r="J243" s="619">
        <f t="shared" si="171"/>
        <v>0</v>
      </c>
      <c r="K243" s="156"/>
      <c r="L243" s="168">
        <f t="shared" si="145"/>
        <v>0</v>
      </c>
      <c r="M243" s="77"/>
      <c r="N243" s="13"/>
      <c r="O243" s="13"/>
      <c r="P243" s="77"/>
      <c r="Q243" s="13"/>
      <c r="R243" s="13"/>
      <c r="S243" s="13"/>
      <c r="T243" s="13"/>
      <c r="U243" s="82"/>
      <c r="V243" s="540">
        <f t="shared" si="141"/>
        <v>0</v>
      </c>
      <c r="W243" s="446"/>
      <c r="X243" s="13"/>
      <c r="Y243" s="82"/>
      <c r="Z243" s="488"/>
      <c r="AA243" s="43"/>
      <c r="AB243" s="45"/>
    </row>
    <row r="244" spans="1:28" s="41" customFormat="1" hidden="1">
      <c r="A244" s="127" t="s">
        <v>300</v>
      </c>
      <c r="B244" s="53" t="s">
        <v>703</v>
      </c>
      <c r="C244" s="799" t="s">
        <v>889</v>
      </c>
      <c r="D244" s="800"/>
      <c r="E244" s="800"/>
      <c r="F244" s="400">
        <f t="shared" si="168"/>
        <v>0</v>
      </c>
      <c r="G244" s="423">
        <f t="shared" si="169"/>
        <v>0</v>
      </c>
      <c r="H244" s="423">
        <f t="shared" si="170"/>
        <v>0</v>
      </c>
      <c r="I244" s="423">
        <f t="shared" si="170"/>
        <v>0</v>
      </c>
      <c r="J244" s="619">
        <f t="shared" si="171"/>
        <v>0</v>
      </c>
      <c r="K244" s="156"/>
      <c r="L244" s="168">
        <f t="shared" si="145"/>
        <v>0</v>
      </c>
      <c r="M244" s="77"/>
      <c r="N244" s="13"/>
      <c r="O244" s="13"/>
      <c r="P244" s="77"/>
      <c r="Q244" s="13"/>
      <c r="R244" s="13"/>
      <c r="S244" s="13"/>
      <c r="T244" s="13"/>
      <c r="U244" s="82"/>
      <c r="V244" s="540">
        <f t="shared" si="141"/>
        <v>0</v>
      </c>
      <c r="W244" s="446"/>
      <c r="X244" s="13"/>
      <c r="Y244" s="82"/>
      <c r="Z244" s="488"/>
      <c r="AA244" s="43"/>
      <c r="AB244" s="45"/>
    </row>
    <row r="245" spans="1:28" s="41" customFormat="1" hidden="1">
      <c r="A245" s="127" t="s">
        <v>301</v>
      </c>
      <c r="B245" s="53" t="s">
        <v>704</v>
      </c>
      <c r="C245" s="799" t="s">
        <v>890</v>
      </c>
      <c r="D245" s="800"/>
      <c r="E245" s="800"/>
      <c r="F245" s="400">
        <f t="shared" si="168"/>
        <v>0</v>
      </c>
      <c r="G245" s="423">
        <f t="shared" si="169"/>
        <v>0</v>
      </c>
      <c r="H245" s="423">
        <f t="shared" si="170"/>
        <v>0</v>
      </c>
      <c r="I245" s="423">
        <f t="shared" si="170"/>
        <v>0</v>
      </c>
      <c r="J245" s="619">
        <f t="shared" si="171"/>
        <v>0</v>
      </c>
      <c r="K245" s="156"/>
      <c r="L245" s="168">
        <f t="shared" si="145"/>
        <v>0</v>
      </c>
      <c r="M245" s="77"/>
      <c r="N245" s="13"/>
      <c r="O245" s="13"/>
      <c r="P245" s="77"/>
      <c r="Q245" s="13"/>
      <c r="R245" s="13"/>
      <c r="S245" s="13"/>
      <c r="T245" s="13"/>
      <c r="U245" s="82"/>
      <c r="V245" s="540">
        <f t="shared" si="141"/>
        <v>0</v>
      </c>
      <c r="W245" s="446"/>
      <c r="X245" s="13"/>
      <c r="Y245" s="82"/>
      <c r="Z245" s="488"/>
      <c r="AA245" s="43"/>
      <c r="AB245" s="45"/>
    </row>
    <row r="246" spans="1:28" s="41" customFormat="1" hidden="1">
      <c r="A246" s="127" t="s">
        <v>302</v>
      </c>
      <c r="B246" s="53" t="s">
        <v>705</v>
      </c>
      <c r="C246" s="799" t="s">
        <v>303</v>
      </c>
      <c r="D246" s="800"/>
      <c r="E246" s="800"/>
      <c r="F246" s="400">
        <f t="shared" si="168"/>
        <v>0</v>
      </c>
      <c r="G246" s="423">
        <f t="shared" si="169"/>
        <v>0</v>
      </c>
      <c r="H246" s="423">
        <f t="shared" si="170"/>
        <v>0</v>
      </c>
      <c r="I246" s="423">
        <f t="shared" si="170"/>
        <v>0</v>
      </c>
      <c r="J246" s="619">
        <f t="shared" si="171"/>
        <v>0</v>
      </c>
      <c r="K246" s="156"/>
      <c r="L246" s="168">
        <f t="shared" si="145"/>
        <v>0</v>
      </c>
      <c r="M246" s="77"/>
      <c r="N246" s="13"/>
      <c r="O246" s="13"/>
      <c r="P246" s="77"/>
      <c r="Q246" s="13"/>
      <c r="R246" s="13"/>
      <c r="S246" s="13"/>
      <c r="T246" s="13"/>
      <c r="U246" s="82"/>
      <c r="V246" s="540">
        <f t="shared" si="141"/>
        <v>0</v>
      </c>
      <c r="W246" s="446"/>
      <c r="X246" s="13"/>
      <c r="Y246" s="82"/>
      <c r="Z246" s="488"/>
      <c r="AA246" s="43"/>
      <c r="AB246" s="45"/>
    </row>
    <row r="247" spans="1:28" s="41" customFormat="1" hidden="1">
      <c r="A247" s="127" t="s">
        <v>891</v>
      </c>
      <c r="B247" s="53" t="s">
        <v>892</v>
      </c>
      <c r="C247" s="799" t="s">
        <v>894</v>
      </c>
      <c r="D247" s="800"/>
      <c r="E247" s="800"/>
      <c r="F247" s="400">
        <f t="shared" si="168"/>
        <v>0</v>
      </c>
      <c r="G247" s="423">
        <f t="shared" si="169"/>
        <v>0</v>
      </c>
      <c r="H247" s="423">
        <f t="shared" si="170"/>
        <v>0</v>
      </c>
      <c r="I247" s="423">
        <f t="shared" si="170"/>
        <v>0</v>
      </c>
      <c r="J247" s="619">
        <f t="shared" si="171"/>
        <v>0</v>
      </c>
      <c r="K247" s="156"/>
      <c r="L247" s="168">
        <f t="shared" si="145"/>
        <v>0</v>
      </c>
      <c r="M247" s="77"/>
      <c r="N247" s="13"/>
      <c r="O247" s="13"/>
      <c r="P247" s="77"/>
      <c r="Q247" s="13"/>
      <c r="R247" s="13"/>
      <c r="S247" s="13"/>
      <c r="T247" s="13"/>
      <c r="U247" s="82"/>
      <c r="V247" s="540">
        <f t="shared" si="141"/>
        <v>0</v>
      </c>
      <c r="W247" s="446"/>
      <c r="X247" s="13"/>
      <c r="Y247" s="82"/>
      <c r="Z247" s="488"/>
      <c r="AA247" s="43"/>
      <c r="AB247" s="45"/>
    </row>
    <row r="248" spans="1:28" s="41" customFormat="1" hidden="1">
      <c r="A248" s="127"/>
      <c r="B248" s="53" t="s">
        <v>893</v>
      </c>
      <c r="C248" s="799" t="s">
        <v>895</v>
      </c>
      <c r="D248" s="800"/>
      <c r="E248" s="800"/>
      <c r="F248" s="400">
        <f>F249+F250</f>
        <v>0</v>
      </c>
      <c r="G248" s="423">
        <f>G249+G250</f>
        <v>0</v>
      </c>
      <c r="H248" s="423">
        <f>H249+H250</f>
        <v>0</v>
      </c>
      <c r="I248" s="423">
        <f>I249+I250</f>
        <v>0</v>
      </c>
      <c r="J248" s="619">
        <f>J249+J250</f>
        <v>0</v>
      </c>
      <c r="K248" s="156">
        <f t="shared" ref="K248:AB248" si="172">K249+K250</f>
        <v>0</v>
      </c>
      <c r="L248" s="168">
        <f t="shared" si="145"/>
        <v>0</v>
      </c>
      <c r="M248" s="77">
        <f t="shared" ref="M248:O248" si="173">M249+M250</f>
        <v>0</v>
      </c>
      <c r="N248" s="13">
        <f t="shared" si="173"/>
        <v>0</v>
      </c>
      <c r="O248" s="13">
        <f t="shared" si="173"/>
        <v>0</v>
      </c>
      <c r="P248" s="77">
        <f t="shared" si="172"/>
        <v>0</v>
      </c>
      <c r="Q248" s="13">
        <f t="shared" si="172"/>
        <v>0</v>
      </c>
      <c r="R248" s="13">
        <f t="shared" si="172"/>
        <v>0</v>
      </c>
      <c r="S248" s="13">
        <f t="shared" si="172"/>
        <v>0</v>
      </c>
      <c r="T248" s="13">
        <f t="shared" si="172"/>
        <v>0</v>
      </c>
      <c r="U248" s="82">
        <f t="shared" si="172"/>
        <v>0</v>
      </c>
      <c r="V248" s="540">
        <f t="shared" si="141"/>
        <v>0</v>
      </c>
      <c r="W248" s="446">
        <f t="shared" si="172"/>
        <v>0</v>
      </c>
      <c r="X248" s="13">
        <f t="shared" si="172"/>
        <v>0</v>
      </c>
      <c r="Y248" s="82">
        <f t="shared" si="172"/>
        <v>0</v>
      </c>
      <c r="Z248" s="488">
        <f t="shared" si="172"/>
        <v>0</v>
      </c>
      <c r="AA248" s="43">
        <f t="shared" si="172"/>
        <v>0</v>
      </c>
      <c r="AB248" s="45">
        <f t="shared" si="172"/>
        <v>0</v>
      </c>
    </row>
    <row r="249" spans="1:28" s="209" customFormat="1" hidden="1">
      <c r="A249" s="127" t="s">
        <v>897</v>
      </c>
      <c r="B249" s="189" t="s">
        <v>896</v>
      </c>
      <c r="C249" s="198"/>
      <c r="D249" s="780" t="s">
        <v>900</v>
      </c>
      <c r="E249" s="780"/>
      <c r="F249" s="398">
        <f>SUM(O249:AA249)</f>
        <v>0</v>
      </c>
      <c r="G249" s="421">
        <f>SUM(O249:AA249)</f>
        <v>0</v>
      </c>
      <c r="H249" s="421">
        <f>SUM(O249:AA249)</f>
        <v>0</v>
      </c>
      <c r="I249" s="421">
        <f>SUM(P249:AB249)</f>
        <v>0</v>
      </c>
      <c r="J249" s="617">
        <f t="shared" ref="J249:J250" si="174">SUM(P249:AB249)</f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38">
        <f t="shared" si="141"/>
        <v>0</v>
      </c>
      <c r="W249" s="444"/>
      <c r="X249" s="193"/>
      <c r="Y249" s="194"/>
      <c r="Z249" s="492"/>
      <c r="AA249" s="192"/>
      <c r="AB249" s="195"/>
    </row>
    <row r="250" spans="1:28" s="209" customFormat="1" hidden="1">
      <c r="A250" s="127" t="s">
        <v>898</v>
      </c>
      <c r="B250" s="189" t="s">
        <v>899</v>
      </c>
      <c r="C250" s="198"/>
      <c r="D250" s="780" t="s">
        <v>901</v>
      </c>
      <c r="E250" s="780"/>
      <c r="F250" s="398">
        <f>SUM(O250:AA250)</f>
        <v>0</v>
      </c>
      <c r="G250" s="421">
        <f>SUM(O250:AA250)</f>
        <v>0</v>
      </c>
      <c r="H250" s="421">
        <f>SUM(O250:AA250)</f>
        <v>0</v>
      </c>
      <c r="I250" s="421">
        <f>SUM(P250:AB250)</f>
        <v>0</v>
      </c>
      <c r="J250" s="617">
        <f t="shared" si="174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38">
        <f t="shared" si="141"/>
        <v>0</v>
      </c>
      <c r="W250" s="444"/>
      <c r="X250" s="193"/>
      <c r="Y250" s="194"/>
      <c r="Z250" s="492"/>
      <c r="AA250" s="192"/>
      <c r="AB250" s="195"/>
    </row>
    <row r="251" spans="1:28" hidden="1">
      <c r="B251" s="92" t="s">
        <v>709</v>
      </c>
      <c r="C251" s="769" t="s">
        <v>304</v>
      </c>
      <c r="D251" s="770"/>
      <c r="E251" s="770"/>
      <c r="F251" s="399">
        <f>F252+F253+F254+F255+F256</f>
        <v>0</v>
      </c>
      <c r="G251" s="422">
        <f>G252+G253+G254+G255+G256</f>
        <v>0</v>
      </c>
      <c r="H251" s="422">
        <f>H252+H253+H254+H255+H256</f>
        <v>0</v>
      </c>
      <c r="I251" s="422">
        <f>I252+I253+I254+I255+I256</f>
        <v>0</v>
      </c>
      <c r="J251" s="618">
        <f>J252+J253+J254+J255+J256</f>
        <v>0</v>
      </c>
      <c r="K251" s="150">
        <f t="shared" ref="K251:AB251" si="175">K252+K253+K254+K255+K256</f>
        <v>0</v>
      </c>
      <c r="L251" s="166">
        <f t="shared" si="145"/>
        <v>0</v>
      </c>
      <c r="M251" s="94">
        <f t="shared" ref="M251:O251" si="176">M252+M253+M254+M255+M256</f>
        <v>0</v>
      </c>
      <c r="N251" s="95">
        <f t="shared" si="176"/>
        <v>0</v>
      </c>
      <c r="O251" s="95">
        <f t="shared" si="176"/>
        <v>0</v>
      </c>
      <c r="P251" s="94">
        <f t="shared" si="175"/>
        <v>0</v>
      </c>
      <c r="Q251" s="95">
        <f t="shared" si="175"/>
        <v>0</v>
      </c>
      <c r="R251" s="95">
        <f t="shared" si="175"/>
        <v>0</v>
      </c>
      <c r="S251" s="95">
        <f t="shared" si="175"/>
        <v>0</v>
      </c>
      <c r="T251" s="95">
        <f t="shared" si="175"/>
        <v>0</v>
      </c>
      <c r="U251" s="98">
        <f t="shared" si="175"/>
        <v>0</v>
      </c>
      <c r="V251" s="539">
        <f t="shared" si="141"/>
        <v>0</v>
      </c>
      <c r="W251" s="445">
        <f t="shared" si="175"/>
        <v>0</v>
      </c>
      <c r="X251" s="95">
        <f t="shared" si="175"/>
        <v>0</v>
      </c>
      <c r="Y251" s="98">
        <f t="shared" si="175"/>
        <v>0</v>
      </c>
      <c r="Z251" s="489">
        <f t="shared" si="175"/>
        <v>0</v>
      </c>
      <c r="AA251" s="97">
        <f t="shared" si="175"/>
        <v>0</v>
      </c>
      <c r="AB251" s="99">
        <f t="shared" si="175"/>
        <v>0</v>
      </c>
    </row>
    <row r="252" spans="1:28" s="41" customFormat="1" hidden="1">
      <c r="A252" s="127" t="s">
        <v>305</v>
      </c>
      <c r="B252" s="196" t="s">
        <v>710</v>
      </c>
      <c r="C252" s="804" t="s">
        <v>385</v>
      </c>
      <c r="D252" s="805"/>
      <c r="E252" s="805"/>
      <c r="F252" s="401">
        <f t="shared" ref="F252:F258" si="177">SUM(O252:AA252)</f>
        <v>0</v>
      </c>
      <c r="G252" s="424">
        <f t="shared" ref="G252:G258" si="178">SUM(O252:AA252)</f>
        <v>0</v>
      </c>
      <c r="H252" s="424">
        <f t="shared" ref="H252:I258" si="179">SUM(O252:AA252)</f>
        <v>0</v>
      </c>
      <c r="I252" s="424">
        <f t="shared" si="179"/>
        <v>0</v>
      </c>
      <c r="J252" s="620">
        <f t="shared" ref="J252:J258" si="180">SUM(P252:AB252)</f>
        <v>0</v>
      </c>
      <c r="K252" s="197"/>
      <c r="L252" s="211">
        <f t="shared" si="145"/>
        <v>0</v>
      </c>
      <c r="M252" s="212"/>
      <c r="N252" s="213"/>
      <c r="O252" s="213"/>
      <c r="P252" s="212"/>
      <c r="Q252" s="213"/>
      <c r="R252" s="213"/>
      <c r="S252" s="213"/>
      <c r="T252" s="213"/>
      <c r="U252" s="216"/>
      <c r="V252" s="545">
        <f t="shared" si="141"/>
        <v>0</v>
      </c>
      <c r="W252" s="451"/>
      <c r="X252" s="213"/>
      <c r="Y252" s="216"/>
      <c r="Z252" s="560"/>
      <c r="AA252" s="215"/>
      <c r="AB252" s="214"/>
    </row>
    <row r="253" spans="1:28" s="41" customFormat="1" hidden="1">
      <c r="A253" s="127" t="s">
        <v>306</v>
      </c>
      <c r="B253" s="196" t="s">
        <v>711</v>
      </c>
      <c r="C253" s="804" t="s">
        <v>386</v>
      </c>
      <c r="D253" s="805"/>
      <c r="E253" s="805"/>
      <c r="F253" s="401">
        <f t="shared" si="177"/>
        <v>0</v>
      </c>
      <c r="G253" s="424">
        <f t="shared" si="178"/>
        <v>0</v>
      </c>
      <c r="H253" s="424">
        <f t="shared" si="179"/>
        <v>0</v>
      </c>
      <c r="I253" s="424">
        <f t="shared" si="179"/>
        <v>0</v>
      </c>
      <c r="J253" s="620">
        <f t="shared" si="180"/>
        <v>0</v>
      </c>
      <c r="K253" s="197"/>
      <c r="L253" s="211">
        <f t="shared" si="145"/>
        <v>0</v>
      </c>
      <c r="M253" s="212"/>
      <c r="N253" s="213"/>
      <c r="O253" s="213"/>
      <c r="P253" s="212"/>
      <c r="Q253" s="213"/>
      <c r="R253" s="213"/>
      <c r="S253" s="213"/>
      <c r="T253" s="213"/>
      <c r="U253" s="216"/>
      <c r="V253" s="545">
        <f t="shared" si="141"/>
        <v>0</v>
      </c>
      <c r="W253" s="451"/>
      <c r="X253" s="213"/>
      <c r="Y253" s="216"/>
      <c r="Z253" s="560"/>
      <c r="AA253" s="215"/>
      <c r="AB253" s="214"/>
    </row>
    <row r="254" spans="1:28" s="41" customFormat="1" hidden="1">
      <c r="A254" s="127" t="s">
        <v>307</v>
      </c>
      <c r="B254" s="196" t="s">
        <v>712</v>
      </c>
      <c r="C254" s="804" t="s">
        <v>308</v>
      </c>
      <c r="D254" s="805"/>
      <c r="E254" s="805"/>
      <c r="F254" s="401">
        <f t="shared" si="177"/>
        <v>0</v>
      </c>
      <c r="G254" s="424">
        <f t="shared" si="178"/>
        <v>0</v>
      </c>
      <c r="H254" s="424">
        <f t="shared" si="179"/>
        <v>0</v>
      </c>
      <c r="I254" s="424">
        <f t="shared" si="179"/>
        <v>0</v>
      </c>
      <c r="J254" s="620">
        <f t="shared" si="180"/>
        <v>0</v>
      </c>
      <c r="K254" s="197"/>
      <c r="L254" s="211">
        <f t="shared" si="145"/>
        <v>0</v>
      </c>
      <c r="M254" s="212"/>
      <c r="N254" s="213"/>
      <c r="O254" s="213"/>
      <c r="P254" s="212"/>
      <c r="Q254" s="213"/>
      <c r="R254" s="213"/>
      <c r="S254" s="213"/>
      <c r="T254" s="213"/>
      <c r="U254" s="216"/>
      <c r="V254" s="545">
        <f t="shared" si="141"/>
        <v>0</v>
      </c>
      <c r="W254" s="451"/>
      <c r="X254" s="213"/>
      <c r="Y254" s="216"/>
      <c r="Z254" s="560"/>
      <c r="AA254" s="215"/>
      <c r="AB254" s="214"/>
    </row>
    <row r="255" spans="1:28" s="41" customFormat="1" hidden="1">
      <c r="A255" s="127" t="s">
        <v>309</v>
      </c>
      <c r="B255" s="196" t="s">
        <v>713</v>
      </c>
      <c r="C255" s="804" t="s">
        <v>310</v>
      </c>
      <c r="D255" s="805"/>
      <c r="E255" s="805"/>
      <c r="F255" s="401">
        <f t="shared" si="177"/>
        <v>0</v>
      </c>
      <c r="G255" s="424">
        <f t="shared" si="178"/>
        <v>0</v>
      </c>
      <c r="H255" s="424">
        <f t="shared" si="179"/>
        <v>0</v>
      </c>
      <c r="I255" s="424">
        <f t="shared" si="179"/>
        <v>0</v>
      </c>
      <c r="J255" s="620">
        <f t="shared" si="180"/>
        <v>0</v>
      </c>
      <c r="K255" s="197"/>
      <c r="L255" s="211">
        <f t="shared" si="145"/>
        <v>0</v>
      </c>
      <c r="M255" s="212"/>
      <c r="N255" s="213"/>
      <c r="O255" s="213"/>
      <c r="P255" s="212"/>
      <c r="Q255" s="213"/>
      <c r="R255" s="213"/>
      <c r="S255" s="213"/>
      <c r="T255" s="213"/>
      <c r="U255" s="216"/>
      <c r="V255" s="545">
        <f t="shared" si="141"/>
        <v>0</v>
      </c>
      <c r="W255" s="451"/>
      <c r="X255" s="213"/>
      <c r="Y255" s="216"/>
      <c r="Z255" s="560"/>
      <c r="AA255" s="215"/>
      <c r="AB255" s="214"/>
    </row>
    <row r="256" spans="1:28" s="41" customFormat="1" hidden="1">
      <c r="A256" s="127" t="s">
        <v>311</v>
      </c>
      <c r="B256" s="196" t="s">
        <v>714</v>
      </c>
      <c r="C256" s="804" t="s">
        <v>387</v>
      </c>
      <c r="D256" s="805"/>
      <c r="E256" s="805"/>
      <c r="F256" s="401">
        <f t="shared" si="177"/>
        <v>0</v>
      </c>
      <c r="G256" s="424">
        <f t="shared" si="178"/>
        <v>0</v>
      </c>
      <c r="H256" s="424">
        <f t="shared" si="179"/>
        <v>0</v>
      </c>
      <c r="I256" s="424">
        <f t="shared" si="179"/>
        <v>0</v>
      </c>
      <c r="J256" s="620">
        <f t="shared" si="180"/>
        <v>0</v>
      </c>
      <c r="K256" s="197"/>
      <c r="L256" s="211">
        <f t="shared" si="145"/>
        <v>0</v>
      </c>
      <c r="M256" s="212"/>
      <c r="N256" s="213"/>
      <c r="O256" s="213"/>
      <c r="P256" s="212"/>
      <c r="Q256" s="213"/>
      <c r="R256" s="213"/>
      <c r="S256" s="213"/>
      <c r="T256" s="213"/>
      <c r="U256" s="216"/>
      <c r="V256" s="545">
        <f t="shared" si="141"/>
        <v>0</v>
      </c>
      <c r="W256" s="451"/>
      <c r="X256" s="213"/>
      <c r="Y256" s="216"/>
      <c r="Z256" s="560"/>
      <c r="AA256" s="215"/>
      <c r="AB256" s="214"/>
    </row>
    <row r="257" spans="1:28" hidden="1">
      <c r="A257" s="127" t="s">
        <v>313</v>
      </c>
      <c r="B257" s="92" t="s">
        <v>715</v>
      </c>
      <c r="C257" s="769" t="s">
        <v>312</v>
      </c>
      <c r="D257" s="770"/>
      <c r="E257" s="770"/>
      <c r="F257" s="399">
        <f t="shared" si="177"/>
        <v>0</v>
      </c>
      <c r="G257" s="422">
        <f t="shared" si="178"/>
        <v>0</v>
      </c>
      <c r="H257" s="422">
        <f t="shared" si="179"/>
        <v>0</v>
      </c>
      <c r="I257" s="422">
        <f t="shared" si="179"/>
        <v>0</v>
      </c>
      <c r="J257" s="618">
        <f t="shared" si="180"/>
        <v>0</v>
      </c>
      <c r="K257" s="150"/>
      <c r="L257" s="166">
        <f t="shared" si="145"/>
        <v>0</v>
      </c>
      <c r="M257" s="94"/>
      <c r="N257" s="95"/>
      <c r="O257" s="95"/>
      <c r="P257" s="94"/>
      <c r="Q257" s="95"/>
      <c r="R257" s="95"/>
      <c r="S257" s="95"/>
      <c r="T257" s="95"/>
      <c r="U257" s="98"/>
      <c r="V257" s="539">
        <f t="shared" si="141"/>
        <v>0</v>
      </c>
      <c r="W257" s="445"/>
      <c r="X257" s="95"/>
      <c r="Y257" s="98"/>
      <c r="Z257" s="489"/>
      <c r="AA257" s="97"/>
      <c r="AB257" s="99"/>
    </row>
    <row r="258" spans="1:28" ht="15.75" hidden="1" thickBot="1">
      <c r="A258" s="127" t="s">
        <v>902</v>
      </c>
      <c r="B258" s="92" t="s">
        <v>903</v>
      </c>
      <c r="C258" s="769" t="s">
        <v>904</v>
      </c>
      <c r="D258" s="770"/>
      <c r="E258" s="770"/>
      <c r="F258" s="399">
        <f t="shared" si="177"/>
        <v>0</v>
      </c>
      <c r="G258" s="422">
        <f t="shared" si="178"/>
        <v>0</v>
      </c>
      <c r="H258" s="422">
        <f t="shared" si="179"/>
        <v>0</v>
      </c>
      <c r="I258" s="422">
        <f t="shared" si="179"/>
        <v>0</v>
      </c>
      <c r="J258" s="618">
        <f t="shared" si="180"/>
        <v>0</v>
      </c>
      <c r="K258" s="150"/>
      <c r="L258" s="166">
        <f t="shared" si="145"/>
        <v>0</v>
      </c>
      <c r="M258" s="94"/>
      <c r="N258" s="95"/>
      <c r="O258" s="95"/>
      <c r="P258" s="94"/>
      <c r="Q258" s="95"/>
      <c r="R258" s="95"/>
      <c r="S258" s="95"/>
      <c r="T258" s="95"/>
      <c r="U258" s="98"/>
      <c r="V258" s="539">
        <f t="shared" si="141"/>
        <v>0</v>
      </c>
      <c r="W258" s="445"/>
      <c r="X258" s="95"/>
      <c r="Y258" s="98"/>
      <c r="Z258" s="489"/>
      <c r="AA258" s="97"/>
      <c r="AB258" s="99"/>
    </row>
    <row r="259" spans="1:28" ht="15.75" thickBot="1">
      <c r="B259" s="806" t="s">
        <v>314</v>
      </c>
      <c r="C259" s="807"/>
      <c r="D259" s="807"/>
      <c r="E259" s="807"/>
      <c r="F259" s="396">
        <f t="shared" ref="F259:K259" si="181">F5+F24+F32+F61+F77+F151+F161+F166+F229</f>
        <v>16058419</v>
      </c>
      <c r="G259" s="419">
        <f t="shared" si="181"/>
        <v>16241209</v>
      </c>
      <c r="H259" s="419">
        <f t="shared" si="181"/>
        <v>16043709</v>
      </c>
      <c r="I259" s="419">
        <f t="shared" si="181"/>
        <v>16043709</v>
      </c>
      <c r="J259" s="615">
        <f t="shared" si="181"/>
        <v>16130069</v>
      </c>
      <c r="K259" s="147">
        <f t="shared" si="181"/>
        <v>0</v>
      </c>
      <c r="L259" s="164">
        <f t="shared" si="145"/>
        <v>16130069</v>
      </c>
      <c r="M259" s="86">
        <f t="shared" ref="M259:AB259" si="182">M5+M24+M32+M61+M77+M151+M161+M166+M229</f>
        <v>1024255</v>
      </c>
      <c r="N259" s="87">
        <f t="shared" si="182"/>
        <v>15105814</v>
      </c>
      <c r="O259" s="87">
        <f t="shared" si="182"/>
        <v>0</v>
      </c>
      <c r="P259" s="86">
        <f t="shared" si="182"/>
        <v>1605280</v>
      </c>
      <c r="Q259" s="87">
        <f t="shared" si="182"/>
        <v>0</v>
      </c>
      <c r="R259" s="87">
        <f t="shared" si="182"/>
        <v>323900</v>
      </c>
      <c r="S259" s="87">
        <f t="shared" si="182"/>
        <v>7734093</v>
      </c>
      <c r="T259" s="87">
        <f t="shared" si="182"/>
        <v>992505</v>
      </c>
      <c r="U259" s="90">
        <f t="shared" si="182"/>
        <v>0</v>
      </c>
      <c r="V259" s="536">
        <f t="shared" si="141"/>
        <v>10655778</v>
      </c>
      <c r="W259" s="442">
        <f t="shared" si="182"/>
        <v>530000</v>
      </c>
      <c r="X259" s="87">
        <f t="shared" si="182"/>
        <v>1962798</v>
      </c>
      <c r="Y259" s="90">
        <f t="shared" si="182"/>
        <v>-301625</v>
      </c>
      <c r="Z259" s="486">
        <f t="shared" si="182"/>
        <v>118110</v>
      </c>
      <c r="AA259" s="89">
        <f t="shared" si="182"/>
        <v>301625</v>
      </c>
      <c r="AB259" s="91">
        <f t="shared" si="182"/>
        <v>2863383</v>
      </c>
    </row>
    <row r="260" spans="1:28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60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60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60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60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60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60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60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60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60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60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60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60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60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60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60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60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60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60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60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60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60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>
      <c r="A281" s="129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60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60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60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60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60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60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60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60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60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60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60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>
      <c r="A292" s="129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60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60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60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60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60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60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60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60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60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60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60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>
      <c r="A303" s="129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60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60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60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60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60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60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60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60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60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60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60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60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60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60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>
      <c r="A317" s="129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60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60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60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60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8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8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8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8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8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8" s="12" customFormat="1">
      <c r="A328" s="130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8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8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8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8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8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8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60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60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60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60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60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60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60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60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60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60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60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60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60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60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60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60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60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60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60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>
      <c r="A366" s="129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60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60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60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60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60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60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60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60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60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>
      <c r="A375" s="129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60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60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60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60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60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60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60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60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60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60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60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60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60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60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60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60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>
      <c r="A391" s="129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60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60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60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60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60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60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60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60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60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60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60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>
      <c r="A402" s="129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60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60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60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60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60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60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60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60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60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60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60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60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60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60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60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60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60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60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60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60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60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60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60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60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60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60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60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60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60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60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60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60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60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60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60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60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>
      <c r="A438" s="129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60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60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60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60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60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60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60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60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60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60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60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60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60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60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60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60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60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60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60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60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60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60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60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60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60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60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>
      <c r="A464" s="129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60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>
      <c r="A465" s="129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60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60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60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60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60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>
      <c r="A470" s="129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60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>
      <c r="A471" s="129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60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>
      <c r="A472" s="129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8">
      <c r="A473" s="129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8">
      <c r="A474" s="129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8">
      <c r="A475" s="129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8">
      <c r="A476" s="129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8">
      <c r="A477" s="129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8">
      <c r="A478" s="129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8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8">
      <c r="A480" s="129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8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8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8" s="12" customFormat="1">
      <c r="A484" s="130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8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8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8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8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8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8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8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51">
    <mergeCell ref="P2:AB2"/>
    <mergeCell ref="C20:E20"/>
    <mergeCell ref="C21:E21"/>
    <mergeCell ref="C22:E22"/>
    <mergeCell ref="C23:E23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Y3"/>
    <mergeCell ref="Z3:AB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751"/>
  <sheetViews>
    <sheetView workbookViewId="0">
      <pane xSplit="5" ySplit="4" topLeftCell="F53" activePane="bottomRight" state="frozen"/>
      <selection pane="topRight" activeCell="F1" sqref="F1"/>
      <selection pane="bottomLeft" activeCell="A5" sqref="A5"/>
      <selection pane="bottomRight" activeCell="O3" sqref="O3:X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9.7109375" style="12" customWidth="1"/>
    <col min="13" max="13" width="10.5703125" style="12" customWidth="1"/>
    <col min="14" max="14" width="13" style="12" customWidth="1"/>
    <col min="15" max="20" width="9" style="12" bestFit="1" customWidth="1"/>
    <col min="21" max="21" width="10.7109375" style="12" bestFit="1" customWidth="1"/>
    <col min="22" max="27" width="9" style="12" bestFit="1" customWidth="1"/>
    <col min="28" max="28" width="10.140625" style="17" bestFit="1" customWidth="1"/>
    <col min="29" max="16384" width="9.140625" style="17"/>
  </cols>
  <sheetData>
    <row r="1" spans="1:29" ht="15.75" thickBot="1">
      <c r="AA1" s="11" t="s">
        <v>827</v>
      </c>
    </row>
    <row r="2" spans="1:29" ht="29.2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1126</v>
      </c>
      <c r="M2" s="757"/>
      <c r="N2" s="758"/>
      <c r="O2" s="756" t="s">
        <v>1127</v>
      </c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98"/>
    </row>
    <row r="3" spans="1:29" ht="22.5" customHeight="1">
      <c r="B3" s="752"/>
      <c r="C3" s="753"/>
      <c r="D3" s="753"/>
      <c r="E3" s="753"/>
      <c r="F3" s="753"/>
      <c r="G3" s="766"/>
      <c r="H3" s="766"/>
      <c r="I3" s="828" t="s">
        <v>853</v>
      </c>
      <c r="J3" s="830" t="s">
        <v>854</v>
      </c>
      <c r="K3" s="832" t="s">
        <v>571</v>
      </c>
      <c r="L3" s="844" t="s">
        <v>972</v>
      </c>
      <c r="M3" s="738" t="s">
        <v>973</v>
      </c>
      <c r="N3" s="846" t="s">
        <v>974</v>
      </c>
      <c r="O3" s="794" t="s">
        <v>1095</v>
      </c>
      <c r="P3" s="795"/>
      <c r="Q3" s="795"/>
      <c r="R3" s="795"/>
      <c r="S3" s="795"/>
      <c r="T3" s="795"/>
      <c r="U3" s="795"/>
      <c r="V3" s="795"/>
      <c r="W3" s="795"/>
      <c r="X3" s="795"/>
      <c r="Y3" s="796" t="s">
        <v>1092</v>
      </c>
      <c r="Z3" s="795"/>
      <c r="AA3" s="797"/>
    </row>
    <row r="4" spans="1:29" ht="21" customHeight="1" thickBot="1">
      <c r="B4" s="754"/>
      <c r="C4" s="755"/>
      <c r="D4" s="755"/>
      <c r="E4" s="755"/>
      <c r="F4" s="755"/>
      <c r="G4" s="767"/>
      <c r="H4" s="767"/>
      <c r="I4" s="829"/>
      <c r="J4" s="831"/>
      <c r="K4" s="833"/>
      <c r="L4" s="845"/>
      <c r="M4" s="739"/>
      <c r="N4" s="847"/>
      <c r="O4" s="131" t="s">
        <v>593</v>
      </c>
      <c r="P4" s="65" t="s">
        <v>594</v>
      </c>
      <c r="Q4" s="65" t="s">
        <v>595</v>
      </c>
      <c r="R4" s="65" t="s">
        <v>596</v>
      </c>
      <c r="S4" s="65" t="s">
        <v>597</v>
      </c>
      <c r="T4" s="612" t="s">
        <v>598</v>
      </c>
      <c r="U4" s="535" t="s">
        <v>1107</v>
      </c>
      <c r="V4" s="557" t="s">
        <v>599</v>
      </c>
      <c r="W4" s="83" t="s">
        <v>600</v>
      </c>
      <c r="X4" s="673" t="s">
        <v>601</v>
      </c>
      <c r="Y4" s="485" t="s">
        <v>602</v>
      </c>
      <c r="Z4" s="651" t="s">
        <v>603</v>
      </c>
      <c r="AA4" s="66" t="s">
        <v>604</v>
      </c>
    </row>
    <row r="5" spans="1:29" ht="15.75" thickBot="1">
      <c r="B5" s="84" t="s">
        <v>118</v>
      </c>
      <c r="C5" s="834" t="s">
        <v>119</v>
      </c>
      <c r="D5" s="835"/>
      <c r="E5" s="835"/>
      <c r="F5" s="396">
        <f>F6+F26</f>
        <v>4066276</v>
      </c>
      <c r="G5" s="419">
        <f>G6+G26</f>
        <v>4066275</v>
      </c>
      <c r="H5" s="419">
        <f>H6+H26</f>
        <v>4066275</v>
      </c>
      <c r="I5" s="615">
        <f>I6+I26</f>
        <v>4066275</v>
      </c>
      <c r="J5" s="147">
        <f>J6+J26</f>
        <v>0</v>
      </c>
      <c r="K5" s="164">
        <f>SUM(I5:J5)</f>
        <v>4066275</v>
      </c>
      <c r="L5" s="86">
        <f t="shared" ref="L5:AA5" si="0">L6+L26</f>
        <v>310219</v>
      </c>
      <c r="M5" s="87">
        <f t="shared" si="0"/>
        <v>310219</v>
      </c>
      <c r="N5" s="87">
        <f t="shared" si="0"/>
        <v>3445837</v>
      </c>
      <c r="O5" s="86">
        <f t="shared" si="0"/>
        <v>355845</v>
      </c>
      <c r="P5" s="87">
        <f t="shared" si="0"/>
        <v>333397</v>
      </c>
      <c r="Q5" s="87">
        <f t="shared" si="0"/>
        <v>338690</v>
      </c>
      <c r="R5" s="87">
        <f t="shared" si="0"/>
        <v>331131</v>
      </c>
      <c r="S5" s="87">
        <f t="shared" si="0"/>
        <v>341630</v>
      </c>
      <c r="T5" s="90">
        <f t="shared" ref="T5" si="1">T6+T26</f>
        <v>331130</v>
      </c>
      <c r="U5" s="536">
        <f t="shared" ref="U5:U7" si="2">SUM(O5:T5)</f>
        <v>2031823</v>
      </c>
      <c r="V5" s="442">
        <f t="shared" si="0"/>
        <v>343729</v>
      </c>
      <c r="W5" s="87">
        <f t="shared" si="0"/>
        <v>337426</v>
      </c>
      <c r="X5" s="90">
        <f t="shared" si="0"/>
        <v>331130</v>
      </c>
      <c r="Y5" s="486">
        <f t="shared" si="0"/>
        <v>339964</v>
      </c>
      <c r="Z5" s="89">
        <f t="shared" si="0"/>
        <v>339964</v>
      </c>
      <c r="AA5" s="91">
        <f t="shared" si="0"/>
        <v>342239</v>
      </c>
    </row>
    <row r="6" spans="1:29">
      <c r="B6" s="124" t="s">
        <v>609</v>
      </c>
      <c r="C6" s="748" t="s">
        <v>120</v>
      </c>
      <c r="D6" s="749"/>
      <c r="E6" s="749"/>
      <c r="F6" s="397">
        <f>F7+F11+F12+F13+F14+F15+F16+F17+F21+F22+F23+F24+F25</f>
        <v>4066276</v>
      </c>
      <c r="G6" s="420">
        <f>G7+G11+G12+G13+G14+G15+G16+G17+G21+G22+G23+G24+G25</f>
        <v>4066275</v>
      </c>
      <c r="H6" s="420">
        <f>H7+H11+H12+H13+H14+H15+H16+H17+H21+H22+H23+H24+H25</f>
        <v>4066275</v>
      </c>
      <c r="I6" s="616">
        <f>I7+I11+I12+I13+I14+I15+I16+I17+I21+I22+I23+I24+I25</f>
        <v>4066275</v>
      </c>
      <c r="J6" s="148">
        <f>J7+J11+J12+J13+J14+J15+J16+J17+J21+J22+J23+J24+J25</f>
        <v>0</v>
      </c>
      <c r="K6" s="165">
        <f t="shared" ref="K6:K101" si="3">SUM(I6:J6)</f>
        <v>4066275</v>
      </c>
      <c r="L6" s="118">
        <f t="shared" ref="L6:AA6" si="4">L7+L11+L12+L13+L14+L15+L16+L17+L21+L22+L23+L24+L25</f>
        <v>310219</v>
      </c>
      <c r="M6" s="119">
        <f t="shared" si="4"/>
        <v>310219</v>
      </c>
      <c r="N6" s="119">
        <f t="shared" si="4"/>
        <v>3445837</v>
      </c>
      <c r="O6" s="118">
        <f t="shared" si="4"/>
        <v>355845</v>
      </c>
      <c r="P6" s="119">
        <f t="shared" si="4"/>
        <v>333397</v>
      </c>
      <c r="Q6" s="119">
        <f t="shared" si="4"/>
        <v>338690</v>
      </c>
      <c r="R6" s="119">
        <f t="shared" si="4"/>
        <v>331131</v>
      </c>
      <c r="S6" s="119">
        <f t="shared" si="4"/>
        <v>341630</v>
      </c>
      <c r="T6" s="122">
        <f t="shared" ref="T6" si="5">T7+T11+T12+T13+T14+T15+T16+T17+T21+T22+T23+T24+T25</f>
        <v>331130</v>
      </c>
      <c r="U6" s="537">
        <f t="shared" si="2"/>
        <v>2031823</v>
      </c>
      <c r="V6" s="443">
        <f t="shared" si="4"/>
        <v>343729</v>
      </c>
      <c r="W6" s="119">
        <f t="shared" si="4"/>
        <v>337426</v>
      </c>
      <c r="X6" s="122">
        <f t="shared" si="4"/>
        <v>331130</v>
      </c>
      <c r="Y6" s="487">
        <f t="shared" si="4"/>
        <v>339964</v>
      </c>
      <c r="Z6" s="121">
        <f t="shared" si="4"/>
        <v>339964</v>
      </c>
      <c r="AA6" s="123">
        <f t="shared" si="4"/>
        <v>342239</v>
      </c>
    </row>
    <row r="7" spans="1:29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>SUM(F8:F10)</f>
        <v>3937851</v>
      </c>
      <c r="G7" s="421">
        <f>SUM(G8:G10)</f>
        <v>3937851</v>
      </c>
      <c r="H7" s="421">
        <f>SUM(H8:H10)</f>
        <v>3937851</v>
      </c>
      <c r="I7" s="617">
        <f>SUM(I8:I10)</f>
        <v>3937851</v>
      </c>
      <c r="J7" s="190">
        <f>SUM(J8:J10)</f>
        <v>0</v>
      </c>
      <c r="K7" s="191">
        <f t="shared" si="3"/>
        <v>3937851</v>
      </c>
      <c r="L7" s="199">
        <f t="shared" ref="L7:AA7" si="6">SUM(L8:L10)</f>
        <v>302700</v>
      </c>
      <c r="M7" s="193">
        <f t="shared" si="6"/>
        <v>302700</v>
      </c>
      <c r="N7" s="193">
        <f t="shared" si="6"/>
        <v>3332451</v>
      </c>
      <c r="O7" s="199">
        <f t="shared" si="6"/>
        <v>295421</v>
      </c>
      <c r="P7" s="193">
        <f t="shared" si="6"/>
        <v>331129</v>
      </c>
      <c r="Q7" s="193">
        <f t="shared" si="6"/>
        <v>331130</v>
      </c>
      <c r="R7" s="193">
        <f t="shared" si="6"/>
        <v>331131</v>
      </c>
      <c r="S7" s="193">
        <f t="shared" si="6"/>
        <v>331130</v>
      </c>
      <c r="T7" s="194">
        <f t="shared" ref="T7" si="7">SUM(T8:T10)</f>
        <v>328862</v>
      </c>
      <c r="U7" s="538">
        <f t="shared" si="2"/>
        <v>1948803</v>
      </c>
      <c r="V7" s="444">
        <f t="shared" si="6"/>
        <v>331129</v>
      </c>
      <c r="W7" s="193">
        <f t="shared" si="6"/>
        <v>331126</v>
      </c>
      <c r="X7" s="194">
        <f t="shared" si="6"/>
        <v>331130</v>
      </c>
      <c r="Y7" s="492">
        <f t="shared" si="6"/>
        <v>331130</v>
      </c>
      <c r="Z7" s="192">
        <f t="shared" si="6"/>
        <v>331130</v>
      </c>
      <c r="AA7" s="195">
        <f t="shared" si="6"/>
        <v>333403</v>
      </c>
      <c r="AB7" s="210"/>
    </row>
    <row r="8" spans="1:29">
      <c r="B8" s="55"/>
      <c r="C8" s="323"/>
      <c r="D8" s="235"/>
      <c r="E8" s="346" t="s">
        <v>1049</v>
      </c>
      <c r="F8" s="406">
        <v>302700</v>
      </c>
      <c r="G8" s="429">
        <v>302700</v>
      </c>
      <c r="H8" s="429">
        <v>302700</v>
      </c>
      <c r="I8" s="625">
        <f>SUM(U8:AA8)</f>
        <v>302700</v>
      </c>
      <c r="J8" s="149"/>
      <c r="K8" s="167">
        <f t="shared" ref="K8:K21" si="8">SUM(I8:J8)</f>
        <v>302700</v>
      </c>
      <c r="L8" s="75">
        <f>K8</f>
        <v>302700</v>
      </c>
      <c r="M8" s="1"/>
      <c r="N8" s="1"/>
      <c r="O8" s="75">
        <v>22200</v>
      </c>
      <c r="P8" s="1">
        <v>25500</v>
      </c>
      <c r="Q8" s="1">
        <v>25500</v>
      </c>
      <c r="R8" s="1">
        <v>25500</v>
      </c>
      <c r="S8" s="1">
        <v>25500</v>
      </c>
      <c r="T8" s="81">
        <f t="shared" ref="T8:AA8" si="9">127500*0.2</f>
        <v>25500</v>
      </c>
      <c r="U8" s="541">
        <f>SUM(O8:T8)</f>
        <v>149700</v>
      </c>
      <c r="V8" s="447">
        <f t="shared" si="9"/>
        <v>25500</v>
      </c>
      <c r="W8" s="1">
        <f t="shared" si="9"/>
        <v>25500</v>
      </c>
      <c r="X8" s="81">
        <f t="shared" si="9"/>
        <v>25500</v>
      </c>
      <c r="Y8" s="490">
        <f t="shared" si="9"/>
        <v>25500</v>
      </c>
      <c r="Z8" s="42">
        <f t="shared" si="9"/>
        <v>25500</v>
      </c>
      <c r="AA8" s="44">
        <f t="shared" si="9"/>
        <v>25500</v>
      </c>
      <c r="AB8" s="210"/>
      <c r="AC8" s="209"/>
    </row>
    <row r="9" spans="1:29">
      <c r="B9" s="55"/>
      <c r="C9" s="323"/>
      <c r="D9" s="235"/>
      <c r="E9" s="346" t="s">
        <v>1050</v>
      </c>
      <c r="F9" s="406">
        <v>302700</v>
      </c>
      <c r="G9" s="429">
        <v>302700</v>
      </c>
      <c r="H9" s="429">
        <v>302700</v>
      </c>
      <c r="I9" s="625">
        <f>SUM(U9:AA9)</f>
        <v>302700</v>
      </c>
      <c r="J9" s="149"/>
      <c r="K9" s="167">
        <f t="shared" si="8"/>
        <v>302700</v>
      </c>
      <c r="L9" s="75"/>
      <c r="M9" s="1">
        <f>K9</f>
        <v>302700</v>
      </c>
      <c r="N9" s="1"/>
      <c r="O9" s="75">
        <v>22200</v>
      </c>
      <c r="P9" s="1">
        <v>25500</v>
      </c>
      <c r="Q9" s="1">
        <v>25500</v>
      </c>
      <c r="R9" s="1">
        <v>25500</v>
      </c>
      <c r="S9" s="1">
        <v>25500</v>
      </c>
      <c r="T9" s="81">
        <f t="shared" ref="T9:AA9" si="10">127500*0.2</f>
        <v>25500</v>
      </c>
      <c r="U9" s="541">
        <f t="shared" ref="U9:U72" si="11">SUM(O9:T9)</f>
        <v>149700</v>
      </c>
      <c r="V9" s="447">
        <f t="shared" si="10"/>
        <v>25500</v>
      </c>
      <c r="W9" s="1">
        <f t="shared" si="10"/>
        <v>25500</v>
      </c>
      <c r="X9" s="81">
        <f t="shared" si="10"/>
        <v>25500</v>
      </c>
      <c r="Y9" s="490">
        <f t="shared" si="10"/>
        <v>25500</v>
      </c>
      <c r="Z9" s="42">
        <f t="shared" si="10"/>
        <v>25500</v>
      </c>
      <c r="AA9" s="44">
        <f t="shared" si="10"/>
        <v>25500</v>
      </c>
      <c r="AB9" s="210"/>
      <c r="AC9" s="209"/>
    </row>
    <row r="10" spans="1:29">
      <c r="B10" s="55"/>
      <c r="C10" s="323"/>
      <c r="D10" s="235"/>
      <c r="E10" s="346" t="s">
        <v>1051</v>
      </c>
      <c r="F10" s="406">
        <v>3332451</v>
      </c>
      <c r="G10" s="429">
        <v>3332451</v>
      </c>
      <c r="H10" s="429">
        <v>3332451</v>
      </c>
      <c r="I10" s="625">
        <f>SUM(U10:AA10)</f>
        <v>3332451</v>
      </c>
      <c r="J10" s="149"/>
      <c r="K10" s="167">
        <f t="shared" si="8"/>
        <v>3332451</v>
      </c>
      <c r="L10" s="75"/>
      <c r="M10" s="1"/>
      <c r="N10" s="1">
        <f>K10</f>
        <v>3332451</v>
      </c>
      <c r="O10" s="75">
        <v>251021</v>
      </c>
      <c r="P10" s="1">
        <v>280129</v>
      </c>
      <c r="Q10" s="1">
        <v>280130</v>
      </c>
      <c r="R10" s="1">
        <v>280131</v>
      </c>
      <c r="S10" s="1">
        <v>280130</v>
      </c>
      <c r="T10" s="81">
        <v>277862</v>
      </c>
      <c r="U10" s="541">
        <f t="shared" si="11"/>
        <v>1649403</v>
      </c>
      <c r="V10" s="447">
        <v>280129</v>
      </c>
      <c r="W10" s="1">
        <v>280126</v>
      </c>
      <c r="X10" s="81">
        <f t="shared" ref="X10:Z10" si="12">267380+127500*0.1</f>
        <v>280130</v>
      </c>
      <c r="Y10" s="490">
        <f t="shared" si="12"/>
        <v>280130</v>
      </c>
      <c r="Z10" s="42">
        <f t="shared" si="12"/>
        <v>280130</v>
      </c>
      <c r="AA10" s="44">
        <v>282403</v>
      </c>
      <c r="AB10" s="210"/>
      <c r="AC10" s="209"/>
    </row>
    <row r="11" spans="1:29" s="209" customFormat="1">
      <c r="A11" s="127" t="s">
        <v>123</v>
      </c>
      <c r="B11" s="189" t="s">
        <v>611</v>
      </c>
      <c r="C11" s="202"/>
      <c r="D11" s="260" t="s">
        <v>124</v>
      </c>
      <c r="E11" s="285"/>
      <c r="F11" s="398">
        <f>SUM(F18:F20)</f>
        <v>56393</v>
      </c>
      <c r="G11" s="421">
        <f>SUM(G18:G20)</f>
        <v>56392</v>
      </c>
      <c r="H11" s="421">
        <f>SUM(H18:H20)</f>
        <v>56392</v>
      </c>
      <c r="I11" s="617">
        <f>SUM(I18:I20)</f>
        <v>56392</v>
      </c>
      <c r="J11" s="190">
        <f>SUM(J18:J20)</f>
        <v>0</v>
      </c>
      <c r="K11" s="191">
        <f t="shared" si="8"/>
        <v>56392</v>
      </c>
      <c r="L11" s="199">
        <f t="shared" ref="L11:AA11" si="13">SUM(L18:L20)</f>
        <v>7519</v>
      </c>
      <c r="M11" s="193">
        <f t="shared" si="13"/>
        <v>7519</v>
      </c>
      <c r="N11" s="193">
        <f t="shared" si="13"/>
        <v>41354</v>
      </c>
      <c r="O11" s="199">
        <f t="shared" si="13"/>
        <v>56392</v>
      </c>
      <c r="P11" s="193">
        <f t="shared" si="13"/>
        <v>0</v>
      </c>
      <c r="Q11" s="193">
        <f t="shared" si="13"/>
        <v>0</v>
      </c>
      <c r="R11" s="193">
        <f t="shared" si="13"/>
        <v>0</v>
      </c>
      <c r="S11" s="193">
        <f t="shared" si="13"/>
        <v>0</v>
      </c>
      <c r="T11" s="194">
        <f t="shared" ref="T11" si="14">SUM(T18:T20)</f>
        <v>0</v>
      </c>
      <c r="U11" s="538">
        <f t="shared" si="11"/>
        <v>56392</v>
      </c>
      <c r="V11" s="444">
        <f t="shared" si="13"/>
        <v>0</v>
      </c>
      <c r="W11" s="193">
        <f t="shared" si="13"/>
        <v>0</v>
      </c>
      <c r="X11" s="194">
        <f t="shared" si="13"/>
        <v>0</v>
      </c>
      <c r="Y11" s="492">
        <f t="shared" si="13"/>
        <v>0</v>
      </c>
      <c r="Z11" s="192">
        <f t="shared" si="13"/>
        <v>0</v>
      </c>
      <c r="AA11" s="195">
        <f t="shared" si="13"/>
        <v>0</v>
      </c>
      <c r="AB11" s="210"/>
    </row>
    <row r="12" spans="1:29" s="209" customFormat="1" hidden="1">
      <c r="A12" s="127" t="s">
        <v>125</v>
      </c>
      <c r="B12" s="189" t="s">
        <v>612</v>
      </c>
      <c r="C12" s="202"/>
      <c r="D12" s="260" t="s">
        <v>126</v>
      </c>
      <c r="E12" s="285"/>
      <c r="F12" s="398">
        <f t="shared" ref="F12:F17" si="15">SUM(N12:Z12)</f>
        <v>0</v>
      </c>
      <c r="G12" s="421">
        <f t="shared" ref="G12:H17" si="16">SUM(N12:Z12)</f>
        <v>0</v>
      </c>
      <c r="H12" s="421">
        <f t="shared" si="16"/>
        <v>0</v>
      </c>
      <c r="I12" s="617">
        <f t="shared" ref="I12:I17" si="17">SUM(O12:AA12)</f>
        <v>0</v>
      </c>
      <c r="J12" s="190"/>
      <c r="K12" s="191">
        <f t="shared" si="8"/>
        <v>0</v>
      </c>
      <c r="L12" s="199"/>
      <c r="M12" s="193"/>
      <c r="N12" s="193"/>
      <c r="O12" s="199"/>
      <c r="P12" s="193"/>
      <c r="Q12" s="193"/>
      <c r="R12" s="193"/>
      <c r="S12" s="193"/>
      <c r="T12" s="194"/>
      <c r="U12" s="538">
        <f t="shared" si="11"/>
        <v>0</v>
      </c>
      <c r="V12" s="444"/>
      <c r="W12" s="193"/>
      <c r="X12" s="194"/>
      <c r="Y12" s="492"/>
      <c r="Z12" s="192"/>
      <c r="AA12" s="195"/>
      <c r="AB12" s="210"/>
    </row>
    <row r="13" spans="1:29" s="209" customFormat="1" hidden="1">
      <c r="A13" s="127" t="s">
        <v>127</v>
      </c>
      <c r="B13" s="189" t="s">
        <v>613</v>
      </c>
      <c r="C13" s="202"/>
      <c r="D13" s="260" t="s">
        <v>351</v>
      </c>
      <c r="E13" s="285"/>
      <c r="F13" s="398">
        <f t="shared" si="15"/>
        <v>0</v>
      </c>
      <c r="G13" s="421">
        <f t="shared" si="16"/>
        <v>0</v>
      </c>
      <c r="H13" s="421">
        <f t="shared" si="16"/>
        <v>0</v>
      </c>
      <c r="I13" s="617">
        <f t="shared" si="17"/>
        <v>0</v>
      </c>
      <c r="J13" s="190"/>
      <c r="K13" s="191">
        <f t="shared" si="8"/>
        <v>0</v>
      </c>
      <c r="L13" s="199"/>
      <c r="M13" s="193"/>
      <c r="N13" s="193"/>
      <c r="O13" s="199"/>
      <c r="P13" s="193"/>
      <c r="Q13" s="193"/>
      <c r="R13" s="193"/>
      <c r="S13" s="193"/>
      <c r="T13" s="194"/>
      <c r="U13" s="538">
        <f t="shared" si="11"/>
        <v>0</v>
      </c>
      <c r="V13" s="444"/>
      <c r="W13" s="193"/>
      <c r="X13" s="194"/>
      <c r="Y13" s="492"/>
      <c r="Z13" s="192"/>
      <c r="AA13" s="195"/>
      <c r="AB13" s="210"/>
    </row>
    <row r="14" spans="1:29" s="209" customFormat="1" hidden="1">
      <c r="A14" s="127" t="s">
        <v>128</v>
      </c>
      <c r="B14" s="189" t="s">
        <v>614</v>
      </c>
      <c r="C14" s="202"/>
      <c r="D14" s="260" t="s">
        <v>129</v>
      </c>
      <c r="E14" s="285"/>
      <c r="F14" s="398">
        <f t="shared" si="15"/>
        <v>0</v>
      </c>
      <c r="G14" s="421">
        <f t="shared" si="16"/>
        <v>0</v>
      </c>
      <c r="H14" s="421">
        <f t="shared" si="16"/>
        <v>0</v>
      </c>
      <c r="I14" s="617">
        <f t="shared" si="17"/>
        <v>0</v>
      </c>
      <c r="J14" s="190"/>
      <c r="K14" s="191">
        <f t="shared" si="8"/>
        <v>0</v>
      </c>
      <c r="L14" s="199"/>
      <c r="M14" s="193"/>
      <c r="N14" s="193"/>
      <c r="O14" s="199"/>
      <c r="P14" s="193"/>
      <c r="Q14" s="193"/>
      <c r="R14" s="193"/>
      <c r="S14" s="193"/>
      <c r="T14" s="194"/>
      <c r="U14" s="538">
        <f t="shared" si="11"/>
        <v>0</v>
      </c>
      <c r="V14" s="444"/>
      <c r="W14" s="193"/>
      <c r="X14" s="194"/>
      <c r="Y14" s="492"/>
      <c r="Z14" s="192"/>
      <c r="AA14" s="195"/>
      <c r="AB14" s="210"/>
    </row>
    <row r="15" spans="1:29" s="209" customFormat="1" hidden="1">
      <c r="A15" s="127" t="s">
        <v>130</v>
      </c>
      <c r="B15" s="189" t="s">
        <v>615</v>
      </c>
      <c r="C15" s="202"/>
      <c r="D15" s="260" t="s">
        <v>131</v>
      </c>
      <c r="E15" s="285"/>
      <c r="F15" s="398">
        <f t="shared" si="15"/>
        <v>0</v>
      </c>
      <c r="G15" s="421">
        <f t="shared" si="16"/>
        <v>0</v>
      </c>
      <c r="H15" s="421">
        <f t="shared" si="16"/>
        <v>0</v>
      </c>
      <c r="I15" s="617">
        <f t="shared" si="17"/>
        <v>0</v>
      </c>
      <c r="J15" s="190"/>
      <c r="K15" s="191">
        <f t="shared" si="8"/>
        <v>0</v>
      </c>
      <c r="L15" s="199"/>
      <c r="M15" s="193"/>
      <c r="N15" s="193"/>
      <c r="O15" s="199"/>
      <c r="P15" s="193"/>
      <c r="Q15" s="193"/>
      <c r="R15" s="193"/>
      <c r="S15" s="193"/>
      <c r="T15" s="194"/>
      <c r="U15" s="538">
        <f t="shared" si="11"/>
        <v>0</v>
      </c>
      <c r="V15" s="444"/>
      <c r="W15" s="193"/>
      <c r="X15" s="194"/>
      <c r="Y15" s="492"/>
      <c r="Z15" s="192"/>
      <c r="AA15" s="195"/>
      <c r="AB15" s="210"/>
    </row>
    <row r="16" spans="1:29" s="209" customFormat="1" hidden="1">
      <c r="A16" s="127" t="s">
        <v>132</v>
      </c>
      <c r="B16" s="189" t="s">
        <v>616</v>
      </c>
      <c r="C16" s="202"/>
      <c r="D16" s="260" t="s">
        <v>133</v>
      </c>
      <c r="E16" s="285"/>
      <c r="F16" s="398">
        <f t="shared" si="15"/>
        <v>0</v>
      </c>
      <c r="G16" s="421">
        <f t="shared" si="16"/>
        <v>0</v>
      </c>
      <c r="H16" s="421">
        <f t="shared" si="16"/>
        <v>0</v>
      </c>
      <c r="I16" s="617">
        <f t="shared" si="17"/>
        <v>0</v>
      </c>
      <c r="J16" s="190"/>
      <c r="K16" s="191">
        <f t="shared" si="8"/>
        <v>0</v>
      </c>
      <c r="L16" s="199"/>
      <c r="M16" s="193"/>
      <c r="N16" s="193"/>
      <c r="O16" s="199"/>
      <c r="P16" s="193"/>
      <c r="Q16" s="193"/>
      <c r="R16" s="193"/>
      <c r="S16" s="193"/>
      <c r="T16" s="194"/>
      <c r="U16" s="538">
        <f t="shared" si="11"/>
        <v>0</v>
      </c>
      <c r="V16" s="444"/>
      <c r="W16" s="193"/>
      <c r="X16" s="194"/>
      <c r="Y16" s="492"/>
      <c r="Z16" s="192"/>
      <c r="AA16" s="195"/>
      <c r="AB16" s="210"/>
    </row>
    <row r="17" spans="1:29" s="209" customFormat="1" hidden="1">
      <c r="A17" s="127" t="s">
        <v>134</v>
      </c>
      <c r="B17" s="189" t="s">
        <v>617</v>
      </c>
      <c r="C17" s="202"/>
      <c r="D17" s="260" t="s">
        <v>135</v>
      </c>
      <c r="E17" s="285"/>
      <c r="F17" s="398">
        <f t="shared" si="15"/>
        <v>0</v>
      </c>
      <c r="G17" s="421">
        <f t="shared" si="16"/>
        <v>0</v>
      </c>
      <c r="H17" s="421">
        <f t="shared" si="16"/>
        <v>0</v>
      </c>
      <c r="I17" s="617">
        <f t="shared" si="17"/>
        <v>0</v>
      </c>
      <c r="J17" s="190"/>
      <c r="K17" s="191">
        <f t="shared" si="8"/>
        <v>0</v>
      </c>
      <c r="L17" s="199"/>
      <c r="M17" s="193"/>
      <c r="N17" s="193"/>
      <c r="O17" s="199"/>
      <c r="P17" s="193"/>
      <c r="Q17" s="193"/>
      <c r="R17" s="193"/>
      <c r="S17" s="193"/>
      <c r="T17" s="194"/>
      <c r="U17" s="538">
        <f t="shared" si="11"/>
        <v>0</v>
      </c>
      <c r="V17" s="444"/>
      <c r="W17" s="193"/>
      <c r="X17" s="194"/>
      <c r="Y17" s="492"/>
      <c r="Z17" s="192"/>
      <c r="AA17" s="195"/>
      <c r="AB17" s="210"/>
    </row>
    <row r="18" spans="1:29">
      <c r="B18" s="55"/>
      <c r="C18" s="323"/>
      <c r="D18" s="235"/>
      <c r="E18" s="346" t="s">
        <v>1049</v>
      </c>
      <c r="F18" s="406">
        <v>7519</v>
      </c>
      <c r="G18" s="429">
        <v>7519</v>
      </c>
      <c r="H18" s="429">
        <v>7519</v>
      </c>
      <c r="I18" s="625">
        <f t="shared" ref="I18:I21" si="18">SUM(U18:AA18)</f>
        <v>7519</v>
      </c>
      <c r="J18" s="149"/>
      <c r="K18" s="167">
        <f t="shared" ref="K18:K20" si="19">SUM(I18:J18)</f>
        <v>7519</v>
      </c>
      <c r="L18" s="75">
        <f>K18</f>
        <v>7519</v>
      </c>
      <c r="M18" s="1"/>
      <c r="N18" s="1"/>
      <c r="O18" s="75">
        <v>7519</v>
      </c>
      <c r="P18" s="1"/>
      <c r="Q18" s="1"/>
      <c r="R18" s="1"/>
      <c r="S18" s="1"/>
      <c r="T18" s="81"/>
      <c r="U18" s="541">
        <f t="shared" si="11"/>
        <v>7519</v>
      </c>
      <c r="V18" s="447"/>
      <c r="W18" s="1"/>
      <c r="X18" s="81"/>
      <c r="Y18" s="490"/>
      <c r="Z18" s="42"/>
      <c r="AA18" s="44"/>
      <c r="AB18" s="210"/>
      <c r="AC18" s="209"/>
    </row>
    <row r="19" spans="1:29">
      <c r="B19" s="55"/>
      <c r="C19" s="323"/>
      <c r="D19" s="235"/>
      <c r="E19" s="346" t="s">
        <v>1050</v>
      </c>
      <c r="F19" s="406">
        <v>7519</v>
      </c>
      <c r="G19" s="429">
        <v>7519</v>
      </c>
      <c r="H19" s="429">
        <v>7519</v>
      </c>
      <c r="I19" s="625">
        <f t="shared" si="18"/>
        <v>7519</v>
      </c>
      <c r="J19" s="149"/>
      <c r="K19" s="167">
        <f t="shared" si="19"/>
        <v>7519</v>
      </c>
      <c r="L19" s="75"/>
      <c r="M19" s="1">
        <f>K19</f>
        <v>7519</v>
      </c>
      <c r="N19" s="1"/>
      <c r="O19" s="75">
        <v>7519</v>
      </c>
      <c r="P19" s="1"/>
      <c r="Q19" s="1"/>
      <c r="R19" s="1"/>
      <c r="S19" s="1"/>
      <c r="T19" s="81"/>
      <c r="U19" s="541">
        <f t="shared" si="11"/>
        <v>7519</v>
      </c>
      <c r="V19" s="447"/>
      <c r="W19" s="1"/>
      <c r="X19" s="81"/>
      <c r="Y19" s="490"/>
      <c r="Z19" s="42"/>
      <c r="AA19" s="44"/>
      <c r="AB19" s="210"/>
      <c r="AC19" s="209"/>
    </row>
    <row r="20" spans="1:29">
      <c r="B20" s="55"/>
      <c r="C20" s="323"/>
      <c r="D20" s="235"/>
      <c r="E20" s="346" t="s">
        <v>1051</v>
      </c>
      <c r="F20" s="406">
        <v>41355</v>
      </c>
      <c r="G20" s="429">
        <v>41354</v>
      </c>
      <c r="H20" s="429">
        <v>41354</v>
      </c>
      <c r="I20" s="625">
        <f t="shared" si="18"/>
        <v>41354</v>
      </c>
      <c r="J20" s="149"/>
      <c r="K20" s="167">
        <f t="shared" si="19"/>
        <v>41354</v>
      </c>
      <c r="L20" s="75"/>
      <c r="M20" s="1"/>
      <c r="N20" s="1">
        <f>K20</f>
        <v>41354</v>
      </c>
      <c r="O20" s="75">
        <v>41354</v>
      </c>
      <c r="P20" s="1"/>
      <c r="Q20" s="1"/>
      <c r="R20" s="1"/>
      <c r="S20" s="1"/>
      <c r="T20" s="81"/>
      <c r="U20" s="541">
        <f t="shared" si="11"/>
        <v>41354</v>
      </c>
      <c r="V20" s="447"/>
      <c r="W20" s="1"/>
      <c r="X20" s="81"/>
      <c r="Y20" s="490"/>
      <c r="Z20" s="42"/>
      <c r="AA20" s="44"/>
      <c r="AB20" s="210"/>
      <c r="AC20" s="209"/>
    </row>
    <row r="21" spans="1:29" s="209" customFormat="1" ht="15.75" thickBot="1">
      <c r="A21" s="127" t="s">
        <v>136</v>
      </c>
      <c r="B21" s="189" t="s">
        <v>618</v>
      </c>
      <c r="C21" s="202"/>
      <c r="D21" s="260" t="s">
        <v>137</v>
      </c>
      <c r="E21" s="285"/>
      <c r="F21" s="398">
        <v>72032</v>
      </c>
      <c r="G21" s="421">
        <v>72032</v>
      </c>
      <c r="H21" s="421">
        <v>72032</v>
      </c>
      <c r="I21" s="617">
        <f t="shared" si="18"/>
        <v>72032</v>
      </c>
      <c r="J21" s="190"/>
      <c r="K21" s="191">
        <f t="shared" si="8"/>
        <v>72032</v>
      </c>
      <c r="L21" s="199"/>
      <c r="M21" s="193"/>
      <c r="N21" s="193">
        <f>K21</f>
        <v>72032</v>
      </c>
      <c r="O21" s="199">
        <v>4032</v>
      </c>
      <c r="P21" s="193">
        <v>2268</v>
      </c>
      <c r="Q21" s="193">
        <v>7560</v>
      </c>
      <c r="R21" s="193"/>
      <c r="S21" s="193">
        <v>10500</v>
      </c>
      <c r="T21" s="194">
        <v>2268</v>
      </c>
      <c r="U21" s="538">
        <f t="shared" si="11"/>
        <v>26628</v>
      </c>
      <c r="V21" s="444">
        <v>12600</v>
      </c>
      <c r="W21" s="193">
        <v>6300</v>
      </c>
      <c r="X21" s="194"/>
      <c r="Y21" s="492">
        <v>8834</v>
      </c>
      <c r="Z21" s="192">
        <v>8834</v>
      </c>
      <c r="AA21" s="195">
        <v>8836</v>
      </c>
      <c r="AB21" s="210"/>
    </row>
    <row r="22" spans="1:29" s="209" customFormat="1" hidden="1">
      <c r="A22" s="127" t="s">
        <v>138</v>
      </c>
      <c r="B22" s="189" t="s">
        <v>619</v>
      </c>
      <c r="C22" s="202"/>
      <c r="D22" s="260" t="s">
        <v>139</v>
      </c>
      <c r="E22" s="285"/>
      <c r="F22" s="398">
        <f>SUM(N22:Z22)</f>
        <v>0</v>
      </c>
      <c r="G22" s="421">
        <f t="shared" ref="G22:H25" si="20">SUM(N22:Z22)</f>
        <v>0</v>
      </c>
      <c r="H22" s="421">
        <f t="shared" si="20"/>
        <v>0</v>
      </c>
      <c r="I22" s="617">
        <f t="shared" ref="I22:I25" si="21">SUM(O22:AA22)</f>
        <v>0</v>
      </c>
      <c r="J22" s="190"/>
      <c r="K22" s="191">
        <f t="shared" si="3"/>
        <v>0</v>
      </c>
      <c r="L22" s="199"/>
      <c r="M22" s="193"/>
      <c r="N22" s="193"/>
      <c r="O22" s="199"/>
      <c r="P22" s="193"/>
      <c r="Q22" s="193"/>
      <c r="R22" s="193"/>
      <c r="S22" s="193"/>
      <c r="T22" s="194"/>
      <c r="U22" s="538">
        <f t="shared" si="11"/>
        <v>0</v>
      </c>
      <c r="V22" s="444"/>
      <c r="W22" s="193"/>
      <c r="X22" s="194"/>
      <c r="Y22" s="492"/>
      <c r="Z22" s="192"/>
      <c r="AA22" s="195"/>
      <c r="AB22" s="210"/>
    </row>
    <row r="23" spans="1:29" s="209" customFormat="1" hidden="1">
      <c r="A23" s="127" t="s">
        <v>140</v>
      </c>
      <c r="B23" s="189" t="s">
        <v>620</v>
      </c>
      <c r="C23" s="202"/>
      <c r="D23" s="260" t="s">
        <v>141</v>
      </c>
      <c r="E23" s="285"/>
      <c r="F23" s="398">
        <f>SUM(N23:Z23)</f>
        <v>0</v>
      </c>
      <c r="G23" s="421">
        <f t="shared" si="20"/>
        <v>0</v>
      </c>
      <c r="H23" s="421">
        <f t="shared" si="20"/>
        <v>0</v>
      </c>
      <c r="I23" s="617">
        <f t="shared" si="21"/>
        <v>0</v>
      </c>
      <c r="J23" s="190"/>
      <c r="K23" s="191">
        <f t="shared" si="3"/>
        <v>0</v>
      </c>
      <c r="L23" s="199"/>
      <c r="M23" s="193"/>
      <c r="N23" s="193"/>
      <c r="O23" s="199"/>
      <c r="P23" s="193"/>
      <c r="Q23" s="193"/>
      <c r="R23" s="193"/>
      <c r="S23" s="193"/>
      <c r="T23" s="194"/>
      <c r="U23" s="538">
        <f t="shared" si="11"/>
        <v>0</v>
      </c>
      <c r="V23" s="444"/>
      <c r="W23" s="193"/>
      <c r="X23" s="194"/>
      <c r="Y23" s="492"/>
      <c r="Z23" s="192"/>
      <c r="AA23" s="195"/>
      <c r="AB23" s="210"/>
    </row>
    <row r="24" spans="1:29" s="209" customFormat="1" hidden="1">
      <c r="A24" s="127" t="s">
        <v>142</v>
      </c>
      <c r="B24" s="189" t="s">
        <v>621</v>
      </c>
      <c r="C24" s="202"/>
      <c r="D24" s="260" t="s">
        <v>143</v>
      </c>
      <c r="E24" s="285"/>
      <c r="F24" s="398">
        <f>SUM(N24:Z24)</f>
        <v>0</v>
      </c>
      <c r="G24" s="421">
        <f t="shared" si="20"/>
        <v>0</v>
      </c>
      <c r="H24" s="421">
        <f t="shared" si="20"/>
        <v>0</v>
      </c>
      <c r="I24" s="617">
        <f t="shared" si="21"/>
        <v>0</v>
      </c>
      <c r="J24" s="190"/>
      <c r="K24" s="191">
        <f t="shared" si="3"/>
        <v>0</v>
      </c>
      <c r="L24" s="199"/>
      <c r="M24" s="193"/>
      <c r="N24" s="193"/>
      <c r="O24" s="199"/>
      <c r="P24" s="193"/>
      <c r="Q24" s="193"/>
      <c r="R24" s="193"/>
      <c r="S24" s="193"/>
      <c r="T24" s="194"/>
      <c r="U24" s="538">
        <f t="shared" si="11"/>
        <v>0</v>
      </c>
      <c r="V24" s="444"/>
      <c r="W24" s="193"/>
      <c r="X24" s="194"/>
      <c r="Y24" s="492"/>
      <c r="Z24" s="192"/>
      <c r="AA24" s="195"/>
      <c r="AB24" s="210"/>
    </row>
    <row r="25" spans="1:29" s="209" customFormat="1" hidden="1">
      <c r="A25" s="127" t="s">
        <v>144</v>
      </c>
      <c r="B25" s="189" t="s">
        <v>622</v>
      </c>
      <c r="C25" s="202"/>
      <c r="D25" s="260" t="s">
        <v>145</v>
      </c>
      <c r="E25" s="285"/>
      <c r="F25" s="398">
        <f>SUM(N25:Z25)</f>
        <v>0</v>
      </c>
      <c r="G25" s="421">
        <f t="shared" si="20"/>
        <v>0</v>
      </c>
      <c r="H25" s="421">
        <f t="shared" si="20"/>
        <v>0</v>
      </c>
      <c r="I25" s="617">
        <f t="shared" si="21"/>
        <v>0</v>
      </c>
      <c r="J25" s="190"/>
      <c r="K25" s="191">
        <f t="shared" si="3"/>
        <v>0</v>
      </c>
      <c r="L25" s="199"/>
      <c r="M25" s="193"/>
      <c r="N25" s="193"/>
      <c r="O25" s="199"/>
      <c r="P25" s="193"/>
      <c r="Q25" s="193"/>
      <c r="R25" s="193"/>
      <c r="S25" s="193"/>
      <c r="T25" s="194"/>
      <c r="U25" s="538">
        <f t="shared" si="11"/>
        <v>0</v>
      </c>
      <c r="V25" s="444"/>
      <c r="W25" s="193"/>
      <c r="X25" s="194"/>
      <c r="Y25" s="492"/>
      <c r="Z25" s="192"/>
      <c r="AA25" s="195"/>
      <c r="AB25" s="210"/>
    </row>
    <row r="26" spans="1:29" hidden="1">
      <c r="B26" s="92" t="s">
        <v>623</v>
      </c>
      <c r="C26" s="736" t="s">
        <v>146</v>
      </c>
      <c r="D26" s="737"/>
      <c r="E26" s="737"/>
      <c r="F26" s="399">
        <f>F27+F28+F29</f>
        <v>0</v>
      </c>
      <c r="G26" s="422">
        <f>G27+G28+G29</f>
        <v>0</v>
      </c>
      <c r="H26" s="422">
        <f>H27+H28+H29</f>
        <v>0</v>
      </c>
      <c r="I26" s="618">
        <f>I27+I28+I29</f>
        <v>0</v>
      </c>
      <c r="J26" s="150">
        <f t="shared" ref="J26:AA26" si="22">J27+J28+J29</f>
        <v>0</v>
      </c>
      <c r="K26" s="166">
        <f t="shared" si="3"/>
        <v>0</v>
      </c>
      <c r="L26" s="94">
        <f t="shared" ref="L26:N26" si="23">L27+L28+L29</f>
        <v>0</v>
      </c>
      <c r="M26" s="95">
        <f t="shared" si="23"/>
        <v>0</v>
      </c>
      <c r="N26" s="95">
        <f t="shared" si="23"/>
        <v>0</v>
      </c>
      <c r="O26" s="94">
        <f t="shared" si="22"/>
        <v>0</v>
      </c>
      <c r="P26" s="95">
        <f t="shared" si="22"/>
        <v>0</v>
      </c>
      <c r="Q26" s="95">
        <f t="shared" si="22"/>
        <v>0</v>
      </c>
      <c r="R26" s="95">
        <f t="shared" si="22"/>
        <v>0</v>
      </c>
      <c r="S26" s="95">
        <f t="shared" si="22"/>
        <v>0</v>
      </c>
      <c r="T26" s="98">
        <f t="shared" ref="T26" si="24">T27+T28+T29</f>
        <v>0</v>
      </c>
      <c r="U26" s="539">
        <f t="shared" si="11"/>
        <v>0</v>
      </c>
      <c r="V26" s="445">
        <f t="shared" si="22"/>
        <v>0</v>
      </c>
      <c r="W26" s="95">
        <f t="shared" si="22"/>
        <v>0</v>
      </c>
      <c r="X26" s="98">
        <f t="shared" si="22"/>
        <v>0</v>
      </c>
      <c r="Y26" s="489">
        <f t="shared" si="22"/>
        <v>0</v>
      </c>
      <c r="Z26" s="97">
        <f t="shared" si="22"/>
        <v>0</v>
      </c>
      <c r="AA26" s="99">
        <f t="shared" si="22"/>
        <v>0</v>
      </c>
      <c r="AB26" s="210"/>
      <c r="AC26" s="209"/>
    </row>
    <row r="27" spans="1:29" s="41" customFormat="1" hidden="1">
      <c r="A27" s="127" t="s">
        <v>147</v>
      </c>
      <c r="B27" s="53" t="s">
        <v>624</v>
      </c>
      <c r="C27" s="789" t="s">
        <v>148</v>
      </c>
      <c r="D27" s="790"/>
      <c r="E27" s="790"/>
      <c r="F27" s="400">
        <f>SUM(N27:Z27)</f>
        <v>0</v>
      </c>
      <c r="G27" s="423">
        <f t="shared" ref="G27:H29" si="25">SUM(N27:Z27)</f>
        <v>0</v>
      </c>
      <c r="H27" s="423">
        <f t="shared" si="25"/>
        <v>0</v>
      </c>
      <c r="I27" s="619">
        <f t="shared" ref="I27:I29" si="26">SUM(O27:AA27)</f>
        <v>0</v>
      </c>
      <c r="J27" s="156"/>
      <c r="K27" s="168">
        <f t="shared" si="3"/>
        <v>0</v>
      </c>
      <c r="L27" s="77"/>
      <c r="M27" s="13"/>
      <c r="N27" s="13"/>
      <c r="O27" s="77"/>
      <c r="P27" s="13"/>
      <c r="Q27" s="13"/>
      <c r="R27" s="13"/>
      <c r="S27" s="13"/>
      <c r="T27" s="82"/>
      <c r="U27" s="540">
        <f t="shared" si="11"/>
        <v>0</v>
      </c>
      <c r="V27" s="446"/>
      <c r="W27" s="13"/>
      <c r="X27" s="82"/>
      <c r="Y27" s="488"/>
      <c r="Z27" s="43"/>
      <c r="AA27" s="45"/>
      <c r="AB27" s="210"/>
      <c r="AC27" s="209"/>
    </row>
    <row r="28" spans="1:29" s="41" customFormat="1" ht="25.5" hidden="1" customHeight="1">
      <c r="A28" s="127" t="s">
        <v>149</v>
      </c>
      <c r="B28" s="53" t="s">
        <v>625</v>
      </c>
      <c r="C28" s="791" t="s">
        <v>870</v>
      </c>
      <c r="D28" s="792"/>
      <c r="E28" s="792"/>
      <c r="F28" s="400">
        <f>SUM(N28:Z28)</f>
        <v>0</v>
      </c>
      <c r="G28" s="423">
        <f t="shared" si="25"/>
        <v>0</v>
      </c>
      <c r="H28" s="423">
        <f t="shared" si="25"/>
        <v>0</v>
      </c>
      <c r="I28" s="619">
        <f t="shared" si="26"/>
        <v>0</v>
      </c>
      <c r="J28" s="156"/>
      <c r="K28" s="168">
        <f t="shared" si="3"/>
        <v>0</v>
      </c>
      <c r="L28" s="77"/>
      <c r="M28" s="13"/>
      <c r="N28" s="13"/>
      <c r="O28" s="77"/>
      <c r="P28" s="13"/>
      <c r="Q28" s="13"/>
      <c r="R28" s="13"/>
      <c r="S28" s="13"/>
      <c r="T28" s="82"/>
      <c r="U28" s="540">
        <f t="shared" si="11"/>
        <v>0</v>
      </c>
      <c r="V28" s="446"/>
      <c r="W28" s="13"/>
      <c r="X28" s="82"/>
      <c r="Y28" s="488"/>
      <c r="Z28" s="43"/>
      <c r="AA28" s="45"/>
      <c r="AB28" s="210"/>
      <c r="AC28" s="209"/>
    </row>
    <row r="29" spans="1:29" s="41" customFormat="1" ht="15.75" hidden="1" thickBot="1">
      <c r="A29" s="127" t="s">
        <v>150</v>
      </c>
      <c r="B29" s="196" t="s">
        <v>626</v>
      </c>
      <c r="C29" s="836" t="s">
        <v>151</v>
      </c>
      <c r="D29" s="837"/>
      <c r="E29" s="837"/>
      <c r="F29" s="401">
        <f>SUM(N29:Z29)</f>
        <v>0</v>
      </c>
      <c r="G29" s="424">
        <f t="shared" si="25"/>
        <v>0</v>
      </c>
      <c r="H29" s="424">
        <f t="shared" si="25"/>
        <v>0</v>
      </c>
      <c r="I29" s="620">
        <f t="shared" si="26"/>
        <v>0</v>
      </c>
      <c r="J29" s="197"/>
      <c r="K29" s="168">
        <f t="shared" si="3"/>
        <v>0</v>
      </c>
      <c r="L29" s="77"/>
      <c r="M29" s="13"/>
      <c r="N29" s="13"/>
      <c r="O29" s="77"/>
      <c r="P29" s="13"/>
      <c r="Q29" s="13"/>
      <c r="R29" s="13"/>
      <c r="S29" s="13"/>
      <c r="T29" s="82"/>
      <c r="U29" s="540">
        <f t="shared" si="11"/>
        <v>0</v>
      </c>
      <c r="V29" s="446"/>
      <c r="W29" s="13"/>
      <c r="X29" s="82"/>
      <c r="Y29" s="488"/>
      <c r="Z29" s="43"/>
      <c r="AA29" s="45"/>
      <c r="AB29" s="210"/>
      <c r="AC29" s="209"/>
    </row>
    <row r="30" spans="1:29" ht="15.75" thickBot="1">
      <c r="A30" s="127" t="s">
        <v>959</v>
      </c>
      <c r="B30" s="84" t="s">
        <v>152</v>
      </c>
      <c r="C30" s="746" t="s">
        <v>803</v>
      </c>
      <c r="D30" s="746"/>
      <c r="E30" s="747"/>
      <c r="F30" s="402">
        <f>F31+F35+F36+F37+F38+F39+F40</f>
        <v>896324.59999999986</v>
      </c>
      <c r="G30" s="425">
        <f>G31+G35+G36+G37+G38+G39+G40</f>
        <v>896324.59999999986</v>
      </c>
      <c r="H30" s="425">
        <f>H31+H35+H36+H37+H38+H39+H40</f>
        <v>896324.59999999986</v>
      </c>
      <c r="I30" s="621">
        <f>I31+I35+I36+I37+I38+I39+I40</f>
        <v>896324.89999999991</v>
      </c>
      <c r="J30" s="152">
        <f t="shared" ref="J30:AA30" si="27">J31+J35+J36+J37+J38+J39+J40</f>
        <v>0</v>
      </c>
      <c r="K30" s="164">
        <f t="shared" si="3"/>
        <v>896324.89999999991</v>
      </c>
      <c r="L30" s="86">
        <f t="shared" ref="L30:N30" si="28">L31+L35+L36+L37+L38+L39+L40</f>
        <v>69734</v>
      </c>
      <c r="M30" s="87">
        <f t="shared" si="28"/>
        <v>69734</v>
      </c>
      <c r="N30" s="87">
        <f t="shared" si="28"/>
        <v>756856.89999999991</v>
      </c>
      <c r="O30" s="86">
        <f t="shared" si="27"/>
        <v>94990</v>
      </c>
      <c r="P30" s="87">
        <f t="shared" si="27"/>
        <v>72848</v>
      </c>
      <c r="Q30" s="87">
        <f t="shared" si="27"/>
        <v>72849</v>
      </c>
      <c r="R30" s="87">
        <f t="shared" si="27"/>
        <v>72849</v>
      </c>
      <c r="S30" s="87">
        <f t="shared" si="27"/>
        <v>72849</v>
      </c>
      <c r="T30" s="90">
        <f t="shared" ref="T30" si="29">T31+T35+T36+T37+T38+T39+T40</f>
        <v>72849</v>
      </c>
      <c r="U30" s="536">
        <f t="shared" si="11"/>
        <v>459234</v>
      </c>
      <c r="V30" s="442">
        <f t="shared" si="27"/>
        <v>72848.38</v>
      </c>
      <c r="W30" s="87">
        <f t="shared" si="27"/>
        <v>72847.72</v>
      </c>
      <c r="X30" s="90">
        <f t="shared" si="27"/>
        <v>72848.600000000006</v>
      </c>
      <c r="Y30" s="486">
        <f t="shared" si="27"/>
        <v>72848.600000000006</v>
      </c>
      <c r="Z30" s="89">
        <f t="shared" si="27"/>
        <v>72848.600000000006</v>
      </c>
      <c r="AA30" s="91">
        <f t="shared" si="27"/>
        <v>72849</v>
      </c>
      <c r="AB30" s="210"/>
      <c r="AC30" s="209"/>
    </row>
    <row r="31" spans="1:29">
      <c r="B31" s="61"/>
      <c r="C31" s="826" t="s">
        <v>154</v>
      </c>
      <c r="D31" s="827"/>
      <c r="E31" s="827"/>
      <c r="F31" s="403">
        <f t="shared" ref="F31:H31" si="30">SUM(F32:F34)</f>
        <v>896324.59999999986</v>
      </c>
      <c r="G31" s="426">
        <f t="shared" ref="G31" si="31">SUM(G32:G34)</f>
        <v>896324.59999999986</v>
      </c>
      <c r="H31" s="426">
        <f t="shared" si="30"/>
        <v>896324.59999999986</v>
      </c>
      <c r="I31" s="622">
        <f t="shared" ref="I31:J31" si="32">SUM(I32:I34)</f>
        <v>896324.89999999991</v>
      </c>
      <c r="J31" s="153">
        <f t="shared" si="32"/>
        <v>0</v>
      </c>
      <c r="K31" s="167">
        <f t="shared" si="3"/>
        <v>896324.89999999991</v>
      </c>
      <c r="L31" s="75">
        <f t="shared" ref="L31:AA31" si="33">SUM(L32:L34)</f>
        <v>69734</v>
      </c>
      <c r="M31" s="1">
        <f t="shared" si="33"/>
        <v>69734</v>
      </c>
      <c r="N31" s="1">
        <f t="shared" si="33"/>
        <v>756856.89999999991</v>
      </c>
      <c r="O31" s="75">
        <f t="shared" si="33"/>
        <v>94990</v>
      </c>
      <c r="P31" s="1">
        <f t="shared" si="33"/>
        <v>72848</v>
      </c>
      <c r="Q31" s="1">
        <f t="shared" si="33"/>
        <v>72849</v>
      </c>
      <c r="R31" s="1">
        <f t="shared" si="33"/>
        <v>72849</v>
      </c>
      <c r="S31" s="1">
        <f t="shared" si="33"/>
        <v>72849</v>
      </c>
      <c r="T31" s="81">
        <f t="shared" ref="T31" si="34">SUM(T32:T34)</f>
        <v>72849</v>
      </c>
      <c r="U31" s="541">
        <f t="shared" si="11"/>
        <v>459234</v>
      </c>
      <c r="V31" s="447">
        <f t="shared" si="33"/>
        <v>72848.38</v>
      </c>
      <c r="W31" s="1">
        <f t="shared" si="33"/>
        <v>72847.72</v>
      </c>
      <c r="X31" s="81">
        <f t="shared" si="33"/>
        <v>72848.600000000006</v>
      </c>
      <c r="Y31" s="490">
        <f t="shared" si="33"/>
        <v>72848.600000000006</v>
      </c>
      <c r="Z31" s="42">
        <f t="shared" si="33"/>
        <v>72848.600000000006</v>
      </c>
      <c r="AA31" s="44">
        <f t="shared" si="33"/>
        <v>72849</v>
      </c>
      <c r="AB31" s="210"/>
      <c r="AC31" s="209"/>
    </row>
    <row r="32" spans="1:29">
      <c r="B32" s="61"/>
      <c r="C32" s="341"/>
      <c r="D32" s="342" t="s">
        <v>1049</v>
      </c>
      <c r="E32" s="342"/>
      <c r="F32" s="403">
        <v>69734</v>
      </c>
      <c r="G32" s="426">
        <v>69734</v>
      </c>
      <c r="H32" s="426">
        <v>69734</v>
      </c>
      <c r="I32" s="622">
        <f t="shared" ref="I32:I34" si="35">SUM(U32:AA32)</f>
        <v>69734</v>
      </c>
      <c r="J32" s="153"/>
      <c r="K32" s="167">
        <f t="shared" ref="K32:K34" si="36">SUM(I32:J32)</f>
        <v>69734</v>
      </c>
      <c r="L32" s="75">
        <f>K32</f>
        <v>69734</v>
      </c>
      <c r="M32" s="1"/>
      <c r="N32" s="1"/>
      <c r="O32" s="75">
        <v>8024</v>
      </c>
      <c r="P32" s="1">
        <v>5610</v>
      </c>
      <c r="Q32" s="1">
        <v>5610</v>
      </c>
      <c r="R32" s="1">
        <v>5610</v>
      </c>
      <c r="S32" s="1">
        <v>5610</v>
      </c>
      <c r="T32" s="81">
        <f t="shared" ref="T32" si="37">T8*0.22</f>
        <v>5610</v>
      </c>
      <c r="U32" s="541">
        <f t="shared" si="11"/>
        <v>36074</v>
      </c>
      <c r="V32" s="447">
        <f t="shared" ref="V32:AA32" si="38">V8*0.22</f>
        <v>5610</v>
      </c>
      <c r="W32" s="1">
        <f t="shared" si="38"/>
        <v>5610</v>
      </c>
      <c r="X32" s="81">
        <f t="shared" si="38"/>
        <v>5610</v>
      </c>
      <c r="Y32" s="490">
        <f t="shared" si="38"/>
        <v>5610</v>
      </c>
      <c r="Z32" s="42">
        <f t="shared" si="38"/>
        <v>5610</v>
      </c>
      <c r="AA32" s="44">
        <f t="shared" si="38"/>
        <v>5610</v>
      </c>
      <c r="AB32" s="210"/>
      <c r="AC32" s="209"/>
    </row>
    <row r="33" spans="1:29">
      <c r="B33" s="61"/>
      <c r="C33" s="341"/>
      <c r="D33" s="342" t="s">
        <v>1050</v>
      </c>
      <c r="E33" s="342"/>
      <c r="F33" s="403">
        <v>69734</v>
      </c>
      <c r="G33" s="426">
        <v>69734</v>
      </c>
      <c r="H33" s="426">
        <v>69734</v>
      </c>
      <c r="I33" s="622">
        <f t="shared" si="35"/>
        <v>69734</v>
      </c>
      <c r="J33" s="153"/>
      <c r="K33" s="167">
        <f t="shared" si="36"/>
        <v>69734</v>
      </c>
      <c r="L33" s="75"/>
      <c r="M33" s="1">
        <f>K33</f>
        <v>69734</v>
      </c>
      <c r="N33" s="1"/>
      <c r="O33" s="75">
        <v>8024</v>
      </c>
      <c r="P33" s="1">
        <v>5610</v>
      </c>
      <c r="Q33" s="1">
        <v>5610</v>
      </c>
      <c r="R33" s="1">
        <v>5610</v>
      </c>
      <c r="S33" s="1">
        <v>5610</v>
      </c>
      <c r="T33" s="81">
        <f t="shared" ref="T33" si="39">T9*0.22</f>
        <v>5610</v>
      </c>
      <c r="U33" s="541">
        <f t="shared" si="11"/>
        <v>36074</v>
      </c>
      <c r="V33" s="447">
        <f t="shared" ref="V33:AA33" si="40">V9*0.22</f>
        <v>5610</v>
      </c>
      <c r="W33" s="1">
        <f t="shared" si="40"/>
        <v>5610</v>
      </c>
      <c r="X33" s="81">
        <f t="shared" si="40"/>
        <v>5610</v>
      </c>
      <c r="Y33" s="490">
        <f t="shared" si="40"/>
        <v>5610</v>
      </c>
      <c r="Z33" s="42">
        <f t="shared" si="40"/>
        <v>5610</v>
      </c>
      <c r="AA33" s="44">
        <f t="shared" si="40"/>
        <v>5610</v>
      </c>
      <c r="AB33" s="210"/>
      <c r="AC33" s="209"/>
    </row>
    <row r="34" spans="1:29" ht="15.75" thickBot="1">
      <c r="B34" s="61"/>
      <c r="C34" s="341"/>
      <c r="D34" s="342" t="s">
        <v>1051</v>
      </c>
      <c r="E34" s="342"/>
      <c r="F34" s="403">
        <v>756856.59999999986</v>
      </c>
      <c r="G34" s="426">
        <v>756856.59999999986</v>
      </c>
      <c r="H34" s="426">
        <v>756856.59999999986</v>
      </c>
      <c r="I34" s="622">
        <f t="shared" si="35"/>
        <v>756856.89999999991</v>
      </c>
      <c r="J34" s="153"/>
      <c r="K34" s="167">
        <f t="shared" si="36"/>
        <v>756856.89999999991</v>
      </c>
      <c r="L34" s="75"/>
      <c r="M34" s="1"/>
      <c r="N34" s="1">
        <f>K34</f>
        <v>756856.89999999991</v>
      </c>
      <c r="O34" s="75">
        <v>78942</v>
      </c>
      <c r="P34" s="1">
        <v>61628</v>
      </c>
      <c r="Q34" s="1">
        <v>61629</v>
      </c>
      <c r="R34" s="1">
        <v>61629</v>
      </c>
      <c r="S34" s="1">
        <v>61629</v>
      </c>
      <c r="T34" s="81">
        <v>61629</v>
      </c>
      <c r="U34" s="541">
        <f t="shared" si="11"/>
        <v>387086</v>
      </c>
      <c r="V34" s="447">
        <f t="shared" ref="V34:Z34" si="41">V10*0.22</f>
        <v>61628.38</v>
      </c>
      <c r="W34" s="1">
        <f t="shared" si="41"/>
        <v>61627.72</v>
      </c>
      <c r="X34" s="81">
        <f t="shared" si="41"/>
        <v>61628.6</v>
      </c>
      <c r="Y34" s="490">
        <f t="shared" si="41"/>
        <v>61628.6</v>
      </c>
      <c r="Z34" s="42">
        <f t="shared" si="41"/>
        <v>61628.6</v>
      </c>
      <c r="AA34" s="44">
        <v>61629</v>
      </c>
      <c r="AB34" s="210"/>
      <c r="AC34" s="209"/>
    </row>
    <row r="35" spans="1:29" hidden="1">
      <c r="B35" s="62"/>
      <c r="C35" s="822" t="s">
        <v>155</v>
      </c>
      <c r="D35" s="823"/>
      <c r="E35" s="823"/>
      <c r="F35" s="404">
        <f t="shared" ref="F35:F40" si="42">SUM(N35:Z35)</f>
        <v>0</v>
      </c>
      <c r="G35" s="427">
        <f t="shared" ref="G35:H40" si="43">SUM(N35:Z35)</f>
        <v>0</v>
      </c>
      <c r="H35" s="427">
        <f t="shared" si="43"/>
        <v>0</v>
      </c>
      <c r="I35" s="623">
        <f t="shared" ref="I35:I40" si="44">SUM(O35:AA35)</f>
        <v>0</v>
      </c>
      <c r="J35" s="154"/>
      <c r="K35" s="167">
        <f t="shared" si="3"/>
        <v>0</v>
      </c>
      <c r="L35" s="75"/>
      <c r="M35" s="1"/>
      <c r="N35" s="1"/>
      <c r="O35" s="75"/>
      <c r="P35" s="1"/>
      <c r="Q35" s="1"/>
      <c r="R35" s="1"/>
      <c r="S35" s="1"/>
      <c r="T35" s="81"/>
      <c r="U35" s="541">
        <f t="shared" si="11"/>
        <v>0</v>
      </c>
      <c r="V35" s="447"/>
      <c r="W35" s="1"/>
      <c r="X35" s="81"/>
      <c r="Y35" s="490"/>
      <c r="Z35" s="42"/>
      <c r="AA35" s="44"/>
      <c r="AB35" s="210"/>
      <c r="AC35" s="209"/>
    </row>
    <row r="36" spans="1:29" hidden="1">
      <c r="B36" s="62"/>
      <c r="C36" s="822" t="s">
        <v>156</v>
      </c>
      <c r="D36" s="823"/>
      <c r="E36" s="823"/>
      <c r="F36" s="404">
        <f t="shared" si="42"/>
        <v>0</v>
      </c>
      <c r="G36" s="427">
        <f t="shared" si="43"/>
        <v>0</v>
      </c>
      <c r="H36" s="427">
        <f t="shared" si="43"/>
        <v>0</v>
      </c>
      <c r="I36" s="623">
        <f t="shared" si="44"/>
        <v>0</v>
      </c>
      <c r="J36" s="154"/>
      <c r="K36" s="167">
        <f t="shared" si="3"/>
        <v>0</v>
      </c>
      <c r="L36" s="75"/>
      <c r="M36" s="1"/>
      <c r="N36" s="1"/>
      <c r="O36" s="75"/>
      <c r="P36" s="1"/>
      <c r="Q36" s="1"/>
      <c r="R36" s="1"/>
      <c r="S36" s="1"/>
      <c r="T36" s="81"/>
      <c r="U36" s="541">
        <f t="shared" si="11"/>
        <v>0</v>
      </c>
      <c r="V36" s="447"/>
      <c r="W36" s="1"/>
      <c r="X36" s="81"/>
      <c r="Y36" s="490"/>
      <c r="Z36" s="42"/>
      <c r="AA36" s="44"/>
      <c r="AB36" s="210"/>
      <c r="AC36" s="209"/>
    </row>
    <row r="37" spans="1:29" hidden="1">
      <c r="B37" s="62"/>
      <c r="C37" s="822" t="s">
        <v>157</v>
      </c>
      <c r="D37" s="823"/>
      <c r="E37" s="823"/>
      <c r="F37" s="404">
        <f t="shared" si="42"/>
        <v>0</v>
      </c>
      <c r="G37" s="427">
        <f t="shared" si="43"/>
        <v>0</v>
      </c>
      <c r="H37" s="427">
        <f t="shared" si="43"/>
        <v>0</v>
      </c>
      <c r="I37" s="623">
        <f t="shared" si="44"/>
        <v>0</v>
      </c>
      <c r="J37" s="154"/>
      <c r="K37" s="167">
        <f t="shared" si="3"/>
        <v>0</v>
      </c>
      <c r="L37" s="75"/>
      <c r="M37" s="1"/>
      <c r="N37" s="1"/>
      <c r="O37" s="75"/>
      <c r="P37" s="1"/>
      <c r="Q37" s="1"/>
      <c r="R37" s="1"/>
      <c r="S37" s="1"/>
      <c r="T37" s="81"/>
      <c r="U37" s="541">
        <f t="shared" si="11"/>
        <v>0</v>
      </c>
      <c r="V37" s="447"/>
      <c r="W37" s="1"/>
      <c r="X37" s="81"/>
      <c r="Y37" s="490"/>
      <c r="Z37" s="42"/>
      <c r="AA37" s="44"/>
      <c r="AB37" s="210"/>
      <c r="AC37" s="209"/>
    </row>
    <row r="38" spans="1:29" hidden="1">
      <c r="B38" s="62"/>
      <c r="C38" s="822" t="s">
        <v>158</v>
      </c>
      <c r="D38" s="823"/>
      <c r="E38" s="823"/>
      <c r="F38" s="404">
        <f t="shared" si="42"/>
        <v>0</v>
      </c>
      <c r="G38" s="427">
        <f t="shared" si="43"/>
        <v>0</v>
      </c>
      <c r="H38" s="427">
        <f t="shared" si="43"/>
        <v>0</v>
      </c>
      <c r="I38" s="623">
        <f t="shared" si="44"/>
        <v>0</v>
      </c>
      <c r="J38" s="154"/>
      <c r="K38" s="167">
        <f t="shared" si="3"/>
        <v>0</v>
      </c>
      <c r="L38" s="75"/>
      <c r="M38" s="1"/>
      <c r="N38" s="1"/>
      <c r="O38" s="75"/>
      <c r="P38" s="1"/>
      <c r="Q38" s="1"/>
      <c r="R38" s="1"/>
      <c r="S38" s="1"/>
      <c r="T38" s="81"/>
      <c r="U38" s="541">
        <f t="shared" si="11"/>
        <v>0</v>
      </c>
      <c r="V38" s="447"/>
      <c r="W38" s="1"/>
      <c r="X38" s="81"/>
      <c r="Y38" s="490"/>
      <c r="Z38" s="42"/>
      <c r="AA38" s="44"/>
      <c r="AB38" s="210"/>
      <c r="AC38" s="209"/>
    </row>
    <row r="39" spans="1:29" hidden="1">
      <c r="B39" s="62"/>
      <c r="C39" s="822" t="s">
        <v>159</v>
      </c>
      <c r="D39" s="823"/>
      <c r="E39" s="823"/>
      <c r="F39" s="404">
        <f t="shared" si="42"/>
        <v>0</v>
      </c>
      <c r="G39" s="427">
        <f t="shared" si="43"/>
        <v>0</v>
      </c>
      <c r="H39" s="427">
        <f t="shared" si="43"/>
        <v>0</v>
      </c>
      <c r="I39" s="623">
        <f t="shared" si="44"/>
        <v>0</v>
      </c>
      <c r="J39" s="154"/>
      <c r="K39" s="167">
        <f t="shared" si="3"/>
        <v>0</v>
      </c>
      <c r="L39" s="75"/>
      <c r="M39" s="1"/>
      <c r="N39" s="1"/>
      <c r="O39" s="75"/>
      <c r="P39" s="1"/>
      <c r="Q39" s="1"/>
      <c r="R39" s="1"/>
      <c r="S39" s="1"/>
      <c r="T39" s="81"/>
      <c r="U39" s="541">
        <f t="shared" si="11"/>
        <v>0</v>
      </c>
      <c r="V39" s="447"/>
      <c r="W39" s="1"/>
      <c r="X39" s="81"/>
      <c r="Y39" s="490"/>
      <c r="Z39" s="42"/>
      <c r="AA39" s="44"/>
      <c r="AB39" s="210"/>
      <c r="AC39" s="209"/>
    </row>
    <row r="40" spans="1:29" ht="15.75" hidden="1" thickBot="1">
      <c r="B40" s="63"/>
      <c r="C40" s="824" t="s">
        <v>160</v>
      </c>
      <c r="D40" s="825"/>
      <c r="E40" s="825"/>
      <c r="F40" s="405">
        <f t="shared" si="42"/>
        <v>0</v>
      </c>
      <c r="G40" s="428">
        <f t="shared" si="43"/>
        <v>0</v>
      </c>
      <c r="H40" s="428">
        <f t="shared" si="43"/>
        <v>0</v>
      </c>
      <c r="I40" s="624">
        <f t="shared" si="44"/>
        <v>0</v>
      </c>
      <c r="J40" s="155"/>
      <c r="K40" s="167">
        <f t="shared" si="3"/>
        <v>0</v>
      </c>
      <c r="L40" s="75"/>
      <c r="M40" s="1"/>
      <c r="N40" s="1"/>
      <c r="O40" s="75"/>
      <c r="P40" s="1"/>
      <c r="Q40" s="1"/>
      <c r="R40" s="1"/>
      <c r="S40" s="1"/>
      <c r="T40" s="81"/>
      <c r="U40" s="541">
        <f t="shared" si="11"/>
        <v>0</v>
      </c>
      <c r="V40" s="447"/>
      <c r="W40" s="1"/>
      <c r="X40" s="81"/>
      <c r="Y40" s="490"/>
      <c r="Z40" s="42"/>
      <c r="AA40" s="44"/>
      <c r="AB40" s="210"/>
      <c r="AC40" s="209"/>
    </row>
    <row r="41" spans="1:29" ht="15.75" thickBot="1">
      <c r="B41" s="84" t="s">
        <v>161</v>
      </c>
      <c r="C41" s="747" t="s">
        <v>162</v>
      </c>
      <c r="D41" s="771"/>
      <c r="E41" s="771"/>
      <c r="F41" s="402">
        <f>F42+F49+F52+F76+F79</f>
        <v>1509100</v>
      </c>
      <c r="G41" s="425">
        <f>G42+G49+G52+G76+G79</f>
        <v>1706445</v>
      </c>
      <c r="H41" s="425">
        <f>H42+H49+H52+H76+H79</f>
        <v>1676445</v>
      </c>
      <c r="I41" s="621">
        <f>I42+I49+I52+I76+I79</f>
        <v>1693773</v>
      </c>
      <c r="J41" s="152">
        <f>J42+J49+J52+J76+J79</f>
        <v>0</v>
      </c>
      <c r="K41" s="164">
        <f t="shared" si="3"/>
        <v>1693773</v>
      </c>
      <c r="L41" s="86">
        <f t="shared" ref="L41:AA41" si="45">L42+L49+L52+L76+L79</f>
        <v>513921</v>
      </c>
      <c r="M41" s="87">
        <f t="shared" si="45"/>
        <v>495018</v>
      </c>
      <c r="N41" s="87">
        <f t="shared" si="45"/>
        <v>684834</v>
      </c>
      <c r="O41" s="86">
        <f t="shared" si="45"/>
        <v>124624</v>
      </c>
      <c r="P41" s="87">
        <f t="shared" si="45"/>
        <v>181568</v>
      </c>
      <c r="Q41" s="87">
        <f t="shared" si="45"/>
        <v>145570</v>
      </c>
      <c r="R41" s="87">
        <f t="shared" si="45"/>
        <v>141901</v>
      </c>
      <c r="S41" s="87">
        <f t="shared" si="45"/>
        <v>114687</v>
      </c>
      <c r="T41" s="90">
        <f t="shared" ref="T41" si="46">T42+T49+T52+T76+T79</f>
        <v>119679</v>
      </c>
      <c r="U41" s="536">
        <f t="shared" si="11"/>
        <v>828029</v>
      </c>
      <c r="V41" s="442">
        <f t="shared" si="45"/>
        <v>82817</v>
      </c>
      <c r="W41" s="87">
        <f t="shared" si="45"/>
        <v>82774</v>
      </c>
      <c r="X41" s="90">
        <f t="shared" si="45"/>
        <v>95840</v>
      </c>
      <c r="Y41" s="486">
        <f t="shared" si="45"/>
        <v>204033</v>
      </c>
      <c r="Z41" s="89">
        <f t="shared" si="45"/>
        <v>195985</v>
      </c>
      <c r="AA41" s="91">
        <f t="shared" si="45"/>
        <v>204295</v>
      </c>
      <c r="AB41" s="210"/>
      <c r="AC41" s="209"/>
    </row>
    <row r="42" spans="1:29">
      <c r="B42" s="124" t="s">
        <v>627</v>
      </c>
      <c r="C42" s="748" t="s">
        <v>163</v>
      </c>
      <c r="D42" s="749"/>
      <c r="E42" s="749"/>
      <c r="F42" s="397">
        <f>F43+F44+F48</f>
        <v>67000</v>
      </c>
      <c r="G42" s="420">
        <f>G43+G44+G48</f>
        <v>83480</v>
      </c>
      <c r="H42" s="420">
        <f>H43+H44+H48</f>
        <v>83480</v>
      </c>
      <c r="I42" s="616">
        <f>I43+I44+I48</f>
        <v>101180</v>
      </c>
      <c r="J42" s="148">
        <f t="shared" ref="J42:AA42" si="47">J43+J44+J48</f>
        <v>0</v>
      </c>
      <c r="K42" s="165">
        <f t="shared" si="3"/>
        <v>101180</v>
      </c>
      <c r="L42" s="118">
        <f t="shared" ref="L42:N42" si="48">L43+L44+L48</f>
        <v>10000</v>
      </c>
      <c r="M42" s="119">
        <f t="shared" si="48"/>
        <v>44180</v>
      </c>
      <c r="N42" s="119">
        <f t="shared" si="48"/>
        <v>47000</v>
      </c>
      <c r="O42" s="118">
        <f t="shared" si="47"/>
        <v>9115</v>
      </c>
      <c r="P42" s="119">
        <f t="shared" si="47"/>
        <v>0</v>
      </c>
      <c r="Q42" s="119">
        <f t="shared" si="47"/>
        <v>0</v>
      </c>
      <c r="R42" s="119">
        <f t="shared" si="47"/>
        <v>15635</v>
      </c>
      <c r="S42" s="119">
        <f t="shared" si="47"/>
        <v>9550</v>
      </c>
      <c r="T42" s="122">
        <f t="shared" ref="T42" si="49">T43+T44+T48</f>
        <v>22823</v>
      </c>
      <c r="U42" s="537">
        <f t="shared" si="11"/>
        <v>57123</v>
      </c>
      <c r="V42" s="443">
        <f t="shared" si="47"/>
        <v>6890</v>
      </c>
      <c r="W42" s="119">
        <f t="shared" si="47"/>
        <v>0</v>
      </c>
      <c r="X42" s="122">
        <f t="shared" si="47"/>
        <v>24550</v>
      </c>
      <c r="Y42" s="487">
        <f t="shared" si="47"/>
        <v>4649</v>
      </c>
      <c r="Z42" s="121">
        <f t="shared" si="47"/>
        <v>5818</v>
      </c>
      <c r="AA42" s="123">
        <f t="shared" si="47"/>
        <v>2150</v>
      </c>
      <c r="AB42" s="210"/>
      <c r="AC42" s="209"/>
    </row>
    <row r="43" spans="1:29" s="41" customFormat="1">
      <c r="A43" s="127" t="s">
        <v>164</v>
      </c>
      <c r="B43" s="53" t="s">
        <v>628</v>
      </c>
      <c r="C43" s="789" t="s">
        <v>165</v>
      </c>
      <c r="D43" s="790"/>
      <c r="E43" s="790"/>
      <c r="F43" s="400">
        <v>5000</v>
      </c>
      <c r="G43" s="423">
        <v>5000</v>
      </c>
      <c r="H43" s="423">
        <v>10000</v>
      </c>
      <c r="I43" s="619">
        <f>SUM(U43:AA43)</f>
        <v>10000</v>
      </c>
      <c r="J43" s="156"/>
      <c r="K43" s="168">
        <f t="shared" si="3"/>
        <v>10000</v>
      </c>
      <c r="L43" s="77"/>
      <c r="M43" s="13"/>
      <c r="N43" s="13">
        <f>K43</f>
        <v>10000</v>
      </c>
      <c r="O43" s="77"/>
      <c r="P43" s="13"/>
      <c r="Q43" s="13"/>
      <c r="R43" s="13"/>
      <c r="S43" s="13"/>
      <c r="T43" s="82"/>
      <c r="U43" s="540">
        <f t="shared" si="11"/>
        <v>0</v>
      </c>
      <c r="V43" s="446">
        <v>6890</v>
      </c>
      <c r="W43" s="13"/>
      <c r="X43" s="82"/>
      <c r="Y43" s="488"/>
      <c r="Z43" s="43">
        <v>3110</v>
      </c>
      <c r="AA43" s="45"/>
      <c r="AB43" s="210"/>
      <c r="AC43" s="209"/>
    </row>
    <row r="44" spans="1:29" s="41" customFormat="1">
      <c r="A44" s="127" t="s">
        <v>166</v>
      </c>
      <c r="B44" s="53" t="s">
        <v>629</v>
      </c>
      <c r="C44" s="789" t="s">
        <v>167</v>
      </c>
      <c r="D44" s="790"/>
      <c r="E44" s="790"/>
      <c r="F44" s="400">
        <f t="shared" ref="F44:I44" si="50">SUM(F45:F47)</f>
        <v>62000</v>
      </c>
      <c r="G44" s="423">
        <f t="shared" ref="G44:H44" si="51">SUM(G45:G47)</f>
        <v>78480</v>
      </c>
      <c r="H44" s="423">
        <f t="shared" si="51"/>
        <v>73480</v>
      </c>
      <c r="I44" s="619">
        <f t="shared" si="50"/>
        <v>91180</v>
      </c>
      <c r="J44" s="156">
        <f t="shared" ref="J44" si="52">SUM(J45:J47)</f>
        <v>0</v>
      </c>
      <c r="K44" s="168">
        <f t="shared" si="3"/>
        <v>91180</v>
      </c>
      <c r="L44" s="77">
        <f t="shared" ref="L44" si="53">SUM(L45:L47)</f>
        <v>10000</v>
      </c>
      <c r="M44" s="13">
        <f t="shared" ref="M44" si="54">SUM(M45:M47)</f>
        <v>44180</v>
      </c>
      <c r="N44" s="13">
        <f t="shared" ref="N44" si="55">SUM(N45:N47)</f>
        <v>37000</v>
      </c>
      <c r="O44" s="77">
        <f t="shared" ref="O44" si="56">SUM(O45:O47)</f>
        <v>9115</v>
      </c>
      <c r="P44" s="13">
        <f t="shared" ref="P44" si="57">SUM(P45:P47)</f>
        <v>0</v>
      </c>
      <c r="Q44" s="13">
        <f t="shared" ref="Q44" si="58">SUM(Q45:Q47)</f>
        <v>0</v>
      </c>
      <c r="R44" s="13">
        <f t="shared" ref="R44" si="59">SUM(R45:R47)</f>
        <v>15635</v>
      </c>
      <c r="S44" s="13">
        <f t="shared" ref="S44" si="60">SUM(S45:S47)</f>
        <v>9550</v>
      </c>
      <c r="T44" s="82">
        <f t="shared" ref="T44" si="61">SUM(T45:T47)</f>
        <v>22823</v>
      </c>
      <c r="U44" s="540">
        <f t="shared" si="11"/>
        <v>57123</v>
      </c>
      <c r="V44" s="446">
        <f t="shared" ref="V44" si="62">SUM(V45:V47)</f>
        <v>0</v>
      </c>
      <c r="W44" s="13">
        <f t="shared" ref="W44" si="63">SUM(W45:W47)</f>
        <v>0</v>
      </c>
      <c r="X44" s="82">
        <f t="shared" ref="X44" si="64">SUM(X45:X47)</f>
        <v>24550</v>
      </c>
      <c r="Y44" s="488">
        <f t="shared" ref="Y44" si="65">SUM(Y45:Y47)</f>
        <v>4649</v>
      </c>
      <c r="Z44" s="43">
        <f t="shared" ref="Z44" si="66">SUM(Z45:Z47)</f>
        <v>2708</v>
      </c>
      <c r="AA44" s="45">
        <f t="shared" ref="AA44" si="67">SUM(AA45:AA47)</f>
        <v>2150</v>
      </c>
      <c r="AB44" s="210"/>
      <c r="AC44" s="209"/>
    </row>
    <row r="45" spans="1:29">
      <c r="B45" s="55"/>
      <c r="C45" s="323"/>
      <c r="D45" s="235" t="s">
        <v>1049</v>
      </c>
      <c r="E45" s="235"/>
      <c r="F45" s="406">
        <v>10000</v>
      </c>
      <c r="G45" s="429">
        <v>10000</v>
      </c>
      <c r="H45" s="429">
        <v>10000</v>
      </c>
      <c r="I45" s="625">
        <f t="shared" ref="I45:I47" si="68">SUM(U45:AA45)</f>
        <v>10000</v>
      </c>
      <c r="J45" s="149"/>
      <c r="K45" s="167">
        <f t="shared" ref="K45:K47" si="69">SUM(I45:J45)</f>
        <v>10000</v>
      </c>
      <c r="L45" s="75">
        <f>K45</f>
        <v>10000</v>
      </c>
      <c r="M45" s="1"/>
      <c r="N45" s="1"/>
      <c r="O45" s="75"/>
      <c r="P45" s="1"/>
      <c r="Q45" s="1"/>
      <c r="R45" s="1">
        <v>6254</v>
      </c>
      <c r="S45" s="1"/>
      <c r="T45" s="81">
        <v>2597</v>
      </c>
      <c r="U45" s="541">
        <f t="shared" si="11"/>
        <v>8851</v>
      </c>
      <c r="V45" s="447"/>
      <c r="W45" s="1"/>
      <c r="X45" s="81"/>
      <c r="Y45" s="490">
        <v>1149</v>
      </c>
      <c r="Z45" s="42"/>
      <c r="AA45" s="44"/>
      <c r="AB45" s="210"/>
      <c r="AC45" s="209"/>
    </row>
    <row r="46" spans="1:29">
      <c r="B46" s="55"/>
      <c r="C46" s="323"/>
      <c r="D46" s="235" t="s">
        <v>1050</v>
      </c>
      <c r="E46" s="235"/>
      <c r="F46" s="406">
        <v>10000</v>
      </c>
      <c r="G46" s="429">
        <v>26480</v>
      </c>
      <c r="H46" s="429">
        <v>26480</v>
      </c>
      <c r="I46" s="625">
        <f t="shared" si="68"/>
        <v>44180</v>
      </c>
      <c r="J46" s="149"/>
      <c r="K46" s="167">
        <f t="shared" si="69"/>
        <v>44180</v>
      </c>
      <c r="L46" s="75"/>
      <c r="M46" s="1">
        <f>K46</f>
        <v>44180</v>
      </c>
      <c r="N46" s="1"/>
      <c r="O46" s="75"/>
      <c r="P46" s="1"/>
      <c r="Q46" s="1"/>
      <c r="R46" s="1">
        <v>6254</v>
      </c>
      <c r="S46" s="1"/>
      <c r="T46" s="81">
        <v>20226</v>
      </c>
      <c r="U46" s="541">
        <f t="shared" si="11"/>
        <v>26480</v>
      </c>
      <c r="V46" s="447"/>
      <c r="W46" s="1"/>
      <c r="X46" s="81">
        <v>17700</v>
      </c>
      <c r="Y46" s="490"/>
      <c r="Z46" s="42"/>
      <c r="AA46" s="44"/>
      <c r="AB46" s="210"/>
      <c r="AC46" s="209"/>
    </row>
    <row r="47" spans="1:29">
      <c r="B47" s="55"/>
      <c r="C47" s="323"/>
      <c r="D47" s="235" t="s">
        <v>1051</v>
      </c>
      <c r="E47" s="235"/>
      <c r="F47" s="406">
        <v>42000</v>
      </c>
      <c r="G47" s="429">
        <v>42000</v>
      </c>
      <c r="H47" s="429">
        <v>37000</v>
      </c>
      <c r="I47" s="625">
        <f t="shared" si="68"/>
        <v>37000</v>
      </c>
      <c r="J47" s="149"/>
      <c r="K47" s="167">
        <f t="shared" si="69"/>
        <v>37000</v>
      </c>
      <c r="L47" s="75"/>
      <c r="M47" s="1"/>
      <c r="N47" s="1">
        <f>K47</f>
        <v>37000</v>
      </c>
      <c r="O47" s="75">
        <v>9115</v>
      </c>
      <c r="P47" s="1"/>
      <c r="Q47" s="1"/>
      <c r="R47" s="1">
        <v>3127</v>
      </c>
      <c r="S47" s="1">
        <v>9550</v>
      </c>
      <c r="T47" s="81"/>
      <c r="U47" s="541">
        <f t="shared" si="11"/>
        <v>21792</v>
      </c>
      <c r="V47" s="447"/>
      <c r="W47" s="1"/>
      <c r="X47" s="81">
        <v>6850</v>
      </c>
      <c r="Y47" s="490">
        <v>3500</v>
      </c>
      <c r="Z47" s="42">
        <v>2708</v>
      </c>
      <c r="AA47" s="44">
        <v>2150</v>
      </c>
      <c r="AB47" s="210"/>
      <c r="AC47" s="209"/>
    </row>
    <row r="48" spans="1:29" s="41" customFormat="1" hidden="1">
      <c r="A48" s="127" t="s">
        <v>168</v>
      </c>
      <c r="B48" s="53" t="s">
        <v>630</v>
      </c>
      <c r="C48" s="789" t="s">
        <v>169</v>
      </c>
      <c r="D48" s="790"/>
      <c r="E48" s="790"/>
      <c r="F48" s="400">
        <f>SUM(N48:Z48)</f>
        <v>0</v>
      </c>
      <c r="G48" s="423">
        <f>SUM(N48:Z48)</f>
        <v>0</v>
      </c>
      <c r="H48" s="423">
        <f>SUM(O48:AA48)</f>
        <v>0</v>
      </c>
      <c r="I48" s="619">
        <f t="shared" ref="I48" si="70">SUM(O48:AA48)</f>
        <v>0</v>
      </c>
      <c r="J48" s="156"/>
      <c r="K48" s="168">
        <f t="shared" si="3"/>
        <v>0</v>
      </c>
      <c r="L48" s="77"/>
      <c r="M48" s="13"/>
      <c r="N48" s="13"/>
      <c r="O48" s="77"/>
      <c r="P48" s="13"/>
      <c r="Q48" s="13"/>
      <c r="R48" s="13"/>
      <c r="S48" s="13"/>
      <c r="T48" s="82"/>
      <c r="U48" s="540">
        <f t="shared" si="11"/>
        <v>0</v>
      </c>
      <c r="V48" s="446"/>
      <c r="W48" s="13"/>
      <c r="X48" s="82"/>
      <c r="Y48" s="488"/>
      <c r="Z48" s="43"/>
      <c r="AA48" s="45"/>
      <c r="AB48" s="210"/>
      <c r="AC48" s="209"/>
    </row>
    <row r="49" spans="1:29">
      <c r="B49" s="92" t="s">
        <v>631</v>
      </c>
      <c r="C49" s="736" t="s">
        <v>170</v>
      </c>
      <c r="D49" s="737"/>
      <c r="E49" s="737"/>
      <c r="F49" s="399">
        <f>F50+F51</f>
        <v>203000</v>
      </c>
      <c r="G49" s="422">
        <f>G50+G51</f>
        <v>209500</v>
      </c>
      <c r="H49" s="422">
        <f>H50+H51</f>
        <v>207500</v>
      </c>
      <c r="I49" s="618">
        <f>I50+I51</f>
        <v>207500</v>
      </c>
      <c r="J49" s="150">
        <f t="shared" ref="J49:AA49" si="71">J50+J51</f>
        <v>0</v>
      </c>
      <c r="K49" s="166">
        <f t="shared" si="3"/>
        <v>207500</v>
      </c>
      <c r="L49" s="94">
        <f t="shared" ref="L49:N49" si="72">L50+L51</f>
        <v>0</v>
      </c>
      <c r="M49" s="95">
        <f t="shared" si="72"/>
        <v>0</v>
      </c>
      <c r="N49" s="95">
        <f t="shared" si="72"/>
        <v>207500</v>
      </c>
      <c r="O49" s="94">
        <f t="shared" si="71"/>
        <v>26094</v>
      </c>
      <c r="P49" s="95">
        <f t="shared" si="71"/>
        <v>29118</v>
      </c>
      <c r="Q49" s="95">
        <f t="shared" si="71"/>
        <v>13287</v>
      </c>
      <c r="R49" s="95">
        <f t="shared" si="71"/>
        <v>14146</v>
      </c>
      <c r="S49" s="95">
        <f t="shared" si="71"/>
        <v>11257</v>
      </c>
      <c r="T49" s="98">
        <f t="shared" ref="T49" si="73">T50+T51</f>
        <v>13148</v>
      </c>
      <c r="U49" s="539">
        <f t="shared" si="11"/>
        <v>107050</v>
      </c>
      <c r="V49" s="445">
        <f t="shared" si="71"/>
        <v>30375</v>
      </c>
      <c r="W49" s="95">
        <f t="shared" si="71"/>
        <v>11503</v>
      </c>
      <c r="X49" s="98">
        <f t="shared" si="71"/>
        <v>0</v>
      </c>
      <c r="Y49" s="489">
        <f t="shared" si="71"/>
        <v>30497</v>
      </c>
      <c r="Z49" s="97">
        <f t="shared" si="71"/>
        <v>14000</v>
      </c>
      <c r="AA49" s="99">
        <f t="shared" si="71"/>
        <v>14075</v>
      </c>
      <c r="AB49" s="210"/>
      <c r="AC49" s="209"/>
    </row>
    <row r="50" spans="1:29" s="41" customFormat="1">
      <c r="A50" s="127" t="s">
        <v>171</v>
      </c>
      <c r="B50" s="53" t="s">
        <v>632</v>
      </c>
      <c r="C50" s="789" t="s">
        <v>172</v>
      </c>
      <c r="D50" s="790"/>
      <c r="E50" s="790"/>
      <c r="F50" s="400">
        <v>113000</v>
      </c>
      <c r="G50" s="423">
        <v>119500</v>
      </c>
      <c r="H50" s="423">
        <v>119500</v>
      </c>
      <c r="I50" s="619">
        <f t="shared" ref="I50:I51" si="74">SUM(U50:AA50)</f>
        <v>119500</v>
      </c>
      <c r="J50" s="156"/>
      <c r="K50" s="168">
        <f t="shared" si="3"/>
        <v>119500</v>
      </c>
      <c r="L50" s="77"/>
      <c r="M50" s="13"/>
      <c r="N50" s="13">
        <f>K50</f>
        <v>119500</v>
      </c>
      <c r="O50" s="77">
        <v>13000</v>
      </c>
      <c r="P50" s="13">
        <v>24000</v>
      </c>
      <c r="Q50" s="13">
        <v>6500</v>
      </c>
      <c r="R50" s="13">
        <v>6500</v>
      </c>
      <c r="S50" s="13">
        <v>6500</v>
      </c>
      <c r="T50" s="82">
        <v>6500</v>
      </c>
      <c r="U50" s="540">
        <f t="shared" si="11"/>
        <v>63000</v>
      </c>
      <c r="V50" s="446">
        <v>24000</v>
      </c>
      <c r="W50" s="13">
        <v>6500</v>
      </c>
      <c r="X50" s="82"/>
      <c r="Y50" s="488">
        <v>13000</v>
      </c>
      <c r="Z50" s="43">
        <v>6500</v>
      </c>
      <c r="AA50" s="45">
        <v>6500</v>
      </c>
      <c r="AB50" s="210"/>
      <c r="AC50" s="209"/>
    </row>
    <row r="51" spans="1:29" s="41" customFormat="1">
      <c r="A51" s="127" t="s">
        <v>173</v>
      </c>
      <c r="B51" s="53" t="s">
        <v>633</v>
      </c>
      <c r="C51" s="789" t="s">
        <v>174</v>
      </c>
      <c r="D51" s="790"/>
      <c r="E51" s="790"/>
      <c r="F51" s="400">
        <v>90000</v>
      </c>
      <c r="G51" s="423">
        <v>90000</v>
      </c>
      <c r="H51" s="423">
        <v>88000</v>
      </c>
      <c r="I51" s="619">
        <f t="shared" si="74"/>
        <v>88000</v>
      </c>
      <c r="J51" s="156"/>
      <c r="K51" s="168">
        <f t="shared" si="3"/>
        <v>88000</v>
      </c>
      <c r="L51" s="77"/>
      <c r="M51" s="13"/>
      <c r="N51" s="13">
        <f>K51</f>
        <v>88000</v>
      </c>
      <c r="O51" s="77">
        <v>13094</v>
      </c>
      <c r="P51" s="13">
        <v>5118</v>
      </c>
      <c r="Q51" s="13">
        <v>6787</v>
      </c>
      <c r="R51" s="13">
        <v>7646</v>
      </c>
      <c r="S51" s="13">
        <v>4757</v>
      </c>
      <c r="T51" s="82">
        <v>6648</v>
      </c>
      <c r="U51" s="540">
        <f t="shared" si="11"/>
        <v>44050</v>
      </c>
      <c r="V51" s="446">
        <v>6375</v>
      </c>
      <c r="W51" s="13">
        <v>5003</v>
      </c>
      <c r="X51" s="82"/>
      <c r="Y51" s="488">
        <v>17497</v>
      </c>
      <c r="Z51" s="43">
        <v>7500</v>
      </c>
      <c r="AA51" s="45">
        <v>7575</v>
      </c>
      <c r="AB51" s="210"/>
      <c r="AC51" s="209"/>
    </row>
    <row r="52" spans="1:29">
      <c r="B52" s="92" t="s">
        <v>634</v>
      </c>
      <c r="C52" s="736" t="s">
        <v>175</v>
      </c>
      <c r="D52" s="737"/>
      <c r="E52" s="737"/>
      <c r="F52" s="399">
        <f>F53+F57+F58+F59+F63+F66+F67</f>
        <v>893300</v>
      </c>
      <c r="G52" s="422">
        <f>G53+G57+G58+G59+G63+G66+G67</f>
        <v>1023465</v>
      </c>
      <c r="H52" s="422">
        <f>H53+H57+H58+H59+H63+H66+H67</f>
        <v>1020465</v>
      </c>
      <c r="I52" s="618">
        <f>I53+I57+I58+I59+I63+I66+I67</f>
        <v>1020093</v>
      </c>
      <c r="J52" s="150">
        <f>J53+J57+J58+J59+J63+J66+J67</f>
        <v>0</v>
      </c>
      <c r="K52" s="166">
        <f t="shared" si="3"/>
        <v>1020093</v>
      </c>
      <c r="L52" s="94">
        <f t="shared" ref="L52:AA52" si="75">L53+L57+L58+L59+L63+L66+L67</f>
        <v>393921</v>
      </c>
      <c r="M52" s="95">
        <f t="shared" si="75"/>
        <v>345838</v>
      </c>
      <c r="N52" s="95">
        <f t="shared" si="75"/>
        <v>280334</v>
      </c>
      <c r="O52" s="94">
        <f t="shared" si="75"/>
        <v>63349</v>
      </c>
      <c r="P52" s="95">
        <f t="shared" si="75"/>
        <v>114583</v>
      </c>
      <c r="Q52" s="95">
        <f t="shared" si="75"/>
        <v>102120</v>
      </c>
      <c r="R52" s="95">
        <f t="shared" si="75"/>
        <v>82874</v>
      </c>
      <c r="S52" s="95">
        <f t="shared" si="75"/>
        <v>70306</v>
      </c>
      <c r="T52" s="98">
        <f t="shared" ref="T52" si="76">T53+T57+T58+T59+T63+T66+T67</f>
        <v>61864</v>
      </c>
      <c r="U52" s="539">
        <f t="shared" si="11"/>
        <v>495096</v>
      </c>
      <c r="V52" s="445">
        <f t="shared" si="75"/>
        <v>28761</v>
      </c>
      <c r="W52" s="95">
        <f t="shared" si="75"/>
        <v>54505</v>
      </c>
      <c r="X52" s="98">
        <f t="shared" si="75"/>
        <v>56657</v>
      </c>
      <c r="Y52" s="489">
        <f t="shared" si="75"/>
        <v>117871</v>
      </c>
      <c r="Z52" s="97">
        <f t="shared" si="75"/>
        <v>125151</v>
      </c>
      <c r="AA52" s="99">
        <f t="shared" si="75"/>
        <v>142052</v>
      </c>
      <c r="AB52" s="210"/>
      <c r="AC52" s="209"/>
    </row>
    <row r="53" spans="1:29" s="41" customFormat="1">
      <c r="A53" s="127" t="s">
        <v>176</v>
      </c>
      <c r="B53" s="53" t="s">
        <v>635</v>
      </c>
      <c r="C53" s="789" t="s">
        <v>177</v>
      </c>
      <c r="D53" s="790"/>
      <c r="E53" s="790"/>
      <c r="F53" s="400">
        <f>SUM(F54:F56)</f>
        <v>668800</v>
      </c>
      <c r="G53" s="423">
        <f>SUM(G54:G56)</f>
        <v>791465</v>
      </c>
      <c r="H53" s="423">
        <f>SUM(H54:H56)</f>
        <v>791465</v>
      </c>
      <c r="I53" s="619">
        <f t="shared" ref="I53:J53" si="77">SUM(I54:I56)</f>
        <v>791465</v>
      </c>
      <c r="J53" s="156">
        <f t="shared" si="77"/>
        <v>0</v>
      </c>
      <c r="K53" s="168">
        <f t="shared" si="3"/>
        <v>791465</v>
      </c>
      <c r="L53" s="77">
        <f t="shared" ref="L53:AA53" si="78">SUM(L54:L56)</f>
        <v>314774</v>
      </c>
      <c r="M53" s="13">
        <f t="shared" si="78"/>
        <v>275691</v>
      </c>
      <c r="N53" s="13">
        <f t="shared" si="78"/>
        <v>201000</v>
      </c>
      <c r="O53" s="77">
        <f t="shared" si="78"/>
        <v>63349</v>
      </c>
      <c r="P53" s="13">
        <f t="shared" si="78"/>
        <v>96423</v>
      </c>
      <c r="Q53" s="13">
        <f t="shared" si="78"/>
        <v>85920</v>
      </c>
      <c r="R53" s="13">
        <f t="shared" si="78"/>
        <v>73794</v>
      </c>
      <c r="S53" s="13">
        <f t="shared" si="78"/>
        <v>52146</v>
      </c>
      <c r="T53" s="82">
        <f t="shared" ref="T53" si="79">SUM(T54:T56)</f>
        <v>34984</v>
      </c>
      <c r="U53" s="540">
        <f t="shared" si="11"/>
        <v>406616</v>
      </c>
      <c r="V53" s="446">
        <f t="shared" si="78"/>
        <v>15141</v>
      </c>
      <c r="W53" s="13">
        <f t="shared" si="78"/>
        <v>40885</v>
      </c>
      <c r="X53" s="82">
        <f t="shared" si="78"/>
        <v>16069</v>
      </c>
      <c r="Y53" s="488">
        <f t="shared" si="78"/>
        <v>104251</v>
      </c>
      <c r="Z53" s="43">
        <f t="shared" si="78"/>
        <v>104251</v>
      </c>
      <c r="AA53" s="45">
        <f t="shared" si="78"/>
        <v>104252</v>
      </c>
      <c r="AB53" s="210"/>
      <c r="AC53" s="209"/>
    </row>
    <row r="54" spans="1:29">
      <c r="B54" s="55"/>
      <c r="C54" s="323"/>
      <c r="D54" s="235" t="s">
        <v>1049</v>
      </c>
      <c r="E54" s="235"/>
      <c r="F54" s="406">
        <v>222000</v>
      </c>
      <c r="G54" s="429">
        <v>314774</v>
      </c>
      <c r="H54" s="429">
        <v>314774</v>
      </c>
      <c r="I54" s="625">
        <f t="shared" ref="I54:I56" si="80">SUM(U54:AA54)</f>
        <v>314774</v>
      </c>
      <c r="J54" s="149"/>
      <c r="K54" s="167">
        <f t="shared" ref="K54:K56" si="81">SUM(I54:J54)</f>
        <v>314774</v>
      </c>
      <c r="L54" s="75">
        <f>K54</f>
        <v>314774</v>
      </c>
      <c r="M54" s="1"/>
      <c r="N54" s="1"/>
      <c r="O54" s="75">
        <v>23686</v>
      </c>
      <c r="P54" s="1">
        <v>35964</v>
      </c>
      <c r="Q54" s="1">
        <v>32878</v>
      </c>
      <c r="R54" s="1">
        <v>26809</v>
      </c>
      <c r="S54" s="1">
        <v>20437</v>
      </c>
      <c r="T54" s="81">
        <v>10256</v>
      </c>
      <c r="U54" s="541">
        <f t="shared" si="11"/>
        <v>150030</v>
      </c>
      <c r="V54" s="447">
        <v>14656</v>
      </c>
      <c r="W54" s="1">
        <v>15252</v>
      </c>
      <c r="X54" s="81">
        <v>4642</v>
      </c>
      <c r="Y54" s="490">
        <v>43398</v>
      </c>
      <c r="Z54" s="42">
        <v>43398</v>
      </c>
      <c r="AA54" s="44">
        <v>43398</v>
      </c>
      <c r="AB54" s="210"/>
      <c r="AC54" s="209"/>
    </row>
    <row r="55" spans="1:29">
      <c r="B55" s="55"/>
      <c r="C55" s="323"/>
      <c r="D55" s="235" t="s">
        <v>1050</v>
      </c>
      <c r="E55" s="235"/>
      <c r="F55" s="406">
        <v>245800</v>
      </c>
      <c r="G55" s="429">
        <v>275691</v>
      </c>
      <c r="H55" s="429">
        <v>275691</v>
      </c>
      <c r="I55" s="625">
        <f t="shared" si="80"/>
        <v>275691</v>
      </c>
      <c r="J55" s="149"/>
      <c r="K55" s="167">
        <f t="shared" si="81"/>
        <v>275691</v>
      </c>
      <c r="L55" s="75"/>
      <c r="M55" s="1">
        <f>K55</f>
        <v>275691</v>
      </c>
      <c r="N55" s="1"/>
      <c r="O55" s="75">
        <v>16095</v>
      </c>
      <c r="P55" s="1">
        <v>27750</v>
      </c>
      <c r="Q55" s="1">
        <v>27816</v>
      </c>
      <c r="R55" s="1">
        <v>25288</v>
      </c>
      <c r="S55" s="1">
        <v>17742</v>
      </c>
      <c r="T55" s="81">
        <v>17156</v>
      </c>
      <c r="U55" s="541">
        <f t="shared" si="11"/>
        <v>131847</v>
      </c>
      <c r="V55" s="447">
        <v>14863</v>
      </c>
      <c r="W55" s="1">
        <v>14757</v>
      </c>
      <c r="X55" s="81">
        <v>9358</v>
      </c>
      <c r="Y55" s="490">
        <v>34955</v>
      </c>
      <c r="Z55" s="42">
        <v>34955</v>
      </c>
      <c r="AA55" s="44">
        <v>34956</v>
      </c>
      <c r="AB55" s="210"/>
      <c r="AC55" s="209"/>
    </row>
    <row r="56" spans="1:29">
      <c r="B56" s="55"/>
      <c r="C56" s="323"/>
      <c r="D56" s="235" t="s">
        <v>1051</v>
      </c>
      <c r="E56" s="235"/>
      <c r="F56" s="406">
        <v>201000</v>
      </c>
      <c r="G56" s="429">
        <v>201000</v>
      </c>
      <c r="H56" s="429">
        <v>201000</v>
      </c>
      <c r="I56" s="625">
        <f t="shared" si="80"/>
        <v>201000</v>
      </c>
      <c r="J56" s="149"/>
      <c r="K56" s="167">
        <f t="shared" si="81"/>
        <v>201000</v>
      </c>
      <c r="L56" s="75"/>
      <c r="M56" s="1"/>
      <c r="N56" s="1">
        <f>K56</f>
        <v>201000</v>
      </c>
      <c r="O56" s="75">
        <v>23568</v>
      </c>
      <c r="P56" s="1">
        <v>32709</v>
      </c>
      <c r="Q56" s="1">
        <v>25226</v>
      </c>
      <c r="R56" s="1">
        <v>21697</v>
      </c>
      <c r="S56" s="1">
        <v>13967</v>
      </c>
      <c r="T56" s="81">
        <v>7572</v>
      </c>
      <c r="U56" s="541">
        <f t="shared" si="11"/>
        <v>124739</v>
      </c>
      <c r="V56" s="447">
        <v>-14378</v>
      </c>
      <c r="W56" s="1">
        <v>10876</v>
      </c>
      <c r="X56" s="81">
        <v>2069</v>
      </c>
      <c r="Y56" s="490">
        <v>25898</v>
      </c>
      <c r="Z56" s="42">
        <v>25898</v>
      </c>
      <c r="AA56" s="44">
        <v>25898</v>
      </c>
      <c r="AB56" s="210"/>
      <c r="AC56" s="209"/>
    </row>
    <row r="57" spans="1:29" s="41" customFormat="1" hidden="1">
      <c r="A57" s="127" t="s">
        <v>178</v>
      </c>
      <c r="B57" s="53" t="s">
        <v>636</v>
      </c>
      <c r="C57" s="789" t="s">
        <v>179</v>
      </c>
      <c r="D57" s="790"/>
      <c r="E57" s="790"/>
      <c r="F57" s="400">
        <f>SUM(N57:Z57)</f>
        <v>0</v>
      </c>
      <c r="G57" s="423">
        <f>SUM(N57:Z57)</f>
        <v>0</v>
      </c>
      <c r="H57" s="423">
        <f>SUM(O57:AA57)</f>
        <v>0</v>
      </c>
      <c r="I57" s="619">
        <f t="shared" ref="I57:I58" si="82">SUM(O57:AA57)</f>
        <v>0</v>
      </c>
      <c r="J57" s="156"/>
      <c r="K57" s="168">
        <f t="shared" si="3"/>
        <v>0</v>
      </c>
      <c r="L57" s="77"/>
      <c r="M57" s="13"/>
      <c r="N57" s="13"/>
      <c r="O57" s="77"/>
      <c r="P57" s="13"/>
      <c r="Q57" s="13"/>
      <c r="R57" s="13"/>
      <c r="S57" s="13"/>
      <c r="T57" s="82"/>
      <c r="U57" s="540">
        <f t="shared" si="11"/>
        <v>0</v>
      </c>
      <c r="V57" s="446"/>
      <c r="W57" s="13"/>
      <c r="X57" s="82"/>
      <c r="Y57" s="488"/>
      <c r="Z57" s="43"/>
      <c r="AA57" s="45"/>
      <c r="AB57" s="210"/>
      <c r="AC57" s="209"/>
    </row>
    <row r="58" spans="1:29" s="41" customFormat="1" hidden="1">
      <c r="A58" s="127" t="s">
        <v>180</v>
      </c>
      <c r="B58" s="53" t="s">
        <v>637</v>
      </c>
      <c r="C58" s="789" t="s">
        <v>181</v>
      </c>
      <c r="D58" s="790"/>
      <c r="E58" s="790"/>
      <c r="F58" s="400">
        <f>SUM(N58:Z58)</f>
        <v>0</v>
      </c>
      <c r="G58" s="423">
        <f>SUM(N58:Z58)</f>
        <v>0</v>
      </c>
      <c r="H58" s="423">
        <f>SUM(O58:AA58)</f>
        <v>0</v>
      </c>
      <c r="I58" s="619">
        <f t="shared" si="82"/>
        <v>0</v>
      </c>
      <c r="J58" s="156"/>
      <c r="K58" s="168">
        <f t="shared" si="3"/>
        <v>0</v>
      </c>
      <c r="L58" s="77"/>
      <c r="M58" s="13"/>
      <c r="N58" s="13"/>
      <c r="O58" s="77"/>
      <c r="P58" s="13"/>
      <c r="Q58" s="13"/>
      <c r="R58" s="13"/>
      <c r="S58" s="13"/>
      <c r="T58" s="82"/>
      <c r="U58" s="540">
        <f t="shared" si="11"/>
        <v>0</v>
      </c>
      <c r="V58" s="446"/>
      <c r="W58" s="13"/>
      <c r="X58" s="82"/>
      <c r="Y58" s="488"/>
      <c r="Z58" s="43"/>
      <c r="AA58" s="45"/>
      <c r="AB58" s="210"/>
      <c r="AC58" s="209"/>
    </row>
    <row r="59" spans="1:29" s="41" customFormat="1">
      <c r="A59" s="127" t="s">
        <v>182</v>
      </c>
      <c r="B59" s="53" t="s">
        <v>638</v>
      </c>
      <c r="C59" s="789" t="s">
        <v>183</v>
      </c>
      <c r="D59" s="790"/>
      <c r="E59" s="790"/>
      <c r="F59" s="400">
        <f>SUM(F60:F62)</f>
        <v>12500</v>
      </c>
      <c r="G59" s="423">
        <f>SUM(G60:G62)</f>
        <v>16000</v>
      </c>
      <c r="H59" s="423">
        <f>SUM(H60:H62)</f>
        <v>16000</v>
      </c>
      <c r="I59" s="619">
        <f>SUM(I60:I62)</f>
        <v>16000</v>
      </c>
      <c r="J59" s="156">
        <f>SUM(J60:J62)</f>
        <v>0</v>
      </c>
      <c r="K59" s="168">
        <f t="shared" si="3"/>
        <v>16000</v>
      </c>
      <c r="L59" s="77">
        <f t="shared" ref="L59:AA59" si="83">SUM(L60:L62)</f>
        <v>5000</v>
      </c>
      <c r="M59" s="13">
        <f t="shared" si="83"/>
        <v>5000</v>
      </c>
      <c r="N59" s="13">
        <f t="shared" si="83"/>
        <v>6000</v>
      </c>
      <c r="O59" s="77">
        <f t="shared" si="83"/>
        <v>0</v>
      </c>
      <c r="P59" s="13">
        <f t="shared" si="83"/>
        <v>0</v>
      </c>
      <c r="Q59" s="13">
        <f t="shared" si="83"/>
        <v>7120</v>
      </c>
      <c r="R59" s="13">
        <f t="shared" si="83"/>
        <v>0</v>
      </c>
      <c r="S59" s="13">
        <f t="shared" si="83"/>
        <v>0</v>
      </c>
      <c r="T59" s="82">
        <f t="shared" ref="T59" si="84">SUM(T60:T62)</f>
        <v>0</v>
      </c>
      <c r="U59" s="540">
        <f t="shared" si="11"/>
        <v>7120</v>
      </c>
      <c r="V59" s="446">
        <f t="shared" si="83"/>
        <v>0</v>
      </c>
      <c r="W59" s="13">
        <f t="shared" si="83"/>
        <v>0</v>
      </c>
      <c r="X59" s="82">
        <f t="shared" si="83"/>
        <v>1600</v>
      </c>
      <c r="Y59" s="488">
        <f t="shared" si="83"/>
        <v>0</v>
      </c>
      <c r="Z59" s="43">
        <f t="shared" si="83"/>
        <v>7280</v>
      </c>
      <c r="AA59" s="45">
        <f t="shared" si="83"/>
        <v>0</v>
      </c>
      <c r="AB59" s="210"/>
      <c r="AC59" s="209"/>
    </row>
    <row r="60" spans="1:29">
      <c r="B60" s="55"/>
      <c r="C60" s="323"/>
      <c r="D60" s="235" t="s">
        <v>1049</v>
      </c>
      <c r="E60" s="235"/>
      <c r="F60" s="406">
        <v>5000</v>
      </c>
      <c r="G60" s="429">
        <v>5000</v>
      </c>
      <c r="H60" s="429">
        <v>5000</v>
      </c>
      <c r="I60" s="625">
        <f t="shared" ref="I60:I62" si="85">SUM(U60:AA60)</f>
        <v>5000</v>
      </c>
      <c r="J60" s="149"/>
      <c r="K60" s="167">
        <f t="shared" ref="K60:K75" si="86">SUM(I60:J60)</f>
        <v>5000</v>
      </c>
      <c r="L60" s="75">
        <f>K60</f>
        <v>5000</v>
      </c>
      <c r="M60" s="1"/>
      <c r="N60" s="1"/>
      <c r="O60" s="75"/>
      <c r="P60" s="1"/>
      <c r="Q60" s="1">
        <v>1960</v>
      </c>
      <c r="R60" s="1"/>
      <c r="S60" s="1"/>
      <c r="T60" s="81"/>
      <c r="U60" s="541">
        <f t="shared" si="11"/>
        <v>1960</v>
      </c>
      <c r="V60" s="447"/>
      <c r="W60" s="1"/>
      <c r="X60" s="81">
        <v>640</v>
      </c>
      <c r="Y60" s="490"/>
      <c r="Z60" s="42">
        <v>2400</v>
      </c>
      <c r="AA60" s="44"/>
      <c r="AB60" s="210"/>
      <c r="AC60" s="209"/>
    </row>
    <row r="61" spans="1:29">
      <c r="B61" s="55"/>
      <c r="C61" s="323"/>
      <c r="D61" s="235" t="s">
        <v>1050</v>
      </c>
      <c r="E61" s="235"/>
      <c r="F61" s="406">
        <v>5000</v>
      </c>
      <c r="G61" s="429">
        <v>5000</v>
      </c>
      <c r="H61" s="429">
        <v>5000</v>
      </c>
      <c r="I61" s="625">
        <f t="shared" si="85"/>
        <v>5000</v>
      </c>
      <c r="J61" s="149"/>
      <c r="K61" s="167">
        <f t="shared" si="86"/>
        <v>5000</v>
      </c>
      <c r="L61" s="75"/>
      <c r="M61" s="1">
        <f>K61</f>
        <v>5000</v>
      </c>
      <c r="N61" s="1"/>
      <c r="O61" s="75"/>
      <c r="P61" s="1"/>
      <c r="Q61" s="1">
        <v>1960</v>
      </c>
      <c r="R61" s="1"/>
      <c r="S61" s="1"/>
      <c r="T61" s="81"/>
      <c r="U61" s="541">
        <f t="shared" si="11"/>
        <v>1960</v>
      </c>
      <c r="V61" s="447"/>
      <c r="W61" s="1"/>
      <c r="X61" s="81">
        <v>640</v>
      </c>
      <c r="Y61" s="490"/>
      <c r="Z61" s="42">
        <v>2400</v>
      </c>
      <c r="AA61" s="44"/>
      <c r="AB61" s="210"/>
      <c r="AC61" s="209"/>
    </row>
    <row r="62" spans="1:29">
      <c r="B62" s="55"/>
      <c r="C62" s="323"/>
      <c r="D62" s="235" t="s">
        <v>1051</v>
      </c>
      <c r="E62" s="235"/>
      <c r="F62" s="406">
        <v>2500</v>
      </c>
      <c r="G62" s="429">
        <v>6000</v>
      </c>
      <c r="H62" s="429">
        <v>6000</v>
      </c>
      <c r="I62" s="625">
        <f t="shared" si="85"/>
        <v>6000</v>
      </c>
      <c r="J62" s="149"/>
      <c r="K62" s="167">
        <f t="shared" si="86"/>
        <v>6000</v>
      </c>
      <c r="L62" s="75"/>
      <c r="M62" s="1"/>
      <c r="N62" s="1">
        <f>K62</f>
        <v>6000</v>
      </c>
      <c r="O62" s="75"/>
      <c r="P62" s="1"/>
      <c r="Q62" s="1">
        <v>3200</v>
      </c>
      <c r="R62" s="1"/>
      <c r="S62" s="1"/>
      <c r="T62" s="81"/>
      <c r="U62" s="541">
        <f t="shared" si="11"/>
        <v>3200</v>
      </c>
      <c r="V62" s="447"/>
      <c r="W62" s="1"/>
      <c r="X62" s="81">
        <v>320</v>
      </c>
      <c r="Y62" s="490"/>
      <c r="Z62" s="42">
        <v>2480</v>
      </c>
      <c r="AA62" s="44"/>
      <c r="AB62" s="210"/>
      <c r="AC62" s="209"/>
    </row>
    <row r="63" spans="1:29" s="18" customFormat="1" hidden="1">
      <c r="A63" s="127" t="s">
        <v>184</v>
      </c>
      <c r="B63" s="53" t="s">
        <v>639</v>
      </c>
      <c r="C63" s="789" t="s">
        <v>185</v>
      </c>
      <c r="D63" s="790"/>
      <c r="E63" s="790"/>
      <c r="F63" s="400">
        <f>SUM(N63:Z63)</f>
        <v>0</v>
      </c>
      <c r="G63" s="423">
        <f t="shared" ref="G63:H66" si="87">SUM(N63:Z63)</f>
        <v>0</v>
      </c>
      <c r="H63" s="423">
        <f t="shared" si="87"/>
        <v>0</v>
      </c>
      <c r="I63" s="619">
        <f t="shared" ref="I63:I66" si="88">SUM(O63:AA63)</f>
        <v>0</v>
      </c>
      <c r="J63" s="156"/>
      <c r="K63" s="168">
        <f t="shared" si="86"/>
        <v>0</v>
      </c>
      <c r="L63" s="77">
        <f t="shared" ref="L63:N63" si="89">L64+L65</f>
        <v>0</v>
      </c>
      <c r="M63" s="13">
        <f t="shared" si="89"/>
        <v>0</v>
      </c>
      <c r="N63" s="13">
        <f t="shared" si="89"/>
        <v>0</v>
      </c>
      <c r="O63" s="77">
        <f t="shared" ref="O63:AA63" si="90">O64+O65</f>
        <v>0</v>
      </c>
      <c r="P63" s="13">
        <f t="shared" si="90"/>
        <v>0</v>
      </c>
      <c r="Q63" s="13">
        <f t="shared" si="90"/>
        <v>0</v>
      </c>
      <c r="R63" s="13">
        <f t="shared" si="90"/>
        <v>0</v>
      </c>
      <c r="S63" s="13">
        <f t="shared" si="90"/>
        <v>0</v>
      </c>
      <c r="T63" s="82">
        <f t="shared" ref="T63" si="91">T64+T65</f>
        <v>0</v>
      </c>
      <c r="U63" s="540">
        <f t="shared" si="11"/>
        <v>0</v>
      </c>
      <c r="V63" s="446">
        <f t="shared" si="90"/>
        <v>0</v>
      </c>
      <c r="W63" s="13">
        <f t="shared" si="90"/>
        <v>0</v>
      </c>
      <c r="X63" s="82">
        <f t="shared" si="90"/>
        <v>0</v>
      </c>
      <c r="Y63" s="488">
        <f t="shared" si="90"/>
        <v>0</v>
      </c>
      <c r="Z63" s="43">
        <f t="shared" si="90"/>
        <v>0</v>
      </c>
      <c r="AA63" s="45">
        <f t="shared" si="90"/>
        <v>0</v>
      </c>
      <c r="AB63" s="210"/>
      <c r="AC63" s="209"/>
    </row>
    <row r="64" spans="1:29" hidden="1">
      <c r="B64" s="55"/>
      <c r="C64" s="264"/>
      <c r="D64" s="764" t="s">
        <v>186</v>
      </c>
      <c r="E64" s="764"/>
      <c r="F64" s="406">
        <f>SUM(N64:Z64)</f>
        <v>0</v>
      </c>
      <c r="G64" s="429">
        <f t="shared" si="87"/>
        <v>0</v>
      </c>
      <c r="H64" s="429">
        <f t="shared" si="87"/>
        <v>0</v>
      </c>
      <c r="I64" s="625">
        <f t="shared" si="88"/>
        <v>0</v>
      </c>
      <c r="J64" s="149"/>
      <c r="K64" s="167">
        <f t="shared" si="86"/>
        <v>0</v>
      </c>
      <c r="L64" s="75"/>
      <c r="M64" s="1"/>
      <c r="N64" s="1"/>
      <c r="O64" s="75"/>
      <c r="P64" s="1"/>
      <c r="Q64" s="1"/>
      <c r="R64" s="1"/>
      <c r="S64" s="1"/>
      <c r="T64" s="81"/>
      <c r="U64" s="541">
        <f t="shared" si="11"/>
        <v>0</v>
      </c>
      <c r="V64" s="447"/>
      <c r="W64" s="1"/>
      <c r="X64" s="81"/>
      <c r="Y64" s="490"/>
      <c r="Z64" s="42"/>
      <c r="AA64" s="44"/>
      <c r="AB64" s="210"/>
      <c r="AC64" s="209"/>
    </row>
    <row r="65" spans="1:29" hidden="1">
      <c r="B65" s="55"/>
      <c r="C65" s="264"/>
      <c r="D65" s="764" t="s">
        <v>187</v>
      </c>
      <c r="E65" s="764"/>
      <c r="F65" s="406">
        <f>SUM(N65:Z65)</f>
        <v>0</v>
      </c>
      <c r="G65" s="429">
        <f t="shared" si="87"/>
        <v>0</v>
      </c>
      <c r="H65" s="429">
        <f t="shared" si="87"/>
        <v>0</v>
      </c>
      <c r="I65" s="625">
        <f t="shared" si="88"/>
        <v>0</v>
      </c>
      <c r="J65" s="149"/>
      <c r="K65" s="167">
        <f t="shared" si="86"/>
        <v>0</v>
      </c>
      <c r="L65" s="75"/>
      <c r="M65" s="1"/>
      <c r="N65" s="1"/>
      <c r="O65" s="75"/>
      <c r="P65" s="1"/>
      <c r="Q65" s="1"/>
      <c r="R65" s="1"/>
      <c r="S65" s="1"/>
      <c r="T65" s="81"/>
      <c r="U65" s="541">
        <f t="shared" si="11"/>
        <v>0</v>
      </c>
      <c r="V65" s="447"/>
      <c r="W65" s="1"/>
      <c r="X65" s="81"/>
      <c r="Y65" s="490"/>
      <c r="Z65" s="42"/>
      <c r="AA65" s="44"/>
      <c r="AB65" s="210"/>
      <c r="AC65" s="209"/>
    </row>
    <row r="66" spans="1:29" s="41" customFormat="1" hidden="1">
      <c r="A66" s="127" t="s">
        <v>188</v>
      </c>
      <c r="B66" s="53" t="s">
        <v>640</v>
      </c>
      <c r="C66" s="799" t="s">
        <v>189</v>
      </c>
      <c r="D66" s="800"/>
      <c r="E66" s="800"/>
      <c r="F66" s="400">
        <f>SUM(N66:Z66)</f>
        <v>0</v>
      </c>
      <c r="G66" s="423">
        <f t="shared" si="87"/>
        <v>0</v>
      </c>
      <c r="H66" s="423">
        <f t="shared" si="87"/>
        <v>0</v>
      </c>
      <c r="I66" s="619">
        <f t="shared" si="88"/>
        <v>0</v>
      </c>
      <c r="J66" s="156"/>
      <c r="K66" s="168">
        <f t="shared" si="86"/>
        <v>0</v>
      </c>
      <c r="L66" s="77"/>
      <c r="M66" s="13"/>
      <c r="N66" s="13"/>
      <c r="O66" s="77"/>
      <c r="P66" s="13"/>
      <c r="Q66" s="13"/>
      <c r="R66" s="13"/>
      <c r="S66" s="13"/>
      <c r="T66" s="82"/>
      <c r="U66" s="540">
        <f t="shared" si="11"/>
        <v>0</v>
      </c>
      <c r="V66" s="446"/>
      <c r="W66" s="13"/>
      <c r="X66" s="82"/>
      <c r="Y66" s="488"/>
      <c r="Z66" s="43"/>
      <c r="AA66" s="45"/>
      <c r="AB66" s="210"/>
      <c r="AC66" s="209"/>
    </row>
    <row r="67" spans="1:29" s="41" customFormat="1">
      <c r="A67" s="127" t="s">
        <v>190</v>
      </c>
      <c r="B67" s="53" t="s">
        <v>641</v>
      </c>
      <c r="C67" s="799" t="s">
        <v>191</v>
      </c>
      <c r="D67" s="800"/>
      <c r="E67" s="800"/>
      <c r="F67" s="400">
        <f>F68+F72</f>
        <v>212000</v>
      </c>
      <c r="G67" s="423">
        <f>G68+G72</f>
        <v>216000</v>
      </c>
      <c r="H67" s="423">
        <f>H68+H72</f>
        <v>213000</v>
      </c>
      <c r="I67" s="619">
        <f>I68+I72</f>
        <v>212628</v>
      </c>
      <c r="J67" s="156">
        <f>J68+J72</f>
        <v>0</v>
      </c>
      <c r="K67" s="168">
        <f t="shared" si="86"/>
        <v>212628</v>
      </c>
      <c r="L67" s="77">
        <f t="shared" ref="L67:AA67" si="92">L68+L72</f>
        <v>74147</v>
      </c>
      <c r="M67" s="13">
        <f t="shared" si="92"/>
        <v>65147</v>
      </c>
      <c r="N67" s="13">
        <f t="shared" si="92"/>
        <v>73334</v>
      </c>
      <c r="O67" s="77">
        <f t="shared" si="92"/>
        <v>0</v>
      </c>
      <c r="P67" s="13">
        <f t="shared" si="92"/>
        <v>18160</v>
      </c>
      <c r="Q67" s="13">
        <f t="shared" si="92"/>
        <v>9080</v>
      </c>
      <c r="R67" s="13">
        <f t="shared" si="92"/>
        <v>9080</v>
      </c>
      <c r="S67" s="13">
        <f t="shared" si="92"/>
        <v>18160</v>
      </c>
      <c r="T67" s="82">
        <f t="shared" ref="T67" si="93">T68+T72</f>
        <v>26880</v>
      </c>
      <c r="U67" s="540">
        <f t="shared" si="11"/>
        <v>81360</v>
      </c>
      <c r="V67" s="446">
        <f t="shared" si="92"/>
        <v>13620</v>
      </c>
      <c r="W67" s="13">
        <f t="shared" si="92"/>
        <v>13620</v>
      </c>
      <c r="X67" s="82">
        <f t="shared" si="92"/>
        <v>38988</v>
      </c>
      <c r="Y67" s="488">
        <f t="shared" si="92"/>
        <v>13620</v>
      </c>
      <c r="Z67" s="43">
        <f t="shared" si="92"/>
        <v>13620</v>
      </c>
      <c r="AA67" s="45">
        <f t="shared" si="92"/>
        <v>37800</v>
      </c>
      <c r="AB67" s="210"/>
      <c r="AC67" s="209"/>
    </row>
    <row r="68" spans="1:29" s="209" customFormat="1">
      <c r="A68" s="127"/>
      <c r="B68" s="189"/>
      <c r="C68" s="240"/>
      <c r="D68" s="339" t="s">
        <v>1052</v>
      </c>
      <c r="E68" s="339"/>
      <c r="F68" s="398">
        <f>SUM(F69:F71)</f>
        <v>35000</v>
      </c>
      <c r="G68" s="421">
        <f>SUM(G69:G71)</f>
        <v>39000</v>
      </c>
      <c r="H68" s="421">
        <f>SUM(H69:H71)</f>
        <v>39000</v>
      </c>
      <c r="I68" s="617">
        <f>SUM(I69:I71)</f>
        <v>38628</v>
      </c>
      <c r="J68" s="190">
        <f>SUM(J69:J71)</f>
        <v>0</v>
      </c>
      <c r="K68" s="191">
        <f t="shared" si="86"/>
        <v>38628</v>
      </c>
      <c r="L68" s="199">
        <f t="shared" ref="L68:AA68" si="94">SUM(L69:L71)</f>
        <v>10147</v>
      </c>
      <c r="M68" s="193">
        <f t="shared" si="94"/>
        <v>10147</v>
      </c>
      <c r="N68" s="193">
        <f t="shared" si="94"/>
        <v>18334</v>
      </c>
      <c r="O68" s="199">
        <f t="shared" si="94"/>
        <v>0</v>
      </c>
      <c r="P68" s="193">
        <f t="shared" si="94"/>
        <v>0</v>
      </c>
      <c r="Q68" s="193">
        <f t="shared" si="94"/>
        <v>0</v>
      </c>
      <c r="R68" s="193">
        <f t="shared" si="94"/>
        <v>0</v>
      </c>
      <c r="S68" s="193">
        <f t="shared" si="94"/>
        <v>0</v>
      </c>
      <c r="T68" s="194">
        <f t="shared" ref="T68" si="95">SUM(T69:T71)</f>
        <v>13260</v>
      </c>
      <c r="U68" s="538">
        <f t="shared" si="11"/>
        <v>13260</v>
      </c>
      <c r="V68" s="444">
        <f t="shared" si="94"/>
        <v>0</v>
      </c>
      <c r="W68" s="193">
        <f t="shared" si="94"/>
        <v>0</v>
      </c>
      <c r="X68" s="194">
        <f t="shared" si="94"/>
        <v>25368</v>
      </c>
      <c r="Y68" s="492">
        <f t="shared" si="94"/>
        <v>0</v>
      </c>
      <c r="Z68" s="192">
        <f t="shared" si="94"/>
        <v>0</v>
      </c>
      <c r="AA68" s="195">
        <f t="shared" si="94"/>
        <v>0</v>
      </c>
      <c r="AB68" s="210"/>
    </row>
    <row r="69" spans="1:29">
      <c r="B69" s="55"/>
      <c r="C69" s="264"/>
      <c r="D69" s="340"/>
      <c r="E69" s="340" t="s">
        <v>1049</v>
      </c>
      <c r="F69" s="406">
        <v>10000</v>
      </c>
      <c r="G69" s="429">
        <v>10000</v>
      </c>
      <c r="H69" s="429">
        <v>10000</v>
      </c>
      <c r="I69" s="625">
        <f t="shared" ref="I69:I71" si="96">SUM(U69:AA69)</f>
        <v>10147</v>
      </c>
      <c r="J69" s="149"/>
      <c r="K69" s="167">
        <f t="shared" si="86"/>
        <v>10147</v>
      </c>
      <c r="L69" s="75">
        <f>K69</f>
        <v>10147</v>
      </c>
      <c r="M69" s="1"/>
      <c r="N69" s="1"/>
      <c r="O69" s="75"/>
      <c r="P69" s="1"/>
      <c r="Q69" s="1"/>
      <c r="R69" s="1"/>
      <c r="S69" s="1"/>
      <c r="T69" s="81"/>
      <c r="U69" s="541">
        <f t="shared" si="11"/>
        <v>0</v>
      </c>
      <c r="V69" s="447"/>
      <c r="W69" s="1"/>
      <c r="X69" s="81">
        <v>10147</v>
      </c>
      <c r="Y69" s="490"/>
      <c r="Z69" s="42"/>
      <c r="AA69" s="44"/>
      <c r="AB69" s="210"/>
      <c r="AC69" s="209"/>
    </row>
    <row r="70" spans="1:29">
      <c r="B70" s="55"/>
      <c r="C70" s="264"/>
      <c r="D70" s="340"/>
      <c r="E70" s="340" t="s">
        <v>1050</v>
      </c>
      <c r="F70" s="406">
        <v>10000</v>
      </c>
      <c r="G70" s="429">
        <v>10000</v>
      </c>
      <c r="H70" s="429">
        <v>10000</v>
      </c>
      <c r="I70" s="625">
        <f t="shared" si="96"/>
        <v>10147</v>
      </c>
      <c r="J70" s="149"/>
      <c r="K70" s="167">
        <f t="shared" si="86"/>
        <v>10147</v>
      </c>
      <c r="L70" s="75"/>
      <c r="M70" s="1">
        <f>K70</f>
        <v>10147</v>
      </c>
      <c r="N70" s="1"/>
      <c r="O70" s="75"/>
      <c r="P70" s="1"/>
      <c r="Q70" s="1"/>
      <c r="R70" s="1"/>
      <c r="S70" s="1"/>
      <c r="T70" s="81"/>
      <c r="U70" s="541">
        <f t="shared" si="11"/>
        <v>0</v>
      </c>
      <c r="V70" s="447"/>
      <c r="W70" s="1"/>
      <c r="X70" s="81">
        <v>10147</v>
      </c>
      <c r="Y70" s="490"/>
      <c r="Z70" s="42"/>
      <c r="AA70" s="44"/>
      <c r="AB70" s="210"/>
      <c r="AC70" s="209"/>
    </row>
    <row r="71" spans="1:29">
      <c r="B71" s="55"/>
      <c r="C71" s="264"/>
      <c r="D71" s="340"/>
      <c r="E71" s="340" t="s">
        <v>1051</v>
      </c>
      <c r="F71" s="406">
        <v>15000</v>
      </c>
      <c r="G71" s="429">
        <v>19000</v>
      </c>
      <c r="H71" s="429">
        <v>19000</v>
      </c>
      <c r="I71" s="625">
        <f t="shared" si="96"/>
        <v>18334</v>
      </c>
      <c r="J71" s="149"/>
      <c r="K71" s="167">
        <f t="shared" si="86"/>
        <v>18334</v>
      </c>
      <c r="L71" s="75"/>
      <c r="M71" s="1"/>
      <c r="N71" s="1">
        <f>K71</f>
        <v>18334</v>
      </c>
      <c r="O71" s="75"/>
      <c r="P71" s="1"/>
      <c r="Q71" s="1"/>
      <c r="R71" s="1"/>
      <c r="S71" s="1"/>
      <c r="T71" s="81">
        <v>13260</v>
      </c>
      <c r="U71" s="541">
        <f t="shared" si="11"/>
        <v>13260</v>
      </c>
      <c r="V71" s="447"/>
      <c r="W71" s="1"/>
      <c r="X71" s="81">
        <v>5074</v>
      </c>
      <c r="Y71" s="490"/>
      <c r="Z71" s="42"/>
      <c r="AA71" s="44"/>
      <c r="AB71" s="210"/>
      <c r="AC71" s="209"/>
    </row>
    <row r="72" spans="1:29" s="209" customFormat="1">
      <c r="A72" s="127"/>
      <c r="B72" s="189"/>
      <c r="C72" s="240"/>
      <c r="D72" s="339" t="s">
        <v>1011</v>
      </c>
      <c r="E72" s="339"/>
      <c r="F72" s="398">
        <f t="shared" ref="F72:H72" si="97">SUM(F73:F75)</f>
        <v>177000</v>
      </c>
      <c r="G72" s="421">
        <f t="shared" ref="G72" si="98">SUM(G73:G75)</f>
        <v>177000</v>
      </c>
      <c r="H72" s="421">
        <f t="shared" si="97"/>
        <v>174000</v>
      </c>
      <c r="I72" s="617">
        <f t="shared" ref="I72:J72" si="99">SUM(I73:I75)</f>
        <v>174000</v>
      </c>
      <c r="J72" s="190">
        <f t="shared" si="99"/>
        <v>0</v>
      </c>
      <c r="K72" s="191">
        <f t="shared" si="86"/>
        <v>174000</v>
      </c>
      <c r="L72" s="199">
        <f t="shared" ref="L72:AA72" si="100">SUM(L73:L75)</f>
        <v>64000</v>
      </c>
      <c r="M72" s="193">
        <f t="shared" si="100"/>
        <v>55000</v>
      </c>
      <c r="N72" s="193">
        <f t="shared" si="100"/>
        <v>55000</v>
      </c>
      <c r="O72" s="199">
        <f t="shared" si="100"/>
        <v>0</v>
      </c>
      <c r="P72" s="193">
        <f t="shared" si="100"/>
        <v>18160</v>
      </c>
      <c r="Q72" s="193">
        <f t="shared" si="100"/>
        <v>9080</v>
      </c>
      <c r="R72" s="193">
        <f t="shared" si="100"/>
        <v>9080</v>
      </c>
      <c r="S72" s="193">
        <f t="shared" si="100"/>
        <v>18160</v>
      </c>
      <c r="T72" s="194">
        <f t="shared" ref="T72" si="101">SUM(T73:T75)</f>
        <v>13620</v>
      </c>
      <c r="U72" s="538">
        <f t="shared" si="11"/>
        <v>68100</v>
      </c>
      <c r="V72" s="444">
        <f t="shared" si="100"/>
        <v>13620</v>
      </c>
      <c r="W72" s="193">
        <f t="shared" si="100"/>
        <v>13620</v>
      </c>
      <c r="X72" s="194">
        <f t="shared" si="100"/>
        <v>13620</v>
      </c>
      <c r="Y72" s="492">
        <f t="shared" si="100"/>
        <v>13620</v>
      </c>
      <c r="Z72" s="192">
        <f t="shared" si="100"/>
        <v>13620</v>
      </c>
      <c r="AA72" s="195">
        <f t="shared" si="100"/>
        <v>37800</v>
      </c>
      <c r="AB72" s="210"/>
    </row>
    <row r="73" spans="1:29">
      <c r="B73" s="55"/>
      <c r="C73" s="264"/>
      <c r="D73" s="340"/>
      <c r="E73" s="340" t="s">
        <v>1049</v>
      </c>
      <c r="F73" s="406">
        <v>64800</v>
      </c>
      <c r="G73" s="429">
        <v>64800</v>
      </c>
      <c r="H73" s="429">
        <v>64000</v>
      </c>
      <c r="I73" s="625">
        <f t="shared" ref="I73:I75" si="102">SUM(U73:AA73)</f>
        <v>64000</v>
      </c>
      <c r="J73" s="149"/>
      <c r="K73" s="167">
        <f t="shared" si="86"/>
        <v>64000</v>
      </c>
      <c r="L73" s="75">
        <f>K73</f>
        <v>64000</v>
      </c>
      <c r="M73" s="1"/>
      <c r="N73" s="1"/>
      <c r="O73" s="75"/>
      <c r="P73" s="1">
        <v>9080</v>
      </c>
      <c r="Q73" s="1">
        <v>4540</v>
      </c>
      <c r="R73" s="1">
        <v>4540</v>
      </c>
      <c r="S73" s="1">
        <v>4540</v>
      </c>
      <c r="T73" s="81">
        <v>4540</v>
      </c>
      <c r="U73" s="541">
        <f t="shared" ref="U73:U136" si="103">SUM(O73:T73)</f>
        <v>27240</v>
      </c>
      <c r="V73" s="447">
        <v>4540</v>
      </c>
      <c r="W73" s="1">
        <v>4540</v>
      </c>
      <c r="X73" s="81">
        <v>4540</v>
      </c>
      <c r="Y73" s="490">
        <v>4540</v>
      </c>
      <c r="Z73" s="42">
        <v>4540</v>
      </c>
      <c r="AA73" s="44">
        <v>14060</v>
      </c>
      <c r="AB73" s="210"/>
      <c r="AC73" s="209"/>
    </row>
    <row r="74" spans="1:29">
      <c r="B74" s="55"/>
      <c r="C74" s="264"/>
      <c r="D74" s="340"/>
      <c r="E74" s="340" t="s">
        <v>1050</v>
      </c>
      <c r="F74" s="406">
        <v>55200</v>
      </c>
      <c r="G74" s="429">
        <v>55200</v>
      </c>
      <c r="H74" s="429">
        <v>55000</v>
      </c>
      <c r="I74" s="625">
        <f t="shared" si="102"/>
        <v>55000</v>
      </c>
      <c r="J74" s="149"/>
      <c r="K74" s="167">
        <f t="shared" si="86"/>
        <v>55000</v>
      </c>
      <c r="L74" s="75"/>
      <c r="M74" s="1">
        <f>K74</f>
        <v>55000</v>
      </c>
      <c r="N74" s="1"/>
      <c r="O74" s="75"/>
      <c r="P74" s="1">
        <v>4540</v>
      </c>
      <c r="Q74" s="1">
        <v>4540</v>
      </c>
      <c r="R74" s="1"/>
      <c r="S74" s="1">
        <v>9080</v>
      </c>
      <c r="T74" s="81">
        <v>4540</v>
      </c>
      <c r="U74" s="541">
        <f t="shared" si="103"/>
        <v>22700</v>
      </c>
      <c r="V74" s="447">
        <v>4540</v>
      </c>
      <c r="W74" s="1">
        <v>4540</v>
      </c>
      <c r="X74" s="81">
        <v>4540</v>
      </c>
      <c r="Y74" s="490">
        <v>4540</v>
      </c>
      <c r="Z74" s="42">
        <v>4540</v>
      </c>
      <c r="AA74" s="44">
        <v>9600</v>
      </c>
      <c r="AB74" s="210"/>
      <c r="AC74" s="209"/>
    </row>
    <row r="75" spans="1:29">
      <c r="B75" s="55"/>
      <c r="C75" s="264"/>
      <c r="D75" s="340"/>
      <c r="E75" s="340" t="s">
        <v>1051</v>
      </c>
      <c r="F75" s="406">
        <v>57000</v>
      </c>
      <c r="G75" s="429">
        <v>57000</v>
      </c>
      <c r="H75" s="429">
        <v>55000</v>
      </c>
      <c r="I75" s="625">
        <f t="shared" si="102"/>
        <v>55000</v>
      </c>
      <c r="J75" s="149"/>
      <c r="K75" s="167">
        <f t="shared" si="86"/>
        <v>55000</v>
      </c>
      <c r="L75" s="75"/>
      <c r="M75" s="1"/>
      <c r="N75" s="1">
        <f>K75</f>
        <v>55000</v>
      </c>
      <c r="O75" s="75"/>
      <c r="P75" s="1">
        <v>4540</v>
      </c>
      <c r="Q75" s="1"/>
      <c r="R75" s="1">
        <v>4540</v>
      </c>
      <c r="S75" s="1">
        <v>4540</v>
      </c>
      <c r="T75" s="81">
        <v>4540</v>
      </c>
      <c r="U75" s="541">
        <f t="shared" si="103"/>
        <v>18160</v>
      </c>
      <c r="V75" s="447">
        <v>4540</v>
      </c>
      <c r="W75" s="1">
        <v>4540</v>
      </c>
      <c r="X75" s="81">
        <v>4540</v>
      </c>
      <c r="Y75" s="490">
        <v>4540</v>
      </c>
      <c r="Z75" s="42">
        <v>4540</v>
      </c>
      <c r="AA75" s="44">
        <v>14140</v>
      </c>
      <c r="AB75" s="210"/>
      <c r="AC75" s="209"/>
    </row>
    <row r="76" spans="1:29" hidden="1">
      <c r="B76" s="92" t="s">
        <v>642</v>
      </c>
      <c r="C76" s="769" t="s">
        <v>192</v>
      </c>
      <c r="D76" s="770"/>
      <c r="E76" s="770"/>
      <c r="F76" s="399">
        <f>F77+F78</f>
        <v>0</v>
      </c>
      <c r="G76" s="422">
        <f>G77+G78</f>
        <v>0</v>
      </c>
      <c r="H76" s="422">
        <f>H77+H78</f>
        <v>0</v>
      </c>
      <c r="I76" s="618">
        <f>I77+I78</f>
        <v>0</v>
      </c>
      <c r="J76" s="150">
        <f t="shared" ref="J76:AA76" si="104">J77+J78</f>
        <v>0</v>
      </c>
      <c r="K76" s="166">
        <f t="shared" si="3"/>
        <v>0</v>
      </c>
      <c r="L76" s="94">
        <f t="shared" ref="L76:N76" si="105">L77+L78</f>
        <v>0</v>
      </c>
      <c r="M76" s="95">
        <f t="shared" si="105"/>
        <v>0</v>
      </c>
      <c r="N76" s="95">
        <f t="shared" si="105"/>
        <v>0</v>
      </c>
      <c r="O76" s="94">
        <f t="shared" si="104"/>
        <v>0</v>
      </c>
      <c r="P76" s="95">
        <f t="shared" si="104"/>
        <v>0</v>
      </c>
      <c r="Q76" s="95">
        <f t="shared" si="104"/>
        <v>0</v>
      </c>
      <c r="R76" s="95">
        <f t="shared" si="104"/>
        <v>0</v>
      </c>
      <c r="S76" s="95">
        <f t="shared" si="104"/>
        <v>0</v>
      </c>
      <c r="T76" s="98">
        <f t="shared" ref="T76" si="106">T77+T78</f>
        <v>0</v>
      </c>
      <c r="U76" s="539">
        <f t="shared" si="103"/>
        <v>0</v>
      </c>
      <c r="V76" s="445">
        <f t="shared" si="104"/>
        <v>0</v>
      </c>
      <c r="W76" s="95">
        <f t="shared" si="104"/>
        <v>0</v>
      </c>
      <c r="X76" s="98">
        <f t="shared" si="104"/>
        <v>0</v>
      </c>
      <c r="Y76" s="489">
        <f t="shared" si="104"/>
        <v>0</v>
      </c>
      <c r="Z76" s="97">
        <f t="shared" si="104"/>
        <v>0</v>
      </c>
      <c r="AA76" s="99">
        <f t="shared" si="104"/>
        <v>0</v>
      </c>
      <c r="AB76" s="210">
        <f t="shared" ref="AB76:AB78" si="107">H76-K76</f>
        <v>0</v>
      </c>
      <c r="AC76" s="209">
        <f t="shared" ref="AC76:AC78" si="108">AB76/3</f>
        <v>0</v>
      </c>
    </row>
    <row r="77" spans="1:29" s="41" customFormat="1" hidden="1">
      <c r="A77" s="127" t="s">
        <v>193</v>
      </c>
      <c r="B77" s="53" t="s">
        <v>643</v>
      </c>
      <c r="C77" s="799" t="s">
        <v>194</v>
      </c>
      <c r="D77" s="800"/>
      <c r="E77" s="800"/>
      <c r="F77" s="400">
        <f>SUM(N77:Z77)</f>
        <v>0</v>
      </c>
      <c r="G77" s="423">
        <f>SUM(N77:Z77)</f>
        <v>0</v>
      </c>
      <c r="H77" s="423">
        <f>SUM(O77:AA77)</f>
        <v>0</v>
      </c>
      <c r="I77" s="619">
        <f t="shared" ref="I77:I78" si="109">SUM(O77:AA77)</f>
        <v>0</v>
      </c>
      <c r="J77" s="156"/>
      <c r="K77" s="168">
        <f t="shared" si="3"/>
        <v>0</v>
      </c>
      <c r="L77" s="77"/>
      <c r="M77" s="13"/>
      <c r="N77" s="13"/>
      <c r="O77" s="77"/>
      <c r="P77" s="13"/>
      <c r="Q77" s="13"/>
      <c r="R77" s="13"/>
      <c r="S77" s="13"/>
      <c r="T77" s="82"/>
      <c r="U77" s="540">
        <f t="shared" si="103"/>
        <v>0</v>
      </c>
      <c r="V77" s="446"/>
      <c r="W77" s="13"/>
      <c r="X77" s="82"/>
      <c r="Y77" s="488"/>
      <c r="Z77" s="43"/>
      <c r="AA77" s="45"/>
      <c r="AB77" s="210">
        <f t="shared" si="107"/>
        <v>0</v>
      </c>
      <c r="AC77" s="209">
        <f t="shared" si="108"/>
        <v>0</v>
      </c>
    </row>
    <row r="78" spans="1:29" s="41" customFormat="1" hidden="1">
      <c r="A78" s="127" t="s">
        <v>195</v>
      </c>
      <c r="B78" s="53" t="s">
        <v>644</v>
      </c>
      <c r="C78" s="799" t="s">
        <v>196</v>
      </c>
      <c r="D78" s="800"/>
      <c r="E78" s="800"/>
      <c r="F78" s="400">
        <f>SUM(N78:Z78)</f>
        <v>0</v>
      </c>
      <c r="G78" s="423">
        <f>SUM(N78:Z78)</f>
        <v>0</v>
      </c>
      <c r="H78" s="423">
        <f>SUM(O78:AA78)</f>
        <v>0</v>
      </c>
      <c r="I78" s="619">
        <f t="shared" si="109"/>
        <v>0</v>
      </c>
      <c r="J78" s="156"/>
      <c r="K78" s="168">
        <f t="shared" si="3"/>
        <v>0</v>
      </c>
      <c r="L78" s="77"/>
      <c r="M78" s="13"/>
      <c r="N78" s="13"/>
      <c r="O78" s="77"/>
      <c r="P78" s="13"/>
      <c r="Q78" s="13"/>
      <c r="R78" s="13"/>
      <c r="S78" s="13"/>
      <c r="T78" s="82"/>
      <c r="U78" s="540">
        <f t="shared" si="103"/>
        <v>0</v>
      </c>
      <c r="V78" s="446"/>
      <c r="W78" s="13"/>
      <c r="X78" s="82"/>
      <c r="Y78" s="488"/>
      <c r="Z78" s="43"/>
      <c r="AA78" s="45"/>
      <c r="AB78" s="210">
        <f t="shared" si="107"/>
        <v>0</v>
      </c>
      <c r="AC78" s="209">
        <f t="shared" si="108"/>
        <v>0</v>
      </c>
    </row>
    <row r="79" spans="1:29">
      <c r="B79" s="92" t="s">
        <v>645</v>
      </c>
      <c r="C79" s="769" t="s">
        <v>197</v>
      </c>
      <c r="D79" s="770"/>
      <c r="E79" s="770"/>
      <c r="F79" s="399">
        <f>F80+F84+F85+F86+F87</f>
        <v>345800</v>
      </c>
      <c r="G79" s="422">
        <f>G80+G84+G85+G86+G87</f>
        <v>390000</v>
      </c>
      <c r="H79" s="422">
        <f>H80+H84+H85+H86+H87</f>
        <v>365000</v>
      </c>
      <c r="I79" s="618">
        <f>I80+I84+I85+I86+I87</f>
        <v>365000</v>
      </c>
      <c r="J79" s="150">
        <f t="shared" ref="J79:AA79" si="110">J80+J84+J85+J86+J87</f>
        <v>0</v>
      </c>
      <c r="K79" s="166">
        <f t="shared" si="3"/>
        <v>365000</v>
      </c>
      <c r="L79" s="94">
        <f t="shared" ref="L79:N79" si="111">L80+L84+L85+L86+L87</f>
        <v>110000</v>
      </c>
      <c r="M79" s="95">
        <f t="shared" si="111"/>
        <v>105000</v>
      </c>
      <c r="N79" s="95">
        <f t="shared" si="111"/>
        <v>150000</v>
      </c>
      <c r="O79" s="94">
        <f t="shared" si="110"/>
        <v>26066</v>
      </c>
      <c r="P79" s="95">
        <f t="shared" si="110"/>
        <v>37867</v>
      </c>
      <c r="Q79" s="95">
        <f t="shared" si="110"/>
        <v>30163</v>
      </c>
      <c r="R79" s="95">
        <f t="shared" si="110"/>
        <v>29246</v>
      </c>
      <c r="S79" s="95">
        <f t="shared" si="110"/>
        <v>23574</v>
      </c>
      <c r="T79" s="98">
        <f t="shared" ref="T79" si="112">T80+T84+T85+T86+T87</f>
        <v>21844</v>
      </c>
      <c r="U79" s="539">
        <f t="shared" si="103"/>
        <v>168760</v>
      </c>
      <c r="V79" s="445">
        <f t="shared" si="110"/>
        <v>16791</v>
      </c>
      <c r="W79" s="95">
        <f t="shared" si="110"/>
        <v>16766</v>
      </c>
      <c r="X79" s="98">
        <f t="shared" si="110"/>
        <v>14633</v>
      </c>
      <c r="Y79" s="489">
        <f t="shared" si="110"/>
        <v>51016</v>
      </c>
      <c r="Z79" s="97">
        <f t="shared" si="110"/>
        <v>51016</v>
      </c>
      <c r="AA79" s="99">
        <f t="shared" si="110"/>
        <v>46018</v>
      </c>
      <c r="AB79" s="210"/>
      <c r="AC79" s="209"/>
    </row>
    <row r="80" spans="1:29" s="41" customFormat="1">
      <c r="A80" s="127" t="s">
        <v>198</v>
      </c>
      <c r="B80" s="53" t="s">
        <v>646</v>
      </c>
      <c r="C80" s="799" t="s">
        <v>871</v>
      </c>
      <c r="D80" s="800"/>
      <c r="E80" s="800"/>
      <c r="F80" s="400">
        <f>SUM(F81:F83)</f>
        <v>295800</v>
      </c>
      <c r="G80" s="423">
        <f>SUM(G81:G83)</f>
        <v>340000</v>
      </c>
      <c r="H80" s="423">
        <f>SUM(H81:H83)</f>
        <v>340000</v>
      </c>
      <c r="I80" s="619">
        <f>SUM(I81:I83)</f>
        <v>340000</v>
      </c>
      <c r="J80" s="156">
        <f>SUM(J81:J83)</f>
        <v>0</v>
      </c>
      <c r="K80" s="168">
        <f t="shared" si="3"/>
        <v>340000</v>
      </c>
      <c r="L80" s="77">
        <f t="shared" ref="L80:AA80" si="113">SUM(L81:L83)</f>
        <v>100000</v>
      </c>
      <c r="M80" s="13">
        <f t="shared" si="113"/>
        <v>95000</v>
      </c>
      <c r="N80" s="13">
        <f t="shared" si="113"/>
        <v>145000</v>
      </c>
      <c r="O80" s="77">
        <f t="shared" si="113"/>
        <v>26066</v>
      </c>
      <c r="P80" s="13">
        <f t="shared" si="113"/>
        <v>37867</v>
      </c>
      <c r="Q80" s="13">
        <f t="shared" si="113"/>
        <v>30163</v>
      </c>
      <c r="R80" s="13">
        <f t="shared" si="113"/>
        <v>29246</v>
      </c>
      <c r="S80" s="13">
        <f t="shared" si="113"/>
        <v>23574</v>
      </c>
      <c r="T80" s="82">
        <f t="shared" ref="T80" si="114">SUM(T81:T83)</f>
        <v>21844</v>
      </c>
      <c r="U80" s="540">
        <f t="shared" si="103"/>
        <v>168760</v>
      </c>
      <c r="V80" s="446">
        <f t="shared" si="113"/>
        <v>16791</v>
      </c>
      <c r="W80" s="13">
        <f t="shared" si="113"/>
        <v>16766</v>
      </c>
      <c r="X80" s="82">
        <f t="shared" si="113"/>
        <v>14633</v>
      </c>
      <c r="Y80" s="488">
        <f t="shared" si="113"/>
        <v>41016</v>
      </c>
      <c r="Z80" s="43">
        <f t="shared" si="113"/>
        <v>41016</v>
      </c>
      <c r="AA80" s="45">
        <f t="shared" si="113"/>
        <v>41018</v>
      </c>
      <c r="AB80" s="210"/>
      <c r="AC80" s="209"/>
    </row>
    <row r="81" spans="1:29">
      <c r="B81" s="55"/>
      <c r="C81" s="264"/>
      <c r="D81" s="340" t="s">
        <v>1049</v>
      </c>
      <c r="E81" s="340"/>
      <c r="F81" s="406">
        <v>80400</v>
      </c>
      <c r="G81" s="429">
        <v>100000</v>
      </c>
      <c r="H81" s="429">
        <v>100000</v>
      </c>
      <c r="I81" s="625">
        <f t="shared" ref="I81:I83" si="115">SUM(U81:AA81)</f>
        <v>100000</v>
      </c>
      <c r="J81" s="149"/>
      <c r="K81" s="167">
        <f t="shared" ref="K81:K83" si="116">SUM(I81:J81)</f>
        <v>100000</v>
      </c>
      <c r="L81" s="75">
        <f>K81</f>
        <v>100000</v>
      </c>
      <c r="M81" s="1"/>
      <c r="N81" s="1"/>
      <c r="O81" s="75">
        <v>6237</v>
      </c>
      <c r="P81" s="1">
        <v>12054</v>
      </c>
      <c r="Q81" s="1">
        <v>10515</v>
      </c>
      <c r="R81" s="1">
        <v>10007</v>
      </c>
      <c r="S81" s="1">
        <v>6571</v>
      </c>
      <c r="T81" s="81">
        <v>4571</v>
      </c>
      <c r="U81" s="541">
        <f t="shared" si="103"/>
        <v>49955</v>
      </c>
      <c r="V81" s="447">
        <v>5056</v>
      </c>
      <c r="W81" s="1">
        <v>5193</v>
      </c>
      <c r="X81" s="81">
        <v>2524</v>
      </c>
      <c r="Y81" s="490">
        <v>12424</v>
      </c>
      <c r="Z81" s="42">
        <v>12424</v>
      </c>
      <c r="AA81" s="44">
        <v>12424</v>
      </c>
      <c r="AB81" s="210"/>
      <c r="AC81" s="209"/>
    </row>
    <row r="82" spans="1:29">
      <c r="B82" s="55"/>
      <c r="C82" s="264"/>
      <c r="D82" s="340" t="s">
        <v>1050</v>
      </c>
      <c r="E82" s="340"/>
      <c r="F82" s="406">
        <v>80400</v>
      </c>
      <c r="G82" s="429">
        <v>95000</v>
      </c>
      <c r="H82" s="429">
        <v>95000</v>
      </c>
      <c r="I82" s="625">
        <f t="shared" si="115"/>
        <v>95000</v>
      </c>
      <c r="J82" s="149"/>
      <c r="K82" s="167">
        <f t="shared" si="116"/>
        <v>95000</v>
      </c>
      <c r="L82" s="75"/>
      <c r="M82" s="1">
        <f>K82</f>
        <v>95000</v>
      </c>
      <c r="N82" s="1"/>
      <c r="O82" s="75">
        <v>4031</v>
      </c>
      <c r="P82" s="1">
        <v>8522</v>
      </c>
      <c r="Q82" s="1">
        <v>9018</v>
      </c>
      <c r="R82" s="1">
        <v>8164</v>
      </c>
      <c r="S82" s="1">
        <v>6878</v>
      </c>
      <c r="T82" s="81">
        <v>11020</v>
      </c>
      <c r="U82" s="541">
        <f t="shared" si="103"/>
        <v>47633</v>
      </c>
      <c r="V82" s="447">
        <v>4980</v>
      </c>
      <c r="W82" s="1">
        <v>4942</v>
      </c>
      <c r="X82" s="81">
        <v>8446</v>
      </c>
      <c r="Y82" s="490">
        <v>9666</v>
      </c>
      <c r="Z82" s="42">
        <v>9666</v>
      </c>
      <c r="AA82" s="44">
        <v>9667</v>
      </c>
      <c r="AB82" s="210"/>
      <c r="AC82" s="209"/>
    </row>
    <row r="83" spans="1:29">
      <c r="B83" s="55"/>
      <c r="C83" s="264"/>
      <c r="D83" s="340" t="s">
        <v>1051</v>
      </c>
      <c r="E83" s="340"/>
      <c r="F83" s="406">
        <v>135000</v>
      </c>
      <c r="G83" s="429">
        <v>145000</v>
      </c>
      <c r="H83" s="429">
        <v>145000</v>
      </c>
      <c r="I83" s="625">
        <f t="shared" si="115"/>
        <v>145000</v>
      </c>
      <c r="J83" s="149"/>
      <c r="K83" s="167">
        <f t="shared" si="116"/>
        <v>145000</v>
      </c>
      <c r="L83" s="75"/>
      <c r="M83" s="1"/>
      <c r="N83" s="1">
        <f>K83</f>
        <v>145000</v>
      </c>
      <c r="O83" s="75">
        <v>15798</v>
      </c>
      <c r="P83" s="1">
        <v>17291</v>
      </c>
      <c r="Q83" s="1">
        <v>10630</v>
      </c>
      <c r="R83" s="1">
        <v>11075</v>
      </c>
      <c r="S83" s="1">
        <v>10125</v>
      </c>
      <c r="T83" s="81">
        <v>6253</v>
      </c>
      <c r="U83" s="541">
        <f t="shared" si="103"/>
        <v>71172</v>
      </c>
      <c r="V83" s="447">
        <v>6755</v>
      </c>
      <c r="W83" s="1">
        <v>6631</v>
      </c>
      <c r="X83" s="81">
        <v>3663</v>
      </c>
      <c r="Y83" s="490">
        <v>18926</v>
      </c>
      <c r="Z83" s="42">
        <v>18926</v>
      </c>
      <c r="AA83" s="44">
        <v>18927</v>
      </c>
      <c r="AB83" s="210"/>
      <c r="AC83" s="209"/>
    </row>
    <row r="84" spans="1:29" s="41" customFormat="1" hidden="1">
      <c r="A84" s="127" t="s">
        <v>199</v>
      </c>
      <c r="B84" s="53" t="s">
        <v>647</v>
      </c>
      <c r="C84" s="799" t="s">
        <v>200</v>
      </c>
      <c r="D84" s="800"/>
      <c r="E84" s="800"/>
      <c r="F84" s="400">
        <f>SUM(N84:Z84)</f>
        <v>0</v>
      </c>
      <c r="G84" s="423">
        <f t="shared" ref="G84:H86" si="117">SUM(N84:Z84)</f>
        <v>0</v>
      </c>
      <c r="H84" s="423">
        <f t="shared" si="117"/>
        <v>0</v>
      </c>
      <c r="I84" s="619">
        <f t="shared" ref="I84:I86" si="118">SUM(O84:AA84)</f>
        <v>0</v>
      </c>
      <c r="J84" s="156"/>
      <c r="K84" s="168">
        <f t="shared" si="3"/>
        <v>0</v>
      </c>
      <c r="L84" s="77"/>
      <c r="M84" s="13"/>
      <c r="N84" s="13"/>
      <c r="O84" s="77"/>
      <c r="P84" s="13"/>
      <c r="Q84" s="13"/>
      <c r="R84" s="13"/>
      <c r="S84" s="13"/>
      <c r="T84" s="82"/>
      <c r="U84" s="540">
        <f t="shared" si="103"/>
        <v>0</v>
      </c>
      <c r="V84" s="446"/>
      <c r="W84" s="13"/>
      <c r="X84" s="82"/>
      <c r="Y84" s="488"/>
      <c r="Z84" s="43"/>
      <c r="AA84" s="45"/>
      <c r="AB84" s="210"/>
      <c r="AC84" s="209"/>
    </row>
    <row r="85" spans="1:29" s="41" customFormat="1" hidden="1">
      <c r="A85" s="127" t="s">
        <v>201</v>
      </c>
      <c r="B85" s="53" t="s">
        <v>648</v>
      </c>
      <c r="C85" s="799" t="s">
        <v>202</v>
      </c>
      <c r="D85" s="800"/>
      <c r="E85" s="800"/>
      <c r="F85" s="400">
        <f>SUM(N85:Z85)</f>
        <v>0</v>
      </c>
      <c r="G85" s="423">
        <f t="shared" si="117"/>
        <v>0</v>
      </c>
      <c r="H85" s="423">
        <f t="shared" si="117"/>
        <v>0</v>
      </c>
      <c r="I85" s="619">
        <f t="shared" si="118"/>
        <v>0</v>
      </c>
      <c r="J85" s="156"/>
      <c r="K85" s="168">
        <f t="shared" si="3"/>
        <v>0</v>
      </c>
      <c r="L85" s="77"/>
      <c r="M85" s="13"/>
      <c r="N85" s="13"/>
      <c r="O85" s="77"/>
      <c r="P85" s="13"/>
      <c r="Q85" s="13"/>
      <c r="R85" s="13"/>
      <c r="S85" s="13"/>
      <c r="T85" s="82"/>
      <c r="U85" s="540">
        <f t="shared" si="103"/>
        <v>0</v>
      </c>
      <c r="V85" s="446"/>
      <c r="W85" s="13"/>
      <c r="X85" s="82"/>
      <c r="Y85" s="488"/>
      <c r="Z85" s="43"/>
      <c r="AA85" s="45"/>
      <c r="AB85" s="210"/>
      <c r="AC85" s="209"/>
    </row>
    <row r="86" spans="1:29" s="41" customFormat="1" hidden="1">
      <c r="A86" s="127" t="s">
        <v>203</v>
      </c>
      <c r="B86" s="53" t="s">
        <v>649</v>
      </c>
      <c r="C86" s="799" t="s">
        <v>204</v>
      </c>
      <c r="D86" s="800"/>
      <c r="E86" s="800"/>
      <c r="F86" s="400">
        <f>SUM(N86:Z86)</f>
        <v>0</v>
      </c>
      <c r="G86" s="423">
        <f t="shared" si="117"/>
        <v>0</v>
      </c>
      <c r="H86" s="423">
        <f t="shared" si="117"/>
        <v>0</v>
      </c>
      <c r="I86" s="619">
        <f t="shared" si="118"/>
        <v>0</v>
      </c>
      <c r="J86" s="156"/>
      <c r="K86" s="168">
        <f t="shared" si="3"/>
        <v>0</v>
      </c>
      <c r="L86" s="77"/>
      <c r="M86" s="13"/>
      <c r="N86" s="13"/>
      <c r="O86" s="77"/>
      <c r="P86" s="13"/>
      <c r="Q86" s="13"/>
      <c r="R86" s="13"/>
      <c r="S86" s="13"/>
      <c r="T86" s="82"/>
      <c r="U86" s="540">
        <f t="shared" si="103"/>
        <v>0</v>
      </c>
      <c r="V86" s="446"/>
      <c r="W86" s="13"/>
      <c r="X86" s="82"/>
      <c r="Y86" s="488"/>
      <c r="Z86" s="43"/>
      <c r="AA86" s="45"/>
      <c r="AB86" s="210"/>
      <c r="AC86" s="209"/>
    </row>
    <row r="87" spans="1:29" s="41" customFormat="1">
      <c r="A87" s="127" t="s">
        <v>205</v>
      </c>
      <c r="B87" s="196" t="s">
        <v>650</v>
      </c>
      <c r="C87" s="804" t="s">
        <v>206</v>
      </c>
      <c r="D87" s="805"/>
      <c r="E87" s="805"/>
      <c r="F87" s="401">
        <f t="shared" ref="F87:H87" si="119">SUM(F88:F90)</f>
        <v>50000</v>
      </c>
      <c r="G87" s="424">
        <f t="shared" ref="G87" si="120">SUM(G88:G90)</f>
        <v>50000</v>
      </c>
      <c r="H87" s="424">
        <f t="shared" si="119"/>
        <v>25000</v>
      </c>
      <c r="I87" s="620">
        <f t="shared" ref="I87:J87" si="121">SUM(I88:I90)</f>
        <v>25000</v>
      </c>
      <c r="J87" s="197">
        <f t="shared" si="121"/>
        <v>0</v>
      </c>
      <c r="K87" s="211">
        <f t="shared" si="3"/>
        <v>25000</v>
      </c>
      <c r="L87" s="212">
        <f t="shared" ref="L87:AA87" si="122">SUM(L88:L90)</f>
        <v>10000</v>
      </c>
      <c r="M87" s="213">
        <f t="shared" si="122"/>
        <v>10000</v>
      </c>
      <c r="N87" s="213">
        <f t="shared" si="122"/>
        <v>5000</v>
      </c>
      <c r="O87" s="212">
        <f t="shared" si="122"/>
        <v>0</v>
      </c>
      <c r="P87" s="213">
        <f t="shared" si="122"/>
        <v>0</v>
      </c>
      <c r="Q87" s="213">
        <f t="shared" si="122"/>
        <v>0</v>
      </c>
      <c r="R87" s="213">
        <f t="shared" si="122"/>
        <v>0</v>
      </c>
      <c r="S87" s="213">
        <f t="shared" si="122"/>
        <v>0</v>
      </c>
      <c r="T87" s="216">
        <f t="shared" ref="T87" si="123">SUM(T88:T90)</f>
        <v>0</v>
      </c>
      <c r="U87" s="545">
        <f t="shared" si="103"/>
        <v>0</v>
      </c>
      <c r="V87" s="451">
        <f t="shared" si="122"/>
        <v>0</v>
      </c>
      <c r="W87" s="213">
        <f t="shared" si="122"/>
        <v>0</v>
      </c>
      <c r="X87" s="216">
        <f t="shared" si="122"/>
        <v>0</v>
      </c>
      <c r="Y87" s="560">
        <f t="shared" si="122"/>
        <v>10000</v>
      </c>
      <c r="Z87" s="215">
        <f t="shared" si="122"/>
        <v>10000</v>
      </c>
      <c r="AA87" s="214">
        <f t="shared" si="122"/>
        <v>5000</v>
      </c>
      <c r="AB87" s="210"/>
      <c r="AC87" s="209"/>
    </row>
    <row r="88" spans="1:29">
      <c r="B88" s="55"/>
      <c r="C88" s="264"/>
      <c r="D88" s="340" t="s">
        <v>1049</v>
      </c>
      <c r="E88" s="340"/>
      <c r="F88" s="406">
        <v>20000</v>
      </c>
      <c r="G88" s="429">
        <v>20000</v>
      </c>
      <c r="H88" s="429">
        <v>10000</v>
      </c>
      <c r="I88" s="625">
        <f>SUM(U88:AA88)</f>
        <v>10000</v>
      </c>
      <c r="J88" s="149"/>
      <c r="K88" s="167">
        <f t="shared" ref="K88:K90" si="124">SUM(I88:J88)</f>
        <v>10000</v>
      </c>
      <c r="L88" s="75">
        <f>K88</f>
        <v>10000</v>
      </c>
      <c r="M88" s="1"/>
      <c r="N88" s="1"/>
      <c r="O88" s="75"/>
      <c r="P88" s="1"/>
      <c r="Q88" s="1"/>
      <c r="R88" s="1"/>
      <c r="S88" s="1"/>
      <c r="T88" s="81"/>
      <c r="U88" s="541">
        <f t="shared" si="103"/>
        <v>0</v>
      </c>
      <c r="V88" s="447"/>
      <c r="W88" s="1"/>
      <c r="X88" s="81"/>
      <c r="Y88" s="490"/>
      <c r="Z88" s="42">
        <v>10000</v>
      </c>
      <c r="AA88" s="44"/>
      <c r="AB88" s="210"/>
      <c r="AC88" s="209"/>
    </row>
    <row r="89" spans="1:29">
      <c r="B89" s="55"/>
      <c r="C89" s="264"/>
      <c r="D89" s="340" t="s">
        <v>1050</v>
      </c>
      <c r="E89" s="340"/>
      <c r="F89" s="406">
        <v>20000</v>
      </c>
      <c r="G89" s="429">
        <v>20000</v>
      </c>
      <c r="H89" s="429">
        <v>10000</v>
      </c>
      <c r="I89" s="625">
        <f t="shared" ref="I89:I90" si="125">SUM(U89:AA89)</f>
        <v>10000</v>
      </c>
      <c r="J89" s="149"/>
      <c r="K89" s="167">
        <f t="shared" si="124"/>
        <v>10000</v>
      </c>
      <c r="L89" s="75"/>
      <c r="M89" s="1">
        <f>K89</f>
        <v>10000</v>
      </c>
      <c r="N89" s="1"/>
      <c r="O89" s="75"/>
      <c r="P89" s="1"/>
      <c r="Q89" s="1"/>
      <c r="R89" s="1"/>
      <c r="S89" s="1"/>
      <c r="T89" s="81"/>
      <c r="U89" s="541">
        <f t="shared" si="103"/>
        <v>0</v>
      </c>
      <c r="V89" s="447"/>
      <c r="W89" s="1"/>
      <c r="X89" s="81"/>
      <c r="Y89" s="490">
        <v>10000</v>
      </c>
      <c r="Z89" s="42"/>
      <c r="AA89" s="44"/>
      <c r="AB89" s="210"/>
      <c r="AC89" s="209"/>
    </row>
    <row r="90" spans="1:29" ht="15.75" thickBot="1">
      <c r="B90" s="325"/>
      <c r="C90" s="326"/>
      <c r="D90" s="327" t="s">
        <v>1051</v>
      </c>
      <c r="E90" s="327"/>
      <c r="F90" s="501">
        <v>10000</v>
      </c>
      <c r="G90" s="646">
        <v>10000</v>
      </c>
      <c r="H90" s="646">
        <v>5000</v>
      </c>
      <c r="I90" s="642">
        <f t="shared" si="125"/>
        <v>5000</v>
      </c>
      <c r="J90" s="328"/>
      <c r="K90" s="329">
        <f t="shared" si="124"/>
        <v>5000</v>
      </c>
      <c r="L90" s="330"/>
      <c r="M90" s="331"/>
      <c r="N90" s="331">
        <f>K90</f>
        <v>5000</v>
      </c>
      <c r="O90" s="330"/>
      <c r="P90" s="331"/>
      <c r="Q90" s="331"/>
      <c r="R90" s="331"/>
      <c r="S90" s="331"/>
      <c r="T90" s="332"/>
      <c r="U90" s="596">
        <f t="shared" si="103"/>
        <v>0</v>
      </c>
      <c r="V90" s="534"/>
      <c r="W90" s="331"/>
      <c r="X90" s="332"/>
      <c r="Y90" s="595"/>
      <c r="Z90" s="333"/>
      <c r="AA90" s="334">
        <v>5000</v>
      </c>
      <c r="AB90" s="210"/>
      <c r="AC90" s="209"/>
    </row>
    <row r="91" spans="1:29" ht="15.75" thickBot="1">
      <c r="B91" s="84" t="s">
        <v>207</v>
      </c>
      <c r="C91" s="773" t="s">
        <v>208</v>
      </c>
      <c r="D91" s="774"/>
      <c r="E91" s="774"/>
      <c r="F91" s="402">
        <f>F92+F93+F94+F95+F96+F97+F98+F102</f>
        <v>0</v>
      </c>
      <c r="G91" s="425">
        <f>G92+G93+G94+G95+G96+G97+G98+G102</f>
        <v>0</v>
      </c>
      <c r="H91" s="425">
        <f>H92+H93+H94+H95+H96+H97+H98+H102</f>
        <v>0</v>
      </c>
      <c r="I91" s="621">
        <f>I92+I93+I94+I95+I96+I97+I98+I102</f>
        <v>0</v>
      </c>
      <c r="J91" s="152">
        <f t="shared" ref="J91:AA91" si="126">J92+J93+J94+J95+J96+J97+J98+J102</f>
        <v>0</v>
      </c>
      <c r="K91" s="164">
        <f t="shared" si="3"/>
        <v>0</v>
      </c>
      <c r="L91" s="86">
        <f t="shared" ref="L91:N91" si="127">L92+L93+L94+L95+L96+L97+L98+L102</f>
        <v>0</v>
      </c>
      <c r="M91" s="87">
        <f t="shared" si="127"/>
        <v>0</v>
      </c>
      <c r="N91" s="87">
        <f t="shared" si="127"/>
        <v>0</v>
      </c>
      <c r="O91" s="86">
        <f t="shared" si="126"/>
        <v>0</v>
      </c>
      <c r="P91" s="87">
        <f t="shared" si="126"/>
        <v>0</v>
      </c>
      <c r="Q91" s="87">
        <f t="shared" si="126"/>
        <v>0</v>
      </c>
      <c r="R91" s="87">
        <f t="shared" si="126"/>
        <v>0</v>
      </c>
      <c r="S91" s="87">
        <f t="shared" si="126"/>
        <v>0</v>
      </c>
      <c r="T91" s="90">
        <f t="shared" ref="T91" si="128">T92+T93+T94+T95+T96+T97+T98+T102</f>
        <v>0</v>
      </c>
      <c r="U91" s="536">
        <f t="shared" si="103"/>
        <v>0</v>
      </c>
      <c r="V91" s="442">
        <f t="shared" si="126"/>
        <v>0</v>
      </c>
      <c r="W91" s="87">
        <f t="shared" si="126"/>
        <v>0</v>
      </c>
      <c r="X91" s="90">
        <f t="shared" si="126"/>
        <v>0</v>
      </c>
      <c r="Y91" s="486">
        <f t="shared" si="126"/>
        <v>0</v>
      </c>
      <c r="Z91" s="89">
        <f t="shared" si="126"/>
        <v>0</v>
      </c>
      <c r="AA91" s="91">
        <f t="shared" si="126"/>
        <v>0</v>
      </c>
      <c r="AB91" s="210"/>
      <c r="AC91" s="209"/>
    </row>
    <row r="92" spans="1:29" s="18" customFormat="1" hidden="1">
      <c r="A92" s="127" t="s">
        <v>872</v>
      </c>
      <c r="B92" s="116" t="s">
        <v>873</v>
      </c>
      <c r="C92" s="801" t="s">
        <v>874</v>
      </c>
      <c r="D92" s="802"/>
      <c r="E92" s="802"/>
      <c r="F92" s="397">
        <f t="shared" ref="F92:F97" si="129">SUM(N92:Z92)</f>
        <v>0</v>
      </c>
      <c r="G92" s="420">
        <f t="shared" ref="G92:H97" si="130">SUM(N92:Z92)</f>
        <v>0</v>
      </c>
      <c r="H92" s="420">
        <f t="shared" si="130"/>
        <v>0</v>
      </c>
      <c r="I92" s="616">
        <f t="shared" ref="I92:I97" si="131">SUM(O92:AA92)</f>
        <v>0</v>
      </c>
      <c r="J92" s="148"/>
      <c r="K92" s="166">
        <f t="shared" si="3"/>
        <v>0</v>
      </c>
      <c r="L92" s="94"/>
      <c r="M92" s="95"/>
      <c r="N92" s="95"/>
      <c r="O92" s="94"/>
      <c r="P92" s="95"/>
      <c r="Q92" s="95"/>
      <c r="R92" s="95"/>
      <c r="S92" s="95"/>
      <c r="T92" s="98"/>
      <c r="U92" s="539">
        <f t="shared" si="103"/>
        <v>0</v>
      </c>
      <c r="V92" s="445"/>
      <c r="W92" s="95"/>
      <c r="X92" s="98"/>
      <c r="Y92" s="489"/>
      <c r="Z92" s="97"/>
      <c r="AA92" s="99"/>
      <c r="AB92" s="210"/>
      <c r="AC92" s="209"/>
    </row>
    <row r="93" spans="1:29" s="18" customFormat="1" hidden="1">
      <c r="A93" s="127" t="s">
        <v>209</v>
      </c>
      <c r="B93" s="116" t="s">
        <v>651</v>
      </c>
      <c r="C93" s="801" t="s">
        <v>210</v>
      </c>
      <c r="D93" s="802"/>
      <c r="E93" s="802"/>
      <c r="F93" s="397">
        <f t="shared" si="129"/>
        <v>0</v>
      </c>
      <c r="G93" s="420">
        <f t="shared" si="130"/>
        <v>0</v>
      </c>
      <c r="H93" s="420">
        <f t="shared" si="130"/>
        <v>0</v>
      </c>
      <c r="I93" s="616">
        <f t="shared" si="131"/>
        <v>0</v>
      </c>
      <c r="J93" s="148"/>
      <c r="K93" s="166">
        <f t="shared" si="3"/>
        <v>0</v>
      </c>
      <c r="L93" s="94"/>
      <c r="M93" s="95"/>
      <c r="N93" s="95"/>
      <c r="O93" s="94"/>
      <c r="P93" s="95"/>
      <c r="Q93" s="95"/>
      <c r="R93" s="95"/>
      <c r="S93" s="95"/>
      <c r="T93" s="98"/>
      <c r="U93" s="539">
        <f t="shared" si="103"/>
        <v>0</v>
      </c>
      <c r="V93" s="445"/>
      <c r="W93" s="95"/>
      <c r="X93" s="98"/>
      <c r="Y93" s="489"/>
      <c r="Z93" s="97"/>
      <c r="AA93" s="99"/>
      <c r="AB93" s="210"/>
      <c r="AC93" s="209"/>
    </row>
    <row r="94" spans="1:29" s="18" customFormat="1" hidden="1">
      <c r="A94" s="127" t="s">
        <v>211</v>
      </c>
      <c r="B94" s="92" t="s">
        <v>652</v>
      </c>
      <c r="C94" s="769" t="s">
        <v>352</v>
      </c>
      <c r="D94" s="770"/>
      <c r="E94" s="770"/>
      <c r="F94" s="399">
        <f t="shared" si="129"/>
        <v>0</v>
      </c>
      <c r="G94" s="422">
        <f t="shared" si="130"/>
        <v>0</v>
      </c>
      <c r="H94" s="422">
        <f t="shared" si="130"/>
        <v>0</v>
      </c>
      <c r="I94" s="618">
        <f t="shared" si="131"/>
        <v>0</v>
      </c>
      <c r="J94" s="150"/>
      <c r="K94" s="166">
        <f t="shared" si="3"/>
        <v>0</v>
      </c>
      <c r="L94" s="94"/>
      <c r="M94" s="95"/>
      <c r="N94" s="95"/>
      <c r="O94" s="94"/>
      <c r="P94" s="95"/>
      <c r="Q94" s="95"/>
      <c r="R94" s="95"/>
      <c r="S94" s="95"/>
      <c r="T94" s="98"/>
      <c r="U94" s="539">
        <f t="shared" si="103"/>
        <v>0</v>
      </c>
      <c r="V94" s="445"/>
      <c r="W94" s="95"/>
      <c r="X94" s="98"/>
      <c r="Y94" s="489"/>
      <c r="Z94" s="97"/>
      <c r="AA94" s="99"/>
      <c r="AB94" s="210"/>
      <c r="AC94" s="209"/>
    </row>
    <row r="95" spans="1:29" s="18" customFormat="1" hidden="1">
      <c r="A95" s="127" t="s">
        <v>212</v>
      </c>
      <c r="B95" s="116" t="s">
        <v>653</v>
      </c>
      <c r="C95" s="769" t="s">
        <v>875</v>
      </c>
      <c r="D95" s="770"/>
      <c r="E95" s="770"/>
      <c r="F95" s="399">
        <f t="shared" si="129"/>
        <v>0</v>
      </c>
      <c r="G95" s="422">
        <f t="shared" si="130"/>
        <v>0</v>
      </c>
      <c r="H95" s="422">
        <f t="shared" si="130"/>
        <v>0</v>
      </c>
      <c r="I95" s="618">
        <f t="shared" si="131"/>
        <v>0</v>
      </c>
      <c r="J95" s="150"/>
      <c r="K95" s="166">
        <f t="shared" si="3"/>
        <v>0</v>
      </c>
      <c r="L95" s="94"/>
      <c r="M95" s="95"/>
      <c r="N95" s="95"/>
      <c r="O95" s="94"/>
      <c r="P95" s="95"/>
      <c r="Q95" s="95"/>
      <c r="R95" s="95"/>
      <c r="S95" s="95"/>
      <c r="T95" s="98"/>
      <c r="U95" s="539">
        <f t="shared" si="103"/>
        <v>0</v>
      </c>
      <c r="V95" s="445"/>
      <c r="W95" s="95"/>
      <c r="X95" s="98"/>
      <c r="Y95" s="489"/>
      <c r="Z95" s="97"/>
      <c r="AA95" s="99"/>
      <c r="AB95" s="210"/>
      <c r="AC95" s="209"/>
    </row>
    <row r="96" spans="1:29" s="18" customFormat="1" hidden="1">
      <c r="A96" s="127" t="s">
        <v>213</v>
      </c>
      <c r="B96" s="92" t="s">
        <v>654</v>
      </c>
      <c r="C96" s="769" t="s">
        <v>876</v>
      </c>
      <c r="D96" s="770"/>
      <c r="E96" s="770"/>
      <c r="F96" s="399">
        <f t="shared" si="129"/>
        <v>0</v>
      </c>
      <c r="G96" s="422">
        <f t="shared" si="130"/>
        <v>0</v>
      </c>
      <c r="H96" s="422">
        <f t="shared" si="130"/>
        <v>0</v>
      </c>
      <c r="I96" s="618">
        <f t="shared" si="131"/>
        <v>0</v>
      </c>
      <c r="J96" s="150"/>
      <c r="K96" s="166">
        <f t="shared" si="3"/>
        <v>0</v>
      </c>
      <c r="L96" s="94"/>
      <c r="M96" s="95"/>
      <c r="N96" s="95"/>
      <c r="O96" s="94"/>
      <c r="P96" s="95"/>
      <c r="Q96" s="95"/>
      <c r="R96" s="95"/>
      <c r="S96" s="95"/>
      <c r="T96" s="98"/>
      <c r="U96" s="539">
        <f t="shared" si="103"/>
        <v>0</v>
      </c>
      <c r="V96" s="445"/>
      <c r="W96" s="95"/>
      <c r="X96" s="98"/>
      <c r="Y96" s="489"/>
      <c r="Z96" s="97"/>
      <c r="AA96" s="99"/>
      <c r="AB96" s="210"/>
      <c r="AC96" s="209"/>
    </row>
    <row r="97" spans="1:29" s="18" customFormat="1" hidden="1">
      <c r="A97" s="127" t="s">
        <v>214</v>
      </c>
      <c r="B97" s="116" t="s">
        <v>655</v>
      </c>
      <c r="C97" s="769" t="s">
        <v>215</v>
      </c>
      <c r="D97" s="770"/>
      <c r="E97" s="770"/>
      <c r="F97" s="399">
        <f t="shared" si="129"/>
        <v>0</v>
      </c>
      <c r="G97" s="422">
        <f t="shared" si="130"/>
        <v>0</v>
      </c>
      <c r="H97" s="422">
        <f t="shared" si="130"/>
        <v>0</v>
      </c>
      <c r="I97" s="618">
        <f t="shared" si="131"/>
        <v>0</v>
      </c>
      <c r="J97" s="150"/>
      <c r="K97" s="166">
        <f t="shared" si="3"/>
        <v>0</v>
      </c>
      <c r="L97" s="94"/>
      <c r="M97" s="95"/>
      <c r="N97" s="95"/>
      <c r="O97" s="94"/>
      <c r="P97" s="95"/>
      <c r="Q97" s="95"/>
      <c r="R97" s="95"/>
      <c r="S97" s="95"/>
      <c r="T97" s="98"/>
      <c r="U97" s="539">
        <f t="shared" si="103"/>
        <v>0</v>
      </c>
      <c r="V97" s="445"/>
      <c r="W97" s="95"/>
      <c r="X97" s="98"/>
      <c r="Y97" s="489"/>
      <c r="Z97" s="97"/>
      <c r="AA97" s="99"/>
      <c r="AB97" s="210"/>
      <c r="AC97" s="209"/>
    </row>
    <row r="98" spans="1:29" s="18" customFormat="1" hidden="1">
      <c r="A98" s="127" t="s">
        <v>216</v>
      </c>
      <c r="B98" s="92" t="s">
        <v>656</v>
      </c>
      <c r="C98" s="769" t="s">
        <v>217</v>
      </c>
      <c r="D98" s="770"/>
      <c r="E98" s="770"/>
      <c r="F98" s="399">
        <f>F99+F100+F101</f>
        <v>0</v>
      </c>
      <c r="G98" s="422">
        <f>G99+G100+G101</f>
        <v>0</v>
      </c>
      <c r="H98" s="422">
        <f>H99+H100+H101</f>
        <v>0</v>
      </c>
      <c r="I98" s="618">
        <f>I99+I100+I101</f>
        <v>0</v>
      </c>
      <c r="J98" s="150">
        <f t="shared" ref="J98:AA98" si="132">J99+J100+J101</f>
        <v>0</v>
      </c>
      <c r="K98" s="166">
        <f t="shared" si="3"/>
        <v>0</v>
      </c>
      <c r="L98" s="94">
        <f t="shared" ref="L98:N98" si="133">L99+L100+L101</f>
        <v>0</v>
      </c>
      <c r="M98" s="95">
        <f t="shared" si="133"/>
        <v>0</v>
      </c>
      <c r="N98" s="95">
        <f t="shared" si="133"/>
        <v>0</v>
      </c>
      <c r="O98" s="94">
        <f t="shared" si="132"/>
        <v>0</v>
      </c>
      <c r="P98" s="95">
        <f t="shared" si="132"/>
        <v>0</v>
      </c>
      <c r="Q98" s="95">
        <f t="shared" si="132"/>
        <v>0</v>
      </c>
      <c r="R98" s="95">
        <f t="shared" si="132"/>
        <v>0</v>
      </c>
      <c r="S98" s="95">
        <f t="shared" si="132"/>
        <v>0</v>
      </c>
      <c r="T98" s="98">
        <f t="shared" ref="T98" si="134">T99+T100+T101</f>
        <v>0</v>
      </c>
      <c r="U98" s="539">
        <f t="shared" si="103"/>
        <v>0</v>
      </c>
      <c r="V98" s="445">
        <f t="shared" si="132"/>
        <v>0</v>
      </c>
      <c r="W98" s="95">
        <f t="shared" si="132"/>
        <v>0</v>
      </c>
      <c r="X98" s="98">
        <f t="shared" si="132"/>
        <v>0</v>
      </c>
      <c r="Y98" s="489">
        <f t="shared" si="132"/>
        <v>0</v>
      </c>
      <c r="Z98" s="97">
        <f t="shared" si="132"/>
        <v>0</v>
      </c>
      <c r="AA98" s="99">
        <f t="shared" si="132"/>
        <v>0</v>
      </c>
      <c r="AB98" s="210"/>
      <c r="AC98" s="209"/>
    </row>
    <row r="99" spans="1:29" hidden="1">
      <c r="B99" s="55"/>
      <c r="C99" s="2"/>
      <c r="D99" s="764" t="s">
        <v>343</v>
      </c>
      <c r="E99" s="764"/>
      <c r="F99" s="406">
        <f>SUM(N99:Z99)</f>
        <v>0</v>
      </c>
      <c r="G99" s="429">
        <f t="shared" ref="G99:H101" si="135">SUM(N99:Z99)</f>
        <v>0</v>
      </c>
      <c r="H99" s="429">
        <f t="shared" si="135"/>
        <v>0</v>
      </c>
      <c r="I99" s="625">
        <f t="shared" ref="I99:I101" si="136">SUM(O99:AA99)</f>
        <v>0</v>
      </c>
      <c r="J99" s="149"/>
      <c r="K99" s="167">
        <f t="shared" si="3"/>
        <v>0</v>
      </c>
      <c r="L99" s="75"/>
      <c r="M99" s="1"/>
      <c r="N99" s="1"/>
      <c r="O99" s="75"/>
      <c r="P99" s="1"/>
      <c r="Q99" s="1"/>
      <c r="R99" s="1"/>
      <c r="S99" s="1"/>
      <c r="T99" s="81"/>
      <c r="U99" s="541">
        <f t="shared" si="103"/>
        <v>0</v>
      </c>
      <c r="V99" s="447"/>
      <c r="W99" s="1"/>
      <c r="X99" s="81"/>
      <c r="Y99" s="490"/>
      <c r="Z99" s="42"/>
      <c r="AA99" s="44"/>
      <c r="AB99" s="210"/>
      <c r="AC99" s="209"/>
    </row>
    <row r="100" spans="1:29" hidden="1">
      <c r="B100" s="55"/>
      <c r="C100" s="2"/>
      <c r="D100" s="764" t="s">
        <v>344</v>
      </c>
      <c r="E100" s="764"/>
      <c r="F100" s="406">
        <f>SUM(N100:Z100)</f>
        <v>0</v>
      </c>
      <c r="G100" s="429">
        <f t="shared" si="135"/>
        <v>0</v>
      </c>
      <c r="H100" s="429">
        <f t="shared" si="135"/>
        <v>0</v>
      </c>
      <c r="I100" s="625">
        <f t="shared" si="136"/>
        <v>0</v>
      </c>
      <c r="J100" s="149"/>
      <c r="K100" s="167">
        <f t="shared" si="3"/>
        <v>0</v>
      </c>
      <c r="L100" s="75"/>
      <c r="M100" s="1"/>
      <c r="N100" s="1"/>
      <c r="O100" s="75"/>
      <c r="P100" s="1"/>
      <c r="Q100" s="1"/>
      <c r="R100" s="1"/>
      <c r="S100" s="1"/>
      <c r="T100" s="81"/>
      <c r="U100" s="541">
        <f t="shared" si="103"/>
        <v>0</v>
      </c>
      <c r="V100" s="447"/>
      <c r="W100" s="1"/>
      <c r="X100" s="81"/>
      <c r="Y100" s="490"/>
      <c r="Z100" s="42"/>
      <c r="AA100" s="44"/>
      <c r="AB100" s="210"/>
      <c r="AC100" s="209"/>
    </row>
    <row r="101" spans="1:29" hidden="1">
      <c r="B101" s="55"/>
      <c r="C101" s="2"/>
      <c r="D101" s="764" t="s">
        <v>345</v>
      </c>
      <c r="E101" s="764"/>
      <c r="F101" s="406">
        <f>SUM(N101:Z101)</f>
        <v>0</v>
      </c>
      <c r="G101" s="429">
        <f t="shared" si="135"/>
        <v>0</v>
      </c>
      <c r="H101" s="429">
        <f t="shared" si="135"/>
        <v>0</v>
      </c>
      <c r="I101" s="625">
        <f t="shared" si="136"/>
        <v>0</v>
      </c>
      <c r="J101" s="149"/>
      <c r="K101" s="167">
        <f t="shared" si="3"/>
        <v>0</v>
      </c>
      <c r="L101" s="75"/>
      <c r="M101" s="1"/>
      <c r="N101" s="1"/>
      <c r="O101" s="75"/>
      <c r="P101" s="1"/>
      <c r="Q101" s="1"/>
      <c r="R101" s="1"/>
      <c r="S101" s="1"/>
      <c r="T101" s="81"/>
      <c r="U101" s="541">
        <f t="shared" si="103"/>
        <v>0</v>
      </c>
      <c r="V101" s="447"/>
      <c r="W101" s="1"/>
      <c r="X101" s="81"/>
      <c r="Y101" s="490"/>
      <c r="Z101" s="42"/>
      <c r="AA101" s="44"/>
      <c r="AB101" s="210"/>
      <c r="AC101" s="209"/>
    </row>
    <row r="102" spans="1:29" s="18" customFormat="1" hidden="1">
      <c r="A102" s="127" t="s">
        <v>218</v>
      </c>
      <c r="B102" s="92" t="s">
        <v>657</v>
      </c>
      <c r="C102" s="769" t="s">
        <v>219</v>
      </c>
      <c r="D102" s="770"/>
      <c r="E102" s="770"/>
      <c r="F102" s="399">
        <f>F103+F104+F105+F106</f>
        <v>0</v>
      </c>
      <c r="G102" s="422">
        <f>G103+G104+G105+G106</f>
        <v>0</v>
      </c>
      <c r="H102" s="422">
        <f>H103+H104+H105+H106</f>
        <v>0</v>
      </c>
      <c r="I102" s="618">
        <f>I103+I104+I105+I106</f>
        <v>0</v>
      </c>
      <c r="J102" s="150">
        <f t="shared" ref="J102:AA102" si="137">J103+J104+J105+J106</f>
        <v>0</v>
      </c>
      <c r="K102" s="166">
        <f t="shared" ref="K102:K165" si="138">SUM(I102:J102)</f>
        <v>0</v>
      </c>
      <c r="L102" s="94">
        <f t="shared" ref="L102:N102" si="139">L103+L104+L105+L106</f>
        <v>0</v>
      </c>
      <c r="M102" s="95">
        <f t="shared" si="139"/>
        <v>0</v>
      </c>
      <c r="N102" s="95">
        <f t="shared" si="139"/>
        <v>0</v>
      </c>
      <c r="O102" s="94">
        <f t="shared" si="137"/>
        <v>0</v>
      </c>
      <c r="P102" s="95">
        <f t="shared" si="137"/>
        <v>0</v>
      </c>
      <c r="Q102" s="95">
        <f t="shared" si="137"/>
        <v>0</v>
      </c>
      <c r="R102" s="95">
        <f t="shared" si="137"/>
        <v>0</v>
      </c>
      <c r="S102" s="95">
        <f t="shared" si="137"/>
        <v>0</v>
      </c>
      <c r="T102" s="98">
        <f t="shared" ref="T102" si="140">T103+T104+T105+T106</f>
        <v>0</v>
      </c>
      <c r="U102" s="539">
        <f t="shared" si="103"/>
        <v>0</v>
      </c>
      <c r="V102" s="445">
        <f t="shared" si="137"/>
        <v>0</v>
      </c>
      <c r="W102" s="95">
        <f t="shared" si="137"/>
        <v>0</v>
      </c>
      <c r="X102" s="98">
        <f t="shared" si="137"/>
        <v>0</v>
      </c>
      <c r="Y102" s="489">
        <f t="shared" si="137"/>
        <v>0</v>
      </c>
      <c r="Z102" s="97">
        <f t="shared" si="137"/>
        <v>0</v>
      </c>
      <c r="AA102" s="99">
        <f t="shared" si="137"/>
        <v>0</v>
      </c>
      <c r="AB102" s="210"/>
      <c r="AC102" s="209"/>
    </row>
    <row r="103" spans="1:29" hidden="1">
      <c r="B103" s="55"/>
      <c r="C103" s="2"/>
      <c r="D103" s="764" t="s">
        <v>835</v>
      </c>
      <c r="E103" s="764"/>
      <c r="F103" s="406">
        <f>SUM(N103:Z103)</f>
        <v>0</v>
      </c>
      <c r="G103" s="429">
        <f t="shared" ref="G103:H106" si="141">SUM(N103:Z103)</f>
        <v>0</v>
      </c>
      <c r="H103" s="429">
        <f t="shared" si="141"/>
        <v>0</v>
      </c>
      <c r="I103" s="625">
        <f t="shared" ref="I103:I106" si="142">SUM(O103:AA103)</f>
        <v>0</v>
      </c>
      <c r="J103" s="149"/>
      <c r="K103" s="167">
        <f t="shared" si="138"/>
        <v>0</v>
      </c>
      <c r="L103" s="75"/>
      <c r="M103" s="1"/>
      <c r="N103" s="1"/>
      <c r="O103" s="75"/>
      <c r="P103" s="1"/>
      <c r="Q103" s="1"/>
      <c r="R103" s="1"/>
      <c r="S103" s="1"/>
      <c r="T103" s="81"/>
      <c r="U103" s="541">
        <f t="shared" si="103"/>
        <v>0</v>
      </c>
      <c r="V103" s="447"/>
      <c r="W103" s="1"/>
      <c r="X103" s="81"/>
      <c r="Y103" s="490"/>
      <c r="Z103" s="42"/>
      <c r="AA103" s="44"/>
      <c r="AB103" s="210"/>
      <c r="AC103" s="209"/>
    </row>
    <row r="104" spans="1:29" hidden="1">
      <c r="B104" s="55"/>
      <c r="C104" s="2"/>
      <c r="D104" s="764" t="s">
        <v>346</v>
      </c>
      <c r="E104" s="764"/>
      <c r="F104" s="406">
        <f>SUM(N104:Z104)</f>
        <v>0</v>
      </c>
      <c r="G104" s="429">
        <f t="shared" si="141"/>
        <v>0</v>
      </c>
      <c r="H104" s="429">
        <f t="shared" si="141"/>
        <v>0</v>
      </c>
      <c r="I104" s="625">
        <f t="shared" si="142"/>
        <v>0</v>
      </c>
      <c r="J104" s="149"/>
      <c r="K104" s="167">
        <f t="shared" si="138"/>
        <v>0</v>
      </c>
      <c r="L104" s="75"/>
      <c r="M104" s="1"/>
      <c r="N104" s="1"/>
      <c r="O104" s="75"/>
      <c r="P104" s="1"/>
      <c r="Q104" s="1"/>
      <c r="R104" s="1"/>
      <c r="S104" s="1"/>
      <c r="T104" s="81"/>
      <c r="U104" s="541">
        <f t="shared" si="103"/>
        <v>0</v>
      </c>
      <c r="V104" s="447"/>
      <c r="W104" s="1"/>
      <c r="X104" s="81"/>
      <c r="Y104" s="490"/>
      <c r="Z104" s="42"/>
      <c r="AA104" s="44"/>
      <c r="AB104" s="210"/>
      <c r="AC104" s="209"/>
    </row>
    <row r="105" spans="1:29" hidden="1">
      <c r="B105" s="55"/>
      <c r="C105" s="2"/>
      <c r="D105" s="764" t="s">
        <v>836</v>
      </c>
      <c r="E105" s="764"/>
      <c r="F105" s="406">
        <f>SUM(N105:Z105)</f>
        <v>0</v>
      </c>
      <c r="G105" s="429">
        <f t="shared" si="141"/>
        <v>0</v>
      </c>
      <c r="H105" s="429">
        <f t="shared" si="141"/>
        <v>0</v>
      </c>
      <c r="I105" s="625">
        <f t="shared" si="142"/>
        <v>0</v>
      </c>
      <c r="J105" s="149"/>
      <c r="K105" s="167">
        <f t="shared" si="138"/>
        <v>0</v>
      </c>
      <c r="L105" s="75"/>
      <c r="M105" s="1"/>
      <c r="N105" s="1"/>
      <c r="O105" s="75"/>
      <c r="P105" s="1"/>
      <c r="Q105" s="1"/>
      <c r="R105" s="1"/>
      <c r="S105" s="1"/>
      <c r="T105" s="81"/>
      <c r="U105" s="541">
        <f t="shared" si="103"/>
        <v>0</v>
      </c>
      <c r="V105" s="447"/>
      <c r="W105" s="1"/>
      <c r="X105" s="81"/>
      <c r="Y105" s="490"/>
      <c r="Z105" s="42"/>
      <c r="AA105" s="44"/>
      <c r="AB105" s="210"/>
      <c r="AC105" s="209"/>
    </row>
    <row r="106" spans="1:29" ht="15.75" hidden="1" thickBot="1">
      <c r="B106" s="55"/>
      <c r="C106" s="2"/>
      <c r="D106" s="764" t="s">
        <v>834</v>
      </c>
      <c r="E106" s="764"/>
      <c r="F106" s="406">
        <f>SUM(N106:Z106)</f>
        <v>0</v>
      </c>
      <c r="G106" s="429">
        <f t="shared" si="141"/>
        <v>0</v>
      </c>
      <c r="H106" s="429">
        <f t="shared" si="141"/>
        <v>0</v>
      </c>
      <c r="I106" s="625">
        <f t="shared" si="142"/>
        <v>0</v>
      </c>
      <c r="J106" s="149"/>
      <c r="K106" s="167">
        <f t="shared" si="138"/>
        <v>0</v>
      </c>
      <c r="L106" s="75"/>
      <c r="M106" s="1"/>
      <c r="N106" s="1"/>
      <c r="O106" s="75"/>
      <c r="P106" s="1"/>
      <c r="Q106" s="1"/>
      <c r="R106" s="1"/>
      <c r="S106" s="1"/>
      <c r="T106" s="81"/>
      <c r="U106" s="541">
        <f t="shared" si="103"/>
        <v>0</v>
      </c>
      <c r="V106" s="447"/>
      <c r="W106" s="1"/>
      <c r="X106" s="81"/>
      <c r="Y106" s="490"/>
      <c r="Z106" s="42"/>
      <c r="AA106" s="44"/>
      <c r="AB106" s="210"/>
      <c r="AC106" s="209"/>
    </row>
    <row r="107" spans="1:29" ht="15.75" thickBot="1">
      <c r="B107" s="100" t="s">
        <v>220</v>
      </c>
      <c r="C107" s="773" t="s">
        <v>221</v>
      </c>
      <c r="D107" s="774"/>
      <c r="E107" s="774"/>
      <c r="F107" s="402">
        <f>F108+F111+F115+F116+F127+F138+F149+F152+F164+F165+F166+F167+F178</f>
        <v>0</v>
      </c>
      <c r="G107" s="425">
        <f>G108+G111+G115+G116+G127+G138+G149+G152+G164+G165+G166+G167+G178</f>
        <v>0</v>
      </c>
      <c r="H107" s="425">
        <f>H108+H111+H115+H116+H127+H138+H149+H152+H164+H165+H166+H167+H178</f>
        <v>0</v>
      </c>
      <c r="I107" s="621">
        <f>I108+I111+I115+I116+I127+I138+I149+I152+I164+I165+I166+I167+I178</f>
        <v>0</v>
      </c>
      <c r="J107" s="152">
        <f t="shared" ref="J107:AA107" si="143">J108+J111+J115+J116+J127+J138+J149+J152+J164+J165+J166+J167+J178</f>
        <v>0</v>
      </c>
      <c r="K107" s="164">
        <f t="shared" si="138"/>
        <v>0</v>
      </c>
      <c r="L107" s="86">
        <f t="shared" ref="L107:N107" si="144">L108+L111+L115+L116+L127+L138+L149+L152+L164+L165+L166+L167+L178</f>
        <v>0</v>
      </c>
      <c r="M107" s="87">
        <f t="shared" si="144"/>
        <v>0</v>
      </c>
      <c r="N107" s="87">
        <f t="shared" si="144"/>
        <v>0</v>
      </c>
      <c r="O107" s="86">
        <f t="shared" si="143"/>
        <v>0</v>
      </c>
      <c r="P107" s="87">
        <f t="shared" si="143"/>
        <v>0</v>
      </c>
      <c r="Q107" s="87">
        <f t="shared" si="143"/>
        <v>0</v>
      </c>
      <c r="R107" s="87">
        <f t="shared" si="143"/>
        <v>0</v>
      </c>
      <c r="S107" s="87">
        <f t="shared" si="143"/>
        <v>0</v>
      </c>
      <c r="T107" s="90">
        <f t="shared" ref="T107" si="145">T108+T111+T115+T116+T127+T138+T149+T152+T164+T165+T166+T167+T178</f>
        <v>0</v>
      </c>
      <c r="U107" s="536">
        <f t="shared" si="103"/>
        <v>0</v>
      </c>
      <c r="V107" s="442">
        <f t="shared" si="143"/>
        <v>0</v>
      </c>
      <c r="W107" s="87">
        <f t="shared" si="143"/>
        <v>0</v>
      </c>
      <c r="X107" s="90">
        <f t="shared" si="143"/>
        <v>0</v>
      </c>
      <c r="Y107" s="486">
        <f t="shared" si="143"/>
        <v>0</v>
      </c>
      <c r="Z107" s="89">
        <f t="shared" si="143"/>
        <v>0</v>
      </c>
      <c r="AA107" s="91">
        <f t="shared" si="143"/>
        <v>0</v>
      </c>
      <c r="AB107" s="210"/>
      <c r="AC107" s="209"/>
    </row>
    <row r="108" spans="1:29" s="41" customFormat="1" hidden="1">
      <c r="A108" s="127" t="s">
        <v>222</v>
      </c>
      <c r="B108" s="125" t="s">
        <v>658</v>
      </c>
      <c r="C108" s="775" t="s">
        <v>223</v>
      </c>
      <c r="D108" s="776"/>
      <c r="E108" s="776"/>
      <c r="F108" s="407">
        <f>F109+F110</f>
        <v>0</v>
      </c>
      <c r="G108" s="430">
        <f>G109+G110</f>
        <v>0</v>
      </c>
      <c r="H108" s="430">
        <f>H109+H110</f>
        <v>0</v>
      </c>
      <c r="I108" s="626">
        <f>I109+I110</f>
        <v>0</v>
      </c>
      <c r="J108" s="157">
        <f t="shared" ref="J108:AA108" si="146">J109+J110</f>
        <v>0</v>
      </c>
      <c r="K108" s="169">
        <f t="shared" si="138"/>
        <v>0</v>
      </c>
      <c r="L108" s="171">
        <f t="shared" ref="L108:N108" si="147">L109+L110</f>
        <v>0</v>
      </c>
      <c r="M108" s="133">
        <f t="shared" si="147"/>
        <v>0</v>
      </c>
      <c r="N108" s="133">
        <f t="shared" si="147"/>
        <v>0</v>
      </c>
      <c r="O108" s="171">
        <f t="shared" si="146"/>
        <v>0</v>
      </c>
      <c r="P108" s="133">
        <f t="shared" si="146"/>
        <v>0</v>
      </c>
      <c r="Q108" s="133">
        <f t="shared" si="146"/>
        <v>0</v>
      </c>
      <c r="R108" s="133">
        <f t="shared" si="146"/>
        <v>0</v>
      </c>
      <c r="S108" s="133">
        <f t="shared" si="146"/>
        <v>0</v>
      </c>
      <c r="T108" s="134">
        <f t="shared" ref="T108" si="148">T109+T110</f>
        <v>0</v>
      </c>
      <c r="U108" s="542">
        <f t="shared" si="103"/>
        <v>0</v>
      </c>
      <c r="V108" s="448">
        <f t="shared" si="146"/>
        <v>0</v>
      </c>
      <c r="W108" s="133">
        <f t="shared" si="146"/>
        <v>0</v>
      </c>
      <c r="X108" s="134">
        <f t="shared" si="146"/>
        <v>0</v>
      </c>
      <c r="Y108" s="558">
        <f t="shared" si="146"/>
        <v>0</v>
      </c>
      <c r="Z108" s="132">
        <f t="shared" si="146"/>
        <v>0</v>
      </c>
      <c r="AA108" s="135">
        <f t="shared" si="146"/>
        <v>0</v>
      </c>
      <c r="AB108" s="210"/>
      <c r="AC108" s="209"/>
    </row>
    <row r="109" spans="1:29" hidden="1">
      <c r="B109" s="55"/>
      <c r="C109" s="2"/>
      <c r="D109" s="764" t="s">
        <v>347</v>
      </c>
      <c r="E109" s="764"/>
      <c r="F109" s="406">
        <f>SUM(N109:Z109)</f>
        <v>0</v>
      </c>
      <c r="G109" s="429">
        <f>SUM(N109:Z109)</f>
        <v>0</v>
      </c>
      <c r="H109" s="429">
        <f>SUM(O109:AA109)</f>
        <v>0</v>
      </c>
      <c r="I109" s="625">
        <f t="shared" ref="I109:I110" si="149">SUM(O109:AA109)</f>
        <v>0</v>
      </c>
      <c r="J109" s="149"/>
      <c r="K109" s="167">
        <f t="shared" si="138"/>
        <v>0</v>
      </c>
      <c r="L109" s="75"/>
      <c r="M109" s="1"/>
      <c r="N109" s="1"/>
      <c r="O109" s="75"/>
      <c r="P109" s="1"/>
      <c r="Q109" s="1"/>
      <c r="R109" s="1"/>
      <c r="S109" s="1"/>
      <c r="T109" s="81"/>
      <c r="U109" s="541">
        <f t="shared" si="103"/>
        <v>0</v>
      </c>
      <c r="V109" s="447"/>
      <c r="W109" s="1"/>
      <c r="X109" s="81"/>
      <c r="Y109" s="490"/>
      <c r="Z109" s="42"/>
      <c r="AA109" s="44"/>
      <c r="AB109" s="210"/>
      <c r="AC109" s="209"/>
    </row>
    <row r="110" spans="1:29" hidden="1">
      <c r="B110" s="55"/>
      <c r="C110" s="2"/>
      <c r="D110" s="764" t="s">
        <v>348</v>
      </c>
      <c r="E110" s="764"/>
      <c r="F110" s="406">
        <f>SUM(N110:Z110)</f>
        <v>0</v>
      </c>
      <c r="G110" s="429">
        <f>SUM(N110:Z110)</f>
        <v>0</v>
      </c>
      <c r="H110" s="429">
        <f>SUM(O110:AA110)</f>
        <v>0</v>
      </c>
      <c r="I110" s="625">
        <f t="shared" si="149"/>
        <v>0</v>
      </c>
      <c r="J110" s="149"/>
      <c r="K110" s="167">
        <f t="shared" si="138"/>
        <v>0</v>
      </c>
      <c r="L110" s="75"/>
      <c r="M110" s="1"/>
      <c r="N110" s="1"/>
      <c r="O110" s="75"/>
      <c r="P110" s="1"/>
      <c r="Q110" s="1"/>
      <c r="R110" s="1"/>
      <c r="S110" s="1"/>
      <c r="T110" s="81"/>
      <c r="U110" s="541">
        <f t="shared" si="103"/>
        <v>0</v>
      </c>
      <c r="V110" s="447"/>
      <c r="W110" s="1"/>
      <c r="X110" s="81"/>
      <c r="Y110" s="490"/>
      <c r="Z110" s="42"/>
      <c r="AA110" s="44"/>
      <c r="AB110" s="210"/>
      <c r="AC110" s="209"/>
    </row>
    <row r="111" spans="1:29" hidden="1">
      <c r="B111" s="125" t="s">
        <v>837</v>
      </c>
      <c r="C111" s="775" t="s">
        <v>838</v>
      </c>
      <c r="D111" s="776"/>
      <c r="E111" s="776"/>
      <c r="F111" s="407">
        <f>F112+F113+F114</f>
        <v>0</v>
      </c>
      <c r="G111" s="430">
        <f>G112+G113+G114</f>
        <v>0</v>
      </c>
      <c r="H111" s="430">
        <f>H112+H113+H114</f>
        <v>0</v>
      </c>
      <c r="I111" s="626">
        <f>I112+I113+I114</f>
        <v>0</v>
      </c>
      <c r="J111" s="157">
        <f t="shared" ref="J111:AA111" si="150">J112+J113+J114</f>
        <v>0</v>
      </c>
      <c r="K111" s="169">
        <f t="shared" si="138"/>
        <v>0</v>
      </c>
      <c r="L111" s="171">
        <f t="shared" ref="L111:N111" si="151">L112+L113+L114</f>
        <v>0</v>
      </c>
      <c r="M111" s="133">
        <f t="shared" si="151"/>
        <v>0</v>
      </c>
      <c r="N111" s="133">
        <f t="shared" si="151"/>
        <v>0</v>
      </c>
      <c r="O111" s="171">
        <f t="shared" si="150"/>
        <v>0</v>
      </c>
      <c r="P111" s="133">
        <f t="shared" si="150"/>
        <v>0</v>
      </c>
      <c r="Q111" s="133">
        <f t="shared" si="150"/>
        <v>0</v>
      </c>
      <c r="R111" s="133">
        <f t="shared" si="150"/>
        <v>0</v>
      </c>
      <c r="S111" s="133">
        <f t="shared" si="150"/>
        <v>0</v>
      </c>
      <c r="T111" s="134">
        <f t="shared" ref="T111" si="152">T112+T113+T114</f>
        <v>0</v>
      </c>
      <c r="U111" s="542">
        <f t="shared" si="103"/>
        <v>0</v>
      </c>
      <c r="V111" s="448">
        <f t="shared" si="150"/>
        <v>0</v>
      </c>
      <c r="W111" s="133">
        <f t="shared" si="150"/>
        <v>0</v>
      </c>
      <c r="X111" s="134">
        <f t="shared" si="150"/>
        <v>0</v>
      </c>
      <c r="Y111" s="558">
        <f t="shared" si="150"/>
        <v>0</v>
      </c>
      <c r="Z111" s="132">
        <f t="shared" si="150"/>
        <v>0</v>
      </c>
      <c r="AA111" s="135">
        <f t="shared" si="150"/>
        <v>0</v>
      </c>
      <c r="AB111" s="210"/>
      <c r="AC111" s="209"/>
    </row>
    <row r="112" spans="1:29" s="209" customFormat="1" hidden="1">
      <c r="A112" s="127" t="s">
        <v>877</v>
      </c>
      <c r="B112" s="189" t="s">
        <v>878</v>
      </c>
      <c r="C112" s="202"/>
      <c r="D112" s="260" t="s">
        <v>963</v>
      </c>
      <c r="E112" s="285"/>
      <c r="F112" s="398">
        <f>SUM(N112:Z112)</f>
        <v>0</v>
      </c>
      <c r="G112" s="421">
        <f t="shared" ref="G112:H115" si="153">SUM(N112:Z112)</f>
        <v>0</v>
      </c>
      <c r="H112" s="421">
        <f t="shared" si="153"/>
        <v>0</v>
      </c>
      <c r="I112" s="617">
        <f t="shared" ref="I112:I115" si="154">SUM(O112:AA112)</f>
        <v>0</v>
      </c>
      <c r="J112" s="190"/>
      <c r="K112" s="191">
        <f t="shared" si="138"/>
        <v>0</v>
      </c>
      <c r="L112" s="199"/>
      <c r="M112" s="193"/>
      <c r="N112" s="193"/>
      <c r="O112" s="199"/>
      <c r="P112" s="193"/>
      <c r="Q112" s="193"/>
      <c r="R112" s="193"/>
      <c r="S112" s="193"/>
      <c r="T112" s="194"/>
      <c r="U112" s="538">
        <f t="shared" si="103"/>
        <v>0</v>
      </c>
      <c r="V112" s="444"/>
      <c r="W112" s="193"/>
      <c r="X112" s="194"/>
      <c r="Y112" s="492"/>
      <c r="Z112" s="192"/>
      <c r="AA112" s="195"/>
      <c r="AB112" s="210"/>
    </row>
    <row r="113" spans="1:29" s="209" customFormat="1" hidden="1">
      <c r="A113" s="127" t="s">
        <v>224</v>
      </c>
      <c r="B113" s="189" t="s">
        <v>659</v>
      </c>
      <c r="C113" s="202"/>
      <c r="D113" s="260" t="s">
        <v>225</v>
      </c>
      <c r="E113" s="285"/>
      <c r="F113" s="398">
        <f>SUM(N113:Z113)</f>
        <v>0</v>
      </c>
      <c r="G113" s="421">
        <f t="shared" si="153"/>
        <v>0</v>
      </c>
      <c r="H113" s="421">
        <f t="shared" si="153"/>
        <v>0</v>
      </c>
      <c r="I113" s="617">
        <f t="shared" si="154"/>
        <v>0</v>
      </c>
      <c r="J113" s="190"/>
      <c r="K113" s="191">
        <f t="shared" si="138"/>
        <v>0</v>
      </c>
      <c r="L113" s="199"/>
      <c r="M113" s="193"/>
      <c r="N113" s="193"/>
      <c r="O113" s="199"/>
      <c r="P113" s="193"/>
      <c r="Q113" s="193"/>
      <c r="R113" s="193"/>
      <c r="S113" s="193"/>
      <c r="T113" s="194"/>
      <c r="U113" s="538">
        <f t="shared" si="103"/>
        <v>0</v>
      </c>
      <c r="V113" s="444"/>
      <c r="W113" s="193"/>
      <c r="X113" s="194"/>
      <c r="Y113" s="492"/>
      <c r="Z113" s="192"/>
      <c r="AA113" s="195"/>
      <c r="AB113" s="210"/>
    </row>
    <row r="114" spans="1:29" s="209" customFormat="1" hidden="1">
      <c r="A114" s="127" t="s">
        <v>226</v>
      </c>
      <c r="B114" s="189" t="s">
        <v>660</v>
      </c>
      <c r="C114" s="202"/>
      <c r="D114" s="260" t="s">
        <v>227</v>
      </c>
      <c r="E114" s="285"/>
      <c r="F114" s="398">
        <f>SUM(N114:Z114)</f>
        <v>0</v>
      </c>
      <c r="G114" s="421">
        <f t="shared" si="153"/>
        <v>0</v>
      </c>
      <c r="H114" s="421">
        <f t="shared" si="153"/>
        <v>0</v>
      </c>
      <c r="I114" s="617">
        <f t="shared" si="154"/>
        <v>0</v>
      </c>
      <c r="J114" s="190"/>
      <c r="K114" s="191">
        <f t="shared" si="138"/>
        <v>0</v>
      </c>
      <c r="L114" s="199"/>
      <c r="M114" s="193"/>
      <c r="N114" s="193"/>
      <c r="O114" s="199"/>
      <c r="P114" s="193"/>
      <c r="Q114" s="193"/>
      <c r="R114" s="193"/>
      <c r="S114" s="193"/>
      <c r="T114" s="194"/>
      <c r="U114" s="538">
        <f t="shared" si="103"/>
        <v>0</v>
      </c>
      <c r="V114" s="444"/>
      <c r="W114" s="193"/>
      <c r="X114" s="194"/>
      <c r="Y114" s="492"/>
      <c r="Z114" s="192"/>
      <c r="AA114" s="195"/>
      <c r="AB114" s="210"/>
    </row>
    <row r="115" spans="1:29" s="41" customFormat="1" ht="27.75" hidden="1" customHeight="1">
      <c r="A115" s="127" t="s">
        <v>228</v>
      </c>
      <c r="B115" s="108" t="s">
        <v>661</v>
      </c>
      <c r="C115" s="820" t="s">
        <v>353</v>
      </c>
      <c r="D115" s="821"/>
      <c r="E115" s="821"/>
      <c r="F115" s="408">
        <f>SUM(N115:Z115)</f>
        <v>0</v>
      </c>
      <c r="G115" s="431">
        <f t="shared" si="153"/>
        <v>0</v>
      </c>
      <c r="H115" s="431">
        <f t="shared" si="153"/>
        <v>0</v>
      </c>
      <c r="I115" s="627">
        <f t="shared" si="154"/>
        <v>0</v>
      </c>
      <c r="J115" s="158"/>
      <c r="K115" s="170">
        <f t="shared" si="138"/>
        <v>0</v>
      </c>
      <c r="L115" s="110"/>
      <c r="M115" s="111"/>
      <c r="N115" s="111"/>
      <c r="O115" s="110"/>
      <c r="P115" s="111"/>
      <c r="Q115" s="111"/>
      <c r="R115" s="111"/>
      <c r="S115" s="111"/>
      <c r="T115" s="114"/>
      <c r="U115" s="543">
        <f t="shared" si="103"/>
        <v>0</v>
      </c>
      <c r="V115" s="449"/>
      <c r="W115" s="111"/>
      <c r="X115" s="114"/>
      <c r="Y115" s="491"/>
      <c r="Z115" s="113"/>
      <c r="AA115" s="115"/>
      <c r="AB115" s="210"/>
      <c r="AC115" s="209"/>
    </row>
    <row r="116" spans="1:29" s="41" customFormat="1" hidden="1">
      <c r="A116" s="127" t="s">
        <v>229</v>
      </c>
      <c r="B116" s="108" t="s">
        <v>662</v>
      </c>
      <c r="C116" s="820" t="s">
        <v>804</v>
      </c>
      <c r="D116" s="821"/>
      <c r="E116" s="821"/>
      <c r="F116" s="408">
        <f>F117+F118+F119+F120+F121+F122+F123+F124+F125+F126</f>
        <v>0</v>
      </c>
      <c r="G116" s="431">
        <f>G117+G118+G119+G120+G121+G122+G123+G124+G125+G126</f>
        <v>0</v>
      </c>
      <c r="H116" s="431">
        <f>H117+H118+H119+H120+H121+H122+H123+H124+H125+H126</f>
        <v>0</v>
      </c>
      <c r="I116" s="627">
        <f>I117+I118+I119+I120+I121+I122+I123+I124+I125+I126</f>
        <v>0</v>
      </c>
      <c r="J116" s="158">
        <f t="shared" ref="J116:AA116" si="155">J117+J118+J119+J120+J121+J122+J123+J124+J125+J126</f>
        <v>0</v>
      </c>
      <c r="K116" s="170">
        <f t="shared" si="138"/>
        <v>0</v>
      </c>
      <c r="L116" s="110">
        <f t="shared" ref="L116:N116" si="156">L117+L118+L119+L120+L121+L122+L123+L124+L125+L126</f>
        <v>0</v>
      </c>
      <c r="M116" s="111">
        <f t="shared" si="156"/>
        <v>0</v>
      </c>
      <c r="N116" s="111">
        <f t="shared" si="156"/>
        <v>0</v>
      </c>
      <c r="O116" s="110">
        <f t="shared" si="155"/>
        <v>0</v>
      </c>
      <c r="P116" s="111">
        <f t="shared" si="155"/>
        <v>0</v>
      </c>
      <c r="Q116" s="111">
        <f t="shared" si="155"/>
        <v>0</v>
      </c>
      <c r="R116" s="111">
        <f t="shared" si="155"/>
        <v>0</v>
      </c>
      <c r="S116" s="111">
        <f t="shared" si="155"/>
        <v>0</v>
      </c>
      <c r="T116" s="114">
        <f t="shared" ref="T116" si="157">T117+T118+T119+T120+T121+T122+T123+T124+T125+T126</f>
        <v>0</v>
      </c>
      <c r="U116" s="543">
        <f t="shared" si="103"/>
        <v>0</v>
      </c>
      <c r="V116" s="449">
        <f t="shared" si="155"/>
        <v>0</v>
      </c>
      <c r="W116" s="111">
        <f t="shared" si="155"/>
        <v>0</v>
      </c>
      <c r="X116" s="114">
        <f t="shared" si="155"/>
        <v>0</v>
      </c>
      <c r="Y116" s="491">
        <f t="shared" si="155"/>
        <v>0</v>
      </c>
      <c r="Z116" s="113">
        <f t="shared" si="155"/>
        <v>0</v>
      </c>
      <c r="AA116" s="115">
        <f t="shared" si="155"/>
        <v>0</v>
      </c>
      <c r="AB116" s="210"/>
      <c r="AC116" s="209"/>
    </row>
    <row r="117" spans="1:29" hidden="1">
      <c r="B117" s="55"/>
      <c r="C117" s="2"/>
      <c r="D117" s="764" t="s">
        <v>370</v>
      </c>
      <c r="E117" s="764"/>
      <c r="F117" s="406">
        <f t="shared" ref="F117:F126" si="158">SUM(N117:Z117)</f>
        <v>0</v>
      </c>
      <c r="G117" s="429">
        <f t="shared" ref="G117:H126" si="159">SUM(N117:Z117)</f>
        <v>0</v>
      </c>
      <c r="H117" s="429">
        <f t="shared" si="159"/>
        <v>0</v>
      </c>
      <c r="I117" s="625">
        <f t="shared" ref="I117:I126" si="160">SUM(O117:AA117)</f>
        <v>0</v>
      </c>
      <c r="J117" s="149"/>
      <c r="K117" s="167">
        <f t="shared" si="138"/>
        <v>0</v>
      </c>
      <c r="L117" s="75"/>
      <c r="M117" s="1"/>
      <c r="N117" s="1"/>
      <c r="O117" s="75"/>
      <c r="P117" s="1"/>
      <c r="Q117" s="1"/>
      <c r="R117" s="1"/>
      <c r="S117" s="1"/>
      <c r="T117" s="81"/>
      <c r="U117" s="541">
        <f t="shared" si="103"/>
        <v>0</v>
      </c>
      <c r="V117" s="447"/>
      <c r="W117" s="1"/>
      <c r="X117" s="81"/>
      <c r="Y117" s="490"/>
      <c r="Z117" s="42"/>
      <c r="AA117" s="44"/>
      <c r="AB117" s="210"/>
      <c r="AC117" s="209"/>
    </row>
    <row r="118" spans="1:29" hidden="1">
      <c r="B118" s="55"/>
      <c r="C118" s="2"/>
      <c r="D118" s="764" t="s">
        <v>506</v>
      </c>
      <c r="E118" s="764"/>
      <c r="F118" s="406">
        <f t="shared" si="158"/>
        <v>0</v>
      </c>
      <c r="G118" s="429">
        <f t="shared" si="159"/>
        <v>0</v>
      </c>
      <c r="H118" s="429">
        <f t="shared" si="159"/>
        <v>0</v>
      </c>
      <c r="I118" s="625">
        <f t="shared" si="160"/>
        <v>0</v>
      </c>
      <c r="J118" s="149"/>
      <c r="K118" s="167">
        <f t="shared" si="138"/>
        <v>0</v>
      </c>
      <c r="L118" s="75"/>
      <c r="M118" s="1"/>
      <c r="N118" s="1"/>
      <c r="O118" s="75"/>
      <c r="P118" s="1"/>
      <c r="Q118" s="1"/>
      <c r="R118" s="1"/>
      <c r="S118" s="1"/>
      <c r="T118" s="81"/>
      <c r="U118" s="541">
        <f t="shared" si="103"/>
        <v>0</v>
      </c>
      <c r="V118" s="447"/>
      <c r="W118" s="1"/>
      <c r="X118" s="81"/>
      <c r="Y118" s="490"/>
      <c r="Z118" s="42"/>
      <c r="AA118" s="44"/>
      <c r="AB118" s="210"/>
      <c r="AC118" s="209"/>
    </row>
    <row r="119" spans="1:29" hidden="1">
      <c r="B119" s="55"/>
      <c r="C119" s="2"/>
      <c r="D119" s="764" t="s">
        <v>507</v>
      </c>
      <c r="E119" s="764"/>
      <c r="F119" s="406">
        <f t="shared" si="158"/>
        <v>0</v>
      </c>
      <c r="G119" s="429">
        <f t="shared" si="159"/>
        <v>0</v>
      </c>
      <c r="H119" s="429">
        <f t="shared" si="159"/>
        <v>0</v>
      </c>
      <c r="I119" s="625">
        <f t="shared" si="160"/>
        <v>0</v>
      </c>
      <c r="J119" s="149"/>
      <c r="K119" s="167">
        <f t="shared" si="138"/>
        <v>0</v>
      </c>
      <c r="L119" s="75"/>
      <c r="M119" s="1"/>
      <c r="N119" s="1"/>
      <c r="O119" s="75"/>
      <c r="P119" s="1"/>
      <c r="Q119" s="1"/>
      <c r="R119" s="1"/>
      <c r="S119" s="1"/>
      <c r="T119" s="81"/>
      <c r="U119" s="541">
        <f t="shared" si="103"/>
        <v>0</v>
      </c>
      <c r="V119" s="447"/>
      <c r="W119" s="1"/>
      <c r="X119" s="81"/>
      <c r="Y119" s="490"/>
      <c r="Z119" s="42"/>
      <c r="AA119" s="44"/>
      <c r="AB119" s="210"/>
      <c r="AC119" s="209"/>
    </row>
    <row r="120" spans="1:29" hidden="1">
      <c r="B120" s="55"/>
      <c r="C120" s="2"/>
      <c r="D120" s="764" t="s">
        <v>508</v>
      </c>
      <c r="E120" s="764"/>
      <c r="F120" s="406">
        <f t="shared" si="158"/>
        <v>0</v>
      </c>
      <c r="G120" s="429">
        <f t="shared" si="159"/>
        <v>0</v>
      </c>
      <c r="H120" s="429">
        <f t="shared" si="159"/>
        <v>0</v>
      </c>
      <c r="I120" s="625">
        <f t="shared" si="160"/>
        <v>0</v>
      </c>
      <c r="J120" s="149"/>
      <c r="K120" s="167">
        <f t="shared" si="138"/>
        <v>0</v>
      </c>
      <c r="L120" s="75"/>
      <c r="M120" s="1"/>
      <c r="N120" s="1"/>
      <c r="O120" s="75"/>
      <c r="P120" s="1"/>
      <c r="Q120" s="1"/>
      <c r="R120" s="1"/>
      <c r="S120" s="1"/>
      <c r="T120" s="81"/>
      <c r="U120" s="541">
        <f t="shared" si="103"/>
        <v>0</v>
      </c>
      <c r="V120" s="447"/>
      <c r="W120" s="1"/>
      <c r="X120" s="81"/>
      <c r="Y120" s="490"/>
      <c r="Z120" s="42"/>
      <c r="AA120" s="44"/>
      <c r="AB120" s="210"/>
      <c r="AC120" s="209"/>
    </row>
    <row r="121" spans="1:29" hidden="1">
      <c r="B121" s="55"/>
      <c r="C121" s="2"/>
      <c r="D121" s="764" t="s">
        <v>509</v>
      </c>
      <c r="E121" s="764"/>
      <c r="F121" s="406">
        <f t="shared" si="158"/>
        <v>0</v>
      </c>
      <c r="G121" s="429">
        <f t="shared" si="159"/>
        <v>0</v>
      </c>
      <c r="H121" s="429">
        <f t="shared" si="159"/>
        <v>0</v>
      </c>
      <c r="I121" s="625">
        <f t="shared" si="160"/>
        <v>0</v>
      </c>
      <c r="J121" s="149"/>
      <c r="K121" s="167">
        <f t="shared" si="138"/>
        <v>0</v>
      </c>
      <c r="L121" s="75"/>
      <c r="M121" s="1"/>
      <c r="N121" s="1"/>
      <c r="O121" s="75"/>
      <c r="P121" s="1"/>
      <c r="Q121" s="1"/>
      <c r="R121" s="1"/>
      <c r="S121" s="1"/>
      <c r="T121" s="81"/>
      <c r="U121" s="541">
        <f t="shared" si="103"/>
        <v>0</v>
      </c>
      <c r="V121" s="447"/>
      <c r="W121" s="1"/>
      <c r="X121" s="81"/>
      <c r="Y121" s="490"/>
      <c r="Z121" s="42"/>
      <c r="AA121" s="44"/>
      <c r="AB121" s="210"/>
      <c r="AC121" s="209"/>
    </row>
    <row r="122" spans="1:29" hidden="1">
      <c r="B122" s="55"/>
      <c r="C122" s="2"/>
      <c r="D122" s="764" t="s">
        <v>510</v>
      </c>
      <c r="E122" s="764"/>
      <c r="F122" s="406">
        <f t="shared" si="158"/>
        <v>0</v>
      </c>
      <c r="G122" s="429">
        <f t="shared" si="159"/>
        <v>0</v>
      </c>
      <c r="H122" s="429">
        <f t="shared" si="159"/>
        <v>0</v>
      </c>
      <c r="I122" s="625">
        <f t="shared" si="160"/>
        <v>0</v>
      </c>
      <c r="J122" s="149"/>
      <c r="K122" s="167">
        <f t="shared" si="138"/>
        <v>0</v>
      </c>
      <c r="L122" s="75"/>
      <c r="M122" s="1"/>
      <c r="N122" s="1"/>
      <c r="O122" s="75"/>
      <c r="P122" s="1"/>
      <c r="Q122" s="1"/>
      <c r="R122" s="1"/>
      <c r="S122" s="1"/>
      <c r="T122" s="81"/>
      <c r="U122" s="541">
        <f t="shared" si="103"/>
        <v>0</v>
      </c>
      <c r="V122" s="447"/>
      <c r="W122" s="1"/>
      <c r="X122" s="81"/>
      <c r="Y122" s="490"/>
      <c r="Z122" s="42"/>
      <c r="AA122" s="44"/>
      <c r="AB122" s="210"/>
      <c r="AC122" s="209"/>
    </row>
    <row r="123" spans="1:29" ht="25.5" hidden="1" customHeight="1">
      <c r="B123" s="55"/>
      <c r="C123" s="2"/>
      <c r="D123" s="735" t="s">
        <v>511</v>
      </c>
      <c r="E123" s="735"/>
      <c r="F123" s="409">
        <f t="shared" si="158"/>
        <v>0</v>
      </c>
      <c r="G123" s="432">
        <f t="shared" si="159"/>
        <v>0</v>
      </c>
      <c r="H123" s="432">
        <f t="shared" si="159"/>
        <v>0</v>
      </c>
      <c r="I123" s="628">
        <f t="shared" si="160"/>
        <v>0</v>
      </c>
      <c r="J123" s="159"/>
      <c r="K123" s="167">
        <f t="shared" si="138"/>
        <v>0</v>
      </c>
      <c r="L123" s="75"/>
      <c r="M123" s="1"/>
      <c r="N123" s="1"/>
      <c r="O123" s="75"/>
      <c r="P123" s="1"/>
      <c r="Q123" s="1"/>
      <c r="R123" s="1"/>
      <c r="S123" s="1"/>
      <c r="T123" s="81"/>
      <c r="U123" s="541">
        <f t="shared" si="103"/>
        <v>0</v>
      </c>
      <c r="V123" s="447"/>
      <c r="W123" s="1"/>
      <c r="X123" s="81"/>
      <c r="Y123" s="490"/>
      <c r="Z123" s="42"/>
      <c r="AA123" s="44"/>
      <c r="AB123" s="210"/>
      <c r="AC123" s="209"/>
    </row>
    <row r="124" spans="1:29" hidden="1">
      <c r="B124" s="55"/>
      <c r="C124" s="2"/>
      <c r="D124" s="764" t="s">
        <v>805</v>
      </c>
      <c r="E124" s="764"/>
      <c r="F124" s="406">
        <f t="shared" si="158"/>
        <v>0</v>
      </c>
      <c r="G124" s="429">
        <f t="shared" si="159"/>
        <v>0</v>
      </c>
      <c r="H124" s="429">
        <f t="shared" si="159"/>
        <v>0</v>
      </c>
      <c r="I124" s="625">
        <f t="shared" si="160"/>
        <v>0</v>
      </c>
      <c r="J124" s="149"/>
      <c r="K124" s="167">
        <f t="shared" si="138"/>
        <v>0</v>
      </c>
      <c r="L124" s="75"/>
      <c r="M124" s="1"/>
      <c r="N124" s="1"/>
      <c r="O124" s="75"/>
      <c r="P124" s="1"/>
      <c r="Q124" s="1"/>
      <c r="R124" s="1"/>
      <c r="S124" s="1"/>
      <c r="T124" s="81"/>
      <c r="U124" s="541">
        <f t="shared" si="103"/>
        <v>0</v>
      </c>
      <c r="V124" s="447"/>
      <c r="W124" s="1"/>
      <c r="X124" s="81"/>
      <c r="Y124" s="490"/>
      <c r="Z124" s="42"/>
      <c r="AA124" s="44"/>
      <c r="AB124" s="210"/>
      <c r="AC124" s="209"/>
    </row>
    <row r="125" spans="1:29" ht="25.5" hidden="1" customHeight="1">
      <c r="B125" s="55"/>
      <c r="C125" s="2"/>
      <c r="D125" s="735" t="s">
        <v>512</v>
      </c>
      <c r="E125" s="735"/>
      <c r="F125" s="409">
        <f t="shared" si="158"/>
        <v>0</v>
      </c>
      <c r="G125" s="432">
        <f t="shared" si="159"/>
        <v>0</v>
      </c>
      <c r="H125" s="432">
        <f t="shared" si="159"/>
        <v>0</v>
      </c>
      <c r="I125" s="628">
        <f t="shared" si="160"/>
        <v>0</v>
      </c>
      <c r="J125" s="159"/>
      <c r="K125" s="167">
        <f t="shared" si="138"/>
        <v>0</v>
      </c>
      <c r="L125" s="75"/>
      <c r="M125" s="1"/>
      <c r="N125" s="1"/>
      <c r="O125" s="75"/>
      <c r="P125" s="1"/>
      <c r="Q125" s="1"/>
      <c r="R125" s="1"/>
      <c r="S125" s="1"/>
      <c r="T125" s="81"/>
      <c r="U125" s="541">
        <f t="shared" si="103"/>
        <v>0</v>
      </c>
      <c r="V125" s="447"/>
      <c r="W125" s="1"/>
      <c r="X125" s="81"/>
      <c r="Y125" s="490"/>
      <c r="Z125" s="42"/>
      <c r="AA125" s="44"/>
      <c r="AB125" s="210"/>
      <c r="AC125" s="209"/>
    </row>
    <row r="126" spans="1:29" ht="25.5" hidden="1" customHeight="1">
      <c r="B126" s="55"/>
      <c r="C126" s="2"/>
      <c r="D126" s="735" t="s">
        <v>513</v>
      </c>
      <c r="E126" s="735"/>
      <c r="F126" s="409">
        <f t="shared" si="158"/>
        <v>0</v>
      </c>
      <c r="G126" s="432">
        <f t="shared" si="159"/>
        <v>0</v>
      </c>
      <c r="H126" s="432">
        <f t="shared" si="159"/>
        <v>0</v>
      </c>
      <c r="I126" s="628">
        <f t="shared" si="160"/>
        <v>0</v>
      </c>
      <c r="J126" s="159"/>
      <c r="K126" s="167">
        <f t="shared" si="138"/>
        <v>0</v>
      </c>
      <c r="L126" s="75"/>
      <c r="M126" s="1"/>
      <c r="N126" s="1"/>
      <c r="O126" s="75"/>
      <c r="P126" s="1"/>
      <c r="Q126" s="1"/>
      <c r="R126" s="1"/>
      <c r="S126" s="1"/>
      <c r="T126" s="81"/>
      <c r="U126" s="541">
        <f t="shared" si="103"/>
        <v>0</v>
      </c>
      <c r="V126" s="447"/>
      <c r="W126" s="1"/>
      <c r="X126" s="81"/>
      <c r="Y126" s="490"/>
      <c r="Z126" s="42"/>
      <c r="AA126" s="44"/>
      <c r="AB126" s="210"/>
      <c r="AC126" s="209"/>
    </row>
    <row r="127" spans="1:29" s="41" customFormat="1" ht="15" hidden="1" customHeight="1">
      <c r="A127" s="127" t="s">
        <v>230</v>
      </c>
      <c r="B127" s="108" t="s">
        <v>663</v>
      </c>
      <c r="C127" s="820" t="s">
        <v>806</v>
      </c>
      <c r="D127" s="821"/>
      <c r="E127" s="821"/>
      <c r="F127" s="408">
        <f>F128+F129+F130+F131+F132+F133+F134+F135+F136+F137</f>
        <v>0</v>
      </c>
      <c r="G127" s="431">
        <f>G128+G129+G130+G131+G132+G133+G134+G135+G136+G137</f>
        <v>0</v>
      </c>
      <c r="H127" s="431">
        <f>H128+H129+H130+H131+H132+H133+H134+H135+H136+H137</f>
        <v>0</v>
      </c>
      <c r="I127" s="627">
        <f>I128+I129+I130+I131+I132+I133+I134+I135+I136+I137</f>
        <v>0</v>
      </c>
      <c r="J127" s="158">
        <f t="shared" ref="J127:AA127" si="161">J128+J129+J130+J131+J132+J133+J134+J135+J136+J137</f>
        <v>0</v>
      </c>
      <c r="K127" s="170">
        <f t="shared" si="138"/>
        <v>0</v>
      </c>
      <c r="L127" s="110">
        <f t="shared" ref="L127:N127" si="162">L128+L129+L130+L131+L132+L133+L134+L135+L136+L137</f>
        <v>0</v>
      </c>
      <c r="M127" s="111">
        <f t="shared" si="162"/>
        <v>0</v>
      </c>
      <c r="N127" s="111">
        <f t="shared" si="162"/>
        <v>0</v>
      </c>
      <c r="O127" s="110">
        <f t="shared" si="161"/>
        <v>0</v>
      </c>
      <c r="P127" s="111">
        <f t="shared" si="161"/>
        <v>0</v>
      </c>
      <c r="Q127" s="111">
        <f t="shared" si="161"/>
        <v>0</v>
      </c>
      <c r="R127" s="111">
        <f t="shared" si="161"/>
        <v>0</v>
      </c>
      <c r="S127" s="111">
        <f t="shared" si="161"/>
        <v>0</v>
      </c>
      <c r="T127" s="114">
        <f t="shared" ref="T127" si="163">T128+T129+T130+T131+T132+T133+T134+T135+T136+T137</f>
        <v>0</v>
      </c>
      <c r="U127" s="543">
        <f t="shared" si="103"/>
        <v>0</v>
      </c>
      <c r="V127" s="449">
        <f t="shared" si="161"/>
        <v>0</v>
      </c>
      <c r="W127" s="111">
        <f t="shared" si="161"/>
        <v>0</v>
      </c>
      <c r="X127" s="114">
        <f t="shared" si="161"/>
        <v>0</v>
      </c>
      <c r="Y127" s="491">
        <f t="shared" si="161"/>
        <v>0</v>
      </c>
      <c r="Z127" s="113">
        <f t="shared" si="161"/>
        <v>0</v>
      </c>
      <c r="AA127" s="115">
        <f t="shared" si="161"/>
        <v>0</v>
      </c>
      <c r="AB127" s="210"/>
      <c r="AC127" s="209"/>
    </row>
    <row r="128" spans="1:29" hidden="1">
      <c r="B128" s="55"/>
      <c r="C128" s="2"/>
      <c r="D128" s="764" t="s">
        <v>369</v>
      </c>
      <c r="E128" s="764"/>
      <c r="F128" s="406">
        <f t="shared" ref="F128:F137" si="164">SUM(N128:Z128)</f>
        <v>0</v>
      </c>
      <c r="G128" s="429">
        <f t="shared" ref="G128:H137" si="165">SUM(N128:Z128)</f>
        <v>0</v>
      </c>
      <c r="H128" s="429">
        <f t="shared" si="165"/>
        <v>0</v>
      </c>
      <c r="I128" s="625">
        <f t="shared" ref="I128:I137" si="166">SUM(O128:AA128)</f>
        <v>0</v>
      </c>
      <c r="J128" s="149"/>
      <c r="K128" s="167">
        <f t="shared" si="138"/>
        <v>0</v>
      </c>
      <c r="L128" s="75"/>
      <c r="M128" s="1"/>
      <c r="N128" s="1"/>
      <c r="O128" s="75"/>
      <c r="P128" s="1"/>
      <c r="Q128" s="1"/>
      <c r="R128" s="1"/>
      <c r="S128" s="1"/>
      <c r="T128" s="81"/>
      <c r="U128" s="541">
        <f t="shared" si="103"/>
        <v>0</v>
      </c>
      <c r="V128" s="447"/>
      <c r="W128" s="1"/>
      <c r="X128" s="81"/>
      <c r="Y128" s="490"/>
      <c r="Z128" s="42"/>
      <c r="AA128" s="44"/>
      <c r="AB128" s="210"/>
      <c r="AC128" s="209"/>
    </row>
    <row r="129" spans="1:29" hidden="1">
      <c r="B129" s="55"/>
      <c r="C129" s="2"/>
      <c r="D129" s="764" t="s">
        <v>514</v>
      </c>
      <c r="E129" s="764"/>
      <c r="F129" s="406">
        <f t="shared" si="164"/>
        <v>0</v>
      </c>
      <c r="G129" s="429">
        <f t="shared" si="165"/>
        <v>0</v>
      </c>
      <c r="H129" s="429">
        <f t="shared" si="165"/>
        <v>0</v>
      </c>
      <c r="I129" s="625">
        <f t="shared" si="166"/>
        <v>0</v>
      </c>
      <c r="J129" s="149"/>
      <c r="K129" s="167">
        <f t="shared" si="138"/>
        <v>0</v>
      </c>
      <c r="L129" s="75"/>
      <c r="M129" s="1"/>
      <c r="N129" s="1"/>
      <c r="O129" s="75"/>
      <c r="P129" s="1"/>
      <c r="Q129" s="1"/>
      <c r="R129" s="1"/>
      <c r="S129" s="1"/>
      <c r="T129" s="81"/>
      <c r="U129" s="541">
        <f t="shared" si="103"/>
        <v>0</v>
      </c>
      <c r="V129" s="447"/>
      <c r="W129" s="1"/>
      <c r="X129" s="81"/>
      <c r="Y129" s="490"/>
      <c r="Z129" s="42"/>
      <c r="AA129" s="44"/>
      <c r="AB129" s="210"/>
      <c r="AC129" s="209"/>
    </row>
    <row r="130" spans="1:29" hidden="1">
      <c r="B130" s="55"/>
      <c r="C130" s="2"/>
      <c r="D130" s="764" t="s">
        <v>516</v>
      </c>
      <c r="E130" s="764"/>
      <c r="F130" s="406">
        <f t="shared" si="164"/>
        <v>0</v>
      </c>
      <c r="G130" s="429">
        <f t="shared" si="165"/>
        <v>0</v>
      </c>
      <c r="H130" s="429">
        <f t="shared" si="165"/>
        <v>0</v>
      </c>
      <c r="I130" s="625">
        <f t="shared" si="166"/>
        <v>0</v>
      </c>
      <c r="J130" s="149"/>
      <c r="K130" s="167">
        <f t="shared" si="138"/>
        <v>0</v>
      </c>
      <c r="L130" s="75"/>
      <c r="M130" s="1"/>
      <c r="N130" s="1"/>
      <c r="O130" s="75"/>
      <c r="P130" s="1"/>
      <c r="Q130" s="1"/>
      <c r="R130" s="1"/>
      <c r="S130" s="1"/>
      <c r="T130" s="81"/>
      <c r="U130" s="541">
        <f t="shared" si="103"/>
        <v>0</v>
      </c>
      <c r="V130" s="447"/>
      <c r="W130" s="1"/>
      <c r="X130" s="81"/>
      <c r="Y130" s="490"/>
      <c r="Z130" s="42"/>
      <c r="AA130" s="44"/>
      <c r="AB130" s="210"/>
      <c r="AC130" s="209"/>
    </row>
    <row r="131" spans="1:29" hidden="1">
      <c r="B131" s="55"/>
      <c r="C131" s="2"/>
      <c r="D131" s="764" t="s">
        <v>808</v>
      </c>
      <c r="E131" s="764"/>
      <c r="F131" s="406">
        <f t="shared" si="164"/>
        <v>0</v>
      </c>
      <c r="G131" s="429">
        <f t="shared" si="165"/>
        <v>0</v>
      </c>
      <c r="H131" s="429">
        <f t="shared" si="165"/>
        <v>0</v>
      </c>
      <c r="I131" s="625">
        <f t="shared" si="166"/>
        <v>0</v>
      </c>
      <c r="J131" s="149"/>
      <c r="K131" s="167">
        <f t="shared" si="138"/>
        <v>0</v>
      </c>
      <c r="L131" s="75"/>
      <c r="M131" s="1"/>
      <c r="N131" s="1"/>
      <c r="O131" s="75"/>
      <c r="P131" s="1"/>
      <c r="Q131" s="1"/>
      <c r="R131" s="1"/>
      <c r="S131" s="1"/>
      <c r="T131" s="81"/>
      <c r="U131" s="541">
        <f t="shared" si="103"/>
        <v>0</v>
      </c>
      <c r="V131" s="447"/>
      <c r="W131" s="1"/>
      <c r="X131" s="81"/>
      <c r="Y131" s="490"/>
      <c r="Z131" s="42"/>
      <c r="AA131" s="44"/>
      <c r="AB131" s="210"/>
      <c r="AC131" s="209"/>
    </row>
    <row r="132" spans="1:29" hidden="1">
      <c r="B132" s="55"/>
      <c r="C132" s="2"/>
      <c r="D132" s="764" t="s">
        <v>521</v>
      </c>
      <c r="E132" s="764"/>
      <c r="F132" s="406">
        <f t="shared" si="164"/>
        <v>0</v>
      </c>
      <c r="G132" s="429">
        <f t="shared" si="165"/>
        <v>0</v>
      </c>
      <c r="H132" s="429">
        <f t="shared" si="165"/>
        <v>0</v>
      </c>
      <c r="I132" s="625">
        <f t="shared" si="166"/>
        <v>0</v>
      </c>
      <c r="J132" s="149"/>
      <c r="K132" s="167">
        <f t="shared" si="138"/>
        <v>0</v>
      </c>
      <c r="L132" s="75"/>
      <c r="M132" s="1"/>
      <c r="N132" s="1"/>
      <c r="O132" s="75"/>
      <c r="P132" s="1"/>
      <c r="Q132" s="1"/>
      <c r="R132" s="1"/>
      <c r="S132" s="1"/>
      <c r="T132" s="81"/>
      <c r="U132" s="541">
        <f t="shared" si="103"/>
        <v>0</v>
      </c>
      <c r="V132" s="447"/>
      <c r="W132" s="1"/>
      <c r="X132" s="81"/>
      <c r="Y132" s="490"/>
      <c r="Z132" s="42"/>
      <c r="AA132" s="44"/>
      <c r="AB132" s="210"/>
      <c r="AC132" s="209"/>
    </row>
    <row r="133" spans="1:29" hidden="1">
      <c r="B133" s="55"/>
      <c r="C133" s="2"/>
      <c r="D133" s="764" t="s">
        <v>519</v>
      </c>
      <c r="E133" s="764"/>
      <c r="F133" s="406">
        <f t="shared" si="164"/>
        <v>0</v>
      </c>
      <c r="G133" s="429">
        <f t="shared" si="165"/>
        <v>0</v>
      </c>
      <c r="H133" s="429">
        <f t="shared" si="165"/>
        <v>0</v>
      </c>
      <c r="I133" s="625">
        <f t="shared" si="166"/>
        <v>0</v>
      </c>
      <c r="J133" s="149"/>
      <c r="K133" s="167">
        <f t="shared" si="138"/>
        <v>0</v>
      </c>
      <c r="L133" s="75"/>
      <c r="M133" s="1"/>
      <c r="N133" s="1"/>
      <c r="O133" s="75"/>
      <c r="P133" s="1"/>
      <c r="Q133" s="1"/>
      <c r="R133" s="1"/>
      <c r="S133" s="1"/>
      <c r="T133" s="81"/>
      <c r="U133" s="541">
        <f t="shared" si="103"/>
        <v>0</v>
      </c>
      <c r="V133" s="447"/>
      <c r="W133" s="1"/>
      <c r="X133" s="81"/>
      <c r="Y133" s="490"/>
      <c r="Z133" s="42"/>
      <c r="AA133" s="44"/>
      <c r="AB133" s="210"/>
      <c r="AC133" s="209"/>
    </row>
    <row r="134" spans="1:29" ht="25.5" hidden="1" customHeight="1">
      <c r="B134" s="55"/>
      <c r="C134" s="2"/>
      <c r="D134" s="735" t="s">
        <v>523</v>
      </c>
      <c r="E134" s="735"/>
      <c r="F134" s="409">
        <f t="shared" si="164"/>
        <v>0</v>
      </c>
      <c r="G134" s="432">
        <f t="shared" si="165"/>
        <v>0</v>
      </c>
      <c r="H134" s="432">
        <f t="shared" si="165"/>
        <v>0</v>
      </c>
      <c r="I134" s="628">
        <f t="shared" si="166"/>
        <v>0</v>
      </c>
      <c r="J134" s="159"/>
      <c r="K134" s="167">
        <f t="shared" si="138"/>
        <v>0</v>
      </c>
      <c r="L134" s="75"/>
      <c r="M134" s="1"/>
      <c r="N134" s="1"/>
      <c r="O134" s="75"/>
      <c r="P134" s="1"/>
      <c r="Q134" s="1"/>
      <c r="R134" s="1"/>
      <c r="S134" s="1"/>
      <c r="T134" s="81"/>
      <c r="U134" s="541">
        <f t="shared" si="103"/>
        <v>0</v>
      </c>
      <c r="V134" s="447"/>
      <c r="W134" s="1"/>
      <c r="X134" s="81"/>
      <c r="Y134" s="490"/>
      <c r="Z134" s="42"/>
      <c r="AA134" s="44"/>
      <c r="AB134" s="210"/>
      <c r="AC134" s="209"/>
    </row>
    <row r="135" spans="1:29" hidden="1">
      <c r="B135" s="55"/>
      <c r="C135" s="2"/>
      <c r="D135" s="764" t="s">
        <v>807</v>
      </c>
      <c r="E135" s="764"/>
      <c r="F135" s="406">
        <f t="shared" si="164"/>
        <v>0</v>
      </c>
      <c r="G135" s="429">
        <f t="shared" si="165"/>
        <v>0</v>
      </c>
      <c r="H135" s="429">
        <f t="shared" si="165"/>
        <v>0</v>
      </c>
      <c r="I135" s="625">
        <f t="shared" si="166"/>
        <v>0</v>
      </c>
      <c r="J135" s="149"/>
      <c r="K135" s="167">
        <f t="shared" si="138"/>
        <v>0</v>
      </c>
      <c r="L135" s="75"/>
      <c r="M135" s="1"/>
      <c r="N135" s="1"/>
      <c r="O135" s="75"/>
      <c r="P135" s="1"/>
      <c r="Q135" s="1"/>
      <c r="R135" s="1"/>
      <c r="S135" s="1"/>
      <c r="T135" s="81"/>
      <c r="U135" s="541">
        <f t="shared" si="103"/>
        <v>0</v>
      </c>
      <c r="V135" s="447"/>
      <c r="W135" s="1"/>
      <c r="X135" s="81"/>
      <c r="Y135" s="490"/>
      <c r="Z135" s="42"/>
      <c r="AA135" s="44"/>
      <c r="AB135" s="210"/>
      <c r="AC135" s="209"/>
    </row>
    <row r="136" spans="1:29" ht="25.5" hidden="1" customHeight="1">
      <c r="B136" s="55"/>
      <c r="C136" s="2"/>
      <c r="D136" s="735" t="s">
        <v>526</v>
      </c>
      <c r="E136" s="735"/>
      <c r="F136" s="409">
        <f t="shared" si="164"/>
        <v>0</v>
      </c>
      <c r="G136" s="432">
        <f t="shared" si="165"/>
        <v>0</v>
      </c>
      <c r="H136" s="432">
        <f t="shared" si="165"/>
        <v>0</v>
      </c>
      <c r="I136" s="628">
        <f t="shared" si="166"/>
        <v>0</v>
      </c>
      <c r="J136" s="159"/>
      <c r="K136" s="167">
        <f t="shared" si="138"/>
        <v>0</v>
      </c>
      <c r="L136" s="75"/>
      <c r="M136" s="1"/>
      <c r="N136" s="1"/>
      <c r="O136" s="75"/>
      <c r="P136" s="1"/>
      <c r="Q136" s="1"/>
      <c r="R136" s="1"/>
      <c r="S136" s="1"/>
      <c r="T136" s="81"/>
      <c r="U136" s="541">
        <f t="shared" si="103"/>
        <v>0</v>
      </c>
      <c r="V136" s="447"/>
      <c r="W136" s="1"/>
      <c r="X136" s="81"/>
      <c r="Y136" s="490"/>
      <c r="Z136" s="42"/>
      <c r="AA136" s="44"/>
      <c r="AB136" s="210"/>
      <c r="AC136" s="209"/>
    </row>
    <row r="137" spans="1:29" ht="25.5" hidden="1" customHeight="1">
      <c r="B137" s="55"/>
      <c r="C137" s="2"/>
      <c r="D137" s="735" t="s">
        <v>528</v>
      </c>
      <c r="E137" s="735"/>
      <c r="F137" s="409">
        <f t="shared" si="164"/>
        <v>0</v>
      </c>
      <c r="G137" s="432">
        <f t="shared" si="165"/>
        <v>0</v>
      </c>
      <c r="H137" s="432">
        <f t="shared" si="165"/>
        <v>0</v>
      </c>
      <c r="I137" s="628">
        <f t="shared" si="166"/>
        <v>0</v>
      </c>
      <c r="J137" s="159"/>
      <c r="K137" s="167">
        <f t="shared" si="138"/>
        <v>0</v>
      </c>
      <c r="L137" s="75"/>
      <c r="M137" s="1"/>
      <c r="N137" s="1"/>
      <c r="O137" s="75"/>
      <c r="P137" s="1"/>
      <c r="Q137" s="1"/>
      <c r="R137" s="1"/>
      <c r="S137" s="1"/>
      <c r="T137" s="81"/>
      <c r="U137" s="541">
        <f t="shared" ref="U137:U200" si="167">SUM(O137:T137)</f>
        <v>0</v>
      </c>
      <c r="V137" s="447"/>
      <c r="W137" s="1"/>
      <c r="X137" s="81"/>
      <c r="Y137" s="490"/>
      <c r="Z137" s="42"/>
      <c r="AA137" s="44"/>
      <c r="AB137" s="210"/>
      <c r="AC137" s="209"/>
    </row>
    <row r="138" spans="1:29" s="41" customFormat="1" hidden="1">
      <c r="A138" s="127" t="s">
        <v>231</v>
      </c>
      <c r="B138" s="108" t="s">
        <v>664</v>
      </c>
      <c r="C138" s="777" t="s">
        <v>232</v>
      </c>
      <c r="D138" s="778"/>
      <c r="E138" s="778"/>
      <c r="F138" s="410">
        <f>F139+F140+F141+F142+F143+F144+F145+F146+F147+F148</f>
        <v>0</v>
      </c>
      <c r="G138" s="433">
        <f>G139+G140+G141+G142+G143+G144+G145+G146+G147+G148</f>
        <v>0</v>
      </c>
      <c r="H138" s="433">
        <f>H139+H140+H141+H142+H143+H144+H145+H146+H147+H148</f>
        <v>0</v>
      </c>
      <c r="I138" s="629">
        <f>I139+I140+I141+I142+I143+I144+I145+I146+I147+I148</f>
        <v>0</v>
      </c>
      <c r="J138" s="160">
        <f t="shared" ref="J138:AA138" si="168">J139+J140+J141+J142+J143+J144+J145+J146+J147+J148</f>
        <v>0</v>
      </c>
      <c r="K138" s="170">
        <f t="shared" si="138"/>
        <v>0</v>
      </c>
      <c r="L138" s="110">
        <f t="shared" ref="L138:N138" si="169">L139+L140+L141+L142+L143+L144+L145+L146+L147+L148</f>
        <v>0</v>
      </c>
      <c r="M138" s="111">
        <f t="shared" si="169"/>
        <v>0</v>
      </c>
      <c r="N138" s="111">
        <f t="shared" si="169"/>
        <v>0</v>
      </c>
      <c r="O138" s="110">
        <f t="shared" si="168"/>
        <v>0</v>
      </c>
      <c r="P138" s="111">
        <f t="shared" si="168"/>
        <v>0</v>
      </c>
      <c r="Q138" s="111">
        <f t="shared" si="168"/>
        <v>0</v>
      </c>
      <c r="R138" s="111">
        <f t="shared" si="168"/>
        <v>0</v>
      </c>
      <c r="S138" s="111">
        <f t="shared" si="168"/>
        <v>0</v>
      </c>
      <c r="T138" s="114">
        <f t="shared" ref="T138" si="170">T139+T140+T141+T142+T143+T144+T145+T146+T147+T148</f>
        <v>0</v>
      </c>
      <c r="U138" s="543">
        <f t="shared" si="167"/>
        <v>0</v>
      </c>
      <c r="V138" s="449">
        <f t="shared" si="168"/>
        <v>0</v>
      </c>
      <c r="W138" s="111">
        <f t="shared" si="168"/>
        <v>0</v>
      </c>
      <c r="X138" s="114">
        <f t="shared" si="168"/>
        <v>0</v>
      </c>
      <c r="Y138" s="491">
        <f t="shared" si="168"/>
        <v>0</v>
      </c>
      <c r="Z138" s="113">
        <f t="shared" si="168"/>
        <v>0</v>
      </c>
      <c r="AA138" s="115">
        <f t="shared" si="168"/>
        <v>0</v>
      </c>
      <c r="AB138" s="210"/>
      <c r="AC138" s="209"/>
    </row>
    <row r="139" spans="1:29" hidden="1">
      <c r="B139" s="55"/>
      <c r="C139" s="2"/>
      <c r="D139" s="764" t="s">
        <v>368</v>
      </c>
      <c r="E139" s="764"/>
      <c r="F139" s="406">
        <f t="shared" ref="F139:F148" si="171">SUM(N139:Z139)</f>
        <v>0</v>
      </c>
      <c r="G139" s="429">
        <f t="shared" ref="G139:H148" si="172">SUM(N139:Z139)</f>
        <v>0</v>
      </c>
      <c r="H139" s="429">
        <f t="shared" si="172"/>
        <v>0</v>
      </c>
      <c r="I139" s="625">
        <f t="shared" ref="I139:I148" si="173">SUM(O139:AA139)</f>
        <v>0</v>
      </c>
      <c r="J139" s="149"/>
      <c r="K139" s="167">
        <f t="shared" si="138"/>
        <v>0</v>
      </c>
      <c r="L139" s="75"/>
      <c r="M139" s="1"/>
      <c r="N139" s="1"/>
      <c r="O139" s="75"/>
      <c r="P139" s="1"/>
      <c r="Q139" s="1"/>
      <c r="R139" s="1"/>
      <c r="S139" s="1"/>
      <c r="T139" s="81"/>
      <c r="U139" s="541">
        <f t="shared" si="167"/>
        <v>0</v>
      </c>
      <c r="V139" s="447"/>
      <c r="W139" s="1"/>
      <c r="X139" s="81"/>
      <c r="Y139" s="490"/>
      <c r="Z139" s="42"/>
      <c r="AA139" s="44"/>
      <c r="AB139" s="210"/>
      <c r="AC139" s="209"/>
    </row>
    <row r="140" spans="1:29" hidden="1">
      <c r="B140" s="55"/>
      <c r="C140" s="2"/>
      <c r="D140" s="764" t="s">
        <v>515</v>
      </c>
      <c r="E140" s="764"/>
      <c r="F140" s="406">
        <f t="shared" si="171"/>
        <v>0</v>
      </c>
      <c r="G140" s="429">
        <f t="shared" si="172"/>
        <v>0</v>
      </c>
      <c r="H140" s="429">
        <f t="shared" si="172"/>
        <v>0</v>
      </c>
      <c r="I140" s="625">
        <f t="shared" si="173"/>
        <v>0</v>
      </c>
      <c r="J140" s="149"/>
      <c r="K140" s="167">
        <f t="shared" si="138"/>
        <v>0</v>
      </c>
      <c r="L140" s="75"/>
      <c r="M140" s="1"/>
      <c r="N140" s="1"/>
      <c r="O140" s="75"/>
      <c r="P140" s="1"/>
      <c r="Q140" s="1"/>
      <c r="R140" s="1"/>
      <c r="S140" s="1"/>
      <c r="T140" s="81"/>
      <c r="U140" s="541">
        <f t="shared" si="167"/>
        <v>0</v>
      </c>
      <c r="V140" s="447"/>
      <c r="W140" s="1"/>
      <c r="X140" s="81"/>
      <c r="Y140" s="490"/>
      <c r="Z140" s="42"/>
      <c r="AA140" s="44"/>
      <c r="AB140" s="210"/>
      <c r="AC140" s="209"/>
    </row>
    <row r="141" spans="1:29" hidden="1">
      <c r="B141" s="55"/>
      <c r="C141" s="2"/>
      <c r="D141" s="764" t="s">
        <v>517</v>
      </c>
      <c r="E141" s="764"/>
      <c r="F141" s="406">
        <f t="shared" si="171"/>
        <v>0</v>
      </c>
      <c r="G141" s="429">
        <f t="shared" si="172"/>
        <v>0</v>
      </c>
      <c r="H141" s="429">
        <f t="shared" si="172"/>
        <v>0</v>
      </c>
      <c r="I141" s="625">
        <f t="shared" si="173"/>
        <v>0</v>
      </c>
      <c r="J141" s="149"/>
      <c r="K141" s="167">
        <f t="shared" si="138"/>
        <v>0</v>
      </c>
      <c r="L141" s="75"/>
      <c r="M141" s="1"/>
      <c r="N141" s="1"/>
      <c r="O141" s="75"/>
      <c r="P141" s="1"/>
      <c r="Q141" s="1"/>
      <c r="R141" s="1"/>
      <c r="S141" s="1"/>
      <c r="T141" s="81"/>
      <c r="U141" s="541">
        <f t="shared" si="167"/>
        <v>0</v>
      </c>
      <c r="V141" s="447"/>
      <c r="W141" s="1"/>
      <c r="X141" s="81"/>
      <c r="Y141" s="490"/>
      <c r="Z141" s="42"/>
      <c r="AA141" s="44"/>
      <c r="AB141" s="210"/>
      <c r="AC141" s="209"/>
    </row>
    <row r="142" spans="1:29" hidden="1">
      <c r="B142" s="55"/>
      <c r="C142" s="2"/>
      <c r="D142" s="764" t="s">
        <v>518</v>
      </c>
      <c r="E142" s="764"/>
      <c r="F142" s="406">
        <f t="shared" si="171"/>
        <v>0</v>
      </c>
      <c r="G142" s="429">
        <f t="shared" si="172"/>
        <v>0</v>
      </c>
      <c r="H142" s="429">
        <f t="shared" si="172"/>
        <v>0</v>
      </c>
      <c r="I142" s="625">
        <f t="shared" si="173"/>
        <v>0</v>
      </c>
      <c r="J142" s="149"/>
      <c r="K142" s="167">
        <f t="shared" si="138"/>
        <v>0</v>
      </c>
      <c r="L142" s="75"/>
      <c r="M142" s="1"/>
      <c r="N142" s="1"/>
      <c r="O142" s="75"/>
      <c r="P142" s="1"/>
      <c r="Q142" s="1"/>
      <c r="R142" s="1"/>
      <c r="S142" s="1"/>
      <c r="T142" s="81"/>
      <c r="U142" s="541">
        <f t="shared" si="167"/>
        <v>0</v>
      </c>
      <c r="V142" s="447"/>
      <c r="W142" s="1"/>
      <c r="X142" s="81"/>
      <c r="Y142" s="490"/>
      <c r="Z142" s="42"/>
      <c r="AA142" s="44"/>
      <c r="AB142" s="210"/>
      <c r="AC142" s="209"/>
    </row>
    <row r="143" spans="1:29" hidden="1">
      <c r="B143" s="55"/>
      <c r="C143" s="2"/>
      <c r="D143" s="764" t="s">
        <v>522</v>
      </c>
      <c r="E143" s="764"/>
      <c r="F143" s="406">
        <f t="shared" si="171"/>
        <v>0</v>
      </c>
      <c r="G143" s="429">
        <f t="shared" si="172"/>
        <v>0</v>
      </c>
      <c r="H143" s="429">
        <f t="shared" si="172"/>
        <v>0</v>
      </c>
      <c r="I143" s="625">
        <f t="shared" si="173"/>
        <v>0</v>
      </c>
      <c r="J143" s="149"/>
      <c r="K143" s="167">
        <f t="shared" si="138"/>
        <v>0</v>
      </c>
      <c r="L143" s="75"/>
      <c r="M143" s="1"/>
      <c r="N143" s="1"/>
      <c r="O143" s="75"/>
      <c r="P143" s="1"/>
      <c r="Q143" s="1"/>
      <c r="R143" s="1"/>
      <c r="S143" s="1"/>
      <c r="T143" s="81"/>
      <c r="U143" s="541">
        <f t="shared" si="167"/>
        <v>0</v>
      </c>
      <c r="V143" s="447"/>
      <c r="W143" s="1"/>
      <c r="X143" s="81"/>
      <c r="Y143" s="490"/>
      <c r="Z143" s="42"/>
      <c r="AA143" s="44"/>
      <c r="AB143" s="210"/>
      <c r="AC143" s="209"/>
    </row>
    <row r="144" spans="1:29" hidden="1">
      <c r="B144" s="55"/>
      <c r="C144" s="2"/>
      <c r="D144" s="764" t="s">
        <v>520</v>
      </c>
      <c r="E144" s="764"/>
      <c r="F144" s="406">
        <f t="shared" si="171"/>
        <v>0</v>
      </c>
      <c r="G144" s="429">
        <f t="shared" si="172"/>
        <v>0</v>
      </c>
      <c r="H144" s="429">
        <f t="shared" si="172"/>
        <v>0</v>
      </c>
      <c r="I144" s="625">
        <f t="shared" si="173"/>
        <v>0</v>
      </c>
      <c r="J144" s="149"/>
      <c r="K144" s="167">
        <f t="shared" si="138"/>
        <v>0</v>
      </c>
      <c r="L144" s="75"/>
      <c r="M144" s="1"/>
      <c r="N144" s="1"/>
      <c r="O144" s="75"/>
      <c r="P144" s="1"/>
      <c r="Q144" s="1"/>
      <c r="R144" s="1"/>
      <c r="S144" s="1"/>
      <c r="T144" s="81"/>
      <c r="U144" s="541">
        <f t="shared" si="167"/>
        <v>0</v>
      </c>
      <c r="V144" s="447"/>
      <c r="W144" s="1"/>
      <c r="X144" s="81"/>
      <c r="Y144" s="490"/>
      <c r="Z144" s="42"/>
      <c r="AA144" s="44"/>
      <c r="AB144" s="210"/>
      <c r="AC144" s="209"/>
    </row>
    <row r="145" spans="1:29" ht="25.5" hidden="1" customHeight="1">
      <c r="B145" s="55"/>
      <c r="C145" s="2"/>
      <c r="D145" s="735" t="s">
        <v>524</v>
      </c>
      <c r="E145" s="735"/>
      <c r="F145" s="409">
        <f t="shared" si="171"/>
        <v>0</v>
      </c>
      <c r="G145" s="432">
        <f t="shared" si="172"/>
        <v>0</v>
      </c>
      <c r="H145" s="432">
        <f t="shared" si="172"/>
        <v>0</v>
      </c>
      <c r="I145" s="628">
        <f t="shared" si="173"/>
        <v>0</v>
      </c>
      <c r="J145" s="159"/>
      <c r="K145" s="167">
        <f t="shared" si="138"/>
        <v>0</v>
      </c>
      <c r="L145" s="75"/>
      <c r="M145" s="1"/>
      <c r="N145" s="1"/>
      <c r="O145" s="75"/>
      <c r="P145" s="1"/>
      <c r="Q145" s="1"/>
      <c r="R145" s="1"/>
      <c r="S145" s="1"/>
      <c r="T145" s="81"/>
      <c r="U145" s="541">
        <f t="shared" si="167"/>
        <v>0</v>
      </c>
      <c r="V145" s="447"/>
      <c r="W145" s="1"/>
      <c r="X145" s="81"/>
      <c r="Y145" s="490"/>
      <c r="Z145" s="42"/>
      <c r="AA145" s="44"/>
      <c r="AB145" s="210"/>
      <c r="AC145" s="209"/>
    </row>
    <row r="146" spans="1:29" hidden="1">
      <c r="B146" s="55"/>
      <c r="C146" s="2"/>
      <c r="D146" s="764" t="s">
        <v>525</v>
      </c>
      <c r="E146" s="764"/>
      <c r="F146" s="406">
        <f t="shared" si="171"/>
        <v>0</v>
      </c>
      <c r="G146" s="429">
        <f t="shared" si="172"/>
        <v>0</v>
      </c>
      <c r="H146" s="429">
        <f t="shared" si="172"/>
        <v>0</v>
      </c>
      <c r="I146" s="625">
        <f t="shared" si="173"/>
        <v>0</v>
      </c>
      <c r="J146" s="149"/>
      <c r="K146" s="167">
        <f t="shared" si="138"/>
        <v>0</v>
      </c>
      <c r="L146" s="75"/>
      <c r="M146" s="1"/>
      <c r="N146" s="1"/>
      <c r="O146" s="75"/>
      <c r="P146" s="1"/>
      <c r="Q146" s="1"/>
      <c r="R146" s="1"/>
      <c r="S146" s="1"/>
      <c r="T146" s="81"/>
      <c r="U146" s="541">
        <f t="shared" si="167"/>
        <v>0</v>
      </c>
      <c r="V146" s="447"/>
      <c r="W146" s="1"/>
      <c r="X146" s="81"/>
      <c r="Y146" s="490"/>
      <c r="Z146" s="42"/>
      <c r="AA146" s="44"/>
      <c r="AB146" s="210"/>
      <c r="AC146" s="209"/>
    </row>
    <row r="147" spans="1:29" ht="25.5" hidden="1" customHeight="1">
      <c r="B147" s="55"/>
      <c r="C147" s="2"/>
      <c r="D147" s="735" t="s">
        <v>527</v>
      </c>
      <c r="E147" s="735"/>
      <c r="F147" s="409">
        <f t="shared" si="171"/>
        <v>0</v>
      </c>
      <c r="G147" s="432">
        <f t="shared" si="172"/>
        <v>0</v>
      </c>
      <c r="H147" s="432">
        <f t="shared" si="172"/>
        <v>0</v>
      </c>
      <c r="I147" s="628">
        <f t="shared" si="173"/>
        <v>0</v>
      </c>
      <c r="J147" s="159"/>
      <c r="K147" s="167">
        <f t="shared" si="138"/>
        <v>0</v>
      </c>
      <c r="L147" s="75"/>
      <c r="M147" s="1"/>
      <c r="N147" s="1"/>
      <c r="O147" s="75"/>
      <c r="P147" s="1"/>
      <c r="Q147" s="1"/>
      <c r="R147" s="1"/>
      <c r="S147" s="1"/>
      <c r="T147" s="81"/>
      <c r="U147" s="541">
        <f t="shared" si="167"/>
        <v>0</v>
      </c>
      <c r="V147" s="447"/>
      <c r="W147" s="1"/>
      <c r="X147" s="81"/>
      <c r="Y147" s="490"/>
      <c r="Z147" s="42"/>
      <c r="AA147" s="44"/>
      <c r="AB147" s="210"/>
      <c r="AC147" s="209"/>
    </row>
    <row r="148" spans="1:29" ht="25.5" hidden="1" customHeight="1">
      <c r="B148" s="55"/>
      <c r="C148" s="2"/>
      <c r="D148" s="735" t="s">
        <v>529</v>
      </c>
      <c r="E148" s="735"/>
      <c r="F148" s="409">
        <f t="shared" si="171"/>
        <v>0</v>
      </c>
      <c r="G148" s="432">
        <f t="shared" si="172"/>
        <v>0</v>
      </c>
      <c r="H148" s="432">
        <f t="shared" si="172"/>
        <v>0</v>
      </c>
      <c r="I148" s="628">
        <f t="shared" si="173"/>
        <v>0</v>
      </c>
      <c r="J148" s="159"/>
      <c r="K148" s="167">
        <f t="shared" si="138"/>
        <v>0</v>
      </c>
      <c r="L148" s="75"/>
      <c r="M148" s="1"/>
      <c r="N148" s="1"/>
      <c r="O148" s="75"/>
      <c r="P148" s="1"/>
      <c r="Q148" s="1"/>
      <c r="R148" s="1"/>
      <c r="S148" s="1"/>
      <c r="T148" s="81"/>
      <c r="U148" s="541">
        <f t="shared" si="167"/>
        <v>0</v>
      </c>
      <c r="V148" s="447"/>
      <c r="W148" s="1"/>
      <c r="X148" s="81"/>
      <c r="Y148" s="490"/>
      <c r="Z148" s="42"/>
      <c r="AA148" s="44"/>
      <c r="AB148" s="210"/>
      <c r="AC148" s="209"/>
    </row>
    <row r="149" spans="1:29" s="41" customFormat="1" ht="27.75" hidden="1" customHeight="1">
      <c r="A149" s="127" t="s">
        <v>233</v>
      </c>
      <c r="B149" s="108" t="s">
        <v>665</v>
      </c>
      <c r="C149" s="820" t="s">
        <v>809</v>
      </c>
      <c r="D149" s="821"/>
      <c r="E149" s="821"/>
      <c r="F149" s="408">
        <f>F150+F151</f>
        <v>0</v>
      </c>
      <c r="G149" s="431">
        <f>G150+G151</f>
        <v>0</v>
      </c>
      <c r="H149" s="431">
        <f>H150+H151</f>
        <v>0</v>
      </c>
      <c r="I149" s="627">
        <f>I150+I151</f>
        <v>0</v>
      </c>
      <c r="J149" s="158">
        <f t="shared" ref="J149:AA149" si="174">J150+J151</f>
        <v>0</v>
      </c>
      <c r="K149" s="170">
        <f t="shared" si="138"/>
        <v>0</v>
      </c>
      <c r="L149" s="110">
        <f t="shared" ref="L149:N149" si="175">L150+L151</f>
        <v>0</v>
      </c>
      <c r="M149" s="111">
        <f t="shared" si="175"/>
        <v>0</v>
      </c>
      <c r="N149" s="111">
        <f t="shared" si="175"/>
        <v>0</v>
      </c>
      <c r="O149" s="110">
        <f t="shared" si="174"/>
        <v>0</v>
      </c>
      <c r="P149" s="111">
        <f t="shared" si="174"/>
        <v>0</v>
      </c>
      <c r="Q149" s="111">
        <f t="shared" si="174"/>
        <v>0</v>
      </c>
      <c r="R149" s="111">
        <f t="shared" si="174"/>
        <v>0</v>
      </c>
      <c r="S149" s="111">
        <f t="shared" si="174"/>
        <v>0</v>
      </c>
      <c r="T149" s="114">
        <f t="shared" ref="T149" si="176">T150+T151</f>
        <v>0</v>
      </c>
      <c r="U149" s="543">
        <f t="shared" si="167"/>
        <v>0</v>
      </c>
      <c r="V149" s="449">
        <f t="shared" si="174"/>
        <v>0</v>
      </c>
      <c r="W149" s="111">
        <f t="shared" si="174"/>
        <v>0</v>
      </c>
      <c r="X149" s="114">
        <f t="shared" si="174"/>
        <v>0</v>
      </c>
      <c r="Y149" s="491">
        <f t="shared" si="174"/>
        <v>0</v>
      </c>
      <c r="Z149" s="113">
        <f t="shared" si="174"/>
        <v>0</v>
      </c>
      <c r="AA149" s="115">
        <f t="shared" si="174"/>
        <v>0</v>
      </c>
      <c r="AB149" s="210"/>
      <c r="AC149" s="209"/>
    </row>
    <row r="150" spans="1:29" hidden="1">
      <c r="B150" s="55"/>
      <c r="C150" s="2"/>
      <c r="D150" s="764" t="s">
        <v>531</v>
      </c>
      <c r="E150" s="764"/>
      <c r="F150" s="406">
        <f>SUM(N150:Z150)</f>
        <v>0</v>
      </c>
      <c r="G150" s="429">
        <f>SUM(N150:Z150)</f>
        <v>0</v>
      </c>
      <c r="H150" s="429">
        <f>SUM(O150:AA150)</f>
        <v>0</v>
      </c>
      <c r="I150" s="625">
        <f t="shared" ref="I150:I151" si="177">SUM(O150:AA150)</f>
        <v>0</v>
      </c>
      <c r="J150" s="149"/>
      <c r="K150" s="167">
        <f t="shared" si="138"/>
        <v>0</v>
      </c>
      <c r="L150" s="75"/>
      <c r="M150" s="1"/>
      <c r="N150" s="1"/>
      <c r="O150" s="75"/>
      <c r="P150" s="1"/>
      <c r="Q150" s="1"/>
      <c r="R150" s="1"/>
      <c r="S150" s="1"/>
      <c r="T150" s="81"/>
      <c r="U150" s="541">
        <f t="shared" si="167"/>
        <v>0</v>
      </c>
      <c r="V150" s="447"/>
      <c r="W150" s="1"/>
      <c r="X150" s="81"/>
      <c r="Y150" s="490"/>
      <c r="Z150" s="42"/>
      <c r="AA150" s="44"/>
      <c r="AB150" s="210"/>
      <c r="AC150" s="209"/>
    </row>
    <row r="151" spans="1:29" ht="25.5" hidden="1" customHeight="1">
      <c r="B151" s="55"/>
      <c r="C151" s="2"/>
      <c r="D151" s="735" t="s">
        <v>530</v>
      </c>
      <c r="E151" s="735"/>
      <c r="F151" s="409">
        <f>SUM(N151:Z151)</f>
        <v>0</v>
      </c>
      <c r="G151" s="432">
        <f>SUM(N151:Z151)</f>
        <v>0</v>
      </c>
      <c r="H151" s="432">
        <f>SUM(O151:AA151)</f>
        <v>0</v>
      </c>
      <c r="I151" s="628">
        <f t="shared" si="177"/>
        <v>0</v>
      </c>
      <c r="J151" s="159"/>
      <c r="K151" s="167">
        <f t="shared" si="138"/>
        <v>0</v>
      </c>
      <c r="L151" s="75"/>
      <c r="M151" s="1"/>
      <c r="N151" s="1"/>
      <c r="O151" s="75"/>
      <c r="P151" s="1"/>
      <c r="Q151" s="1"/>
      <c r="R151" s="1"/>
      <c r="S151" s="1"/>
      <c r="T151" s="81"/>
      <c r="U151" s="541">
        <f t="shared" si="167"/>
        <v>0</v>
      </c>
      <c r="V151" s="447"/>
      <c r="W151" s="1"/>
      <c r="X151" s="81"/>
      <c r="Y151" s="490"/>
      <c r="Z151" s="42"/>
      <c r="AA151" s="44"/>
      <c r="AB151" s="210"/>
      <c r="AC151" s="209"/>
    </row>
    <row r="152" spans="1:29" s="41" customFormat="1" hidden="1">
      <c r="A152" s="127" t="s">
        <v>234</v>
      </c>
      <c r="B152" s="108" t="s">
        <v>667</v>
      </c>
      <c r="C152" s="820" t="s">
        <v>810</v>
      </c>
      <c r="D152" s="821"/>
      <c r="E152" s="821"/>
      <c r="F152" s="408">
        <f>F153+F154+F155+F156+F157+F158+F159+F160+F161+F162+F163</f>
        <v>0</v>
      </c>
      <c r="G152" s="431">
        <f>G153+G154+G155+G156+G157+G158+G159+G160+G161+G162+G163</f>
        <v>0</v>
      </c>
      <c r="H152" s="431">
        <f>H153+H154+H155+H156+H157+H158+H159+H160+H161+H162+H163</f>
        <v>0</v>
      </c>
      <c r="I152" s="627">
        <f>I153+I154+I155+I156+I157+I158+I159+I160+I161+I162+I163</f>
        <v>0</v>
      </c>
      <c r="J152" s="158">
        <f t="shared" ref="J152:AA152" si="178">J153+J154+J155+J156+J157+J158+J159+J160+J161+J162+J163</f>
        <v>0</v>
      </c>
      <c r="K152" s="170">
        <f t="shared" si="138"/>
        <v>0</v>
      </c>
      <c r="L152" s="110">
        <f t="shared" ref="L152:N152" si="179">L153+L154+L155+L156+L157+L158+L159+L160+L161+L162+L163</f>
        <v>0</v>
      </c>
      <c r="M152" s="111">
        <f t="shared" si="179"/>
        <v>0</v>
      </c>
      <c r="N152" s="111">
        <f t="shared" si="179"/>
        <v>0</v>
      </c>
      <c r="O152" s="110">
        <f t="shared" si="178"/>
        <v>0</v>
      </c>
      <c r="P152" s="111">
        <f t="shared" si="178"/>
        <v>0</v>
      </c>
      <c r="Q152" s="111">
        <f t="shared" si="178"/>
        <v>0</v>
      </c>
      <c r="R152" s="111">
        <f t="shared" si="178"/>
        <v>0</v>
      </c>
      <c r="S152" s="111">
        <f t="shared" si="178"/>
        <v>0</v>
      </c>
      <c r="T152" s="114">
        <f t="shared" ref="T152" si="180">T153+T154+T155+T156+T157+T158+T159+T160+T161+T162+T163</f>
        <v>0</v>
      </c>
      <c r="U152" s="543">
        <f t="shared" si="167"/>
        <v>0</v>
      </c>
      <c r="V152" s="449">
        <f t="shared" si="178"/>
        <v>0</v>
      </c>
      <c r="W152" s="111">
        <f t="shared" si="178"/>
        <v>0</v>
      </c>
      <c r="X152" s="114">
        <f t="shared" si="178"/>
        <v>0</v>
      </c>
      <c r="Y152" s="491">
        <f t="shared" si="178"/>
        <v>0</v>
      </c>
      <c r="Z152" s="113">
        <f t="shared" si="178"/>
        <v>0</v>
      </c>
      <c r="AA152" s="115">
        <f t="shared" si="178"/>
        <v>0</v>
      </c>
      <c r="AB152" s="210"/>
      <c r="AC152" s="209"/>
    </row>
    <row r="153" spans="1:29" hidden="1">
      <c r="B153" s="55"/>
      <c r="C153" s="2"/>
      <c r="D153" s="764" t="s">
        <v>354</v>
      </c>
      <c r="E153" s="764"/>
      <c r="F153" s="406">
        <f t="shared" ref="F153:F166" si="181">SUM(N153:Z153)</f>
        <v>0</v>
      </c>
      <c r="G153" s="429">
        <f t="shared" ref="G153:H166" si="182">SUM(N153:Z153)</f>
        <v>0</v>
      </c>
      <c r="H153" s="429">
        <f t="shared" si="182"/>
        <v>0</v>
      </c>
      <c r="I153" s="625">
        <f t="shared" ref="I153:I166" si="183">SUM(O153:AA153)</f>
        <v>0</v>
      </c>
      <c r="J153" s="149"/>
      <c r="K153" s="167">
        <f t="shared" si="138"/>
        <v>0</v>
      </c>
      <c r="L153" s="75"/>
      <c r="M153" s="1"/>
      <c r="N153" s="1"/>
      <c r="O153" s="75"/>
      <c r="P153" s="1"/>
      <c r="Q153" s="1"/>
      <c r="R153" s="1"/>
      <c r="S153" s="1"/>
      <c r="T153" s="81"/>
      <c r="U153" s="541">
        <f t="shared" si="167"/>
        <v>0</v>
      </c>
      <c r="V153" s="447"/>
      <c r="W153" s="1"/>
      <c r="X153" s="81"/>
      <c r="Y153" s="490"/>
      <c r="Z153" s="42"/>
      <c r="AA153" s="44"/>
      <c r="AB153" s="210"/>
      <c r="AC153" s="209"/>
    </row>
    <row r="154" spans="1:29" hidden="1">
      <c r="B154" s="55"/>
      <c r="C154" s="2"/>
      <c r="D154" s="764" t="s">
        <v>357</v>
      </c>
      <c r="E154" s="764"/>
      <c r="F154" s="406">
        <f t="shared" si="181"/>
        <v>0</v>
      </c>
      <c r="G154" s="429">
        <f t="shared" si="182"/>
        <v>0</v>
      </c>
      <c r="H154" s="429">
        <f t="shared" si="182"/>
        <v>0</v>
      </c>
      <c r="I154" s="625">
        <f t="shared" si="183"/>
        <v>0</v>
      </c>
      <c r="J154" s="149"/>
      <c r="K154" s="167">
        <f t="shared" si="138"/>
        <v>0</v>
      </c>
      <c r="L154" s="75"/>
      <c r="M154" s="1"/>
      <c r="N154" s="1"/>
      <c r="O154" s="75"/>
      <c r="P154" s="1"/>
      <c r="Q154" s="1"/>
      <c r="R154" s="1"/>
      <c r="S154" s="1"/>
      <c r="T154" s="81"/>
      <c r="U154" s="541">
        <f t="shared" si="167"/>
        <v>0</v>
      </c>
      <c r="V154" s="447"/>
      <c r="W154" s="1"/>
      <c r="X154" s="81"/>
      <c r="Y154" s="490"/>
      <c r="Z154" s="42"/>
      <c r="AA154" s="44"/>
      <c r="AB154" s="210"/>
      <c r="AC154" s="209"/>
    </row>
    <row r="155" spans="1:29" hidden="1">
      <c r="B155" s="55"/>
      <c r="C155" s="2"/>
      <c r="D155" s="764" t="s">
        <v>358</v>
      </c>
      <c r="E155" s="764"/>
      <c r="F155" s="406">
        <f t="shared" si="181"/>
        <v>0</v>
      </c>
      <c r="G155" s="429">
        <f t="shared" si="182"/>
        <v>0</v>
      </c>
      <c r="H155" s="429">
        <f t="shared" si="182"/>
        <v>0</v>
      </c>
      <c r="I155" s="625">
        <f t="shared" si="183"/>
        <v>0</v>
      </c>
      <c r="J155" s="149"/>
      <c r="K155" s="167">
        <f t="shared" si="138"/>
        <v>0</v>
      </c>
      <c r="L155" s="75"/>
      <c r="M155" s="1"/>
      <c r="N155" s="1"/>
      <c r="O155" s="75"/>
      <c r="P155" s="1"/>
      <c r="Q155" s="1"/>
      <c r="R155" s="1"/>
      <c r="S155" s="1"/>
      <c r="T155" s="81"/>
      <c r="U155" s="541">
        <f t="shared" si="167"/>
        <v>0</v>
      </c>
      <c r="V155" s="447"/>
      <c r="W155" s="1"/>
      <c r="X155" s="81"/>
      <c r="Y155" s="490"/>
      <c r="Z155" s="42"/>
      <c r="AA155" s="44"/>
      <c r="AB155" s="210"/>
      <c r="AC155" s="209"/>
    </row>
    <row r="156" spans="1:29" hidden="1">
      <c r="B156" s="55"/>
      <c r="C156" s="2"/>
      <c r="D156" s="764" t="s">
        <v>355</v>
      </c>
      <c r="E156" s="764"/>
      <c r="F156" s="406">
        <f t="shared" si="181"/>
        <v>0</v>
      </c>
      <c r="G156" s="429">
        <f t="shared" si="182"/>
        <v>0</v>
      </c>
      <c r="H156" s="429">
        <f t="shared" si="182"/>
        <v>0</v>
      </c>
      <c r="I156" s="625">
        <f t="shared" si="183"/>
        <v>0</v>
      </c>
      <c r="J156" s="149"/>
      <c r="K156" s="167">
        <f t="shared" si="138"/>
        <v>0</v>
      </c>
      <c r="L156" s="75"/>
      <c r="M156" s="1"/>
      <c r="N156" s="1"/>
      <c r="O156" s="75"/>
      <c r="P156" s="1"/>
      <c r="Q156" s="1"/>
      <c r="R156" s="1"/>
      <c r="S156" s="1"/>
      <c r="T156" s="81"/>
      <c r="U156" s="541">
        <f t="shared" si="167"/>
        <v>0</v>
      </c>
      <c r="V156" s="447"/>
      <c r="W156" s="1"/>
      <c r="X156" s="81"/>
      <c r="Y156" s="490"/>
      <c r="Z156" s="42"/>
      <c r="AA156" s="44"/>
      <c r="AB156" s="210"/>
      <c r="AC156" s="209"/>
    </row>
    <row r="157" spans="1:29" hidden="1">
      <c r="B157" s="55"/>
      <c r="C157" s="2"/>
      <c r="D157" s="764" t="s">
        <v>811</v>
      </c>
      <c r="E157" s="764"/>
      <c r="F157" s="406">
        <f t="shared" si="181"/>
        <v>0</v>
      </c>
      <c r="G157" s="429">
        <f t="shared" si="182"/>
        <v>0</v>
      </c>
      <c r="H157" s="429">
        <f t="shared" si="182"/>
        <v>0</v>
      </c>
      <c r="I157" s="625">
        <f t="shared" si="183"/>
        <v>0</v>
      </c>
      <c r="J157" s="149"/>
      <c r="K157" s="167">
        <f t="shared" si="138"/>
        <v>0</v>
      </c>
      <c r="L157" s="75"/>
      <c r="M157" s="1"/>
      <c r="N157" s="1"/>
      <c r="O157" s="75"/>
      <c r="P157" s="1"/>
      <c r="Q157" s="1"/>
      <c r="R157" s="1"/>
      <c r="S157" s="1"/>
      <c r="T157" s="81"/>
      <c r="U157" s="541">
        <f t="shared" si="167"/>
        <v>0</v>
      </c>
      <c r="V157" s="447"/>
      <c r="W157" s="1"/>
      <c r="X157" s="81"/>
      <c r="Y157" s="490"/>
      <c r="Z157" s="42"/>
      <c r="AA157" s="44"/>
      <c r="AB157" s="210"/>
      <c r="AC157" s="209"/>
    </row>
    <row r="158" spans="1:29" ht="25.5" hidden="1" customHeight="1">
      <c r="B158" s="55"/>
      <c r="C158" s="2"/>
      <c r="D158" s="735" t="s">
        <v>532</v>
      </c>
      <c r="E158" s="735"/>
      <c r="F158" s="409">
        <f t="shared" si="181"/>
        <v>0</v>
      </c>
      <c r="G158" s="432">
        <f t="shared" si="182"/>
        <v>0</v>
      </c>
      <c r="H158" s="432">
        <f t="shared" si="182"/>
        <v>0</v>
      </c>
      <c r="I158" s="628">
        <f t="shared" si="183"/>
        <v>0</v>
      </c>
      <c r="J158" s="159"/>
      <c r="K158" s="167">
        <f t="shared" si="138"/>
        <v>0</v>
      </c>
      <c r="L158" s="75"/>
      <c r="M158" s="1"/>
      <c r="N158" s="1"/>
      <c r="O158" s="75"/>
      <c r="P158" s="1"/>
      <c r="Q158" s="1"/>
      <c r="R158" s="1"/>
      <c r="S158" s="1"/>
      <c r="T158" s="81"/>
      <c r="U158" s="541">
        <f t="shared" si="167"/>
        <v>0</v>
      </c>
      <c r="V158" s="447"/>
      <c r="W158" s="1"/>
      <c r="X158" s="81"/>
      <c r="Y158" s="490"/>
      <c r="Z158" s="42"/>
      <c r="AA158" s="44"/>
      <c r="AB158" s="210"/>
      <c r="AC158" s="209"/>
    </row>
    <row r="159" spans="1:29" ht="25.5" hidden="1" customHeight="1">
      <c r="B159" s="55"/>
      <c r="C159" s="2"/>
      <c r="D159" s="735" t="s">
        <v>533</v>
      </c>
      <c r="E159" s="735"/>
      <c r="F159" s="409">
        <f t="shared" si="181"/>
        <v>0</v>
      </c>
      <c r="G159" s="432">
        <f t="shared" si="182"/>
        <v>0</v>
      </c>
      <c r="H159" s="432">
        <f t="shared" si="182"/>
        <v>0</v>
      </c>
      <c r="I159" s="628">
        <f t="shared" si="183"/>
        <v>0</v>
      </c>
      <c r="J159" s="159"/>
      <c r="K159" s="167">
        <f t="shared" si="138"/>
        <v>0</v>
      </c>
      <c r="L159" s="75"/>
      <c r="M159" s="1"/>
      <c r="N159" s="1"/>
      <c r="O159" s="75"/>
      <c r="P159" s="1"/>
      <c r="Q159" s="1"/>
      <c r="R159" s="1"/>
      <c r="S159" s="1"/>
      <c r="T159" s="81"/>
      <c r="U159" s="541">
        <f t="shared" si="167"/>
        <v>0</v>
      </c>
      <c r="V159" s="447"/>
      <c r="W159" s="1"/>
      <c r="X159" s="81"/>
      <c r="Y159" s="490"/>
      <c r="Z159" s="42"/>
      <c r="AA159" s="44"/>
      <c r="AB159" s="210"/>
      <c r="AC159" s="209"/>
    </row>
    <row r="160" spans="1:29" hidden="1">
      <c r="B160" s="55"/>
      <c r="C160" s="2"/>
      <c r="D160" s="764" t="s">
        <v>364</v>
      </c>
      <c r="E160" s="764"/>
      <c r="F160" s="406">
        <f t="shared" si="181"/>
        <v>0</v>
      </c>
      <c r="G160" s="429">
        <f t="shared" si="182"/>
        <v>0</v>
      </c>
      <c r="H160" s="429">
        <f t="shared" si="182"/>
        <v>0</v>
      </c>
      <c r="I160" s="625">
        <f t="shared" si="183"/>
        <v>0</v>
      </c>
      <c r="J160" s="149"/>
      <c r="K160" s="167">
        <f t="shared" si="138"/>
        <v>0</v>
      </c>
      <c r="L160" s="75"/>
      <c r="M160" s="1"/>
      <c r="N160" s="1"/>
      <c r="O160" s="75"/>
      <c r="P160" s="1"/>
      <c r="Q160" s="1"/>
      <c r="R160" s="1"/>
      <c r="S160" s="1"/>
      <c r="T160" s="81"/>
      <c r="U160" s="541">
        <f t="shared" si="167"/>
        <v>0</v>
      </c>
      <c r="V160" s="447"/>
      <c r="W160" s="1"/>
      <c r="X160" s="81"/>
      <c r="Y160" s="490"/>
      <c r="Z160" s="42"/>
      <c r="AA160" s="44"/>
      <c r="AB160" s="210"/>
      <c r="AC160" s="209"/>
    </row>
    <row r="161" spans="1:29" hidden="1">
      <c r="B161" s="55"/>
      <c r="C161" s="2"/>
      <c r="D161" s="764" t="s">
        <v>356</v>
      </c>
      <c r="E161" s="764"/>
      <c r="F161" s="406">
        <f t="shared" si="181"/>
        <v>0</v>
      </c>
      <c r="G161" s="429">
        <f t="shared" si="182"/>
        <v>0</v>
      </c>
      <c r="H161" s="429">
        <f t="shared" si="182"/>
        <v>0</v>
      </c>
      <c r="I161" s="625">
        <f t="shared" si="183"/>
        <v>0</v>
      </c>
      <c r="J161" s="149"/>
      <c r="K161" s="167">
        <f t="shared" si="138"/>
        <v>0</v>
      </c>
      <c r="L161" s="75"/>
      <c r="M161" s="1"/>
      <c r="N161" s="1"/>
      <c r="O161" s="75"/>
      <c r="P161" s="1"/>
      <c r="Q161" s="1"/>
      <c r="R161" s="1"/>
      <c r="S161" s="1"/>
      <c r="T161" s="81"/>
      <c r="U161" s="541">
        <f t="shared" si="167"/>
        <v>0</v>
      </c>
      <c r="V161" s="447"/>
      <c r="W161" s="1"/>
      <c r="X161" s="81"/>
      <c r="Y161" s="490"/>
      <c r="Z161" s="42"/>
      <c r="AA161" s="44"/>
      <c r="AB161" s="210"/>
      <c r="AC161" s="209"/>
    </row>
    <row r="162" spans="1:29" ht="25.5" hidden="1" customHeight="1">
      <c r="B162" s="55"/>
      <c r="C162" s="2"/>
      <c r="D162" s="735" t="s">
        <v>534</v>
      </c>
      <c r="E162" s="735"/>
      <c r="F162" s="409">
        <f t="shared" si="181"/>
        <v>0</v>
      </c>
      <c r="G162" s="432">
        <f t="shared" si="182"/>
        <v>0</v>
      </c>
      <c r="H162" s="432">
        <f t="shared" si="182"/>
        <v>0</v>
      </c>
      <c r="I162" s="628">
        <f t="shared" si="183"/>
        <v>0</v>
      </c>
      <c r="J162" s="159"/>
      <c r="K162" s="167">
        <f t="shared" si="138"/>
        <v>0</v>
      </c>
      <c r="L162" s="75"/>
      <c r="M162" s="1"/>
      <c r="N162" s="1"/>
      <c r="O162" s="75"/>
      <c r="P162" s="1"/>
      <c r="Q162" s="1"/>
      <c r="R162" s="1"/>
      <c r="S162" s="1"/>
      <c r="T162" s="81"/>
      <c r="U162" s="541">
        <f t="shared" si="167"/>
        <v>0</v>
      </c>
      <c r="V162" s="447"/>
      <c r="W162" s="1"/>
      <c r="X162" s="81"/>
      <c r="Y162" s="490"/>
      <c r="Z162" s="42"/>
      <c r="AA162" s="44"/>
      <c r="AB162" s="210"/>
      <c r="AC162" s="209"/>
    </row>
    <row r="163" spans="1:29" hidden="1">
      <c r="B163" s="55"/>
      <c r="C163" s="2"/>
      <c r="D163" s="764" t="s">
        <v>535</v>
      </c>
      <c r="E163" s="764"/>
      <c r="F163" s="406">
        <f t="shared" si="181"/>
        <v>0</v>
      </c>
      <c r="G163" s="429">
        <f t="shared" si="182"/>
        <v>0</v>
      </c>
      <c r="H163" s="429">
        <f t="shared" si="182"/>
        <v>0</v>
      </c>
      <c r="I163" s="625">
        <f t="shared" si="183"/>
        <v>0</v>
      </c>
      <c r="J163" s="149"/>
      <c r="K163" s="167">
        <f t="shared" si="138"/>
        <v>0</v>
      </c>
      <c r="L163" s="75"/>
      <c r="M163" s="1"/>
      <c r="N163" s="1"/>
      <c r="O163" s="75"/>
      <c r="P163" s="1"/>
      <c r="Q163" s="1"/>
      <c r="R163" s="1"/>
      <c r="S163" s="1"/>
      <c r="T163" s="81"/>
      <c r="U163" s="541">
        <f t="shared" si="167"/>
        <v>0</v>
      </c>
      <c r="V163" s="447"/>
      <c r="W163" s="1"/>
      <c r="X163" s="81"/>
      <c r="Y163" s="490"/>
      <c r="Z163" s="42"/>
      <c r="AA163" s="44"/>
      <c r="AB163" s="210"/>
      <c r="AC163" s="209"/>
    </row>
    <row r="164" spans="1:29" s="41" customFormat="1" hidden="1">
      <c r="A164" s="127" t="s">
        <v>235</v>
      </c>
      <c r="B164" s="108" t="s">
        <v>666</v>
      </c>
      <c r="C164" s="777" t="s">
        <v>236</v>
      </c>
      <c r="D164" s="778"/>
      <c r="E164" s="778"/>
      <c r="F164" s="410">
        <f t="shared" si="181"/>
        <v>0</v>
      </c>
      <c r="G164" s="433">
        <f t="shared" si="182"/>
        <v>0</v>
      </c>
      <c r="H164" s="433">
        <f t="shared" si="182"/>
        <v>0</v>
      </c>
      <c r="I164" s="629">
        <f t="shared" si="183"/>
        <v>0</v>
      </c>
      <c r="J164" s="160"/>
      <c r="K164" s="170">
        <f t="shared" si="138"/>
        <v>0</v>
      </c>
      <c r="L164" s="110"/>
      <c r="M164" s="111"/>
      <c r="N164" s="111"/>
      <c r="O164" s="110"/>
      <c r="P164" s="111"/>
      <c r="Q164" s="111"/>
      <c r="R164" s="111"/>
      <c r="S164" s="111"/>
      <c r="T164" s="114"/>
      <c r="U164" s="543">
        <f t="shared" si="167"/>
        <v>0</v>
      </c>
      <c r="V164" s="449"/>
      <c r="W164" s="111"/>
      <c r="X164" s="114"/>
      <c r="Y164" s="491"/>
      <c r="Z164" s="113"/>
      <c r="AA164" s="115"/>
      <c r="AB164" s="210"/>
      <c r="AC164" s="209"/>
    </row>
    <row r="165" spans="1:29" s="41" customFormat="1" hidden="1">
      <c r="A165" s="127" t="s">
        <v>237</v>
      </c>
      <c r="B165" s="108" t="s">
        <v>668</v>
      </c>
      <c r="C165" s="777" t="s">
        <v>238</v>
      </c>
      <c r="D165" s="778"/>
      <c r="E165" s="778"/>
      <c r="F165" s="410">
        <f t="shared" si="181"/>
        <v>0</v>
      </c>
      <c r="G165" s="433">
        <f t="shared" si="182"/>
        <v>0</v>
      </c>
      <c r="H165" s="433">
        <f t="shared" si="182"/>
        <v>0</v>
      </c>
      <c r="I165" s="629">
        <f t="shared" si="183"/>
        <v>0</v>
      </c>
      <c r="J165" s="160"/>
      <c r="K165" s="170">
        <f t="shared" si="138"/>
        <v>0</v>
      </c>
      <c r="L165" s="110"/>
      <c r="M165" s="111"/>
      <c r="N165" s="111"/>
      <c r="O165" s="110"/>
      <c r="P165" s="111"/>
      <c r="Q165" s="111"/>
      <c r="R165" s="111"/>
      <c r="S165" s="111"/>
      <c r="T165" s="114"/>
      <c r="U165" s="543">
        <f t="shared" si="167"/>
        <v>0</v>
      </c>
      <c r="V165" s="449"/>
      <c r="W165" s="111"/>
      <c r="X165" s="114"/>
      <c r="Y165" s="491"/>
      <c r="Z165" s="113"/>
      <c r="AA165" s="115"/>
      <c r="AB165" s="210"/>
      <c r="AC165" s="209"/>
    </row>
    <row r="166" spans="1:29" s="41" customFormat="1" hidden="1">
      <c r="A166" s="127" t="s">
        <v>239</v>
      </c>
      <c r="B166" s="108" t="s">
        <v>669</v>
      </c>
      <c r="C166" s="777" t="s">
        <v>240</v>
      </c>
      <c r="D166" s="778"/>
      <c r="E166" s="778"/>
      <c r="F166" s="410">
        <f t="shared" si="181"/>
        <v>0</v>
      </c>
      <c r="G166" s="433">
        <f t="shared" si="182"/>
        <v>0</v>
      </c>
      <c r="H166" s="433">
        <f t="shared" si="182"/>
        <v>0</v>
      </c>
      <c r="I166" s="629">
        <f t="shared" si="183"/>
        <v>0</v>
      </c>
      <c r="J166" s="160"/>
      <c r="K166" s="170">
        <f t="shared" ref="K166:K229" si="184">SUM(I166:J166)</f>
        <v>0</v>
      </c>
      <c r="L166" s="110"/>
      <c r="M166" s="111"/>
      <c r="N166" s="111"/>
      <c r="O166" s="110"/>
      <c r="P166" s="111"/>
      <c r="Q166" s="111"/>
      <c r="R166" s="111"/>
      <c r="S166" s="111"/>
      <c r="T166" s="114"/>
      <c r="U166" s="543">
        <f t="shared" si="167"/>
        <v>0</v>
      </c>
      <c r="V166" s="449"/>
      <c r="W166" s="111"/>
      <c r="X166" s="114"/>
      <c r="Y166" s="491"/>
      <c r="Z166" s="113"/>
      <c r="AA166" s="115"/>
      <c r="AB166" s="210"/>
      <c r="AC166" s="209"/>
    </row>
    <row r="167" spans="1:29" s="41" customFormat="1" hidden="1">
      <c r="A167" s="127" t="s">
        <v>241</v>
      </c>
      <c r="B167" s="108" t="s">
        <v>670</v>
      </c>
      <c r="C167" s="777" t="s">
        <v>242</v>
      </c>
      <c r="D167" s="778"/>
      <c r="E167" s="778"/>
      <c r="F167" s="410">
        <f>F168+F169+F170+F171+F172+F173+F174+F175+F176+F177</f>
        <v>0</v>
      </c>
      <c r="G167" s="433">
        <f>G168+G169+G170+G171+G172+G173+G174+G175+G176+G177</f>
        <v>0</v>
      </c>
      <c r="H167" s="433">
        <f>H168+H169+H170+H171+H172+H173+H174+H175+H176+H177</f>
        <v>0</v>
      </c>
      <c r="I167" s="629">
        <f>I168+I169+I170+I171+I172+I173+I174+I175+I176+I177</f>
        <v>0</v>
      </c>
      <c r="J167" s="160">
        <f t="shared" ref="J167:AA167" si="185">J168+J169+J170+J171+J172+J173+J174+J175+J176+J177</f>
        <v>0</v>
      </c>
      <c r="K167" s="170">
        <f t="shared" si="184"/>
        <v>0</v>
      </c>
      <c r="L167" s="110">
        <f t="shared" ref="L167:N167" si="186">L168+L169+L170+L171+L172+L173+L174+L175+L176+L177</f>
        <v>0</v>
      </c>
      <c r="M167" s="111">
        <f t="shared" si="186"/>
        <v>0</v>
      </c>
      <c r="N167" s="111">
        <f t="shared" si="186"/>
        <v>0</v>
      </c>
      <c r="O167" s="110">
        <f t="shared" si="185"/>
        <v>0</v>
      </c>
      <c r="P167" s="111">
        <f t="shared" si="185"/>
        <v>0</v>
      </c>
      <c r="Q167" s="111">
        <f t="shared" si="185"/>
        <v>0</v>
      </c>
      <c r="R167" s="111">
        <f t="shared" si="185"/>
        <v>0</v>
      </c>
      <c r="S167" s="111">
        <f t="shared" si="185"/>
        <v>0</v>
      </c>
      <c r="T167" s="114">
        <f t="shared" ref="T167" si="187">T168+T169+T170+T171+T172+T173+T174+T175+T176+T177</f>
        <v>0</v>
      </c>
      <c r="U167" s="543">
        <f t="shared" si="167"/>
        <v>0</v>
      </c>
      <c r="V167" s="449">
        <f t="shared" si="185"/>
        <v>0</v>
      </c>
      <c r="W167" s="111">
        <f t="shared" si="185"/>
        <v>0</v>
      </c>
      <c r="X167" s="114">
        <f t="shared" si="185"/>
        <v>0</v>
      </c>
      <c r="Y167" s="491">
        <f t="shared" si="185"/>
        <v>0</v>
      </c>
      <c r="Z167" s="113">
        <f t="shared" si="185"/>
        <v>0</v>
      </c>
      <c r="AA167" s="115">
        <f t="shared" si="185"/>
        <v>0</v>
      </c>
      <c r="AB167" s="210"/>
      <c r="AC167" s="209"/>
    </row>
    <row r="168" spans="1:29" hidden="1">
      <c r="B168" s="55"/>
      <c r="C168" s="2"/>
      <c r="D168" s="764" t="s">
        <v>359</v>
      </c>
      <c r="E168" s="764"/>
      <c r="F168" s="406">
        <f t="shared" ref="F168:F178" si="188">SUM(N168:Z168)</f>
        <v>0</v>
      </c>
      <c r="G168" s="429">
        <f t="shared" ref="G168:H178" si="189">SUM(N168:Z168)</f>
        <v>0</v>
      </c>
      <c r="H168" s="429">
        <f t="shared" si="189"/>
        <v>0</v>
      </c>
      <c r="I168" s="625">
        <f t="shared" ref="I168:I178" si="190">SUM(O168:AA168)</f>
        <v>0</v>
      </c>
      <c r="J168" s="149"/>
      <c r="K168" s="167">
        <f t="shared" si="184"/>
        <v>0</v>
      </c>
      <c r="L168" s="75"/>
      <c r="M168" s="1"/>
      <c r="N168" s="1"/>
      <c r="O168" s="75"/>
      <c r="P168" s="1"/>
      <c r="Q168" s="1"/>
      <c r="R168" s="1"/>
      <c r="S168" s="1"/>
      <c r="T168" s="81"/>
      <c r="U168" s="541">
        <f t="shared" si="167"/>
        <v>0</v>
      </c>
      <c r="V168" s="447"/>
      <c r="W168" s="1"/>
      <c r="X168" s="81"/>
      <c r="Y168" s="490"/>
      <c r="Z168" s="42"/>
      <c r="AA168" s="44"/>
      <c r="AB168" s="210"/>
      <c r="AC168" s="209"/>
    </row>
    <row r="169" spans="1:29" hidden="1">
      <c r="B169" s="55"/>
      <c r="C169" s="2"/>
      <c r="D169" s="764" t="s">
        <v>360</v>
      </c>
      <c r="E169" s="764"/>
      <c r="F169" s="406">
        <f t="shared" si="188"/>
        <v>0</v>
      </c>
      <c r="G169" s="429">
        <f t="shared" si="189"/>
        <v>0</v>
      </c>
      <c r="H169" s="429">
        <f t="shared" si="189"/>
        <v>0</v>
      </c>
      <c r="I169" s="625">
        <f t="shared" si="190"/>
        <v>0</v>
      </c>
      <c r="J169" s="149"/>
      <c r="K169" s="167">
        <f t="shared" si="184"/>
        <v>0</v>
      </c>
      <c r="L169" s="75"/>
      <c r="M169" s="1"/>
      <c r="N169" s="1"/>
      <c r="O169" s="75"/>
      <c r="P169" s="1"/>
      <c r="Q169" s="1"/>
      <c r="R169" s="1"/>
      <c r="S169" s="1"/>
      <c r="T169" s="81"/>
      <c r="U169" s="541">
        <f t="shared" si="167"/>
        <v>0</v>
      </c>
      <c r="V169" s="447"/>
      <c r="W169" s="1"/>
      <c r="X169" s="81"/>
      <c r="Y169" s="490"/>
      <c r="Z169" s="42"/>
      <c r="AA169" s="44"/>
      <c r="AB169" s="210"/>
      <c r="AC169" s="209"/>
    </row>
    <row r="170" spans="1:29" hidden="1">
      <c r="B170" s="55"/>
      <c r="C170" s="2"/>
      <c r="D170" s="764" t="s">
        <v>361</v>
      </c>
      <c r="E170" s="764"/>
      <c r="F170" s="406">
        <f t="shared" si="188"/>
        <v>0</v>
      </c>
      <c r="G170" s="429">
        <f t="shared" si="189"/>
        <v>0</v>
      </c>
      <c r="H170" s="429">
        <f t="shared" si="189"/>
        <v>0</v>
      </c>
      <c r="I170" s="625">
        <f t="shared" si="190"/>
        <v>0</v>
      </c>
      <c r="J170" s="149"/>
      <c r="K170" s="167">
        <f t="shared" si="184"/>
        <v>0</v>
      </c>
      <c r="L170" s="75"/>
      <c r="M170" s="1"/>
      <c r="N170" s="1"/>
      <c r="O170" s="75"/>
      <c r="P170" s="1"/>
      <c r="Q170" s="1"/>
      <c r="R170" s="1"/>
      <c r="S170" s="1"/>
      <c r="T170" s="81"/>
      <c r="U170" s="541">
        <f t="shared" si="167"/>
        <v>0</v>
      </c>
      <c r="V170" s="447"/>
      <c r="W170" s="1"/>
      <c r="X170" s="81"/>
      <c r="Y170" s="490"/>
      <c r="Z170" s="42"/>
      <c r="AA170" s="44"/>
      <c r="AB170" s="210"/>
      <c r="AC170" s="209"/>
    </row>
    <row r="171" spans="1:29" hidden="1">
      <c r="B171" s="55"/>
      <c r="C171" s="2"/>
      <c r="D171" s="764" t="s">
        <v>362</v>
      </c>
      <c r="E171" s="764"/>
      <c r="F171" s="406">
        <f t="shared" si="188"/>
        <v>0</v>
      </c>
      <c r="G171" s="429">
        <f t="shared" si="189"/>
        <v>0</v>
      </c>
      <c r="H171" s="429">
        <f t="shared" si="189"/>
        <v>0</v>
      </c>
      <c r="I171" s="625">
        <f t="shared" si="190"/>
        <v>0</v>
      </c>
      <c r="J171" s="149"/>
      <c r="K171" s="167">
        <f t="shared" si="184"/>
        <v>0</v>
      </c>
      <c r="L171" s="75"/>
      <c r="M171" s="1"/>
      <c r="N171" s="1"/>
      <c r="O171" s="75"/>
      <c r="P171" s="1"/>
      <c r="Q171" s="1"/>
      <c r="R171" s="1"/>
      <c r="S171" s="1"/>
      <c r="T171" s="81"/>
      <c r="U171" s="541">
        <f t="shared" si="167"/>
        <v>0</v>
      </c>
      <c r="V171" s="447"/>
      <c r="W171" s="1"/>
      <c r="X171" s="81"/>
      <c r="Y171" s="490"/>
      <c r="Z171" s="42"/>
      <c r="AA171" s="44"/>
      <c r="AB171" s="210"/>
      <c r="AC171" s="209"/>
    </row>
    <row r="172" spans="1:29" hidden="1">
      <c r="B172" s="55"/>
      <c r="C172" s="2"/>
      <c r="D172" s="764" t="s">
        <v>363</v>
      </c>
      <c r="E172" s="764"/>
      <c r="F172" s="406">
        <f t="shared" si="188"/>
        <v>0</v>
      </c>
      <c r="G172" s="429">
        <f t="shared" si="189"/>
        <v>0</v>
      </c>
      <c r="H172" s="429">
        <f t="shared" si="189"/>
        <v>0</v>
      </c>
      <c r="I172" s="625">
        <f t="shared" si="190"/>
        <v>0</v>
      </c>
      <c r="J172" s="149"/>
      <c r="K172" s="167">
        <f t="shared" si="184"/>
        <v>0</v>
      </c>
      <c r="L172" s="75"/>
      <c r="M172" s="1"/>
      <c r="N172" s="1"/>
      <c r="O172" s="75"/>
      <c r="P172" s="1"/>
      <c r="Q172" s="1"/>
      <c r="R172" s="1"/>
      <c r="S172" s="1"/>
      <c r="T172" s="81"/>
      <c r="U172" s="541">
        <f t="shared" si="167"/>
        <v>0</v>
      </c>
      <c r="V172" s="447"/>
      <c r="W172" s="1"/>
      <c r="X172" s="81"/>
      <c r="Y172" s="490"/>
      <c r="Z172" s="42"/>
      <c r="AA172" s="44"/>
      <c r="AB172" s="210"/>
      <c r="AC172" s="209"/>
    </row>
    <row r="173" spans="1:29" ht="25.5" hidden="1" customHeight="1">
      <c r="B173" s="55"/>
      <c r="C173" s="2"/>
      <c r="D173" s="735" t="s">
        <v>536</v>
      </c>
      <c r="E173" s="735"/>
      <c r="F173" s="409">
        <f t="shared" si="188"/>
        <v>0</v>
      </c>
      <c r="G173" s="432">
        <f t="shared" si="189"/>
        <v>0</v>
      </c>
      <c r="H173" s="432">
        <f t="shared" si="189"/>
        <v>0</v>
      </c>
      <c r="I173" s="628">
        <f t="shared" si="190"/>
        <v>0</v>
      </c>
      <c r="J173" s="159"/>
      <c r="K173" s="167">
        <f t="shared" si="184"/>
        <v>0</v>
      </c>
      <c r="L173" s="75"/>
      <c r="M173" s="1"/>
      <c r="N173" s="1"/>
      <c r="O173" s="75"/>
      <c r="P173" s="1"/>
      <c r="Q173" s="1"/>
      <c r="R173" s="1"/>
      <c r="S173" s="1"/>
      <c r="T173" s="81"/>
      <c r="U173" s="541">
        <f t="shared" si="167"/>
        <v>0</v>
      </c>
      <c r="V173" s="447"/>
      <c r="W173" s="1"/>
      <c r="X173" s="81"/>
      <c r="Y173" s="490"/>
      <c r="Z173" s="42"/>
      <c r="AA173" s="44"/>
      <c r="AB173" s="210"/>
      <c r="AC173" s="209"/>
    </row>
    <row r="174" spans="1:29" ht="25.5" hidden="1" customHeight="1">
      <c r="B174" s="55"/>
      <c r="C174" s="2"/>
      <c r="D174" s="735" t="s">
        <v>539</v>
      </c>
      <c r="E174" s="735"/>
      <c r="F174" s="409">
        <f t="shared" si="188"/>
        <v>0</v>
      </c>
      <c r="G174" s="432">
        <f t="shared" si="189"/>
        <v>0</v>
      </c>
      <c r="H174" s="432">
        <f t="shared" si="189"/>
        <v>0</v>
      </c>
      <c r="I174" s="628">
        <f t="shared" si="190"/>
        <v>0</v>
      </c>
      <c r="J174" s="159"/>
      <c r="K174" s="167">
        <f t="shared" si="184"/>
        <v>0</v>
      </c>
      <c r="L174" s="75"/>
      <c r="M174" s="1"/>
      <c r="N174" s="1"/>
      <c r="O174" s="75"/>
      <c r="P174" s="1"/>
      <c r="Q174" s="1"/>
      <c r="R174" s="1"/>
      <c r="S174" s="1"/>
      <c r="T174" s="81"/>
      <c r="U174" s="541">
        <f t="shared" si="167"/>
        <v>0</v>
      </c>
      <c r="V174" s="447"/>
      <c r="W174" s="1"/>
      <c r="X174" s="81"/>
      <c r="Y174" s="490"/>
      <c r="Z174" s="42"/>
      <c r="AA174" s="44"/>
      <c r="AB174" s="210"/>
      <c r="AC174" s="209"/>
    </row>
    <row r="175" spans="1:29" hidden="1">
      <c r="B175" s="55"/>
      <c r="C175" s="2"/>
      <c r="D175" s="764" t="s">
        <v>365</v>
      </c>
      <c r="E175" s="764"/>
      <c r="F175" s="406">
        <f t="shared" si="188"/>
        <v>0</v>
      </c>
      <c r="G175" s="429">
        <f t="shared" si="189"/>
        <v>0</v>
      </c>
      <c r="H175" s="429">
        <f t="shared" si="189"/>
        <v>0</v>
      </c>
      <c r="I175" s="625">
        <f t="shared" si="190"/>
        <v>0</v>
      </c>
      <c r="J175" s="149"/>
      <c r="K175" s="167">
        <f t="shared" si="184"/>
        <v>0</v>
      </c>
      <c r="L175" s="75"/>
      <c r="M175" s="1"/>
      <c r="N175" s="1"/>
      <c r="O175" s="75"/>
      <c r="P175" s="1"/>
      <c r="Q175" s="1"/>
      <c r="R175" s="1"/>
      <c r="S175" s="1"/>
      <c r="T175" s="81"/>
      <c r="U175" s="541">
        <f t="shared" si="167"/>
        <v>0</v>
      </c>
      <c r="V175" s="447"/>
      <c r="W175" s="1"/>
      <c r="X175" s="81"/>
      <c r="Y175" s="490"/>
      <c r="Z175" s="42"/>
      <c r="AA175" s="44"/>
      <c r="AB175" s="210"/>
      <c r="AC175" s="209"/>
    </row>
    <row r="176" spans="1:29" ht="25.5" hidden="1" customHeight="1">
      <c r="B176" s="55"/>
      <c r="C176" s="2"/>
      <c r="D176" s="735" t="s">
        <v>542</v>
      </c>
      <c r="E176" s="735"/>
      <c r="F176" s="409">
        <f t="shared" si="188"/>
        <v>0</v>
      </c>
      <c r="G176" s="432">
        <f t="shared" si="189"/>
        <v>0</v>
      </c>
      <c r="H176" s="432">
        <f t="shared" si="189"/>
        <v>0</v>
      </c>
      <c r="I176" s="628">
        <f t="shared" si="190"/>
        <v>0</v>
      </c>
      <c r="J176" s="159"/>
      <c r="K176" s="167">
        <f t="shared" si="184"/>
        <v>0</v>
      </c>
      <c r="L176" s="75"/>
      <c r="M176" s="1"/>
      <c r="N176" s="1"/>
      <c r="O176" s="75"/>
      <c r="P176" s="1"/>
      <c r="Q176" s="1"/>
      <c r="R176" s="1"/>
      <c r="S176" s="1"/>
      <c r="T176" s="81"/>
      <c r="U176" s="541">
        <f t="shared" si="167"/>
        <v>0</v>
      </c>
      <c r="V176" s="447"/>
      <c r="W176" s="1"/>
      <c r="X176" s="81"/>
      <c r="Y176" s="490"/>
      <c r="Z176" s="42"/>
      <c r="AA176" s="44"/>
      <c r="AB176" s="210"/>
      <c r="AC176" s="209"/>
    </row>
    <row r="177" spans="1:29" hidden="1">
      <c r="B177" s="55"/>
      <c r="C177" s="2"/>
      <c r="D177" s="764" t="s">
        <v>543</v>
      </c>
      <c r="E177" s="764"/>
      <c r="F177" s="406">
        <f t="shared" si="188"/>
        <v>0</v>
      </c>
      <c r="G177" s="429">
        <f t="shared" si="189"/>
        <v>0</v>
      </c>
      <c r="H177" s="429">
        <f t="shared" si="189"/>
        <v>0</v>
      </c>
      <c r="I177" s="625">
        <f t="shared" si="190"/>
        <v>0</v>
      </c>
      <c r="J177" s="149"/>
      <c r="K177" s="167">
        <f t="shared" si="184"/>
        <v>0</v>
      </c>
      <c r="L177" s="75"/>
      <c r="M177" s="1"/>
      <c r="N177" s="1"/>
      <c r="O177" s="75"/>
      <c r="P177" s="1"/>
      <c r="Q177" s="1"/>
      <c r="R177" s="1"/>
      <c r="S177" s="1"/>
      <c r="T177" s="81"/>
      <c r="U177" s="541">
        <f t="shared" si="167"/>
        <v>0</v>
      </c>
      <c r="V177" s="447"/>
      <c r="W177" s="1"/>
      <c r="X177" s="81"/>
      <c r="Y177" s="490"/>
      <c r="Z177" s="42"/>
      <c r="AA177" s="44"/>
      <c r="AB177" s="210"/>
      <c r="AC177" s="209"/>
    </row>
    <row r="178" spans="1:29" s="41" customFormat="1" ht="15.75" hidden="1" thickBot="1">
      <c r="A178" s="127" t="s">
        <v>243</v>
      </c>
      <c r="B178" s="136" t="s">
        <v>671</v>
      </c>
      <c r="C178" s="818" t="s">
        <v>244</v>
      </c>
      <c r="D178" s="819"/>
      <c r="E178" s="819"/>
      <c r="F178" s="411">
        <f t="shared" si="188"/>
        <v>0</v>
      </c>
      <c r="G178" s="434">
        <f t="shared" si="189"/>
        <v>0</v>
      </c>
      <c r="H178" s="434">
        <f t="shared" si="189"/>
        <v>0</v>
      </c>
      <c r="I178" s="630">
        <f t="shared" si="190"/>
        <v>0</v>
      </c>
      <c r="J178" s="161"/>
      <c r="K178" s="170">
        <f t="shared" si="184"/>
        <v>0</v>
      </c>
      <c r="L178" s="110"/>
      <c r="M178" s="111"/>
      <c r="N178" s="111"/>
      <c r="O178" s="110"/>
      <c r="P178" s="111"/>
      <c r="Q178" s="111"/>
      <c r="R178" s="111"/>
      <c r="S178" s="111"/>
      <c r="T178" s="114"/>
      <c r="U178" s="543">
        <f t="shared" si="167"/>
        <v>0</v>
      </c>
      <c r="V178" s="449"/>
      <c r="W178" s="111"/>
      <c r="X178" s="114"/>
      <c r="Y178" s="491"/>
      <c r="Z178" s="113"/>
      <c r="AA178" s="115"/>
      <c r="AB178" s="210"/>
      <c r="AC178" s="209"/>
    </row>
    <row r="179" spans="1:29" ht="15.75" thickBot="1">
      <c r="B179" s="100" t="s">
        <v>245</v>
      </c>
      <c r="C179" s="773" t="s">
        <v>246</v>
      </c>
      <c r="D179" s="774"/>
      <c r="E179" s="774"/>
      <c r="F179" s="402">
        <f>F180+F181+F184+F185+F186+F187+F188</f>
        <v>0</v>
      </c>
      <c r="G179" s="425">
        <f>G180+G181+G184+G185+G186+G187+G188</f>
        <v>0</v>
      </c>
      <c r="H179" s="425">
        <f>H180+H181+H184+H185+H186+H187+H188</f>
        <v>0</v>
      </c>
      <c r="I179" s="621">
        <f>I180+I181+I184+I185+I186+I187+I188</f>
        <v>0</v>
      </c>
      <c r="J179" s="152">
        <f t="shared" ref="J179:AA179" si="191">J180+J181+J184+J185+J186+J187+J188</f>
        <v>0</v>
      </c>
      <c r="K179" s="164">
        <f t="shared" si="184"/>
        <v>0</v>
      </c>
      <c r="L179" s="86">
        <f t="shared" ref="L179:N179" si="192">L180+L181+L184+L185+L186+L187+L188</f>
        <v>0</v>
      </c>
      <c r="M179" s="87">
        <f t="shared" si="192"/>
        <v>0</v>
      </c>
      <c r="N179" s="87">
        <f t="shared" si="192"/>
        <v>0</v>
      </c>
      <c r="O179" s="86">
        <f t="shared" si="191"/>
        <v>0</v>
      </c>
      <c r="P179" s="87">
        <f t="shared" si="191"/>
        <v>0</v>
      </c>
      <c r="Q179" s="87">
        <f t="shared" si="191"/>
        <v>0</v>
      </c>
      <c r="R179" s="87">
        <f t="shared" si="191"/>
        <v>0</v>
      </c>
      <c r="S179" s="87">
        <f t="shared" si="191"/>
        <v>0</v>
      </c>
      <c r="T179" s="90">
        <f t="shared" ref="T179" si="193">T180+T181+T184+T185+T186+T187+T188</f>
        <v>0</v>
      </c>
      <c r="U179" s="536">
        <f t="shared" si="167"/>
        <v>0</v>
      </c>
      <c r="V179" s="442">
        <f t="shared" si="191"/>
        <v>0</v>
      </c>
      <c r="W179" s="87">
        <f t="shared" si="191"/>
        <v>0</v>
      </c>
      <c r="X179" s="90">
        <f t="shared" si="191"/>
        <v>0</v>
      </c>
      <c r="Y179" s="486">
        <f t="shared" si="191"/>
        <v>0</v>
      </c>
      <c r="Z179" s="89">
        <f t="shared" si="191"/>
        <v>0</v>
      </c>
      <c r="AA179" s="91">
        <f t="shared" si="191"/>
        <v>0</v>
      </c>
      <c r="AB179" s="210"/>
      <c r="AC179" s="209"/>
    </row>
    <row r="180" spans="1:29" s="18" customFormat="1" hidden="1">
      <c r="A180" s="127" t="s">
        <v>247</v>
      </c>
      <c r="B180" s="116" t="s">
        <v>672</v>
      </c>
      <c r="C180" s="801" t="s">
        <v>248</v>
      </c>
      <c r="D180" s="802"/>
      <c r="E180" s="802"/>
      <c r="F180" s="397">
        <f>SUM(N180:Z180)</f>
        <v>0</v>
      </c>
      <c r="G180" s="420">
        <f>SUM(N180:Z180)</f>
        <v>0</v>
      </c>
      <c r="H180" s="420">
        <f>SUM(O180:AA180)</f>
        <v>0</v>
      </c>
      <c r="I180" s="616">
        <f t="shared" ref="I180" si="194">SUM(O180:AA180)</f>
        <v>0</v>
      </c>
      <c r="J180" s="148"/>
      <c r="K180" s="166">
        <f t="shared" si="184"/>
        <v>0</v>
      </c>
      <c r="L180" s="94"/>
      <c r="M180" s="95"/>
      <c r="N180" s="95"/>
      <c r="O180" s="94"/>
      <c r="P180" s="95"/>
      <c r="Q180" s="95"/>
      <c r="R180" s="95"/>
      <c r="S180" s="95"/>
      <c r="T180" s="98"/>
      <c r="U180" s="539">
        <f t="shared" si="167"/>
        <v>0</v>
      </c>
      <c r="V180" s="445"/>
      <c r="W180" s="95"/>
      <c r="X180" s="98"/>
      <c r="Y180" s="489"/>
      <c r="Z180" s="97"/>
      <c r="AA180" s="99"/>
      <c r="AB180" s="188"/>
      <c r="AC180" s="17"/>
    </row>
    <row r="181" spans="1:29" s="18" customFormat="1" hidden="1">
      <c r="A181" s="127" t="s">
        <v>249</v>
      </c>
      <c r="B181" s="92" t="s">
        <v>673</v>
      </c>
      <c r="C181" s="769" t="s">
        <v>250</v>
      </c>
      <c r="D181" s="770"/>
      <c r="E181" s="770"/>
      <c r="F181" s="399">
        <f>F182+F183</f>
        <v>0</v>
      </c>
      <c r="G181" s="422">
        <f>G182+G183</f>
        <v>0</v>
      </c>
      <c r="H181" s="422">
        <f>H182+H183</f>
        <v>0</v>
      </c>
      <c r="I181" s="618">
        <f>I182+I183</f>
        <v>0</v>
      </c>
      <c r="J181" s="150">
        <f t="shared" ref="J181:AA181" si="195">J182+J183</f>
        <v>0</v>
      </c>
      <c r="K181" s="166">
        <f t="shared" si="184"/>
        <v>0</v>
      </c>
      <c r="L181" s="94">
        <f t="shared" ref="L181:N181" si="196">L182+L183</f>
        <v>0</v>
      </c>
      <c r="M181" s="95">
        <f t="shared" si="196"/>
        <v>0</v>
      </c>
      <c r="N181" s="95">
        <f t="shared" si="196"/>
        <v>0</v>
      </c>
      <c r="O181" s="94">
        <f t="shared" si="195"/>
        <v>0</v>
      </c>
      <c r="P181" s="95">
        <f t="shared" si="195"/>
        <v>0</v>
      </c>
      <c r="Q181" s="95">
        <f t="shared" si="195"/>
        <v>0</v>
      </c>
      <c r="R181" s="95">
        <f t="shared" si="195"/>
        <v>0</v>
      </c>
      <c r="S181" s="95">
        <f t="shared" si="195"/>
        <v>0</v>
      </c>
      <c r="T181" s="98">
        <f t="shared" ref="T181" si="197">T182+T183</f>
        <v>0</v>
      </c>
      <c r="U181" s="539">
        <f t="shared" si="167"/>
        <v>0</v>
      </c>
      <c r="V181" s="445">
        <f t="shared" si="195"/>
        <v>0</v>
      </c>
      <c r="W181" s="95">
        <f t="shared" si="195"/>
        <v>0</v>
      </c>
      <c r="X181" s="98">
        <f t="shared" si="195"/>
        <v>0</v>
      </c>
      <c r="Y181" s="489">
        <f t="shared" si="195"/>
        <v>0</v>
      </c>
      <c r="Z181" s="97">
        <f t="shared" si="195"/>
        <v>0</v>
      </c>
      <c r="AA181" s="99">
        <f t="shared" si="195"/>
        <v>0</v>
      </c>
      <c r="AB181" s="188"/>
      <c r="AC181" s="17"/>
    </row>
    <row r="182" spans="1:29" hidden="1">
      <c r="B182" s="55"/>
      <c r="C182" s="2"/>
      <c r="D182" s="764" t="s">
        <v>250</v>
      </c>
      <c r="E182" s="764"/>
      <c r="F182" s="406">
        <f t="shared" ref="F182:F188" si="198">SUM(N182:Z182)</f>
        <v>0</v>
      </c>
      <c r="G182" s="429">
        <f t="shared" ref="G182:H188" si="199">SUM(N182:Z182)</f>
        <v>0</v>
      </c>
      <c r="H182" s="429">
        <f t="shared" si="199"/>
        <v>0</v>
      </c>
      <c r="I182" s="625">
        <f t="shared" ref="I182:I188" si="200">SUM(O182:AA182)</f>
        <v>0</v>
      </c>
      <c r="J182" s="149"/>
      <c r="K182" s="167">
        <f t="shared" si="184"/>
        <v>0</v>
      </c>
      <c r="L182" s="75"/>
      <c r="M182" s="1"/>
      <c r="N182" s="1"/>
      <c r="O182" s="75"/>
      <c r="P182" s="1"/>
      <c r="Q182" s="1"/>
      <c r="R182" s="1"/>
      <c r="S182" s="1"/>
      <c r="T182" s="81"/>
      <c r="U182" s="541">
        <f t="shared" si="167"/>
        <v>0</v>
      </c>
      <c r="V182" s="447"/>
      <c r="W182" s="1"/>
      <c r="X182" s="81"/>
      <c r="Y182" s="490"/>
      <c r="Z182" s="42"/>
      <c r="AA182" s="44"/>
      <c r="AB182" s="188"/>
    </row>
    <row r="183" spans="1:29" hidden="1">
      <c r="B183" s="55"/>
      <c r="C183" s="2"/>
      <c r="D183" s="764" t="s">
        <v>349</v>
      </c>
      <c r="E183" s="764"/>
      <c r="F183" s="406">
        <f t="shared" si="198"/>
        <v>0</v>
      </c>
      <c r="G183" s="429">
        <f t="shared" si="199"/>
        <v>0</v>
      </c>
      <c r="H183" s="429">
        <f t="shared" si="199"/>
        <v>0</v>
      </c>
      <c r="I183" s="625">
        <f t="shared" si="200"/>
        <v>0</v>
      </c>
      <c r="J183" s="149"/>
      <c r="K183" s="167">
        <f t="shared" si="184"/>
        <v>0</v>
      </c>
      <c r="L183" s="75"/>
      <c r="M183" s="1"/>
      <c r="N183" s="1"/>
      <c r="O183" s="75"/>
      <c r="P183" s="1"/>
      <c r="Q183" s="1"/>
      <c r="R183" s="1"/>
      <c r="S183" s="1"/>
      <c r="T183" s="81"/>
      <c r="U183" s="541">
        <f t="shared" si="167"/>
        <v>0</v>
      </c>
      <c r="V183" s="447"/>
      <c r="W183" s="1"/>
      <c r="X183" s="81"/>
      <c r="Y183" s="490"/>
      <c r="Z183" s="42"/>
      <c r="AA183" s="44"/>
      <c r="AB183" s="188"/>
    </row>
    <row r="184" spans="1:29" s="18" customFormat="1" hidden="1">
      <c r="A184" s="127" t="s">
        <v>251</v>
      </c>
      <c r="B184" s="92" t="s">
        <v>674</v>
      </c>
      <c r="C184" s="769" t="s">
        <v>252</v>
      </c>
      <c r="D184" s="770"/>
      <c r="E184" s="770"/>
      <c r="F184" s="399">
        <f t="shared" si="198"/>
        <v>0</v>
      </c>
      <c r="G184" s="422">
        <f t="shared" si="199"/>
        <v>0</v>
      </c>
      <c r="H184" s="422">
        <f t="shared" si="199"/>
        <v>0</v>
      </c>
      <c r="I184" s="618">
        <f t="shared" si="200"/>
        <v>0</v>
      </c>
      <c r="J184" s="150"/>
      <c r="K184" s="166">
        <f t="shared" si="184"/>
        <v>0</v>
      </c>
      <c r="L184" s="94"/>
      <c r="M184" s="95"/>
      <c r="N184" s="95"/>
      <c r="O184" s="94"/>
      <c r="P184" s="95"/>
      <c r="Q184" s="95"/>
      <c r="R184" s="95"/>
      <c r="S184" s="95"/>
      <c r="T184" s="98"/>
      <c r="U184" s="539">
        <f t="shared" si="167"/>
        <v>0</v>
      </c>
      <c r="V184" s="445"/>
      <c r="W184" s="95"/>
      <c r="X184" s="98"/>
      <c r="Y184" s="489"/>
      <c r="Z184" s="97"/>
      <c r="AA184" s="99"/>
      <c r="AB184" s="188"/>
      <c r="AC184" s="17"/>
    </row>
    <row r="185" spans="1:29" s="18" customFormat="1" hidden="1">
      <c r="A185" s="127" t="s">
        <v>253</v>
      </c>
      <c r="B185" s="92" t="s">
        <v>675</v>
      </c>
      <c r="C185" s="769" t="s">
        <v>254</v>
      </c>
      <c r="D185" s="770"/>
      <c r="E185" s="770"/>
      <c r="F185" s="399">
        <f t="shared" si="198"/>
        <v>0</v>
      </c>
      <c r="G185" s="422">
        <f t="shared" si="199"/>
        <v>0</v>
      </c>
      <c r="H185" s="422">
        <f t="shared" si="199"/>
        <v>0</v>
      </c>
      <c r="I185" s="618">
        <f t="shared" si="200"/>
        <v>0</v>
      </c>
      <c r="J185" s="150"/>
      <c r="K185" s="166">
        <f t="shared" si="184"/>
        <v>0</v>
      </c>
      <c r="L185" s="94"/>
      <c r="M185" s="95"/>
      <c r="N185" s="95"/>
      <c r="O185" s="94"/>
      <c r="P185" s="95"/>
      <c r="Q185" s="95"/>
      <c r="R185" s="95"/>
      <c r="S185" s="95"/>
      <c r="T185" s="98"/>
      <c r="U185" s="539">
        <f t="shared" si="167"/>
        <v>0</v>
      </c>
      <c r="V185" s="445"/>
      <c r="W185" s="95"/>
      <c r="X185" s="98"/>
      <c r="Y185" s="489"/>
      <c r="Z185" s="97"/>
      <c r="AA185" s="99"/>
      <c r="AB185" s="188"/>
      <c r="AC185" s="17"/>
    </row>
    <row r="186" spans="1:29" s="18" customFormat="1" hidden="1">
      <c r="A186" s="127" t="s">
        <v>255</v>
      </c>
      <c r="B186" s="92" t="s">
        <v>676</v>
      </c>
      <c r="C186" s="769" t="s">
        <v>256</v>
      </c>
      <c r="D186" s="770"/>
      <c r="E186" s="770"/>
      <c r="F186" s="399">
        <f t="shared" si="198"/>
        <v>0</v>
      </c>
      <c r="G186" s="422">
        <f t="shared" si="199"/>
        <v>0</v>
      </c>
      <c r="H186" s="422">
        <f t="shared" si="199"/>
        <v>0</v>
      </c>
      <c r="I186" s="618">
        <f t="shared" si="200"/>
        <v>0</v>
      </c>
      <c r="J186" s="150"/>
      <c r="K186" s="166">
        <f t="shared" si="184"/>
        <v>0</v>
      </c>
      <c r="L186" s="94"/>
      <c r="M186" s="95"/>
      <c r="N186" s="95"/>
      <c r="O186" s="94"/>
      <c r="P186" s="95"/>
      <c r="Q186" s="95"/>
      <c r="R186" s="95"/>
      <c r="S186" s="95"/>
      <c r="T186" s="98"/>
      <c r="U186" s="539">
        <f t="shared" si="167"/>
        <v>0</v>
      </c>
      <c r="V186" s="445"/>
      <c r="W186" s="95"/>
      <c r="X186" s="98"/>
      <c r="Y186" s="489"/>
      <c r="Z186" s="97"/>
      <c r="AA186" s="99"/>
      <c r="AB186" s="188"/>
      <c r="AC186" s="17"/>
    </row>
    <row r="187" spans="1:29" s="18" customFormat="1" hidden="1">
      <c r="A187" s="127" t="s">
        <v>257</v>
      </c>
      <c r="B187" s="92" t="s">
        <v>677</v>
      </c>
      <c r="C187" s="769" t="s">
        <v>258</v>
      </c>
      <c r="D187" s="770"/>
      <c r="E187" s="770"/>
      <c r="F187" s="399">
        <f t="shared" si="198"/>
        <v>0</v>
      </c>
      <c r="G187" s="422">
        <f t="shared" si="199"/>
        <v>0</v>
      </c>
      <c r="H187" s="422">
        <f t="shared" si="199"/>
        <v>0</v>
      </c>
      <c r="I187" s="618">
        <f t="shared" si="200"/>
        <v>0</v>
      </c>
      <c r="J187" s="150"/>
      <c r="K187" s="166">
        <f t="shared" si="184"/>
        <v>0</v>
      </c>
      <c r="L187" s="94"/>
      <c r="M187" s="95"/>
      <c r="N187" s="95"/>
      <c r="O187" s="94"/>
      <c r="P187" s="95"/>
      <c r="Q187" s="95"/>
      <c r="R187" s="95"/>
      <c r="S187" s="95"/>
      <c r="T187" s="98"/>
      <c r="U187" s="539">
        <f t="shared" si="167"/>
        <v>0</v>
      </c>
      <c r="V187" s="445"/>
      <c r="W187" s="95"/>
      <c r="X187" s="98"/>
      <c r="Y187" s="489"/>
      <c r="Z187" s="97"/>
      <c r="AA187" s="99"/>
      <c r="AB187" s="188"/>
      <c r="AC187" s="17"/>
    </row>
    <row r="188" spans="1:29" s="18" customFormat="1" ht="15.75" hidden="1" thickBot="1">
      <c r="A188" s="127" t="s">
        <v>259</v>
      </c>
      <c r="B188" s="126" t="s">
        <v>678</v>
      </c>
      <c r="C188" s="814" t="s">
        <v>260</v>
      </c>
      <c r="D188" s="815"/>
      <c r="E188" s="815"/>
      <c r="F188" s="412">
        <f t="shared" si="198"/>
        <v>0</v>
      </c>
      <c r="G188" s="435">
        <f t="shared" si="199"/>
        <v>0</v>
      </c>
      <c r="H188" s="435">
        <f t="shared" si="199"/>
        <v>0</v>
      </c>
      <c r="I188" s="631">
        <f t="shared" si="200"/>
        <v>0</v>
      </c>
      <c r="J188" s="162"/>
      <c r="K188" s="166">
        <f t="shared" si="184"/>
        <v>0</v>
      </c>
      <c r="L188" s="94"/>
      <c r="M188" s="95"/>
      <c r="N188" s="95"/>
      <c r="O188" s="94"/>
      <c r="P188" s="95"/>
      <c r="Q188" s="95"/>
      <c r="R188" s="95"/>
      <c r="S188" s="95"/>
      <c r="T188" s="98"/>
      <c r="U188" s="539">
        <f t="shared" si="167"/>
        <v>0</v>
      </c>
      <c r="V188" s="445"/>
      <c r="W188" s="95"/>
      <c r="X188" s="98"/>
      <c r="Y188" s="489"/>
      <c r="Z188" s="97"/>
      <c r="AA188" s="99"/>
      <c r="AB188" s="188"/>
      <c r="AC188" s="17"/>
    </row>
    <row r="189" spans="1:29" ht="15.75" thickBot="1">
      <c r="B189" s="100" t="s">
        <v>261</v>
      </c>
      <c r="C189" s="773" t="s">
        <v>262</v>
      </c>
      <c r="D189" s="774"/>
      <c r="E189" s="774"/>
      <c r="F189" s="402">
        <f>F190+F191+F192+F193</f>
        <v>0</v>
      </c>
      <c r="G189" s="425">
        <f>G190+G191+G192+G193</f>
        <v>0</v>
      </c>
      <c r="H189" s="425">
        <f>H190+H191+H192+H193</f>
        <v>0</v>
      </c>
      <c r="I189" s="621">
        <f>I190+I191+I192+I193</f>
        <v>0</v>
      </c>
      <c r="J189" s="152">
        <f t="shared" ref="J189:AA189" si="201">J190+J191+J192+J193</f>
        <v>0</v>
      </c>
      <c r="K189" s="164">
        <f t="shared" si="184"/>
        <v>0</v>
      </c>
      <c r="L189" s="86">
        <f t="shared" ref="L189:N189" si="202">L190+L191+L192+L193</f>
        <v>0</v>
      </c>
      <c r="M189" s="87">
        <f t="shared" si="202"/>
        <v>0</v>
      </c>
      <c r="N189" s="87">
        <f t="shared" si="202"/>
        <v>0</v>
      </c>
      <c r="O189" s="86">
        <f t="shared" si="201"/>
        <v>0</v>
      </c>
      <c r="P189" s="87">
        <f t="shared" si="201"/>
        <v>0</v>
      </c>
      <c r="Q189" s="87">
        <f t="shared" si="201"/>
        <v>0</v>
      </c>
      <c r="R189" s="87">
        <f t="shared" si="201"/>
        <v>0</v>
      </c>
      <c r="S189" s="87">
        <f t="shared" si="201"/>
        <v>0</v>
      </c>
      <c r="T189" s="90">
        <f t="shared" ref="T189" si="203">T190+T191+T192+T193</f>
        <v>0</v>
      </c>
      <c r="U189" s="536">
        <f t="shared" si="167"/>
        <v>0</v>
      </c>
      <c r="V189" s="442">
        <f t="shared" si="201"/>
        <v>0</v>
      </c>
      <c r="W189" s="87">
        <f t="shared" si="201"/>
        <v>0</v>
      </c>
      <c r="X189" s="90">
        <f t="shared" si="201"/>
        <v>0</v>
      </c>
      <c r="Y189" s="486">
        <f t="shared" si="201"/>
        <v>0</v>
      </c>
      <c r="Z189" s="89">
        <f t="shared" si="201"/>
        <v>0</v>
      </c>
      <c r="AA189" s="91">
        <f t="shared" si="201"/>
        <v>0</v>
      </c>
      <c r="AB189" s="188"/>
    </row>
    <row r="190" spans="1:29" s="18" customFormat="1" hidden="1">
      <c r="A190" s="127" t="s">
        <v>263</v>
      </c>
      <c r="B190" s="268" t="s">
        <v>679</v>
      </c>
      <c r="C190" s="816" t="s">
        <v>264</v>
      </c>
      <c r="D190" s="817"/>
      <c r="E190" s="817"/>
      <c r="F190" s="413">
        <f>SUM(N190:Z190)</f>
        <v>0</v>
      </c>
      <c r="G190" s="436">
        <f t="shared" ref="G190:H193" si="204">SUM(N190:Z190)</f>
        <v>0</v>
      </c>
      <c r="H190" s="436">
        <f t="shared" si="204"/>
        <v>0</v>
      </c>
      <c r="I190" s="632">
        <f t="shared" ref="I190:I193" si="205">SUM(O190:AA190)</f>
        <v>0</v>
      </c>
      <c r="J190" s="270"/>
      <c r="K190" s="271">
        <f t="shared" si="184"/>
        <v>0</v>
      </c>
      <c r="L190" s="272"/>
      <c r="M190" s="273"/>
      <c r="N190" s="273"/>
      <c r="O190" s="272"/>
      <c r="P190" s="273"/>
      <c r="Q190" s="273"/>
      <c r="R190" s="273"/>
      <c r="S190" s="273"/>
      <c r="T190" s="274"/>
      <c r="U190" s="544">
        <f t="shared" si="167"/>
        <v>0</v>
      </c>
      <c r="V190" s="450"/>
      <c r="W190" s="273"/>
      <c r="X190" s="274"/>
      <c r="Y190" s="559"/>
      <c r="Z190" s="275"/>
      <c r="AA190" s="276"/>
      <c r="AB190" s="188"/>
      <c r="AC190" s="17"/>
    </row>
    <row r="191" spans="1:29" s="18" customFormat="1" hidden="1">
      <c r="A191" s="127" t="s">
        <v>265</v>
      </c>
      <c r="B191" s="277" t="s">
        <v>680</v>
      </c>
      <c r="C191" s="810" t="s">
        <v>879</v>
      </c>
      <c r="D191" s="811"/>
      <c r="E191" s="811"/>
      <c r="F191" s="414">
        <f>SUM(N191:Z191)</f>
        <v>0</v>
      </c>
      <c r="G191" s="437">
        <f t="shared" si="204"/>
        <v>0</v>
      </c>
      <c r="H191" s="437">
        <f t="shared" si="204"/>
        <v>0</v>
      </c>
      <c r="I191" s="633">
        <f t="shared" si="205"/>
        <v>0</v>
      </c>
      <c r="J191" s="279"/>
      <c r="K191" s="271">
        <f t="shared" si="184"/>
        <v>0</v>
      </c>
      <c r="L191" s="272"/>
      <c r="M191" s="273"/>
      <c r="N191" s="273"/>
      <c r="O191" s="272"/>
      <c r="P191" s="273"/>
      <c r="Q191" s="273"/>
      <c r="R191" s="273"/>
      <c r="S191" s="273"/>
      <c r="T191" s="274"/>
      <c r="U191" s="544">
        <f t="shared" si="167"/>
        <v>0</v>
      </c>
      <c r="V191" s="450"/>
      <c r="W191" s="273"/>
      <c r="X191" s="274"/>
      <c r="Y191" s="559"/>
      <c r="Z191" s="275"/>
      <c r="AA191" s="276"/>
      <c r="AB191" s="188"/>
      <c r="AC191" s="17"/>
    </row>
    <row r="192" spans="1:29" s="18" customFormat="1" hidden="1">
      <c r="A192" s="127" t="s">
        <v>266</v>
      </c>
      <c r="B192" s="277" t="s">
        <v>681</v>
      </c>
      <c r="C192" s="810" t="s">
        <v>267</v>
      </c>
      <c r="D192" s="811"/>
      <c r="E192" s="811"/>
      <c r="F192" s="414">
        <f>SUM(N192:Z192)</f>
        <v>0</v>
      </c>
      <c r="G192" s="437">
        <f t="shared" si="204"/>
        <v>0</v>
      </c>
      <c r="H192" s="437">
        <f t="shared" si="204"/>
        <v>0</v>
      </c>
      <c r="I192" s="633">
        <f t="shared" si="205"/>
        <v>0</v>
      </c>
      <c r="J192" s="279"/>
      <c r="K192" s="271">
        <f t="shared" si="184"/>
        <v>0</v>
      </c>
      <c r="L192" s="272"/>
      <c r="M192" s="273"/>
      <c r="N192" s="273"/>
      <c r="O192" s="272"/>
      <c r="P192" s="273"/>
      <c r="Q192" s="273"/>
      <c r="R192" s="273"/>
      <c r="S192" s="273"/>
      <c r="T192" s="274"/>
      <c r="U192" s="544">
        <f t="shared" si="167"/>
        <v>0</v>
      </c>
      <c r="V192" s="450"/>
      <c r="W192" s="273"/>
      <c r="X192" s="274"/>
      <c r="Y192" s="559"/>
      <c r="Z192" s="275"/>
      <c r="AA192" s="276"/>
      <c r="AB192" s="188"/>
      <c r="AC192" s="17"/>
    </row>
    <row r="193" spans="1:29" s="18" customFormat="1" ht="15.75" hidden="1" thickBot="1">
      <c r="A193" s="127" t="s">
        <v>268</v>
      </c>
      <c r="B193" s="280" t="s">
        <v>682</v>
      </c>
      <c r="C193" s="812" t="s">
        <v>366</v>
      </c>
      <c r="D193" s="813"/>
      <c r="E193" s="813"/>
      <c r="F193" s="415">
        <f>SUM(N193:Z193)</f>
        <v>0</v>
      </c>
      <c r="G193" s="438">
        <f t="shared" si="204"/>
        <v>0</v>
      </c>
      <c r="H193" s="438">
        <f t="shared" si="204"/>
        <v>0</v>
      </c>
      <c r="I193" s="634">
        <f t="shared" si="205"/>
        <v>0</v>
      </c>
      <c r="J193" s="282"/>
      <c r="K193" s="271">
        <f t="shared" si="184"/>
        <v>0</v>
      </c>
      <c r="L193" s="272"/>
      <c r="M193" s="273"/>
      <c r="N193" s="273"/>
      <c r="O193" s="272"/>
      <c r="P193" s="273"/>
      <c r="Q193" s="273"/>
      <c r="R193" s="273"/>
      <c r="S193" s="273"/>
      <c r="T193" s="274"/>
      <c r="U193" s="544">
        <f t="shared" si="167"/>
        <v>0</v>
      </c>
      <c r="V193" s="450"/>
      <c r="W193" s="273"/>
      <c r="X193" s="274"/>
      <c r="Y193" s="559"/>
      <c r="Z193" s="275"/>
      <c r="AA193" s="276"/>
      <c r="AB193" s="188"/>
      <c r="AC193" s="17"/>
    </row>
    <row r="194" spans="1:29" ht="15.75" thickBot="1">
      <c r="B194" s="100" t="s">
        <v>269</v>
      </c>
      <c r="C194" s="773" t="s">
        <v>270</v>
      </c>
      <c r="D194" s="774"/>
      <c r="E194" s="774"/>
      <c r="F194" s="402">
        <f>F195+F196+F207+F218+F229+F232+F244+F245+F246</f>
        <v>0</v>
      </c>
      <c r="G194" s="425">
        <f>G195+G196+G207+G218+G229+G232+G244+G245+G246</f>
        <v>0</v>
      </c>
      <c r="H194" s="425">
        <f>H195+H196+H207+H218+H229+H232+H244+H245+H246</f>
        <v>0</v>
      </c>
      <c r="I194" s="621">
        <f>I195+I196+I207+I218+I229+I232+I244+I245+I246</f>
        <v>0</v>
      </c>
      <c r="J194" s="152">
        <f t="shared" ref="J194:AA194" si="206">J195+J196+J207+J218+J229+J232+J244+J245+J246</f>
        <v>0</v>
      </c>
      <c r="K194" s="164">
        <f t="shared" si="184"/>
        <v>0</v>
      </c>
      <c r="L194" s="86">
        <f t="shared" ref="L194:N194" si="207">L195+L196+L207+L218+L229+L232+L244+L245+L246</f>
        <v>0</v>
      </c>
      <c r="M194" s="87">
        <f t="shared" si="207"/>
        <v>0</v>
      </c>
      <c r="N194" s="87">
        <f t="shared" si="207"/>
        <v>0</v>
      </c>
      <c r="O194" s="86">
        <f t="shared" si="206"/>
        <v>0</v>
      </c>
      <c r="P194" s="87">
        <f t="shared" si="206"/>
        <v>0</v>
      </c>
      <c r="Q194" s="87">
        <f t="shared" si="206"/>
        <v>0</v>
      </c>
      <c r="R194" s="87">
        <f t="shared" si="206"/>
        <v>0</v>
      </c>
      <c r="S194" s="87">
        <f t="shared" si="206"/>
        <v>0</v>
      </c>
      <c r="T194" s="90">
        <f t="shared" ref="T194" si="208">T195+T196+T207+T218+T229+T232+T244+T245+T246</f>
        <v>0</v>
      </c>
      <c r="U194" s="536">
        <f t="shared" si="167"/>
        <v>0</v>
      </c>
      <c r="V194" s="442">
        <f t="shared" si="206"/>
        <v>0</v>
      </c>
      <c r="W194" s="87">
        <f t="shared" si="206"/>
        <v>0</v>
      </c>
      <c r="X194" s="90">
        <f t="shared" si="206"/>
        <v>0</v>
      </c>
      <c r="Y194" s="486">
        <f t="shared" si="206"/>
        <v>0</v>
      </c>
      <c r="Z194" s="89">
        <f t="shared" si="206"/>
        <v>0</v>
      </c>
      <c r="AA194" s="91">
        <f t="shared" si="206"/>
        <v>0</v>
      </c>
      <c r="AB194" s="188"/>
    </row>
    <row r="195" spans="1:29" s="18" customFormat="1" ht="25.5" hidden="1" customHeight="1">
      <c r="A195" s="127" t="s">
        <v>271</v>
      </c>
      <c r="B195" s="92" t="s">
        <v>683</v>
      </c>
      <c r="C195" s="733" t="s">
        <v>367</v>
      </c>
      <c r="D195" s="734"/>
      <c r="E195" s="734"/>
      <c r="F195" s="416">
        <f>SUM(N195:Z195)</f>
        <v>0</v>
      </c>
      <c r="G195" s="439">
        <f>SUM(N195:Z195)</f>
        <v>0</v>
      </c>
      <c r="H195" s="439">
        <f>SUM(O195:AA195)</f>
        <v>0</v>
      </c>
      <c r="I195" s="635">
        <f t="shared" ref="I195" si="209">SUM(O195:AA195)</f>
        <v>0</v>
      </c>
      <c r="J195" s="163"/>
      <c r="K195" s="166">
        <f t="shared" si="184"/>
        <v>0</v>
      </c>
      <c r="L195" s="94"/>
      <c r="M195" s="95"/>
      <c r="N195" s="95"/>
      <c r="O195" s="94"/>
      <c r="P195" s="95"/>
      <c r="Q195" s="95"/>
      <c r="R195" s="95"/>
      <c r="S195" s="95"/>
      <c r="T195" s="98"/>
      <c r="U195" s="539">
        <f t="shared" si="167"/>
        <v>0</v>
      </c>
      <c r="V195" s="445"/>
      <c r="W195" s="95"/>
      <c r="X195" s="98"/>
      <c r="Y195" s="489"/>
      <c r="Z195" s="97"/>
      <c r="AA195" s="99"/>
      <c r="AB195" s="188"/>
    </row>
    <row r="196" spans="1:29" s="18" customFormat="1" ht="16.350000000000001" hidden="1" customHeight="1">
      <c r="A196" s="127" t="s">
        <v>272</v>
      </c>
      <c r="B196" s="92" t="s">
        <v>684</v>
      </c>
      <c r="C196" s="808" t="s">
        <v>812</v>
      </c>
      <c r="D196" s="809"/>
      <c r="E196" s="809"/>
      <c r="F196" s="416">
        <f>F197+F198+F199+F200+F201+F202+F203+F204+F205+F206</f>
        <v>0</v>
      </c>
      <c r="G196" s="439">
        <f>G197+G198+G199+G200+G201+G202+G203+G204+G205+G206</f>
        <v>0</v>
      </c>
      <c r="H196" s="439">
        <f>H197+H198+H199+H200+H201+H202+H203+H204+H205+H206</f>
        <v>0</v>
      </c>
      <c r="I196" s="635">
        <f>I197+I198+I199+I200+I201+I202+I203+I204+I205+I206</f>
        <v>0</v>
      </c>
      <c r="J196" s="163">
        <f t="shared" ref="J196:AA196" si="210">J197+J198+J199+J200+J201+J202+J203+J204+J205+J206</f>
        <v>0</v>
      </c>
      <c r="K196" s="166">
        <f t="shared" si="184"/>
        <v>0</v>
      </c>
      <c r="L196" s="94">
        <f t="shared" ref="L196:N196" si="211">L197+L198+L199+L200+L201+L202+L203+L204+L205+L206</f>
        <v>0</v>
      </c>
      <c r="M196" s="95">
        <f t="shared" si="211"/>
        <v>0</v>
      </c>
      <c r="N196" s="95">
        <f t="shared" si="211"/>
        <v>0</v>
      </c>
      <c r="O196" s="94">
        <f t="shared" si="210"/>
        <v>0</v>
      </c>
      <c r="P196" s="95">
        <f t="shared" si="210"/>
        <v>0</v>
      </c>
      <c r="Q196" s="95">
        <f t="shared" si="210"/>
        <v>0</v>
      </c>
      <c r="R196" s="95">
        <f t="shared" si="210"/>
        <v>0</v>
      </c>
      <c r="S196" s="95">
        <f t="shared" si="210"/>
        <v>0</v>
      </c>
      <c r="T196" s="98">
        <f t="shared" ref="T196" si="212">T197+T198+T199+T200+T201+T202+T203+T204+T205+T206</f>
        <v>0</v>
      </c>
      <c r="U196" s="539">
        <f t="shared" si="167"/>
        <v>0</v>
      </c>
      <c r="V196" s="445">
        <f t="shared" si="210"/>
        <v>0</v>
      </c>
      <c r="W196" s="95">
        <f t="shared" si="210"/>
        <v>0</v>
      </c>
      <c r="X196" s="98">
        <f t="shared" si="210"/>
        <v>0</v>
      </c>
      <c r="Y196" s="489">
        <f t="shared" si="210"/>
        <v>0</v>
      </c>
      <c r="Z196" s="97">
        <f t="shared" si="210"/>
        <v>0</v>
      </c>
      <c r="AA196" s="99">
        <f t="shared" si="210"/>
        <v>0</v>
      </c>
      <c r="AB196" s="188"/>
    </row>
    <row r="197" spans="1:29" hidden="1">
      <c r="B197" s="55"/>
      <c r="C197" s="2"/>
      <c r="D197" s="764" t="s">
        <v>813</v>
      </c>
      <c r="E197" s="764"/>
      <c r="F197" s="406">
        <f t="shared" ref="F197:F206" si="213">SUM(N197:Z197)</f>
        <v>0</v>
      </c>
      <c r="G197" s="429">
        <f t="shared" ref="G197:H206" si="214">SUM(N197:Z197)</f>
        <v>0</v>
      </c>
      <c r="H197" s="429">
        <f t="shared" si="214"/>
        <v>0</v>
      </c>
      <c r="I197" s="625">
        <f t="shared" ref="I197:I206" si="215">SUM(O197:AA197)</f>
        <v>0</v>
      </c>
      <c r="J197" s="149"/>
      <c r="K197" s="167">
        <f t="shared" si="184"/>
        <v>0</v>
      </c>
      <c r="L197" s="75"/>
      <c r="M197" s="1"/>
      <c r="N197" s="1"/>
      <c r="O197" s="75"/>
      <c r="P197" s="1"/>
      <c r="Q197" s="1"/>
      <c r="R197" s="1"/>
      <c r="S197" s="1"/>
      <c r="T197" s="81"/>
      <c r="U197" s="541">
        <f t="shared" si="167"/>
        <v>0</v>
      </c>
      <c r="V197" s="447"/>
      <c r="W197" s="1"/>
      <c r="X197" s="81"/>
      <c r="Y197" s="490"/>
      <c r="Z197" s="42"/>
      <c r="AA197" s="44"/>
      <c r="AB197" s="188"/>
    </row>
    <row r="198" spans="1:29" hidden="1">
      <c r="B198" s="55"/>
      <c r="C198" s="2"/>
      <c r="D198" s="764" t="s">
        <v>814</v>
      </c>
      <c r="E198" s="764"/>
      <c r="F198" s="406">
        <f t="shared" si="213"/>
        <v>0</v>
      </c>
      <c r="G198" s="429">
        <f t="shared" si="214"/>
        <v>0</v>
      </c>
      <c r="H198" s="429">
        <f t="shared" si="214"/>
        <v>0</v>
      </c>
      <c r="I198" s="625">
        <f t="shared" si="215"/>
        <v>0</v>
      </c>
      <c r="J198" s="149"/>
      <c r="K198" s="167">
        <f t="shared" si="184"/>
        <v>0</v>
      </c>
      <c r="L198" s="75"/>
      <c r="M198" s="1"/>
      <c r="N198" s="1"/>
      <c r="O198" s="75"/>
      <c r="P198" s="1"/>
      <c r="Q198" s="1"/>
      <c r="R198" s="1"/>
      <c r="S198" s="1"/>
      <c r="T198" s="81"/>
      <c r="U198" s="541">
        <f t="shared" si="167"/>
        <v>0</v>
      </c>
      <c r="V198" s="447"/>
      <c r="W198" s="1"/>
      <c r="X198" s="81"/>
      <c r="Y198" s="490"/>
      <c r="Z198" s="42"/>
      <c r="AA198" s="44"/>
      <c r="AB198" s="188"/>
    </row>
    <row r="199" spans="1:29" hidden="1">
      <c r="B199" s="55"/>
      <c r="C199" s="2"/>
      <c r="D199" s="764" t="s">
        <v>545</v>
      </c>
      <c r="E199" s="764"/>
      <c r="F199" s="406">
        <f t="shared" si="213"/>
        <v>0</v>
      </c>
      <c r="G199" s="429">
        <f t="shared" si="214"/>
        <v>0</v>
      </c>
      <c r="H199" s="429">
        <f t="shared" si="214"/>
        <v>0</v>
      </c>
      <c r="I199" s="625">
        <f t="shared" si="215"/>
        <v>0</v>
      </c>
      <c r="J199" s="149"/>
      <c r="K199" s="167">
        <f t="shared" si="184"/>
        <v>0</v>
      </c>
      <c r="L199" s="75"/>
      <c r="M199" s="1"/>
      <c r="N199" s="1"/>
      <c r="O199" s="75"/>
      <c r="P199" s="1"/>
      <c r="Q199" s="1"/>
      <c r="R199" s="1"/>
      <c r="S199" s="1"/>
      <c r="T199" s="81"/>
      <c r="U199" s="541">
        <f t="shared" si="167"/>
        <v>0</v>
      </c>
      <c r="V199" s="447"/>
      <c r="W199" s="1"/>
      <c r="X199" s="81"/>
      <c r="Y199" s="490"/>
      <c r="Z199" s="42"/>
      <c r="AA199" s="44"/>
      <c r="AB199" s="188"/>
    </row>
    <row r="200" spans="1:29" ht="25.5" hidden="1" customHeight="1">
      <c r="B200" s="55"/>
      <c r="C200" s="2"/>
      <c r="D200" s="735" t="s">
        <v>548</v>
      </c>
      <c r="E200" s="735"/>
      <c r="F200" s="409">
        <f t="shared" si="213"/>
        <v>0</v>
      </c>
      <c r="G200" s="432">
        <f t="shared" si="214"/>
        <v>0</v>
      </c>
      <c r="H200" s="432">
        <f t="shared" si="214"/>
        <v>0</v>
      </c>
      <c r="I200" s="628">
        <f t="shared" si="215"/>
        <v>0</v>
      </c>
      <c r="J200" s="159"/>
      <c r="K200" s="167">
        <f t="shared" si="184"/>
        <v>0</v>
      </c>
      <c r="L200" s="75"/>
      <c r="M200" s="1"/>
      <c r="N200" s="1"/>
      <c r="O200" s="75"/>
      <c r="P200" s="1"/>
      <c r="Q200" s="1"/>
      <c r="R200" s="1"/>
      <c r="S200" s="1"/>
      <c r="T200" s="81"/>
      <c r="U200" s="541">
        <f t="shared" si="167"/>
        <v>0</v>
      </c>
      <c r="V200" s="447"/>
      <c r="W200" s="1"/>
      <c r="X200" s="81"/>
      <c r="Y200" s="490"/>
      <c r="Z200" s="42"/>
      <c r="AA200" s="44"/>
      <c r="AB200" s="188"/>
    </row>
    <row r="201" spans="1:29" hidden="1">
      <c r="B201" s="55"/>
      <c r="C201" s="2"/>
      <c r="D201" s="764" t="s">
        <v>550</v>
      </c>
      <c r="E201" s="764"/>
      <c r="F201" s="406">
        <f t="shared" si="213"/>
        <v>0</v>
      </c>
      <c r="G201" s="429">
        <f t="shared" si="214"/>
        <v>0</v>
      </c>
      <c r="H201" s="429">
        <f t="shared" si="214"/>
        <v>0</v>
      </c>
      <c r="I201" s="625">
        <f t="shared" si="215"/>
        <v>0</v>
      </c>
      <c r="J201" s="149"/>
      <c r="K201" s="167">
        <f t="shared" si="184"/>
        <v>0</v>
      </c>
      <c r="L201" s="75"/>
      <c r="M201" s="1"/>
      <c r="N201" s="1"/>
      <c r="O201" s="75"/>
      <c r="P201" s="1"/>
      <c r="Q201" s="1"/>
      <c r="R201" s="1"/>
      <c r="S201" s="1"/>
      <c r="T201" s="81"/>
      <c r="U201" s="541">
        <f t="shared" ref="U201:U264" si="216">SUM(O201:T201)</f>
        <v>0</v>
      </c>
      <c r="V201" s="447"/>
      <c r="W201" s="1"/>
      <c r="X201" s="81"/>
      <c r="Y201" s="490"/>
      <c r="Z201" s="42"/>
      <c r="AA201" s="44"/>
      <c r="AB201" s="188"/>
    </row>
    <row r="202" spans="1:29" hidden="1">
      <c r="B202" s="55"/>
      <c r="C202" s="2"/>
      <c r="D202" s="764" t="s">
        <v>551</v>
      </c>
      <c r="E202" s="764"/>
      <c r="F202" s="406">
        <f t="shared" si="213"/>
        <v>0</v>
      </c>
      <c r="G202" s="429">
        <f t="shared" si="214"/>
        <v>0</v>
      </c>
      <c r="H202" s="429">
        <f t="shared" si="214"/>
        <v>0</v>
      </c>
      <c r="I202" s="625">
        <f t="shared" si="215"/>
        <v>0</v>
      </c>
      <c r="J202" s="149"/>
      <c r="K202" s="167">
        <f t="shared" si="184"/>
        <v>0</v>
      </c>
      <c r="L202" s="75"/>
      <c r="M202" s="1"/>
      <c r="N202" s="1"/>
      <c r="O202" s="75"/>
      <c r="P202" s="1"/>
      <c r="Q202" s="1"/>
      <c r="R202" s="1"/>
      <c r="S202" s="1"/>
      <c r="T202" s="81"/>
      <c r="U202" s="541">
        <f t="shared" si="216"/>
        <v>0</v>
      </c>
      <c r="V202" s="447"/>
      <c r="W202" s="1"/>
      <c r="X202" s="81"/>
      <c r="Y202" s="490"/>
      <c r="Z202" s="42"/>
      <c r="AA202" s="44"/>
      <c r="AB202" s="188"/>
    </row>
    <row r="203" spans="1:29" ht="25.5" hidden="1" customHeight="1">
      <c r="B203" s="55"/>
      <c r="C203" s="2"/>
      <c r="D203" s="735" t="s">
        <v>555</v>
      </c>
      <c r="E203" s="735"/>
      <c r="F203" s="409">
        <f t="shared" si="213"/>
        <v>0</v>
      </c>
      <c r="G203" s="432">
        <f t="shared" si="214"/>
        <v>0</v>
      </c>
      <c r="H203" s="432">
        <f t="shared" si="214"/>
        <v>0</v>
      </c>
      <c r="I203" s="628">
        <f t="shared" si="215"/>
        <v>0</v>
      </c>
      <c r="J203" s="159"/>
      <c r="K203" s="167">
        <f t="shared" si="184"/>
        <v>0</v>
      </c>
      <c r="L203" s="75"/>
      <c r="M203" s="1"/>
      <c r="N203" s="1"/>
      <c r="O203" s="75"/>
      <c r="P203" s="1"/>
      <c r="Q203" s="1"/>
      <c r="R203" s="1"/>
      <c r="S203" s="1"/>
      <c r="T203" s="81"/>
      <c r="U203" s="541">
        <f t="shared" si="216"/>
        <v>0</v>
      </c>
      <c r="V203" s="447"/>
      <c r="W203" s="1"/>
      <c r="X203" s="81"/>
      <c r="Y203" s="490"/>
      <c r="Z203" s="42"/>
      <c r="AA203" s="44"/>
      <c r="AB203" s="188"/>
    </row>
    <row r="204" spans="1:29" ht="25.5" hidden="1" customHeight="1">
      <c r="B204" s="55"/>
      <c r="C204" s="2"/>
      <c r="D204" s="735" t="s">
        <v>558</v>
      </c>
      <c r="E204" s="735"/>
      <c r="F204" s="409">
        <f t="shared" si="213"/>
        <v>0</v>
      </c>
      <c r="G204" s="432">
        <f t="shared" si="214"/>
        <v>0</v>
      </c>
      <c r="H204" s="432">
        <f t="shared" si="214"/>
        <v>0</v>
      </c>
      <c r="I204" s="628">
        <f t="shared" si="215"/>
        <v>0</v>
      </c>
      <c r="J204" s="159"/>
      <c r="K204" s="167">
        <f t="shared" si="184"/>
        <v>0</v>
      </c>
      <c r="L204" s="75"/>
      <c r="M204" s="1"/>
      <c r="N204" s="1"/>
      <c r="O204" s="75"/>
      <c r="P204" s="1"/>
      <c r="Q204" s="1"/>
      <c r="R204" s="1"/>
      <c r="S204" s="1"/>
      <c r="T204" s="81"/>
      <c r="U204" s="541">
        <f t="shared" si="216"/>
        <v>0</v>
      </c>
      <c r="V204" s="447"/>
      <c r="W204" s="1"/>
      <c r="X204" s="81"/>
      <c r="Y204" s="490"/>
      <c r="Z204" s="42"/>
      <c r="AA204" s="44"/>
      <c r="AB204" s="188"/>
    </row>
    <row r="205" spans="1:29" ht="25.5" hidden="1" customHeight="1">
      <c r="B205" s="55"/>
      <c r="C205" s="2"/>
      <c r="D205" s="735" t="s">
        <v>560</v>
      </c>
      <c r="E205" s="735"/>
      <c r="F205" s="409">
        <f t="shared" si="213"/>
        <v>0</v>
      </c>
      <c r="G205" s="432">
        <f t="shared" si="214"/>
        <v>0</v>
      </c>
      <c r="H205" s="432">
        <f t="shared" si="214"/>
        <v>0</v>
      </c>
      <c r="I205" s="628">
        <f t="shared" si="215"/>
        <v>0</v>
      </c>
      <c r="J205" s="159"/>
      <c r="K205" s="167">
        <f t="shared" si="184"/>
        <v>0</v>
      </c>
      <c r="L205" s="75"/>
      <c r="M205" s="1"/>
      <c r="N205" s="1"/>
      <c r="O205" s="75"/>
      <c r="P205" s="1"/>
      <c r="Q205" s="1"/>
      <c r="R205" s="1"/>
      <c r="S205" s="1"/>
      <c r="T205" s="81"/>
      <c r="U205" s="541">
        <f t="shared" si="216"/>
        <v>0</v>
      </c>
      <c r="V205" s="447"/>
      <c r="W205" s="1"/>
      <c r="X205" s="81"/>
      <c r="Y205" s="490"/>
      <c r="Z205" s="42"/>
      <c r="AA205" s="44"/>
      <c r="AB205" s="188"/>
    </row>
    <row r="206" spans="1:29" ht="25.5" hidden="1" customHeight="1">
      <c r="B206" s="55"/>
      <c r="C206" s="2"/>
      <c r="D206" s="735" t="s">
        <v>563</v>
      </c>
      <c r="E206" s="735"/>
      <c r="F206" s="409">
        <f t="shared" si="213"/>
        <v>0</v>
      </c>
      <c r="G206" s="432">
        <f t="shared" si="214"/>
        <v>0</v>
      </c>
      <c r="H206" s="432">
        <f t="shared" si="214"/>
        <v>0</v>
      </c>
      <c r="I206" s="628">
        <f t="shared" si="215"/>
        <v>0</v>
      </c>
      <c r="J206" s="159"/>
      <c r="K206" s="167">
        <f t="shared" si="184"/>
        <v>0</v>
      </c>
      <c r="L206" s="75"/>
      <c r="M206" s="1"/>
      <c r="N206" s="1"/>
      <c r="O206" s="75"/>
      <c r="P206" s="1"/>
      <c r="Q206" s="1"/>
      <c r="R206" s="1"/>
      <c r="S206" s="1"/>
      <c r="T206" s="81"/>
      <c r="U206" s="541">
        <f t="shared" si="216"/>
        <v>0</v>
      </c>
      <c r="V206" s="447"/>
      <c r="W206" s="1"/>
      <c r="X206" s="81"/>
      <c r="Y206" s="490"/>
      <c r="Z206" s="42"/>
      <c r="AA206" s="44"/>
      <c r="AB206" s="188"/>
    </row>
    <row r="207" spans="1:29" s="18" customFormat="1" ht="25.5" hidden="1" customHeight="1">
      <c r="A207" s="130" t="s">
        <v>273</v>
      </c>
      <c r="B207" s="92" t="s">
        <v>685</v>
      </c>
      <c r="C207" s="808" t="s">
        <v>606</v>
      </c>
      <c r="D207" s="809"/>
      <c r="E207" s="809"/>
      <c r="F207" s="416">
        <f>F208+F209+F210+F211+F212+F213+F214+F215+F216+F217</f>
        <v>0</v>
      </c>
      <c r="G207" s="439">
        <f>G208+G209+G210+G211+G212+G213+G214+G215+G216+G217</f>
        <v>0</v>
      </c>
      <c r="H207" s="439">
        <f>H208+H209+H210+H211+H212+H213+H214+H215+H216+H217</f>
        <v>0</v>
      </c>
      <c r="I207" s="635">
        <f>I208+I209+I210+I211+I212+I213+I214+I215+I216+I217</f>
        <v>0</v>
      </c>
      <c r="J207" s="163">
        <f t="shared" ref="J207:AA207" si="217">J208+J209+J210+J211+J212+J213+J214+J215+J216+J217</f>
        <v>0</v>
      </c>
      <c r="K207" s="166">
        <f t="shared" si="184"/>
        <v>0</v>
      </c>
      <c r="L207" s="94">
        <f t="shared" ref="L207:N207" si="218">L208+L209+L210+L211+L212+L213+L214+L215+L216+L217</f>
        <v>0</v>
      </c>
      <c r="M207" s="95">
        <f t="shared" si="218"/>
        <v>0</v>
      </c>
      <c r="N207" s="95">
        <f t="shared" si="218"/>
        <v>0</v>
      </c>
      <c r="O207" s="94">
        <f t="shared" si="217"/>
        <v>0</v>
      </c>
      <c r="P207" s="95">
        <f t="shared" si="217"/>
        <v>0</v>
      </c>
      <c r="Q207" s="95">
        <f t="shared" si="217"/>
        <v>0</v>
      </c>
      <c r="R207" s="95">
        <f t="shared" si="217"/>
        <v>0</v>
      </c>
      <c r="S207" s="95">
        <f t="shared" si="217"/>
        <v>0</v>
      </c>
      <c r="T207" s="98">
        <f t="shared" ref="T207" si="219">T208+T209+T210+T211+T212+T213+T214+T215+T216+T217</f>
        <v>0</v>
      </c>
      <c r="U207" s="539">
        <f t="shared" si="216"/>
        <v>0</v>
      </c>
      <c r="V207" s="445">
        <f t="shared" si="217"/>
        <v>0</v>
      </c>
      <c r="W207" s="95">
        <f t="shared" si="217"/>
        <v>0</v>
      </c>
      <c r="X207" s="98">
        <f t="shared" si="217"/>
        <v>0</v>
      </c>
      <c r="Y207" s="489">
        <f t="shared" si="217"/>
        <v>0</v>
      </c>
      <c r="Z207" s="97">
        <f t="shared" si="217"/>
        <v>0</v>
      </c>
      <c r="AA207" s="99">
        <f t="shared" si="217"/>
        <v>0</v>
      </c>
      <c r="AB207" s="188"/>
    </row>
    <row r="208" spans="1:29" hidden="1">
      <c r="B208" s="55"/>
      <c r="C208" s="2"/>
      <c r="D208" s="764" t="s">
        <v>815</v>
      </c>
      <c r="E208" s="764"/>
      <c r="F208" s="406">
        <f t="shared" ref="F208:F217" si="220">SUM(N208:Z208)</f>
        <v>0</v>
      </c>
      <c r="G208" s="429">
        <f t="shared" ref="G208:H217" si="221">SUM(N208:Z208)</f>
        <v>0</v>
      </c>
      <c r="H208" s="429">
        <f t="shared" si="221"/>
        <v>0</v>
      </c>
      <c r="I208" s="625">
        <f t="shared" ref="I208:I217" si="222">SUM(O208:AA208)</f>
        <v>0</v>
      </c>
      <c r="J208" s="149"/>
      <c r="K208" s="167">
        <f t="shared" si="184"/>
        <v>0</v>
      </c>
      <c r="L208" s="75"/>
      <c r="M208" s="1"/>
      <c r="N208" s="1"/>
      <c r="O208" s="75"/>
      <c r="P208" s="1"/>
      <c r="Q208" s="1"/>
      <c r="R208" s="1"/>
      <c r="S208" s="1"/>
      <c r="T208" s="81"/>
      <c r="U208" s="541">
        <f t="shared" si="216"/>
        <v>0</v>
      </c>
      <c r="V208" s="447"/>
      <c r="W208" s="1"/>
      <c r="X208" s="81"/>
      <c r="Y208" s="490"/>
      <c r="Z208" s="42"/>
      <c r="AA208" s="44"/>
      <c r="AB208" s="188"/>
    </row>
    <row r="209" spans="1:28" hidden="1">
      <c r="B209" s="55"/>
      <c r="C209" s="2"/>
      <c r="D209" s="764" t="s">
        <v>816</v>
      </c>
      <c r="E209" s="764"/>
      <c r="F209" s="406">
        <f t="shared" si="220"/>
        <v>0</v>
      </c>
      <c r="G209" s="429">
        <f t="shared" si="221"/>
        <v>0</v>
      </c>
      <c r="H209" s="429">
        <f t="shared" si="221"/>
        <v>0</v>
      </c>
      <c r="I209" s="625">
        <f t="shared" si="222"/>
        <v>0</v>
      </c>
      <c r="J209" s="149"/>
      <c r="K209" s="167">
        <f t="shared" si="184"/>
        <v>0</v>
      </c>
      <c r="L209" s="75"/>
      <c r="M209" s="1"/>
      <c r="N209" s="1"/>
      <c r="O209" s="75"/>
      <c r="P209" s="1"/>
      <c r="Q209" s="1"/>
      <c r="R209" s="1"/>
      <c r="S209" s="1"/>
      <c r="T209" s="81"/>
      <c r="U209" s="541">
        <f t="shared" si="216"/>
        <v>0</v>
      </c>
      <c r="V209" s="447"/>
      <c r="W209" s="1"/>
      <c r="X209" s="81"/>
      <c r="Y209" s="490"/>
      <c r="Z209" s="42"/>
      <c r="AA209" s="44"/>
      <c r="AB209" s="188"/>
    </row>
    <row r="210" spans="1:28" hidden="1">
      <c r="B210" s="55"/>
      <c r="C210" s="2"/>
      <c r="D210" s="764" t="s">
        <v>546</v>
      </c>
      <c r="E210" s="764"/>
      <c r="F210" s="406">
        <f t="shared" si="220"/>
        <v>0</v>
      </c>
      <c r="G210" s="429">
        <f t="shared" si="221"/>
        <v>0</v>
      </c>
      <c r="H210" s="429">
        <f t="shared" si="221"/>
        <v>0</v>
      </c>
      <c r="I210" s="625">
        <f t="shared" si="222"/>
        <v>0</v>
      </c>
      <c r="J210" s="149"/>
      <c r="K210" s="167">
        <f t="shared" si="184"/>
        <v>0</v>
      </c>
      <c r="L210" s="75"/>
      <c r="M210" s="1"/>
      <c r="N210" s="1"/>
      <c r="O210" s="75"/>
      <c r="P210" s="1"/>
      <c r="Q210" s="1"/>
      <c r="R210" s="1"/>
      <c r="S210" s="1"/>
      <c r="T210" s="81"/>
      <c r="U210" s="541">
        <f t="shared" si="216"/>
        <v>0</v>
      </c>
      <c r="V210" s="447"/>
      <c r="W210" s="1"/>
      <c r="X210" s="81"/>
      <c r="Y210" s="490"/>
      <c r="Z210" s="42"/>
      <c r="AA210" s="44"/>
      <c r="AB210" s="188"/>
    </row>
    <row r="211" spans="1:28" ht="25.5" hidden="1" customHeight="1">
      <c r="B211" s="55"/>
      <c r="C211" s="2"/>
      <c r="D211" s="735" t="s">
        <v>549</v>
      </c>
      <c r="E211" s="735"/>
      <c r="F211" s="409">
        <f t="shared" si="220"/>
        <v>0</v>
      </c>
      <c r="G211" s="432">
        <f t="shared" si="221"/>
        <v>0</v>
      </c>
      <c r="H211" s="432">
        <f t="shared" si="221"/>
        <v>0</v>
      </c>
      <c r="I211" s="628">
        <f t="shared" si="222"/>
        <v>0</v>
      </c>
      <c r="J211" s="159"/>
      <c r="K211" s="167">
        <f t="shared" si="184"/>
        <v>0</v>
      </c>
      <c r="L211" s="75"/>
      <c r="M211" s="1"/>
      <c r="N211" s="1"/>
      <c r="O211" s="75"/>
      <c r="P211" s="1"/>
      <c r="Q211" s="1"/>
      <c r="R211" s="1"/>
      <c r="S211" s="1"/>
      <c r="T211" s="81"/>
      <c r="U211" s="541">
        <f t="shared" si="216"/>
        <v>0</v>
      </c>
      <c r="V211" s="447"/>
      <c r="W211" s="1"/>
      <c r="X211" s="81"/>
      <c r="Y211" s="490"/>
      <c r="Z211" s="42"/>
      <c r="AA211" s="44"/>
      <c r="AB211" s="188"/>
    </row>
    <row r="212" spans="1:28" hidden="1">
      <c r="B212" s="55"/>
      <c r="C212" s="2"/>
      <c r="D212" s="764" t="s">
        <v>552</v>
      </c>
      <c r="E212" s="764"/>
      <c r="F212" s="406">
        <f t="shared" si="220"/>
        <v>0</v>
      </c>
      <c r="G212" s="429">
        <f t="shared" si="221"/>
        <v>0</v>
      </c>
      <c r="H212" s="429">
        <f t="shared" si="221"/>
        <v>0</v>
      </c>
      <c r="I212" s="625">
        <f t="shared" si="222"/>
        <v>0</v>
      </c>
      <c r="J212" s="149"/>
      <c r="K212" s="167">
        <f t="shared" si="184"/>
        <v>0</v>
      </c>
      <c r="L212" s="75"/>
      <c r="M212" s="1"/>
      <c r="N212" s="1"/>
      <c r="O212" s="75"/>
      <c r="P212" s="1"/>
      <c r="Q212" s="1"/>
      <c r="R212" s="1"/>
      <c r="S212" s="1"/>
      <c r="T212" s="81"/>
      <c r="U212" s="541">
        <f t="shared" si="216"/>
        <v>0</v>
      </c>
      <c r="V212" s="447"/>
      <c r="W212" s="1"/>
      <c r="X212" s="81"/>
      <c r="Y212" s="490"/>
      <c r="Z212" s="42"/>
      <c r="AA212" s="44"/>
      <c r="AB212" s="188"/>
    </row>
    <row r="213" spans="1:28" hidden="1">
      <c r="B213" s="55"/>
      <c r="C213" s="2"/>
      <c r="D213" s="764" t="s">
        <v>817</v>
      </c>
      <c r="E213" s="764"/>
      <c r="F213" s="406">
        <f t="shared" si="220"/>
        <v>0</v>
      </c>
      <c r="G213" s="429">
        <f t="shared" si="221"/>
        <v>0</v>
      </c>
      <c r="H213" s="429">
        <f t="shared" si="221"/>
        <v>0</v>
      </c>
      <c r="I213" s="625">
        <f t="shared" si="222"/>
        <v>0</v>
      </c>
      <c r="J213" s="149"/>
      <c r="K213" s="167">
        <f t="shared" si="184"/>
        <v>0</v>
      </c>
      <c r="L213" s="75"/>
      <c r="M213" s="1"/>
      <c r="N213" s="1"/>
      <c r="O213" s="75"/>
      <c r="P213" s="1"/>
      <c r="Q213" s="1"/>
      <c r="R213" s="1"/>
      <c r="S213" s="1"/>
      <c r="T213" s="81"/>
      <c r="U213" s="541">
        <f t="shared" si="216"/>
        <v>0</v>
      </c>
      <c r="V213" s="447"/>
      <c r="W213" s="1"/>
      <c r="X213" s="81"/>
      <c r="Y213" s="490"/>
      <c r="Z213" s="42"/>
      <c r="AA213" s="44"/>
      <c r="AB213" s="188"/>
    </row>
    <row r="214" spans="1:28" ht="25.5" hidden="1" customHeight="1">
      <c r="B214" s="55"/>
      <c r="C214" s="2"/>
      <c r="D214" s="735" t="s">
        <v>556</v>
      </c>
      <c r="E214" s="735"/>
      <c r="F214" s="409">
        <f t="shared" si="220"/>
        <v>0</v>
      </c>
      <c r="G214" s="432">
        <f t="shared" si="221"/>
        <v>0</v>
      </c>
      <c r="H214" s="432">
        <f t="shared" si="221"/>
        <v>0</v>
      </c>
      <c r="I214" s="628">
        <f t="shared" si="222"/>
        <v>0</v>
      </c>
      <c r="J214" s="159"/>
      <c r="K214" s="167">
        <f t="shared" si="184"/>
        <v>0</v>
      </c>
      <c r="L214" s="75"/>
      <c r="M214" s="1"/>
      <c r="N214" s="1"/>
      <c r="O214" s="75"/>
      <c r="P214" s="1"/>
      <c r="Q214" s="1"/>
      <c r="R214" s="1"/>
      <c r="S214" s="1"/>
      <c r="T214" s="81"/>
      <c r="U214" s="541">
        <f t="shared" si="216"/>
        <v>0</v>
      </c>
      <c r="V214" s="447"/>
      <c r="W214" s="1"/>
      <c r="X214" s="81"/>
      <c r="Y214" s="490"/>
      <c r="Z214" s="42"/>
      <c r="AA214" s="44"/>
      <c r="AB214" s="188"/>
    </row>
    <row r="215" spans="1:28" ht="25.5" hidden="1" customHeight="1">
      <c r="B215" s="55"/>
      <c r="C215" s="2"/>
      <c r="D215" s="735" t="s">
        <v>559</v>
      </c>
      <c r="E215" s="735"/>
      <c r="F215" s="409">
        <f t="shared" si="220"/>
        <v>0</v>
      </c>
      <c r="G215" s="432">
        <f t="shared" si="221"/>
        <v>0</v>
      </c>
      <c r="H215" s="432">
        <f t="shared" si="221"/>
        <v>0</v>
      </c>
      <c r="I215" s="628">
        <f t="shared" si="222"/>
        <v>0</v>
      </c>
      <c r="J215" s="159"/>
      <c r="K215" s="167">
        <f t="shared" si="184"/>
        <v>0</v>
      </c>
      <c r="L215" s="75"/>
      <c r="M215" s="1"/>
      <c r="N215" s="1"/>
      <c r="O215" s="75"/>
      <c r="P215" s="1"/>
      <c r="Q215" s="1"/>
      <c r="R215" s="1"/>
      <c r="S215" s="1"/>
      <c r="T215" s="81"/>
      <c r="U215" s="541">
        <f t="shared" si="216"/>
        <v>0</v>
      </c>
      <c r="V215" s="447"/>
      <c r="W215" s="1"/>
      <c r="X215" s="81"/>
      <c r="Y215" s="490"/>
      <c r="Z215" s="42"/>
      <c r="AA215" s="44"/>
      <c r="AB215" s="188"/>
    </row>
    <row r="216" spans="1:28" ht="25.5" hidden="1" customHeight="1">
      <c r="B216" s="55"/>
      <c r="C216" s="2"/>
      <c r="D216" s="735" t="s">
        <v>561</v>
      </c>
      <c r="E216" s="735"/>
      <c r="F216" s="409">
        <f t="shared" si="220"/>
        <v>0</v>
      </c>
      <c r="G216" s="432">
        <f t="shared" si="221"/>
        <v>0</v>
      </c>
      <c r="H216" s="432">
        <f t="shared" si="221"/>
        <v>0</v>
      </c>
      <c r="I216" s="628">
        <f t="shared" si="222"/>
        <v>0</v>
      </c>
      <c r="J216" s="159"/>
      <c r="K216" s="167">
        <f t="shared" si="184"/>
        <v>0</v>
      </c>
      <c r="L216" s="75"/>
      <c r="M216" s="1"/>
      <c r="N216" s="1"/>
      <c r="O216" s="75"/>
      <c r="P216" s="1"/>
      <c r="Q216" s="1"/>
      <c r="R216" s="1"/>
      <c r="S216" s="1"/>
      <c r="T216" s="81"/>
      <c r="U216" s="541">
        <f t="shared" si="216"/>
        <v>0</v>
      </c>
      <c r="V216" s="447"/>
      <c r="W216" s="1"/>
      <c r="X216" s="81"/>
      <c r="Y216" s="490"/>
      <c r="Z216" s="42"/>
      <c r="AA216" s="44"/>
      <c r="AB216" s="188"/>
    </row>
    <row r="217" spans="1:28" ht="25.5" hidden="1" customHeight="1">
      <c r="B217" s="55"/>
      <c r="C217" s="2"/>
      <c r="D217" s="735" t="s">
        <v>564</v>
      </c>
      <c r="E217" s="735"/>
      <c r="F217" s="409">
        <f t="shared" si="220"/>
        <v>0</v>
      </c>
      <c r="G217" s="432">
        <f t="shared" si="221"/>
        <v>0</v>
      </c>
      <c r="H217" s="432">
        <f t="shared" si="221"/>
        <v>0</v>
      </c>
      <c r="I217" s="628">
        <f t="shared" si="222"/>
        <v>0</v>
      </c>
      <c r="J217" s="159"/>
      <c r="K217" s="167">
        <f t="shared" si="184"/>
        <v>0</v>
      </c>
      <c r="L217" s="75"/>
      <c r="M217" s="1"/>
      <c r="N217" s="1"/>
      <c r="O217" s="75"/>
      <c r="P217" s="1"/>
      <c r="Q217" s="1"/>
      <c r="R217" s="1"/>
      <c r="S217" s="1"/>
      <c r="T217" s="81"/>
      <c r="U217" s="541">
        <f t="shared" si="216"/>
        <v>0</v>
      </c>
      <c r="V217" s="447"/>
      <c r="W217" s="1"/>
      <c r="X217" s="81"/>
      <c r="Y217" s="490"/>
      <c r="Z217" s="42"/>
      <c r="AA217" s="44"/>
      <c r="AB217" s="188"/>
    </row>
    <row r="218" spans="1:28" s="18" customFormat="1" hidden="1">
      <c r="A218" s="127" t="s">
        <v>274</v>
      </c>
      <c r="B218" s="92" t="s">
        <v>686</v>
      </c>
      <c r="C218" s="769" t="s">
        <v>275</v>
      </c>
      <c r="D218" s="770"/>
      <c r="E218" s="770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618">
        <f>I219+I220+I221+I222+I223+I224+I225+I226+I227+I228</f>
        <v>0</v>
      </c>
      <c r="J218" s="150">
        <f t="shared" ref="J218:AA218" si="223">J219+J220+J221+J222+J223+J224+J225+J226+J227+J228</f>
        <v>0</v>
      </c>
      <c r="K218" s="166">
        <f t="shared" si="184"/>
        <v>0</v>
      </c>
      <c r="L218" s="94">
        <f t="shared" ref="L218:N218" si="224">L219+L220+L221+L222+L223+L224+L225+L226+L227+L228</f>
        <v>0</v>
      </c>
      <c r="M218" s="95">
        <f t="shared" si="224"/>
        <v>0</v>
      </c>
      <c r="N218" s="95">
        <f t="shared" si="224"/>
        <v>0</v>
      </c>
      <c r="O218" s="94">
        <f t="shared" si="223"/>
        <v>0</v>
      </c>
      <c r="P218" s="95">
        <f t="shared" si="223"/>
        <v>0</v>
      </c>
      <c r="Q218" s="95">
        <f t="shared" si="223"/>
        <v>0</v>
      </c>
      <c r="R218" s="95">
        <f t="shared" si="223"/>
        <v>0</v>
      </c>
      <c r="S218" s="95">
        <f t="shared" si="223"/>
        <v>0</v>
      </c>
      <c r="T218" s="98">
        <f t="shared" ref="T218" si="225">T219+T220+T221+T222+T223+T224+T225+T226+T227+T228</f>
        <v>0</v>
      </c>
      <c r="U218" s="539">
        <f t="shared" si="216"/>
        <v>0</v>
      </c>
      <c r="V218" s="445">
        <f t="shared" si="223"/>
        <v>0</v>
      </c>
      <c r="W218" s="95">
        <f t="shared" si="223"/>
        <v>0</v>
      </c>
      <c r="X218" s="98">
        <f t="shared" si="223"/>
        <v>0</v>
      </c>
      <c r="Y218" s="489">
        <f t="shared" si="223"/>
        <v>0</v>
      </c>
      <c r="Z218" s="97">
        <f t="shared" si="223"/>
        <v>0</v>
      </c>
      <c r="AA218" s="99">
        <f t="shared" si="223"/>
        <v>0</v>
      </c>
      <c r="AB218" s="188"/>
    </row>
    <row r="219" spans="1:28" hidden="1">
      <c r="B219" s="55"/>
      <c r="C219" s="2"/>
      <c r="D219" s="764" t="s">
        <v>371</v>
      </c>
      <c r="E219" s="764"/>
      <c r="F219" s="406">
        <f t="shared" ref="F219:F228" si="226">SUM(N219:Z219)</f>
        <v>0</v>
      </c>
      <c r="G219" s="429">
        <f t="shared" ref="G219:H228" si="227">SUM(N219:Z219)</f>
        <v>0</v>
      </c>
      <c r="H219" s="429">
        <f t="shared" si="227"/>
        <v>0</v>
      </c>
      <c r="I219" s="625">
        <f t="shared" ref="I219:I228" si="228">SUM(O219:AA219)</f>
        <v>0</v>
      </c>
      <c r="J219" s="149"/>
      <c r="K219" s="167">
        <f t="shared" si="184"/>
        <v>0</v>
      </c>
      <c r="L219" s="75"/>
      <c r="M219" s="1"/>
      <c r="N219" s="1"/>
      <c r="O219" s="75"/>
      <c r="P219" s="1"/>
      <c r="Q219" s="1"/>
      <c r="R219" s="1"/>
      <c r="S219" s="1"/>
      <c r="T219" s="81"/>
      <c r="U219" s="541">
        <f t="shared" si="216"/>
        <v>0</v>
      </c>
      <c r="V219" s="447"/>
      <c r="W219" s="1"/>
      <c r="X219" s="81"/>
      <c r="Y219" s="490"/>
      <c r="Z219" s="42"/>
      <c r="AA219" s="44"/>
      <c r="AB219" s="188"/>
    </row>
    <row r="220" spans="1:28" hidden="1">
      <c r="B220" s="55"/>
      <c r="C220" s="2"/>
      <c r="D220" s="764" t="s">
        <v>544</v>
      </c>
      <c r="E220" s="764"/>
      <c r="F220" s="406">
        <f t="shared" si="226"/>
        <v>0</v>
      </c>
      <c r="G220" s="429">
        <f t="shared" si="227"/>
        <v>0</v>
      </c>
      <c r="H220" s="429">
        <f t="shared" si="227"/>
        <v>0</v>
      </c>
      <c r="I220" s="625">
        <f t="shared" si="228"/>
        <v>0</v>
      </c>
      <c r="J220" s="149"/>
      <c r="K220" s="167">
        <f t="shared" si="184"/>
        <v>0</v>
      </c>
      <c r="L220" s="75"/>
      <c r="M220" s="1"/>
      <c r="N220" s="1"/>
      <c r="O220" s="75"/>
      <c r="P220" s="1"/>
      <c r="Q220" s="1"/>
      <c r="R220" s="1"/>
      <c r="S220" s="1"/>
      <c r="T220" s="81"/>
      <c r="U220" s="541">
        <f t="shared" si="216"/>
        <v>0</v>
      </c>
      <c r="V220" s="447"/>
      <c r="W220" s="1"/>
      <c r="X220" s="81"/>
      <c r="Y220" s="490"/>
      <c r="Z220" s="42"/>
      <c r="AA220" s="44"/>
      <c r="AB220" s="188"/>
    </row>
    <row r="221" spans="1:28" hidden="1">
      <c r="B221" s="55"/>
      <c r="C221" s="2"/>
      <c r="D221" s="764" t="s">
        <v>547</v>
      </c>
      <c r="E221" s="764"/>
      <c r="F221" s="406">
        <f t="shared" si="226"/>
        <v>0</v>
      </c>
      <c r="G221" s="429">
        <f t="shared" si="227"/>
        <v>0</v>
      </c>
      <c r="H221" s="429">
        <f t="shared" si="227"/>
        <v>0</v>
      </c>
      <c r="I221" s="625">
        <f t="shared" si="228"/>
        <v>0</v>
      </c>
      <c r="J221" s="149"/>
      <c r="K221" s="167">
        <f t="shared" si="184"/>
        <v>0</v>
      </c>
      <c r="L221" s="75"/>
      <c r="M221" s="1"/>
      <c r="N221" s="1"/>
      <c r="O221" s="75"/>
      <c r="P221" s="1"/>
      <c r="Q221" s="1"/>
      <c r="R221" s="1"/>
      <c r="S221" s="1"/>
      <c r="T221" s="81"/>
      <c r="U221" s="541">
        <f t="shared" si="216"/>
        <v>0</v>
      </c>
      <c r="V221" s="447"/>
      <c r="W221" s="1"/>
      <c r="X221" s="81"/>
      <c r="Y221" s="490"/>
      <c r="Z221" s="42"/>
      <c r="AA221" s="44"/>
      <c r="AB221" s="188"/>
    </row>
    <row r="222" spans="1:28" hidden="1">
      <c r="B222" s="55"/>
      <c r="C222" s="2"/>
      <c r="D222" s="735" t="s">
        <v>818</v>
      </c>
      <c r="E222" s="735"/>
      <c r="F222" s="409">
        <f t="shared" si="226"/>
        <v>0</v>
      </c>
      <c r="G222" s="432">
        <f t="shared" si="227"/>
        <v>0</v>
      </c>
      <c r="H222" s="432">
        <f t="shared" si="227"/>
        <v>0</v>
      </c>
      <c r="I222" s="628">
        <f t="shared" si="228"/>
        <v>0</v>
      </c>
      <c r="J222" s="159"/>
      <c r="K222" s="167">
        <f t="shared" si="184"/>
        <v>0</v>
      </c>
      <c r="L222" s="75"/>
      <c r="M222" s="1"/>
      <c r="N222" s="1"/>
      <c r="O222" s="75"/>
      <c r="P222" s="1"/>
      <c r="Q222" s="1"/>
      <c r="R222" s="1"/>
      <c r="S222" s="1"/>
      <c r="T222" s="81"/>
      <c r="U222" s="541">
        <f t="shared" si="216"/>
        <v>0</v>
      </c>
      <c r="V222" s="447"/>
      <c r="W222" s="1"/>
      <c r="X222" s="81"/>
      <c r="Y222" s="490"/>
      <c r="Z222" s="42"/>
      <c r="AA222" s="44"/>
      <c r="AB222" s="188"/>
    </row>
    <row r="223" spans="1:28" hidden="1">
      <c r="B223" s="55"/>
      <c r="C223" s="2"/>
      <c r="D223" s="764" t="s">
        <v>554</v>
      </c>
      <c r="E223" s="764"/>
      <c r="F223" s="406">
        <f t="shared" si="226"/>
        <v>0</v>
      </c>
      <c r="G223" s="429">
        <f t="shared" si="227"/>
        <v>0</v>
      </c>
      <c r="H223" s="429">
        <f t="shared" si="227"/>
        <v>0</v>
      </c>
      <c r="I223" s="625">
        <f t="shared" si="228"/>
        <v>0</v>
      </c>
      <c r="J223" s="149"/>
      <c r="K223" s="167">
        <f t="shared" si="184"/>
        <v>0</v>
      </c>
      <c r="L223" s="75"/>
      <c r="M223" s="1"/>
      <c r="N223" s="1"/>
      <c r="O223" s="75"/>
      <c r="P223" s="1"/>
      <c r="Q223" s="1"/>
      <c r="R223" s="1"/>
      <c r="S223" s="1"/>
      <c r="T223" s="81"/>
      <c r="U223" s="541">
        <f t="shared" si="216"/>
        <v>0</v>
      </c>
      <c r="V223" s="447"/>
      <c r="W223" s="1"/>
      <c r="X223" s="81"/>
      <c r="Y223" s="490"/>
      <c r="Z223" s="42"/>
      <c r="AA223" s="44"/>
      <c r="AB223" s="188"/>
    </row>
    <row r="224" spans="1:28" hidden="1">
      <c r="B224" s="55"/>
      <c r="C224" s="2"/>
      <c r="D224" s="764" t="s">
        <v>553</v>
      </c>
      <c r="E224" s="764"/>
      <c r="F224" s="406">
        <f t="shared" si="226"/>
        <v>0</v>
      </c>
      <c r="G224" s="429">
        <f t="shared" si="227"/>
        <v>0</v>
      </c>
      <c r="H224" s="429">
        <f t="shared" si="227"/>
        <v>0</v>
      </c>
      <c r="I224" s="625">
        <f t="shared" si="228"/>
        <v>0</v>
      </c>
      <c r="J224" s="149"/>
      <c r="K224" s="167">
        <f t="shared" si="184"/>
        <v>0</v>
      </c>
      <c r="L224" s="75"/>
      <c r="M224" s="1"/>
      <c r="N224" s="1"/>
      <c r="O224" s="75"/>
      <c r="P224" s="1"/>
      <c r="Q224" s="1"/>
      <c r="R224" s="1"/>
      <c r="S224" s="1"/>
      <c r="T224" s="81"/>
      <c r="U224" s="541">
        <f t="shared" si="216"/>
        <v>0</v>
      </c>
      <c r="V224" s="447"/>
      <c r="W224" s="1"/>
      <c r="X224" s="81"/>
      <c r="Y224" s="490"/>
      <c r="Z224" s="42"/>
      <c r="AA224" s="44"/>
      <c r="AB224" s="188"/>
    </row>
    <row r="225" spans="1:28" ht="25.5" hidden="1" customHeight="1">
      <c r="B225" s="55"/>
      <c r="C225" s="2"/>
      <c r="D225" s="735" t="s">
        <v>557</v>
      </c>
      <c r="E225" s="735"/>
      <c r="F225" s="409">
        <f t="shared" si="226"/>
        <v>0</v>
      </c>
      <c r="G225" s="432">
        <f t="shared" si="227"/>
        <v>0</v>
      </c>
      <c r="H225" s="432">
        <f t="shared" si="227"/>
        <v>0</v>
      </c>
      <c r="I225" s="628">
        <f t="shared" si="228"/>
        <v>0</v>
      </c>
      <c r="J225" s="159"/>
      <c r="K225" s="167">
        <f t="shared" si="184"/>
        <v>0</v>
      </c>
      <c r="L225" s="75"/>
      <c r="M225" s="1"/>
      <c r="N225" s="1"/>
      <c r="O225" s="75"/>
      <c r="P225" s="1"/>
      <c r="Q225" s="1"/>
      <c r="R225" s="1"/>
      <c r="S225" s="1"/>
      <c r="T225" s="81"/>
      <c r="U225" s="541">
        <f t="shared" si="216"/>
        <v>0</v>
      </c>
      <c r="V225" s="447"/>
      <c r="W225" s="1"/>
      <c r="X225" s="81"/>
      <c r="Y225" s="490"/>
      <c r="Z225" s="42"/>
      <c r="AA225" s="44"/>
      <c r="AB225" s="188"/>
    </row>
    <row r="226" spans="1:28" hidden="1">
      <c r="B226" s="55"/>
      <c r="C226" s="2"/>
      <c r="D226" s="764" t="s">
        <v>819</v>
      </c>
      <c r="E226" s="764"/>
      <c r="F226" s="406">
        <f t="shared" si="226"/>
        <v>0</v>
      </c>
      <c r="G226" s="429">
        <f t="shared" si="227"/>
        <v>0</v>
      </c>
      <c r="H226" s="429">
        <f t="shared" si="227"/>
        <v>0</v>
      </c>
      <c r="I226" s="625">
        <f t="shared" si="228"/>
        <v>0</v>
      </c>
      <c r="J226" s="149"/>
      <c r="K226" s="167">
        <f t="shared" si="184"/>
        <v>0</v>
      </c>
      <c r="L226" s="75"/>
      <c r="M226" s="1"/>
      <c r="N226" s="1"/>
      <c r="O226" s="75"/>
      <c r="P226" s="1"/>
      <c r="Q226" s="1"/>
      <c r="R226" s="1"/>
      <c r="S226" s="1"/>
      <c r="T226" s="81"/>
      <c r="U226" s="541">
        <f t="shared" si="216"/>
        <v>0</v>
      </c>
      <c r="V226" s="447"/>
      <c r="W226" s="1"/>
      <c r="X226" s="81"/>
      <c r="Y226" s="490"/>
      <c r="Z226" s="42"/>
      <c r="AA226" s="44"/>
      <c r="AB226" s="188"/>
    </row>
    <row r="227" spans="1:28" ht="25.5" hidden="1" customHeight="1">
      <c r="B227" s="55"/>
      <c r="C227" s="2"/>
      <c r="D227" s="735" t="s">
        <v>562</v>
      </c>
      <c r="E227" s="735"/>
      <c r="F227" s="409">
        <f t="shared" si="226"/>
        <v>0</v>
      </c>
      <c r="G227" s="432">
        <f t="shared" si="227"/>
        <v>0</v>
      </c>
      <c r="H227" s="432">
        <f t="shared" si="227"/>
        <v>0</v>
      </c>
      <c r="I227" s="628">
        <f t="shared" si="228"/>
        <v>0</v>
      </c>
      <c r="J227" s="159"/>
      <c r="K227" s="167">
        <f t="shared" si="184"/>
        <v>0</v>
      </c>
      <c r="L227" s="75"/>
      <c r="M227" s="1"/>
      <c r="N227" s="1"/>
      <c r="O227" s="75"/>
      <c r="P227" s="1"/>
      <c r="Q227" s="1"/>
      <c r="R227" s="1"/>
      <c r="S227" s="1"/>
      <c r="T227" s="81"/>
      <c r="U227" s="541">
        <f t="shared" si="216"/>
        <v>0</v>
      </c>
      <c r="V227" s="447"/>
      <c r="W227" s="1"/>
      <c r="X227" s="81"/>
      <c r="Y227" s="490"/>
      <c r="Z227" s="42"/>
      <c r="AA227" s="44"/>
      <c r="AB227" s="188"/>
    </row>
    <row r="228" spans="1:28" ht="25.5" hidden="1" customHeight="1">
      <c r="B228" s="55"/>
      <c r="C228" s="2"/>
      <c r="D228" s="735" t="s">
        <v>565</v>
      </c>
      <c r="E228" s="735"/>
      <c r="F228" s="409">
        <f t="shared" si="226"/>
        <v>0</v>
      </c>
      <c r="G228" s="432">
        <f t="shared" si="227"/>
        <v>0</v>
      </c>
      <c r="H228" s="432">
        <f t="shared" si="227"/>
        <v>0</v>
      </c>
      <c r="I228" s="628">
        <f t="shared" si="228"/>
        <v>0</v>
      </c>
      <c r="J228" s="159"/>
      <c r="K228" s="167">
        <f t="shared" si="184"/>
        <v>0</v>
      </c>
      <c r="L228" s="75"/>
      <c r="M228" s="1"/>
      <c r="N228" s="1"/>
      <c r="O228" s="75"/>
      <c r="P228" s="1"/>
      <c r="Q228" s="1"/>
      <c r="R228" s="1"/>
      <c r="S228" s="1"/>
      <c r="T228" s="81"/>
      <c r="U228" s="541">
        <f t="shared" si="216"/>
        <v>0</v>
      </c>
      <c r="V228" s="447"/>
      <c r="W228" s="1"/>
      <c r="X228" s="81"/>
      <c r="Y228" s="490"/>
      <c r="Z228" s="42"/>
      <c r="AA228" s="44"/>
      <c r="AB228" s="188"/>
    </row>
    <row r="229" spans="1:28" s="18" customFormat="1" ht="25.5" hidden="1" customHeight="1">
      <c r="A229" s="127" t="s">
        <v>276</v>
      </c>
      <c r="B229" s="92" t="s">
        <v>687</v>
      </c>
      <c r="C229" s="808" t="s">
        <v>607</v>
      </c>
      <c r="D229" s="809"/>
      <c r="E229" s="809"/>
      <c r="F229" s="416">
        <f>F230+F231</f>
        <v>0</v>
      </c>
      <c r="G229" s="439">
        <f>G230+G231</f>
        <v>0</v>
      </c>
      <c r="H229" s="439">
        <f>H230+H231</f>
        <v>0</v>
      </c>
      <c r="I229" s="635">
        <f>I230+I231</f>
        <v>0</v>
      </c>
      <c r="J229" s="163">
        <f t="shared" ref="J229:AA229" si="229">J230+J231</f>
        <v>0</v>
      </c>
      <c r="K229" s="166">
        <f t="shared" si="184"/>
        <v>0</v>
      </c>
      <c r="L229" s="94">
        <f t="shared" ref="L229:N229" si="230">L230+L231</f>
        <v>0</v>
      </c>
      <c r="M229" s="95">
        <f t="shared" si="230"/>
        <v>0</v>
      </c>
      <c r="N229" s="95">
        <f t="shared" si="230"/>
        <v>0</v>
      </c>
      <c r="O229" s="94">
        <f t="shared" si="229"/>
        <v>0</v>
      </c>
      <c r="P229" s="95">
        <f t="shared" si="229"/>
        <v>0</v>
      </c>
      <c r="Q229" s="95">
        <f t="shared" si="229"/>
        <v>0</v>
      </c>
      <c r="R229" s="95">
        <f t="shared" si="229"/>
        <v>0</v>
      </c>
      <c r="S229" s="95">
        <f t="shared" si="229"/>
        <v>0</v>
      </c>
      <c r="T229" s="98">
        <f t="shared" ref="T229" si="231">T230+T231</f>
        <v>0</v>
      </c>
      <c r="U229" s="539">
        <f t="shared" si="216"/>
        <v>0</v>
      </c>
      <c r="V229" s="445">
        <f t="shared" si="229"/>
        <v>0</v>
      </c>
      <c r="W229" s="95">
        <f t="shared" si="229"/>
        <v>0</v>
      </c>
      <c r="X229" s="98">
        <f t="shared" si="229"/>
        <v>0</v>
      </c>
      <c r="Y229" s="489">
        <f t="shared" si="229"/>
        <v>0</v>
      </c>
      <c r="Z229" s="97">
        <f t="shared" si="229"/>
        <v>0</v>
      </c>
      <c r="AA229" s="99">
        <f t="shared" si="229"/>
        <v>0</v>
      </c>
      <c r="AB229" s="188"/>
    </row>
    <row r="230" spans="1:28" ht="25.5" hidden="1" customHeight="1">
      <c r="B230" s="55"/>
      <c r="C230" s="2"/>
      <c r="D230" s="735" t="s">
        <v>568</v>
      </c>
      <c r="E230" s="735"/>
      <c r="F230" s="409">
        <f>SUM(N230:Z230)</f>
        <v>0</v>
      </c>
      <c r="G230" s="432">
        <f>SUM(N230:Z230)</f>
        <v>0</v>
      </c>
      <c r="H230" s="432">
        <f>SUM(O230:AA230)</f>
        <v>0</v>
      </c>
      <c r="I230" s="628">
        <f t="shared" ref="I230:I231" si="232">SUM(O230:AA230)</f>
        <v>0</v>
      </c>
      <c r="J230" s="159"/>
      <c r="K230" s="167">
        <f t="shared" ref="K230:K287" si="233">SUM(I230:J230)</f>
        <v>0</v>
      </c>
      <c r="L230" s="75"/>
      <c r="M230" s="1"/>
      <c r="N230" s="1"/>
      <c r="O230" s="75"/>
      <c r="P230" s="1"/>
      <c r="Q230" s="1"/>
      <c r="R230" s="1"/>
      <c r="S230" s="1"/>
      <c r="T230" s="81"/>
      <c r="U230" s="541">
        <f t="shared" si="216"/>
        <v>0</v>
      </c>
      <c r="V230" s="447"/>
      <c r="W230" s="1"/>
      <c r="X230" s="81"/>
      <c r="Y230" s="490"/>
      <c r="Z230" s="42"/>
      <c r="AA230" s="44"/>
      <c r="AB230" s="188"/>
    </row>
    <row r="231" spans="1:28" ht="25.5" hidden="1" customHeight="1">
      <c r="B231" s="55"/>
      <c r="C231" s="2"/>
      <c r="D231" s="735" t="s">
        <v>569</v>
      </c>
      <c r="E231" s="735"/>
      <c r="F231" s="409">
        <f>SUM(N231:Z231)</f>
        <v>0</v>
      </c>
      <c r="G231" s="432">
        <f>SUM(N231:Z231)</f>
        <v>0</v>
      </c>
      <c r="H231" s="432">
        <f>SUM(O231:AA231)</f>
        <v>0</v>
      </c>
      <c r="I231" s="628">
        <f t="shared" si="232"/>
        <v>0</v>
      </c>
      <c r="J231" s="159"/>
      <c r="K231" s="167">
        <f t="shared" si="233"/>
        <v>0</v>
      </c>
      <c r="L231" s="75"/>
      <c r="M231" s="1"/>
      <c r="N231" s="1"/>
      <c r="O231" s="75"/>
      <c r="P231" s="1"/>
      <c r="Q231" s="1"/>
      <c r="R231" s="1"/>
      <c r="S231" s="1"/>
      <c r="T231" s="81"/>
      <c r="U231" s="541">
        <f t="shared" si="216"/>
        <v>0</v>
      </c>
      <c r="V231" s="447"/>
      <c r="W231" s="1"/>
      <c r="X231" s="81"/>
      <c r="Y231" s="490"/>
      <c r="Z231" s="42"/>
      <c r="AA231" s="44"/>
      <c r="AB231" s="188"/>
    </row>
    <row r="232" spans="1:28" s="18" customFormat="1" ht="15" hidden="1" customHeight="1">
      <c r="A232" s="127" t="s">
        <v>277</v>
      </c>
      <c r="B232" s="92" t="s">
        <v>688</v>
      </c>
      <c r="C232" s="808" t="s">
        <v>820</v>
      </c>
      <c r="D232" s="809"/>
      <c r="E232" s="809"/>
      <c r="F232" s="416">
        <f>F233+F234+F235+F236+F237+F238+F239+F240+F241+F242+F243</f>
        <v>0</v>
      </c>
      <c r="G232" s="439">
        <f>G233+G234+G235+G236+G237+G238+G239+G240+G241+G242+G243</f>
        <v>0</v>
      </c>
      <c r="H232" s="439">
        <f>H233+H234+H235+H236+H237+H238+H239+H240+H241+H242+H243</f>
        <v>0</v>
      </c>
      <c r="I232" s="635">
        <f>I233+I234+I235+I236+I237+I238+I239+I240+I241+I242+I243</f>
        <v>0</v>
      </c>
      <c r="J232" s="163">
        <f t="shared" ref="J232:AA232" si="234">J233+J234+J235+J236+J237+J238+J239+J240+J241+J242+J243</f>
        <v>0</v>
      </c>
      <c r="K232" s="166">
        <f t="shared" si="233"/>
        <v>0</v>
      </c>
      <c r="L232" s="94">
        <f t="shared" ref="L232:N232" si="235">L233+L234+L235+L236+L237+L238+L239+L240+L241+L242+L243</f>
        <v>0</v>
      </c>
      <c r="M232" s="95">
        <f t="shared" si="235"/>
        <v>0</v>
      </c>
      <c r="N232" s="95">
        <f t="shared" si="235"/>
        <v>0</v>
      </c>
      <c r="O232" s="94">
        <f t="shared" si="234"/>
        <v>0</v>
      </c>
      <c r="P232" s="95">
        <f t="shared" si="234"/>
        <v>0</v>
      </c>
      <c r="Q232" s="95">
        <f t="shared" si="234"/>
        <v>0</v>
      </c>
      <c r="R232" s="95">
        <f t="shared" si="234"/>
        <v>0</v>
      </c>
      <c r="S232" s="95">
        <f t="shared" si="234"/>
        <v>0</v>
      </c>
      <c r="T232" s="98">
        <f t="shared" ref="T232" si="236">T233+T234+T235+T236+T237+T238+T239+T240+T241+T242+T243</f>
        <v>0</v>
      </c>
      <c r="U232" s="539">
        <f t="shared" si="216"/>
        <v>0</v>
      </c>
      <c r="V232" s="445">
        <f t="shared" si="234"/>
        <v>0</v>
      </c>
      <c r="W232" s="95">
        <f t="shared" si="234"/>
        <v>0</v>
      </c>
      <c r="X232" s="98">
        <f t="shared" si="234"/>
        <v>0</v>
      </c>
      <c r="Y232" s="489">
        <f t="shared" si="234"/>
        <v>0</v>
      </c>
      <c r="Z232" s="97">
        <f t="shared" si="234"/>
        <v>0</v>
      </c>
      <c r="AA232" s="99">
        <f t="shared" si="234"/>
        <v>0</v>
      </c>
      <c r="AB232" s="188"/>
    </row>
    <row r="233" spans="1:28" hidden="1">
      <c r="B233" s="55"/>
      <c r="C233" s="2"/>
      <c r="D233" s="764" t="s">
        <v>372</v>
      </c>
      <c r="E233" s="764"/>
      <c r="F233" s="406">
        <f t="shared" ref="F233:F245" si="237">SUM(N233:Z233)</f>
        <v>0</v>
      </c>
      <c r="G233" s="429">
        <f t="shared" ref="G233:H245" si="238">SUM(N233:Z233)</f>
        <v>0</v>
      </c>
      <c r="H233" s="429">
        <f t="shared" si="238"/>
        <v>0</v>
      </c>
      <c r="I233" s="625">
        <f t="shared" ref="I233:I245" si="239">SUM(O233:AA233)</f>
        <v>0</v>
      </c>
      <c r="J233" s="149"/>
      <c r="K233" s="167">
        <f t="shared" si="233"/>
        <v>0</v>
      </c>
      <c r="L233" s="75"/>
      <c r="M233" s="1"/>
      <c r="N233" s="1"/>
      <c r="O233" s="75"/>
      <c r="P233" s="1"/>
      <c r="Q233" s="1"/>
      <c r="R233" s="1"/>
      <c r="S233" s="1"/>
      <c r="T233" s="81"/>
      <c r="U233" s="541">
        <f t="shared" si="216"/>
        <v>0</v>
      </c>
      <c r="V233" s="447"/>
      <c r="W233" s="1"/>
      <c r="X233" s="81"/>
      <c r="Y233" s="490"/>
      <c r="Z233" s="42"/>
      <c r="AA233" s="44"/>
      <c r="AB233" s="188"/>
    </row>
    <row r="234" spans="1:28" hidden="1">
      <c r="B234" s="55"/>
      <c r="C234" s="2"/>
      <c r="D234" s="764" t="s">
        <v>821</v>
      </c>
      <c r="E234" s="764"/>
      <c r="F234" s="406">
        <f t="shared" si="237"/>
        <v>0</v>
      </c>
      <c r="G234" s="429">
        <f t="shared" si="238"/>
        <v>0</v>
      </c>
      <c r="H234" s="429">
        <f t="shared" si="238"/>
        <v>0</v>
      </c>
      <c r="I234" s="625">
        <f t="shared" si="239"/>
        <v>0</v>
      </c>
      <c r="J234" s="149"/>
      <c r="K234" s="167">
        <f t="shared" si="233"/>
        <v>0</v>
      </c>
      <c r="L234" s="75"/>
      <c r="M234" s="1"/>
      <c r="N234" s="1"/>
      <c r="O234" s="75"/>
      <c r="P234" s="1"/>
      <c r="Q234" s="1"/>
      <c r="R234" s="1"/>
      <c r="S234" s="1"/>
      <c r="T234" s="81"/>
      <c r="U234" s="541">
        <f t="shared" si="216"/>
        <v>0</v>
      </c>
      <c r="V234" s="447"/>
      <c r="W234" s="1"/>
      <c r="X234" s="81"/>
      <c r="Y234" s="490"/>
      <c r="Z234" s="42"/>
      <c r="AA234" s="44"/>
      <c r="AB234" s="188"/>
    </row>
    <row r="235" spans="1:28" hidden="1">
      <c r="B235" s="55"/>
      <c r="C235" s="2"/>
      <c r="D235" s="764" t="s">
        <v>375</v>
      </c>
      <c r="E235" s="764"/>
      <c r="F235" s="406">
        <f t="shared" si="237"/>
        <v>0</v>
      </c>
      <c r="G235" s="429">
        <f t="shared" si="238"/>
        <v>0</v>
      </c>
      <c r="H235" s="429">
        <f t="shared" si="238"/>
        <v>0</v>
      </c>
      <c r="I235" s="625">
        <f t="shared" si="239"/>
        <v>0</v>
      </c>
      <c r="J235" s="149"/>
      <c r="K235" s="167">
        <f t="shared" si="233"/>
        <v>0</v>
      </c>
      <c r="L235" s="75"/>
      <c r="M235" s="1"/>
      <c r="N235" s="1"/>
      <c r="O235" s="75"/>
      <c r="P235" s="1"/>
      <c r="Q235" s="1"/>
      <c r="R235" s="1"/>
      <c r="S235" s="1"/>
      <c r="T235" s="81"/>
      <c r="U235" s="541">
        <f t="shared" si="216"/>
        <v>0</v>
      </c>
      <c r="V235" s="447"/>
      <c r="W235" s="1"/>
      <c r="X235" s="81"/>
      <c r="Y235" s="490"/>
      <c r="Z235" s="42"/>
      <c r="AA235" s="44"/>
      <c r="AB235" s="188"/>
    </row>
    <row r="236" spans="1:28" hidden="1">
      <c r="B236" s="55"/>
      <c r="C236" s="2"/>
      <c r="D236" s="764" t="s">
        <v>373</v>
      </c>
      <c r="E236" s="764"/>
      <c r="F236" s="406">
        <f t="shared" si="237"/>
        <v>0</v>
      </c>
      <c r="G236" s="429">
        <f t="shared" si="238"/>
        <v>0</v>
      </c>
      <c r="H236" s="429">
        <f t="shared" si="238"/>
        <v>0</v>
      </c>
      <c r="I236" s="625">
        <f t="shared" si="239"/>
        <v>0</v>
      </c>
      <c r="J236" s="149"/>
      <c r="K236" s="167">
        <f t="shared" si="233"/>
        <v>0</v>
      </c>
      <c r="L236" s="75"/>
      <c r="M236" s="1"/>
      <c r="N236" s="1"/>
      <c r="O236" s="75"/>
      <c r="P236" s="1"/>
      <c r="Q236" s="1"/>
      <c r="R236" s="1"/>
      <c r="S236" s="1"/>
      <c r="T236" s="81"/>
      <c r="U236" s="541">
        <f t="shared" si="216"/>
        <v>0</v>
      </c>
      <c r="V236" s="447"/>
      <c r="W236" s="1"/>
      <c r="X236" s="81"/>
      <c r="Y236" s="490"/>
      <c r="Z236" s="42"/>
      <c r="AA236" s="44"/>
      <c r="AB236" s="188"/>
    </row>
    <row r="237" spans="1:28" hidden="1">
      <c r="B237" s="55"/>
      <c r="C237" s="2"/>
      <c r="D237" s="764" t="s">
        <v>822</v>
      </c>
      <c r="E237" s="764"/>
      <c r="F237" s="406">
        <f t="shared" si="237"/>
        <v>0</v>
      </c>
      <c r="G237" s="429">
        <f t="shared" si="238"/>
        <v>0</v>
      </c>
      <c r="H237" s="429">
        <f t="shared" si="238"/>
        <v>0</v>
      </c>
      <c r="I237" s="625">
        <f t="shared" si="239"/>
        <v>0</v>
      </c>
      <c r="J237" s="149"/>
      <c r="K237" s="167">
        <f t="shared" si="233"/>
        <v>0</v>
      </c>
      <c r="L237" s="75"/>
      <c r="M237" s="1"/>
      <c r="N237" s="1"/>
      <c r="O237" s="75"/>
      <c r="P237" s="1"/>
      <c r="Q237" s="1"/>
      <c r="R237" s="1"/>
      <c r="S237" s="1"/>
      <c r="T237" s="81"/>
      <c r="U237" s="541">
        <f t="shared" si="216"/>
        <v>0</v>
      </c>
      <c r="V237" s="447"/>
      <c r="W237" s="1"/>
      <c r="X237" s="81"/>
      <c r="Y237" s="490"/>
      <c r="Z237" s="42"/>
      <c r="AA237" s="44"/>
      <c r="AB237" s="188"/>
    </row>
    <row r="238" spans="1:28" ht="25.5" hidden="1" customHeight="1">
      <c r="B238" s="55"/>
      <c r="C238" s="2"/>
      <c r="D238" s="735" t="s">
        <v>537</v>
      </c>
      <c r="E238" s="735"/>
      <c r="F238" s="409">
        <f t="shared" si="237"/>
        <v>0</v>
      </c>
      <c r="G238" s="432">
        <f t="shared" si="238"/>
        <v>0</v>
      </c>
      <c r="H238" s="432">
        <f t="shared" si="238"/>
        <v>0</v>
      </c>
      <c r="I238" s="628">
        <f t="shared" si="239"/>
        <v>0</v>
      </c>
      <c r="J238" s="159"/>
      <c r="K238" s="167">
        <f t="shared" si="233"/>
        <v>0</v>
      </c>
      <c r="L238" s="75"/>
      <c r="M238" s="1"/>
      <c r="N238" s="1"/>
      <c r="O238" s="75"/>
      <c r="P238" s="1"/>
      <c r="Q238" s="1"/>
      <c r="R238" s="1"/>
      <c r="S238" s="1"/>
      <c r="T238" s="81"/>
      <c r="U238" s="541">
        <f t="shared" si="216"/>
        <v>0</v>
      </c>
      <c r="V238" s="447"/>
      <c r="W238" s="1"/>
      <c r="X238" s="81"/>
      <c r="Y238" s="490"/>
      <c r="Z238" s="42"/>
      <c r="AA238" s="44"/>
      <c r="AB238" s="188"/>
    </row>
    <row r="239" spans="1:28" ht="25.5" hidden="1" customHeight="1">
      <c r="B239" s="55"/>
      <c r="C239" s="2"/>
      <c r="D239" s="735" t="s">
        <v>540</v>
      </c>
      <c r="E239" s="735"/>
      <c r="F239" s="409">
        <f t="shared" si="237"/>
        <v>0</v>
      </c>
      <c r="G239" s="432">
        <f t="shared" si="238"/>
        <v>0</v>
      </c>
      <c r="H239" s="432">
        <f t="shared" si="238"/>
        <v>0</v>
      </c>
      <c r="I239" s="628">
        <f t="shared" si="239"/>
        <v>0</v>
      </c>
      <c r="J239" s="159"/>
      <c r="K239" s="167">
        <f t="shared" si="233"/>
        <v>0</v>
      </c>
      <c r="L239" s="75"/>
      <c r="M239" s="1"/>
      <c r="N239" s="1"/>
      <c r="O239" s="75"/>
      <c r="P239" s="1"/>
      <c r="Q239" s="1"/>
      <c r="R239" s="1"/>
      <c r="S239" s="1"/>
      <c r="T239" s="81"/>
      <c r="U239" s="541">
        <f t="shared" si="216"/>
        <v>0</v>
      </c>
      <c r="V239" s="447"/>
      <c r="W239" s="1"/>
      <c r="X239" s="81"/>
      <c r="Y239" s="490"/>
      <c r="Z239" s="42"/>
      <c r="AA239" s="44"/>
      <c r="AB239" s="188"/>
    </row>
    <row r="240" spans="1:28" hidden="1">
      <c r="B240" s="55"/>
      <c r="C240" s="2"/>
      <c r="D240" s="764" t="s">
        <v>823</v>
      </c>
      <c r="E240" s="764"/>
      <c r="F240" s="406">
        <f t="shared" si="237"/>
        <v>0</v>
      </c>
      <c r="G240" s="429">
        <f t="shared" si="238"/>
        <v>0</v>
      </c>
      <c r="H240" s="429">
        <f t="shared" si="238"/>
        <v>0</v>
      </c>
      <c r="I240" s="625">
        <f t="shared" si="239"/>
        <v>0</v>
      </c>
      <c r="J240" s="149"/>
      <c r="K240" s="167">
        <f t="shared" si="233"/>
        <v>0</v>
      </c>
      <c r="L240" s="75"/>
      <c r="M240" s="1"/>
      <c r="N240" s="1"/>
      <c r="O240" s="75"/>
      <c r="P240" s="1"/>
      <c r="Q240" s="1"/>
      <c r="R240" s="1"/>
      <c r="S240" s="1"/>
      <c r="T240" s="81"/>
      <c r="U240" s="541">
        <f t="shared" si="216"/>
        <v>0</v>
      </c>
      <c r="V240" s="447"/>
      <c r="W240" s="1"/>
      <c r="X240" s="81"/>
      <c r="Y240" s="490"/>
      <c r="Z240" s="42"/>
      <c r="AA240" s="44"/>
      <c r="AB240" s="188"/>
    </row>
    <row r="241" spans="1:28" hidden="1">
      <c r="B241" s="55"/>
      <c r="C241" s="2"/>
      <c r="D241" s="764" t="s">
        <v>374</v>
      </c>
      <c r="E241" s="764"/>
      <c r="F241" s="406">
        <f t="shared" si="237"/>
        <v>0</v>
      </c>
      <c r="G241" s="429">
        <f t="shared" si="238"/>
        <v>0</v>
      </c>
      <c r="H241" s="429">
        <f t="shared" si="238"/>
        <v>0</v>
      </c>
      <c r="I241" s="625">
        <f t="shared" si="239"/>
        <v>0</v>
      </c>
      <c r="J241" s="149"/>
      <c r="K241" s="167">
        <f t="shared" si="233"/>
        <v>0</v>
      </c>
      <c r="L241" s="75"/>
      <c r="M241" s="1"/>
      <c r="N241" s="1"/>
      <c r="O241" s="75"/>
      <c r="P241" s="1"/>
      <c r="Q241" s="1"/>
      <c r="R241" s="1"/>
      <c r="S241" s="1"/>
      <c r="T241" s="81"/>
      <c r="U241" s="541">
        <f t="shared" si="216"/>
        <v>0</v>
      </c>
      <c r="V241" s="447"/>
      <c r="W241" s="1"/>
      <c r="X241" s="81"/>
      <c r="Y241" s="490"/>
      <c r="Z241" s="42"/>
      <c r="AA241" s="44"/>
      <c r="AB241" s="188"/>
    </row>
    <row r="242" spans="1:28" hidden="1">
      <c r="B242" s="55"/>
      <c r="C242" s="2"/>
      <c r="D242" s="764" t="s">
        <v>824</v>
      </c>
      <c r="E242" s="764"/>
      <c r="F242" s="406">
        <f t="shared" si="237"/>
        <v>0</v>
      </c>
      <c r="G242" s="429">
        <f t="shared" si="238"/>
        <v>0</v>
      </c>
      <c r="H242" s="429">
        <f t="shared" si="238"/>
        <v>0</v>
      </c>
      <c r="I242" s="625">
        <f t="shared" si="239"/>
        <v>0</v>
      </c>
      <c r="J242" s="149"/>
      <c r="K242" s="167">
        <f t="shared" si="233"/>
        <v>0</v>
      </c>
      <c r="L242" s="75"/>
      <c r="M242" s="1"/>
      <c r="N242" s="1"/>
      <c r="O242" s="75"/>
      <c r="P242" s="1"/>
      <c r="Q242" s="1"/>
      <c r="R242" s="1"/>
      <c r="S242" s="1"/>
      <c r="T242" s="81"/>
      <c r="U242" s="541">
        <f t="shared" si="216"/>
        <v>0</v>
      </c>
      <c r="V242" s="447"/>
      <c r="W242" s="1"/>
      <c r="X242" s="81"/>
      <c r="Y242" s="490"/>
      <c r="Z242" s="42"/>
      <c r="AA242" s="44"/>
      <c r="AB242" s="188"/>
    </row>
    <row r="243" spans="1:28" hidden="1">
      <c r="B243" s="55"/>
      <c r="C243" s="2"/>
      <c r="D243" s="764" t="s">
        <v>566</v>
      </c>
      <c r="E243" s="764"/>
      <c r="F243" s="406">
        <f t="shared" si="237"/>
        <v>0</v>
      </c>
      <c r="G243" s="429">
        <f t="shared" si="238"/>
        <v>0</v>
      </c>
      <c r="H243" s="429">
        <f t="shared" si="238"/>
        <v>0</v>
      </c>
      <c r="I243" s="625">
        <f t="shared" si="239"/>
        <v>0</v>
      </c>
      <c r="J243" s="149"/>
      <c r="K243" s="167">
        <f t="shared" si="233"/>
        <v>0</v>
      </c>
      <c r="L243" s="75"/>
      <c r="M243" s="1"/>
      <c r="N243" s="1"/>
      <c r="O243" s="75"/>
      <c r="P243" s="1"/>
      <c r="Q243" s="1"/>
      <c r="R243" s="1"/>
      <c r="S243" s="1"/>
      <c r="T243" s="81"/>
      <c r="U243" s="541">
        <f t="shared" si="216"/>
        <v>0</v>
      </c>
      <c r="V243" s="447"/>
      <c r="W243" s="1"/>
      <c r="X243" s="81"/>
      <c r="Y243" s="490"/>
      <c r="Z243" s="42"/>
      <c r="AA243" s="44"/>
      <c r="AB243" s="188"/>
    </row>
    <row r="244" spans="1:28" s="18" customFormat="1" hidden="1">
      <c r="A244" s="127" t="s">
        <v>278</v>
      </c>
      <c r="B244" s="92" t="s">
        <v>689</v>
      </c>
      <c r="C244" s="769" t="s">
        <v>279</v>
      </c>
      <c r="D244" s="770"/>
      <c r="E244" s="770"/>
      <c r="F244" s="399">
        <f t="shared" si="237"/>
        <v>0</v>
      </c>
      <c r="G244" s="422">
        <f t="shared" si="238"/>
        <v>0</v>
      </c>
      <c r="H244" s="422">
        <f t="shared" si="238"/>
        <v>0</v>
      </c>
      <c r="I244" s="618">
        <f t="shared" si="239"/>
        <v>0</v>
      </c>
      <c r="J244" s="150"/>
      <c r="K244" s="166">
        <f t="shared" si="233"/>
        <v>0</v>
      </c>
      <c r="L244" s="94"/>
      <c r="M244" s="95"/>
      <c r="N244" s="95"/>
      <c r="O244" s="94"/>
      <c r="P244" s="95"/>
      <c r="Q244" s="95"/>
      <c r="R244" s="95"/>
      <c r="S244" s="95"/>
      <c r="T244" s="98"/>
      <c r="U244" s="539">
        <f t="shared" si="216"/>
        <v>0</v>
      </c>
      <c r="V244" s="445"/>
      <c r="W244" s="95"/>
      <c r="X244" s="98"/>
      <c r="Y244" s="489"/>
      <c r="Z244" s="97"/>
      <c r="AA244" s="99"/>
      <c r="AB244" s="188"/>
    </row>
    <row r="245" spans="1:28" s="18" customFormat="1" hidden="1">
      <c r="A245" s="127" t="s">
        <v>280</v>
      </c>
      <c r="B245" s="92" t="s">
        <v>690</v>
      </c>
      <c r="C245" s="769" t="s">
        <v>281</v>
      </c>
      <c r="D245" s="770"/>
      <c r="E245" s="770"/>
      <c r="F245" s="399">
        <f t="shared" si="237"/>
        <v>0</v>
      </c>
      <c r="G245" s="422">
        <f t="shared" si="238"/>
        <v>0</v>
      </c>
      <c r="H245" s="422">
        <f t="shared" si="238"/>
        <v>0</v>
      </c>
      <c r="I245" s="618">
        <f t="shared" si="239"/>
        <v>0</v>
      </c>
      <c r="J245" s="150"/>
      <c r="K245" s="166">
        <f t="shared" si="233"/>
        <v>0</v>
      </c>
      <c r="L245" s="94"/>
      <c r="M245" s="95"/>
      <c r="N245" s="95"/>
      <c r="O245" s="94"/>
      <c r="P245" s="95"/>
      <c r="Q245" s="95"/>
      <c r="R245" s="95"/>
      <c r="S245" s="95"/>
      <c r="T245" s="98"/>
      <c r="U245" s="539">
        <f t="shared" si="216"/>
        <v>0</v>
      </c>
      <c r="V245" s="445"/>
      <c r="W245" s="95"/>
      <c r="X245" s="98"/>
      <c r="Y245" s="489"/>
      <c r="Z245" s="97"/>
      <c r="AA245" s="99"/>
      <c r="AB245" s="188"/>
    </row>
    <row r="246" spans="1:28" s="18" customFormat="1" hidden="1">
      <c r="A246" s="127" t="s">
        <v>282</v>
      </c>
      <c r="B246" s="92" t="s">
        <v>691</v>
      </c>
      <c r="C246" s="769" t="s">
        <v>283</v>
      </c>
      <c r="D246" s="770"/>
      <c r="E246" s="770"/>
      <c r="F246" s="399">
        <f>F247+F248+F249+F250+F251+F252+F253+F254+F255+F256</f>
        <v>0</v>
      </c>
      <c r="G246" s="422">
        <f>G247+G248+G249+G250+G251+G252+G253+G254+G255+G256</f>
        <v>0</v>
      </c>
      <c r="H246" s="422">
        <f>H247+H248+H249+H250+H251+H252+H253+H254+H255+H256</f>
        <v>0</v>
      </c>
      <c r="I246" s="618">
        <f>I247+I248+I249+I250+I251+I252+I253+I254+I255+I256</f>
        <v>0</v>
      </c>
      <c r="J246" s="150">
        <f t="shared" ref="J246:AA246" si="240">J247+J248+J249+J250+J251+J252+J253+J254+J255+J256</f>
        <v>0</v>
      </c>
      <c r="K246" s="166">
        <f t="shared" si="233"/>
        <v>0</v>
      </c>
      <c r="L246" s="94">
        <f t="shared" ref="L246:N246" si="241">L247+L248+L249+L250+L251+L252+L253+L254+L255+L256</f>
        <v>0</v>
      </c>
      <c r="M246" s="95">
        <f t="shared" si="241"/>
        <v>0</v>
      </c>
      <c r="N246" s="95">
        <f t="shared" si="241"/>
        <v>0</v>
      </c>
      <c r="O246" s="94">
        <f t="shared" si="240"/>
        <v>0</v>
      </c>
      <c r="P246" s="95">
        <f t="shared" si="240"/>
        <v>0</v>
      </c>
      <c r="Q246" s="95">
        <f t="shared" si="240"/>
        <v>0</v>
      </c>
      <c r="R246" s="95">
        <f t="shared" si="240"/>
        <v>0</v>
      </c>
      <c r="S246" s="95">
        <f t="shared" si="240"/>
        <v>0</v>
      </c>
      <c r="T246" s="98">
        <f t="shared" ref="T246" si="242">T247+T248+T249+T250+T251+T252+T253+T254+T255+T256</f>
        <v>0</v>
      </c>
      <c r="U246" s="539">
        <f t="shared" si="216"/>
        <v>0</v>
      </c>
      <c r="V246" s="445">
        <f t="shared" si="240"/>
        <v>0</v>
      </c>
      <c r="W246" s="95">
        <f t="shared" si="240"/>
        <v>0</v>
      </c>
      <c r="X246" s="98">
        <f t="shared" si="240"/>
        <v>0</v>
      </c>
      <c r="Y246" s="489">
        <f t="shared" si="240"/>
        <v>0</v>
      </c>
      <c r="Z246" s="97">
        <f t="shared" si="240"/>
        <v>0</v>
      </c>
      <c r="AA246" s="99">
        <f t="shared" si="240"/>
        <v>0</v>
      </c>
      <c r="AB246" s="188"/>
    </row>
    <row r="247" spans="1:28" hidden="1">
      <c r="B247" s="55"/>
      <c r="C247" s="2"/>
      <c r="D247" s="764" t="s">
        <v>376</v>
      </c>
      <c r="E247" s="764"/>
      <c r="F247" s="406">
        <f t="shared" ref="F247:F256" si="243">SUM(N247:Z247)</f>
        <v>0</v>
      </c>
      <c r="G247" s="429">
        <f t="shared" ref="G247:H256" si="244">SUM(N247:Z247)</f>
        <v>0</v>
      </c>
      <c r="H247" s="429">
        <f t="shared" si="244"/>
        <v>0</v>
      </c>
      <c r="I247" s="625">
        <f t="shared" ref="I247:I256" si="245">SUM(O247:AA247)</f>
        <v>0</v>
      </c>
      <c r="J247" s="149"/>
      <c r="K247" s="167">
        <f t="shared" si="233"/>
        <v>0</v>
      </c>
      <c r="L247" s="75"/>
      <c r="M247" s="1"/>
      <c r="N247" s="1"/>
      <c r="O247" s="75"/>
      <c r="P247" s="1"/>
      <c r="Q247" s="1"/>
      <c r="R247" s="1"/>
      <c r="S247" s="1"/>
      <c r="T247" s="81"/>
      <c r="U247" s="541">
        <f t="shared" si="216"/>
        <v>0</v>
      </c>
      <c r="V247" s="447"/>
      <c r="W247" s="1"/>
      <c r="X247" s="81"/>
      <c r="Y247" s="490"/>
      <c r="Z247" s="42"/>
      <c r="AA247" s="44"/>
      <c r="AB247" s="188"/>
    </row>
    <row r="248" spans="1:28" hidden="1">
      <c r="B248" s="55"/>
      <c r="C248" s="2"/>
      <c r="D248" s="764" t="s">
        <v>377</v>
      </c>
      <c r="E248" s="764"/>
      <c r="F248" s="406">
        <f t="shared" si="243"/>
        <v>0</v>
      </c>
      <c r="G248" s="429">
        <f t="shared" si="244"/>
        <v>0</v>
      </c>
      <c r="H248" s="429">
        <f t="shared" si="244"/>
        <v>0</v>
      </c>
      <c r="I248" s="625">
        <f t="shared" si="245"/>
        <v>0</v>
      </c>
      <c r="J248" s="149"/>
      <c r="K248" s="167">
        <f t="shared" si="233"/>
        <v>0</v>
      </c>
      <c r="L248" s="75"/>
      <c r="M248" s="1"/>
      <c r="N248" s="1"/>
      <c r="O248" s="75"/>
      <c r="P248" s="1"/>
      <c r="Q248" s="1"/>
      <c r="R248" s="1"/>
      <c r="S248" s="1"/>
      <c r="T248" s="81"/>
      <c r="U248" s="541">
        <f t="shared" si="216"/>
        <v>0</v>
      </c>
      <c r="V248" s="447"/>
      <c r="W248" s="1"/>
      <c r="X248" s="81"/>
      <c r="Y248" s="490"/>
      <c r="Z248" s="42"/>
      <c r="AA248" s="44"/>
      <c r="AB248" s="188"/>
    </row>
    <row r="249" spans="1:28" hidden="1">
      <c r="B249" s="55"/>
      <c r="C249" s="2"/>
      <c r="D249" s="764" t="s">
        <v>378</v>
      </c>
      <c r="E249" s="764"/>
      <c r="F249" s="406">
        <f t="shared" si="243"/>
        <v>0</v>
      </c>
      <c r="G249" s="429">
        <f t="shared" si="244"/>
        <v>0</v>
      </c>
      <c r="H249" s="429">
        <f t="shared" si="244"/>
        <v>0</v>
      </c>
      <c r="I249" s="625">
        <f t="shared" si="245"/>
        <v>0</v>
      </c>
      <c r="J249" s="149"/>
      <c r="K249" s="167">
        <f t="shared" si="233"/>
        <v>0</v>
      </c>
      <c r="L249" s="75"/>
      <c r="M249" s="1"/>
      <c r="N249" s="1"/>
      <c r="O249" s="75"/>
      <c r="P249" s="1"/>
      <c r="Q249" s="1"/>
      <c r="R249" s="1"/>
      <c r="S249" s="1"/>
      <c r="T249" s="81"/>
      <c r="U249" s="541">
        <f t="shared" si="216"/>
        <v>0</v>
      </c>
      <c r="V249" s="447"/>
      <c r="W249" s="1"/>
      <c r="X249" s="81"/>
      <c r="Y249" s="490"/>
      <c r="Z249" s="42"/>
      <c r="AA249" s="44"/>
      <c r="AB249" s="188"/>
    </row>
    <row r="250" spans="1:28" hidden="1">
      <c r="B250" s="55"/>
      <c r="C250" s="2"/>
      <c r="D250" s="764" t="s">
        <v>379</v>
      </c>
      <c r="E250" s="764"/>
      <c r="F250" s="406">
        <f t="shared" si="243"/>
        <v>0</v>
      </c>
      <c r="G250" s="429">
        <f t="shared" si="244"/>
        <v>0</v>
      </c>
      <c r="H250" s="429">
        <f t="shared" si="244"/>
        <v>0</v>
      </c>
      <c r="I250" s="625">
        <f t="shared" si="245"/>
        <v>0</v>
      </c>
      <c r="J250" s="149"/>
      <c r="K250" s="167">
        <f t="shared" si="233"/>
        <v>0</v>
      </c>
      <c r="L250" s="75"/>
      <c r="M250" s="1"/>
      <c r="N250" s="1"/>
      <c r="O250" s="75"/>
      <c r="P250" s="1"/>
      <c r="Q250" s="1"/>
      <c r="R250" s="1"/>
      <c r="S250" s="1"/>
      <c r="T250" s="81"/>
      <c r="U250" s="541">
        <f t="shared" si="216"/>
        <v>0</v>
      </c>
      <c r="V250" s="447"/>
      <c r="W250" s="1"/>
      <c r="X250" s="81"/>
      <c r="Y250" s="490"/>
      <c r="Z250" s="42"/>
      <c r="AA250" s="44"/>
      <c r="AB250" s="188"/>
    </row>
    <row r="251" spans="1:28" hidden="1">
      <c r="B251" s="55"/>
      <c r="C251" s="2"/>
      <c r="D251" s="764" t="s">
        <v>380</v>
      </c>
      <c r="E251" s="764"/>
      <c r="F251" s="406">
        <f t="shared" si="243"/>
        <v>0</v>
      </c>
      <c r="G251" s="429">
        <f t="shared" si="244"/>
        <v>0</v>
      </c>
      <c r="H251" s="429">
        <f t="shared" si="244"/>
        <v>0</v>
      </c>
      <c r="I251" s="625">
        <f t="shared" si="245"/>
        <v>0</v>
      </c>
      <c r="J251" s="149"/>
      <c r="K251" s="167">
        <f t="shared" si="233"/>
        <v>0</v>
      </c>
      <c r="L251" s="75"/>
      <c r="M251" s="1"/>
      <c r="N251" s="1"/>
      <c r="O251" s="75"/>
      <c r="P251" s="1"/>
      <c r="Q251" s="1"/>
      <c r="R251" s="1"/>
      <c r="S251" s="1"/>
      <c r="T251" s="81"/>
      <c r="U251" s="541">
        <f t="shared" si="216"/>
        <v>0</v>
      </c>
      <c r="V251" s="447"/>
      <c r="W251" s="1"/>
      <c r="X251" s="81"/>
      <c r="Y251" s="490"/>
      <c r="Z251" s="42"/>
      <c r="AA251" s="44"/>
      <c r="AB251" s="188"/>
    </row>
    <row r="252" spans="1:28" ht="25.5" hidden="1" customHeight="1">
      <c r="B252" s="55"/>
      <c r="C252" s="2"/>
      <c r="D252" s="735" t="s">
        <v>538</v>
      </c>
      <c r="E252" s="735"/>
      <c r="F252" s="409">
        <f t="shared" si="243"/>
        <v>0</v>
      </c>
      <c r="G252" s="432">
        <f t="shared" si="244"/>
        <v>0</v>
      </c>
      <c r="H252" s="432">
        <f t="shared" si="244"/>
        <v>0</v>
      </c>
      <c r="I252" s="628">
        <f t="shared" si="245"/>
        <v>0</v>
      </c>
      <c r="J252" s="159"/>
      <c r="K252" s="167">
        <f t="shared" si="233"/>
        <v>0</v>
      </c>
      <c r="L252" s="75"/>
      <c r="M252" s="1"/>
      <c r="N252" s="1"/>
      <c r="O252" s="75"/>
      <c r="P252" s="1"/>
      <c r="Q252" s="1"/>
      <c r="R252" s="1"/>
      <c r="S252" s="1"/>
      <c r="T252" s="81"/>
      <c r="U252" s="541">
        <f t="shared" si="216"/>
        <v>0</v>
      </c>
      <c r="V252" s="447"/>
      <c r="W252" s="1"/>
      <c r="X252" s="81"/>
      <c r="Y252" s="490"/>
      <c r="Z252" s="42"/>
      <c r="AA252" s="44"/>
      <c r="AB252" s="188"/>
    </row>
    <row r="253" spans="1:28" ht="25.5" hidden="1" customHeight="1">
      <c r="B253" s="55"/>
      <c r="C253" s="2"/>
      <c r="D253" s="735" t="s">
        <v>541</v>
      </c>
      <c r="E253" s="735"/>
      <c r="F253" s="409">
        <f t="shared" si="243"/>
        <v>0</v>
      </c>
      <c r="G253" s="432">
        <f t="shared" si="244"/>
        <v>0</v>
      </c>
      <c r="H253" s="432">
        <f t="shared" si="244"/>
        <v>0</v>
      </c>
      <c r="I253" s="628">
        <f t="shared" si="245"/>
        <v>0</v>
      </c>
      <c r="J253" s="159"/>
      <c r="K253" s="167">
        <f t="shared" si="233"/>
        <v>0</v>
      </c>
      <c r="L253" s="75"/>
      <c r="M253" s="1"/>
      <c r="N253" s="1"/>
      <c r="O253" s="75"/>
      <c r="P253" s="1"/>
      <c r="Q253" s="1"/>
      <c r="R253" s="1"/>
      <c r="S253" s="1"/>
      <c r="T253" s="81"/>
      <c r="U253" s="541">
        <f t="shared" si="216"/>
        <v>0</v>
      </c>
      <c r="V253" s="447"/>
      <c r="W253" s="1"/>
      <c r="X253" s="81"/>
      <c r="Y253" s="490"/>
      <c r="Z253" s="42"/>
      <c r="AA253" s="44"/>
      <c r="AB253" s="188"/>
    </row>
    <row r="254" spans="1:28" hidden="1">
      <c r="B254" s="55"/>
      <c r="C254" s="2"/>
      <c r="D254" s="764" t="s">
        <v>381</v>
      </c>
      <c r="E254" s="764"/>
      <c r="F254" s="406">
        <f t="shared" si="243"/>
        <v>0</v>
      </c>
      <c r="G254" s="429">
        <f t="shared" si="244"/>
        <v>0</v>
      </c>
      <c r="H254" s="429">
        <f t="shared" si="244"/>
        <v>0</v>
      </c>
      <c r="I254" s="625">
        <f t="shared" si="245"/>
        <v>0</v>
      </c>
      <c r="J254" s="149"/>
      <c r="K254" s="167">
        <f t="shared" si="233"/>
        <v>0</v>
      </c>
      <c r="L254" s="75"/>
      <c r="M254" s="1"/>
      <c r="N254" s="1"/>
      <c r="O254" s="75"/>
      <c r="P254" s="1"/>
      <c r="Q254" s="1"/>
      <c r="R254" s="1"/>
      <c r="S254" s="1"/>
      <c r="T254" s="81"/>
      <c r="U254" s="541">
        <f t="shared" si="216"/>
        <v>0</v>
      </c>
      <c r="V254" s="447"/>
      <c r="W254" s="1"/>
      <c r="X254" s="81"/>
      <c r="Y254" s="490"/>
      <c r="Z254" s="42"/>
      <c r="AA254" s="44"/>
      <c r="AB254" s="188"/>
    </row>
    <row r="255" spans="1:28" hidden="1">
      <c r="B255" s="55"/>
      <c r="C255" s="2"/>
      <c r="D255" s="764" t="s">
        <v>382</v>
      </c>
      <c r="E255" s="764"/>
      <c r="F255" s="406">
        <f t="shared" si="243"/>
        <v>0</v>
      </c>
      <c r="G255" s="429">
        <f t="shared" si="244"/>
        <v>0</v>
      </c>
      <c r="H255" s="429">
        <f t="shared" si="244"/>
        <v>0</v>
      </c>
      <c r="I255" s="625">
        <f t="shared" si="245"/>
        <v>0</v>
      </c>
      <c r="J255" s="149"/>
      <c r="K255" s="167">
        <f t="shared" si="233"/>
        <v>0</v>
      </c>
      <c r="L255" s="75"/>
      <c r="M255" s="1"/>
      <c r="N255" s="1"/>
      <c r="O255" s="75"/>
      <c r="P255" s="1"/>
      <c r="Q255" s="1"/>
      <c r="R255" s="1"/>
      <c r="S255" s="1"/>
      <c r="T255" s="81"/>
      <c r="U255" s="541">
        <f t="shared" si="216"/>
        <v>0</v>
      </c>
      <c r="V255" s="447"/>
      <c r="W255" s="1"/>
      <c r="X255" s="81"/>
      <c r="Y255" s="490"/>
      <c r="Z255" s="42"/>
      <c r="AA255" s="44"/>
      <c r="AB255" s="188"/>
    </row>
    <row r="256" spans="1:28" ht="15.75" hidden="1" thickBot="1">
      <c r="B256" s="57"/>
      <c r="C256" s="20"/>
      <c r="D256" s="772" t="s">
        <v>567</v>
      </c>
      <c r="E256" s="772"/>
      <c r="F256" s="417">
        <f t="shared" si="243"/>
        <v>0</v>
      </c>
      <c r="G256" s="440">
        <f t="shared" si="244"/>
        <v>0</v>
      </c>
      <c r="H256" s="440">
        <f t="shared" si="244"/>
        <v>0</v>
      </c>
      <c r="I256" s="636">
        <f t="shared" si="245"/>
        <v>0</v>
      </c>
      <c r="J256" s="151"/>
      <c r="K256" s="167">
        <f t="shared" si="233"/>
        <v>0</v>
      </c>
      <c r="L256" s="75"/>
      <c r="M256" s="1"/>
      <c r="N256" s="1"/>
      <c r="O256" s="75"/>
      <c r="P256" s="1"/>
      <c r="Q256" s="1"/>
      <c r="R256" s="1"/>
      <c r="S256" s="1"/>
      <c r="T256" s="81"/>
      <c r="U256" s="541">
        <f t="shared" si="216"/>
        <v>0</v>
      </c>
      <c r="V256" s="447"/>
      <c r="W256" s="1"/>
      <c r="X256" s="81"/>
      <c r="Y256" s="490"/>
      <c r="Z256" s="42"/>
      <c r="AA256" s="44"/>
      <c r="AB256" s="188"/>
    </row>
    <row r="257" spans="1:28" ht="15.75" thickBot="1">
      <c r="B257" s="100" t="s">
        <v>284</v>
      </c>
      <c r="C257" s="773" t="s">
        <v>285</v>
      </c>
      <c r="D257" s="774"/>
      <c r="E257" s="774"/>
      <c r="F257" s="402">
        <f>F258+F279+F285+F286</f>
        <v>0</v>
      </c>
      <c r="G257" s="425">
        <f>G258+G279+G285+G286</f>
        <v>0</v>
      </c>
      <c r="H257" s="425">
        <f>H258+H279+H285+H286</f>
        <v>0</v>
      </c>
      <c r="I257" s="621">
        <f>I258+I279+I285+I286</f>
        <v>0</v>
      </c>
      <c r="J257" s="152">
        <f t="shared" ref="J257:AA257" si="246">J258+J279+J285+J286</f>
        <v>0</v>
      </c>
      <c r="K257" s="164">
        <f t="shared" si="233"/>
        <v>0</v>
      </c>
      <c r="L257" s="86">
        <f t="shared" ref="L257:N257" si="247">L258+L279+L285+L286</f>
        <v>0</v>
      </c>
      <c r="M257" s="87">
        <f t="shared" si="247"/>
        <v>0</v>
      </c>
      <c r="N257" s="87">
        <f t="shared" si="247"/>
        <v>0</v>
      </c>
      <c r="O257" s="86">
        <f t="shared" si="246"/>
        <v>0</v>
      </c>
      <c r="P257" s="87">
        <f t="shared" si="246"/>
        <v>0</v>
      </c>
      <c r="Q257" s="87">
        <f t="shared" si="246"/>
        <v>0</v>
      </c>
      <c r="R257" s="87">
        <f t="shared" si="246"/>
        <v>0</v>
      </c>
      <c r="S257" s="87">
        <f t="shared" si="246"/>
        <v>0</v>
      </c>
      <c r="T257" s="90">
        <f t="shared" ref="T257" si="248">T258+T279+T285+T286</f>
        <v>0</v>
      </c>
      <c r="U257" s="536">
        <f t="shared" si="216"/>
        <v>0</v>
      </c>
      <c r="V257" s="442">
        <f t="shared" si="246"/>
        <v>0</v>
      </c>
      <c r="W257" s="87">
        <f t="shared" si="246"/>
        <v>0</v>
      </c>
      <c r="X257" s="90">
        <f t="shared" si="246"/>
        <v>0</v>
      </c>
      <c r="Y257" s="486">
        <f t="shared" si="246"/>
        <v>0</v>
      </c>
      <c r="Z257" s="89">
        <f t="shared" si="246"/>
        <v>0</v>
      </c>
      <c r="AA257" s="91">
        <f t="shared" si="246"/>
        <v>0</v>
      </c>
      <c r="AB257" s="188"/>
    </row>
    <row r="258" spans="1:28" hidden="1">
      <c r="B258" s="116" t="s">
        <v>692</v>
      </c>
      <c r="C258" s="801" t="s">
        <v>286</v>
      </c>
      <c r="D258" s="802"/>
      <c r="E258" s="802"/>
      <c r="F258" s="397">
        <f>F259+F263+F270+F271+F272+F273+F274+F275+F276</f>
        <v>0</v>
      </c>
      <c r="G258" s="420">
        <f>G259+G263+G270+G271+G272+G273+G274+G275+G276</f>
        <v>0</v>
      </c>
      <c r="H258" s="420">
        <f>H259+H263+H270+H271+H272+H273+H274+H275+H276</f>
        <v>0</v>
      </c>
      <c r="I258" s="616">
        <f>I259+I263+I270+I271+I272+I273+I274+I275+I276</f>
        <v>0</v>
      </c>
      <c r="J258" s="148">
        <f t="shared" ref="J258:AA258" si="249">J259+J263+J270+J271+J272+J273+J274+J275+J276</f>
        <v>0</v>
      </c>
      <c r="K258" s="165">
        <f t="shared" si="233"/>
        <v>0</v>
      </c>
      <c r="L258" s="118">
        <f t="shared" ref="L258:N258" si="250">L259+L263+L270+L271+L272+L273+L274+L275+L276</f>
        <v>0</v>
      </c>
      <c r="M258" s="119">
        <f t="shared" si="250"/>
        <v>0</v>
      </c>
      <c r="N258" s="119">
        <f t="shared" si="250"/>
        <v>0</v>
      </c>
      <c r="O258" s="118">
        <f t="shared" si="249"/>
        <v>0</v>
      </c>
      <c r="P258" s="119">
        <f t="shared" si="249"/>
        <v>0</v>
      </c>
      <c r="Q258" s="119">
        <f t="shared" si="249"/>
        <v>0</v>
      </c>
      <c r="R258" s="119">
        <f t="shared" si="249"/>
        <v>0</v>
      </c>
      <c r="S258" s="119">
        <f t="shared" si="249"/>
        <v>0</v>
      </c>
      <c r="T258" s="122">
        <f t="shared" ref="T258" si="251">T259+T263+T270+T271+T272+T273+T274+T275+T276</f>
        <v>0</v>
      </c>
      <c r="U258" s="537">
        <f t="shared" si="216"/>
        <v>0</v>
      </c>
      <c r="V258" s="443">
        <f t="shared" si="249"/>
        <v>0</v>
      </c>
      <c r="W258" s="119">
        <f t="shared" si="249"/>
        <v>0</v>
      </c>
      <c r="X258" s="122">
        <f t="shared" si="249"/>
        <v>0</v>
      </c>
      <c r="Y258" s="487">
        <f t="shared" si="249"/>
        <v>0</v>
      </c>
      <c r="Z258" s="121">
        <f t="shared" si="249"/>
        <v>0</v>
      </c>
      <c r="AA258" s="123">
        <f t="shared" si="249"/>
        <v>0</v>
      </c>
      <c r="AB258" s="188"/>
    </row>
    <row r="259" spans="1:28" s="18" customFormat="1" hidden="1">
      <c r="A259" s="127"/>
      <c r="B259" s="53" t="s">
        <v>693</v>
      </c>
      <c r="C259" s="799" t="s">
        <v>287</v>
      </c>
      <c r="D259" s="800"/>
      <c r="E259" s="800"/>
      <c r="F259" s="400">
        <f>F260+F261+F262</f>
        <v>0</v>
      </c>
      <c r="G259" s="423">
        <f>G260+G261+G262</f>
        <v>0</v>
      </c>
      <c r="H259" s="423">
        <f>H260+H261+H262</f>
        <v>0</v>
      </c>
      <c r="I259" s="619">
        <f>I260+I261+I262</f>
        <v>0</v>
      </c>
      <c r="J259" s="156">
        <f t="shared" ref="J259:AA259" si="252">J260+J261+J262</f>
        <v>0</v>
      </c>
      <c r="K259" s="168">
        <f t="shared" si="233"/>
        <v>0</v>
      </c>
      <c r="L259" s="77">
        <f t="shared" ref="L259:N259" si="253">L260+L261+L262</f>
        <v>0</v>
      </c>
      <c r="M259" s="13">
        <f t="shared" si="253"/>
        <v>0</v>
      </c>
      <c r="N259" s="13">
        <f t="shared" si="253"/>
        <v>0</v>
      </c>
      <c r="O259" s="77">
        <f t="shared" si="252"/>
        <v>0</v>
      </c>
      <c r="P259" s="13">
        <f t="shared" si="252"/>
        <v>0</v>
      </c>
      <c r="Q259" s="13">
        <f t="shared" si="252"/>
        <v>0</v>
      </c>
      <c r="R259" s="13">
        <f t="shared" si="252"/>
        <v>0</v>
      </c>
      <c r="S259" s="13">
        <f t="shared" si="252"/>
        <v>0</v>
      </c>
      <c r="T259" s="82">
        <f t="shared" ref="T259" si="254">T260+T261+T262</f>
        <v>0</v>
      </c>
      <c r="U259" s="540">
        <f t="shared" si="216"/>
        <v>0</v>
      </c>
      <c r="V259" s="446">
        <f t="shared" si="252"/>
        <v>0</v>
      </c>
      <c r="W259" s="13">
        <f t="shared" si="252"/>
        <v>0</v>
      </c>
      <c r="X259" s="82">
        <f t="shared" si="252"/>
        <v>0</v>
      </c>
      <c r="Y259" s="488">
        <f t="shared" si="252"/>
        <v>0</v>
      </c>
      <c r="Z259" s="43">
        <f t="shared" si="252"/>
        <v>0</v>
      </c>
      <c r="AA259" s="45">
        <f t="shared" si="252"/>
        <v>0</v>
      </c>
      <c r="AB259" s="188"/>
    </row>
    <row r="260" spans="1:28" s="209" customFormat="1" hidden="1">
      <c r="A260" s="127" t="s">
        <v>288</v>
      </c>
      <c r="B260" s="189" t="s">
        <v>694</v>
      </c>
      <c r="C260" s="240"/>
      <c r="D260" s="803" t="s">
        <v>706</v>
      </c>
      <c r="E260" s="803"/>
      <c r="F260" s="418">
        <f>SUM(N260:Z260)</f>
        <v>0</v>
      </c>
      <c r="G260" s="441">
        <f t="shared" ref="G260:H262" si="255">SUM(N260:Z260)</f>
        <v>0</v>
      </c>
      <c r="H260" s="441">
        <f t="shared" si="255"/>
        <v>0</v>
      </c>
      <c r="I260" s="637">
        <f t="shared" ref="I260:I262" si="256">SUM(O260:AA260)</f>
        <v>0</v>
      </c>
      <c r="J260" s="284"/>
      <c r="K260" s="191">
        <f t="shared" si="233"/>
        <v>0</v>
      </c>
      <c r="L260" s="199"/>
      <c r="M260" s="193"/>
      <c r="N260" s="193"/>
      <c r="O260" s="199"/>
      <c r="P260" s="193"/>
      <c r="Q260" s="193"/>
      <c r="R260" s="193"/>
      <c r="S260" s="193"/>
      <c r="T260" s="194"/>
      <c r="U260" s="538">
        <f t="shared" si="216"/>
        <v>0</v>
      </c>
      <c r="V260" s="444"/>
      <c r="W260" s="193"/>
      <c r="X260" s="194"/>
      <c r="Y260" s="492"/>
      <c r="Z260" s="192"/>
      <c r="AA260" s="195"/>
      <c r="AB260" s="188"/>
    </row>
    <row r="261" spans="1:28" s="209" customFormat="1" hidden="1">
      <c r="A261" s="127" t="s">
        <v>289</v>
      </c>
      <c r="B261" s="189" t="s">
        <v>695</v>
      </c>
      <c r="C261" s="198"/>
      <c r="D261" s="780" t="s">
        <v>707</v>
      </c>
      <c r="E261" s="780"/>
      <c r="F261" s="398">
        <f>SUM(N261:Z261)</f>
        <v>0</v>
      </c>
      <c r="G261" s="421">
        <f t="shared" si="255"/>
        <v>0</v>
      </c>
      <c r="H261" s="421">
        <f t="shared" si="255"/>
        <v>0</v>
      </c>
      <c r="I261" s="617">
        <f t="shared" si="256"/>
        <v>0</v>
      </c>
      <c r="J261" s="190"/>
      <c r="K261" s="191">
        <f t="shared" si="233"/>
        <v>0</v>
      </c>
      <c r="L261" s="199"/>
      <c r="M261" s="193"/>
      <c r="N261" s="193"/>
      <c r="O261" s="199"/>
      <c r="P261" s="193"/>
      <c r="Q261" s="193"/>
      <c r="R261" s="193"/>
      <c r="S261" s="193"/>
      <c r="T261" s="194"/>
      <c r="U261" s="538">
        <f t="shared" si="216"/>
        <v>0</v>
      </c>
      <c r="V261" s="444"/>
      <c r="W261" s="193"/>
      <c r="X261" s="194"/>
      <c r="Y261" s="492"/>
      <c r="Z261" s="192"/>
      <c r="AA261" s="195"/>
      <c r="AB261" s="188"/>
    </row>
    <row r="262" spans="1:28" s="209" customFormat="1" hidden="1">
      <c r="A262" s="127" t="s">
        <v>290</v>
      </c>
      <c r="B262" s="189" t="s">
        <v>696</v>
      </c>
      <c r="C262" s="198"/>
      <c r="D262" s="780" t="s">
        <v>708</v>
      </c>
      <c r="E262" s="780"/>
      <c r="F262" s="398">
        <f>SUM(N262:Z262)</f>
        <v>0</v>
      </c>
      <c r="G262" s="421">
        <f t="shared" si="255"/>
        <v>0</v>
      </c>
      <c r="H262" s="421">
        <f t="shared" si="255"/>
        <v>0</v>
      </c>
      <c r="I262" s="617">
        <f t="shared" si="256"/>
        <v>0</v>
      </c>
      <c r="J262" s="190"/>
      <c r="K262" s="191">
        <f t="shared" si="233"/>
        <v>0</v>
      </c>
      <c r="L262" s="199"/>
      <c r="M262" s="193"/>
      <c r="N262" s="193"/>
      <c r="O262" s="199"/>
      <c r="P262" s="193"/>
      <c r="Q262" s="193"/>
      <c r="R262" s="193"/>
      <c r="S262" s="193"/>
      <c r="T262" s="194"/>
      <c r="U262" s="538">
        <f t="shared" si="216"/>
        <v>0</v>
      </c>
      <c r="V262" s="444"/>
      <c r="W262" s="193"/>
      <c r="X262" s="194"/>
      <c r="Y262" s="492"/>
      <c r="Z262" s="192"/>
      <c r="AA262" s="195"/>
      <c r="AB262" s="188"/>
    </row>
    <row r="263" spans="1:28" s="18" customFormat="1" hidden="1">
      <c r="A263" s="127"/>
      <c r="B263" s="53" t="s">
        <v>697</v>
      </c>
      <c r="C263" s="799" t="s">
        <v>291</v>
      </c>
      <c r="D263" s="800"/>
      <c r="E263" s="800"/>
      <c r="F263" s="400">
        <f>F264+F265+F266+F267+F268+F269</f>
        <v>0</v>
      </c>
      <c r="G263" s="423">
        <f>G264+G265+G266+G267+G268+G269</f>
        <v>0</v>
      </c>
      <c r="H263" s="423">
        <f>H264+H265+H266+H267+H268+H269</f>
        <v>0</v>
      </c>
      <c r="I263" s="619">
        <f>I264+I265+I266+I267+I268+I269</f>
        <v>0</v>
      </c>
      <c r="J263" s="156">
        <f t="shared" ref="J263:AA263" si="257">J264+J265+J266+J267+J268+J269</f>
        <v>0</v>
      </c>
      <c r="K263" s="168">
        <f t="shared" si="233"/>
        <v>0</v>
      </c>
      <c r="L263" s="77">
        <f t="shared" ref="L263:N263" si="258">L264+L265+L266+L267+L268+L269</f>
        <v>0</v>
      </c>
      <c r="M263" s="13">
        <f t="shared" si="258"/>
        <v>0</v>
      </c>
      <c r="N263" s="13">
        <f t="shared" si="258"/>
        <v>0</v>
      </c>
      <c r="O263" s="77">
        <f t="shared" si="257"/>
        <v>0</v>
      </c>
      <c r="P263" s="13">
        <f t="shared" si="257"/>
        <v>0</v>
      </c>
      <c r="Q263" s="13">
        <f t="shared" si="257"/>
        <v>0</v>
      </c>
      <c r="R263" s="13">
        <f t="shared" si="257"/>
        <v>0</v>
      </c>
      <c r="S263" s="13">
        <f t="shared" si="257"/>
        <v>0</v>
      </c>
      <c r="T263" s="82">
        <f t="shared" ref="T263" si="259">T264+T265+T266+T267+T268+T269</f>
        <v>0</v>
      </c>
      <c r="U263" s="540">
        <f t="shared" si="216"/>
        <v>0</v>
      </c>
      <c r="V263" s="446">
        <f t="shared" si="257"/>
        <v>0</v>
      </c>
      <c r="W263" s="13">
        <f t="shared" si="257"/>
        <v>0</v>
      </c>
      <c r="X263" s="82">
        <f t="shared" si="257"/>
        <v>0</v>
      </c>
      <c r="Y263" s="488">
        <f t="shared" si="257"/>
        <v>0</v>
      </c>
      <c r="Z263" s="43">
        <f t="shared" si="257"/>
        <v>0</v>
      </c>
      <c r="AA263" s="45">
        <f t="shared" si="257"/>
        <v>0</v>
      </c>
      <c r="AB263" s="188"/>
    </row>
    <row r="264" spans="1:28" s="209" customFormat="1" hidden="1">
      <c r="A264" s="127" t="s">
        <v>292</v>
      </c>
      <c r="B264" s="189" t="s">
        <v>698</v>
      </c>
      <c r="C264" s="198"/>
      <c r="D264" s="780" t="s">
        <v>383</v>
      </c>
      <c r="E264" s="780"/>
      <c r="F264" s="398">
        <f t="shared" ref="F264:F275" si="260">SUM(N264:Z264)</f>
        <v>0</v>
      </c>
      <c r="G264" s="421">
        <f t="shared" ref="G264:H275" si="261">SUM(N264:Z264)</f>
        <v>0</v>
      </c>
      <c r="H264" s="421">
        <f t="shared" si="261"/>
        <v>0</v>
      </c>
      <c r="I264" s="617">
        <f t="shared" ref="I264:I275" si="262">SUM(O264:AA264)</f>
        <v>0</v>
      </c>
      <c r="J264" s="190"/>
      <c r="K264" s="191">
        <f t="shared" si="233"/>
        <v>0</v>
      </c>
      <c r="L264" s="199"/>
      <c r="M264" s="193"/>
      <c r="N264" s="193"/>
      <c r="O264" s="199"/>
      <c r="P264" s="193"/>
      <c r="Q264" s="193"/>
      <c r="R264" s="193"/>
      <c r="S264" s="193"/>
      <c r="T264" s="194"/>
      <c r="U264" s="538">
        <f t="shared" si="216"/>
        <v>0</v>
      </c>
      <c r="V264" s="444"/>
      <c r="W264" s="193"/>
      <c r="X264" s="194"/>
      <c r="Y264" s="492"/>
      <c r="Z264" s="192"/>
      <c r="AA264" s="195"/>
      <c r="AB264" s="188"/>
    </row>
    <row r="265" spans="1:28" s="209" customFormat="1" hidden="1">
      <c r="A265" s="127" t="s">
        <v>293</v>
      </c>
      <c r="B265" s="189" t="s">
        <v>699</v>
      </c>
      <c r="C265" s="198"/>
      <c r="D265" s="780" t="s">
        <v>384</v>
      </c>
      <c r="E265" s="780"/>
      <c r="F265" s="398">
        <f t="shared" si="260"/>
        <v>0</v>
      </c>
      <c r="G265" s="421">
        <f t="shared" si="261"/>
        <v>0</v>
      </c>
      <c r="H265" s="421">
        <f t="shared" si="261"/>
        <v>0</v>
      </c>
      <c r="I265" s="617">
        <f t="shared" si="262"/>
        <v>0</v>
      </c>
      <c r="J265" s="190"/>
      <c r="K265" s="191">
        <f t="shared" si="233"/>
        <v>0</v>
      </c>
      <c r="L265" s="199"/>
      <c r="M265" s="193"/>
      <c r="N265" s="193"/>
      <c r="O265" s="199"/>
      <c r="P265" s="193"/>
      <c r="Q265" s="193"/>
      <c r="R265" s="193"/>
      <c r="S265" s="193"/>
      <c r="T265" s="194"/>
      <c r="U265" s="538">
        <f t="shared" ref="U265:U287" si="263">SUM(O265:T265)</f>
        <v>0</v>
      </c>
      <c r="V265" s="444"/>
      <c r="W265" s="193"/>
      <c r="X265" s="194"/>
      <c r="Y265" s="492"/>
      <c r="Z265" s="192"/>
      <c r="AA265" s="195"/>
      <c r="AB265" s="188"/>
    </row>
    <row r="266" spans="1:28" s="209" customFormat="1" hidden="1">
      <c r="A266" s="127" t="s">
        <v>880</v>
      </c>
      <c r="B266" s="189" t="s">
        <v>881</v>
      </c>
      <c r="C266" s="198"/>
      <c r="D266" s="780" t="s">
        <v>882</v>
      </c>
      <c r="E266" s="780"/>
      <c r="F266" s="398">
        <f t="shared" si="260"/>
        <v>0</v>
      </c>
      <c r="G266" s="421">
        <f t="shared" si="261"/>
        <v>0</v>
      </c>
      <c r="H266" s="421">
        <f t="shared" si="261"/>
        <v>0</v>
      </c>
      <c r="I266" s="617">
        <f t="shared" si="262"/>
        <v>0</v>
      </c>
      <c r="J266" s="190"/>
      <c r="K266" s="191">
        <f t="shared" si="233"/>
        <v>0</v>
      </c>
      <c r="L266" s="199"/>
      <c r="M266" s="193"/>
      <c r="N266" s="193"/>
      <c r="O266" s="199"/>
      <c r="P266" s="193"/>
      <c r="Q266" s="193"/>
      <c r="R266" s="193"/>
      <c r="S266" s="193"/>
      <c r="T266" s="194"/>
      <c r="U266" s="538">
        <f t="shared" si="263"/>
        <v>0</v>
      </c>
      <c r="V266" s="444"/>
      <c r="W266" s="193"/>
      <c r="X266" s="194"/>
      <c r="Y266" s="492"/>
      <c r="Z266" s="192"/>
      <c r="AA266" s="195"/>
      <c r="AB266" s="188"/>
    </row>
    <row r="267" spans="1:28" s="209" customFormat="1" hidden="1">
      <c r="A267" s="127" t="s">
        <v>294</v>
      </c>
      <c r="B267" s="189" t="s">
        <v>700</v>
      </c>
      <c r="C267" s="198"/>
      <c r="D267" s="780" t="s">
        <v>295</v>
      </c>
      <c r="E267" s="780"/>
      <c r="F267" s="398">
        <f t="shared" si="260"/>
        <v>0</v>
      </c>
      <c r="G267" s="421">
        <f t="shared" si="261"/>
        <v>0</v>
      </c>
      <c r="H267" s="421">
        <f t="shared" si="261"/>
        <v>0</v>
      </c>
      <c r="I267" s="617">
        <f t="shared" si="262"/>
        <v>0</v>
      </c>
      <c r="J267" s="190"/>
      <c r="K267" s="191">
        <f t="shared" si="233"/>
        <v>0</v>
      </c>
      <c r="L267" s="199"/>
      <c r="M267" s="193"/>
      <c r="N267" s="193"/>
      <c r="O267" s="199"/>
      <c r="P267" s="193"/>
      <c r="Q267" s="193"/>
      <c r="R267" s="193"/>
      <c r="S267" s="193"/>
      <c r="T267" s="194"/>
      <c r="U267" s="538">
        <f t="shared" si="263"/>
        <v>0</v>
      </c>
      <c r="V267" s="444"/>
      <c r="W267" s="193"/>
      <c r="X267" s="194"/>
      <c r="Y267" s="492"/>
      <c r="Z267" s="192"/>
      <c r="AA267" s="195"/>
      <c r="AB267" s="188"/>
    </row>
    <row r="268" spans="1:28" s="209" customFormat="1" hidden="1">
      <c r="A268" s="127" t="s">
        <v>296</v>
      </c>
      <c r="B268" s="189" t="s">
        <v>701</v>
      </c>
      <c r="C268" s="198"/>
      <c r="D268" s="780" t="s">
        <v>297</v>
      </c>
      <c r="E268" s="780"/>
      <c r="F268" s="398">
        <f t="shared" si="260"/>
        <v>0</v>
      </c>
      <c r="G268" s="421">
        <f t="shared" si="261"/>
        <v>0</v>
      </c>
      <c r="H268" s="421">
        <f t="shared" si="261"/>
        <v>0</v>
      </c>
      <c r="I268" s="617">
        <f t="shared" si="262"/>
        <v>0</v>
      </c>
      <c r="J268" s="190"/>
      <c r="K268" s="191">
        <f t="shared" si="233"/>
        <v>0</v>
      </c>
      <c r="L268" s="199"/>
      <c r="M268" s="193"/>
      <c r="N268" s="193"/>
      <c r="O268" s="199"/>
      <c r="P268" s="193"/>
      <c r="Q268" s="193"/>
      <c r="R268" s="193"/>
      <c r="S268" s="193"/>
      <c r="T268" s="194"/>
      <c r="U268" s="538">
        <f t="shared" si="263"/>
        <v>0</v>
      </c>
      <c r="V268" s="444"/>
      <c r="W268" s="193"/>
      <c r="X268" s="194"/>
      <c r="Y268" s="492"/>
      <c r="Z268" s="192"/>
      <c r="AA268" s="195"/>
      <c r="AB268" s="188"/>
    </row>
    <row r="269" spans="1:28" s="209" customFormat="1" hidden="1">
      <c r="A269" s="127" t="s">
        <v>883</v>
      </c>
      <c r="B269" s="189" t="s">
        <v>884</v>
      </c>
      <c r="C269" s="198"/>
      <c r="D269" s="780" t="s">
        <v>885</v>
      </c>
      <c r="E269" s="780"/>
      <c r="F269" s="398">
        <f t="shared" si="260"/>
        <v>0</v>
      </c>
      <c r="G269" s="421">
        <f t="shared" si="261"/>
        <v>0</v>
      </c>
      <c r="H269" s="421">
        <f t="shared" si="261"/>
        <v>0</v>
      </c>
      <c r="I269" s="617">
        <f t="shared" si="262"/>
        <v>0</v>
      </c>
      <c r="J269" s="190"/>
      <c r="K269" s="191">
        <f t="shared" si="233"/>
        <v>0</v>
      </c>
      <c r="L269" s="199"/>
      <c r="M269" s="193"/>
      <c r="N269" s="193"/>
      <c r="O269" s="199"/>
      <c r="P269" s="193"/>
      <c r="Q269" s="193"/>
      <c r="R269" s="193"/>
      <c r="S269" s="193"/>
      <c r="T269" s="194"/>
      <c r="U269" s="538">
        <f t="shared" si="263"/>
        <v>0</v>
      </c>
      <c r="V269" s="444"/>
      <c r="W269" s="193"/>
      <c r="X269" s="194"/>
      <c r="Y269" s="492"/>
      <c r="Z269" s="192"/>
      <c r="AA269" s="195"/>
      <c r="AB269" s="188"/>
    </row>
    <row r="270" spans="1:28" s="41" customFormat="1" hidden="1">
      <c r="A270" s="127" t="s">
        <v>886</v>
      </c>
      <c r="B270" s="53" t="s">
        <v>887</v>
      </c>
      <c r="C270" s="799" t="s">
        <v>888</v>
      </c>
      <c r="D270" s="800"/>
      <c r="E270" s="800"/>
      <c r="F270" s="400">
        <f t="shared" si="260"/>
        <v>0</v>
      </c>
      <c r="G270" s="423">
        <f t="shared" si="261"/>
        <v>0</v>
      </c>
      <c r="H270" s="423">
        <f t="shared" si="261"/>
        <v>0</v>
      </c>
      <c r="I270" s="619">
        <f t="shared" si="262"/>
        <v>0</v>
      </c>
      <c r="J270" s="156"/>
      <c r="K270" s="168">
        <f t="shared" si="233"/>
        <v>0</v>
      </c>
      <c r="L270" s="77"/>
      <c r="M270" s="13"/>
      <c r="N270" s="13"/>
      <c r="O270" s="77"/>
      <c r="P270" s="13"/>
      <c r="Q270" s="13"/>
      <c r="R270" s="13"/>
      <c r="S270" s="13"/>
      <c r="T270" s="82"/>
      <c r="U270" s="540">
        <f t="shared" si="263"/>
        <v>0</v>
      </c>
      <c r="V270" s="446"/>
      <c r="W270" s="13"/>
      <c r="X270" s="82"/>
      <c r="Y270" s="488"/>
      <c r="Z270" s="43"/>
      <c r="AA270" s="45"/>
      <c r="AB270" s="188"/>
    </row>
    <row r="271" spans="1:28" s="41" customFormat="1" hidden="1">
      <c r="A271" s="127" t="s">
        <v>298</v>
      </c>
      <c r="B271" s="53" t="s">
        <v>702</v>
      </c>
      <c r="C271" s="799" t="s">
        <v>299</v>
      </c>
      <c r="D271" s="800"/>
      <c r="E271" s="800"/>
      <c r="F271" s="400">
        <f t="shared" si="260"/>
        <v>0</v>
      </c>
      <c r="G271" s="423">
        <f t="shared" si="261"/>
        <v>0</v>
      </c>
      <c r="H271" s="423">
        <f t="shared" si="261"/>
        <v>0</v>
      </c>
      <c r="I271" s="619">
        <f t="shared" si="262"/>
        <v>0</v>
      </c>
      <c r="J271" s="156"/>
      <c r="K271" s="168">
        <f t="shared" si="233"/>
        <v>0</v>
      </c>
      <c r="L271" s="77"/>
      <c r="M271" s="13"/>
      <c r="N271" s="13"/>
      <c r="O271" s="77"/>
      <c r="P271" s="13"/>
      <c r="Q271" s="13"/>
      <c r="R271" s="13"/>
      <c r="S271" s="13"/>
      <c r="T271" s="82"/>
      <c r="U271" s="540">
        <f t="shared" si="263"/>
        <v>0</v>
      </c>
      <c r="V271" s="446"/>
      <c r="W271" s="13"/>
      <c r="X271" s="82"/>
      <c r="Y271" s="488"/>
      <c r="Z271" s="43"/>
      <c r="AA271" s="45"/>
      <c r="AB271" s="188"/>
    </row>
    <row r="272" spans="1:28" s="41" customFormat="1" hidden="1">
      <c r="A272" s="127" t="s">
        <v>300</v>
      </c>
      <c r="B272" s="53" t="s">
        <v>703</v>
      </c>
      <c r="C272" s="799" t="s">
        <v>889</v>
      </c>
      <c r="D272" s="800"/>
      <c r="E272" s="800"/>
      <c r="F272" s="400">
        <f t="shared" si="260"/>
        <v>0</v>
      </c>
      <c r="G272" s="423">
        <f t="shared" si="261"/>
        <v>0</v>
      </c>
      <c r="H272" s="423">
        <f t="shared" si="261"/>
        <v>0</v>
      </c>
      <c r="I272" s="619">
        <f t="shared" si="262"/>
        <v>0</v>
      </c>
      <c r="J272" s="156"/>
      <c r="K272" s="168">
        <f t="shared" si="233"/>
        <v>0</v>
      </c>
      <c r="L272" s="77"/>
      <c r="M272" s="13"/>
      <c r="N272" s="13"/>
      <c r="O272" s="77"/>
      <c r="P272" s="13"/>
      <c r="Q272" s="13"/>
      <c r="R272" s="13"/>
      <c r="S272" s="13"/>
      <c r="T272" s="82"/>
      <c r="U272" s="540">
        <f t="shared" si="263"/>
        <v>0</v>
      </c>
      <c r="V272" s="446"/>
      <c r="W272" s="13"/>
      <c r="X272" s="82"/>
      <c r="Y272" s="488"/>
      <c r="Z272" s="43"/>
      <c r="AA272" s="45"/>
      <c r="AB272" s="188"/>
    </row>
    <row r="273" spans="1:28" s="41" customFormat="1" hidden="1">
      <c r="A273" s="127" t="s">
        <v>301</v>
      </c>
      <c r="B273" s="53" t="s">
        <v>704</v>
      </c>
      <c r="C273" s="799" t="s">
        <v>890</v>
      </c>
      <c r="D273" s="800"/>
      <c r="E273" s="800"/>
      <c r="F273" s="400">
        <f t="shared" si="260"/>
        <v>0</v>
      </c>
      <c r="G273" s="423">
        <f t="shared" si="261"/>
        <v>0</v>
      </c>
      <c r="H273" s="423">
        <f t="shared" si="261"/>
        <v>0</v>
      </c>
      <c r="I273" s="619">
        <f t="shared" si="262"/>
        <v>0</v>
      </c>
      <c r="J273" s="156"/>
      <c r="K273" s="168">
        <f t="shared" si="233"/>
        <v>0</v>
      </c>
      <c r="L273" s="77"/>
      <c r="M273" s="13"/>
      <c r="N273" s="13"/>
      <c r="O273" s="77"/>
      <c r="P273" s="13"/>
      <c r="Q273" s="13"/>
      <c r="R273" s="13"/>
      <c r="S273" s="13"/>
      <c r="T273" s="82"/>
      <c r="U273" s="540">
        <f t="shared" si="263"/>
        <v>0</v>
      </c>
      <c r="V273" s="446"/>
      <c r="W273" s="13"/>
      <c r="X273" s="82"/>
      <c r="Y273" s="488"/>
      <c r="Z273" s="43"/>
      <c r="AA273" s="45"/>
      <c r="AB273" s="188"/>
    </row>
    <row r="274" spans="1:28" s="41" customFormat="1" hidden="1">
      <c r="A274" s="127" t="s">
        <v>302</v>
      </c>
      <c r="B274" s="53" t="s">
        <v>705</v>
      </c>
      <c r="C274" s="799" t="s">
        <v>303</v>
      </c>
      <c r="D274" s="800"/>
      <c r="E274" s="800"/>
      <c r="F274" s="400">
        <f t="shared" si="260"/>
        <v>0</v>
      </c>
      <c r="G274" s="423">
        <f t="shared" si="261"/>
        <v>0</v>
      </c>
      <c r="H274" s="423">
        <f t="shared" si="261"/>
        <v>0</v>
      </c>
      <c r="I274" s="619">
        <f t="shared" si="262"/>
        <v>0</v>
      </c>
      <c r="J274" s="156"/>
      <c r="K274" s="168">
        <f t="shared" si="233"/>
        <v>0</v>
      </c>
      <c r="L274" s="77"/>
      <c r="M274" s="13"/>
      <c r="N274" s="13"/>
      <c r="O274" s="77"/>
      <c r="P274" s="13"/>
      <c r="Q274" s="13"/>
      <c r="R274" s="13"/>
      <c r="S274" s="13"/>
      <c r="T274" s="82"/>
      <c r="U274" s="540">
        <f t="shared" si="263"/>
        <v>0</v>
      </c>
      <c r="V274" s="446"/>
      <c r="W274" s="13"/>
      <c r="X274" s="82"/>
      <c r="Y274" s="488"/>
      <c r="Z274" s="43"/>
      <c r="AA274" s="45"/>
      <c r="AB274" s="188"/>
    </row>
    <row r="275" spans="1:28" s="41" customFormat="1" hidden="1">
      <c r="A275" s="127" t="s">
        <v>891</v>
      </c>
      <c r="B275" s="53" t="s">
        <v>892</v>
      </c>
      <c r="C275" s="799" t="s">
        <v>894</v>
      </c>
      <c r="D275" s="800"/>
      <c r="E275" s="800"/>
      <c r="F275" s="400">
        <f t="shared" si="260"/>
        <v>0</v>
      </c>
      <c r="G275" s="423">
        <f t="shared" si="261"/>
        <v>0</v>
      </c>
      <c r="H275" s="423">
        <f t="shared" si="261"/>
        <v>0</v>
      </c>
      <c r="I275" s="619">
        <f t="shared" si="262"/>
        <v>0</v>
      </c>
      <c r="J275" s="156"/>
      <c r="K275" s="168">
        <f t="shared" si="233"/>
        <v>0</v>
      </c>
      <c r="L275" s="77"/>
      <c r="M275" s="13"/>
      <c r="N275" s="13"/>
      <c r="O275" s="77"/>
      <c r="P275" s="13"/>
      <c r="Q275" s="13"/>
      <c r="R275" s="13"/>
      <c r="S275" s="13"/>
      <c r="T275" s="82"/>
      <c r="U275" s="540">
        <f t="shared" si="263"/>
        <v>0</v>
      </c>
      <c r="V275" s="446"/>
      <c r="W275" s="13"/>
      <c r="X275" s="82"/>
      <c r="Y275" s="488"/>
      <c r="Z275" s="43"/>
      <c r="AA275" s="45"/>
      <c r="AB275" s="188"/>
    </row>
    <row r="276" spans="1:28" s="41" customFormat="1" hidden="1">
      <c r="A276" s="127"/>
      <c r="B276" s="53" t="s">
        <v>893</v>
      </c>
      <c r="C276" s="799" t="s">
        <v>895</v>
      </c>
      <c r="D276" s="800"/>
      <c r="E276" s="800"/>
      <c r="F276" s="400">
        <f>F277+F278</f>
        <v>0</v>
      </c>
      <c r="G276" s="423">
        <f>G277+G278</f>
        <v>0</v>
      </c>
      <c r="H276" s="423">
        <f>H277+H278</f>
        <v>0</v>
      </c>
      <c r="I276" s="619">
        <f>I277+I278</f>
        <v>0</v>
      </c>
      <c r="J276" s="156">
        <f t="shared" ref="J276:AA276" si="264">J277+J278</f>
        <v>0</v>
      </c>
      <c r="K276" s="168">
        <f t="shared" si="233"/>
        <v>0</v>
      </c>
      <c r="L276" s="77">
        <f t="shared" ref="L276:N276" si="265">L277+L278</f>
        <v>0</v>
      </c>
      <c r="M276" s="13">
        <f t="shared" si="265"/>
        <v>0</v>
      </c>
      <c r="N276" s="13">
        <f t="shared" si="265"/>
        <v>0</v>
      </c>
      <c r="O276" s="77">
        <f t="shared" si="264"/>
        <v>0</v>
      </c>
      <c r="P276" s="13">
        <f t="shared" si="264"/>
        <v>0</v>
      </c>
      <c r="Q276" s="13">
        <f t="shared" si="264"/>
        <v>0</v>
      </c>
      <c r="R276" s="13">
        <f t="shared" si="264"/>
        <v>0</v>
      </c>
      <c r="S276" s="13">
        <f t="shared" si="264"/>
        <v>0</v>
      </c>
      <c r="T276" s="82">
        <f t="shared" ref="T276" si="266">T277+T278</f>
        <v>0</v>
      </c>
      <c r="U276" s="540">
        <f t="shared" si="263"/>
        <v>0</v>
      </c>
      <c r="V276" s="446">
        <f t="shared" si="264"/>
        <v>0</v>
      </c>
      <c r="W276" s="13">
        <f t="shared" si="264"/>
        <v>0</v>
      </c>
      <c r="X276" s="82">
        <f t="shared" si="264"/>
        <v>0</v>
      </c>
      <c r="Y276" s="488">
        <f t="shared" si="264"/>
        <v>0</v>
      </c>
      <c r="Z276" s="43">
        <f t="shared" si="264"/>
        <v>0</v>
      </c>
      <c r="AA276" s="45">
        <f t="shared" si="264"/>
        <v>0</v>
      </c>
      <c r="AB276" s="188"/>
    </row>
    <row r="277" spans="1:28" s="209" customFormat="1" hidden="1">
      <c r="A277" s="127" t="s">
        <v>897</v>
      </c>
      <c r="B277" s="189" t="s">
        <v>896</v>
      </c>
      <c r="C277" s="198"/>
      <c r="D277" s="780" t="s">
        <v>900</v>
      </c>
      <c r="E277" s="780"/>
      <c r="F277" s="398">
        <f>SUM(N277:Z277)</f>
        <v>0</v>
      </c>
      <c r="G277" s="421">
        <f>SUM(N277:Z277)</f>
        <v>0</v>
      </c>
      <c r="H277" s="421">
        <f>SUM(O277:AA277)</f>
        <v>0</v>
      </c>
      <c r="I277" s="617">
        <f t="shared" ref="I277:I278" si="267">SUM(O277:AA277)</f>
        <v>0</v>
      </c>
      <c r="J277" s="190"/>
      <c r="K277" s="191">
        <f t="shared" si="233"/>
        <v>0</v>
      </c>
      <c r="L277" s="199"/>
      <c r="M277" s="193"/>
      <c r="N277" s="193"/>
      <c r="O277" s="199"/>
      <c r="P277" s="193"/>
      <c r="Q277" s="193"/>
      <c r="R277" s="193"/>
      <c r="S277" s="193"/>
      <c r="T277" s="194"/>
      <c r="U277" s="538">
        <f t="shared" si="263"/>
        <v>0</v>
      </c>
      <c r="V277" s="444"/>
      <c r="W277" s="193"/>
      <c r="X277" s="194"/>
      <c r="Y277" s="492"/>
      <c r="Z277" s="192"/>
      <c r="AA277" s="195"/>
      <c r="AB277" s="188"/>
    </row>
    <row r="278" spans="1:28" s="209" customFormat="1" hidden="1">
      <c r="A278" s="127" t="s">
        <v>898</v>
      </c>
      <c r="B278" s="189" t="s">
        <v>899</v>
      </c>
      <c r="C278" s="198"/>
      <c r="D278" s="780" t="s">
        <v>901</v>
      </c>
      <c r="E278" s="780"/>
      <c r="F278" s="398">
        <f>SUM(N278:Z278)</f>
        <v>0</v>
      </c>
      <c r="G278" s="421">
        <f>SUM(N278:Z278)</f>
        <v>0</v>
      </c>
      <c r="H278" s="421">
        <f>SUM(O278:AA278)</f>
        <v>0</v>
      </c>
      <c r="I278" s="617">
        <f t="shared" si="267"/>
        <v>0</v>
      </c>
      <c r="J278" s="190"/>
      <c r="K278" s="191">
        <f t="shared" si="233"/>
        <v>0</v>
      </c>
      <c r="L278" s="199"/>
      <c r="M278" s="193"/>
      <c r="N278" s="193"/>
      <c r="O278" s="199"/>
      <c r="P278" s="193"/>
      <c r="Q278" s="193"/>
      <c r="R278" s="193"/>
      <c r="S278" s="193"/>
      <c r="T278" s="194"/>
      <c r="U278" s="538">
        <f t="shared" si="263"/>
        <v>0</v>
      </c>
      <c r="V278" s="444"/>
      <c r="W278" s="193"/>
      <c r="X278" s="194"/>
      <c r="Y278" s="492"/>
      <c r="Z278" s="192"/>
      <c r="AA278" s="195"/>
      <c r="AB278" s="188"/>
    </row>
    <row r="279" spans="1:28" hidden="1">
      <c r="B279" s="92" t="s">
        <v>709</v>
      </c>
      <c r="C279" s="769" t="s">
        <v>304</v>
      </c>
      <c r="D279" s="770"/>
      <c r="E279" s="770"/>
      <c r="F279" s="399">
        <f>F280+F281+F282+F283+F284</f>
        <v>0</v>
      </c>
      <c r="G279" s="422">
        <f>G280+G281+G282+G283+G284</f>
        <v>0</v>
      </c>
      <c r="H279" s="422">
        <f>H280+H281+H282+H283+H284</f>
        <v>0</v>
      </c>
      <c r="I279" s="618">
        <f>I280+I281+I282+I283+I284</f>
        <v>0</v>
      </c>
      <c r="J279" s="150">
        <f t="shared" ref="J279:AA279" si="268">J280+J281+J282+J283+J284</f>
        <v>0</v>
      </c>
      <c r="K279" s="166">
        <f t="shared" si="233"/>
        <v>0</v>
      </c>
      <c r="L279" s="94">
        <f t="shared" ref="L279:N279" si="269">L280+L281+L282+L283+L284</f>
        <v>0</v>
      </c>
      <c r="M279" s="95">
        <f t="shared" si="269"/>
        <v>0</v>
      </c>
      <c r="N279" s="95">
        <f t="shared" si="269"/>
        <v>0</v>
      </c>
      <c r="O279" s="94">
        <f t="shared" si="268"/>
        <v>0</v>
      </c>
      <c r="P279" s="95">
        <f t="shared" si="268"/>
        <v>0</v>
      </c>
      <c r="Q279" s="95">
        <f t="shared" si="268"/>
        <v>0</v>
      </c>
      <c r="R279" s="95">
        <f t="shared" si="268"/>
        <v>0</v>
      </c>
      <c r="S279" s="95">
        <f t="shared" si="268"/>
        <v>0</v>
      </c>
      <c r="T279" s="98">
        <f t="shared" ref="T279" si="270">T280+T281+T282+T283+T284</f>
        <v>0</v>
      </c>
      <c r="U279" s="539">
        <f t="shared" si="263"/>
        <v>0</v>
      </c>
      <c r="V279" s="445">
        <f t="shared" si="268"/>
        <v>0</v>
      </c>
      <c r="W279" s="95">
        <f t="shared" si="268"/>
        <v>0</v>
      </c>
      <c r="X279" s="98">
        <f t="shared" si="268"/>
        <v>0</v>
      </c>
      <c r="Y279" s="489">
        <f t="shared" si="268"/>
        <v>0</v>
      </c>
      <c r="Z279" s="97">
        <f t="shared" si="268"/>
        <v>0</v>
      </c>
      <c r="AA279" s="99">
        <f t="shared" si="268"/>
        <v>0</v>
      </c>
      <c r="AB279" s="188"/>
    </row>
    <row r="280" spans="1:28" s="41" customFormat="1" hidden="1">
      <c r="A280" s="127" t="s">
        <v>305</v>
      </c>
      <c r="B280" s="196" t="s">
        <v>710</v>
      </c>
      <c r="C280" s="804" t="s">
        <v>385</v>
      </c>
      <c r="D280" s="805"/>
      <c r="E280" s="805"/>
      <c r="F280" s="401">
        <f t="shared" ref="F280:F286" si="271">SUM(N280:Z280)</f>
        <v>0</v>
      </c>
      <c r="G280" s="424">
        <f t="shared" ref="G280:H286" si="272">SUM(N280:Z280)</f>
        <v>0</v>
      </c>
      <c r="H280" s="424">
        <f t="shared" si="272"/>
        <v>0</v>
      </c>
      <c r="I280" s="620">
        <f t="shared" ref="I280:I286" si="273">SUM(O280:AA280)</f>
        <v>0</v>
      </c>
      <c r="J280" s="197"/>
      <c r="K280" s="211">
        <f t="shared" si="233"/>
        <v>0</v>
      </c>
      <c r="L280" s="212"/>
      <c r="M280" s="213"/>
      <c r="N280" s="213"/>
      <c r="O280" s="212"/>
      <c r="P280" s="213"/>
      <c r="Q280" s="213"/>
      <c r="R280" s="213"/>
      <c r="S280" s="213"/>
      <c r="T280" s="216"/>
      <c r="U280" s="545">
        <f t="shared" si="263"/>
        <v>0</v>
      </c>
      <c r="V280" s="451"/>
      <c r="W280" s="213"/>
      <c r="X280" s="216"/>
      <c r="Y280" s="560"/>
      <c r="Z280" s="215"/>
      <c r="AA280" s="214"/>
      <c r="AB280" s="188"/>
    </row>
    <row r="281" spans="1:28" s="41" customFormat="1" hidden="1">
      <c r="A281" s="127" t="s">
        <v>306</v>
      </c>
      <c r="B281" s="196" t="s">
        <v>711</v>
      </c>
      <c r="C281" s="804" t="s">
        <v>386</v>
      </c>
      <c r="D281" s="805"/>
      <c r="E281" s="805"/>
      <c r="F281" s="401">
        <f t="shared" si="271"/>
        <v>0</v>
      </c>
      <c r="G281" s="424">
        <f t="shared" si="272"/>
        <v>0</v>
      </c>
      <c r="H281" s="424">
        <f t="shared" si="272"/>
        <v>0</v>
      </c>
      <c r="I281" s="620">
        <f t="shared" si="273"/>
        <v>0</v>
      </c>
      <c r="J281" s="197"/>
      <c r="K281" s="211">
        <f t="shared" si="233"/>
        <v>0</v>
      </c>
      <c r="L281" s="212"/>
      <c r="M281" s="213"/>
      <c r="N281" s="213"/>
      <c r="O281" s="212"/>
      <c r="P281" s="213"/>
      <c r="Q281" s="213"/>
      <c r="R281" s="213"/>
      <c r="S281" s="213"/>
      <c r="T281" s="216"/>
      <c r="U281" s="545">
        <f t="shared" si="263"/>
        <v>0</v>
      </c>
      <c r="V281" s="451"/>
      <c r="W281" s="213"/>
      <c r="X281" s="216"/>
      <c r="Y281" s="560"/>
      <c r="Z281" s="215"/>
      <c r="AA281" s="214"/>
      <c r="AB281" s="188"/>
    </row>
    <row r="282" spans="1:28" s="41" customFormat="1" hidden="1">
      <c r="A282" s="127" t="s">
        <v>307</v>
      </c>
      <c r="B282" s="196" t="s">
        <v>712</v>
      </c>
      <c r="C282" s="804" t="s">
        <v>308</v>
      </c>
      <c r="D282" s="805"/>
      <c r="E282" s="805"/>
      <c r="F282" s="401">
        <f t="shared" si="271"/>
        <v>0</v>
      </c>
      <c r="G282" s="424">
        <f t="shared" si="272"/>
        <v>0</v>
      </c>
      <c r="H282" s="424">
        <f t="shared" si="272"/>
        <v>0</v>
      </c>
      <c r="I282" s="620">
        <f t="shared" si="273"/>
        <v>0</v>
      </c>
      <c r="J282" s="197"/>
      <c r="K282" s="211">
        <f t="shared" si="233"/>
        <v>0</v>
      </c>
      <c r="L282" s="212"/>
      <c r="M282" s="213"/>
      <c r="N282" s="213"/>
      <c r="O282" s="212"/>
      <c r="P282" s="213"/>
      <c r="Q282" s="213"/>
      <c r="R282" s="213"/>
      <c r="S282" s="213"/>
      <c r="T282" s="216"/>
      <c r="U282" s="545">
        <f t="shared" si="263"/>
        <v>0</v>
      </c>
      <c r="V282" s="451"/>
      <c r="W282" s="213"/>
      <c r="X282" s="216"/>
      <c r="Y282" s="560"/>
      <c r="Z282" s="215"/>
      <c r="AA282" s="214"/>
      <c r="AB282" s="188"/>
    </row>
    <row r="283" spans="1:28" s="41" customFormat="1" hidden="1">
      <c r="A283" s="127" t="s">
        <v>309</v>
      </c>
      <c r="B283" s="196" t="s">
        <v>713</v>
      </c>
      <c r="C283" s="804" t="s">
        <v>310</v>
      </c>
      <c r="D283" s="805"/>
      <c r="E283" s="805"/>
      <c r="F283" s="401">
        <f t="shared" si="271"/>
        <v>0</v>
      </c>
      <c r="G283" s="424">
        <f t="shared" si="272"/>
        <v>0</v>
      </c>
      <c r="H283" s="424">
        <f t="shared" si="272"/>
        <v>0</v>
      </c>
      <c r="I283" s="620">
        <f t="shared" si="273"/>
        <v>0</v>
      </c>
      <c r="J283" s="197"/>
      <c r="K283" s="211">
        <f t="shared" si="233"/>
        <v>0</v>
      </c>
      <c r="L283" s="212"/>
      <c r="M283" s="213"/>
      <c r="N283" s="213"/>
      <c r="O283" s="212"/>
      <c r="P283" s="213"/>
      <c r="Q283" s="213"/>
      <c r="R283" s="213"/>
      <c r="S283" s="213"/>
      <c r="T283" s="216"/>
      <c r="U283" s="545">
        <f t="shared" si="263"/>
        <v>0</v>
      </c>
      <c r="V283" s="451"/>
      <c r="W283" s="213"/>
      <c r="X283" s="216"/>
      <c r="Y283" s="560"/>
      <c r="Z283" s="215"/>
      <c r="AA283" s="214"/>
      <c r="AB283" s="188"/>
    </row>
    <row r="284" spans="1:28" s="41" customFormat="1" hidden="1">
      <c r="A284" s="127" t="s">
        <v>311</v>
      </c>
      <c r="B284" s="196" t="s">
        <v>714</v>
      </c>
      <c r="C284" s="804" t="s">
        <v>387</v>
      </c>
      <c r="D284" s="805"/>
      <c r="E284" s="805"/>
      <c r="F284" s="401">
        <f t="shared" si="271"/>
        <v>0</v>
      </c>
      <c r="G284" s="424">
        <f t="shared" si="272"/>
        <v>0</v>
      </c>
      <c r="H284" s="424">
        <f t="shared" si="272"/>
        <v>0</v>
      </c>
      <c r="I284" s="620">
        <f t="shared" si="273"/>
        <v>0</v>
      </c>
      <c r="J284" s="197"/>
      <c r="K284" s="211">
        <f t="shared" si="233"/>
        <v>0</v>
      </c>
      <c r="L284" s="212"/>
      <c r="M284" s="213"/>
      <c r="N284" s="213"/>
      <c r="O284" s="212"/>
      <c r="P284" s="213"/>
      <c r="Q284" s="213"/>
      <c r="R284" s="213"/>
      <c r="S284" s="213"/>
      <c r="T284" s="216"/>
      <c r="U284" s="545">
        <f t="shared" si="263"/>
        <v>0</v>
      </c>
      <c r="V284" s="451"/>
      <c r="W284" s="213"/>
      <c r="X284" s="216"/>
      <c r="Y284" s="560"/>
      <c r="Z284" s="215"/>
      <c r="AA284" s="214"/>
      <c r="AB284" s="188"/>
    </row>
    <row r="285" spans="1:28" hidden="1">
      <c r="A285" s="127" t="s">
        <v>313</v>
      </c>
      <c r="B285" s="92" t="s">
        <v>715</v>
      </c>
      <c r="C285" s="769" t="s">
        <v>312</v>
      </c>
      <c r="D285" s="770"/>
      <c r="E285" s="770"/>
      <c r="F285" s="399">
        <f t="shared" si="271"/>
        <v>0</v>
      </c>
      <c r="G285" s="422">
        <f t="shared" si="272"/>
        <v>0</v>
      </c>
      <c r="H285" s="422">
        <f t="shared" si="272"/>
        <v>0</v>
      </c>
      <c r="I285" s="618">
        <f t="shared" si="273"/>
        <v>0</v>
      </c>
      <c r="J285" s="150"/>
      <c r="K285" s="166">
        <f t="shared" si="233"/>
        <v>0</v>
      </c>
      <c r="L285" s="94"/>
      <c r="M285" s="95"/>
      <c r="N285" s="95"/>
      <c r="O285" s="94"/>
      <c r="P285" s="95"/>
      <c r="Q285" s="95"/>
      <c r="R285" s="95"/>
      <c r="S285" s="95"/>
      <c r="T285" s="98"/>
      <c r="U285" s="539">
        <f t="shared" si="263"/>
        <v>0</v>
      </c>
      <c r="V285" s="445"/>
      <c r="W285" s="95"/>
      <c r="X285" s="98"/>
      <c r="Y285" s="489"/>
      <c r="Z285" s="97"/>
      <c r="AA285" s="99"/>
      <c r="AB285" s="188"/>
    </row>
    <row r="286" spans="1:28" ht="15.75" hidden="1" thickBot="1">
      <c r="A286" s="127" t="s">
        <v>902</v>
      </c>
      <c r="B286" s="92" t="s">
        <v>903</v>
      </c>
      <c r="C286" s="769" t="s">
        <v>904</v>
      </c>
      <c r="D286" s="770"/>
      <c r="E286" s="770"/>
      <c r="F286" s="399">
        <f t="shared" si="271"/>
        <v>0</v>
      </c>
      <c r="G286" s="422">
        <f t="shared" si="272"/>
        <v>0</v>
      </c>
      <c r="H286" s="422">
        <f t="shared" si="272"/>
        <v>0</v>
      </c>
      <c r="I286" s="618">
        <f t="shared" si="273"/>
        <v>0</v>
      </c>
      <c r="J286" s="150"/>
      <c r="K286" s="166">
        <f t="shared" si="233"/>
        <v>0</v>
      </c>
      <c r="L286" s="94"/>
      <c r="M286" s="95"/>
      <c r="N286" s="95"/>
      <c r="O286" s="94"/>
      <c r="P286" s="95"/>
      <c r="Q286" s="95"/>
      <c r="R286" s="95"/>
      <c r="S286" s="95"/>
      <c r="T286" s="98"/>
      <c r="U286" s="539">
        <f t="shared" si="263"/>
        <v>0</v>
      </c>
      <c r="V286" s="445"/>
      <c r="W286" s="95"/>
      <c r="X286" s="98"/>
      <c r="Y286" s="489"/>
      <c r="Z286" s="97"/>
      <c r="AA286" s="99"/>
      <c r="AB286" s="188"/>
    </row>
    <row r="287" spans="1:28" ht="15.75" thickBot="1">
      <c r="B287" s="806" t="s">
        <v>314</v>
      </c>
      <c r="C287" s="807"/>
      <c r="D287" s="807"/>
      <c r="E287" s="807"/>
      <c r="F287" s="396">
        <f>F5+F30+F41+F91+F107+F179+F189+F194+F257</f>
        <v>6471700.5999999996</v>
      </c>
      <c r="G287" s="419">
        <f>G5+G30+G41+G91+G107+G179+G189+G194+G257</f>
        <v>6669044.5999999996</v>
      </c>
      <c r="H287" s="419">
        <f>H5+H30+H41+H91+H107+H179+H189+H194+H257</f>
        <v>6639044.5999999996</v>
      </c>
      <c r="I287" s="615">
        <f>I5+I30+I41+I91+I107+I179+I189+I194+I257</f>
        <v>6656372.9000000004</v>
      </c>
      <c r="J287" s="147">
        <f>J5+J30+J41+J91+J107+J179+J189+J194+J257</f>
        <v>0</v>
      </c>
      <c r="K287" s="164">
        <f t="shared" si="233"/>
        <v>6656372.9000000004</v>
      </c>
      <c r="L287" s="86">
        <f t="shared" ref="L287:AA287" si="274">L5+L30+L41+L91+L107+L179+L189+L194+L257</f>
        <v>893874</v>
      </c>
      <c r="M287" s="87">
        <f t="shared" si="274"/>
        <v>874971</v>
      </c>
      <c r="N287" s="87">
        <f t="shared" si="274"/>
        <v>4887527.9000000004</v>
      </c>
      <c r="O287" s="86">
        <f t="shared" si="274"/>
        <v>575459</v>
      </c>
      <c r="P287" s="87">
        <f t="shared" si="274"/>
        <v>587813</v>
      </c>
      <c r="Q287" s="87">
        <f t="shared" si="274"/>
        <v>557109</v>
      </c>
      <c r="R287" s="87">
        <f t="shared" si="274"/>
        <v>545881</v>
      </c>
      <c r="S287" s="87">
        <f t="shared" si="274"/>
        <v>529166</v>
      </c>
      <c r="T287" s="90">
        <f t="shared" ref="T287" si="275">T5+T30+T41+T91+T107+T179+T189+T194+T257</f>
        <v>523658</v>
      </c>
      <c r="U287" s="536">
        <f t="shared" si="263"/>
        <v>3319086</v>
      </c>
      <c r="V287" s="442">
        <f t="shared" si="274"/>
        <v>499394.38</v>
      </c>
      <c r="W287" s="87">
        <f t="shared" si="274"/>
        <v>493047.72</v>
      </c>
      <c r="X287" s="90">
        <f t="shared" si="274"/>
        <v>499818.6</v>
      </c>
      <c r="Y287" s="486">
        <f t="shared" si="274"/>
        <v>616845.6</v>
      </c>
      <c r="Z287" s="89">
        <f t="shared" si="274"/>
        <v>608797.6</v>
      </c>
      <c r="AA287" s="91">
        <f t="shared" si="274"/>
        <v>619383</v>
      </c>
      <c r="AB287" s="188"/>
    </row>
    <row r="288" spans="1:28">
      <c r="B288" s="22"/>
      <c r="C288" s="23"/>
      <c r="D288" s="23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>
      <c r="B289" s="25"/>
      <c r="C289" s="26"/>
      <c r="D289" s="26"/>
      <c r="E289" s="24"/>
      <c r="F289" s="24"/>
      <c r="G289" s="24"/>
      <c r="H289" s="24"/>
      <c r="I289" s="24"/>
      <c r="J289" s="24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>
      <c r="B296" s="27"/>
      <c r="C296" s="28"/>
      <c r="D296" s="28"/>
      <c r="E296" s="24"/>
      <c r="F296" s="24"/>
      <c r="G296" s="24"/>
      <c r="H296" s="24"/>
      <c r="I296" s="24"/>
      <c r="J296" s="24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>
      <c r="B297" s="27"/>
      <c r="C297" s="28"/>
      <c r="D297" s="28"/>
      <c r="E297" s="24"/>
      <c r="F297" s="24"/>
      <c r="G297" s="24"/>
      <c r="H297" s="24"/>
      <c r="I297" s="24"/>
      <c r="J297" s="24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>
      <c r="B298" s="27"/>
      <c r="C298" s="28"/>
      <c r="D298" s="28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>
      <c r="A309" s="129"/>
      <c r="B309" s="27"/>
      <c r="C309" s="28"/>
      <c r="D309" s="28"/>
      <c r="E309" s="24"/>
      <c r="F309" s="24"/>
      <c r="G309" s="24"/>
      <c r="H309" s="24"/>
      <c r="I309" s="24"/>
      <c r="J309" s="24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>
      <c r="A320" s="129"/>
      <c r="B320" s="27"/>
      <c r="C320" s="28"/>
      <c r="D320" s="28"/>
      <c r="E320" s="24"/>
      <c r="F320" s="24"/>
      <c r="G320" s="24"/>
      <c r="H320" s="24"/>
      <c r="I320" s="24"/>
      <c r="J320" s="24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>
      <c r="A331" s="129"/>
      <c r="B331" s="29"/>
      <c r="C331" s="23"/>
      <c r="D331" s="23"/>
      <c r="E331" s="24"/>
      <c r="F331" s="24"/>
      <c r="G331" s="24"/>
      <c r="H331" s="24"/>
      <c r="I331" s="24"/>
      <c r="J331" s="24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>
      <c r="A332" s="129"/>
      <c r="B332" s="27"/>
      <c r="C332" s="28"/>
      <c r="D332" s="28"/>
      <c r="E332" s="24"/>
      <c r="F332" s="24"/>
      <c r="G332" s="24"/>
      <c r="H332" s="24"/>
      <c r="I332" s="24"/>
      <c r="J332" s="24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>
      <c r="A333" s="129"/>
      <c r="B333" s="27"/>
      <c r="C333" s="28"/>
      <c r="D333" s="28"/>
      <c r="E333" s="24"/>
      <c r="F333" s="24"/>
      <c r="G333" s="24"/>
      <c r="H333" s="24"/>
      <c r="I333" s="24"/>
      <c r="J333" s="24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>
      <c r="A334" s="129"/>
      <c r="B334" s="27"/>
      <c r="C334" s="28"/>
      <c r="D334" s="28"/>
      <c r="E334" s="24"/>
      <c r="F334" s="24"/>
      <c r="G334" s="24"/>
      <c r="H334" s="24"/>
      <c r="I334" s="24"/>
      <c r="J334" s="24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60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60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60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60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60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>
      <c r="A345" s="129"/>
      <c r="B345" s="27"/>
      <c r="C345" s="28"/>
      <c r="D345" s="28"/>
      <c r="E345" s="24"/>
      <c r="F345" s="24"/>
      <c r="G345" s="24"/>
      <c r="H345" s="24"/>
      <c r="I345" s="24"/>
      <c r="J345" s="24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>
      <c r="A349" s="129"/>
      <c r="B349" s="27"/>
      <c r="C349" s="24"/>
      <c r="D349" s="24"/>
      <c r="E349" s="28"/>
      <c r="F349" s="28"/>
      <c r="G349" s="28"/>
      <c r="H349" s="28"/>
      <c r="I349" s="28"/>
      <c r="J349" s="28"/>
    </row>
    <row r="350" spans="1:27">
      <c r="B350" s="27"/>
      <c r="C350" s="24"/>
      <c r="D350" s="24"/>
      <c r="E350" s="28"/>
      <c r="F350" s="28"/>
      <c r="G350" s="28"/>
      <c r="H350" s="28"/>
      <c r="I350" s="28"/>
      <c r="J350" s="28"/>
      <c r="K350" s="18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 s="12" customFormat="1">
      <c r="A351" s="130"/>
      <c r="B351" s="27"/>
      <c r="C351" s="24"/>
      <c r="D351" s="24"/>
      <c r="E351" s="28"/>
      <c r="F351" s="28"/>
      <c r="G351" s="28"/>
      <c r="H351" s="28"/>
      <c r="I351" s="28"/>
      <c r="J351" s="28"/>
      <c r="K351" s="49"/>
    </row>
    <row r="352" spans="1:27" s="12" customFormat="1">
      <c r="A352" s="130"/>
      <c r="B352" s="27"/>
      <c r="C352" s="24"/>
      <c r="D352" s="24"/>
      <c r="E352" s="28"/>
      <c r="F352" s="28"/>
      <c r="G352" s="28"/>
      <c r="H352" s="28"/>
      <c r="I352" s="28"/>
      <c r="J352" s="28"/>
      <c r="K352" s="49"/>
    </row>
    <row r="353" spans="1:27" s="12" customFormat="1">
      <c r="A353" s="130"/>
      <c r="B353" s="27"/>
      <c r="C353" s="24"/>
      <c r="D353" s="24"/>
      <c r="E353" s="28"/>
      <c r="F353" s="28"/>
      <c r="G353" s="28"/>
      <c r="H353" s="28"/>
      <c r="I353" s="28"/>
      <c r="J353" s="28"/>
      <c r="K353" s="49"/>
    </row>
    <row r="354" spans="1:27" s="12" customFormat="1">
      <c r="A354" s="130"/>
      <c r="B354" s="27"/>
      <c r="C354" s="24"/>
      <c r="D354" s="24"/>
      <c r="E354" s="28"/>
      <c r="F354" s="28"/>
      <c r="G354" s="28"/>
      <c r="H354" s="28"/>
      <c r="I354" s="28"/>
      <c r="J354" s="28"/>
      <c r="K354" s="49"/>
    </row>
    <row r="355" spans="1:27" s="12" customFormat="1">
      <c r="A355" s="130"/>
      <c r="B355" s="27"/>
      <c r="C355" s="24"/>
      <c r="D355" s="24"/>
      <c r="E355" s="28"/>
      <c r="F355" s="28"/>
      <c r="G355" s="28"/>
      <c r="H355" s="28"/>
      <c r="I355" s="28"/>
      <c r="J355" s="28"/>
      <c r="K355" s="49"/>
    </row>
    <row r="356" spans="1:27" s="12" customFormat="1">
      <c r="A356" s="130"/>
      <c r="B356" s="27"/>
      <c r="C356" s="28"/>
      <c r="D356" s="28"/>
      <c r="E356" s="24"/>
      <c r="F356" s="24"/>
      <c r="G356" s="24"/>
      <c r="H356" s="24"/>
      <c r="I356" s="24"/>
      <c r="J356" s="24"/>
      <c r="K356" s="49"/>
    </row>
    <row r="357" spans="1:27" s="12" customFormat="1">
      <c r="A357" s="130"/>
      <c r="B357" s="27"/>
      <c r="C357" s="24"/>
      <c r="D357" s="24"/>
      <c r="E357" s="28"/>
      <c r="F357" s="28"/>
      <c r="G357" s="28"/>
      <c r="H357" s="28"/>
      <c r="I357" s="28"/>
      <c r="J357" s="28"/>
      <c r="K357" s="49"/>
    </row>
    <row r="358" spans="1:27" s="12" customFormat="1">
      <c r="A358" s="130"/>
      <c r="B358" s="27"/>
      <c r="C358" s="24"/>
      <c r="D358" s="24"/>
      <c r="E358" s="28"/>
      <c r="F358" s="28"/>
      <c r="G358" s="28"/>
      <c r="H358" s="28"/>
      <c r="I358" s="28"/>
      <c r="J358" s="28"/>
      <c r="K358" s="49"/>
    </row>
    <row r="359" spans="1:27" s="12" customFormat="1">
      <c r="A359" s="130"/>
      <c r="B359" s="27"/>
      <c r="C359" s="24"/>
      <c r="D359" s="24"/>
      <c r="E359" s="28"/>
      <c r="F359" s="28"/>
      <c r="G359" s="28"/>
      <c r="H359" s="28"/>
      <c r="I359" s="28"/>
      <c r="J359" s="28"/>
      <c r="K359" s="49"/>
    </row>
    <row r="360" spans="1:27" s="12" customFormat="1">
      <c r="A360" s="130"/>
      <c r="B360" s="27"/>
      <c r="C360" s="24"/>
      <c r="D360" s="24"/>
      <c r="E360" s="28"/>
      <c r="F360" s="28"/>
      <c r="G360" s="28"/>
      <c r="H360" s="28"/>
      <c r="I360" s="28"/>
      <c r="J360" s="28"/>
      <c r="K360" s="49"/>
    </row>
    <row r="361" spans="1:27" s="12" customFormat="1">
      <c r="A361" s="130"/>
      <c r="B361" s="27"/>
      <c r="C361" s="24"/>
      <c r="D361" s="24"/>
      <c r="E361" s="28"/>
      <c r="F361" s="28"/>
      <c r="G361" s="28"/>
      <c r="H361" s="28"/>
      <c r="I361" s="28"/>
      <c r="J361" s="28"/>
      <c r="K361" s="49"/>
    </row>
    <row r="362" spans="1:27" s="12" customFormat="1">
      <c r="A362" s="130"/>
      <c r="B362" s="27"/>
      <c r="C362" s="24"/>
      <c r="D362" s="24"/>
      <c r="E362" s="28"/>
      <c r="F362" s="28"/>
      <c r="G362" s="28"/>
      <c r="H362" s="28"/>
      <c r="I362" s="28"/>
      <c r="J362" s="28"/>
      <c r="K362" s="49"/>
    </row>
    <row r="363" spans="1:27" s="12" customFormat="1">
      <c r="A363" s="130"/>
      <c r="B363" s="27"/>
      <c r="C363" s="24"/>
      <c r="D363" s="24"/>
      <c r="E363" s="28"/>
      <c r="F363" s="28"/>
      <c r="G363" s="28"/>
      <c r="H363" s="28"/>
      <c r="I363" s="28"/>
      <c r="J363" s="28"/>
      <c r="K363" s="49"/>
    </row>
    <row r="364" spans="1:27" s="12" customFormat="1">
      <c r="A364" s="130"/>
      <c r="B364" s="27"/>
      <c r="C364" s="24"/>
      <c r="D364" s="24"/>
      <c r="E364" s="28"/>
      <c r="F364" s="28"/>
      <c r="G364" s="28"/>
      <c r="H364" s="28"/>
      <c r="I364" s="28"/>
      <c r="J364" s="28"/>
      <c r="K364" s="49"/>
    </row>
    <row r="365" spans="1:27" s="12" customFormat="1">
      <c r="A365" s="130"/>
      <c r="B365" s="27"/>
      <c r="C365" s="24"/>
      <c r="D365" s="24"/>
      <c r="E365" s="28"/>
      <c r="F365" s="28"/>
      <c r="G365" s="28"/>
      <c r="H365" s="28"/>
      <c r="I365" s="28"/>
      <c r="J365" s="28"/>
      <c r="K365" s="49"/>
    </row>
    <row r="366" spans="1:27" s="12" customFormat="1">
      <c r="A366" s="130"/>
      <c r="B366" s="27"/>
      <c r="C366" s="24"/>
      <c r="D366" s="24"/>
      <c r="E366" s="28"/>
      <c r="F366" s="28"/>
      <c r="G366" s="28"/>
      <c r="H366" s="28"/>
      <c r="I366" s="28"/>
      <c r="J366" s="28"/>
      <c r="K366" s="49"/>
    </row>
    <row r="367" spans="1:27">
      <c r="B367" s="29"/>
      <c r="C367" s="23"/>
      <c r="D367" s="23"/>
      <c r="E367" s="28"/>
      <c r="F367" s="28"/>
      <c r="G367" s="28"/>
      <c r="H367" s="28"/>
      <c r="I367" s="28"/>
      <c r="J367" s="28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>
      <c r="B368" s="30"/>
      <c r="C368" s="26"/>
      <c r="D368" s="26"/>
      <c r="E368" s="24"/>
      <c r="F368" s="24"/>
      <c r="G368" s="24"/>
      <c r="H368" s="24"/>
      <c r="I368" s="24"/>
      <c r="J368" s="24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>
      <c r="B369" s="27"/>
      <c r="C369" s="24"/>
      <c r="D369" s="24"/>
      <c r="E369" s="28"/>
      <c r="F369" s="28"/>
      <c r="G369" s="28"/>
      <c r="H369" s="28"/>
      <c r="I369" s="28"/>
      <c r="J369" s="28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>
      <c r="B370" s="27"/>
      <c r="C370" s="28"/>
      <c r="D370" s="28"/>
      <c r="E370" s="24"/>
      <c r="F370" s="24"/>
      <c r="G370" s="24"/>
      <c r="H370" s="24"/>
      <c r="I370" s="24"/>
      <c r="J370" s="24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>
      <c r="B371" s="27"/>
      <c r="C371" s="24"/>
      <c r="D371" s="24"/>
      <c r="E371" s="28"/>
      <c r="F371" s="28"/>
      <c r="G371" s="28"/>
      <c r="H371" s="28"/>
      <c r="I371" s="28"/>
      <c r="J371" s="28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>
      <c r="B372" s="27"/>
      <c r="C372" s="24"/>
      <c r="D372" s="24"/>
      <c r="E372" s="28"/>
      <c r="F372" s="28"/>
      <c r="G372" s="28"/>
      <c r="H372" s="28"/>
      <c r="I372" s="28"/>
      <c r="J372" s="28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>
      <c r="B373" s="27"/>
      <c r="C373" s="24"/>
      <c r="D373" s="24"/>
      <c r="E373" s="28"/>
      <c r="F373" s="28"/>
      <c r="G373" s="28"/>
      <c r="H373" s="28"/>
      <c r="I373" s="28"/>
      <c r="J373" s="28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</row>
    <row r="374" spans="1:27">
      <c r="B374" s="27"/>
      <c r="C374" s="24"/>
      <c r="D374" s="24"/>
      <c r="E374" s="28"/>
      <c r="F374" s="28"/>
      <c r="G374" s="28"/>
      <c r="H374" s="28"/>
      <c r="I374" s="28"/>
      <c r="J374" s="28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</row>
    <row r="375" spans="1:27">
      <c r="B375" s="27"/>
      <c r="C375" s="28"/>
      <c r="D375" s="28"/>
      <c r="E375" s="24"/>
      <c r="F375" s="24"/>
      <c r="G375" s="24"/>
      <c r="H375" s="24"/>
      <c r="I375" s="24"/>
      <c r="J375" s="24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>
      <c r="B378" s="27"/>
      <c r="C378" s="28"/>
      <c r="D378" s="28"/>
      <c r="E378" s="24"/>
      <c r="F378" s="24"/>
      <c r="G378" s="24"/>
      <c r="H378" s="24"/>
      <c r="I378" s="24"/>
      <c r="J378" s="24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>
      <c r="A394" s="129"/>
      <c r="B394" s="29"/>
      <c r="C394" s="23"/>
      <c r="D394" s="23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>
      <c r="A419" s="129"/>
      <c r="B419" s="27"/>
      <c r="C419" s="28"/>
      <c r="D419" s="28"/>
      <c r="E419" s="24"/>
      <c r="F419" s="24"/>
      <c r="G419" s="24"/>
      <c r="H419" s="24"/>
      <c r="I419" s="24"/>
      <c r="J419" s="24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>
      <c r="A430" s="129"/>
      <c r="B430" s="29"/>
      <c r="C430" s="23"/>
      <c r="D430" s="23"/>
      <c r="E430" s="24"/>
      <c r="F430" s="24"/>
      <c r="G430" s="24"/>
      <c r="H430" s="24"/>
      <c r="I430" s="24"/>
      <c r="J430" s="24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>
      <c r="A431" s="129"/>
      <c r="B431" s="27"/>
      <c r="C431" s="28"/>
      <c r="D431" s="28"/>
      <c r="E431" s="24"/>
      <c r="F431" s="24"/>
      <c r="G431" s="24"/>
      <c r="H431" s="24"/>
      <c r="I431" s="24"/>
      <c r="J431" s="24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>
      <c r="A432" s="129"/>
      <c r="B432" s="27"/>
      <c r="C432" s="28"/>
      <c r="D432" s="28"/>
      <c r="E432" s="24"/>
      <c r="F432" s="24"/>
      <c r="G432" s="24"/>
      <c r="H432" s="24"/>
      <c r="I432" s="24"/>
      <c r="J432" s="24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>
      <c r="A440" s="129"/>
      <c r="B440" s="29"/>
      <c r="C440" s="23"/>
      <c r="D440" s="23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>
      <c r="A444" s="129"/>
      <c r="B444" s="27"/>
      <c r="C444" s="28"/>
      <c r="D444" s="28"/>
      <c r="E444" s="24"/>
      <c r="F444" s="24"/>
      <c r="G444" s="24"/>
      <c r="H444" s="24"/>
      <c r="I444" s="24"/>
      <c r="J444" s="24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>
      <c r="A454" s="129"/>
      <c r="B454" s="27"/>
      <c r="C454" s="28"/>
      <c r="D454" s="28"/>
      <c r="E454" s="24"/>
      <c r="F454" s="24"/>
      <c r="G454" s="24"/>
      <c r="H454" s="24"/>
      <c r="I454" s="24"/>
      <c r="J454" s="24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>
      <c r="A466" s="129"/>
      <c r="B466" s="29"/>
      <c r="C466" s="23"/>
      <c r="D466" s="23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>
      <c r="A467" s="129"/>
      <c r="B467" s="27"/>
      <c r="C467" s="28"/>
      <c r="D467" s="28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>
      <c r="A468" s="129"/>
      <c r="B468" s="27"/>
      <c r="C468" s="28"/>
      <c r="D468" s="28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>
      <c r="A469" s="129"/>
      <c r="B469" s="27"/>
      <c r="C469" s="28"/>
      <c r="D469" s="28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>
      <c r="A470" s="129"/>
      <c r="B470" s="27"/>
      <c r="C470" s="28"/>
      <c r="D470" s="28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>
      <c r="A476" s="129"/>
      <c r="B476" s="27"/>
      <c r="C476" s="24"/>
      <c r="D476" s="24"/>
      <c r="E476" s="28"/>
      <c r="F476" s="28"/>
      <c r="G476" s="28"/>
      <c r="H476" s="28"/>
      <c r="I476" s="28"/>
      <c r="J476" s="28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>
      <c r="A477" s="129"/>
      <c r="B477" s="27"/>
      <c r="C477" s="24"/>
      <c r="D477" s="24"/>
      <c r="E477" s="28"/>
      <c r="F477" s="28"/>
      <c r="G477" s="28"/>
      <c r="H477" s="28"/>
      <c r="I477" s="28"/>
      <c r="J477" s="28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>
      <c r="A478" s="129"/>
      <c r="B478" s="27"/>
      <c r="C478" s="24"/>
      <c r="D478" s="24"/>
      <c r="E478" s="28"/>
      <c r="F478" s="28"/>
      <c r="G478" s="28"/>
      <c r="H478" s="28"/>
      <c r="I478" s="28"/>
      <c r="J478" s="28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>
      <c r="A479" s="129"/>
      <c r="B479" s="27"/>
      <c r="C479" s="24"/>
      <c r="D479" s="24"/>
      <c r="E479" s="28"/>
      <c r="F479" s="28"/>
      <c r="G479" s="28"/>
      <c r="H479" s="28"/>
      <c r="I479" s="28"/>
      <c r="J479" s="28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>
      <c r="A480" s="129"/>
      <c r="B480" s="27"/>
      <c r="C480" s="28"/>
      <c r="D480" s="28"/>
      <c r="E480" s="24"/>
      <c r="F480" s="24"/>
      <c r="G480" s="24"/>
      <c r="H480" s="24"/>
      <c r="I480" s="24"/>
      <c r="J480" s="24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>
      <c r="A481" s="129"/>
      <c r="B481" s="27"/>
      <c r="C481" s="24"/>
      <c r="D481" s="24"/>
      <c r="E481" s="28"/>
      <c r="F481" s="28"/>
      <c r="G481" s="28"/>
      <c r="H481" s="28"/>
      <c r="I481" s="28"/>
      <c r="J481" s="28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>
      <c r="A482" s="129"/>
      <c r="B482" s="27"/>
      <c r="C482" s="24"/>
      <c r="D482" s="24"/>
      <c r="E482" s="28"/>
      <c r="F482" s="28"/>
      <c r="G482" s="28"/>
      <c r="H482" s="28"/>
      <c r="I482" s="28"/>
      <c r="J482" s="28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>
      <c r="A483" s="129"/>
      <c r="B483" s="27"/>
      <c r="C483" s="24"/>
      <c r="D483" s="24"/>
      <c r="E483" s="28"/>
      <c r="F483" s="28"/>
      <c r="G483" s="28"/>
      <c r="H483" s="28"/>
      <c r="I483" s="28"/>
      <c r="J483" s="28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>
      <c r="A484" s="129"/>
      <c r="B484" s="27"/>
      <c r="C484" s="24"/>
      <c r="D484" s="24"/>
      <c r="E484" s="28"/>
      <c r="F484" s="28"/>
      <c r="G484" s="28"/>
      <c r="H484" s="28"/>
      <c r="I484" s="28"/>
      <c r="J484" s="28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>
      <c r="A485" s="129"/>
      <c r="B485" s="27"/>
      <c r="C485" s="24"/>
      <c r="D485" s="24"/>
      <c r="E485" s="28"/>
      <c r="F485" s="28"/>
      <c r="G485" s="28"/>
      <c r="H485" s="28"/>
      <c r="I485" s="28"/>
      <c r="J485" s="28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>
      <c r="A486" s="129"/>
      <c r="B486" s="27"/>
      <c r="C486" s="24"/>
      <c r="D486" s="24"/>
      <c r="E486" s="28"/>
      <c r="F486" s="28"/>
      <c r="G486" s="28"/>
      <c r="H486" s="28"/>
      <c r="I486" s="28"/>
      <c r="J486" s="28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>
      <c r="A487" s="129"/>
      <c r="B487" s="27"/>
      <c r="C487" s="24"/>
      <c r="D487" s="24"/>
      <c r="E487" s="28"/>
      <c r="F487" s="28"/>
      <c r="G487" s="28"/>
      <c r="H487" s="28"/>
      <c r="I487" s="28"/>
      <c r="J487" s="28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>
      <c r="A488" s="129"/>
      <c r="B488" s="27"/>
      <c r="C488" s="24"/>
      <c r="D488" s="24"/>
      <c r="E488" s="28"/>
      <c r="F488" s="28"/>
      <c r="G488" s="28"/>
      <c r="H488" s="28"/>
      <c r="I488" s="28"/>
      <c r="J488" s="28"/>
      <c r="K488" s="60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>
      <c r="A489" s="129"/>
      <c r="B489" s="27"/>
      <c r="C489" s="24"/>
      <c r="D489" s="24"/>
      <c r="E489" s="28"/>
      <c r="F489" s="28"/>
      <c r="G489" s="28"/>
      <c r="H489" s="28"/>
      <c r="I489" s="28"/>
      <c r="J489" s="28"/>
      <c r="K489" s="60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>
      <c r="A490" s="129"/>
      <c r="B490" s="27"/>
      <c r="C490" s="24"/>
      <c r="D490" s="24"/>
      <c r="E490" s="28"/>
      <c r="F490" s="28"/>
      <c r="G490" s="28"/>
      <c r="H490" s="28"/>
      <c r="I490" s="28"/>
      <c r="J490" s="28"/>
      <c r="K490" s="60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>
      <c r="A491" s="129"/>
      <c r="B491" s="27"/>
      <c r="C491" s="24"/>
      <c r="D491" s="24"/>
      <c r="E491" s="28"/>
      <c r="F491" s="28"/>
      <c r="G491" s="28"/>
      <c r="H491" s="28"/>
      <c r="I491" s="28"/>
      <c r="J491" s="28"/>
      <c r="K491" s="60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>
      <c r="A492" s="129"/>
      <c r="B492" s="29"/>
      <c r="C492" s="23"/>
      <c r="D492" s="23"/>
      <c r="E492" s="24"/>
      <c r="F492" s="24"/>
      <c r="G492" s="24"/>
      <c r="H492" s="24"/>
      <c r="I492" s="24"/>
      <c r="J492" s="24"/>
      <c r="K492" s="60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>
      <c r="A493" s="129"/>
      <c r="B493" s="32"/>
      <c r="C493" s="33"/>
      <c r="D493" s="33"/>
      <c r="E493" s="24"/>
      <c r="F493" s="24"/>
      <c r="G493" s="24"/>
      <c r="H493" s="24"/>
      <c r="I493" s="24"/>
      <c r="J493" s="24"/>
      <c r="K493" s="60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>
      <c r="A494" s="129"/>
      <c r="B494" s="34"/>
      <c r="C494" s="35"/>
      <c r="D494" s="35"/>
      <c r="E494" s="36"/>
      <c r="F494" s="36"/>
      <c r="G494" s="36"/>
      <c r="H494" s="36"/>
      <c r="I494" s="36"/>
      <c r="J494" s="36"/>
      <c r="K494" s="60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>
      <c r="A495" s="129"/>
      <c r="B495" s="19"/>
      <c r="C495" s="37"/>
      <c r="D495" s="37"/>
      <c r="E495" s="24"/>
      <c r="F495" s="24"/>
      <c r="G495" s="24"/>
      <c r="H495" s="24"/>
      <c r="I495" s="24"/>
      <c r="J495" s="24"/>
      <c r="K495" s="60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>
      <c r="A496" s="129"/>
      <c r="B496" s="19"/>
      <c r="C496" s="37"/>
      <c r="D496" s="37"/>
      <c r="E496" s="24"/>
      <c r="F496" s="24"/>
      <c r="G496" s="24"/>
      <c r="H496" s="24"/>
      <c r="I496" s="24"/>
      <c r="J496" s="24"/>
      <c r="K496" s="60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>
      <c r="A497" s="129"/>
      <c r="B497" s="19"/>
      <c r="C497" s="37"/>
      <c r="D497" s="37"/>
      <c r="E497" s="24"/>
      <c r="F497" s="24"/>
      <c r="G497" s="24"/>
      <c r="H497" s="24"/>
      <c r="I497" s="24"/>
      <c r="J497" s="24"/>
      <c r="K497" s="60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>
      <c r="A498" s="129"/>
      <c r="B498" s="34"/>
      <c r="C498" s="35"/>
      <c r="D498" s="35"/>
      <c r="E498" s="36"/>
      <c r="F498" s="36"/>
      <c r="G498" s="36"/>
      <c r="H498" s="36"/>
      <c r="I498" s="36"/>
      <c r="J498" s="36"/>
      <c r="K498" s="60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>
      <c r="A499" s="129"/>
      <c r="B499" s="19"/>
      <c r="C499" s="37"/>
      <c r="D499" s="37"/>
      <c r="E499" s="24"/>
      <c r="F499" s="24"/>
      <c r="G499" s="24"/>
      <c r="H499" s="24"/>
      <c r="I499" s="24"/>
      <c r="J499" s="24"/>
      <c r="K499" s="60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>
      <c r="A500" s="129"/>
      <c r="B500" s="19"/>
      <c r="C500" s="24"/>
      <c r="D500" s="24"/>
      <c r="E500" s="37"/>
      <c r="F500" s="37"/>
      <c r="G500" s="37"/>
      <c r="H500" s="37"/>
      <c r="I500" s="37"/>
      <c r="J500" s="37"/>
    </row>
    <row r="501" spans="1:27">
      <c r="A501" s="129"/>
      <c r="B501" s="19"/>
      <c r="C501" s="24"/>
      <c r="D501" s="24"/>
      <c r="E501" s="37"/>
      <c r="F501" s="37"/>
      <c r="G501" s="37"/>
      <c r="H501" s="37"/>
      <c r="I501" s="37"/>
      <c r="J501" s="37"/>
    </row>
    <row r="502" spans="1:27">
      <c r="A502" s="129"/>
      <c r="B502" s="19"/>
      <c r="C502" s="24"/>
      <c r="D502" s="24"/>
      <c r="E502" s="37"/>
      <c r="F502" s="37"/>
      <c r="G502" s="37"/>
      <c r="H502" s="37"/>
      <c r="I502" s="37"/>
      <c r="J502" s="37"/>
    </row>
    <row r="503" spans="1:27">
      <c r="A503" s="129"/>
      <c r="B503" s="19"/>
      <c r="C503" s="24"/>
      <c r="D503" s="24"/>
      <c r="E503" s="37"/>
      <c r="F503" s="37"/>
      <c r="G503" s="37"/>
      <c r="H503" s="37"/>
      <c r="I503" s="37"/>
      <c r="J503" s="37"/>
    </row>
    <row r="504" spans="1:27">
      <c r="A504" s="129"/>
      <c r="B504" s="19"/>
      <c r="C504" s="24"/>
      <c r="D504" s="24"/>
      <c r="E504" s="37"/>
      <c r="F504" s="37"/>
      <c r="G504" s="37"/>
      <c r="H504" s="37"/>
      <c r="I504" s="37"/>
      <c r="J504" s="37"/>
    </row>
    <row r="505" spans="1:27">
      <c r="A505" s="129"/>
      <c r="B505" s="19"/>
      <c r="C505" s="24"/>
      <c r="D505" s="24"/>
      <c r="E505" s="37"/>
      <c r="F505" s="37"/>
      <c r="G505" s="37"/>
      <c r="H505" s="37"/>
      <c r="I505" s="37"/>
      <c r="J505" s="37"/>
    </row>
    <row r="506" spans="1:27">
      <c r="A506" s="129"/>
      <c r="B506" s="34"/>
      <c r="C506" s="35"/>
      <c r="D506" s="35"/>
      <c r="E506" s="36"/>
      <c r="F506" s="36"/>
      <c r="G506" s="36"/>
      <c r="H506" s="36"/>
      <c r="I506" s="36"/>
      <c r="J506" s="36"/>
    </row>
    <row r="507" spans="1:27">
      <c r="A507" s="129"/>
      <c r="B507" s="19"/>
      <c r="C507" s="37"/>
      <c r="D507" s="37"/>
      <c r="E507" s="24"/>
      <c r="F507" s="24"/>
      <c r="G507" s="24"/>
      <c r="H507" s="24"/>
      <c r="I507" s="24"/>
      <c r="J507" s="24"/>
    </row>
    <row r="508" spans="1:27">
      <c r="A508" s="129"/>
      <c r="B508" s="19"/>
      <c r="C508" s="37"/>
      <c r="D508" s="37"/>
      <c r="E508" s="24"/>
      <c r="F508" s="24"/>
      <c r="G508" s="24"/>
      <c r="H508" s="24"/>
      <c r="I508" s="24"/>
      <c r="J508" s="24"/>
    </row>
    <row r="509" spans="1:27">
      <c r="A509" s="129"/>
      <c r="B509" s="19"/>
      <c r="C509" s="37"/>
      <c r="D509" s="37"/>
      <c r="E509" s="24"/>
      <c r="F509" s="24"/>
      <c r="G509" s="24"/>
      <c r="H509" s="24"/>
      <c r="I509" s="24"/>
      <c r="J509" s="24"/>
    </row>
    <row r="510" spans="1:27">
      <c r="B510" s="19"/>
      <c r="C510" s="37"/>
      <c r="D510" s="37"/>
      <c r="E510" s="24"/>
      <c r="F510" s="24"/>
      <c r="G510" s="24"/>
      <c r="H510" s="24"/>
      <c r="I510" s="24"/>
      <c r="J510" s="24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s="12" customFormat="1">
      <c r="A511" s="130"/>
      <c r="B511" s="19"/>
      <c r="C511" s="37"/>
      <c r="D511" s="37"/>
      <c r="E511" s="24"/>
      <c r="F511" s="24"/>
      <c r="G511" s="24"/>
      <c r="H511" s="24"/>
      <c r="I511" s="24"/>
      <c r="J511" s="24"/>
      <c r="K511" s="49"/>
    </row>
    <row r="512" spans="1:27" s="12" customFormat="1">
      <c r="A512" s="130"/>
      <c r="B512" s="32"/>
      <c r="C512" s="33"/>
      <c r="D512" s="33"/>
      <c r="E512" s="24"/>
      <c r="F512" s="24"/>
      <c r="G512" s="24"/>
      <c r="H512" s="24"/>
      <c r="I512" s="24"/>
      <c r="J512" s="24"/>
      <c r="K512" s="49"/>
    </row>
    <row r="513" spans="1:27" s="12" customFormat="1">
      <c r="A513" s="130"/>
      <c r="B513" s="19"/>
      <c r="C513" s="37"/>
      <c r="D513" s="37"/>
      <c r="E513" s="24"/>
      <c r="F513" s="24"/>
      <c r="G513" s="24"/>
      <c r="H513" s="24"/>
      <c r="I513" s="24"/>
      <c r="J513" s="24"/>
      <c r="K513" s="49"/>
    </row>
    <row r="514" spans="1:27" s="12" customFormat="1">
      <c r="A514" s="130"/>
      <c r="B514" s="19"/>
      <c r="C514" s="37"/>
      <c r="D514" s="37"/>
      <c r="E514" s="24"/>
      <c r="F514" s="24"/>
      <c r="G514" s="24"/>
      <c r="H514" s="24"/>
      <c r="I514" s="24"/>
      <c r="J514" s="24"/>
      <c r="K514" s="49"/>
    </row>
    <row r="515" spans="1:27" s="12" customFormat="1">
      <c r="A515" s="130"/>
      <c r="B515" s="19"/>
      <c r="C515" s="37"/>
      <c r="D515" s="37"/>
      <c r="E515" s="24"/>
      <c r="F515" s="24"/>
      <c r="G515" s="24"/>
      <c r="H515" s="24"/>
      <c r="I515" s="24"/>
      <c r="J515" s="24"/>
      <c r="K515" s="49"/>
    </row>
    <row r="516" spans="1:27" s="12" customFormat="1">
      <c r="A516" s="130"/>
      <c r="B516" s="19"/>
      <c r="C516" s="37"/>
      <c r="D516" s="37"/>
      <c r="E516" s="24"/>
      <c r="F516" s="24"/>
      <c r="G516" s="24"/>
      <c r="H516" s="24"/>
      <c r="I516" s="24"/>
      <c r="J516" s="24"/>
      <c r="K516" s="49"/>
    </row>
    <row r="517" spans="1:27" s="12" customFormat="1">
      <c r="A517" s="130"/>
      <c r="B517" s="19"/>
      <c r="C517" s="37"/>
      <c r="D517" s="37"/>
      <c r="E517" s="24"/>
      <c r="F517" s="24"/>
      <c r="G517" s="24"/>
      <c r="H517" s="24"/>
      <c r="I517" s="24"/>
      <c r="J517" s="24"/>
      <c r="K517" s="49"/>
    </row>
    <row r="518" spans="1:27" s="12" customFormat="1">
      <c r="A518" s="130"/>
      <c r="B518" s="19"/>
      <c r="C518" s="37"/>
      <c r="D518" s="37"/>
      <c r="E518" s="24"/>
      <c r="F518" s="24"/>
      <c r="G518" s="24"/>
      <c r="H518" s="24"/>
      <c r="I518" s="24"/>
      <c r="J518" s="24"/>
      <c r="K518" s="49"/>
    </row>
    <row r="519" spans="1:27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8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8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8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8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8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8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8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8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8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>
      <c r="A750" s="129"/>
      <c r="B750" s="17"/>
      <c r="C750" s="17"/>
      <c r="D750" s="17"/>
      <c r="E750" s="17"/>
      <c r="F750" s="17"/>
      <c r="G750" s="17"/>
      <c r="H750" s="17"/>
      <c r="I750" s="17"/>
      <c r="J750" s="17"/>
      <c r="K750" s="18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>
      <c r="A751" s="129"/>
      <c r="B751" s="17"/>
      <c r="C751" s="17"/>
      <c r="D751" s="17"/>
      <c r="E751" s="17"/>
      <c r="F751" s="17"/>
      <c r="G751" s="17"/>
      <c r="H751" s="17"/>
      <c r="I751" s="17"/>
      <c r="J751" s="17"/>
      <c r="K751" s="18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</sheetData>
  <mergeCells count="250">
    <mergeCell ref="O2:AA2"/>
    <mergeCell ref="C26:E26"/>
    <mergeCell ref="C27:E27"/>
    <mergeCell ref="C28:E28"/>
    <mergeCell ref="C29:E29"/>
    <mergeCell ref="B2:E4"/>
    <mergeCell ref="I2:K2"/>
    <mergeCell ref="L2:N2"/>
    <mergeCell ref="I3:I4"/>
    <mergeCell ref="J3:J4"/>
    <mergeCell ref="K3:K4"/>
    <mergeCell ref="L3:L4"/>
    <mergeCell ref="M3:M4"/>
    <mergeCell ref="N3:N4"/>
    <mergeCell ref="C5:E5"/>
    <mergeCell ref="C6:E6"/>
    <mergeCell ref="F2:F4"/>
    <mergeCell ref="H2:H4"/>
    <mergeCell ref="G2:G4"/>
    <mergeCell ref="O3:X3"/>
    <mergeCell ref="Y3:AA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Z723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5" ht="15.75" thickBot="1">
      <c r="X1" s="11" t="s">
        <v>827</v>
      </c>
    </row>
    <row r="2" spans="1:25" ht="1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5" ht="22.5" customHeight="1">
      <c r="B3" s="752"/>
      <c r="C3" s="753"/>
      <c r="D3" s="753"/>
      <c r="E3" s="753"/>
      <c r="F3" s="753"/>
      <c r="G3" s="766"/>
      <c r="H3" s="766"/>
      <c r="I3" s="828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5" ht="21" customHeight="1" thickBot="1">
      <c r="B4" s="754"/>
      <c r="C4" s="755"/>
      <c r="D4" s="755"/>
      <c r="E4" s="755"/>
      <c r="F4" s="755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5" ht="15.75" thickBot="1">
      <c r="B5" s="84" t="s">
        <v>118</v>
      </c>
      <c r="C5" s="834" t="s">
        <v>119</v>
      </c>
      <c r="D5" s="835"/>
      <c r="E5" s="835"/>
      <c r="F5" s="396">
        <f>F6+F20</f>
        <v>2660548</v>
      </c>
      <c r="G5" s="419">
        <f>G6+G20</f>
        <v>2660548</v>
      </c>
      <c r="H5" s="419">
        <f>H6+H20</f>
        <v>2660548</v>
      </c>
      <c r="I5" s="615">
        <f>I6+I20</f>
        <v>2660548</v>
      </c>
      <c r="J5" s="147">
        <f t="shared" ref="J5:X5" si="0">J6+J20</f>
        <v>0</v>
      </c>
      <c r="K5" s="164">
        <f>SUM(I5:J5)</f>
        <v>2660548</v>
      </c>
      <c r="L5" s="86">
        <f t="shared" si="0"/>
        <v>276848</v>
      </c>
      <c r="M5" s="87">
        <f t="shared" si="0"/>
        <v>216700</v>
      </c>
      <c r="N5" s="87">
        <f t="shared" si="0"/>
        <v>216700</v>
      </c>
      <c r="O5" s="87">
        <f t="shared" si="0"/>
        <v>216700</v>
      </c>
      <c r="P5" s="87">
        <f t="shared" si="0"/>
        <v>216700</v>
      </c>
      <c r="Q5" s="90">
        <f t="shared" si="0"/>
        <v>216700</v>
      </c>
      <c r="R5" s="536">
        <f>SUM(L5:Q5)</f>
        <v>1360348</v>
      </c>
      <c r="S5" s="442">
        <f t="shared" si="0"/>
        <v>216700</v>
      </c>
      <c r="T5" s="87">
        <f t="shared" si="0"/>
        <v>216700</v>
      </c>
      <c r="U5" s="90">
        <f t="shared" si="0"/>
        <v>216700</v>
      </c>
      <c r="V5" s="486">
        <f t="shared" si="0"/>
        <v>216700</v>
      </c>
      <c r="W5" s="89">
        <f t="shared" si="0"/>
        <v>216700</v>
      </c>
      <c r="X5" s="91">
        <f t="shared" si="0"/>
        <v>216700</v>
      </c>
    </row>
    <row r="6" spans="1:25">
      <c r="B6" s="124" t="s">
        <v>609</v>
      </c>
      <c r="C6" s="748" t="s">
        <v>120</v>
      </c>
      <c r="D6" s="749"/>
      <c r="E6" s="749"/>
      <c r="F6" s="397">
        <f>F7+F8+F9+F10+F11+F12+F13+F14+F15+F16+F17+F18+F19</f>
        <v>60148</v>
      </c>
      <c r="G6" s="420">
        <f>G7+G8+G9+G10+G11+G12+G13+G14+G15+G16+G17+G18+G19</f>
        <v>60148</v>
      </c>
      <c r="H6" s="420">
        <f>H7+H8+H9+H10+H11+H12+H13+H14+H15+H16+H17+H18+H19</f>
        <v>60148</v>
      </c>
      <c r="I6" s="616">
        <f>I7+I8+I9+I10+I11+I12+I13+I14+I15+I16+I17+I18+I19</f>
        <v>60148</v>
      </c>
      <c r="J6" s="148">
        <f t="shared" ref="J6:X6" si="1">J7+J8+J9+J10+J11+J12+J13+J14+J15+J16+J17+J18+J19</f>
        <v>0</v>
      </c>
      <c r="K6" s="165">
        <f t="shared" ref="K6:K73" si="2">SUM(I6:J6)</f>
        <v>60148</v>
      </c>
      <c r="L6" s="118">
        <f t="shared" si="1"/>
        <v>60148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60148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5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>
        <f>SUM(K7:W7)</f>
        <v>0</v>
      </c>
      <c r="G7" s="421">
        <f>SUM(K7:W7)</f>
        <v>0</v>
      </c>
      <c r="H7" s="421">
        <f>SUM(L7:X7)</f>
        <v>0</v>
      </c>
      <c r="I7" s="617">
        <f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5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8">
        <v>60148</v>
      </c>
      <c r="G8" s="421">
        <v>60148</v>
      </c>
      <c r="H8" s="421">
        <v>60148</v>
      </c>
      <c r="I8" s="617">
        <f>SUM(R8:X8)</f>
        <v>60148</v>
      </c>
      <c r="J8" s="190"/>
      <c r="K8" s="191">
        <f t="shared" si="2"/>
        <v>60148</v>
      </c>
      <c r="L8" s="199">
        <v>60148</v>
      </c>
      <c r="M8" s="193"/>
      <c r="N8" s="193"/>
      <c r="O8" s="193"/>
      <c r="P8" s="193"/>
      <c r="Q8" s="194"/>
      <c r="R8" s="538">
        <f t="shared" si="3"/>
        <v>60148</v>
      </c>
      <c r="S8" s="444"/>
      <c r="T8" s="193"/>
      <c r="U8" s="194"/>
      <c r="V8" s="492"/>
      <c r="W8" s="192"/>
      <c r="X8" s="195"/>
      <c r="Y8" s="210"/>
    </row>
    <row r="9" spans="1:25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ref="F9:F19" si="4">SUM(K9:W9)</f>
        <v>0</v>
      </c>
      <c r="G9" s="421">
        <f t="shared" ref="G9:H19" si="5">SUM(K9:W9)</f>
        <v>0</v>
      </c>
      <c r="H9" s="421">
        <f t="shared" si="5"/>
        <v>0</v>
      </c>
      <c r="I9" s="617">
        <f t="shared" ref="I9:I19" si="6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>
      <c r="B20" s="92" t="s">
        <v>623</v>
      </c>
      <c r="C20" s="736" t="s">
        <v>146</v>
      </c>
      <c r="D20" s="737"/>
      <c r="E20" s="737"/>
      <c r="F20" s="399">
        <f>F21+F22+F23</f>
        <v>2600400</v>
      </c>
      <c r="G20" s="422">
        <f>G21+G22+G23</f>
        <v>2600400</v>
      </c>
      <c r="H20" s="422">
        <f>H21+H22+H23</f>
        <v>2600400</v>
      </c>
      <c r="I20" s="618">
        <f>I21+I22+I23</f>
        <v>2600400</v>
      </c>
      <c r="J20" s="150">
        <f t="shared" ref="J20:X20" si="7">J21+J22+J23</f>
        <v>0</v>
      </c>
      <c r="K20" s="166">
        <f t="shared" si="2"/>
        <v>2600400</v>
      </c>
      <c r="L20" s="94">
        <f t="shared" si="7"/>
        <v>216700</v>
      </c>
      <c r="M20" s="95">
        <f t="shared" si="7"/>
        <v>216700</v>
      </c>
      <c r="N20" s="95">
        <f t="shared" si="7"/>
        <v>216700</v>
      </c>
      <c r="O20" s="95">
        <f t="shared" si="7"/>
        <v>216700</v>
      </c>
      <c r="P20" s="95">
        <f t="shared" si="7"/>
        <v>216700</v>
      </c>
      <c r="Q20" s="98">
        <f t="shared" si="7"/>
        <v>216700</v>
      </c>
      <c r="R20" s="539">
        <f t="shared" si="3"/>
        <v>1300200</v>
      </c>
      <c r="S20" s="445">
        <f t="shared" si="7"/>
        <v>216700</v>
      </c>
      <c r="T20" s="95">
        <f t="shared" si="7"/>
        <v>216700</v>
      </c>
      <c r="U20" s="98">
        <f t="shared" si="7"/>
        <v>216700</v>
      </c>
      <c r="V20" s="489">
        <f t="shared" si="7"/>
        <v>216700</v>
      </c>
      <c r="W20" s="97">
        <f t="shared" si="7"/>
        <v>216700</v>
      </c>
      <c r="X20" s="99">
        <f t="shared" si="7"/>
        <v>216700</v>
      </c>
      <c r="Y20" s="210"/>
      <c r="Z20" s="209"/>
    </row>
    <row r="21" spans="1:26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SUM(K21:W21)</f>
        <v>0</v>
      </c>
      <c r="G21" s="423">
        <f>SUM(K21:W21)</f>
        <v>0</v>
      </c>
      <c r="H21" s="423">
        <f>SUM(L21:X21)</f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v>2600400</v>
      </c>
      <c r="G22" s="423">
        <v>2600400</v>
      </c>
      <c r="H22" s="423">
        <v>2600400</v>
      </c>
      <c r="I22" s="619">
        <f>SUM(R22:X22)</f>
        <v>2600400</v>
      </c>
      <c r="J22" s="156"/>
      <c r="K22" s="168">
        <f t="shared" si="2"/>
        <v>2600400</v>
      </c>
      <c r="L22" s="77">
        <v>216700</v>
      </c>
      <c r="M22" s="13">
        <v>216700</v>
      </c>
      <c r="N22" s="13">
        <v>216700</v>
      </c>
      <c r="O22" s="13">
        <v>216700</v>
      </c>
      <c r="P22" s="13">
        <v>216700</v>
      </c>
      <c r="Q22" s="82">
        <v>216700</v>
      </c>
      <c r="R22" s="540">
        <f t="shared" si="3"/>
        <v>1300200</v>
      </c>
      <c r="S22" s="446">
        <v>216700</v>
      </c>
      <c r="T22" s="13">
        <v>216700</v>
      </c>
      <c r="U22" s="82">
        <v>216700</v>
      </c>
      <c r="V22" s="488">
        <v>216700</v>
      </c>
      <c r="W22" s="43">
        <v>216700</v>
      </c>
      <c r="X22" s="45">
        <v>216700</v>
      </c>
      <c r="Y22" s="210"/>
      <c r="Z22" s="209"/>
    </row>
    <row r="23" spans="1:26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SUM(K23:W23)</f>
        <v>0</v>
      </c>
      <c r="G23" s="424">
        <f>SUM(K23:W23)</f>
        <v>0</v>
      </c>
      <c r="H23" s="424">
        <f>SUM(L23:X23)</f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593313</v>
      </c>
      <c r="G24" s="425">
        <f>G25+G26+G27+G28+G29+G30+G31</f>
        <v>540876</v>
      </c>
      <c r="H24" s="425">
        <f>H25+H26+H27+H28+H29+H30+H31</f>
        <v>540876</v>
      </c>
      <c r="I24" s="621">
        <f>I25+I26+I27+I28+I29+I30+I31</f>
        <v>540876</v>
      </c>
      <c r="J24" s="152">
        <f t="shared" ref="J24:X24" si="8">J25+J26+J27+J28+J29+J30+J31</f>
        <v>0</v>
      </c>
      <c r="K24" s="164">
        <f t="shared" si="2"/>
        <v>540876</v>
      </c>
      <c r="L24" s="86">
        <f t="shared" si="8"/>
        <v>68899</v>
      </c>
      <c r="M24" s="87">
        <f t="shared" si="8"/>
        <v>42907</v>
      </c>
      <c r="N24" s="87">
        <f t="shared" si="8"/>
        <v>42907</v>
      </c>
      <c r="O24" s="87">
        <f t="shared" si="8"/>
        <v>42907</v>
      </c>
      <c r="P24" s="87">
        <f t="shared" si="8"/>
        <v>42907</v>
      </c>
      <c r="Q24" s="90">
        <f t="shared" si="8"/>
        <v>42907</v>
      </c>
      <c r="R24" s="536">
        <f t="shared" si="3"/>
        <v>283434</v>
      </c>
      <c r="S24" s="442">
        <f t="shared" si="8"/>
        <v>42907</v>
      </c>
      <c r="T24" s="87">
        <f t="shared" si="8"/>
        <v>42907</v>
      </c>
      <c r="U24" s="90">
        <f t="shared" si="8"/>
        <v>42907</v>
      </c>
      <c r="V24" s="486">
        <f t="shared" si="8"/>
        <v>42907</v>
      </c>
      <c r="W24" s="89">
        <f t="shared" si="8"/>
        <v>42907</v>
      </c>
      <c r="X24" s="91">
        <f t="shared" si="8"/>
        <v>42907</v>
      </c>
      <c r="Y24" s="210"/>
      <c r="Z24" s="209"/>
    </row>
    <row r="25" spans="1:26" ht="15.75" thickBot="1">
      <c r="B25" s="61"/>
      <c r="C25" s="826" t="s">
        <v>154</v>
      </c>
      <c r="D25" s="827"/>
      <c r="E25" s="827"/>
      <c r="F25" s="403">
        <v>593313</v>
      </c>
      <c r="G25" s="426">
        <v>540876</v>
      </c>
      <c r="H25" s="426">
        <v>540876</v>
      </c>
      <c r="I25" s="622">
        <f>SUM(R25:X25)</f>
        <v>540876</v>
      </c>
      <c r="J25" s="153"/>
      <c r="K25" s="167">
        <f t="shared" si="2"/>
        <v>540876</v>
      </c>
      <c r="L25" s="75">
        <v>68899</v>
      </c>
      <c r="M25" s="1">
        <v>42907</v>
      </c>
      <c r="N25" s="1">
        <v>42907</v>
      </c>
      <c r="O25" s="1">
        <v>42907</v>
      </c>
      <c r="P25" s="1">
        <v>42907</v>
      </c>
      <c r="Q25" s="81">
        <v>42907</v>
      </c>
      <c r="R25" s="541">
        <f t="shared" si="3"/>
        <v>283434</v>
      </c>
      <c r="S25" s="447">
        <v>42907</v>
      </c>
      <c r="T25" s="1">
        <v>42907</v>
      </c>
      <c r="U25" s="81">
        <v>42907</v>
      </c>
      <c r="V25" s="490">
        <v>42907</v>
      </c>
      <c r="W25" s="42">
        <v>42907</v>
      </c>
      <c r="X25" s="44">
        <v>42907</v>
      </c>
      <c r="Y25" s="210"/>
      <c r="Z25" s="209"/>
    </row>
    <row r="26" spans="1:26" hidden="1">
      <c r="B26" s="62"/>
      <c r="C26" s="822" t="s">
        <v>155</v>
      </c>
      <c r="D26" s="823"/>
      <c r="E26" s="823"/>
      <c r="F26" s="404">
        <f t="shared" ref="F26:F31" si="9">SUM(K26:W26)</f>
        <v>0</v>
      </c>
      <c r="G26" s="427">
        <f t="shared" ref="G26:H31" si="10">SUM(K26:W26)</f>
        <v>0</v>
      </c>
      <c r="H26" s="427">
        <f t="shared" si="10"/>
        <v>0</v>
      </c>
      <c r="I26" s="623">
        <f t="shared" ref="I26:I31" si="11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idden="1">
      <c r="B27" s="62"/>
      <c r="C27" s="822" t="s">
        <v>156</v>
      </c>
      <c r="D27" s="823"/>
      <c r="E27" s="823"/>
      <c r="F27" s="404">
        <f t="shared" si="9"/>
        <v>0</v>
      </c>
      <c r="G27" s="427">
        <f t="shared" si="10"/>
        <v>0</v>
      </c>
      <c r="H27" s="427">
        <f t="shared" si="10"/>
        <v>0</v>
      </c>
      <c r="I27" s="623">
        <f t="shared" si="11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idden="1">
      <c r="B28" s="62"/>
      <c r="C28" s="822" t="s">
        <v>157</v>
      </c>
      <c r="D28" s="823"/>
      <c r="E28" s="823"/>
      <c r="F28" s="404">
        <f t="shared" si="9"/>
        <v>0</v>
      </c>
      <c r="G28" s="427">
        <f t="shared" si="10"/>
        <v>0</v>
      </c>
      <c r="H28" s="427">
        <f t="shared" si="10"/>
        <v>0</v>
      </c>
      <c r="I28" s="623">
        <f t="shared" si="11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idden="1">
      <c r="B29" s="62"/>
      <c r="C29" s="822" t="s">
        <v>158</v>
      </c>
      <c r="D29" s="823"/>
      <c r="E29" s="823"/>
      <c r="F29" s="404">
        <f t="shared" si="9"/>
        <v>0</v>
      </c>
      <c r="G29" s="427">
        <f t="shared" si="10"/>
        <v>0</v>
      </c>
      <c r="H29" s="427">
        <f t="shared" si="10"/>
        <v>0</v>
      </c>
      <c r="I29" s="623">
        <f t="shared" si="11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idden="1">
      <c r="B30" s="62"/>
      <c r="C30" s="822" t="s">
        <v>159</v>
      </c>
      <c r="D30" s="823"/>
      <c r="E30" s="823"/>
      <c r="F30" s="404">
        <f t="shared" si="9"/>
        <v>0</v>
      </c>
      <c r="G30" s="427">
        <f t="shared" si="10"/>
        <v>0</v>
      </c>
      <c r="H30" s="427">
        <f t="shared" si="10"/>
        <v>0</v>
      </c>
      <c r="I30" s="623">
        <f t="shared" si="11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>
      <c r="B31" s="63"/>
      <c r="C31" s="824" t="s">
        <v>160</v>
      </c>
      <c r="D31" s="825"/>
      <c r="E31" s="825"/>
      <c r="F31" s="405">
        <f t="shared" si="9"/>
        <v>0</v>
      </c>
      <c r="G31" s="428">
        <f t="shared" si="10"/>
        <v>0</v>
      </c>
      <c r="H31" s="428">
        <f t="shared" si="10"/>
        <v>0</v>
      </c>
      <c r="I31" s="624">
        <f t="shared" si="11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>
      <c r="B32" s="84" t="s">
        <v>161</v>
      </c>
      <c r="C32" s="747" t="s">
        <v>162</v>
      </c>
      <c r="D32" s="771"/>
      <c r="E32" s="771"/>
      <c r="F32" s="402">
        <f>F33+F37+F40+F54+F57</f>
        <v>8196875.3700000001</v>
      </c>
      <c r="G32" s="425">
        <f>G33+G37+G40+G54+G57</f>
        <v>6182660</v>
      </c>
      <c r="H32" s="425">
        <f>H33+H37+H40+H54+H57</f>
        <v>6157660</v>
      </c>
      <c r="I32" s="621">
        <f>I33+I37+I40+I54+I57</f>
        <v>6173504</v>
      </c>
      <c r="J32" s="152">
        <f>J33+J37+J40+J54+J57</f>
        <v>0</v>
      </c>
      <c r="K32" s="164">
        <f t="shared" si="2"/>
        <v>6173504</v>
      </c>
      <c r="L32" s="86">
        <f t="shared" ref="L32:X32" si="12">L33+L37+L40+L54+L57</f>
        <v>262877</v>
      </c>
      <c r="M32" s="87">
        <f t="shared" si="12"/>
        <v>1136406</v>
      </c>
      <c r="N32" s="87">
        <f t="shared" si="12"/>
        <v>370111</v>
      </c>
      <c r="O32" s="87">
        <f t="shared" si="12"/>
        <v>578192</v>
      </c>
      <c r="P32" s="87">
        <f t="shared" si="12"/>
        <v>443653</v>
      </c>
      <c r="Q32" s="90">
        <f t="shared" si="12"/>
        <v>216419</v>
      </c>
      <c r="R32" s="536">
        <f t="shared" si="3"/>
        <v>3007658</v>
      </c>
      <c r="S32" s="442">
        <f t="shared" si="12"/>
        <v>326269</v>
      </c>
      <c r="T32" s="87">
        <f t="shared" si="12"/>
        <v>158902</v>
      </c>
      <c r="U32" s="90">
        <f t="shared" si="12"/>
        <v>289354</v>
      </c>
      <c r="V32" s="486">
        <f t="shared" si="12"/>
        <v>855447</v>
      </c>
      <c r="W32" s="89">
        <f t="shared" si="12"/>
        <v>712617</v>
      </c>
      <c r="X32" s="91">
        <f t="shared" si="12"/>
        <v>823257</v>
      </c>
      <c r="Y32" s="210"/>
      <c r="Z32" s="209"/>
    </row>
    <row r="33" spans="1:26">
      <c r="B33" s="124" t="s">
        <v>627</v>
      </c>
      <c r="C33" s="748" t="s">
        <v>163</v>
      </c>
      <c r="D33" s="749"/>
      <c r="E33" s="749"/>
      <c r="F33" s="397">
        <f>F34+F35+F36</f>
        <v>141600</v>
      </c>
      <c r="G33" s="420">
        <f>G34+G35+G36</f>
        <v>141600</v>
      </c>
      <c r="H33" s="420">
        <f>H34+H35+H36</f>
        <v>141600</v>
      </c>
      <c r="I33" s="616">
        <f>I34+I35+I36</f>
        <v>141600</v>
      </c>
      <c r="J33" s="148">
        <f t="shared" ref="J33:X33" si="13">J34+J35+J36</f>
        <v>0</v>
      </c>
      <c r="K33" s="165">
        <f t="shared" si="2"/>
        <v>141600</v>
      </c>
      <c r="L33" s="118">
        <f t="shared" si="13"/>
        <v>1713</v>
      </c>
      <c r="M33" s="119">
        <f t="shared" si="13"/>
        <v>19449</v>
      </c>
      <c r="N33" s="119">
        <f t="shared" si="13"/>
        <v>44104</v>
      </c>
      <c r="O33" s="119">
        <f t="shared" si="13"/>
        <v>8410</v>
      </c>
      <c r="P33" s="119">
        <f t="shared" si="13"/>
        <v>3953</v>
      </c>
      <c r="Q33" s="122">
        <f t="shared" si="13"/>
        <v>11975</v>
      </c>
      <c r="R33" s="537">
        <f t="shared" si="3"/>
        <v>89604</v>
      </c>
      <c r="S33" s="443">
        <f t="shared" si="13"/>
        <v>0</v>
      </c>
      <c r="T33" s="119">
        <f t="shared" si="13"/>
        <v>4371</v>
      </c>
      <c r="U33" s="122">
        <f t="shared" si="13"/>
        <v>0</v>
      </c>
      <c r="V33" s="487">
        <f t="shared" si="13"/>
        <v>15875</v>
      </c>
      <c r="W33" s="121">
        <f t="shared" si="13"/>
        <v>15875</v>
      </c>
      <c r="X33" s="123">
        <f t="shared" si="13"/>
        <v>15875</v>
      </c>
      <c r="Y33" s="210"/>
      <c r="Z33" s="209"/>
    </row>
    <row r="34" spans="1:26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  <c r="Y34" s="210"/>
      <c r="Z34" s="209"/>
    </row>
    <row r="35" spans="1:26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141600</v>
      </c>
      <c r="G35" s="423">
        <v>141600</v>
      </c>
      <c r="H35" s="423">
        <v>141600</v>
      </c>
      <c r="I35" s="619">
        <f>SUM(R35:X35)</f>
        <v>141600</v>
      </c>
      <c r="J35" s="156"/>
      <c r="K35" s="168">
        <f t="shared" si="2"/>
        <v>141600</v>
      </c>
      <c r="L35" s="77">
        <v>1713</v>
      </c>
      <c r="M35" s="13">
        <v>19449</v>
      </c>
      <c r="N35" s="13">
        <v>44104</v>
      </c>
      <c r="O35" s="13">
        <v>8410</v>
      </c>
      <c r="P35" s="13">
        <v>3953</v>
      </c>
      <c r="Q35" s="82">
        <v>11975</v>
      </c>
      <c r="R35" s="540">
        <f t="shared" si="3"/>
        <v>89604</v>
      </c>
      <c r="S35" s="446"/>
      <c r="T35" s="13">
        <v>4371</v>
      </c>
      <c r="U35" s="82"/>
      <c r="V35" s="488">
        <v>15875</v>
      </c>
      <c r="W35" s="43">
        <v>15875</v>
      </c>
      <c r="X35" s="45">
        <v>15875</v>
      </c>
      <c r="Y35" s="210"/>
      <c r="Z35" s="209"/>
    </row>
    <row r="36" spans="1:26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>
      <c r="B37" s="92" t="s">
        <v>631</v>
      </c>
      <c r="C37" s="736" t="s">
        <v>170</v>
      </c>
      <c r="D37" s="737"/>
      <c r="E37" s="737"/>
      <c r="F37" s="399">
        <f>F38+F39</f>
        <v>135600</v>
      </c>
      <c r="G37" s="422">
        <f>G38+G39</f>
        <v>125000</v>
      </c>
      <c r="H37" s="422">
        <f>H38+H39</f>
        <v>125000</v>
      </c>
      <c r="I37" s="618">
        <f>I38+I39</f>
        <v>125000</v>
      </c>
      <c r="J37" s="150">
        <f t="shared" ref="J37:X37" si="14">J38+J39</f>
        <v>0</v>
      </c>
      <c r="K37" s="166">
        <f t="shared" si="2"/>
        <v>125000</v>
      </c>
      <c r="L37" s="94">
        <f t="shared" si="14"/>
        <v>9864</v>
      </c>
      <c r="M37" s="95">
        <f t="shared" si="14"/>
        <v>10192</v>
      </c>
      <c r="N37" s="95">
        <f t="shared" si="14"/>
        <v>10369</v>
      </c>
      <c r="O37" s="95">
        <f t="shared" si="14"/>
        <v>10711</v>
      </c>
      <c r="P37" s="95">
        <f t="shared" si="14"/>
        <v>10126</v>
      </c>
      <c r="Q37" s="98">
        <f t="shared" si="14"/>
        <v>0</v>
      </c>
      <c r="R37" s="539">
        <f t="shared" si="3"/>
        <v>51262</v>
      </c>
      <c r="S37" s="445">
        <f t="shared" si="14"/>
        <v>21117</v>
      </c>
      <c r="T37" s="95">
        <f t="shared" si="14"/>
        <v>0</v>
      </c>
      <c r="U37" s="98">
        <f t="shared" si="14"/>
        <v>11006</v>
      </c>
      <c r="V37" s="489">
        <f t="shared" si="14"/>
        <v>20566</v>
      </c>
      <c r="W37" s="97">
        <f t="shared" si="14"/>
        <v>10524</v>
      </c>
      <c r="X37" s="99">
        <f t="shared" si="14"/>
        <v>10525</v>
      </c>
      <c r="Y37" s="210"/>
      <c r="Z37" s="209"/>
    </row>
    <row r="38" spans="1:26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v>114000</v>
      </c>
      <c r="G38" s="423">
        <v>86500</v>
      </c>
      <c r="H38" s="423">
        <v>86500</v>
      </c>
      <c r="I38" s="619">
        <f t="shared" ref="I38:I39" si="15">SUM(R38:X38)</f>
        <v>86500</v>
      </c>
      <c r="J38" s="156"/>
      <c r="K38" s="168">
        <f t="shared" si="2"/>
        <v>86500</v>
      </c>
      <c r="L38" s="77">
        <v>9500</v>
      </c>
      <c r="M38" s="13">
        <v>7000</v>
      </c>
      <c r="N38" s="13">
        <v>7000</v>
      </c>
      <c r="O38" s="13">
        <v>7000</v>
      </c>
      <c r="P38" s="13">
        <v>7000</v>
      </c>
      <c r="Q38" s="82"/>
      <c r="R38" s="540">
        <f t="shared" si="3"/>
        <v>37500</v>
      </c>
      <c r="S38" s="446">
        <v>14000</v>
      </c>
      <c r="T38" s="13"/>
      <c r="U38" s="82">
        <v>7000</v>
      </c>
      <c r="V38" s="488">
        <v>14000</v>
      </c>
      <c r="W38" s="43">
        <v>7000</v>
      </c>
      <c r="X38" s="45">
        <v>7000</v>
      </c>
      <c r="Y38" s="210"/>
      <c r="Z38" s="209"/>
    </row>
    <row r="39" spans="1:26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v>21600</v>
      </c>
      <c r="G39" s="423">
        <v>38500</v>
      </c>
      <c r="H39" s="423">
        <v>38500</v>
      </c>
      <c r="I39" s="619">
        <f t="shared" si="15"/>
        <v>38500</v>
      </c>
      <c r="J39" s="156"/>
      <c r="K39" s="168">
        <f t="shared" si="2"/>
        <v>38500</v>
      </c>
      <c r="L39" s="77">
        <v>364</v>
      </c>
      <c r="M39" s="13">
        <v>3192</v>
      </c>
      <c r="N39" s="13">
        <v>3369</v>
      </c>
      <c r="O39" s="13">
        <v>3711</v>
      </c>
      <c r="P39" s="13">
        <v>3126</v>
      </c>
      <c r="Q39" s="82"/>
      <c r="R39" s="540">
        <f t="shared" si="3"/>
        <v>13762</v>
      </c>
      <c r="S39" s="446">
        <v>7117</v>
      </c>
      <c r="T39" s="13"/>
      <c r="U39" s="82">
        <v>4006</v>
      </c>
      <c r="V39" s="488">
        <v>6566</v>
      </c>
      <c r="W39" s="43">
        <v>3524</v>
      </c>
      <c r="X39" s="45">
        <v>3525</v>
      </c>
      <c r="Y39" s="210"/>
      <c r="Z39" s="209"/>
    </row>
    <row r="40" spans="1:26">
      <c r="B40" s="92" t="s">
        <v>634</v>
      </c>
      <c r="C40" s="736" t="s">
        <v>175</v>
      </c>
      <c r="D40" s="737"/>
      <c r="E40" s="737"/>
      <c r="F40" s="399">
        <f>F41+F42+F43+F44+F45+F48+F49</f>
        <v>6157351</v>
      </c>
      <c r="G40" s="422">
        <f>G41+G42+G43+G44+G45+G48+G49</f>
        <v>4528429</v>
      </c>
      <c r="H40" s="422">
        <f>H41+H42+H43+H44+H45+H48+H49</f>
        <v>4528429</v>
      </c>
      <c r="I40" s="618">
        <f>I41+I42+I43+I44+I45+I48+I49</f>
        <v>4544273</v>
      </c>
      <c r="J40" s="150">
        <f>J41+J42+J43+J44+J45+J48+J49</f>
        <v>0</v>
      </c>
      <c r="K40" s="166">
        <f t="shared" si="2"/>
        <v>4544273</v>
      </c>
      <c r="L40" s="94">
        <f t="shared" ref="L40:X40" si="16">L41+L42+L43+L44+L45+L48+L49</f>
        <v>197469</v>
      </c>
      <c r="M40" s="95">
        <f t="shared" si="16"/>
        <v>866662</v>
      </c>
      <c r="N40" s="95">
        <f t="shared" si="16"/>
        <v>238627</v>
      </c>
      <c r="O40" s="95">
        <f t="shared" si="16"/>
        <v>438320</v>
      </c>
      <c r="P40" s="95">
        <f t="shared" si="16"/>
        <v>337521</v>
      </c>
      <c r="Q40" s="98">
        <f t="shared" si="16"/>
        <v>162275</v>
      </c>
      <c r="R40" s="539">
        <f t="shared" si="3"/>
        <v>2240874</v>
      </c>
      <c r="S40" s="445">
        <f t="shared" si="16"/>
        <v>238377</v>
      </c>
      <c r="T40" s="95">
        <f t="shared" si="16"/>
        <v>122348</v>
      </c>
      <c r="U40" s="98">
        <f t="shared" si="16"/>
        <v>239511</v>
      </c>
      <c r="V40" s="489">
        <f t="shared" si="16"/>
        <v>621034</v>
      </c>
      <c r="W40" s="97">
        <f t="shared" si="16"/>
        <v>483246</v>
      </c>
      <c r="X40" s="99">
        <f t="shared" si="16"/>
        <v>598883</v>
      </c>
      <c r="Y40" s="210"/>
      <c r="Z40" s="209"/>
    </row>
    <row r="41" spans="1:26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v>3540000</v>
      </c>
      <c r="G41" s="423">
        <v>3540000</v>
      </c>
      <c r="H41" s="423">
        <v>3540000</v>
      </c>
      <c r="I41" s="619">
        <f t="shared" ref="I41:I44" si="17">SUM(R41:X41)</f>
        <v>3540000</v>
      </c>
      <c r="J41" s="156"/>
      <c r="K41" s="168">
        <f t="shared" ref="K41" si="18">SUM(I41:J41)</f>
        <v>3540000</v>
      </c>
      <c r="L41" s="77">
        <v>65813</v>
      </c>
      <c r="M41" s="13">
        <v>838617</v>
      </c>
      <c r="N41" s="13">
        <v>66917</v>
      </c>
      <c r="O41" s="13">
        <v>320707</v>
      </c>
      <c r="P41" s="13">
        <v>327921</v>
      </c>
      <c r="Q41" s="82">
        <v>130275</v>
      </c>
      <c r="R41" s="540">
        <f t="shared" si="3"/>
        <v>1750250</v>
      </c>
      <c r="S41" s="446">
        <v>154563</v>
      </c>
      <c r="T41" s="13">
        <v>106348</v>
      </c>
      <c r="U41" s="82">
        <v>104987</v>
      </c>
      <c r="V41" s="488">
        <v>446063</v>
      </c>
      <c r="W41" s="43">
        <v>446063</v>
      </c>
      <c r="X41" s="45">
        <v>531726</v>
      </c>
      <c r="Y41" s="210"/>
      <c r="Z41" s="209"/>
    </row>
    <row r="42" spans="1:26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v>0</v>
      </c>
      <c r="G42" s="423">
        <v>0</v>
      </c>
      <c r="H42" s="423">
        <v>0</v>
      </c>
      <c r="I42" s="619">
        <f t="shared" si="17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v>48031</v>
      </c>
      <c r="G43" s="423">
        <v>48031</v>
      </c>
      <c r="H43" s="423">
        <v>48031</v>
      </c>
      <c r="I43" s="619">
        <f t="shared" si="17"/>
        <v>48031</v>
      </c>
      <c r="J43" s="156"/>
      <c r="K43" s="168">
        <f t="shared" si="2"/>
        <v>48031</v>
      </c>
      <c r="L43" s="77">
        <v>48031</v>
      </c>
      <c r="M43" s="13"/>
      <c r="N43" s="13"/>
      <c r="O43" s="13"/>
      <c r="P43" s="13"/>
      <c r="Q43" s="82"/>
      <c r="R43" s="540">
        <f t="shared" si="3"/>
        <v>48031</v>
      </c>
      <c r="S43" s="446"/>
      <c r="T43" s="13"/>
      <c r="U43" s="82"/>
      <c r="V43" s="488"/>
      <c r="W43" s="43"/>
      <c r="X43" s="45"/>
      <c r="Y43" s="210"/>
      <c r="Z43" s="209"/>
    </row>
    <row r="44" spans="1:26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2061320</v>
      </c>
      <c r="G44" s="423">
        <v>422914</v>
      </c>
      <c r="H44" s="423">
        <v>422914</v>
      </c>
      <c r="I44" s="619">
        <f t="shared" si="17"/>
        <v>422914</v>
      </c>
      <c r="J44" s="156"/>
      <c r="K44" s="168">
        <f t="shared" si="2"/>
        <v>422914</v>
      </c>
      <c r="L44" s="77">
        <f>883060-856320-7086</f>
        <v>19654</v>
      </c>
      <c r="M44" s="13">
        <f>887045-875000</f>
        <v>12045</v>
      </c>
      <c r="N44" s="13">
        <v>155710</v>
      </c>
      <c r="O44" s="13">
        <v>53642</v>
      </c>
      <c r="P44" s="13"/>
      <c r="Q44" s="82"/>
      <c r="R44" s="540">
        <f t="shared" si="3"/>
        <v>241051</v>
      </c>
      <c r="S44" s="446">
        <v>19843</v>
      </c>
      <c r="T44" s="13"/>
      <c r="U44" s="82">
        <v>11680</v>
      </c>
      <c r="V44" s="488">
        <v>100000</v>
      </c>
      <c r="W44" s="43">
        <v>10183</v>
      </c>
      <c r="X44" s="45">
        <v>40157</v>
      </c>
      <c r="Y44" s="210"/>
      <c r="Z44" s="209"/>
    </row>
    <row r="45" spans="1:26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9">J46+J47</f>
        <v>0</v>
      </c>
      <c r="K45" s="168">
        <f t="shared" si="2"/>
        <v>0</v>
      </c>
      <c r="L45" s="77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13">
        <f t="shared" si="19"/>
        <v>0</v>
      </c>
      <c r="Q45" s="82">
        <f t="shared" si="19"/>
        <v>0</v>
      </c>
      <c r="R45" s="540">
        <f t="shared" si="3"/>
        <v>0</v>
      </c>
      <c r="S45" s="446">
        <f t="shared" si="19"/>
        <v>0</v>
      </c>
      <c r="T45" s="13">
        <f t="shared" si="19"/>
        <v>0</v>
      </c>
      <c r="U45" s="82">
        <f t="shared" si="19"/>
        <v>0</v>
      </c>
      <c r="V45" s="488">
        <f t="shared" si="19"/>
        <v>0</v>
      </c>
      <c r="W45" s="43">
        <f t="shared" si="19"/>
        <v>0</v>
      </c>
      <c r="X45" s="45">
        <f t="shared" si="19"/>
        <v>0</v>
      </c>
      <c r="Y45" s="210"/>
      <c r="Z45" s="209"/>
    </row>
    <row r="46" spans="1:26" hidden="1">
      <c r="B46" s="55"/>
      <c r="C46" s="264"/>
      <c r="D46" s="764" t="s">
        <v>186</v>
      </c>
      <c r="E46" s="764"/>
      <c r="F46" s="406">
        <f>SUM(K46:W46)</f>
        <v>0</v>
      </c>
      <c r="G46" s="429">
        <f t="shared" ref="G46:H48" si="20">SUM(K46:W46)</f>
        <v>0</v>
      </c>
      <c r="H46" s="429">
        <f t="shared" si="20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>
      <c r="B47" s="55"/>
      <c r="C47" s="264"/>
      <c r="D47" s="764" t="s">
        <v>187</v>
      </c>
      <c r="E47" s="764"/>
      <c r="F47" s="406">
        <f>SUM(K47:W47)</f>
        <v>0</v>
      </c>
      <c r="G47" s="429">
        <f t="shared" si="20"/>
        <v>0</v>
      </c>
      <c r="H47" s="429">
        <f t="shared" si="20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SUM(K48:W48)</f>
        <v>0</v>
      </c>
      <c r="G48" s="423">
        <f t="shared" si="20"/>
        <v>0</v>
      </c>
      <c r="H48" s="423">
        <f t="shared" si="20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SUM(F50:F53)</f>
        <v>508000</v>
      </c>
      <c r="G49" s="423">
        <f>SUM(G50:G53)</f>
        <v>517484</v>
      </c>
      <c r="H49" s="423">
        <f>SUM(H50:H53)</f>
        <v>517484</v>
      </c>
      <c r="I49" s="619">
        <f>SUM(I50:I53)</f>
        <v>533328</v>
      </c>
      <c r="J49" s="156">
        <f>SUM(J50:J53)</f>
        <v>0</v>
      </c>
      <c r="K49" s="168">
        <f t="shared" si="2"/>
        <v>533328</v>
      </c>
      <c r="L49" s="77">
        <f t="shared" ref="L49:X49" si="21">SUM(L50:L53)</f>
        <v>63971</v>
      </c>
      <c r="M49" s="13">
        <f t="shared" si="21"/>
        <v>16000</v>
      </c>
      <c r="N49" s="13">
        <f t="shared" si="21"/>
        <v>16000</v>
      </c>
      <c r="O49" s="13">
        <f t="shared" si="21"/>
        <v>63971</v>
      </c>
      <c r="P49" s="13">
        <f t="shared" si="21"/>
        <v>9600</v>
      </c>
      <c r="Q49" s="82">
        <f t="shared" si="21"/>
        <v>32000</v>
      </c>
      <c r="R49" s="540">
        <f t="shared" si="3"/>
        <v>201542</v>
      </c>
      <c r="S49" s="446">
        <f t="shared" si="21"/>
        <v>63971</v>
      </c>
      <c r="T49" s="13">
        <f t="shared" si="21"/>
        <v>16000</v>
      </c>
      <c r="U49" s="82">
        <f t="shared" si="21"/>
        <v>122844</v>
      </c>
      <c r="V49" s="488">
        <f t="shared" si="21"/>
        <v>74971</v>
      </c>
      <c r="W49" s="43">
        <f t="shared" si="21"/>
        <v>27000</v>
      </c>
      <c r="X49" s="45">
        <f t="shared" si="21"/>
        <v>27000</v>
      </c>
      <c r="Y49" s="210"/>
      <c r="Z49" s="209"/>
    </row>
    <row r="50" spans="1:26">
      <c r="B50" s="55"/>
      <c r="C50" s="264"/>
      <c r="D50" s="337" t="s">
        <v>1041</v>
      </c>
      <c r="E50" s="337"/>
      <c r="F50" s="406">
        <v>192000</v>
      </c>
      <c r="G50" s="429">
        <v>201484</v>
      </c>
      <c r="H50" s="429">
        <v>201484</v>
      </c>
      <c r="I50" s="625">
        <f t="shared" ref="I50:I53" si="22">SUM(R50:X50)</f>
        <v>211084</v>
      </c>
      <c r="J50" s="149"/>
      <c r="K50" s="167">
        <f t="shared" si="2"/>
        <v>211084</v>
      </c>
      <c r="L50" s="75">
        <v>47971</v>
      </c>
      <c r="M50" s="1"/>
      <c r="N50" s="1"/>
      <c r="O50" s="1">
        <v>47971</v>
      </c>
      <c r="P50" s="1">
        <v>9600</v>
      </c>
      <c r="Q50" s="81"/>
      <c r="R50" s="541">
        <f t="shared" si="3"/>
        <v>105542</v>
      </c>
      <c r="S50" s="447">
        <v>47971</v>
      </c>
      <c r="T50" s="1"/>
      <c r="U50" s="81">
        <v>9600</v>
      </c>
      <c r="V50" s="490">
        <v>47971</v>
      </c>
      <c r="W50" s="42"/>
      <c r="X50" s="44"/>
      <c r="Y50" s="210"/>
      <c r="Z50" s="209"/>
    </row>
    <row r="51" spans="1:26">
      <c r="B51" s="55"/>
      <c r="C51" s="264"/>
      <c r="D51" s="337" t="s">
        <v>1048</v>
      </c>
      <c r="E51" s="337"/>
      <c r="F51" s="406">
        <v>192000</v>
      </c>
      <c r="G51" s="429">
        <v>192000</v>
      </c>
      <c r="H51" s="429">
        <v>192000</v>
      </c>
      <c r="I51" s="625">
        <f t="shared" si="22"/>
        <v>192000</v>
      </c>
      <c r="J51" s="149"/>
      <c r="K51" s="167">
        <f t="shared" si="2"/>
        <v>192000</v>
      </c>
      <c r="L51" s="75">
        <v>16000</v>
      </c>
      <c r="M51" s="1">
        <v>16000</v>
      </c>
      <c r="N51" s="1">
        <v>16000</v>
      </c>
      <c r="O51" s="1">
        <v>16000</v>
      </c>
      <c r="P51" s="1"/>
      <c r="Q51" s="81">
        <f>16000*2</f>
        <v>32000</v>
      </c>
      <c r="R51" s="541">
        <f t="shared" si="3"/>
        <v>96000</v>
      </c>
      <c r="S51" s="447">
        <v>16000</v>
      </c>
      <c r="T51" s="1">
        <v>16000</v>
      </c>
      <c r="U51" s="81">
        <v>16000</v>
      </c>
      <c r="V51" s="490">
        <v>16000</v>
      </c>
      <c r="W51" s="42">
        <v>16000</v>
      </c>
      <c r="X51" s="44">
        <v>16000</v>
      </c>
      <c r="Y51" s="210"/>
      <c r="Z51" s="209"/>
    </row>
    <row r="52" spans="1:26">
      <c r="B52" s="55"/>
      <c r="C52" s="264"/>
      <c r="D52" s="337" t="s">
        <v>1016</v>
      </c>
      <c r="E52" s="337"/>
      <c r="F52" s="406">
        <v>91000</v>
      </c>
      <c r="G52" s="429">
        <v>91000</v>
      </c>
      <c r="H52" s="429">
        <v>91000</v>
      </c>
      <c r="I52" s="625">
        <f t="shared" si="22"/>
        <v>97244</v>
      </c>
      <c r="J52" s="149"/>
      <c r="K52" s="167">
        <f t="shared" si="2"/>
        <v>97244</v>
      </c>
      <c r="L52" s="75"/>
      <c r="M52" s="1"/>
      <c r="N52" s="1"/>
      <c r="O52" s="1"/>
      <c r="P52" s="1"/>
      <c r="Q52" s="81"/>
      <c r="R52" s="541">
        <f t="shared" si="3"/>
        <v>0</v>
      </c>
      <c r="S52" s="447"/>
      <c r="T52" s="1"/>
      <c r="U52" s="81">
        <v>97244</v>
      </c>
      <c r="V52" s="490"/>
      <c r="W52" s="42"/>
      <c r="X52" s="44"/>
      <c r="Y52" s="210"/>
      <c r="Z52" s="209"/>
    </row>
    <row r="53" spans="1:26">
      <c r="B53" s="55"/>
      <c r="C53" s="264"/>
      <c r="D53" s="337" t="s">
        <v>1043</v>
      </c>
      <c r="E53" s="337"/>
      <c r="F53" s="406">
        <v>33000</v>
      </c>
      <c r="G53" s="429">
        <v>33000</v>
      </c>
      <c r="H53" s="429">
        <v>33000</v>
      </c>
      <c r="I53" s="625">
        <f t="shared" si="22"/>
        <v>33000</v>
      </c>
      <c r="J53" s="149"/>
      <c r="K53" s="167">
        <f t="shared" si="2"/>
        <v>33000</v>
      </c>
      <c r="L53" s="75"/>
      <c r="M53" s="1"/>
      <c r="N53" s="1"/>
      <c r="O53" s="1"/>
      <c r="P53" s="1"/>
      <c r="Q53" s="81"/>
      <c r="R53" s="541">
        <f t="shared" si="3"/>
        <v>0</v>
      </c>
      <c r="S53" s="447"/>
      <c r="T53" s="1"/>
      <c r="U53" s="81"/>
      <c r="V53" s="490">
        <v>11000</v>
      </c>
      <c r="W53" s="42">
        <v>11000</v>
      </c>
      <c r="X53" s="44">
        <v>11000</v>
      </c>
      <c r="Y53" s="210"/>
      <c r="Z53" s="209"/>
    </row>
    <row r="54" spans="1:26" hidden="1">
      <c r="B54" s="92" t="s">
        <v>642</v>
      </c>
      <c r="C54" s="769" t="s">
        <v>192</v>
      </c>
      <c r="D54" s="770"/>
      <c r="E54" s="770"/>
      <c r="F54" s="399">
        <f>F55+F56</f>
        <v>0</v>
      </c>
      <c r="G54" s="422">
        <f>G55+G56</f>
        <v>0</v>
      </c>
      <c r="H54" s="422">
        <f>H55+H56</f>
        <v>0</v>
      </c>
      <c r="I54" s="618">
        <f>I55+I56</f>
        <v>0</v>
      </c>
      <c r="J54" s="150">
        <f t="shared" ref="J54:X54" si="23">J55+J56</f>
        <v>0</v>
      </c>
      <c r="K54" s="166">
        <f t="shared" si="2"/>
        <v>0</v>
      </c>
      <c r="L54" s="94">
        <f t="shared" si="23"/>
        <v>0</v>
      </c>
      <c r="M54" s="95">
        <f t="shared" si="23"/>
        <v>0</v>
      </c>
      <c r="N54" s="95">
        <f t="shared" si="23"/>
        <v>0</v>
      </c>
      <c r="O54" s="95">
        <f t="shared" si="23"/>
        <v>0</v>
      </c>
      <c r="P54" s="95">
        <f t="shared" si="23"/>
        <v>0</v>
      </c>
      <c r="Q54" s="98">
        <f t="shared" si="23"/>
        <v>0</v>
      </c>
      <c r="R54" s="539">
        <f t="shared" si="3"/>
        <v>0</v>
      </c>
      <c r="S54" s="445">
        <f t="shared" si="23"/>
        <v>0</v>
      </c>
      <c r="T54" s="95">
        <f t="shared" si="23"/>
        <v>0</v>
      </c>
      <c r="U54" s="98">
        <f t="shared" si="23"/>
        <v>0</v>
      </c>
      <c r="V54" s="489">
        <f t="shared" si="23"/>
        <v>0</v>
      </c>
      <c r="W54" s="97">
        <f t="shared" si="23"/>
        <v>0</v>
      </c>
      <c r="X54" s="99">
        <f t="shared" si="23"/>
        <v>0</v>
      </c>
      <c r="Y54" s="210"/>
      <c r="Z54" s="209"/>
    </row>
    <row r="55" spans="1:26" s="41" customFormat="1" hidden="1">
      <c r="A55" s="127" t="s">
        <v>193</v>
      </c>
      <c r="B55" s="53" t="s">
        <v>643</v>
      </c>
      <c r="C55" s="799" t="s">
        <v>194</v>
      </c>
      <c r="D55" s="800"/>
      <c r="E55" s="800"/>
      <c r="F55" s="400">
        <f>SUM(K55:W55)</f>
        <v>0</v>
      </c>
      <c r="G55" s="423">
        <f>SUM(K55:W55)</f>
        <v>0</v>
      </c>
      <c r="H55" s="423">
        <f>SUM(L55:X55)</f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209"/>
    </row>
    <row r="56" spans="1:26" s="41" customFormat="1" hidden="1">
      <c r="A56" s="127" t="s">
        <v>195</v>
      </c>
      <c r="B56" s="53" t="s">
        <v>644</v>
      </c>
      <c r="C56" s="799" t="s">
        <v>196</v>
      </c>
      <c r="D56" s="800"/>
      <c r="E56" s="800"/>
      <c r="F56" s="400">
        <f>SUM(K56:W56)</f>
        <v>0</v>
      </c>
      <c r="G56" s="423">
        <f>SUM(K56:W56)</f>
        <v>0</v>
      </c>
      <c r="H56" s="423">
        <f>SUM(L56:X56)</f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  <c r="Y56" s="210"/>
      <c r="Z56" s="209"/>
    </row>
    <row r="57" spans="1:26">
      <c r="B57" s="92" t="s">
        <v>645</v>
      </c>
      <c r="C57" s="769" t="s">
        <v>197</v>
      </c>
      <c r="D57" s="770"/>
      <c r="E57" s="770"/>
      <c r="F57" s="399">
        <f>F58+F59+F60+F61+F62</f>
        <v>1762324.37</v>
      </c>
      <c r="G57" s="422">
        <f>G58+G59+G60+G61+G62</f>
        <v>1387631</v>
      </c>
      <c r="H57" s="422">
        <f>H58+H59+H60+H61+H62</f>
        <v>1362631</v>
      </c>
      <c r="I57" s="618">
        <f>I58+I59+I60+I61+I62</f>
        <v>1362631</v>
      </c>
      <c r="J57" s="150">
        <f t="shared" ref="J57:X57" si="24">J58+J59+J60+J61+J62</f>
        <v>0</v>
      </c>
      <c r="K57" s="166">
        <f t="shared" si="2"/>
        <v>1362631</v>
      </c>
      <c r="L57" s="94">
        <f t="shared" si="24"/>
        <v>53831</v>
      </c>
      <c r="M57" s="95">
        <f t="shared" si="24"/>
        <v>240103</v>
      </c>
      <c r="N57" s="95">
        <f t="shared" si="24"/>
        <v>77011</v>
      </c>
      <c r="O57" s="95">
        <f t="shared" si="24"/>
        <v>120751</v>
      </c>
      <c r="P57" s="95">
        <f t="shared" si="24"/>
        <v>92053</v>
      </c>
      <c r="Q57" s="98">
        <f t="shared" si="24"/>
        <v>42169</v>
      </c>
      <c r="R57" s="539">
        <f t="shared" si="3"/>
        <v>625918</v>
      </c>
      <c r="S57" s="445">
        <f t="shared" si="24"/>
        <v>66775</v>
      </c>
      <c r="T57" s="95">
        <f t="shared" si="24"/>
        <v>32183</v>
      </c>
      <c r="U57" s="98">
        <f t="shared" si="24"/>
        <v>38837</v>
      </c>
      <c r="V57" s="489">
        <f t="shared" si="24"/>
        <v>197972</v>
      </c>
      <c r="W57" s="97">
        <f t="shared" si="24"/>
        <v>202972</v>
      </c>
      <c r="X57" s="99">
        <f t="shared" si="24"/>
        <v>197974</v>
      </c>
      <c r="Y57" s="210"/>
      <c r="Z57" s="209"/>
    </row>
    <row r="58" spans="1:26" s="41" customFormat="1">
      <c r="A58" s="127" t="s">
        <v>198</v>
      </c>
      <c r="B58" s="53" t="s">
        <v>646</v>
      </c>
      <c r="C58" s="799" t="s">
        <v>871</v>
      </c>
      <c r="D58" s="800"/>
      <c r="E58" s="800"/>
      <c r="F58" s="400">
        <v>1732324.37</v>
      </c>
      <c r="G58" s="423">
        <v>1357631</v>
      </c>
      <c r="H58" s="423">
        <v>1357631</v>
      </c>
      <c r="I58" s="619">
        <f t="shared" ref="I58:I62" si="25">SUM(R58:X58)</f>
        <v>1357631</v>
      </c>
      <c r="J58" s="156"/>
      <c r="K58" s="168">
        <f t="shared" si="2"/>
        <v>1357631</v>
      </c>
      <c r="L58" s="77">
        <f>286950-231206-1913</f>
        <v>53831</v>
      </c>
      <c r="M58" s="13">
        <f>476353-236250</f>
        <v>240103</v>
      </c>
      <c r="N58" s="13">
        <v>77011</v>
      </c>
      <c r="O58" s="13">
        <v>120751</v>
      </c>
      <c r="P58" s="13">
        <v>92053</v>
      </c>
      <c r="Q58" s="82">
        <v>42169</v>
      </c>
      <c r="R58" s="540">
        <f t="shared" si="3"/>
        <v>625918</v>
      </c>
      <c r="S58" s="446">
        <v>66775</v>
      </c>
      <c r="T58" s="13">
        <v>32183</v>
      </c>
      <c r="U58" s="82">
        <v>38837</v>
      </c>
      <c r="V58" s="488">
        <v>197972</v>
      </c>
      <c r="W58" s="43">
        <v>197972</v>
      </c>
      <c r="X58" s="45">
        <v>197974</v>
      </c>
      <c r="Y58" s="210"/>
      <c r="Z58" s="209"/>
    </row>
    <row r="59" spans="1:26" s="41" customFormat="1" hidden="1">
      <c r="A59" s="127" t="s">
        <v>199</v>
      </c>
      <c r="B59" s="53" t="s">
        <v>647</v>
      </c>
      <c r="C59" s="799" t="s">
        <v>200</v>
      </c>
      <c r="D59" s="800"/>
      <c r="E59" s="800"/>
      <c r="F59" s="400">
        <v>0</v>
      </c>
      <c r="G59" s="423">
        <v>0</v>
      </c>
      <c r="H59" s="423">
        <v>0</v>
      </c>
      <c r="I59" s="619">
        <f t="shared" si="25"/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>
      <c r="A60" s="127" t="s">
        <v>201</v>
      </c>
      <c r="B60" s="53" t="s">
        <v>648</v>
      </c>
      <c r="C60" s="799" t="s">
        <v>202</v>
      </c>
      <c r="D60" s="800"/>
      <c r="E60" s="800"/>
      <c r="F60" s="400">
        <v>0</v>
      </c>
      <c r="G60" s="423">
        <v>0</v>
      </c>
      <c r="H60" s="423">
        <v>0</v>
      </c>
      <c r="I60" s="619">
        <f t="shared" si="25"/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idden="1">
      <c r="A61" s="127" t="s">
        <v>203</v>
      </c>
      <c r="B61" s="53" t="s">
        <v>649</v>
      </c>
      <c r="C61" s="799" t="s">
        <v>204</v>
      </c>
      <c r="D61" s="800"/>
      <c r="E61" s="800"/>
      <c r="F61" s="400">
        <v>0</v>
      </c>
      <c r="G61" s="423">
        <v>0</v>
      </c>
      <c r="H61" s="423">
        <v>0</v>
      </c>
      <c r="I61" s="619">
        <f t="shared" si="25"/>
        <v>0</v>
      </c>
      <c r="J61" s="156"/>
      <c r="K61" s="168">
        <f t="shared" si="2"/>
        <v>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/>
      <c r="X61" s="45"/>
      <c r="Y61" s="210"/>
      <c r="Z61" s="209"/>
    </row>
    <row r="62" spans="1:26" s="41" customFormat="1" ht="15.75" thickBot="1">
      <c r="A62" s="127" t="s">
        <v>205</v>
      </c>
      <c r="B62" s="196" t="s">
        <v>650</v>
      </c>
      <c r="C62" s="804" t="s">
        <v>206</v>
      </c>
      <c r="D62" s="805"/>
      <c r="E62" s="805"/>
      <c r="F62" s="401">
        <v>30000</v>
      </c>
      <c r="G62" s="424">
        <v>30000</v>
      </c>
      <c r="H62" s="424">
        <v>5000</v>
      </c>
      <c r="I62" s="620">
        <f t="shared" si="25"/>
        <v>5000</v>
      </c>
      <c r="J62" s="197"/>
      <c r="K62" s="168">
        <f t="shared" si="2"/>
        <v>5000</v>
      </c>
      <c r="L62" s="77"/>
      <c r="M62" s="13"/>
      <c r="N62" s="13"/>
      <c r="O62" s="13"/>
      <c r="P62" s="13"/>
      <c r="Q62" s="82"/>
      <c r="R62" s="540">
        <f t="shared" si="3"/>
        <v>0</v>
      </c>
      <c r="S62" s="446"/>
      <c r="T62" s="13"/>
      <c r="U62" s="82"/>
      <c r="V62" s="488"/>
      <c r="W62" s="43">
        <v>5000</v>
      </c>
      <c r="X62" s="45"/>
      <c r="Y62" s="210"/>
      <c r="Z62" s="209"/>
    </row>
    <row r="63" spans="1:26" ht="15.75" thickBot="1">
      <c r="B63" s="84" t="s">
        <v>207</v>
      </c>
      <c r="C63" s="773" t="s">
        <v>208</v>
      </c>
      <c r="D63" s="774"/>
      <c r="E63" s="774"/>
      <c r="F63" s="402">
        <f>F64+F65+F66+F67+F68+F69+F70+F74</f>
        <v>0</v>
      </c>
      <c r="G63" s="425">
        <f>G64+G65+G66+G67+G68+G69+G70+G74</f>
        <v>0</v>
      </c>
      <c r="H63" s="425">
        <f>H64+H65+H66+H67+H68+H69+H70+H74</f>
        <v>0</v>
      </c>
      <c r="I63" s="621">
        <f>I64+I65+I66+I67+I68+I69+I70+I74</f>
        <v>0</v>
      </c>
      <c r="J63" s="152">
        <f t="shared" ref="J63:X63" si="26">J64+J65+J66+J67+J68+J69+J70+J74</f>
        <v>0</v>
      </c>
      <c r="K63" s="164">
        <f t="shared" si="2"/>
        <v>0</v>
      </c>
      <c r="L63" s="86">
        <f t="shared" si="26"/>
        <v>0</v>
      </c>
      <c r="M63" s="87">
        <f t="shared" si="26"/>
        <v>0</v>
      </c>
      <c r="N63" s="87">
        <f t="shared" si="26"/>
        <v>0</v>
      </c>
      <c r="O63" s="87">
        <f t="shared" si="26"/>
        <v>0</v>
      </c>
      <c r="P63" s="87">
        <f t="shared" si="26"/>
        <v>0</v>
      </c>
      <c r="Q63" s="90">
        <f t="shared" si="26"/>
        <v>0</v>
      </c>
      <c r="R63" s="536">
        <f t="shared" si="3"/>
        <v>0</v>
      </c>
      <c r="S63" s="442">
        <f t="shared" si="26"/>
        <v>0</v>
      </c>
      <c r="T63" s="87">
        <f t="shared" si="26"/>
        <v>0</v>
      </c>
      <c r="U63" s="90">
        <f t="shared" si="26"/>
        <v>0</v>
      </c>
      <c r="V63" s="486">
        <f t="shared" si="26"/>
        <v>0</v>
      </c>
      <c r="W63" s="89">
        <f t="shared" si="26"/>
        <v>0</v>
      </c>
      <c r="X63" s="91">
        <f t="shared" si="26"/>
        <v>0</v>
      </c>
      <c r="Y63" s="210"/>
      <c r="Z63" s="209"/>
    </row>
    <row r="64" spans="1:26" s="18" customFormat="1" hidden="1">
      <c r="A64" s="127" t="s">
        <v>872</v>
      </c>
      <c r="B64" s="116" t="s">
        <v>873</v>
      </c>
      <c r="C64" s="801" t="s">
        <v>874</v>
      </c>
      <c r="D64" s="802"/>
      <c r="E64" s="802"/>
      <c r="F64" s="397">
        <f t="shared" ref="F64:F69" si="27">SUM(K64:W64)</f>
        <v>0</v>
      </c>
      <c r="G64" s="420">
        <f t="shared" ref="G64:H69" si="28">SUM(K64:W64)</f>
        <v>0</v>
      </c>
      <c r="H64" s="420">
        <f t="shared" si="28"/>
        <v>0</v>
      </c>
      <c r="I64" s="616">
        <f t="shared" ref="I64:I69" si="29">SUM(L64:X64)</f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idden="1">
      <c r="A65" s="127" t="s">
        <v>209</v>
      </c>
      <c r="B65" s="116" t="s">
        <v>651</v>
      </c>
      <c r="C65" s="801" t="s">
        <v>210</v>
      </c>
      <c r="D65" s="802"/>
      <c r="E65" s="802"/>
      <c r="F65" s="397">
        <f t="shared" si="27"/>
        <v>0</v>
      </c>
      <c r="G65" s="420">
        <f t="shared" si="28"/>
        <v>0</v>
      </c>
      <c r="H65" s="420">
        <f t="shared" si="28"/>
        <v>0</v>
      </c>
      <c r="I65" s="616">
        <f t="shared" si="29"/>
        <v>0</v>
      </c>
      <c r="J65" s="148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idden="1">
      <c r="A66" s="127" t="s">
        <v>211</v>
      </c>
      <c r="B66" s="92" t="s">
        <v>652</v>
      </c>
      <c r="C66" s="769" t="s">
        <v>352</v>
      </c>
      <c r="D66" s="770"/>
      <c r="E66" s="770"/>
      <c r="F66" s="399">
        <f t="shared" si="27"/>
        <v>0</v>
      </c>
      <c r="G66" s="422">
        <f t="shared" si="28"/>
        <v>0</v>
      </c>
      <c r="H66" s="422">
        <f t="shared" si="28"/>
        <v>0</v>
      </c>
      <c r="I66" s="618">
        <f t="shared" si="29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idden="1">
      <c r="A67" s="127" t="s">
        <v>212</v>
      </c>
      <c r="B67" s="116" t="s">
        <v>653</v>
      </c>
      <c r="C67" s="769" t="s">
        <v>875</v>
      </c>
      <c r="D67" s="770"/>
      <c r="E67" s="770"/>
      <c r="F67" s="399">
        <f t="shared" si="27"/>
        <v>0</v>
      </c>
      <c r="G67" s="422">
        <f t="shared" si="28"/>
        <v>0</v>
      </c>
      <c r="H67" s="422">
        <f t="shared" si="28"/>
        <v>0</v>
      </c>
      <c r="I67" s="618">
        <f t="shared" si="29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idden="1">
      <c r="A68" s="127" t="s">
        <v>213</v>
      </c>
      <c r="B68" s="92" t="s">
        <v>654</v>
      </c>
      <c r="C68" s="769" t="s">
        <v>876</v>
      </c>
      <c r="D68" s="770"/>
      <c r="E68" s="770"/>
      <c r="F68" s="399">
        <f t="shared" si="27"/>
        <v>0</v>
      </c>
      <c r="G68" s="422">
        <f t="shared" si="28"/>
        <v>0</v>
      </c>
      <c r="H68" s="422">
        <f t="shared" si="28"/>
        <v>0</v>
      </c>
      <c r="I68" s="618">
        <f t="shared" si="29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idden="1">
      <c r="A69" s="127" t="s">
        <v>214</v>
      </c>
      <c r="B69" s="116" t="s">
        <v>655</v>
      </c>
      <c r="C69" s="769" t="s">
        <v>215</v>
      </c>
      <c r="D69" s="770"/>
      <c r="E69" s="770"/>
      <c r="F69" s="399">
        <f t="shared" si="27"/>
        <v>0</v>
      </c>
      <c r="G69" s="422">
        <f t="shared" si="28"/>
        <v>0</v>
      </c>
      <c r="H69" s="422">
        <f t="shared" si="28"/>
        <v>0</v>
      </c>
      <c r="I69" s="618">
        <f t="shared" si="29"/>
        <v>0</v>
      </c>
      <c r="J69" s="150"/>
      <c r="K69" s="166">
        <f t="shared" si="2"/>
        <v>0</v>
      </c>
      <c r="L69" s="94"/>
      <c r="M69" s="95"/>
      <c r="N69" s="95"/>
      <c r="O69" s="95"/>
      <c r="P69" s="95"/>
      <c r="Q69" s="98"/>
      <c r="R69" s="539">
        <f t="shared" si="3"/>
        <v>0</v>
      </c>
      <c r="S69" s="445"/>
      <c r="T69" s="95"/>
      <c r="U69" s="98"/>
      <c r="V69" s="489"/>
      <c r="W69" s="97"/>
      <c r="X69" s="99"/>
      <c r="Y69" s="210"/>
      <c r="Z69" s="209"/>
    </row>
    <row r="70" spans="1:26" s="18" customFormat="1" hidden="1">
      <c r="A70" s="127" t="s">
        <v>216</v>
      </c>
      <c r="B70" s="92" t="s">
        <v>656</v>
      </c>
      <c r="C70" s="769" t="s">
        <v>217</v>
      </c>
      <c r="D70" s="770"/>
      <c r="E70" s="770"/>
      <c r="F70" s="399">
        <f>F71+F72+F73</f>
        <v>0</v>
      </c>
      <c r="G70" s="422">
        <f>G71+G72+G73</f>
        <v>0</v>
      </c>
      <c r="H70" s="422">
        <f>H71+H72+H73</f>
        <v>0</v>
      </c>
      <c r="I70" s="618">
        <f>I71+I72+I73</f>
        <v>0</v>
      </c>
      <c r="J70" s="150">
        <f t="shared" ref="J70:X70" si="30">J71+J72+J73</f>
        <v>0</v>
      </c>
      <c r="K70" s="166">
        <f t="shared" si="2"/>
        <v>0</v>
      </c>
      <c r="L70" s="94">
        <f t="shared" si="30"/>
        <v>0</v>
      </c>
      <c r="M70" s="95">
        <f t="shared" si="30"/>
        <v>0</v>
      </c>
      <c r="N70" s="95">
        <f t="shared" si="30"/>
        <v>0</v>
      </c>
      <c r="O70" s="95">
        <f t="shared" si="30"/>
        <v>0</v>
      </c>
      <c r="P70" s="95">
        <f t="shared" si="30"/>
        <v>0</v>
      </c>
      <c r="Q70" s="98">
        <f t="shared" si="30"/>
        <v>0</v>
      </c>
      <c r="R70" s="539">
        <f t="shared" ref="R70:R133" si="31">SUM(L70:Q70)</f>
        <v>0</v>
      </c>
      <c r="S70" s="445">
        <f t="shared" si="30"/>
        <v>0</v>
      </c>
      <c r="T70" s="95">
        <f t="shared" si="30"/>
        <v>0</v>
      </c>
      <c r="U70" s="98">
        <f t="shared" si="30"/>
        <v>0</v>
      </c>
      <c r="V70" s="489">
        <f t="shared" si="30"/>
        <v>0</v>
      </c>
      <c r="W70" s="97">
        <f t="shared" si="30"/>
        <v>0</v>
      </c>
      <c r="X70" s="99">
        <f t="shared" si="30"/>
        <v>0</v>
      </c>
      <c r="Y70" s="210"/>
      <c r="Z70" s="209"/>
    </row>
    <row r="71" spans="1:26" hidden="1">
      <c r="B71" s="55"/>
      <c r="C71" s="2"/>
      <c r="D71" s="764" t="s">
        <v>343</v>
      </c>
      <c r="E71" s="764"/>
      <c r="F71" s="406">
        <f>SUM(K71:W71)</f>
        <v>0</v>
      </c>
      <c r="G71" s="429">
        <f t="shared" ref="G71:H73" si="32">SUM(K71:W71)</f>
        <v>0</v>
      </c>
      <c r="H71" s="429">
        <f t="shared" si="32"/>
        <v>0</v>
      </c>
      <c r="I71" s="625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1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idden="1">
      <c r="B72" s="55"/>
      <c r="C72" s="2"/>
      <c r="D72" s="764" t="s">
        <v>344</v>
      </c>
      <c r="E72" s="764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1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hidden="1">
      <c r="B73" s="55"/>
      <c r="C73" s="2"/>
      <c r="D73" s="764" t="s">
        <v>345</v>
      </c>
      <c r="E73" s="764"/>
      <c r="F73" s="406">
        <f>SUM(K73:W73)</f>
        <v>0</v>
      </c>
      <c r="G73" s="429">
        <f t="shared" si="32"/>
        <v>0</v>
      </c>
      <c r="H73" s="429">
        <f t="shared" si="32"/>
        <v>0</v>
      </c>
      <c r="I73" s="625">
        <f>SUM(L73:X73)</f>
        <v>0</v>
      </c>
      <c r="J73" s="149"/>
      <c r="K73" s="167">
        <f t="shared" si="2"/>
        <v>0</v>
      </c>
      <c r="L73" s="75"/>
      <c r="M73" s="1"/>
      <c r="N73" s="1"/>
      <c r="O73" s="1"/>
      <c r="P73" s="1"/>
      <c r="Q73" s="81"/>
      <c r="R73" s="541">
        <f t="shared" si="31"/>
        <v>0</v>
      </c>
      <c r="S73" s="447"/>
      <c r="T73" s="1"/>
      <c r="U73" s="81"/>
      <c r="V73" s="490"/>
      <c r="W73" s="42"/>
      <c r="X73" s="44"/>
      <c r="Y73" s="210"/>
      <c r="Z73" s="209"/>
    </row>
    <row r="74" spans="1:26" s="18" customFormat="1" hidden="1">
      <c r="A74" s="127" t="s">
        <v>218</v>
      </c>
      <c r="B74" s="92" t="s">
        <v>657</v>
      </c>
      <c r="C74" s="769" t="s">
        <v>219</v>
      </c>
      <c r="D74" s="770"/>
      <c r="E74" s="770"/>
      <c r="F74" s="399">
        <f>F75+F76+F77+F78</f>
        <v>0</v>
      </c>
      <c r="G74" s="422">
        <f>G75+G76+G77+G78</f>
        <v>0</v>
      </c>
      <c r="H74" s="422">
        <f>H75+H76+H77+H78</f>
        <v>0</v>
      </c>
      <c r="I74" s="618">
        <f>I75+I76+I77+I78</f>
        <v>0</v>
      </c>
      <c r="J74" s="150">
        <f t="shared" ref="J74:X74" si="33">J75+J76+J77+J78</f>
        <v>0</v>
      </c>
      <c r="K74" s="166">
        <f t="shared" ref="K74:K137" si="34">SUM(I74:J74)</f>
        <v>0</v>
      </c>
      <c r="L74" s="94">
        <f t="shared" si="33"/>
        <v>0</v>
      </c>
      <c r="M74" s="95">
        <f t="shared" si="33"/>
        <v>0</v>
      </c>
      <c r="N74" s="95">
        <f t="shared" si="33"/>
        <v>0</v>
      </c>
      <c r="O74" s="95">
        <f t="shared" si="33"/>
        <v>0</v>
      </c>
      <c r="P74" s="95">
        <f t="shared" si="33"/>
        <v>0</v>
      </c>
      <c r="Q74" s="98">
        <f t="shared" si="33"/>
        <v>0</v>
      </c>
      <c r="R74" s="539">
        <f t="shared" si="31"/>
        <v>0</v>
      </c>
      <c r="S74" s="445">
        <f t="shared" si="33"/>
        <v>0</v>
      </c>
      <c r="T74" s="95">
        <f t="shared" si="33"/>
        <v>0</v>
      </c>
      <c r="U74" s="98">
        <f t="shared" si="33"/>
        <v>0</v>
      </c>
      <c r="V74" s="489">
        <f t="shared" si="33"/>
        <v>0</v>
      </c>
      <c r="W74" s="97">
        <f t="shared" si="33"/>
        <v>0</v>
      </c>
      <c r="X74" s="99">
        <f t="shared" si="33"/>
        <v>0</v>
      </c>
      <c r="Y74" s="210"/>
      <c r="Z74" s="209"/>
    </row>
    <row r="75" spans="1:26" hidden="1">
      <c r="B75" s="55"/>
      <c r="C75" s="2"/>
      <c r="D75" s="764" t="s">
        <v>835</v>
      </c>
      <c r="E75" s="764"/>
      <c r="F75" s="406">
        <f>SUM(K75:W75)</f>
        <v>0</v>
      </c>
      <c r="G75" s="429">
        <f t="shared" ref="G75:H78" si="35">SUM(K75:W75)</f>
        <v>0</v>
      </c>
      <c r="H75" s="429">
        <f t="shared" si="35"/>
        <v>0</v>
      </c>
      <c r="I75" s="625">
        <f>SUM(L75:X75)</f>
        <v>0</v>
      </c>
      <c r="J75" s="149"/>
      <c r="K75" s="167">
        <f t="shared" si="34"/>
        <v>0</v>
      </c>
      <c r="L75" s="75"/>
      <c r="M75" s="1"/>
      <c r="N75" s="1"/>
      <c r="O75" s="1"/>
      <c r="P75" s="1"/>
      <c r="Q75" s="81"/>
      <c r="R75" s="541">
        <f t="shared" si="31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idden="1">
      <c r="B76" s="55"/>
      <c r="C76" s="2"/>
      <c r="D76" s="764" t="s">
        <v>346</v>
      </c>
      <c r="E76" s="764"/>
      <c r="F76" s="406">
        <f>SUM(K76:W76)</f>
        <v>0</v>
      </c>
      <c r="G76" s="429">
        <f t="shared" si="35"/>
        <v>0</v>
      </c>
      <c r="H76" s="429">
        <f t="shared" si="35"/>
        <v>0</v>
      </c>
      <c r="I76" s="625">
        <f>SUM(L76:X76)</f>
        <v>0</v>
      </c>
      <c r="J76" s="149"/>
      <c r="K76" s="167">
        <f t="shared" si="34"/>
        <v>0</v>
      </c>
      <c r="L76" s="75"/>
      <c r="M76" s="1"/>
      <c r="N76" s="1"/>
      <c r="O76" s="1"/>
      <c r="P76" s="1"/>
      <c r="Q76" s="81"/>
      <c r="R76" s="541">
        <f t="shared" si="31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idden="1">
      <c r="B77" s="55"/>
      <c r="C77" s="2"/>
      <c r="D77" s="764" t="s">
        <v>836</v>
      </c>
      <c r="E77" s="764"/>
      <c r="F77" s="406">
        <f>SUM(K77:W77)</f>
        <v>0</v>
      </c>
      <c r="G77" s="429">
        <f t="shared" si="35"/>
        <v>0</v>
      </c>
      <c r="H77" s="429">
        <f t="shared" si="35"/>
        <v>0</v>
      </c>
      <c r="I77" s="625">
        <f>SUM(L77:X77)</f>
        <v>0</v>
      </c>
      <c r="J77" s="149"/>
      <c r="K77" s="167">
        <f t="shared" si="34"/>
        <v>0</v>
      </c>
      <c r="L77" s="75"/>
      <c r="M77" s="1"/>
      <c r="N77" s="1"/>
      <c r="O77" s="1"/>
      <c r="P77" s="1"/>
      <c r="Q77" s="81"/>
      <c r="R77" s="541">
        <f t="shared" si="31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hidden="1" thickBot="1">
      <c r="B78" s="55"/>
      <c r="C78" s="2"/>
      <c r="D78" s="764" t="s">
        <v>834</v>
      </c>
      <c r="E78" s="764"/>
      <c r="F78" s="406">
        <f>SUM(K78:W78)</f>
        <v>0</v>
      </c>
      <c r="G78" s="429">
        <f t="shared" si="35"/>
        <v>0</v>
      </c>
      <c r="H78" s="429">
        <f t="shared" si="35"/>
        <v>0</v>
      </c>
      <c r="I78" s="625">
        <f>SUM(L78:X78)</f>
        <v>0</v>
      </c>
      <c r="J78" s="149"/>
      <c r="K78" s="167">
        <f t="shared" si="34"/>
        <v>0</v>
      </c>
      <c r="L78" s="75"/>
      <c r="M78" s="1"/>
      <c r="N78" s="1"/>
      <c r="O78" s="1"/>
      <c r="P78" s="1"/>
      <c r="Q78" s="81"/>
      <c r="R78" s="541">
        <f t="shared" si="31"/>
        <v>0</v>
      </c>
      <c r="S78" s="447"/>
      <c r="T78" s="1"/>
      <c r="U78" s="81"/>
      <c r="V78" s="490"/>
      <c r="W78" s="42"/>
      <c r="X78" s="44"/>
      <c r="Y78" s="210"/>
      <c r="Z78" s="209"/>
    </row>
    <row r="79" spans="1:26" ht="15.75" thickBot="1">
      <c r="B79" s="100" t="s">
        <v>220</v>
      </c>
      <c r="C79" s="773" t="s">
        <v>221</v>
      </c>
      <c r="D79" s="774"/>
      <c r="E79" s="774"/>
      <c r="F79" s="402">
        <f>F80+F83+F87+F88+F99+F110+F121+F124+F136+F137+F138+F139+F150</f>
        <v>0</v>
      </c>
      <c r="G79" s="425">
        <f>G80+G83+G87+G88+G99+G110+G121+G124+G136+G137+G138+G139+G150</f>
        <v>0</v>
      </c>
      <c r="H79" s="425">
        <f>H80+H83+H87+H88+H99+H110+H121+H124+H136+H137+H138+H139+H150</f>
        <v>0</v>
      </c>
      <c r="I79" s="621">
        <f>I80+I83+I87+I88+I99+I110+I121+I124+I136+I137+I138+I139+I150</f>
        <v>0</v>
      </c>
      <c r="J79" s="152">
        <f t="shared" ref="J79:X79" si="36">J80+J83+J87+J88+J99+J110+J121+J124+J136+J137+J138+J139+J150</f>
        <v>0</v>
      </c>
      <c r="K79" s="164">
        <f t="shared" si="34"/>
        <v>0</v>
      </c>
      <c r="L79" s="86">
        <f t="shared" si="36"/>
        <v>0</v>
      </c>
      <c r="M79" s="87">
        <f t="shared" si="36"/>
        <v>0</v>
      </c>
      <c r="N79" s="87">
        <f t="shared" si="36"/>
        <v>0</v>
      </c>
      <c r="O79" s="87">
        <f t="shared" si="36"/>
        <v>0</v>
      </c>
      <c r="P79" s="87">
        <f t="shared" si="36"/>
        <v>0</v>
      </c>
      <c r="Q79" s="90">
        <f t="shared" si="36"/>
        <v>0</v>
      </c>
      <c r="R79" s="536">
        <f t="shared" si="31"/>
        <v>0</v>
      </c>
      <c r="S79" s="442">
        <f t="shared" si="36"/>
        <v>0</v>
      </c>
      <c r="T79" s="87">
        <f t="shared" si="36"/>
        <v>0</v>
      </c>
      <c r="U79" s="90">
        <f t="shared" si="36"/>
        <v>0</v>
      </c>
      <c r="V79" s="486">
        <f t="shared" si="36"/>
        <v>0</v>
      </c>
      <c r="W79" s="89">
        <f t="shared" si="36"/>
        <v>0</v>
      </c>
      <c r="X79" s="91">
        <f t="shared" si="36"/>
        <v>0</v>
      </c>
      <c r="Y79" s="210"/>
      <c r="Z79" s="209"/>
    </row>
    <row r="80" spans="1:26" s="41" customFormat="1" hidden="1">
      <c r="A80" s="127" t="s">
        <v>222</v>
      </c>
      <c r="B80" s="125" t="s">
        <v>658</v>
      </c>
      <c r="C80" s="775" t="s">
        <v>223</v>
      </c>
      <c r="D80" s="776"/>
      <c r="E80" s="776"/>
      <c r="F80" s="407">
        <f>F81+F82</f>
        <v>0</v>
      </c>
      <c r="G80" s="430">
        <f>G81+G82</f>
        <v>0</v>
      </c>
      <c r="H80" s="430">
        <f>H81+H82</f>
        <v>0</v>
      </c>
      <c r="I80" s="626">
        <f>I81+I82</f>
        <v>0</v>
      </c>
      <c r="J80" s="157">
        <f t="shared" ref="J80:X80" si="37">J81+J82</f>
        <v>0</v>
      </c>
      <c r="K80" s="169">
        <f t="shared" si="34"/>
        <v>0</v>
      </c>
      <c r="L80" s="171">
        <f t="shared" si="37"/>
        <v>0</v>
      </c>
      <c r="M80" s="133">
        <f t="shared" si="37"/>
        <v>0</v>
      </c>
      <c r="N80" s="133">
        <f t="shared" si="37"/>
        <v>0</v>
      </c>
      <c r="O80" s="133">
        <f t="shared" si="37"/>
        <v>0</v>
      </c>
      <c r="P80" s="133">
        <f t="shared" si="37"/>
        <v>0</v>
      </c>
      <c r="Q80" s="134">
        <f t="shared" si="37"/>
        <v>0</v>
      </c>
      <c r="R80" s="542">
        <f t="shared" si="31"/>
        <v>0</v>
      </c>
      <c r="S80" s="448">
        <f t="shared" si="37"/>
        <v>0</v>
      </c>
      <c r="T80" s="133">
        <f t="shared" si="37"/>
        <v>0</v>
      </c>
      <c r="U80" s="134">
        <f t="shared" si="37"/>
        <v>0</v>
      </c>
      <c r="V80" s="558">
        <f t="shared" si="37"/>
        <v>0</v>
      </c>
      <c r="W80" s="132">
        <f t="shared" si="37"/>
        <v>0</v>
      </c>
      <c r="X80" s="135">
        <f t="shared" si="37"/>
        <v>0</v>
      </c>
      <c r="Y80" s="210"/>
      <c r="Z80" s="209"/>
    </row>
    <row r="81" spans="1:26" hidden="1">
      <c r="B81" s="55"/>
      <c r="C81" s="2"/>
      <c r="D81" s="764" t="s">
        <v>347</v>
      </c>
      <c r="E81" s="764"/>
      <c r="F81" s="406">
        <f>SUM(K81:W81)</f>
        <v>0</v>
      </c>
      <c r="G81" s="429">
        <f>SUM(K81:W81)</f>
        <v>0</v>
      </c>
      <c r="H81" s="429">
        <f>SUM(L81:X81)</f>
        <v>0</v>
      </c>
      <c r="I81" s="625">
        <f>SUM(L81:X81)</f>
        <v>0</v>
      </c>
      <c r="J81" s="149"/>
      <c r="K81" s="167">
        <f t="shared" si="34"/>
        <v>0</v>
      </c>
      <c r="L81" s="75"/>
      <c r="M81" s="1"/>
      <c r="N81" s="1"/>
      <c r="O81" s="1"/>
      <c r="P81" s="1"/>
      <c r="Q81" s="81"/>
      <c r="R81" s="541">
        <f t="shared" si="31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idden="1">
      <c r="B82" s="55"/>
      <c r="C82" s="2"/>
      <c r="D82" s="764" t="s">
        <v>348</v>
      </c>
      <c r="E82" s="764"/>
      <c r="F82" s="406">
        <f>SUM(K82:W82)</f>
        <v>0</v>
      </c>
      <c r="G82" s="429">
        <f>SUM(K82:W82)</f>
        <v>0</v>
      </c>
      <c r="H82" s="429">
        <f>SUM(L82:X82)</f>
        <v>0</v>
      </c>
      <c r="I82" s="625">
        <f>SUM(L82:X82)</f>
        <v>0</v>
      </c>
      <c r="J82" s="149"/>
      <c r="K82" s="167">
        <f t="shared" si="34"/>
        <v>0</v>
      </c>
      <c r="L82" s="75"/>
      <c r="M82" s="1"/>
      <c r="N82" s="1"/>
      <c r="O82" s="1"/>
      <c r="P82" s="1"/>
      <c r="Q82" s="81"/>
      <c r="R82" s="541">
        <f t="shared" si="31"/>
        <v>0</v>
      </c>
      <c r="S82" s="447"/>
      <c r="T82" s="1"/>
      <c r="U82" s="81"/>
      <c r="V82" s="490"/>
      <c r="W82" s="42"/>
      <c r="X82" s="44"/>
      <c r="Y82" s="210"/>
      <c r="Z82" s="209"/>
    </row>
    <row r="83" spans="1:26" hidden="1">
      <c r="B83" s="125" t="s">
        <v>837</v>
      </c>
      <c r="C83" s="775" t="s">
        <v>838</v>
      </c>
      <c r="D83" s="776"/>
      <c r="E83" s="776"/>
      <c r="F83" s="407">
        <f>F84+F85+F86</f>
        <v>0</v>
      </c>
      <c r="G83" s="430">
        <f>G84+G85+G86</f>
        <v>0</v>
      </c>
      <c r="H83" s="430">
        <f>H84+H85+H86</f>
        <v>0</v>
      </c>
      <c r="I83" s="626">
        <f>I84+I85+I86</f>
        <v>0</v>
      </c>
      <c r="J83" s="157">
        <f t="shared" ref="J83:X83" si="38">J84+J85+J86</f>
        <v>0</v>
      </c>
      <c r="K83" s="169">
        <f t="shared" si="34"/>
        <v>0</v>
      </c>
      <c r="L83" s="171">
        <f t="shared" si="38"/>
        <v>0</v>
      </c>
      <c r="M83" s="133">
        <f t="shared" si="38"/>
        <v>0</v>
      </c>
      <c r="N83" s="133">
        <f t="shared" si="38"/>
        <v>0</v>
      </c>
      <c r="O83" s="133">
        <f t="shared" si="38"/>
        <v>0</v>
      </c>
      <c r="P83" s="133">
        <f t="shared" si="38"/>
        <v>0</v>
      </c>
      <c r="Q83" s="134">
        <f t="shared" si="38"/>
        <v>0</v>
      </c>
      <c r="R83" s="542">
        <f t="shared" si="31"/>
        <v>0</v>
      </c>
      <c r="S83" s="448">
        <f t="shared" si="38"/>
        <v>0</v>
      </c>
      <c r="T83" s="133">
        <f t="shared" si="38"/>
        <v>0</v>
      </c>
      <c r="U83" s="134">
        <f t="shared" si="38"/>
        <v>0</v>
      </c>
      <c r="V83" s="558">
        <f t="shared" si="38"/>
        <v>0</v>
      </c>
      <c r="W83" s="132">
        <f t="shared" si="38"/>
        <v>0</v>
      </c>
      <c r="X83" s="135">
        <f t="shared" si="38"/>
        <v>0</v>
      </c>
      <c r="Y83" s="210"/>
      <c r="Z83" s="209"/>
    </row>
    <row r="84" spans="1:26" s="209" customFormat="1" hidden="1">
      <c r="A84" s="127" t="s">
        <v>877</v>
      </c>
      <c r="B84" s="189" t="s">
        <v>878</v>
      </c>
      <c r="C84" s="202"/>
      <c r="D84" s="260" t="s">
        <v>963</v>
      </c>
      <c r="E84" s="285"/>
      <c r="F84" s="398">
        <f>SUM(K84:W84)</f>
        <v>0</v>
      </c>
      <c r="G84" s="421">
        <f t="shared" ref="G84:H87" si="39">SUM(K84:W84)</f>
        <v>0</v>
      </c>
      <c r="H84" s="421">
        <f t="shared" si="39"/>
        <v>0</v>
      </c>
      <c r="I84" s="617">
        <f>SUM(L84:X84)</f>
        <v>0</v>
      </c>
      <c r="J84" s="190"/>
      <c r="K84" s="191">
        <f t="shared" si="34"/>
        <v>0</v>
      </c>
      <c r="L84" s="199"/>
      <c r="M84" s="193"/>
      <c r="N84" s="193"/>
      <c r="O84" s="193"/>
      <c r="P84" s="193"/>
      <c r="Q84" s="194"/>
      <c r="R84" s="538">
        <f t="shared" si="31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idden="1">
      <c r="A85" s="127" t="s">
        <v>224</v>
      </c>
      <c r="B85" s="189" t="s">
        <v>659</v>
      </c>
      <c r="C85" s="202"/>
      <c r="D85" s="260" t="s">
        <v>225</v>
      </c>
      <c r="E85" s="285"/>
      <c r="F85" s="398">
        <f>SUM(K85:W85)</f>
        <v>0</v>
      </c>
      <c r="G85" s="421">
        <f t="shared" si="39"/>
        <v>0</v>
      </c>
      <c r="H85" s="421">
        <f t="shared" si="39"/>
        <v>0</v>
      </c>
      <c r="I85" s="617">
        <f>SUM(L85:X85)</f>
        <v>0</v>
      </c>
      <c r="J85" s="190"/>
      <c r="K85" s="191">
        <f t="shared" si="34"/>
        <v>0</v>
      </c>
      <c r="L85" s="199"/>
      <c r="M85" s="193"/>
      <c r="N85" s="193"/>
      <c r="O85" s="193"/>
      <c r="P85" s="193"/>
      <c r="Q85" s="194"/>
      <c r="R85" s="538">
        <f t="shared" si="31"/>
        <v>0</v>
      </c>
      <c r="S85" s="444"/>
      <c r="T85" s="193"/>
      <c r="U85" s="194"/>
      <c r="V85" s="492"/>
      <c r="W85" s="192"/>
      <c r="X85" s="195"/>
      <c r="Y85" s="210"/>
    </row>
    <row r="86" spans="1:26" s="209" customFormat="1" hidden="1">
      <c r="A86" s="127" t="s">
        <v>226</v>
      </c>
      <c r="B86" s="189" t="s">
        <v>660</v>
      </c>
      <c r="C86" s="202"/>
      <c r="D86" s="260" t="s">
        <v>227</v>
      </c>
      <c r="E86" s="285"/>
      <c r="F86" s="398">
        <f>SUM(K86:W86)</f>
        <v>0</v>
      </c>
      <c r="G86" s="421">
        <f t="shared" si="39"/>
        <v>0</v>
      </c>
      <c r="H86" s="421">
        <f t="shared" si="39"/>
        <v>0</v>
      </c>
      <c r="I86" s="617">
        <f>SUM(L86:X86)</f>
        <v>0</v>
      </c>
      <c r="J86" s="190"/>
      <c r="K86" s="191">
        <f t="shared" si="34"/>
        <v>0</v>
      </c>
      <c r="L86" s="199"/>
      <c r="M86" s="193"/>
      <c r="N86" s="193"/>
      <c r="O86" s="193"/>
      <c r="P86" s="193"/>
      <c r="Q86" s="194"/>
      <c r="R86" s="538">
        <f t="shared" si="31"/>
        <v>0</v>
      </c>
      <c r="S86" s="444"/>
      <c r="T86" s="193"/>
      <c r="U86" s="194"/>
      <c r="V86" s="492"/>
      <c r="W86" s="192"/>
      <c r="X86" s="195"/>
      <c r="Y86" s="210"/>
    </row>
    <row r="87" spans="1:26" s="41" customFormat="1" ht="27.75" hidden="1" customHeight="1">
      <c r="A87" s="127" t="s">
        <v>228</v>
      </c>
      <c r="B87" s="108" t="s">
        <v>661</v>
      </c>
      <c r="C87" s="820" t="s">
        <v>353</v>
      </c>
      <c r="D87" s="821"/>
      <c r="E87" s="821"/>
      <c r="F87" s="408">
        <f>SUM(K87:W87)</f>
        <v>0</v>
      </c>
      <c r="G87" s="431">
        <f t="shared" si="39"/>
        <v>0</v>
      </c>
      <c r="H87" s="431">
        <f t="shared" si="39"/>
        <v>0</v>
      </c>
      <c r="I87" s="627">
        <f>SUM(L87:X87)</f>
        <v>0</v>
      </c>
      <c r="J87" s="158"/>
      <c r="K87" s="170">
        <f t="shared" si="34"/>
        <v>0</v>
      </c>
      <c r="L87" s="110"/>
      <c r="M87" s="111"/>
      <c r="N87" s="111"/>
      <c r="O87" s="111"/>
      <c r="P87" s="111"/>
      <c r="Q87" s="114"/>
      <c r="R87" s="543">
        <f t="shared" si="31"/>
        <v>0</v>
      </c>
      <c r="S87" s="449"/>
      <c r="T87" s="111"/>
      <c r="U87" s="114"/>
      <c r="V87" s="491"/>
      <c r="W87" s="113"/>
      <c r="X87" s="115"/>
      <c r="Y87" s="210"/>
      <c r="Z87" s="209"/>
    </row>
    <row r="88" spans="1:26" s="41" customFormat="1" hidden="1">
      <c r="A88" s="127" t="s">
        <v>229</v>
      </c>
      <c r="B88" s="108" t="s">
        <v>662</v>
      </c>
      <c r="C88" s="820" t="s">
        <v>804</v>
      </c>
      <c r="D88" s="821"/>
      <c r="E88" s="821"/>
      <c r="F88" s="408">
        <f>F89+F90+F91+F92+F93+F94+F95+F96+F97+F98</f>
        <v>0</v>
      </c>
      <c r="G88" s="431">
        <f>G89+G90+G91+G92+G93+G94+G95+G96+G97+G98</f>
        <v>0</v>
      </c>
      <c r="H88" s="431">
        <f>H89+H90+H91+H92+H93+H94+H95+H96+H97+H98</f>
        <v>0</v>
      </c>
      <c r="I88" s="627">
        <f>I89+I90+I91+I92+I93+I94+I95+I96+I97+I98</f>
        <v>0</v>
      </c>
      <c r="J88" s="158">
        <f t="shared" ref="J88:X88" si="40">J89+J90+J91+J92+J93+J94+J95+J96+J97+J98</f>
        <v>0</v>
      </c>
      <c r="K88" s="170">
        <f t="shared" si="34"/>
        <v>0</v>
      </c>
      <c r="L88" s="110">
        <f t="shared" si="40"/>
        <v>0</v>
      </c>
      <c r="M88" s="111">
        <f t="shared" si="40"/>
        <v>0</v>
      </c>
      <c r="N88" s="111">
        <f t="shared" si="40"/>
        <v>0</v>
      </c>
      <c r="O88" s="111">
        <f t="shared" si="40"/>
        <v>0</v>
      </c>
      <c r="P88" s="111">
        <f t="shared" si="40"/>
        <v>0</v>
      </c>
      <c r="Q88" s="114">
        <f t="shared" si="40"/>
        <v>0</v>
      </c>
      <c r="R88" s="543">
        <f t="shared" si="31"/>
        <v>0</v>
      </c>
      <c r="S88" s="449">
        <f t="shared" si="40"/>
        <v>0</v>
      </c>
      <c r="T88" s="111">
        <f t="shared" si="40"/>
        <v>0</v>
      </c>
      <c r="U88" s="114">
        <f t="shared" si="40"/>
        <v>0</v>
      </c>
      <c r="V88" s="491">
        <f t="shared" si="40"/>
        <v>0</v>
      </c>
      <c r="W88" s="113">
        <f t="shared" si="40"/>
        <v>0</v>
      </c>
      <c r="X88" s="115">
        <f t="shared" si="40"/>
        <v>0</v>
      </c>
      <c r="Y88" s="210"/>
      <c r="Z88" s="209"/>
    </row>
    <row r="89" spans="1:26" hidden="1">
      <c r="B89" s="55"/>
      <c r="C89" s="2"/>
      <c r="D89" s="764" t="s">
        <v>370</v>
      </c>
      <c r="E89" s="764"/>
      <c r="F89" s="406">
        <f t="shared" ref="F89:F98" si="41">SUM(K89:W89)</f>
        <v>0</v>
      </c>
      <c r="G89" s="429">
        <f t="shared" ref="G89:H98" si="42">SUM(K89:W89)</f>
        <v>0</v>
      </c>
      <c r="H89" s="429">
        <f t="shared" si="42"/>
        <v>0</v>
      </c>
      <c r="I89" s="625">
        <f t="shared" ref="I89:I98" si="43">SUM(L89:X89)</f>
        <v>0</v>
      </c>
      <c r="J89" s="149"/>
      <c r="K89" s="167">
        <f t="shared" si="34"/>
        <v>0</v>
      </c>
      <c r="L89" s="75"/>
      <c r="M89" s="1"/>
      <c r="N89" s="1"/>
      <c r="O89" s="1"/>
      <c r="P89" s="1"/>
      <c r="Q89" s="81"/>
      <c r="R89" s="541">
        <f t="shared" si="31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idden="1">
      <c r="B90" s="55"/>
      <c r="C90" s="2"/>
      <c r="D90" s="764" t="s">
        <v>506</v>
      </c>
      <c r="E90" s="764"/>
      <c r="F90" s="406">
        <f t="shared" si="41"/>
        <v>0</v>
      </c>
      <c r="G90" s="429">
        <f t="shared" si="42"/>
        <v>0</v>
      </c>
      <c r="H90" s="429">
        <f t="shared" si="42"/>
        <v>0</v>
      </c>
      <c r="I90" s="625">
        <f t="shared" si="43"/>
        <v>0</v>
      </c>
      <c r="J90" s="149"/>
      <c r="K90" s="167">
        <f t="shared" si="34"/>
        <v>0</v>
      </c>
      <c r="L90" s="75"/>
      <c r="M90" s="1"/>
      <c r="N90" s="1"/>
      <c r="O90" s="1"/>
      <c r="P90" s="1"/>
      <c r="Q90" s="81"/>
      <c r="R90" s="541">
        <f t="shared" si="31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idden="1">
      <c r="B91" s="55"/>
      <c r="C91" s="2"/>
      <c r="D91" s="764" t="s">
        <v>507</v>
      </c>
      <c r="E91" s="764"/>
      <c r="F91" s="406">
        <f t="shared" si="41"/>
        <v>0</v>
      </c>
      <c r="G91" s="429">
        <f t="shared" si="42"/>
        <v>0</v>
      </c>
      <c r="H91" s="429">
        <f t="shared" si="42"/>
        <v>0</v>
      </c>
      <c r="I91" s="625">
        <f t="shared" si="43"/>
        <v>0</v>
      </c>
      <c r="J91" s="149"/>
      <c r="K91" s="167">
        <f t="shared" si="34"/>
        <v>0</v>
      </c>
      <c r="L91" s="75"/>
      <c r="M91" s="1"/>
      <c r="N91" s="1"/>
      <c r="O91" s="1"/>
      <c r="P91" s="1"/>
      <c r="Q91" s="81"/>
      <c r="R91" s="541">
        <f t="shared" si="31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idden="1">
      <c r="B92" s="55"/>
      <c r="C92" s="2"/>
      <c r="D92" s="764" t="s">
        <v>508</v>
      </c>
      <c r="E92" s="764"/>
      <c r="F92" s="406">
        <f t="shared" si="41"/>
        <v>0</v>
      </c>
      <c r="G92" s="429">
        <f t="shared" si="42"/>
        <v>0</v>
      </c>
      <c r="H92" s="429">
        <f t="shared" si="42"/>
        <v>0</v>
      </c>
      <c r="I92" s="625">
        <f t="shared" si="43"/>
        <v>0</v>
      </c>
      <c r="J92" s="149"/>
      <c r="K92" s="167">
        <f t="shared" si="34"/>
        <v>0</v>
      </c>
      <c r="L92" s="75"/>
      <c r="M92" s="1"/>
      <c r="N92" s="1"/>
      <c r="O92" s="1"/>
      <c r="P92" s="1"/>
      <c r="Q92" s="81"/>
      <c r="R92" s="541">
        <f t="shared" si="31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idden="1">
      <c r="B93" s="55"/>
      <c r="C93" s="2"/>
      <c r="D93" s="764" t="s">
        <v>509</v>
      </c>
      <c r="E93" s="764"/>
      <c r="F93" s="406">
        <f t="shared" si="41"/>
        <v>0</v>
      </c>
      <c r="G93" s="429">
        <f t="shared" si="42"/>
        <v>0</v>
      </c>
      <c r="H93" s="429">
        <f t="shared" si="42"/>
        <v>0</v>
      </c>
      <c r="I93" s="625">
        <f t="shared" si="43"/>
        <v>0</v>
      </c>
      <c r="J93" s="149"/>
      <c r="K93" s="167">
        <f t="shared" si="34"/>
        <v>0</v>
      </c>
      <c r="L93" s="75"/>
      <c r="M93" s="1"/>
      <c r="N93" s="1"/>
      <c r="O93" s="1"/>
      <c r="P93" s="1"/>
      <c r="Q93" s="81"/>
      <c r="R93" s="541">
        <f t="shared" si="31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idden="1">
      <c r="B94" s="55"/>
      <c r="C94" s="2"/>
      <c r="D94" s="764" t="s">
        <v>510</v>
      </c>
      <c r="E94" s="764"/>
      <c r="F94" s="406">
        <f t="shared" si="41"/>
        <v>0</v>
      </c>
      <c r="G94" s="429">
        <f t="shared" si="42"/>
        <v>0</v>
      </c>
      <c r="H94" s="429">
        <f t="shared" si="42"/>
        <v>0</v>
      </c>
      <c r="I94" s="625">
        <f t="shared" si="43"/>
        <v>0</v>
      </c>
      <c r="J94" s="149"/>
      <c r="K94" s="167">
        <f t="shared" si="34"/>
        <v>0</v>
      </c>
      <c r="L94" s="75"/>
      <c r="M94" s="1"/>
      <c r="N94" s="1"/>
      <c r="O94" s="1"/>
      <c r="P94" s="1"/>
      <c r="Q94" s="81"/>
      <c r="R94" s="541">
        <f t="shared" si="31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25.5" hidden="1" customHeight="1">
      <c r="B95" s="55"/>
      <c r="C95" s="2"/>
      <c r="D95" s="735" t="s">
        <v>511</v>
      </c>
      <c r="E95" s="735"/>
      <c r="F95" s="409">
        <f t="shared" si="41"/>
        <v>0</v>
      </c>
      <c r="G95" s="432">
        <f t="shared" si="42"/>
        <v>0</v>
      </c>
      <c r="H95" s="432">
        <f t="shared" si="42"/>
        <v>0</v>
      </c>
      <c r="I95" s="628">
        <f t="shared" si="43"/>
        <v>0</v>
      </c>
      <c r="J95" s="159"/>
      <c r="K95" s="167">
        <f t="shared" si="34"/>
        <v>0</v>
      </c>
      <c r="L95" s="75"/>
      <c r="M95" s="1"/>
      <c r="N95" s="1"/>
      <c r="O95" s="1"/>
      <c r="P95" s="1"/>
      <c r="Q95" s="81"/>
      <c r="R95" s="541">
        <f t="shared" si="31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idden="1">
      <c r="B96" s="55"/>
      <c r="C96" s="2"/>
      <c r="D96" s="764" t="s">
        <v>805</v>
      </c>
      <c r="E96" s="764"/>
      <c r="F96" s="406">
        <f t="shared" si="41"/>
        <v>0</v>
      </c>
      <c r="G96" s="429">
        <f t="shared" si="42"/>
        <v>0</v>
      </c>
      <c r="H96" s="429">
        <f t="shared" si="42"/>
        <v>0</v>
      </c>
      <c r="I96" s="625">
        <f t="shared" si="43"/>
        <v>0</v>
      </c>
      <c r="J96" s="149"/>
      <c r="K96" s="167">
        <f t="shared" si="34"/>
        <v>0</v>
      </c>
      <c r="L96" s="75"/>
      <c r="M96" s="1"/>
      <c r="N96" s="1"/>
      <c r="O96" s="1"/>
      <c r="P96" s="1"/>
      <c r="Q96" s="81"/>
      <c r="R96" s="541">
        <f t="shared" si="31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>
      <c r="B97" s="55"/>
      <c r="C97" s="2"/>
      <c r="D97" s="735" t="s">
        <v>512</v>
      </c>
      <c r="E97" s="735"/>
      <c r="F97" s="409">
        <f t="shared" si="41"/>
        <v>0</v>
      </c>
      <c r="G97" s="432">
        <f t="shared" si="42"/>
        <v>0</v>
      </c>
      <c r="H97" s="432">
        <f t="shared" si="42"/>
        <v>0</v>
      </c>
      <c r="I97" s="628">
        <f t="shared" si="43"/>
        <v>0</v>
      </c>
      <c r="J97" s="159"/>
      <c r="K97" s="167">
        <f t="shared" si="34"/>
        <v>0</v>
      </c>
      <c r="L97" s="75"/>
      <c r="M97" s="1"/>
      <c r="N97" s="1"/>
      <c r="O97" s="1"/>
      <c r="P97" s="1"/>
      <c r="Q97" s="81"/>
      <c r="R97" s="541">
        <f t="shared" si="31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ht="25.5" hidden="1" customHeight="1">
      <c r="B98" s="55"/>
      <c r="C98" s="2"/>
      <c r="D98" s="735" t="s">
        <v>513</v>
      </c>
      <c r="E98" s="735"/>
      <c r="F98" s="409">
        <f t="shared" si="41"/>
        <v>0</v>
      </c>
      <c r="G98" s="432">
        <f t="shared" si="42"/>
        <v>0</v>
      </c>
      <c r="H98" s="432">
        <f t="shared" si="42"/>
        <v>0</v>
      </c>
      <c r="I98" s="628">
        <f t="shared" si="43"/>
        <v>0</v>
      </c>
      <c r="J98" s="159"/>
      <c r="K98" s="167">
        <f t="shared" si="34"/>
        <v>0</v>
      </c>
      <c r="L98" s="75"/>
      <c r="M98" s="1"/>
      <c r="N98" s="1"/>
      <c r="O98" s="1"/>
      <c r="P98" s="1"/>
      <c r="Q98" s="81"/>
      <c r="R98" s="541">
        <f t="shared" si="31"/>
        <v>0</v>
      </c>
      <c r="S98" s="447"/>
      <c r="T98" s="1"/>
      <c r="U98" s="81"/>
      <c r="V98" s="490"/>
      <c r="W98" s="42"/>
      <c r="X98" s="44"/>
      <c r="Y98" s="210"/>
      <c r="Z98" s="209"/>
    </row>
    <row r="99" spans="1:26" s="41" customFormat="1" ht="15" hidden="1" customHeight="1">
      <c r="A99" s="127" t="s">
        <v>230</v>
      </c>
      <c r="B99" s="108" t="s">
        <v>663</v>
      </c>
      <c r="C99" s="820" t="s">
        <v>806</v>
      </c>
      <c r="D99" s="821"/>
      <c r="E99" s="821"/>
      <c r="F99" s="408">
        <f>F100+F101+F102+F103+F104+F105+F106+F107+F108+F109</f>
        <v>0</v>
      </c>
      <c r="G99" s="431">
        <f>G100+G101+G102+G103+G104+G105+G106+G107+G108+G109</f>
        <v>0</v>
      </c>
      <c r="H99" s="431">
        <f>H100+H101+H102+H103+H104+H105+H106+H107+H108+H109</f>
        <v>0</v>
      </c>
      <c r="I99" s="627">
        <f>I100+I101+I102+I103+I104+I105+I106+I107+I108+I109</f>
        <v>0</v>
      </c>
      <c r="J99" s="158">
        <f t="shared" ref="J99:X99" si="44">J100+J101+J102+J103+J104+J105+J106+J107+J108+J109</f>
        <v>0</v>
      </c>
      <c r="K99" s="170">
        <f t="shared" si="34"/>
        <v>0</v>
      </c>
      <c r="L99" s="110">
        <f t="shared" si="44"/>
        <v>0</v>
      </c>
      <c r="M99" s="111">
        <f t="shared" si="44"/>
        <v>0</v>
      </c>
      <c r="N99" s="111">
        <f t="shared" si="44"/>
        <v>0</v>
      </c>
      <c r="O99" s="111">
        <f t="shared" si="44"/>
        <v>0</v>
      </c>
      <c r="P99" s="111">
        <f t="shared" si="44"/>
        <v>0</v>
      </c>
      <c r="Q99" s="114">
        <f t="shared" si="44"/>
        <v>0</v>
      </c>
      <c r="R99" s="543">
        <f t="shared" si="31"/>
        <v>0</v>
      </c>
      <c r="S99" s="449">
        <f t="shared" si="44"/>
        <v>0</v>
      </c>
      <c r="T99" s="111">
        <f t="shared" si="44"/>
        <v>0</v>
      </c>
      <c r="U99" s="114">
        <f t="shared" si="44"/>
        <v>0</v>
      </c>
      <c r="V99" s="491">
        <f t="shared" si="44"/>
        <v>0</v>
      </c>
      <c r="W99" s="113">
        <f t="shared" si="44"/>
        <v>0</v>
      </c>
      <c r="X99" s="115">
        <f t="shared" si="44"/>
        <v>0</v>
      </c>
      <c r="Y99" s="210"/>
      <c r="Z99" s="209"/>
    </row>
    <row r="100" spans="1:26" hidden="1">
      <c r="B100" s="55"/>
      <c r="C100" s="2"/>
      <c r="D100" s="764" t="s">
        <v>369</v>
      </c>
      <c r="E100" s="764"/>
      <c r="F100" s="406">
        <f t="shared" ref="F100:F109" si="45">SUM(K100:W100)</f>
        <v>0</v>
      </c>
      <c r="G100" s="429">
        <f t="shared" ref="G100:H109" si="46">SUM(K100:W100)</f>
        <v>0</v>
      </c>
      <c r="H100" s="429">
        <f t="shared" si="46"/>
        <v>0</v>
      </c>
      <c r="I100" s="625">
        <f t="shared" ref="I100:I109" si="47">SUM(L100:X100)</f>
        <v>0</v>
      </c>
      <c r="J100" s="149"/>
      <c r="K100" s="167">
        <f t="shared" si="34"/>
        <v>0</v>
      </c>
      <c r="L100" s="75"/>
      <c r="M100" s="1"/>
      <c r="N100" s="1"/>
      <c r="O100" s="1"/>
      <c r="P100" s="1"/>
      <c r="Q100" s="81"/>
      <c r="R100" s="541">
        <f t="shared" si="31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idden="1">
      <c r="B101" s="55"/>
      <c r="C101" s="2"/>
      <c r="D101" s="764" t="s">
        <v>514</v>
      </c>
      <c r="E101" s="764"/>
      <c r="F101" s="406">
        <f t="shared" si="45"/>
        <v>0</v>
      </c>
      <c r="G101" s="429">
        <f t="shared" si="46"/>
        <v>0</v>
      </c>
      <c r="H101" s="429">
        <f t="shared" si="46"/>
        <v>0</v>
      </c>
      <c r="I101" s="625">
        <f t="shared" si="47"/>
        <v>0</v>
      </c>
      <c r="J101" s="149"/>
      <c r="K101" s="167">
        <f t="shared" si="34"/>
        <v>0</v>
      </c>
      <c r="L101" s="75"/>
      <c r="M101" s="1"/>
      <c r="N101" s="1"/>
      <c r="O101" s="1"/>
      <c r="P101" s="1"/>
      <c r="Q101" s="81"/>
      <c r="R101" s="541">
        <f t="shared" si="31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idden="1">
      <c r="B102" s="55"/>
      <c r="C102" s="2"/>
      <c r="D102" s="764" t="s">
        <v>516</v>
      </c>
      <c r="E102" s="764"/>
      <c r="F102" s="406">
        <f t="shared" si="45"/>
        <v>0</v>
      </c>
      <c r="G102" s="429">
        <f t="shared" si="46"/>
        <v>0</v>
      </c>
      <c r="H102" s="429">
        <f t="shared" si="46"/>
        <v>0</v>
      </c>
      <c r="I102" s="625">
        <f t="shared" si="47"/>
        <v>0</v>
      </c>
      <c r="J102" s="149"/>
      <c r="K102" s="167">
        <f t="shared" si="34"/>
        <v>0</v>
      </c>
      <c r="L102" s="75"/>
      <c r="M102" s="1"/>
      <c r="N102" s="1"/>
      <c r="O102" s="1"/>
      <c r="P102" s="1"/>
      <c r="Q102" s="81"/>
      <c r="R102" s="541">
        <f t="shared" si="31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idden="1">
      <c r="B103" s="55"/>
      <c r="C103" s="2"/>
      <c r="D103" s="764" t="s">
        <v>808</v>
      </c>
      <c r="E103" s="764"/>
      <c r="F103" s="406">
        <f t="shared" si="45"/>
        <v>0</v>
      </c>
      <c r="G103" s="429">
        <f t="shared" si="46"/>
        <v>0</v>
      </c>
      <c r="H103" s="429">
        <f t="shared" si="46"/>
        <v>0</v>
      </c>
      <c r="I103" s="625">
        <f t="shared" si="47"/>
        <v>0</v>
      </c>
      <c r="J103" s="149"/>
      <c r="K103" s="167">
        <f t="shared" si="34"/>
        <v>0</v>
      </c>
      <c r="L103" s="75"/>
      <c r="M103" s="1"/>
      <c r="N103" s="1"/>
      <c r="O103" s="1"/>
      <c r="P103" s="1"/>
      <c r="Q103" s="81"/>
      <c r="R103" s="541">
        <f t="shared" si="31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idden="1">
      <c r="B104" s="55"/>
      <c r="C104" s="2"/>
      <c r="D104" s="764" t="s">
        <v>521</v>
      </c>
      <c r="E104" s="764"/>
      <c r="F104" s="406">
        <f t="shared" si="45"/>
        <v>0</v>
      </c>
      <c r="G104" s="429">
        <f t="shared" si="46"/>
        <v>0</v>
      </c>
      <c r="H104" s="429">
        <f t="shared" si="46"/>
        <v>0</v>
      </c>
      <c r="I104" s="625">
        <f t="shared" si="47"/>
        <v>0</v>
      </c>
      <c r="J104" s="149"/>
      <c r="K104" s="167">
        <f t="shared" si="34"/>
        <v>0</v>
      </c>
      <c r="L104" s="75"/>
      <c r="M104" s="1"/>
      <c r="N104" s="1"/>
      <c r="O104" s="1"/>
      <c r="P104" s="1"/>
      <c r="Q104" s="81"/>
      <c r="R104" s="541">
        <f t="shared" si="31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idden="1">
      <c r="B105" s="55"/>
      <c r="C105" s="2"/>
      <c r="D105" s="764" t="s">
        <v>519</v>
      </c>
      <c r="E105" s="764"/>
      <c r="F105" s="406">
        <f t="shared" si="45"/>
        <v>0</v>
      </c>
      <c r="G105" s="429">
        <f t="shared" si="46"/>
        <v>0</v>
      </c>
      <c r="H105" s="429">
        <f t="shared" si="46"/>
        <v>0</v>
      </c>
      <c r="I105" s="625">
        <f t="shared" si="47"/>
        <v>0</v>
      </c>
      <c r="J105" s="149"/>
      <c r="K105" s="167">
        <f t="shared" si="34"/>
        <v>0</v>
      </c>
      <c r="L105" s="75"/>
      <c r="M105" s="1"/>
      <c r="N105" s="1"/>
      <c r="O105" s="1"/>
      <c r="P105" s="1"/>
      <c r="Q105" s="81"/>
      <c r="R105" s="541">
        <f t="shared" si="31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25.5" hidden="1" customHeight="1">
      <c r="B106" s="55"/>
      <c r="C106" s="2"/>
      <c r="D106" s="735" t="s">
        <v>523</v>
      </c>
      <c r="E106" s="735"/>
      <c r="F106" s="409">
        <f t="shared" si="45"/>
        <v>0</v>
      </c>
      <c r="G106" s="432">
        <f t="shared" si="46"/>
        <v>0</v>
      </c>
      <c r="H106" s="432">
        <f t="shared" si="46"/>
        <v>0</v>
      </c>
      <c r="I106" s="628">
        <f t="shared" si="47"/>
        <v>0</v>
      </c>
      <c r="J106" s="159"/>
      <c r="K106" s="167">
        <f t="shared" si="34"/>
        <v>0</v>
      </c>
      <c r="L106" s="75"/>
      <c r="M106" s="1"/>
      <c r="N106" s="1"/>
      <c r="O106" s="1"/>
      <c r="P106" s="1"/>
      <c r="Q106" s="81"/>
      <c r="R106" s="541">
        <f t="shared" si="31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idden="1">
      <c r="B107" s="55"/>
      <c r="C107" s="2"/>
      <c r="D107" s="764" t="s">
        <v>807</v>
      </c>
      <c r="E107" s="764"/>
      <c r="F107" s="406">
        <f t="shared" si="45"/>
        <v>0</v>
      </c>
      <c r="G107" s="429">
        <f t="shared" si="46"/>
        <v>0</v>
      </c>
      <c r="H107" s="429">
        <f t="shared" si="46"/>
        <v>0</v>
      </c>
      <c r="I107" s="625">
        <f t="shared" si="47"/>
        <v>0</v>
      </c>
      <c r="J107" s="149"/>
      <c r="K107" s="167">
        <f t="shared" si="34"/>
        <v>0</v>
      </c>
      <c r="L107" s="75"/>
      <c r="M107" s="1"/>
      <c r="N107" s="1"/>
      <c r="O107" s="1"/>
      <c r="P107" s="1"/>
      <c r="Q107" s="81"/>
      <c r="R107" s="541">
        <f t="shared" si="31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>
      <c r="B108" s="55"/>
      <c r="C108" s="2"/>
      <c r="D108" s="735" t="s">
        <v>526</v>
      </c>
      <c r="E108" s="735"/>
      <c r="F108" s="409">
        <f t="shared" si="45"/>
        <v>0</v>
      </c>
      <c r="G108" s="432">
        <f t="shared" si="46"/>
        <v>0</v>
      </c>
      <c r="H108" s="432">
        <f t="shared" si="46"/>
        <v>0</v>
      </c>
      <c r="I108" s="628">
        <f t="shared" si="47"/>
        <v>0</v>
      </c>
      <c r="J108" s="159"/>
      <c r="K108" s="167">
        <f t="shared" si="34"/>
        <v>0</v>
      </c>
      <c r="L108" s="75"/>
      <c r="M108" s="1"/>
      <c r="N108" s="1"/>
      <c r="O108" s="1"/>
      <c r="P108" s="1"/>
      <c r="Q108" s="81"/>
      <c r="R108" s="541">
        <f t="shared" si="31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ht="25.5" hidden="1" customHeight="1">
      <c r="B109" s="55"/>
      <c r="C109" s="2"/>
      <c r="D109" s="735" t="s">
        <v>528</v>
      </c>
      <c r="E109" s="735"/>
      <c r="F109" s="409">
        <f t="shared" si="45"/>
        <v>0</v>
      </c>
      <c r="G109" s="432">
        <f t="shared" si="46"/>
        <v>0</v>
      </c>
      <c r="H109" s="432">
        <f t="shared" si="46"/>
        <v>0</v>
      </c>
      <c r="I109" s="628">
        <f t="shared" si="47"/>
        <v>0</v>
      </c>
      <c r="J109" s="159"/>
      <c r="K109" s="167">
        <f t="shared" si="34"/>
        <v>0</v>
      </c>
      <c r="L109" s="75"/>
      <c r="M109" s="1"/>
      <c r="N109" s="1"/>
      <c r="O109" s="1"/>
      <c r="P109" s="1"/>
      <c r="Q109" s="81"/>
      <c r="R109" s="541">
        <f t="shared" si="31"/>
        <v>0</v>
      </c>
      <c r="S109" s="447"/>
      <c r="T109" s="1"/>
      <c r="U109" s="81"/>
      <c r="V109" s="490"/>
      <c r="W109" s="42"/>
      <c r="X109" s="44"/>
      <c r="Y109" s="210"/>
      <c r="Z109" s="209"/>
    </row>
    <row r="110" spans="1:26" s="41" customFormat="1" hidden="1">
      <c r="A110" s="127" t="s">
        <v>231</v>
      </c>
      <c r="B110" s="108" t="s">
        <v>664</v>
      </c>
      <c r="C110" s="777" t="s">
        <v>232</v>
      </c>
      <c r="D110" s="778"/>
      <c r="E110" s="778"/>
      <c r="F110" s="410">
        <f>F111+F112+F113+F114+F115+F116+F117+F118+F119+F120</f>
        <v>0</v>
      </c>
      <c r="G110" s="433">
        <f>G111+G112+G113+G114+G115+G116+G117+G118+G119+G120</f>
        <v>0</v>
      </c>
      <c r="H110" s="433">
        <f>H111+H112+H113+H114+H115+H116+H117+H118+H119+H120</f>
        <v>0</v>
      </c>
      <c r="I110" s="629">
        <f>I111+I112+I113+I114+I115+I116+I117+I118+I119+I120</f>
        <v>0</v>
      </c>
      <c r="J110" s="160">
        <f t="shared" ref="J110:X110" si="48">J111+J112+J113+J114+J115+J116+J117+J118+J119+J120</f>
        <v>0</v>
      </c>
      <c r="K110" s="170">
        <f t="shared" si="34"/>
        <v>0</v>
      </c>
      <c r="L110" s="110">
        <f t="shared" si="48"/>
        <v>0</v>
      </c>
      <c r="M110" s="111">
        <f t="shared" si="48"/>
        <v>0</v>
      </c>
      <c r="N110" s="111">
        <f t="shared" si="48"/>
        <v>0</v>
      </c>
      <c r="O110" s="111">
        <f t="shared" si="48"/>
        <v>0</v>
      </c>
      <c r="P110" s="111">
        <f t="shared" si="48"/>
        <v>0</v>
      </c>
      <c r="Q110" s="114">
        <f t="shared" si="48"/>
        <v>0</v>
      </c>
      <c r="R110" s="543">
        <f t="shared" si="31"/>
        <v>0</v>
      </c>
      <c r="S110" s="449">
        <f t="shared" si="48"/>
        <v>0</v>
      </c>
      <c r="T110" s="111">
        <f t="shared" si="48"/>
        <v>0</v>
      </c>
      <c r="U110" s="114">
        <f t="shared" si="48"/>
        <v>0</v>
      </c>
      <c r="V110" s="491">
        <f t="shared" si="48"/>
        <v>0</v>
      </c>
      <c r="W110" s="113">
        <f t="shared" si="48"/>
        <v>0</v>
      </c>
      <c r="X110" s="115">
        <f t="shared" si="48"/>
        <v>0</v>
      </c>
      <c r="Y110" s="210"/>
      <c r="Z110" s="209"/>
    </row>
    <row r="111" spans="1:26" hidden="1">
      <c r="B111" s="55"/>
      <c r="C111" s="2"/>
      <c r="D111" s="764" t="s">
        <v>368</v>
      </c>
      <c r="E111" s="764"/>
      <c r="F111" s="406">
        <f t="shared" ref="F111:F120" si="49">SUM(K111:W111)</f>
        <v>0</v>
      </c>
      <c r="G111" s="429">
        <f t="shared" ref="G111:H120" si="50">SUM(K111:W111)</f>
        <v>0</v>
      </c>
      <c r="H111" s="429">
        <f t="shared" si="50"/>
        <v>0</v>
      </c>
      <c r="I111" s="625">
        <f t="shared" ref="I111:I120" si="51">SUM(L111:X111)</f>
        <v>0</v>
      </c>
      <c r="J111" s="149"/>
      <c r="K111" s="167">
        <f t="shared" si="34"/>
        <v>0</v>
      </c>
      <c r="L111" s="75"/>
      <c r="M111" s="1"/>
      <c r="N111" s="1"/>
      <c r="O111" s="1"/>
      <c r="P111" s="1"/>
      <c r="Q111" s="81"/>
      <c r="R111" s="541">
        <f t="shared" si="31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idden="1">
      <c r="B112" s="55"/>
      <c r="C112" s="2"/>
      <c r="D112" s="764" t="s">
        <v>515</v>
      </c>
      <c r="E112" s="764"/>
      <c r="F112" s="406">
        <f t="shared" si="49"/>
        <v>0</v>
      </c>
      <c r="G112" s="429">
        <f t="shared" si="50"/>
        <v>0</v>
      </c>
      <c r="H112" s="429">
        <f t="shared" si="50"/>
        <v>0</v>
      </c>
      <c r="I112" s="625">
        <f t="shared" si="51"/>
        <v>0</v>
      </c>
      <c r="J112" s="149"/>
      <c r="K112" s="167">
        <f t="shared" si="34"/>
        <v>0</v>
      </c>
      <c r="L112" s="75"/>
      <c r="M112" s="1"/>
      <c r="N112" s="1"/>
      <c r="O112" s="1"/>
      <c r="P112" s="1"/>
      <c r="Q112" s="81"/>
      <c r="R112" s="541">
        <f t="shared" si="31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idden="1">
      <c r="B113" s="55"/>
      <c r="C113" s="2"/>
      <c r="D113" s="764" t="s">
        <v>517</v>
      </c>
      <c r="E113" s="764"/>
      <c r="F113" s="406">
        <f t="shared" si="49"/>
        <v>0</v>
      </c>
      <c r="G113" s="429">
        <f t="shared" si="50"/>
        <v>0</v>
      </c>
      <c r="H113" s="429">
        <f t="shared" si="50"/>
        <v>0</v>
      </c>
      <c r="I113" s="625">
        <f t="shared" si="51"/>
        <v>0</v>
      </c>
      <c r="J113" s="149"/>
      <c r="K113" s="167">
        <f t="shared" si="34"/>
        <v>0</v>
      </c>
      <c r="L113" s="75"/>
      <c r="M113" s="1"/>
      <c r="N113" s="1"/>
      <c r="O113" s="1"/>
      <c r="P113" s="1"/>
      <c r="Q113" s="81"/>
      <c r="R113" s="541">
        <f t="shared" si="31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idden="1">
      <c r="B114" s="55"/>
      <c r="C114" s="2"/>
      <c r="D114" s="764" t="s">
        <v>518</v>
      </c>
      <c r="E114" s="764"/>
      <c r="F114" s="406">
        <f t="shared" si="49"/>
        <v>0</v>
      </c>
      <c r="G114" s="429">
        <f t="shared" si="50"/>
        <v>0</v>
      </c>
      <c r="H114" s="429">
        <f t="shared" si="50"/>
        <v>0</v>
      </c>
      <c r="I114" s="625">
        <f t="shared" si="51"/>
        <v>0</v>
      </c>
      <c r="J114" s="149"/>
      <c r="K114" s="167">
        <f t="shared" si="34"/>
        <v>0</v>
      </c>
      <c r="L114" s="75"/>
      <c r="M114" s="1"/>
      <c r="N114" s="1"/>
      <c r="O114" s="1"/>
      <c r="P114" s="1"/>
      <c r="Q114" s="81"/>
      <c r="R114" s="541">
        <f t="shared" si="31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idden="1">
      <c r="B115" s="55"/>
      <c r="C115" s="2"/>
      <c r="D115" s="764" t="s">
        <v>522</v>
      </c>
      <c r="E115" s="764"/>
      <c r="F115" s="406">
        <f t="shared" si="49"/>
        <v>0</v>
      </c>
      <c r="G115" s="429">
        <f t="shared" si="50"/>
        <v>0</v>
      </c>
      <c r="H115" s="429">
        <f t="shared" si="50"/>
        <v>0</v>
      </c>
      <c r="I115" s="625">
        <f t="shared" si="51"/>
        <v>0</v>
      </c>
      <c r="J115" s="149"/>
      <c r="K115" s="167">
        <f t="shared" si="34"/>
        <v>0</v>
      </c>
      <c r="L115" s="75"/>
      <c r="M115" s="1"/>
      <c r="N115" s="1"/>
      <c r="O115" s="1"/>
      <c r="P115" s="1"/>
      <c r="Q115" s="81"/>
      <c r="R115" s="541">
        <f t="shared" si="31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idden="1">
      <c r="B116" s="55"/>
      <c r="C116" s="2"/>
      <c r="D116" s="764" t="s">
        <v>520</v>
      </c>
      <c r="E116" s="764"/>
      <c r="F116" s="406">
        <f t="shared" si="49"/>
        <v>0</v>
      </c>
      <c r="G116" s="429">
        <f t="shared" si="50"/>
        <v>0</v>
      </c>
      <c r="H116" s="429">
        <f t="shared" si="50"/>
        <v>0</v>
      </c>
      <c r="I116" s="625">
        <f t="shared" si="51"/>
        <v>0</v>
      </c>
      <c r="J116" s="149"/>
      <c r="K116" s="167">
        <f t="shared" si="34"/>
        <v>0</v>
      </c>
      <c r="L116" s="75"/>
      <c r="M116" s="1"/>
      <c r="N116" s="1"/>
      <c r="O116" s="1"/>
      <c r="P116" s="1"/>
      <c r="Q116" s="81"/>
      <c r="R116" s="541">
        <f t="shared" si="31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25.5" hidden="1" customHeight="1">
      <c r="B117" s="55"/>
      <c r="C117" s="2"/>
      <c r="D117" s="735" t="s">
        <v>524</v>
      </c>
      <c r="E117" s="735"/>
      <c r="F117" s="409">
        <f t="shared" si="49"/>
        <v>0</v>
      </c>
      <c r="G117" s="432">
        <f t="shared" si="50"/>
        <v>0</v>
      </c>
      <c r="H117" s="432">
        <f t="shared" si="50"/>
        <v>0</v>
      </c>
      <c r="I117" s="628">
        <f t="shared" si="51"/>
        <v>0</v>
      </c>
      <c r="J117" s="159"/>
      <c r="K117" s="167">
        <f t="shared" si="34"/>
        <v>0</v>
      </c>
      <c r="L117" s="75"/>
      <c r="M117" s="1"/>
      <c r="N117" s="1"/>
      <c r="O117" s="1"/>
      <c r="P117" s="1"/>
      <c r="Q117" s="81"/>
      <c r="R117" s="541">
        <f t="shared" si="31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idden="1">
      <c r="B118" s="55"/>
      <c r="C118" s="2"/>
      <c r="D118" s="764" t="s">
        <v>525</v>
      </c>
      <c r="E118" s="764"/>
      <c r="F118" s="406">
        <f t="shared" si="49"/>
        <v>0</v>
      </c>
      <c r="G118" s="429">
        <f t="shared" si="50"/>
        <v>0</v>
      </c>
      <c r="H118" s="429">
        <f t="shared" si="50"/>
        <v>0</v>
      </c>
      <c r="I118" s="625">
        <f t="shared" si="51"/>
        <v>0</v>
      </c>
      <c r="J118" s="149"/>
      <c r="K118" s="167">
        <f t="shared" si="34"/>
        <v>0</v>
      </c>
      <c r="L118" s="75"/>
      <c r="M118" s="1"/>
      <c r="N118" s="1"/>
      <c r="O118" s="1"/>
      <c r="P118" s="1"/>
      <c r="Q118" s="81"/>
      <c r="R118" s="541">
        <f t="shared" si="31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>
      <c r="B119" s="55"/>
      <c r="C119" s="2"/>
      <c r="D119" s="735" t="s">
        <v>527</v>
      </c>
      <c r="E119" s="735"/>
      <c r="F119" s="409">
        <f t="shared" si="49"/>
        <v>0</v>
      </c>
      <c r="G119" s="432">
        <f t="shared" si="50"/>
        <v>0</v>
      </c>
      <c r="H119" s="432">
        <f t="shared" si="50"/>
        <v>0</v>
      </c>
      <c r="I119" s="628">
        <f t="shared" si="51"/>
        <v>0</v>
      </c>
      <c r="J119" s="159"/>
      <c r="K119" s="167">
        <f t="shared" si="34"/>
        <v>0</v>
      </c>
      <c r="L119" s="75"/>
      <c r="M119" s="1"/>
      <c r="N119" s="1"/>
      <c r="O119" s="1"/>
      <c r="P119" s="1"/>
      <c r="Q119" s="81"/>
      <c r="R119" s="541">
        <f t="shared" si="31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ht="25.5" hidden="1" customHeight="1">
      <c r="B120" s="55"/>
      <c r="C120" s="2"/>
      <c r="D120" s="735" t="s">
        <v>529</v>
      </c>
      <c r="E120" s="735"/>
      <c r="F120" s="409">
        <f t="shared" si="49"/>
        <v>0</v>
      </c>
      <c r="G120" s="432">
        <f t="shared" si="50"/>
        <v>0</v>
      </c>
      <c r="H120" s="432">
        <f t="shared" si="50"/>
        <v>0</v>
      </c>
      <c r="I120" s="628">
        <f t="shared" si="51"/>
        <v>0</v>
      </c>
      <c r="J120" s="159"/>
      <c r="K120" s="167">
        <f t="shared" si="34"/>
        <v>0</v>
      </c>
      <c r="L120" s="75"/>
      <c r="M120" s="1"/>
      <c r="N120" s="1"/>
      <c r="O120" s="1"/>
      <c r="P120" s="1"/>
      <c r="Q120" s="81"/>
      <c r="R120" s="541">
        <f t="shared" si="31"/>
        <v>0</v>
      </c>
      <c r="S120" s="447"/>
      <c r="T120" s="1"/>
      <c r="U120" s="81"/>
      <c r="V120" s="490"/>
      <c r="W120" s="42"/>
      <c r="X120" s="44"/>
      <c r="Y120" s="210"/>
      <c r="Z120" s="209"/>
    </row>
    <row r="121" spans="1:26" s="41" customFormat="1" ht="27.75" hidden="1" customHeight="1">
      <c r="A121" s="127" t="s">
        <v>233</v>
      </c>
      <c r="B121" s="108" t="s">
        <v>665</v>
      </c>
      <c r="C121" s="820" t="s">
        <v>809</v>
      </c>
      <c r="D121" s="821"/>
      <c r="E121" s="821"/>
      <c r="F121" s="408">
        <f>F122+F123</f>
        <v>0</v>
      </c>
      <c r="G121" s="431">
        <f>G122+G123</f>
        <v>0</v>
      </c>
      <c r="H121" s="431">
        <f>H122+H123</f>
        <v>0</v>
      </c>
      <c r="I121" s="627">
        <f>I122+I123</f>
        <v>0</v>
      </c>
      <c r="J121" s="158">
        <f t="shared" ref="J121:X121" si="52">J122+J123</f>
        <v>0</v>
      </c>
      <c r="K121" s="170">
        <f t="shared" si="34"/>
        <v>0</v>
      </c>
      <c r="L121" s="110">
        <f t="shared" si="52"/>
        <v>0</v>
      </c>
      <c r="M121" s="111">
        <f t="shared" si="52"/>
        <v>0</v>
      </c>
      <c r="N121" s="111">
        <f t="shared" si="52"/>
        <v>0</v>
      </c>
      <c r="O121" s="111">
        <f t="shared" si="52"/>
        <v>0</v>
      </c>
      <c r="P121" s="111">
        <f t="shared" si="52"/>
        <v>0</v>
      </c>
      <c r="Q121" s="114">
        <f t="shared" si="52"/>
        <v>0</v>
      </c>
      <c r="R121" s="543">
        <f t="shared" si="31"/>
        <v>0</v>
      </c>
      <c r="S121" s="449">
        <f t="shared" si="52"/>
        <v>0</v>
      </c>
      <c r="T121" s="111">
        <f t="shared" si="52"/>
        <v>0</v>
      </c>
      <c r="U121" s="114">
        <f t="shared" si="52"/>
        <v>0</v>
      </c>
      <c r="V121" s="491">
        <f t="shared" si="52"/>
        <v>0</v>
      </c>
      <c r="W121" s="113">
        <f t="shared" si="52"/>
        <v>0</v>
      </c>
      <c r="X121" s="115">
        <f t="shared" si="52"/>
        <v>0</v>
      </c>
      <c r="Y121" s="210"/>
      <c r="Z121" s="209"/>
    </row>
    <row r="122" spans="1:26" hidden="1">
      <c r="B122" s="55"/>
      <c r="C122" s="2"/>
      <c r="D122" s="764" t="s">
        <v>531</v>
      </c>
      <c r="E122" s="764"/>
      <c r="F122" s="406">
        <f>SUM(K122:W122)</f>
        <v>0</v>
      </c>
      <c r="G122" s="429">
        <f>SUM(K122:W122)</f>
        <v>0</v>
      </c>
      <c r="H122" s="429">
        <f>SUM(L122:X122)</f>
        <v>0</v>
      </c>
      <c r="I122" s="625">
        <f>SUM(L122:X122)</f>
        <v>0</v>
      </c>
      <c r="J122" s="149"/>
      <c r="K122" s="167">
        <f t="shared" si="34"/>
        <v>0</v>
      </c>
      <c r="L122" s="75"/>
      <c r="M122" s="1"/>
      <c r="N122" s="1"/>
      <c r="O122" s="1"/>
      <c r="P122" s="1"/>
      <c r="Q122" s="81"/>
      <c r="R122" s="541">
        <f t="shared" si="31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ht="25.5" hidden="1" customHeight="1">
      <c r="B123" s="55"/>
      <c r="C123" s="2"/>
      <c r="D123" s="735" t="s">
        <v>530</v>
      </c>
      <c r="E123" s="735"/>
      <c r="F123" s="409">
        <f>SUM(K123:W123)</f>
        <v>0</v>
      </c>
      <c r="G123" s="432">
        <f>SUM(K123:W123)</f>
        <v>0</v>
      </c>
      <c r="H123" s="432">
        <f>SUM(L123:X123)</f>
        <v>0</v>
      </c>
      <c r="I123" s="628">
        <f>SUM(L123:X123)</f>
        <v>0</v>
      </c>
      <c r="J123" s="159"/>
      <c r="K123" s="167">
        <f t="shared" si="34"/>
        <v>0</v>
      </c>
      <c r="L123" s="75"/>
      <c r="M123" s="1"/>
      <c r="N123" s="1"/>
      <c r="O123" s="1"/>
      <c r="P123" s="1"/>
      <c r="Q123" s="81"/>
      <c r="R123" s="541">
        <f t="shared" si="31"/>
        <v>0</v>
      </c>
      <c r="S123" s="447"/>
      <c r="T123" s="1"/>
      <c r="U123" s="81"/>
      <c r="V123" s="490"/>
      <c r="W123" s="42"/>
      <c r="X123" s="44"/>
      <c r="Y123" s="210"/>
      <c r="Z123" s="209"/>
    </row>
    <row r="124" spans="1:26" s="41" customFormat="1" hidden="1">
      <c r="A124" s="127" t="s">
        <v>234</v>
      </c>
      <c r="B124" s="108" t="s">
        <v>667</v>
      </c>
      <c r="C124" s="820" t="s">
        <v>810</v>
      </c>
      <c r="D124" s="821"/>
      <c r="E124" s="821"/>
      <c r="F124" s="408">
        <f>F125+F126+F127+F128+F129+F130+F131+F132+F133+F134+F135</f>
        <v>0</v>
      </c>
      <c r="G124" s="431">
        <f>G125+G126+G127+G128+G129+G130+G131+G132+G133+G134+G135</f>
        <v>0</v>
      </c>
      <c r="H124" s="431">
        <f>H125+H126+H127+H128+H129+H130+H131+H132+H133+H134+H135</f>
        <v>0</v>
      </c>
      <c r="I124" s="627">
        <f>I125+I126+I127+I128+I129+I130+I131+I132+I133+I134+I135</f>
        <v>0</v>
      </c>
      <c r="J124" s="158">
        <f t="shared" ref="J124:X124" si="53">J125+J126+J127+J128+J129+J130+J131+J132+J133+J134+J135</f>
        <v>0</v>
      </c>
      <c r="K124" s="170">
        <f t="shared" si="34"/>
        <v>0</v>
      </c>
      <c r="L124" s="110">
        <f t="shared" si="53"/>
        <v>0</v>
      </c>
      <c r="M124" s="111">
        <f t="shared" si="53"/>
        <v>0</v>
      </c>
      <c r="N124" s="111">
        <f t="shared" si="53"/>
        <v>0</v>
      </c>
      <c r="O124" s="111">
        <f t="shared" si="53"/>
        <v>0</v>
      </c>
      <c r="P124" s="111">
        <f t="shared" si="53"/>
        <v>0</v>
      </c>
      <c r="Q124" s="114">
        <f t="shared" si="53"/>
        <v>0</v>
      </c>
      <c r="R124" s="543">
        <f t="shared" si="31"/>
        <v>0</v>
      </c>
      <c r="S124" s="449">
        <f t="shared" si="53"/>
        <v>0</v>
      </c>
      <c r="T124" s="111">
        <f t="shared" si="53"/>
        <v>0</v>
      </c>
      <c r="U124" s="114">
        <f t="shared" si="53"/>
        <v>0</v>
      </c>
      <c r="V124" s="491">
        <f t="shared" si="53"/>
        <v>0</v>
      </c>
      <c r="W124" s="113">
        <f t="shared" si="53"/>
        <v>0</v>
      </c>
      <c r="X124" s="115">
        <f t="shared" si="53"/>
        <v>0</v>
      </c>
      <c r="Y124" s="210"/>
      <c r="Z124" s="209"/>
    </row>
    <row r="125" spans="1:26" hidden="1">
      <c r="B125" s="55"/>
      <c r="C125" s="2"/>
      <c r="D125" s="764" t="s">
        <v>354</v>
      </c>
      <c r="E125" s="764"/>
      <c r="F125" s="406">
        <f t="shared" ref="F125:F138" si="54">SUM(K125:W125)</f>
        <v>0</v>
      </c>
      <c r="G125" s="429">
        <f t="shared" ref="G125:H138" si="55">SUM(K125:W125)</f>
        <v>0</v>
      </c>
      <c r="H125" s="429">
        <f t="shared" si="55"/>
        <v>0</v>
      </c>
      <c r="I125" s="625">
        <f t="shared" ref="I125:I138" si="56">SUM(L125:X125)</f>
        <v>0</v>
      </c>
      <c r="J125" s="149"/>
      <c r="K125" s="167">
        <f t="shared" si="34"/>
        <v>0</v>
      </c>
      <c r="L125" s="75"/>
      <c r="M125" s="1"/>
      <c r="N125" s="1"/>
      <c r="O125" s="1"/>
      <c r="P125" s="1"/>
      <c r="Q125" s="81"/>
      <c r="R125" s="541">
        <f t="shared" si="31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idden="1">
      <c r="B126" s="55"/>
      <c r="C126" s="2"/>
      <c r="D126" s="764" t="s">
        <v>357</v>
      </c>
      <c r="E126" s="764"/>
      <c r="F126" s="406">
        <f t="shared" si="54"/>
        <v>0</v>
      </c>
      <c r="G126" s="429">
        <f t="shared" si="55"/>
        <v>0</v>
      </c>
      <c r="H126" s="429">
        <f t="shared" si="55"/>
        <v>0</v>
      </c>
      <c r="I126" s="625">
        <f t="shared" si="56"/>
        <v>0</v>
      </c>
      <c r="J126" s="149"/>
      <c r="K126" s="167">
        <f t="shared" si="34"/>
        <v>0</v>
      </c>
      <c r="L126" s="75"/>
      <c r="M126" s="1"/>
      <c r="N126" s="1"/>
      <c r="O126" s="1"/>
      <c r="P126" s="1"/>
      <c r="Q126" s="81"/>
      <c r="R126" s="541">
        <f t="shared" si="31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idden="1">
      <c r="B127" s="55"/>
      <c r="C127" s="2"/>
      <c r="D127" s="764" t="s">
        <v>358</v>
      </c>
      <c r="E127" s="764"/>
      <c r="F127" s="406">
        <f t="shared" si="54"/>
        <v>0</v>
      </c>
      <c r="G127" s="429">
        <f t="shared" si="55"/>
        <v>0</v>
      </c>
      <c r="H127" s="429">
        <f t="shared" si="55"/>
        <v>0</v>
      </c>
      <c r="I127" s="625">
        <f t="shared" si="56"/>
        <v>0</v>
      </c>
      <c r="J127" s="149"/>
      <c r="K127" s="167">
        <f t="shared" si="34"/>
        <v>0</v>
      </c>
      <c r="L127" s="75"/>
      <c r="M127" s="1"/>
      <c r="N127" s="1"/>
      <c r="O127" s="1"/>
      <c r="P127" s="1"/>
      <c r="Q127" s="81"/>
      <c r="R127" s="541">
        <f t="shared" si="31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idden="1">
      <c r="B128" s="55"/>
      <c r="C128" s="2"/>
      <c r="D128" s="764" t="s">
        <v>355</v>
      </c>
      <c r="E128" s="764"/>
      <c r="F128" s="406">
        <f t="shared" si="54"/>
        <v>0</v>
      </c>
      <c r="G128" s="429">
        <f t="shared" si="55"/>
        <v>0</v>
      </c>
      <c r="H128" s="429">
        <f t="shared" si="55"/>
        <v>0</v>
      </c>
      <c r="I128" s="625">
        <f t="shared" si="56"/>
        <v>0</v>
      </c>
      <c r="J128" s="149"/>
      <c r="K128" s="167">
        <f t="shared" si="34"/>
        <v>0</v>
      </c>
      <c r="L128" s="75"/>
      <c r="M128" s="1"/>
      <c r="N128" s="1"/>
      <c r="O128" s="1"/>
      <c r="P128" s="1"/>
      <c r="Q128" s="81"/>
      <c r="R128" s="541">
        <f t="shared" si="31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idden="1">
      <c r="B129" s="55"/>
      <c r="C129" s="2"/>
      <c r="D129" s="764" t="s">
        <v>811</v>
      </c>
      <c r="E129" s="764"/>
      <c r="F129" s="406">
        <f t="shared" si="54"/>
        <v>0</v>
      </c>
      <c r="G129" s="429">
        <f t="shared" si="55"/>
        <v>0</v>
      </c>
      <c r="H129" s="429">
        <f t="shared" si="55"/>
        <v>0</v>
      </c>
      <c r="I129" s="625">
        <f t="shared" si="56"/>
        <v>0</v>
      </c>
      <c r="J129" s="149"/>
      <c r="K129" s="167">
        <f t="shared" si="34"/>
        <v>0</v>
      </c>
      <c r="L129" s="75"/>
      <c r="M129" s="1"/>
      <c r="N129" s="1"/>
      <c r="O129" s="1"/>
      <c r="P129" s="1"/>
      <c r="Q129" s="81"/>
      <c r="R129" s="541">
        <f t="shared" si="31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>
      <c r="B130" s="55"/>
      <c r="C130" s="2"/>
      <c r="D130" s="735" t="s">
        <v>532</v>
      </c>
      <c r="E130" s="735"/>
      <c r="F130" s="409">
        <f t="shared" si="54"/>
        <v>0</v>
      </c>
      <c r="G130" s="432">
        <f t="shared" si="55"/>
        <v>0</v>
      </c>
      <c r="H130" s="432">
        <f t="shared" si="55"/>
        <v>0</v>
      </c>
      <c r="I130" s="628">
        <f t="shared" si="56"/>
        <v>0</v>
      </c>
      <c r="J130" s="159"/>
      <c r="K130" s="167">
        <f t="shared" si="34"/>
        <v>0</v>
      </c>
      <c r="L130" s="75"/>
      <c r="M130" s="1"/>
      <c r="N130" s="1"/>
      <c r="O130" s="1"/>
      <c r="P130" s="1"/>
      <c r="Q130" s="81"/>
      <c r="R130" s="541">
        <f t="shared" si="31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25.5" hidden="1" customHeight="1">
      <c r="B131" s="55"/>
      <c r="C131" s="2"/>
      <c r="D131" s="735" t="s">
        <v>533</v>
      </c>
      <c r="E131" s="735"/>
      <c r="F131" s="409">
        <f t="shared" si="54"/>
        <v>0</v>
      </c>
      <c r="G131" s="432">
        <f t="shared" si="55"/>
        <v>0</v>
      </c>
      <c r="H131" s="432">
        <f t="shared" si="55"/>
        <v>0</v>
      </c>
      <c r="I131" s="628">
        <f t="shared" si="56"/>
        <v>0</v>
      </c>
      <c r="J131" s="159"/>
      <c r="K131" s="167">
        <f t="shared" si="34"/>
        <v>0</v>
      </c>
      <c r="L131" s="75"/>
      <c r="M131" s="1"/>
      <c r="N131" s="1"/>
      <c r="O131" s="1"/>
      <c r="P131" s="1"/>
      <c r="Q131" s="81"/>
      <c r="R131" s="541">
        <f t="shared" si="31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idden="1">
      <c r="B132" s="55"/>
      <c r="C132" s="2"/>
      <c r="D132" s="764" t="s">
        <v>364</v>
      </c>
      <c r="E132" s="764"/>
      <c r="F132" s="406">
        <f t="shared" si="54"/>
        <v>0</v>
      </c>
      <c r="G132" s="429">
        <f t="shared" si="55"/>
        <v>0</v>
      </c>
      <c r="H132" s="429">
        <f t="shared" si="55"/>
        <v>0</v>
      </c>
      <c r="I132" s="625">
        <f t="shared" si="56"/>
        <v>0</v>
      </c>
      <c r="J132" s="149"/>
      <c r="K132" s="167">
        <f t="shared" si="34"/>
        <v>0</v>
      </c>
      <c r="L132" s="75"/>
      <c r="M132" s="1"/>
      <c r="N132" s="1"/>
      <c r="O132" s="1"/>
      <c r="P132" s="1"/>
      <c r="Q132" s="81"/>
      <c r="R132" s="541">
        <f t="shared" si="31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idden="1">
      <c r="B133" s="55"/>
      <c r="C133" s="2"/>
      <c r="D133" s="764" t="s">
        <v>356</v>
      </c>
      <c r="E133" s="764"/>
      <c r="F133" s="406">
        <f t="shared" si="54"/>
        <v>0</v>
      </c>
      <c r="G133" s="429">
        <f t="shared" si="55"/>
        <v>0</v>
      </c>
      <c r="H133" s="429">
        <f t="shared" si="55"/>
        <v>0</v>
      </c>
      <c r="I133" s="625">
        <f t="shared" si="56"/>
        <v>0</v>
      </c>
      <c r="J133" s="149"/>
      <c r="K133" s="167">
        <f t="shared" si="34"/>
        <v>0</v>
      </c>
      <c r="L133" s="75"/>
      <c r="M133" s="1"/>
      <c r="N133" s="1"/>
      <c r="O133" s="1"/>
      <c r="P133" s="1"/>
      <c r="Q133" s="81"/>
      <c r="R133" s="541">
        <f t="shared" si="31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25.5" hidden="1" customHeight="1">
      <c r="B134" s="55"/>
      <c r="C134" s="2"/>
      <c r="D134" s="735" t="s">
        <v>534</v>
      </c>
      <c r="E134" s="735"/>
      <c r="F134" s="409">
        <f t="shared" si="54"/>
        <v>0</v>
      </c>
      <c r="G134" s="432">
        <f t="shared" si="55"/>
        <v>0</v>
      </c>
      <c r="H134" s="432">
        <f t="shared" si="55"/>
        <v>0</v>
      </c>
      <c r="I134" s="628">
        <f t="shared" si="56"/>
        <v>0</v>
      </c>
      <c r="J134" s="159"/>
      <c r="K134" s="167">
        <f t="shared" si="34"/>
        <v>0</v>
      </c>
      <c r="L134" s="75"/>
      <c r="M134" s="1"/>
      <c r="N134" s="1"/>
      <c r="O134" s="1"/>
      <c r="P134" s="1"/>
      <c r="Q134" s="81"/>
      <c r="R134" s="541">
        <f t="shared" ref="R134:R197" si="57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hidden="1">
      <c r="B135" s="55"/>
      <c r="C135" s="2"/>
      <c r="D135" s="764" t="s">
        <v>535</v>
      </c>
      <c r="E135" s="764"/>
      <c r="F135" s="406">
        <f t="shared" si="54"/>
        <v>0</v>
      </c>
      <c r="G135" s="429">
        <f t="shared" si="55"/>
        <v>0</v>
      </c>
      <c r="H135" s="429">
        <f t="shared" si="55"/>
        <v>0</v>
      </c>
      <c r="I135" s="625">
        <f t="shared" si="56"/>
        <v>0</v>
      </c>
      <c r="J135" s="149"/>
      <c r="K135" s="167">
        <f t="shared" si="34"/>
        <v>0</v>
      </c>
      <c r="L135" s="75"/>
      <c r="M135" s="1"/>
      <c r="N135" s="1"/>
      <c r="O135" s="1"/>
      <c r="P135" s="1"/>
      <c r="Q135" s="81"/>
      <c r="R135" s="541">
        <f t="shared" si="57"/>
        <v>0</v>
      </c>
      <c r="S135" s="447"/>
      <c r="T135" s="1"/>
      <c r="U135" s="81"/>
      <c r="V135" s="490"/>
      <c r="W135" s="42"/>
      <c r="X135" s="44"/>
      <c r="Y135" s="210"/>
      <c r="Z135" s="209"/>
    </row>
    <row r="136" spans="1:26" s="41" customFormat="1" hidden="1">
      <c r="A136" s="127" t="s">
        <v>235</v>
      </c>
      <c r="B136" s="108" t="s">
        <v>666</v>
      </c>
      <c r="C136" s="777" t="s">
        <v>236</v>
      </c>
      <c r="D136" s="778"/>
      <c r="E136" s="778"/>
      <c r="F136" s="410">
        <f t="shared" si="54"/>
        <v>0</v>
      </c>
      <c r="G136" s="433">
        <f t="shared" si="55"/>
        <v>0</v>
      </c>
      <c r="H136" s="433">
        <f t="shared" si="55"/>
        <v>0</v>
      </c>
      <c r="I136" s="629">
        <f t="shared" si="56"/>
        <v>0</v>
      </c>
      <c r="J136" s="160"/>
      <c r="K136" s="170">
        <f t="shared" si="34"/>
        <v>0</v>
      </c>
      <c r="L136" s="110"/>
      <c r="M136" s="111"/>
      <c r="N136" s="111"/>
      <c r="O136" s="111"/>
      <c r="P136" s="111"/>
      <c r="Q136" s="114"/>
      <c r="R136" s="543">
        <f t="shared" si="57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idden="1">
      <c r="A137" s="127" t="s">
        <v>237</v>
      </c>
      <c r="B137" s="108" t="s">
        <v>668</v>
      </c>
      <c r="C137" s="777" t="s">
        <v>238</v>
      </c>
      <c r="D137" s="778"/>
      <c r="E137" s="778"/>
      <c r="F137" s="410">
        <f t="shared" si="54"/>
        <v>0</v>
      </c>
      <c r="G137" s="433">
        <f t="shared" si="55"/>
        <v>0</v>
      </c>
      <c r="H137" s="433">
        <f t="shared" si="55"/>
        <v>0</v>
      </c>
      <c r="I137" s="629">
        <f t="shared" si="56"/>
        <v>0</v>
      </c>
      <c r="J137" s="160"/>
      <c r="K137" s="170">
        <f t="shared" si="34"/>
        <v>0</v>
      </c>
      <c r="L137" s="110"/>
      <c r="M137" s="111"/>
      <c r="N137" s="111"/>
      <c r="O137" s="111"/>
      <c r="P137" s="111"/>
      <c r="Q137" s="114"/>
      <c r="R137" s="543">
        <f t="shared" si="57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idden="1">
      <c r="A138" s="127" t="s">
        <v>239</v>
      </c>
      <c r="B138" s="108" t="s">
        <v>669</v>
      </c>
      <c r="C138" s="777" t="s">
        <v>240</v>
      </c>
      <c r="D138" s="778"/>
      <c r="E138" s="778"/>
      <c r="F138" s="410">
        <f t="shared" si="54"/>
        <v>0</v>
      </c>
      <c r="G138" s="433">
        <f t="shared" si="55"/>
        <v>0</v>
      </c>
      <c r="H138" s="433">
        <f t="shared" si="55"/>
        <v>0</v>
      </c>
      <c r="I138" s="629">
        <f t="shared" si="56"/>
        <v>0</v>
      </c>
      <c r="J138" s="160"/>
      <c r="K138" s="170">
        <f t="shared" ref="K138:K201" si="58">SUM(I138:J138)</f>
        <v>0</v>
      </c>
      <c r="L138" s="110"/>
      <c r="M138" s="111"/>
      <c r="N138" s="111"/>
      <c r="O138" s="111"/>
      <c r="P138" s="111"/>
      <c r="Q138" s="114"/>
      <c r="R138" s="543">
        <f t="shared" si="57"/>
        <v>0</v>
      </c>
      <c r="S138" s="449"/>
      <c r="T138" s="111"/>
      <c r="U138" s="114"/>
      <c r="V138" s="491"/>
      <c r="W138" s="113"/>
      <c r="X138" s="115"/>
      <c r="Y138" s="210"/>
      <c r="Z138" s="209"/>
    </row>
    <row r="139" spans="1:26" s="41" customFormat="1" hidden="1">
      <c r="A139" s="127" t="s">
        <v>241</v>
      </c>
      <c r="B139" s="108" t="s">
        <v>670</v>
      </c>
      <c r="C139" s="777" t="s">
        <v>242</v>
      </c>
      <c r="D139" s="778"/>
      <c r="E139" s="778"/>
      <c r="F139" s="410">
        <f>F140+F141+F142+F143+F144+F145+F146+F147+F148+F149</f>
        <v>0</v>
      </c>
      <c r="G139" s="433">
        <f>G140+G141+G142+G143+G144+G145+G146+G147+G148+G149</f>
        <v>0</v>
      </c>
      <c r="H139" s="433">
        <f>H140+H141+H142+H143+H144+H145+H146+H147+H148+H149</f>
        <v>0</v>
      </c>
      <c r="I139" s="629">
        <f>I140+I141+I142+I143+I144+I145+I146+I147+I148+I149</f>
        <v>0</v>
      </c>
      <c r="J139" s="160">
        <f t="shared" ref="J139:X139" si="59">J140+J141+J142+J143+J144+J145+J146+J147+J148+J149</f>
        <v>0</v>
      </c>
      <c r="K139" s="170">
        <f t="shared" si="58"/>
        <v>0</v>
      </c>
      <c r="L139" s="110">
        <f t="shared" si="59"/>
        <v>0</v>
      </c>
      <c r="M139" s="111">
        <f t="shared" si="59"/>
        <v>0</v>
      </c>
      <c r="N139" s="111">
        <f t="shared" si="59"/>
        <v>0</v>
      </c>
      <c r="O139" s="111">
        <f t="shared" si="59"/>
        <v>0</v>
      </c>
      <c r="P139" s="111">
        <f t="shared" si="59"/>
        <v>0</v>
      </c>
      <c r="Q139" s="114">
        <f t="shared" si="59"/>
        <v>0</v>
      </c>
      <c r="R139" s="543">
        <f t="shared" si="57"/>
        <v>0</v>
      </c>
      <c r="S139" s="449">
        <f t="shared" si="59"/>
        <v>0</v>
      </c>
      <c r="T139" s="111">
        <f t="shared" si="59"/>
        <v>0</v>
      </c>
      <c r="U139" s="114">
        <f t="shared" si="59"/>
        <v>0</v>
      </c>
      <c r="V139" s="491">
        <f t="shared" si="59"/>
        <v>0</v>
      </c>
      <c r="W139" s="113">
        <f t="shared" si="59"/>
        <v>0</v>
      </c>
      <c r="X139" s="115">
        <f t="shared" si="59"/>
        <v>0</v>
      </c>
      <c r="Y139" s="210"/>
      <c r="Z139" s="209"/>
    </row>
    <row r="140" spans="1:26" hidden="1">
      <c r="B140" s="55"/>
      <c r="C140" s="2"/>
      <c r="D140" s="764" t="s">
        <v>359</v>
      </c>
      <c r="E140" s="764"/>
      <c r="F140" s="406">
        <f t="shared" ref="F140:F150" si="60">SUM(K140:W140)</f>
        <v>0</v>
      </c>
      <c r="G140" s="429">
        <f t="shared" ref="G140:H150" si="61">SUM(K140:W140)</f>
        <v>0</v>
      </c>
      <c r="H140" s="429">
        <f t="shared" si="61"/>
        <v>0</v>
      </c>
      <c r="I140" s="625">
        <f t="shared" ref="I140:I150" si="62">SUM(L140:X140)</f>
        <v>0</v>
      </c>
      <c r="J140" s="149"/>
      <c r="K140" s="167">
        <f t="shared" si="58"/>
        <v>0</v>
      </c>
      <c r="L140" s="75"/>
      <c r="M140" s="1"/>
      <c r="N140" s="1"/>
      <c r="O140" s="1"/>
      <c r="P140" s="1"/>
      <c r="Q140" s="81"/>
      <c r="R140" s="541">
        <f t="shared" si="57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idden="1">
      <c r="B141" s="55"/>
      <c r="C141" s="2"/>
      <c r="D141" s="764" t="s">
        <v>360</v>
      </c>
      <c r="E141" s="764"/>
      <c r="F141" s="406">
        <f t="shared" si="60"/>
        <v>0</v>
      </c>
      <c r="G141" s="429">
        <f t="shared" si="61"/>
        <v>0</v>
      </c>
      <c r="H141" s="429">
        <f t="shared" si="61"/>
        <v>0</v>
      </c>
      <c r="I141" s="625">
        <f t="shared" si="62"/>
        <v>0</v>
      </c>
      <c r="J141" s="149"/>
      <c r="K141" s="167">
        <f t="shared" si="58"/>
        <v>0</v>
      </c>
      <c r="L141" s="75"/>
      <c r="M141" s="1"/>
      <c r="N141" s="1"/>
      <c r="O141" s="1"/>
      <c r="P141" s="1"/>
      <c r="Q141" s="81"/>
      <c r="R141" s="541">
        <f t="shared" si="57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idden="1">
      <c r="B142" s="55"/>
      <c r="C142" s="2"/>
      <c r="D142" s="764" t="s">
        <v>361</v>
      </c>
      <c r="E142" s="764"/>
      <c r="F142" s="406">
        <f t="shared" si="60"/>
        <v>0</v>
      </c>
      <c r="G142" s="429">
        <f t="shared" si="61"/>
        <v>0</v>
      </c>
      <c r="H142" s="429">
        <f t="shared" si="61"/>
        <v>0</v>
      </c>
      <c r="I142" s="625">
        <f t="shared" si="62"/>
        <v>0</v>
      </c>
      <c r="J142" s="149"/>
      <c r="K142" s="167">
        <f t="shared" si="58"/>
        <v>0</v>
      </c>
      <c r="L142" s="75"/>
      <c r="M142" s="1"/>
      <c r="N142" s="1"/>
      <c r="O142" s="1"/>
      <c r="P142" s="1"/>
      <c r="Q142" s="81"/>
      <c r="R142" s="541">
        <f t="shared" si="57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idden="1">
      <c r="B143" s="55"/>
      <c r="C143" s="2"/>
      <c r="D143" s="764" t="s">
        <v>362</v>
      </c>
      <c r="E143" s="764"/>
      <c r="F143" s="406">
        <f t="shared" si="60"/>
        <v>0</v>
      </c>
      <c r="G143" s="429">
        <f t="shared" si="61"/>
        <v>0</v>
      </c>
      <c r="H143" s="429">
        <f t="shared" si="61"/>
        <v>0</v>
      </c>
      <c r="I143" s="625">
        <f t="shared" si="62"/>
        <v>0</v>
      </c>
      <c r="J143" s="149"/>
      <c r="K143" s="167">
        <f t="shared" si="58"/>
        <v>0</v>
      </c>
      <c r="L143" s="75"/>
      <c r="M143" s="1"/>
      <c r="N143" s="1"/>
      <c r="O143" s="1"/>
      <c r="P143" s="1"/>
      <c r="Q143" s="81"/>
      <c r="R143" s="541">
        <f t="shared" si="57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idden="1">
      <c r="B144" s="55"/>
      <c r="C144" s="2"/>
      <c r="D144" s="764" t="s">
        <v>363</v>
      </c>
      <c r="E144" s="764"/>
      <c r="F144" s="406">
        <f t="shared" si="60"/>
        <v>0</v>
      </c>
      <c r="G144" s="429">
        <f t="shared" si="61"/>
        <v>0</v>
      </c>
      <c r="H144" s="429">
        <f t="shared" si="61"/>
        <v>0</v>
      </c>
      <c r="I144" s="625">
        <f t="shared" si="62"/>
        <v>0</v>
      </c>
      <c r="J144" s="149"/>
      <c r="K144" s="167">
        <f t="shared" si="58"/>
        <v>0</v>
      </c>
      <c r="L144" s="75"/>
      <c r="M144" s="1"/>
      <c r="N144" s="1"/>
      <c r="O144" s="1"/>
      <c r="P144" s="1"/>
      <c r="Q144" s="81"/>
      <c r="R144" s="541">
        <f t="shared" si="57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>
      <c r="B145" s="55"/>
      <c r="C145" s="2"/>
      <c r="D145" s="735" t="s">
        <v>536</v>
      </c>
      <c r="E145" s="735"/>
      <c r="F145" s="409">
        <f t="shared" si="60"/>
        <v>0</v>
      </c>
      <c r="G145" s="432">
        <f t="shared" si="61"/>
        <v>0</v>
      </c>
      <c r="H145" s="432">
        <f t="shared" si="61"/>
        <v>0</v>
      </c>
      <c r="I145" s="628">
        <f t="shared" si="62"/>
        <v>0</v>
      </c>
      <c r="J145" s="159"/>
      <c r="K145" s="167">
        <f t="shared" si="58"/>
        <v>0</v>
      </c>
      <c r="L145" s="75"/>
      <c r="M145" s="1"/>
      <c r="N145" s="1"/>
      <c r="O145" s="1"/>
      <c r="P145" s="1"/>
      <c r="Q145" s="81"/>
      <c r="R145" s="541">
        <f t="shared" si="57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25.5" hidden="1" customHeight="1">
      <c r="B146" s="55"/>
      <c r="C146" s="2"/>
      <c r="D146" s="735" t="s">
        <v>539</v>
      </c>
      <c r="E146" s="735"/>
      <c r="F146" s="409">
        <f t="shared" si="60"/>
        <v>0</v>
      </c>
      <c r="G146" s="432">
        <f t="shared" si="61"/>
        <v>0</v>
      </c>
      <c r="H146" s="432">
        <f t="shared" si="61"/>
        <v>0</v>
      </c>
      <c r="I146" s="628">
        <f t="shared" si="62"/>
        <v>0</v>
      </c>
      <c r="J146" s="159"/>
      <c r="K146" s="167">
        <f t="shared" si="58"/>
        <v>0</v>
      </c>
      <c r="L146" s="75"/>
      <c r="M146" s="1"/>
      <c r="N146" s="1"/>
      <c r="O146" s="1"/>
      <c r="P146" s="1"/>
      <c r="Q146" s="81"/>
      <c r="R146" s="541">
        <f t="shared" si="57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idden="1">
      <c r="B147" s="55"/>
      <c r="C147" s="2"/>
      <c r="D147" s="764" t="s">
        <v>365</v>
      </c>
      <c r="E147" s="764"/>
      <c r="F147" s="406">
        <f t="shared" si="60"/>
        <v>0</v>
      </c>
      <c r="G147" s="429">
        <f t="shared" si="61"/>
        <v>0</v>
      </c>
      <c r="H147" s="429">
        <f t="shared" si="61"/>
        <v>0</v>
      </c>
      <c r="I147" s="625">
        <f t="shared" si="62"/>
        <v>0</v>
      </c>
      <c r="J147" s="149"/>
      <c r="K147" s="167">
        <f t="shared" si="58"/>
        <v>0</v>
      </c>
      <c r="L147" s="75"/>
      <c r="M147" s="1"/>
      <c r="N147" s="1"/>
      <c r="O147" s="1"/>
      <c r="P147" s="1"/>
      <c r="Q147" s="81"/>
      <c r="R147" s="541">
        <f t="shared" si="57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25.5" hidden="1" customHeight="1">
      <c r="B148" s="55"/>
      <c r="C148" s="2"/>
      <c r="D148" s="735" t="s">
        <v>542</v>
      </c>
      <c r="E148" s="735"/>
      <c r="F148" s="409">
        <f t="shared" si="60"/>
        <v>0</v>
      </c>
      <c r="G148" s="432">
        <f t="shared" si="61"/>
        <v>0</v>
      </c>
      <c r="H148" s="432">
        <f t="shared" si="61"/>
        <v>0</v>
      </c>
      <c r="I148" s="628">
        <f t="shared" si="62"/>
        <v>0</v>
      </c>
      <c r="J148" s="159"/>
      <c r="K148" s="167">
        <f t="shared" si="58"/>
        <v>0</v>
      </c>
      <c r="L148" s="75"/>
      <c r="M148" s="1"/>
      <c r="N148" s="1"/>
      <c r="O148" s="1"/>
      <c r="P148" s="1"/>
      <c r="Q148" s="81"/>
      <c r="R148" s="541">
        <f t="shared" si="57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hidden="1">
      <c r="B149" s="55"/>
      <c r="C149" s="2"/>
      <c r="D149" s="764" t="s">
        <v>543</v>
      </c>
      <c r="E149" s="764"/>
      <c r="F149" s="406">
        <f t="shared" si="60"/>
        <v>0</v>
      </c>
      <c r="G149" s="429">
        <f t="shared" si="61"/>
        <v>0</v>
      </c>
      <c r="H149" s="429">
        <f t="shared" si="61"/>
        <v>0</v>
      </c>
      <c r="I149" s="625">
        <f t="shared" si="62"/>
        <v>0</v>
      </c>
      <c r="J149" s="149"/>
      <c r="K149" s="167">
        <f t="shared" si="58"/>
        <v>0</v>
      </c>
      <c r="L149" s="75"/>
      <c r="M149" s="1"/>
      <c r="N149" s="1"/>
      <c r="O149" s="1"/>
      <c r="P149" s="1"/>
      <c r="Q149" s="81"/>
      <c r="R149" s="541">
        <f t="shared" si="57"/>
        <v>0</v>
      </c>
      <c r="S149" s="447"/>
      <c r="T149" s="1"/>
      <c r="U149" s="81"/>
      <c r="V149" s="490"/>
      <c r="W149" s="42"/>
      <c r="X149" s="44"/>
      <c r="Y149" s="210"/>
      <c r="Z149" s="209"/>
    </row>
    <row r="150" spans="1:26" s="41" customFormat="1" ht="15.75" hidden="1" thickBot="1">
      <c r="A150" s="127" t="s">
        <v>243</v>
      </c>
      <c r="B150" s="136" t="s">
        <v>671</v>
      </c>
      <c r="C150" s="818" t="s">
        <v>244</v>
      </c>
      <c r="D150" s="819"/>
      <c r="E150" s="819"/>
      <c r="F150" s="411">
        <f t="shared" si="60"/>
        <v>0</v>
      </c>
      <c r="G150" s="434">
        <f t="shared" si="61"/>
        <v>0</v>
      </c>
      <c r="H150" s="434">
        <f t="shared" si="61"/>
        <v>0</v>
      </c>
      <c r="I150" s="630">
        <f t="shared" si="62"/>
        <v>0</v>
      </c>
      <c r="J150" s="161"/>
      <c r="K150" s="170">
        <f t="shared" si="58"/>
        <v>0</v>
      </c>
      <c r="L150" s="110"/>
      <c r="M150" s="111"/>
      <c r="N150" s="111"/>
      <c r="O150" s="111"/>
      <c r="P150" s="111"/>
      <c r="Q150" s="114"/>
      <c r="R150" s="543">
        <f t="shared" si="57"/>
        <v>0</v>
      </c>
      <c r="S150" s="449"/>
      <c r="T150" s="111"/>
      <c r="U150" s="114"/>
      <c r="V150" s="491"/>
      <c r="W150" s="113"/>
      <c r="X150" s="115"/>
      <c r="Y150" s="210"/>
      <c r="Z150" s="209"/>
    </row>
    <row r="151" spans="1:26" ht="15.75" thickBot="1">
      <c r="B151" s="100" t="s">
        <v>245</v>
      </c>
      <c r="C151" s="773" t="s">
        <v>246</v>
      </c>
      <c r="D151" s="774"/>
      <c r="E151" s="774"/>
      <c r="F151" s="402">
        <f>F152+F153+F156+F157+F158+F159+F160</f>
        <v>0</v>
      </c>
      <c r="G151" s="425">
        <f>G152+G153+G156+G157+G158+G159+G160</f>
        <v>8999</v>
      </c>
      <c r="H151" s="425">
        <f>H152+H153+H156+H157+H158+H159+H160</f>
        <v>8999</v>
      </c>
      <c r="I151" s="621">
        <f>I152+I153+I156+I157+I158+I159+I160</f>
        <v>23477</v>
      </c>
      <c r="J151" s="152">
        <f t="shared" ref="J151:X151" si="63">J152+J153+J156+J157+J158+J159+J160</f>
        <v>0</v>
      </c>
      <c r="K151" s="164">
        <f t="shared" si="58"/>
        <v>23477</v>
      </c>
      <c r="L151" s="86">
        <f t="shared" si="63"/>
        <v>8999</v>
      </c>
      <c r="M151" s="87">
        <f t="shared" si="63"/>
        <v>0</v>
      </c>
      <c r="N151" s="87">
        <f t="shared" si="63"/>
        <v>0</v>
      </c>
      <c r="O151" s="87">
        <f t="shared" si="63"/>
        <v>0</v>
      </c>
      <c r="P151" s="87">
        <f t="shared" si="63"/>
        <v>0</v>
      </c>
      <c r="Q151" s="90">
        <f t="shared" si="63"/>
        <v>0</v>
      </c>
      <c r="R151" s="536">
        <f t="shared" si="57"/>
        <v>8999</v>
      </c>
      <c r="S151" s="442">
        <f t="shared" si="63"/>
        <v>0</v>
      </c>
      <c r="T151" s="87">
        <f t="shared" si="63"/>
        <v>0</v>
      </c>
      <c r="U151" s="90">
        <f t="shared" si="63"/>
        <v>0</v>
      </c>
      <c r="V151" s="486">
        <f t="shared" si="63"/>
        <v>14478</v>
      </c>
      <c r="W151" s="89">
        <f t="shared" si="63"/>
        <v>0</v>
      </c>
      <c r="X151" s="91">
        <f t="shared" si="63"/>
        <v>0</v>
      </c>
      <c r="Y151" s="210"/>
      <c r="Z151" s="209"/>
    </row>
    <row r="152" spans="1:26" s="18" customFormat="1" hidden="1">
      <c r="A152" s="127" t="s">
        <v>247</v>
      </c>
      <c r="B152" s="116" t="s">
        <v>672</v>
      </c>
      <c r="C152" s="801" t="s">
        <v>248</v>
      </c>
      <c r="D152" s="802"/>
      <c r="E152" s="802"/>
      <c r="F152" s="397">
        <f>SUM(K152:W152)</f>
        <v>0</v>
      </c>
      <c r="G152" s="420">
        <f>SUM(K152:W152)</f>
        <v>0</v>
      </c>
      <c r="H152" s="420">
        <f>SUM(L152:X152)</f>
        <v>0</v>
      </c>
      <c r="I152" s="616">
        <f>SUM(L152:X152)</f>
        <v>0</v>
      </c>
      <c r="J152" s="148"/>
      <c r="K152" s="166">
        <f t="shared" si="58"/>
        <v>0</v>
      </c>
      <c r="L152" s="94"/>
      <c r="M152" s="95"/>
      <c r="N152" s="95"/>
      <c r="O152" s="95"/>
      <c r="P152" s="95"/>
      <c r="Q152" s="98"/>
      <c r="R152" s="539">
        <f t="shared" si="57"/>
        <v>0</v>
      </c>
      <c r="S152" s="445"/>
      <c r="T152" s="95"/>
      <c r="U152" s="98"/>
      <c r="V152" s="489"/>
      <c r="W152" s="97"/>
      <c r="X152" s="99"/>
      <c r="Y152" s="210"/>
      <c r="Z152" s="209"/>
    </row>
    <row r="153" spans="1:26" s="18" customFormat="1" hidden="1">
      <c r="A153" s="127" t="s">
        <v>249</v>
      </c>
      <c r="B153" s="92" t="s">
        <v>673</v>
      </c>
      <c r="C153" s="769" t="s">
        <v>250</v>
      </c>
      <c r="D153" s="770"/>
      <c r="E153" s="770"/>
      <c r="F153" s="399">
        <f>F154+F155</f>
        <v>0</v>
      </c>
      <c r="G153" s="422">
        <f>G154+G155</f>
        <v>0</v>
      </c>
      <c r="H153" s="422">
        <f>H154+H155</f>
        <v>0</v>
      </c>
      <c r="I153" s="618">
        <f>I154+I155</f>
        <v>0</v>
      </c>
      <c r="J153" s="150">
        <f t="shared" ref="J153:X153" si="64">J154+J155</f>
        <v>0</v>
      </c>
      <c r="K153" s="166">
        <f t="shared" si="58"/>
        <v>0</v>
      </c>
      <c r="L153" s="94">
        <f t="shared" si="64"/>
        <v>0</v>
      </c>
      <c r="M153" s="95">
        <f t="shared" si="64"/>
        <v>0</v>
      </c>
      <c r="N153" s="95">
        <f t="shared" si="64"/>
        <v>0</v>
      </c>
      <c r="O153" s="95">
        <f t="shared" si="64"/>
        <v>0</v>
      </c>
      <c r="P153" s="95">
        <f t="shared" si="64"/>
        <v>0</v>
      </c>
      <c r="Q153" s="98">
        <f t="shared" si="64"/>
        <v>0</v>
      </c>
      <c r="R153" s="539">
        <f t="shared" si="57"/>
        <v>0</v>
      </c>
      <c r="S153" s="445">
        <f t="shared" si="64"/>
        <v>0</v>
      </c>
      <c r="T153" s="95">
        <f t="shared" si="64"/>
        <v>0</v>
      </c>
      <c r="U153" s="98">
        <f t="shared" si="64"/>
        <v>0</v>
      </c>
      <c r="V153" s="489">
        <f t="shared" si="64"/>
        <v>0</v>
      </c>
      <c r="W153" s="97">
        <f t="shared" si="64"/>
        <v>0</v>
      </c>
      <c r="X153" s="99">
        <f t="shared" si="64"/>
        <v>0</v>
      </c>
      <c r="Y153" s="210"/>
      <c r="Z153" s="209"/>
    </row>
    <row r="154" spans="1:26" hidden="1">
      <c r="B154" s="55"/>
      <c r="C154" s="2"/>
      <c r="D154" s="764" t="s">
        <v>250</v>
      </c>
      <c r="E154" s="764"/>
      <c r="F154" s="406">
        <f>SUM(K154:W154)</f>
        <v>0</v>
      </c>
      <c r="G154" s="429">
        <f t="shared" ref="G154:H156" si="65">SUM(K154:W154)</f>
        <v>0</v>
      </c>
      <c r="H154" s="429">
        <f t="shared" si="65"/>
        <v>0</v>
      </c>
      <c r="I154" s="625">
        <f>SUM(L154:X154)</f>
        <v>0</v>
      </c>
      <c r="J154" s="149"/>
      <c r="K154" s="167">
        <f t="shared" si="58"/>
        <v>0</v>
      </c>
      <c r="L154" s="75"/>
      <c r="M154" s="1"/>
      <c r="N154" s="1"/>
      <c r="O154" s="1"/>
      <c r="P154" s="1"/>
      <c r="Q154" s="81"/>
      <c r="R154" s="541">
        <f t="shared" si="57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hidden="1">
      <c r="B155" s="55"/>
      <c r="C155" s="2"/>
      <c r="D155" s="764" t="s">
        <v>349</v>
      </c>
      <c r="E155" s="764"/>
      <c r="F155" s="406">
        <f>SUM(K155:W155)</f>
        <v>0</v>
      </c>
      <c r="G155" s="429">
        <f t="shared" si="65"/>
        <v>0</v>
      </c>
      <c r="H155" s="429">
        <f t="shared" si="65"/>
        <v>0</v>
      </c>
      <c r="I155" s="625">
        <f>SUM(L155:X155)</f>
        <v>0</v>
      </c>
      <c r="J155" s="149"/>
      <c r="K155" s="167">
        <f t="shared" si="58"/>
        <v>0</v>
      </c>
      <c r="L155" s="75"/>
      <c r="M155" s="1"/>
      <c r="N155" s="1"/>
      <c r="O155" s="1"/>
      <c r="P155" s="1"/>
      <c r="Q155" s="81"/>
      <c r="R155" s="541">
        <f t="shared" si="57"/>
        <v>0</v>
      </c>
      <c r="S155" s="447"/>
      <c r="T155" s="1"/>
      <c r="U155" s="81"/>
      <c r="V155" s="490"/>
      <c r="W155" s="42"/>
      <c r="X155" s="44"/>
      <c r="Y155" s="210"/>
      <c r="Z155" s="209"/>
    </row>
    <row r="156" spans="1:26" s="18" customFormat="1" hidden="1">
      <c r="A156" s="127" t="s">
        <v>251</v>
      </c>
      <c r="B156" s="92" t="s">
        <v>674</v>
      </c>
      <c r="C156" s="769" t="s">
        <v>252</v>
      </c>
      <c r="D156" s="770"/>
      <c r="E156" s="770"/>
      <c r="F156" s="399">
        <f>SUM(K156:W156)</f>
        <v>0</v>
      </c>
      <c r="G156" s="422">
        <f t="shared" si="65"/>
        <v>0</v>
      </c>
      <c r="H156" s="422">
        <f t="shared" si="65"/>
        <v>0</v>
      </c>
      <c r="I156" s="618">
        <f>SUM(L156:X156)</f>
        <v>0</v>
      </c>
      <c r="J156" s="150"/>
      <c r="K156" s="166">
        <f t="shared" si="58"/>
        <v>0</v>
      </c>
      <c r="L156" s="94"/>
      <c r="M156" s="95"/>
      <c r="N156" s="95"/>
      <c r="O156" s="95"/>
      <c r="P156" s="95"/>
      <c r="Q156" s="98"/>
      <c r="R156" s="539">
        <f t="shared" si="57"/>
        <v>0</v>
      </c>
      <c r="S156" s="445"/>
      <c r="T156" s="95"/>
      <c r="U156" s="98"/>
      <c r="V156" s="489"/>
      <c r="W156" s="97"/>
      <c r="X156" s="99"/>
      <c r="Y156" s="210"/>
      <c r="Z156" s="209"/>
    </row>
    <row r="157" spans="1:26" s="18" customFormat="1">
      <c r="A157" s="127" t="s">
        <v>253</v>
      </c>
      <c r="B157" s="92" t="s">
        <v>675</v>
      </c>
      <c r="C157" s="769" t="s">
        <v>254</v>
      </c>
      <c r="D157" s="770"/>
      <c r="E157" s="770"/>
      <c r="F157" s="399">
        <v>0</v>
      </c>
      <c r="G157" s="422">
        <v>7086</v>
      </c>
      <c r="H157" s="422">
        <v>7086</v>
      </c>
      <c r="I157" s="618">
        <f t="shared" ref="I157:I160" si="66">SUM(R157:X157)</f>
        <v>18486</v>
      </c>
      <c r="J157" s="150"/>
      <c r="K157" s="166">
        <f t="shared" si="58"/>
        <v>18486</v>
      </c>
      <c r="L157" s="94">
        <v>7086</v>
      </c>
      <c r="M157" s="95"/>
      <c r="N157" s="95"/>
      <c r="O157" s="95"/>
      <c r="P157" s="95"/>
      <c r="Q157" s="98"/>
      <c r="R157" s="539">
        <f t="shared" si="57"/>
        <v>7086</v>
      </c>
      <c r="S157" s="445"/>
      <c r="T157" s="95"/>
      <c r="U157" s="98"/>
      <c r="V157" s="489">
        <v>11400</v>
      </c>
      <c r="W157" s="97"/>
      <c r="X157" s="99"/>
      <c r="Y157" s="210"/>
      <c r="Z157" s="209"/>
    </row>
    <row r="158" spans="1:26" s="18" customFormat="1" hidden="1">
      <c r="A158" s="127" t="s">
        <v>255</v>
      </c>
      <c r="B158" s="92" t="s">
        <v>676</v>
      </c>
      <c r="C158" s="769" t="s">
        <v>256</v>
      </c>
      <c r="D158" s="770"/>
      <c r="E158" s="770"/>
      <c r="F158" s="399"/>
      <c r="G158" s="422">
        <v>0</v>
      </c>
      <c r="H158" s="422">
        <v>0</v>
      </c>
      <c r="I158" s="618">
        <f t="shared" si="66"/>
        <v>0</v>
      </c>
      <c r="J158" s="150"/>
      <c r="K158" s="166">
        <f t="shared" si="58"/>
        <v>0</v>
      </c>
      <c r="L158" s="94"/>
      <c r="M158" s="95"/>
      <c r="N158" s="95"/>
      <c r="O158" s="95"/>
      <c r="P158" s="95"/>
      <c r="Q158" s="98"/>
      <c r="R158" s="539">
        <f t="shared" si="57"/>
        <v>0</v>
      </c>
      <c r="S158" s="445"/>
      <c r="T158" s="95"/>
      <c r="U158" s="98"/>
      <c r="V158" s="489"/>
      <c r="W158" s="97"/>
      <c r="X158" s="99"/>
      <c r="Y158" s="210"/>
      <c r="Z158" s="209"/>
    </row>
    <row r="159" spans="1:26" s="18" customFormat="1" hidden="1">
      <c r="A159" s="127" t="s">
        <v>257</v>
      </c>
      <c r="B159" s="92" t="s">
        <v>677</v>
      </c>
      <c r="C159" s="769" t="s">
        <v>258</v>
      </c>
      <c r="D159" s="770"/>
      <c r="E159" s="770"/>
      <c r="F159" s="399"/>
      <c r="G159" s="422">
        <v>0</v>
      </c>
      <c r="H159" s="422">
        <v>0</v>
      </c>
      <c r="I159" s="618">
        <f t="shared" si="66"/>
        <v>0</v>
      </c>
      <c r="J159" s="150"/>
      <c r="K159" s="166">
        <f t="shared" si="58"/>
        <v>0</v>
      </c>
      <c r="L159" s="94"/>
      <c r="M159" s="95"/>
      <c r="N159" s="95"/>
      <c r="O159" s="95"/>
      <c r="P159" s="95"/>
      <c r="Q159" s="98"/>
      <c r="R159" s="539">
        <f t="shared" si="57"/>
        <v>0</v>
      </c>
      <c r="S159" s="445"/>
      <c r="T159" s="95"/>
      <c r="U159" s="98"/>
      <c r="V159" s="489"/>
      <c r="W159" s="97"/>
      <c r="X159" s="99"/>
      <c r="Y159" s="210"/>
      <c r="Z159" s="209"/>
    </row>
    <row r="160" spans="1:26" s="18" customFormat="1" ht="15.75" thickBot="1">
      <c r="A160" s="127" t="s">
        <v>259</v>
      </c>
      <c r="B160" s="126" t="s">
        <v>678</v>
      </c>
      <c r="C160" s="814" t="s">
        <v>260</v>
      </c>
      <c r="D160" s="815"/>
      <c r="E160" s="815"/>
      <c r="F160" s="412">
        <v>0</v>
      </c>
      <c r="G160" s="435">
        <v>1913</v>
      </c>
      <c r="H160" s="435">
        <v>1913</v>
      </c>
      <c r="I160" s="631">
        <f t="shared" si="66"/>
        <v>4991</v>
      </c>
      <c r="J160" s="162"/>
      <c r="K160" s="166">
        <f t="shared" si="58"/>
        <v>4991</v>
      </c>
      <c r="L160" s="94">
        <v>1913</v>
      </c>
      <c r="M160" s="95"/>
      <c r="N160" s="95"/>
      <c r="O160" s="95"/>
      <c r="P160" s="95"/>
      <c r="Q160" s="98"/>
      <c r="R160" s="539">
        <f t="shared" si="57"/>
        <v>1913</v>
      </c>
      <c r="S160" s="445"/>
      <c r="T160" s="95"/>
      <c r="U160" s="98"/>
      <c r="V160" s="489">
        <v>3078</v>
      </c>
      <c r="W160" s="97"/>
      <c r="X160" s="99"/>
      <c r="Y160" s="210"/>
      <c r="Z160" s="209"/>
    </row>
    <row r="161" spans="1:26" ht="15.75" thickBot="1">
      <c r="B161" s="100" t="s">
        <v>261</v>
      </c>
      <c r="C161" s="773" t="s">
        <v>262</v>
      </c>
      <c r="D161" s="774"/>
      <c r="E161" s="774"/>
      <c r="F161" s="402">
        <f>F162+F163+F164+F165</f>
        <v>0</v>
      </c>
      <c r="G161" s="425">
        <f>G162+G163+G164+G165</f>
        <v>2198776</v>
      </c>
      <c r="H161" s="425">
        <f>H162+H163+H164+H165</f>
        <v>2198776</v>
      </c>
      <c r="I161" s="621">
        <f>I162+I163+I164+I165</f>
        <v>2758376</v>
      </c>
      <c r="J161" s="152">
        <f t="shared" ref="J161:X161" si="67">J162+J163+J164+J165</f>
        <v>0</v>
      </c>
      <c r="K161" s="164">
        <f t="shared" si="58"/>
        <v>2758376</v>
      </c>
      <c r="L161" s="86">
        <f t="shared" si="67"/>
        <v>1087526</v>
      </c>
      <c r="M161" s="87">
        <f t="shared" si="67"/>
        <v>1111250</v>
      </c>
      <c r="N161" s="87">
        <f t="shared" si="67"/>
        <v>0</v>
      </c>
      <c r="O161" s="87">
        <f t="shared" si="67"/>
        <v>0</v>
      </c>
      <c r="P161" s="87">
        <f t="shared" si="67"/>
        <v>0</v>
      </c>
      <c r="Q161" s="90">
        <f t="shared" si="67"/>
        <v>0</v>
      </c>
      <c r="R161" s="536">
        <f t="shared" si="57"/>
        <v>2198776</v>
      </c>
      <c r="S161" s="442">
        <f t="shared" si="67"/>
        <v>0</v>
      </c>
      <c r="T161" s="87">
        <f t="shared" si="67"/>
        <v>0</v>
      </c>
      <c r="U161" s="90">
        <f t="shared" si="67"/>
        <v>0</v>
      </c>
      <c r="V161" s="486">
        <f t="shared" si="67"/>
        <v>0</v>
      </c>
      <c r="W161" s="89">
        <f t="shared" si="67"/>
        <v>559600</v>
      </c>
      <c r="X161" s="91">
        <f t="shared" si="67"/>
        <v>0</v>
      </c>
      <c r="Y161" s="210"/>
      <c r="Z161" s="209"/>
    </row>
    <row r="162" spans="1:26" s="18" customFormat="1">
      <c r="A162" s="127" t="s">
        <v>263</v>
      </c>
      <c r="B162" s="268" t="s">
        <v>679</v>
      </c>
      <c r="C162" s="816" t="s">
        <v>264</v>
      </c>
      <c r="D162" s="817"/>
      <c r="E162" s="817"/>
      <c r="F162" s="413">
        <v>0</v>
      </c>
      <c r="G162" s="436">
        <v>1731320</v>
      </c>
      <c r="H162" s="436">
        <v>1731320</v>
      </c>
      <c r="I162" s="632">
        <f t="shared" ref="I162:I165" si="68">SUM(R162:X162)</f>
        <v>2222548</v>
      </c>
      <c r="J162" s="270"/>
      <c r="K162" s="271">
        <f t="shared" si="58"/>
        <v>2222548</v>
      </c>
      <c r="L162" s="272">
        <v>856320</v>
      </c>
      <c r="M162" s="273">
        <v>875000</v>
      </c>
      <c r="N162" s="273"/>
      <c r="O162" s="273"/>
      <c r="P162" s="273"/>
      <c r="Q162" s="274"/>
      <c r="R162" s="544">
        <f t="shared" si="57"/>
        <v>1731320</v>
      </c>
      <c r="S162" s="450"/>
      <c r="T162" s="273"/>
      <c r="U162" s="274"/>
      <c r="V162" s="559"/>
      <c r="W162" s="275">
        <v>491228</v>
      </c>
      <c r="X162" s="276"/>
      <c r="Y162" s="210"/>
      <c r="Z162" s="209"/>
    </row>
    <row r="163" spans="1:26" s="18" customFormat="1" hidden="1">
      <c r="A163" s="127" t="s">
        <v>265</v>
      </c>
      <c r="B163" s="277" t="s">
        <v>680</v>
      </c>
      <c r="C163" s="810" t="s">
        <v>879</v>
      </c>
      <c r="D163" s="811"/>
      <c r="E163" s="811"/>
      <c r="F163" s="414"/>
      <c r="G163" s="437">
        <v>0</v>
      </c>
      <c r="H163" s="437">
        <v>0</v>
      </c>
      <c r="I163" s="633">
        <f t="shared" si="68"/>
        <v>0</v>
      </c>
      <c r="J163" s="279"/>
      <c r="K163" s="271">
        <f t="shared" si="58"/>
        <v>0</v>
      </c>
      <c r="L163" s="375"/>
      <c r="M163" s="273"/>
      <c r="N163" s="273"/>
      <c r="O163" s="273"/>
      <c r="P163" s="273"/>
      <c r="Q163" s="274"/>
      <c r="R163" s="544">
        <f t="shared" si="57"/>
        <v>0</v>
      </c>
      <c r="S163" s="450"/>
      <c r="T163" s="273"/>
      <c r="U163" s="274"/>
      <c r="V163" s="559"/>
      <c r="W163" s="275"/>
      <c r="X163" s="276"/>
      <c r="Y163" s="210"/>
      <c r="Z163" s="209"/>
    </row>
    <row r="164" spans="1:26" s="18" customFormat="1" hidden="1">
      <c r="A164" s="127" t="s">
        <v>266</v>
      </c>
      <c r="B164" s="277" t="s">
        <v>681</v>
      </c>
      <c r="C164" s="810" t="s">
        <v>267</v>
      </c>
      <c r="D164" s="811"/>
      <c r="E164" s="811"/>
      <c r="F164" s="414"/>
      <c r="G164" s="437">
        <v>0</v>
      </c>
      <c r="H164" s="437">
        <v>0</v>
      </c>
      <c r="I164" s="633">
        <f t="shared" si="68"/>
        <v>0</v>
      </c>
      <c r="J164" s="279"/>
      <c r="K164" s="271">
        <f t="shared" si="58"/>
        <v>0</v>
      </c>
      <c r="L164" s="375"/>
      <c r="M164" s="273"/>
      <c r="N164" s="273"/>
      <c r="O164" s="273"/>
      <c r="P164" s="273"/>
      <c r="Q164" s="274"/>
      <c r="R164" s="544">
        <f t="shared" si="57"/>
        <v>0</v>
      </c>
      <c r="S164" s="450"/>
      <c r="T164" s="273"/>
      <c r="U164" s="274"/>
      <c r="V164" s="559"/>
      <c r="W164" s="275"/>
      <c r="X164" s="276"/>
      <c r="Y164" s="210"/>
      <c r="Z164" s="209"/>
    </row>
    <row r="165" spans="1:26" s="18" customFormat="1" ht="15.75" thickBot="1">
      <c r="A165" s="127" t="s">
        <v>268</v>
      </c>
      <c r="B165" s="280" t="s">
        <v>682</v>
      </c>
      <c r="C165" s="812" t="s">
        <v>366</v>
      </c>
      <c r="D165" s="813"/>
      <c r="E165" s="813"/>
      <c r="F165" s="415">
        <v>0</v>
      </c>
      <c r="G165" s="438">
        <v>467456</v>
      </c>
      <c r="H165" s="438">
        <v>467456</v>
      </c>
      <c r="I165" s="634">
        <f t="shared" si="68"/>
        <v>535828</v>
      </c>
      <c r="J165" s="282"/>
      <c r="K165" s="271">
        <f t="shared" si="58"/>
        <v>535828</v>
      </c>
      <c r="L165" s="272">
        <v>231206</v>
      </c>
      <c r="M165" s="273">
        <v>236250</v>
      </c>
      <c r="N165" s="273"/>
      <c r="O165" s="273"/>
      <c r="P165" s="273"/>
      <c r="Q165" s="274"/>
      <c r="R165" s="544">
        <f t="shared" si="57"/>
        <v>467456</v>
      </c>
      <c r="S165" s="450"/>
      <c r="T165" s="273"/>
      <c r="U165" s="274"/>
      <c r="V165" s="559"/>
      <c r="W165" s="275">
        <v>68372</v>
      </c>
      <c r="X165" s="276"/>
      <c r="Y165" s="210"/>
      <c r="Z165" s="209"/>
    </row>
    <row r="166" spans="1:26" ht="15.75" thickBot="1">
      <c r="B166" s="100" t="s">
        <v>269</v>
      </c>
      <c r="C166" s="773" t="s">
        <v>270</v>
      </c>
      <c r="D166" s="774"/>
      <c r="E166" s="774"/>
      <c r="F166" s="402">
        <f>F167+F168+F179+F190+F201+F204+F216+F217+F218</f>
        <v>0</v>
      </c>
      <c r="G166" s="425">
        <f>G167+G168+G179+G190+G201+G204+G216+G217+G218</f>
        <v>0</v>
      </c>
      <c r="H166" s="425">
        <f>H167+H168+H179+H190+H201+H204+H216+H217+H218</f>
        <v>0</v>
      </c>
      <c r="I166" s="621">
        <f>I167+I168+I179+I190+I201+I204+I216+I217+I218</f>
        <v>0</v>
      </c>
      <c r="J166" s="152">
        <f t="shared" ref="J166:X166" si="69">J167+J168+J179+J190+J201+J204+J216+J217+J218</f>
        <v>0</v>
      </c>
      <c r="K166" s="164">
        <f t="shared" si="58"/>
        <v>0</v>
      </c>
      <c r="L166" s="86">
        <f t="shared" si="69"/>
        <v>0</v>
      </c>
      <c r="M166" s="87">
        <f t="shared" si="69"/>
        <v>0</v>
      </c>
      <c r="N166" s="87">
        <f t="shared" si="69"/>
        <v>0</v>
      </c>
      <c r="O166" s="87">
        <f t="shared" si="69"/>
        <v>0</v>
      </c>
      <c r="P166" s="87">
        <f t="shared" si="69"/>
        <v>0</v>
      </c>
      <c r="Q166" s="90">
        <f t="shared" si="69"/>
        <v>0</v>
      </c>
      <c r="R166" s="536">
        <f t="shared" si="57"/>
        <v>0</v>
      </c>
      <c r="S166" s="442">
        <f t="shared" si="69"/>
        <v>0</v>
      </c>
      <c r="T166" s="87">
        <f t="shared" si="69"/>
        <v>0</v>
      </c>
      <c r="U166" s="90">
        <f t="shared" si="69"/>
        <v>0</v>
      </c>
      <c r="V166" s="486">
        <f t="shared" si="69"/>
        <v>0</v>
      </c>
      <c r="W166" s="89">
        <f t="shared" si="69"/>
        <v>0</v>
      </c>
      <c r="X166" s="91">
        <f t="shared" si="69"/>
        <v>0</v>
      </c>
    </row>
    <row r="167" spans="1:26" s="18" customFormat="1" ht="25.5" hidden="1" customHeight="1">
      <c r="A167" s="127" t="s">
        <v>271</v>
      </c>
      <c r="B167" s="92" t="s">
        <v>683</v>
      </c>
      <c r="C167" s="733" t="s">
        <v>367</v>
      </c>
      <c r="D167" s="734"/>
      <c r="E167" s="734"/>
      <c r="F167" s="416">
        <f>SUM(K167:W167)</f>
        <v>0</v>
      </c>
      <c r="G167" s="439">
        <f>SUM(K167:W167)</f>
        <v>0</v>
      </c>
      <c r="H167" s="439">
        <f>SUM(L167:X167)</f>
        <v>0</v>
      </c>
      <c r="I167" s="635">
        <f>SUM(L167:X167)</f>
        <v>0</v>
      </c>
      <c r="J167" s="163"/>
      <c r="K167" s="166">
        <f t="shared" si="58"/>
        <v>0</v>
      </c>
      <c r="L167" s="94"/>
      <c r="M167" s="95"/>
      <c r="N167" s="95"/>
      <c r="O167" s="95"/>
      <c r="P167" s="95"/>
      <c r="Q167" s="98"/>
      <c r="R167" s="539">
        <f t="shared" si="57"/>
        <v>0</v>
      </c>
      <c r="S167" s="445"/>
      <c r="T167" s="95"/>
      <c r="U167" s="98"/>
      <c r="V167" s="489"/>
      <c r="W167" s="97"/>
      <c r="X167" s="99"/>
    </row>
    <row r="168" spans="1:26" s="18" customFormat="1" ht="16.350000000000001" hidden="1" customHeight="1">
      <c r="A168" s="127" t="s">
        <v>272</v>
      </c>
      <c r="B168" s="92" t="s">
        <v>684</v>
      </c>
      <c r="C168" s="808" t="s">
        <v>812</v>
      </c>
      <c r="D168" s="809"/>
      <c r="E168" s="809"/>
      <c r="F168" s="416">
        <f>F169+F170+F171+F172+F173+F174+F175+F176+F177+F178</f>
        <v>0</v>
      </c>
      <c r="G168" s="439">
        <f>G169+G170+G171+G172+G173+G174+G175+G176+G177+G178</f>
        <v>0</v>
      </c>
      <c r="H168" s="439">
        <f>H169+H170+H171+H172+H173+H174+H175+H176+H177+H178</f>
        <v>0</v>
      </c>
      <c r="I168" s="635">
        <f>I169+I170+I171+I172+I173+I174+I175+I176+I177+I178</f>
        <v>0</v>
      </c>
      <c r="J168" s="163">
        <f t="shared" ref="J168:X168" si="70">J169+J170+J171+J172+J173+J174+J175+J176+J177+J178</f>
        <v>0</v>
      </c>
      <c r="K168" s="166">
        <f t="shared" si="58"/>
        <v>0</v>
      </c>
      <c r="L168" s="94">
        <f t="shared" si="70"/>
        <v>0</v>
      </c>
      <c r="M168" s="95">
        <f t="shared" si="70"/>
        <v>0</v>
      </c>
      <c r="N168" s="95">
        <f t="shared" si="70"/>
        <v>0</v>
      </c>
      <c r="O168" s="95">
        <f t="shared" si="70"/>
        <v>0</v>
      </c>
      <c r="P168" s="95">
        <f t="shared" si="70"/>
        <v>0</v>
      </c>
      <c r="Q168" s="98">
        <f t="shared" si="70"/>
        <v>0</v>
      </c>
      <c r="R168" s="539">
        <f t="shared" si="57"/>
        <v>0</v>
      </c>
      <c r="S168" s="445">
        <f t="shared" si="70"/>
        <v>0</v>
      </c>
      <c r="T168" s="95">
        <f t="shared" si="70"/>
        <v>0</v>
      </c>
      <c r="U168" s="98">
        <f t="shared" si="70"/>
        <v>0</v>
      </c>
      <c r="V168" s="489">
        <f t="shared" si="70"/>
        <v>0</v>
      </c>
      <c r="W168" s="97">
        <f t="shared" si="70"/>
        <v>0</v>
      </c>
      <c r="X168" s="99">
        <f t="shared" si="70"/>
        <v>0</v>
      </c>
    </row>
    <row r="169" spans="1:26" hidden="1">
      <c r="B169" s="55"/>
      <c r="C169" s="2"/>
      <c r="D169" s="764" t="s">
        <v>813</v>
      </c>
      <c r="E169" s="764"/>
      <c r="F169" s="406">
        <f t="shared" ref="F169:F178" si="71">SUM(K169:W169)</f>
        <v>0</v>
      </c>
      <c r="G169" s="429">
        <f t="shared" ref="G169:H178" si="72">SUM(K169:W169)</f>
        <v>0</v>
      </c>
      <c r="H169" s="429">
        <f t="shared" si="72"/>
        <v>0</v>
      </c>
      <c r="I169" s="625">
        <f t="shared" ref="I169:I178" si="73">SUM(L169:X169)</f>
        <v>0</v>
      </c>
      <c r="J169" s="149"/>
      <c r="K169" s="167">
        <f t="shared" si="58"/>
        <v>0</v>
      </c>
      <c r="L169" s="75"/>
      <c r="M169" s="1"/>
      <c r="N169" s="1"/>
      <c r="O169" s="1"/>
      <c r="P169" s="1"/>
      <c r="Q169" s="81"/>
      <c r="R169" s="541">
        <f t="shared" si="57"/>
        <v>0</v>
      </c>
      <c r="S169" s="447"/>
      <c r="T169" s="1"/>
      <c r="U169" s="81"/>
      <c r="V169" s="490"/>
      <c r="W169" s="42"/>
      <c r="X169" s="44"/>
    </row>
    <row r="170" spans="1:26" hidden="1">
      <c r="B170" s="55"/>
      <c r="C170" s="2"/>
      <c r="D170" s="764" t="s">
        <v>814</v>
      </c>
      <c r="E170" s="764"/>
      <c r="F170" s="406">
        <f t="shared" si="71"/>
        <v>0</v>
      </c>
      <c r="G170" s="429">
        <f t="shared" si="72"/>
        <v>0</v>
      </c>
      <c r="H170" s="429">
        <f t="shared" si="72"/>
        <v>0</v>
      </c>
      <c r="I170" s="625">
        <f t="shared" si="73"/>
        <v>0</v>
      </c>
      <c r="J170" s="149"/>
      <c r="K170" s="167">
        <f t="shared" si="58"/>
        <v>0</v>
      </c>
      <c r="L170" s="75"/>
      <c r="M170" s="1"/>
      <c r="N170" s="1"/>
      <c r="O170" s="1"/>
      <c r="P170" s="1"/>
      <c r="Q170" s="81"/>
      <c r="R170" s="541">
        <f t="shared" si="57"/>
        <v>0</v>
      </c>
      <c r="S170" s="447"/>
      <c r="T170" s="1"/>
      <c r="U170" s="81"/>
      <c r="V170" s="490"/>
      <c r="W170" s="42"/>
      <c r="X170" s="44"/>
    </row>
    <row r="171" spans="1:26" hidden="1">
      <c r="B171" s="55"/>
      <c r="C171" s="2"/>
      <c r="D171" s="764" t="s">
        <v>545</v>
      </c>
      <c r="E171" s="764"/>
      <c r="F171" s="406">
        <f t="shared" si="71"/>
        <v>0</v>
      </c>
      <c r="G171" s="429">
        <f t="shared" si="72"/>
        <v>0</v>
      </c>
      <c r="H171" s="429">
        <f t="shared" si="72"/>
        <v>0</v>
      </c>
      <c r="I171" s="625">
        <f t="shared" si="73"/>
        <v>0</v>
      </c>
      <c r="J171" s="149"/>
      <c r="K171" s="167">
        <f t="shared" si="58"/>
        <v>0</v>
      </c>
      <c r="L171" s="75"/>
      <c r="M171" s="1"/>
      <c r="N171" s="1"/>
      <c r="O171" s="1"/>
      <c r="P171" s="1"/>
      <c r="Q171" s="81"/>
      <c r="R171" s="541">
        <f t="shared" si="57"/>
        <v>0</v>
      </c>
      <c r="S171" s="447"/>
      <c r="T171" s="1"/>
      <c r="U171" s="81"/>
      <c r="V171" s="490"/>
      <c r="W171" s="42"/>
      <c r="X171" s="44"/>
    </row>
    <row r="172" spans="1:26" ht="25.5" hidden="1" customHeight="1">
      <c r="B172" s="55"/>
      <c r="C172" s="2"/>
      <c r="D172" s="735" t="s">
        <v>548</v>
      </c>
      <c r="E172" s="735"/>
      <c r="F172" s="409">
        <f t="shared" si="71"/>
        <v>0</v>
      </c>
      <c r="G172" s="432">
        <f t="shared" si="72"/>
        <v>0</v>
      </c>
      <c r="H172" s="432">
        <f t="shared" si="72"/>
        <v>0</v>
      </c>
      <c r="I172" s="628">
        <f t="shared" si="73"/>
        <v>0</v>
      </c>
      <c r="J172" s="159"/>
      <c r="K172" s="167">
        <f t="shared" si="58"/>
        <v>0</v>
      </c>
      <c r="L172" s="75"/>
      <c r="M172" s="1"/>
      <c r="N172" s="1"/>
      <c r="O172" s="1"/>
      <c r="P172" s="1"/>
      <c r="Q172" s="81"/>
      <c r="R172" s="541">
        <f t="shared" si="57"/>
        <v>0</v>
      </c>
      <c r="S172" s="447"/>
      <c r="T172" s="1"/>
      <c r="U172" s="81"/>
      <c r="V172" s="490"/>
      <c r="W172" s="42"/>
      <c r="X172" s="44"/>
    </row>
    <row r="173" spans="1:26" hidden="1">
      <c r="B173" s="55"/>
      <c r="C173" s="2"/>
      <c r="D173" s="764" t="s">
        <v>550</v>
      </c>
      <c r="E173" s="764"/>
      <c r="F173" s="406">
        <f t="shared" si="71"/>
        <v>0</v>
      </c>
      <c r="G173" s="429">
        <f t="shared" si="72"/>
        <v>0</v>
      </c>
      <c r="H173" s="429">
        <f t="shared" si="72"/>
        <v>0</v>
      </c>
      <c r="I173" s="625">
        <f t="shared" si="73"/>
        <v>0</v>
      </c>
      <c r="J173" s="149"/>
      <c r="K173" s="167">
        <f t="shared" si="58"/>
        <v>0</v>
      </c>
      <c r="L173" s="75"/>
      <c r="M173" s="1"/>
      <c r="N173" s="1"/>
      <c r="O173" s="1"/>
      <c r="P173" s="1"/>
      <c r="Q173" s="81"/>
      <c r="R173" s="541">
        <f t="shared" si="57"/>
        <v>0</v>
      </c>
      <c r="S173" s="447"/>
      <c r="T173" s="1"/>
      <c r="U173" s="81"/>
      <c r="V173" s="490"/>
      <c r="W173" s="42"/>
      <c r="X173" s="44"/>
    </row>
    <row r="174" spans="1:26" hidden="1">
      <c r="B174" s="55"/>
      <c r="C174" s="2"/>
      <c r="D174" s="764" t="s">
        <v>551</v>
      </c>
      <c r="E174" s="764"/>
      <c r="F174" s="406">
        <f t="shared" si="71"/>
        <v>0</v>
      </c>
      <c r="G174" s="429">
        <f t="shared" si="72"/>
        <v>0</v>
      </c>
      <c r="H174" s="429">
        <f t="shared" si="72"/>
        <v>0</v>
      </c>
      <c r="I174" s="625">
        <f t="shared" si="73"/>
        <v>0</v>
      </c>
      <c r="J174" s="149"/>
      <c r="K174" s="167">
        <f t="shared" si="58"/>
        <v>0</v>
      </c>
      <c r="L174" s="75"/>
      <c r="M174" s="1"/>
      <c r="N174" s="1"/>
      <c r="O174" s="1"/>
      <c r="P174" s="1"/>
      <c r="Q174" s="81"/>
      <c r="R174" s="541">
        <f t="shared" si="57"/>
        <v>0</v>
      </c>
      <c r="S174" s="447"/>
      <c r="T174" s="1"/>
      <c r="U174" s="81"/>
      <c r="V174" s="490"/>
      <c r="W174" s="42"/>
      <c r="X174" s="44"/>
    </row>
    <row r="175" spans="1:26" ht="25.5" hidden="1" customHeight="1">
      <c r="B175" s="55"/>
      <c r="C175" s="2"/>
      <c r="D175" s="735" t="s">
        <v>555</v>
      </c>
      <c r="E175" s="735"/>
      <c r="F175" s="409">
        <f t="shared" si="71"/>
        <v>0</v>
      </c>
      <c r="G175" s="432">
        <f t="shared" si="72"/>
        <v>0</v>
      </c>
      <c r="H175" s="432">
        <f t="shared" si="72"/>
        <v>0</v>
      </c>
      <c r="I175" s="628">
        <f t="shared" si="73"/>
        <v>0</v>
      </c>
      <c r="J175" s="159"/>
      <c r="K175" s="167">
        <f t="shared" si="58"/>
        <v>0</v>
      </c>
      <c r="L175" s="75"/>
      <c r="M175" s="1"/>
      <c r="N175" s="1"/>
      <c r="O175" s="1"/>
      <c r="P175" s="1"/>
      <c r="Q175" s="81"/>
      <c r="R175" s="541">
        <f t="shared" si="57"/>
        <v>0</v>
      </c>
      <c r="S175" s="447"/>
      <c r="T175" s="1"/>
      <c r="U175" s="81"/>
      <c r="V175" s="490"/>
      <c r="W175" s="42"/>
      <c r="X175" s="44"/>
    </row>
    <row r="176" spans="1:26" ht="25.5" hidden="1" customHeight="1">
      <c r="B176" s="55"/>
      <c r="C176" s="2"/>
      <c r="D176" s="735" t="s">
        <v>558</v>
      </c>
      <c r="E176" s="735"/>
      <c r="F176" s="409">
        <f t="shared" si="71"/>
        <v>0</v>
      </c>
      <c r="G176" s="432">
        <f t="shared" si="72"/>
        <v>0</v>
      </c>
      <c r="H176" s="432">
        <f t="shared" si="72"/>
        <v>0</v>
      </c>
      <c r="I176" s="628">
        <f t="shared" si="73"/>
        <v>0</v>
      </c>
      <c r="J176" s="159"/>
      <c r="K176" s="167">
        <f t="shared" si="58"/>
        <v>0</v>
      </c>
      <c r="L176" s="75"/>
      <c r="M176" s="1"/>
      <c r="N176" s="1"/>
      <c r="O176" s="1"/>
      <c r="P176" s="1"/>
      <c r="Q176" s="81"/>
      <c r="R176" s="541">
        <f t="shared" si="57"/>
        <v>0</v>
      </c>
      <c r="S176" s="447"/>
      <c r="T176" s="1"/>
      <c r="U176" s="81"/>
      <c r="V176" s="490"/>
      <c r="W176" s="42"/>
      <c r="X176" s="44"/>
    </row>
    <row r="177" spans="1:24" ht="25.5" hidden="1" customHeight="1">
      <c r="B177" s="55"/>
      <c r="C177" s="2"/>
      <c r="D177" s="735" t="s">
        <v>560</v>
      </c>
      <c r="E177" s="735"/>
      <c r="F177" s="409">
        <f t="shared" si="71"/>
        <v>0</v>
      </c>
      <c r="G177" s="432">
        <f t="shared" si="72"/>
        <v>0</v>
      </c>
      <c r="H177" s="432">
        <f t="shared" si="72"/>
        <v>0</v>
      </c>
      <c r="I177" s="628">
        <f t="shared" si="73"/>
        <v>0</v>
      </c>
      <c r="J177" s="159"/>
      <c r="K177" s="167">
        <f t="shared" si="58"/>
        <v>0</v>
      </c>
      <c r="L177" s="75"/>
      <c r="M177" s="1"/>
      <c r="N177" s="1"/>
      <c r="O177" s="1"/>
      <c r="P177" s="1"/>
      <c r="Q177" s="81"/>
      <c r="R177" s="541">
        <f t="shared" si="57"/>
        <v>0</v>
      </c>
      <c r="S177" s="447"/>
      <c r="T177" s="1"/>
      <c r="U177" s="81"/>
      <c r="V177" s="490"/>
      <c r="W177" s="42"/>
      <c r="X177" s="44"/>
    </row>
    <row r="178" spans="1:24" ht="25.5" hidden="1" customHeight="1">
      <c r="B178" s="55"/>
      <c r="C178" s="2"/>
      <c r="D178" s="735" t="s">
        <v>563</v>
      </c>
      <c r="E178" s="735"/>
      <c r="F178" s="409">
        <f t="shared" si="71"/>
        <v>0</v>
      </c>
      <c r="G178" s="432">
        <f t="shared" si="72"/>
        <v>0</v>
      </c>
      <c r="H178" s="432">
        <f t="shared" si="72"/>
        <v>0</v>
      </c>
      <c r="I178" s="628">
        <f t="shared" si="73"/>
        <v>0</v>
      </c>
      <c r="J178" s="159"/>
      <c r="K178" s="167">
        <f t="shared" si="58"/>
        <v>0</v>
      </c>
      <c r="L178" s="75"/>
      <c r="M178" s="1"/>
      <c r="N178" s="1"/>
      <c r="O178" s="1"/>
      <c r="P178" s="1"/>
      <c r="Q178" s="81"/>
      <c r="R178" s="541">
        <f t="shared" si="57"/>
        <v>0</v>
      </c>
      <c r="S178" s="447"/>
      <c r="T178" s="1"/>
      <c r="U178" s="81"/>
      <c r="V178" s="490"/>
      <c r="W178" s="42"/>
      <c r="X178" s="44"/>
    </row>
    <row r="179" spans="1:24" s="18" customFormat="1" ht="25.5" hidden="1" customHeight="1">
      <c r="A179" s="130" t="s">
        <v>273</v>
      </c>
      <c r="B179" s="92" t="s">
        <v>685</v>
      </c>
      <c r="C179" s="808" t="s">
        <v>606</v>
      </c>
      <c r="D179" s="809"/>
      <c r="E179" s="809"/>
      <c r="F179" s="416">
        <f>F180+F181+F182+F183+F184+F185+F186+F187+F188+F189</f>
        <v>0</v>
      </c>
      <c r="G179" s="439">
        <f>G180+G181+G182+G183+G184+G185+G186+G187+G188+G189</f>
        <v>0</v>
      </c>
      <c r="H179" s="439">
        <f>H180+H181+H182+H183+H184+H185+H186+H187+H188+H189</f>
        <v>0</v>
      </c>
      <c r="I179" s="635">
        <f>I180+I181+I182+I183+I184+I185+I186+I187+I188+I189</f>
        <v>0</v>
      </c>
      <c r="J179" s="163">
        <f t="shared" ref="J179:X179" si="74">J180+J181+J182+J183+J184+J185+J186+J187+J188+J189</f>
        <v>0</v>
      </c>
      <c r="K179" s="166">
        <f t="shared" si="58"/>
        <v>0</v>
      </c>
      <c r="L179" s="94">
        <f t="shared" si="74"/>
        <v>0</v>
      </c>
      <c r="M179" s="95">
        <f t="shared" si="74"/>
        <v>0</v>
      </c>
      <c r="N179" s="95">
        <f t="shared" si="74"/>
        <v>0</v>
      </c>
      <c r="O179" s="95">
        <f t="shared" si="74"/>
        <v>0</v>
      </c>
      <c r="P179" s="95">
        <f t="shared" si="74"/>
        <v>0</v>
      </c>
      <c r="Q179" s="98">
        <f t="shared" si="74"/>
        <v>0</v>
      </c>
      <c r="R179" s="539">
        <f t="shared" si="57"/>
        <v>0</v>
      </c>
      <c r="S179" s="445">
        <f t="shared" si="74"/>
        <v>0</v>
      </c>
      <c r="T179" s="95">
        <f t="shared" si="74"/>
        <v>0</v>
      </c>
      <c r="U179" s="98">
        <f t="shared" si="74"/>
        <v>0</v>
      </c>
      <c r="V179" s="489">
        <f t="shared" si="74"/>
        <v>0</v>
      </c>
      <c r="W179" s="97">
        <f t="shared" si="74"/>
        <v>0</v>
      </c>
      <c r="X179" s="99">
        <f t="shared" si="74"/>
        <v>0</v>
      </c>
    </row>
    <row r="180" spans="1:24" hidden="1">
      <c r="B180" s="55"/>
      <c r="C180" s="2"/>
      <c r="D180" s="764" t="s">
        <v>815</v>
      </c>
      <c r="E180" s="764"/>
      <c r="F180" s="406">
        <f t="shared" ref="F180:F189" si="75">SUM(K180:W180)</f>
        <v>0</v>
      </c>
      <c r="G180" s="429">
        <f t="shared" ref="G180:H189" si="76">SUM(K180:W180)</f>
        <v>0</v>
      </c>
      <c r="H180" s="429">
        <f t="shared" si="76"/>
        <v>0</v>
      </c>
      <c r="I180" s="625">
        <f t="shared" ref="I180:I189" si="77">SUM(L180:X180)</f>
        <v>0</v>
      </c>
      <c r="J180" s="149"/>
      <c r="K180" s="167">
        <f t="shared" si="58"/>
        <v>0</v>
      </c>
      <c r="L180" s="75"/>
      <c r="M180" s="1"/>
      <c r="N180" s="1"/>
      <c r="O180" s="1"/>
      <c r="P180" s="1"/>
      <c r="Q180" s="81"/>
      <c r="R180" s="541">
        <f t="shared" si="57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816</v>
      </c>
      <c r="E181" s="764"/>
      <c r="F181" s="406">
        <f t="shared" si="75"/>
        <v>0</v>
      </c>
      <c r="G181" s="429">
        <f t="shared" si="76"/>
        <v>0</v>
      </c>
      <c r="H181" s="429">
        <f t="shared" si="76"/>
        <v>0</v>
      </c>
      <c r="I181" s="625">
        <f t="shared" si="77"/>
        <v>0</v>
      </c>
      <c r="J181" s="149"/>
      <c r="K181" s="167">
        <f t="shared" si="58"/>
        <v>0</v>
      </c>
      <c r="L181" s="75"/>
      <c r="M181" s="1"/>
      <c r="N181" s="1"/>
      <c r="O181" s="1"/>
      <c r="P181" s="1"/>
      <c r="Q181" s="81"/>
      <c r="R181" s="541">
        <f t="shared" si="57"/>
        <v>0</v>
      </c>
      <c r="S181" s="447"/>
      <c r="T181" s="1"/>
      <c r="U181" s="81"/>
      <c r="V181" s="490"/>
      <c r="W181" s="42"/>
      <c r="X181" s="44"/>
    </row>
    <row r="182" spans="1:24" hidden="1">
      <c r="B182" s="55"/>
      <c r="C182" s="2"/>
      <c r="D182" s="764" t="s">
        <v>546</v>
      </c>
      <c r="E182" s="764"/>
      <c r="F182" s="406">
        <f t="shared" si="75"/>
        <v>0</v>
      </c>
      <c r="G182" s="429">
        <f t="shared" si="76"/>
        <v>0</v>
      </c>
      <c r="H182" s="429">
        <f t="shared" si="76"/>
        <v>0</v>
      </c>
      <c r="I182" s="625">
        <f t="shared" si="77"/>
        <v>0</v>
      </c>
      <c r="J182" s="149"/>
      <c r="K182" s="167">
        <f t="shared" si="58"/>
        <v>0</v>
      </c>
      <c r="L182" s="75"/>
      <c r="M182" s="1"/>
      <c r="N182" s="1"/>
      <c r="O182" s="1"/>
      <c r="P182" s="1"/>
      <c r="Q182" s="81"/>
      <c r="R182" s="541">
        <f t="shared" si="57"/>
        <v>0</v>
      </c>
      <c r="S182" s="447"/>
      <c r="T182" s="1"/>
      <c r="U182" s="81"/>
      <c r="V182" s="490"/>
      <c r="W182" s="42"/>
      <c r="X182" s="44"/>
    </row>
    <row r="183" spans="1:24" ht="25.5" hidden="1" customHeight="1">
      <c r="B183" s="55"/>
      <c r="C183" s="2"/>
      <c r="D183" s="735" t="s">
        <v>549</v>
      </c>
      <c r="E183" s="735"/>
      <c r="F183" s="409">
        <f t="shared" si="75"/>
        <v>0</v>
      </c>
      <c r="G183" s="432">
        <f t="shared" si="76"/>
        <v>0</v>
      </c>
      <c r="H183" s="432">
        <f t="shared" si="76"/>
        <v>0</v>
      </c>
      <c r="I183" s="628">
        <f t="shared" si="77"/>
        <v>0</v>
      </c>
      <c r="J183" s="159"/>
      <c r="K183" s="167">
        <f t="shared" si="58"/>
        <v>0</v>
      </c>
      <c r="L183" s="75"/>
      <c r="M183" s="1"/>
      <c r="N183" s="1"/>
      <c r="O183" s="1"/>
      <c r="P183" s="1"/>
      <c r="Q183" s="81"/>
      <c r="R183" s="541">
        <f t="shared" si="57"/>
        <v>0</v>
      </c>
      <c r="S183" s="447"/>
      <c r="T183" s="1"/>
      <c r="U183" s="81"/>
      <c r="V183" s="490"/>
      <c r="W183" s="42"/>
      <c r="X183" s="44"/>
    </row>
    <row r="184" spans="1:24" hidden="1">
      <c r="B184" s="55"/>
      <c r="C184" s="2"/>
      <c r="D184" s="764" t="s">
        <v>552</v>
      </c>
      <c r="E184" s="764"/>
      <c r="F184" s="406">
        <f t="shared" si="75"/>
        <v>0</v>
      </c>
      <c r="G184" s="429">
        <f t="shared" si="76"/>
        <v>0</v>
      </c>
      <c r="H184" s="429">
        <f t="shared" si="76"/>
        <v>0</v>
      </c>
      <c r="I184" s="625">
        <f t="shared" si="77"/>
        <v>0</v>
      </c>
      <c r="J184" s="149"/>
      <c r="K184" s="167">
        <f t="shared" si="58"/>
        <v>0</v>
      </c>
      <c r="L184" s="75"/>
      <c r="M184" s="1"/>
      <c r="N184" s="1"/>
      <c r="O184" s="1"/>
      <c r="P184" s="1"/>
      <c r="Q184" s="81"/>
      <c r="R184" s="541">
        <f t="shared" si="57"/>
        <v>0</v>
      </c>
      <c r="S184" s="447"/>
      <c r="T184" s="1"/>
      <c r="U184" s="81"/>
      <c r="V184" s="490"/>
      <c r="W184" s="42"/>
      <c r="X184" s="44"/>
    </row>
    <row r="185" spans="1:24" hidden="1">
      <c r="B185" s="55"/>
      <c r="C185" s="2"/>
      <c r="D185" s="764" t="s">
        <v>817</v>
      </c>
      <c r="E185" s="764"/>
      <c r="F185" s="406">
        <f t="shared" si="75"/>
        <v>0</v>
      </c>
      <c r="G185" s="429">
        <f t="shared" si="76"/>
        <v>0</v>
      </c>
      <c r="H185" s="429">
        <f t="shared" si="76"/>
        <v>0</v>
      </c>
      <c r="I185" s="625">
        <f t="shared" si="77"/>
        <v>0</v>
      </c>
      <c r="J185" s="149"/>
      <c r="K185" s="167">
        <f t="shared" si="58"/>
        <v>0</v>
      </c>
      <c r="L185" s="75"/>
      <c r="M185" s="1"/>
      <c r="N185" s="1"/>
      <c r="O185" s="1"/>
      <c r="P185" s="1"/>
      <c r="Q185" s="81"/>
      <c r="R185" s="541">
        <f t="shared" si="57"/>
        <v>0</v>
      </c>
      <c r="S185" s="447"/>
      <c r="T185" s="1"/>
      <c r="U185" s="81"/>
      <c r="V185" s="490"/>
      <c r="W185" s="42"/>
      <c r="X185" s="44"/>
    </row>
    <row r="186" spans="1:24" ht="25.5" hidden="1" customHeight="1">
      <c r="B186" s="55"/>
      <c r="C186" s="2"/>
      <c r="D186" s="735" t="s">
        <v>556</v>
      </c>
      <c r="E186" s="735"/>
      <c r="F186" s="409">
        <f t="shared" si="75"/>
        <v>0</v>
      </c>
      <c r="G186" s="432">
        <f t="shared" si="76"/>
        <v>0</v>
      </c>
      <c r="H186" s="432">
        <f t="shared" si="76"/>
        <v>0</v>
      </c>
      <c r="I186" s="628">
        <f t="shared" si="77"/>
        <v>0</v>
      </c>
      <c r="J186" s="159"/>
      <c r="K186" s="167">
        <f t="shared" si="58"/>
        <v>0</v>
      </c>
      <c r="L186" s="75"/>
      <c r="M186" s="1"/>
      <c r="N186" s="1"/>
      <c r="O186" s="1"/>
      <c r="P186" s="1"/>
      <c r="Q186" s="81"/>
      <c r="R186" s="541">
        <f t="shared" si="57"/>
        <v>0</v>
      </c>
      <c r="S186" s="447"/>
      <c r="T186" s="1"/>
      <c r="U186" s="81"/>
      <c r="V186" s="490"/>
      <c r="W186" s="42"/>
      <c r="X186" s="44"/>
    </row>
    <row r="187" spans="1:24" ht="25.5" hidden="1" customHeight="1">
      <c r="B187" s="55"/>
      <c r="C187" s="2"/>
      <c r="D187" s="735" t="s">
        <v>559</v>
      </c>
      <c r="E187" s="735"/>
      <c r="F187" s="409">
        <f t="shared" si="75"/>
        <v>0</v>
      </c>
      <c r="G187" s="432">
        <f t="shared" si="76"/>
        <v>0</v>
      </c>
      <c r="H187" s="432">
        <f t="shared" si="76"/>
        <v>0</v>
      </c>
      <c r="I187" s="628">
        <f t="shared" si="77"/>
        <v>0</v>
      </c>
      <c r="J187" s="159"/>
      <c r="K187" s="167">
        <f t="shared" si="58"/>
        <v>0</v>
      </c>
      <c r="L187" s="75"/>
      <c r="M187" s="1"/>
      <c r="N187" s="1"/>
      <c r="O187" s="1"/>
      <c r="P187" s="1"/>
      <c r="Q187" s="81"/>
      <c r="R187" s="541">
        <f t="shared" si="57"/>
        <v>0</v>
      </c>
      <c r="S187" s="447"/>
      <c r="T187" s="1"/>
      <c r="U187" s="81"/>
      <c r="V187" s="490"/>
      <c r="W187" s="42"/>
      <c r="X187" s="44"/>
    </row>
    <row r="188" spans="1:24" ht="25.5" hidden="1" customHeight="1">
      <c r="B188" s="55"/>
      <c r="C188" s="2"/>
      <c r="D188" s="735" t="s">
        <v>561</v>
      </c>
      <c r="E188" s="735"/>
      <c r="F188" s="409">
        <f t="shared" si="75"/>
        <v>0</v>
      </c>
      <c r="G188" s="432">
        <f t="shared" si="76"/>
        <v>0</v>
      </c>
      <c r="H188" s="432">
        <f t="shared" si="76"/>
        <v>0</v>
      </c>
      <c r="I188" s="628">
        <f t="shared" si="77"/>
        <v>0</v>
      </c>
      <c r="J188" s="159"/>
      <c r="K188" s="167">
        <f t="shared" si="58"/>
        <v>0</v>
      </c>
      <c r="L188" s="75"/>
      <c r="M188" s="1"/>
      <c r="N188" s="1"/>
      <c r="O188" s="1"/>
      <c r="P188" s="1"/>
      <c r="Q188" s="81"/>
      <c r="R188" s="541">
        <f t="shared" si="57"/>
        <v>0</v>
      </c>
      <c r="S188" s="447"/>
      <c r="T188" s="1"/>
      <c r="U188" s="81"/>
      <c r="V188" s="490"/>
      <c r="W188" s="42"/>
      <c r="X188" s="44"/>
    </row>
    <row r="189" spans="1:24" ht="25.5" hidden="1" customHeight="1">
      <c r="B189" s="55"/>
      <c r="C189" s="2"/>
      <c r="D189" s="735" t="s">
        <v>564</v>
      </c>
      <c r="E189" s="735"/>
      <c r="F189" s="409">
        <f t="shared" si="75"/>
        <v>0</v>
      </c>
      <c r="G189" s="432">
        <f t="shared" si="76"/>
        <v>0</v>
      </c>
      <c r="H189" s="432">
        <f t="shared" si="76"/>
        <v>0</v>
      </c>
      <c r="I189" s="628">
        <f t="shared" si="77"/>
        <v>0</v>
      </c>
      <c r="J189" s="159"/>
      <c r="K189" s="167">
        <f t="shared" si="58"/>
        <v>0</v>
      </c>
      <c r="L189" s="75"/>
      <c r="M189" s="1"/>
      <c r="N189" s="1"/>
      <c r="O189" s="1"/>
      <c r="P189" s="1"/>
      <c r="Q189" s="81"/>
      <c r="R189" s="541">
        <f t="shared" si="57"/>
        <v>0</v>
      </c>
      <c r="S189" s="447"/>
      <c r="T189" s="1"/>
      <c r="U189" s="81"/>
      <c r="V189" s="490"/>
      <c r="W189" s="42"/>
      <c r="X189" s="44"/>
    </row>
    <row r="190" spans="1:24" s="18" customFormat="1" hidden="1">
      <c r="A190" s="127" t="s">
        <v>274</v>
      </c>
      <c r="B190" s="92" t="s">
        <v>686</v>
      </c>
      <c r="C190" s="769" t="s">
        <v>275</v>
      </c>
      <c r="D190" s="770"/>
      <c r="E190" s="770"/>
      <c r="F190" s="399">
        <f>F191+F192+F193+F194+F195+F196+F197+F198+F199+F200</f>
        <v>0</v>
      </c>
      <c r="G190" s="422">
        <f>G191+G192+G193+G194+G195+G196+G197+G198+G199+G200</f>
        <v>0</v>
      </c>
      <c r="H190" s="422">
        <f>H191+H192+H193+H194+H195+H196+H197+H198+H199+H200</f>
        <v>0</v>
      </c>
      <c r="I190" s="618">
        <f>I191+I192+I193+I194+I195+I196+I197+I198+I199+I200</f>
        <v>0</v>
      </c>
      <c r="J190" s="150">
        <f t="shared" ref="J190:X190" si="78">J191+J192+J193+J194+J195+J196+J197+J198+J199+J200</f>
        <v>0</v>
      </c>
      <c r="K190" s="166">
        <f t="shared" si="58"/>
        <v>0</v>
      </c>
      <c r="L190" s="94">
        <f t="shared" si="78"/>
        <v>0</v>
      </c>
      <c r="M190" s="95">
        <f t="shared" si="78"/>
        <v>0</v>
      </c>
      <c r="N190" s="95">
        <f t="shared" si="78"/>
        <v>0</v>
      </c>
      <c r="O190" s="95">
        <f t="shared" si="78"/>
        <v>0</v>
      </c>
      <c r="P190" s="95">
        <f t="shared" si="78"/>
        <v>0</v>
      </c>
      <c r="Q190" s="98">
        <f t="shared" si="78"/>
        <v>0</v>
      </c>
      <c r="R190" s="539">
        <f t="shared" si="57"/>
        <v>0</v>
      </c>
      <c r="S190" s="445">
        <f t="shared" si="78"/>
        <v>0</v>
      </c>
      <c r="T190" s="95">
        <f t="shared" si="78"/>
        <v>0</v>
      </c>
      <c r="U190" s="98">
        <f t="shared" si="78"/>
        <v>0</v>
      </c>
      <c r="V190" s="489">
        <f t="shared" si="78"/>
        <v>0</v>
      </c>
      <c r="W190" s="97">
        <f t="shared" si="78"/>
        <v>0</v>
      </c>
      <c r="X190" s="99">
        <f t="shared" si="78"/>
        <v>0</v>
      </c>
    </row>
    <row r="191" spans="1:24" hidden="1">
      <c r="B191" s="55"/>
      <c r="C191" s="2"/>
      <c r="D191" s="764" t="s">
        <v>371</v>
      </c>
      <c r="E191" s="764"/>
      <c r="F191" s="406">
        <f t="shared" ref="F191:F200" si="79">SUM(K191:W191)</f>
        <v>0</v>
      </c>
      <c r="G191" s="429">
        <f t="shared" ref="G191:H200" si="80">SUM(K191:W191)</f>
        <v>0</v>
      </c>
      <c r="H191" s="429">
        <f t="shared" si="80"/>
        <v>0</v>
      </c>
      <c r="I191" s="625">
        <f t="shared" ref="I191:I200" si="81">SUM(L191:X191)</f>
        <v>0</v>
      </c>
      <c r="J191" s="149"/>
      <c r="K191" s="167">
        <f t="shared" si="58"/>
        <v>0</v>
      </c>
      <c r="L191" s="75"/>
      <c r="M191" s="1"/>
      <c r="N191" s="1"/>
      <c r="O191" s="1"/>
      <c r="P191" s="1"/>
      <c r="Q191" s="81"/>
      <c r="R191" s="541">
        <f t="shared" si="57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544</v>
      </c>
      <c r="E192" s="764"/>
      <c r="F192" s="406">
        <f t="shared" si="79"/>
        <v>0</v>
      </c>
      <c r="G192" s="429">
        <f t="shared" si="80"/>
        <v>0</v>
      </c>
      <c r="H192" s="429">
        <f t="shared" si="80"/>
        <v>0</v>
      </c>
      <c r="I192" s="625">
        <f t="shared" si="81"/>
        <v>0</v>
      </c>
      <c r="J192" s="149"/>
      <c r="K192" s="167">
        <f t="shared" si="58"/>
        <v>0</v>
      </c>
      <c r="L192" s="75"/>
      <c r="M192" s="1"/>
      <c r="N192" s="1"/>
      <c r="O192" s="1"/>
      <c r="P192" s="1"/>
      <c r="Q192" s="81"/>
      <c r="R192" s="541">
        <f t="shared" si="57"/>
        <v>0</v>
      </c>
      <c r="S192" s="447"/>
      <c r="T192" s="1"/>
      <c r="U192" s="81"/>
      <c r="V192" s="490"/>
      <c r="W192" s="42"/>
      <c r="X192" s="44"/>
    </row>
    <row r="193" spans="1:24" hidden="1">
      <c r="B193" s="55"/>
      <c r="C193" s="2"/>
      <c r="D193" s="764" t="s">
        <v>547</v>
      </c>
      <c r="E193" s="764"/>
      <c r="F193" s="406">
        <f t="shared" si="79"/>
        <v>0</v>
      </c>
      <c r="G193" s="429">
        <f t="shared" si="80"/>
        <v>0</v>
      </c>
      <c r="H193" s="429">
        <f t="shared" si="80"/>
        <v>0</v>
      </c>
      <c r="I193" s="625">
        <f t="shared" si="81"/>
        <v>0</v>
      </c>
      <c r="J193" s="149"/>
      <c r="K193" s="167">
        <f t="shared" si="58"/>
        <v>0</v>
      </c>
      <c r="L193" s="75"/>
      <c r="M193" s="1"/>
      <c r="N193" s="1"/>
      <c r="O193" s="1"/>
      <c r="P193" s="1"/>
      <c r="Q193" s="81"/>
      <c r="R193" s="541">
        <f t="shared" si="57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35" t="s">
        <v>818</v>
      </c>
      <c r="E194" s="735"/>
      <c r="F194" s="409">
        <f t="shared" si="79"/>
        <v>0</v>
      </c>
      <c r="G194" s="432">
        <f t="shared" si="80"/>
        <v>0</v>
      </c>
      <c r="H194" s="432">
        <f t="shared" si="80"/>
        <v>0</v>
      </c>
      <c r="I194" s="628">
        <f t="shared" si="81"/>
        <v>0</v>
      </c>
      <c r="J194" s="159"/>
      <c r="K194" s="167">
        <f t="shared" si="58"/>
        <v>0</v>
      </c>
      <c r="L194" s="75"/>
      <c r="M194" s="1"/>
      <c r="N194" s="1"/>
      <c r="O194" s="1"/>
      <c r="P194" s="1"/>
      <c r="Q194" s="81"/>
      <c r="R194" s="541">
        <f t="shared" si="57"/>
        <v>0</v>
      </c>
      <c r="S194" s="447"/>
      <c r="T194" s="1"/>
      <c r="U194" s="81"/>
      <c r="V194" s="490"/>
      <c r="W194" s="42"/>
      <c r="X194" s="44"/>
    </row>
    <row r="195" spans="1:24" hidden="1">
      <c r="B195" s="55"/>
      <c r="C195" s="2"/>
      <c r="D195" s="764" t="s">
        <v>554</v>
      </c>
      <c r="E195" s="764"/>
      <c r="F195" s="406">
        <f t="shared" si="79"/>
        <v>0</v>
      </c>
      <c r="G195" s="429">
        <f t="shared" si="80"/>
        <v>0</v>
      </c>
      <c r="H195" s="429">
        <f t="shared" si="80"/>
        <v>0</v>
      </c>
      <c r="I195" s="625">
        <f t="shared" si="81"/>
        <v>0</v>
      </c>
      <c r="J195" s="149"/>
      <c r="K195" s="167">
        <f t="shared" si="58"/>
        <v>0</v>
      </c>
      <c r="L195" s="75"/>
      <c r="M195" s="1"/>
      <c r="N195" s="1"/>
      <c r="O195" s="1"/>
      <c r="P195" s="1"/>
      <c r="Q195" s="81"/>
      <c r="R195" s="541">
        <f t="shared" si="57"/>
        <v>0</v>
      </c>
      <c r="S195" s="447"/>
      <c r="T195" s="1"/>
      <c r="U195" s="81"/>
      <c r="V195" s="490"/>
      <c r="W195" s="42"/>
      <c r="X195" s="44"/>
    </row>
    <row r="196" spans="1:24" hidden="1">
      <c r="B196" s="55"/>
      <c r="C196" s="2"/>
      <c r="D196" s="764" t="s">
        <v>553</v>
      </c>
      <c r="E196" s="764"/>
      <c r="F196" s="406">
        <f t="shared" si="79"/>
        <v>0</v>
      </c>
      <c r="G196" s="429">
        <f t="shared" si="80"/>
        <v>0</v>
      </c>
      <c r="H196" s="429">
        <f t="shared" si="80"/>
        <v>0</v>
      </c>
      <c r="I196" s="625">
        <f t="shared" si="81"/>
        <v>0</v>
      </c>
      <c r="J196" s="149"/>
      <c r="K196" s="167">
        <f t="shared" si="58"/>
        <v>0</v>
      </c>
      <c r="L196" s="75"/>
      <c r="M196" s="1"/>
      <c r="N196" s="1"/>
      <c r="O196" s="1"/>
      <c r="P196" s="1"/>
      <c r="Q196" s="81"/>
      <c r="R196" s="541">
        <f t="shared" si="57"/>
        <v>0</v>
      </c>
      <c r="S196" s="447"/>
      <c r="T196" s="1"/>
      <c r="U196" s="81"/>
      <c r="V196" s="490"/>
      <c r="W196" s="42"/>
      <c r="X196" s="44"/>
    </row>
    <row r="197" spans="1:24" ht="25.5" hidden="1" customHeight="1">
      <c r="B197" s="55"/>
      <c r="C197" s="2"/>
      <c r="D197" s="735" t="s">
        <v>557</v>
      </c>
      <c r="E197" s="735"/>
      <c r="F197" s="409">
        <f t="shared" si="79"/>
        <v>0</v>
      </c>
      <c r="G197" s="432">
        <f t="shared" si="80"/>
        <v>0</v>
      </c>
      <c r="H197" s="432">
        <f t="shared" si="80"/>
        <v>0</v>
      </c>
      <c r="I197" s="628">
        <f t="shared" si="81"/>
        <v>0</v>
      </c>
      <c r="J197" s="159"/>
      <c r="K197" s="167">
        <f t="shared" si="58"/>
        <v>0</v>
      </c>
      <c r="L197" s="75"/>
      <c r="M197" s="1"/>
      <c r="N197" s="1"/>
      <c r="O197" s="1"/>
      <c r="P197" s="1"/>
      <c r="Q197" s="81"/>
      <c r="R197" s="541">
        <f t="shared" si="57"/>
        <v>0</v>
      </c>
      <c r="S197" s="447"/>
      <c r="T197" s="1"/>
      <c r="U197" s="81"/>
      <c r="V197" s="490"/>
      <c r="W197" s="42"/>
      <c r="X197" s="44"/>
    </row>
    <row r="198" spans="1:24" hidden="1">
      <c r="B198" s="55"/>
      <c r="C198" s="2"/>
      <c r="D198" s="764" t="s">
        <v>819</v>
      </c>
      <c r="E198" s="764"/>
      <c r="F198" s="406">
        <f t="shared" si="79"/>
        <v>0</v>
      </c>
      <c r="G198" s="429">
        <f t="shared" si="80"/>
        <v>0</v>
      </c>
      <c r="H198" s="429">
        <f t="shared" si="80"/>
        <v>0</v>
      </c>
      <c r="I198" s="625">
        <f t="shared" si="81"/>
        <v>0</v>
      </c>
      <c r="J198" s="149"/>
      <c r="K198" s="167">
        <f t="shared" si="58"/>
        <v>0</v>
      </c>
      <c r="L198" s="75"/>
      <c r="M198" s="1"/>
      <c r="N198" s="1"/>
      <c r="O198" s="1"/>
      <c r="P198" s="1"/>
      <c r="Q198" s="81"/>
      <c r="R198" s="541">
        <f t="shared" ref="R198:R259" si="82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562</v>
      </c>
      <c r="E199" s="735"/>
      <c r="F199" s="409">
        <f t="shared" si="79"/>
        <v>0</v>
      </c>
      <c r="G199" s="432">
        <f t="shared" si="80"/>
        <v>0</v>
      </c>
      <c r="H199" s="432">
        <f t="shared" si="80"/>
        <v>0</v>
      </c>
      <c r="I199" s="628">
        <f t="shared" si="81"/>
        <v>0</v>
      </c>
      <c r="J199" s="159"/>
      <c r="K199" s="167">
        <f t="shared" si="58"/>
        <v>0</v>
      </c>
      <c r="L199" s="75"/>
      <c r="M199" s="1"/>
      <c r="N199" s="1"/>
      <c r="O199" s="1"/>
      <c r="P199" s="1"/>
      <c r="Q199" s="81"/>
      <c r="R199" s="541">
        <f t="shared" si="82"/>
        <v>0</v>
      </c>
      <c r="S199" s="447"/>
      <c r="T199" s="1"/>
      <c r="U199" s="81"/>
      <c r="V199" s="490"/>
      <c r="W199" s="42"/>
      <c r="X199" s="44"/>
    </row>
    <row r="200" spans="1:24" ht="25.5" hidden="1" customHeight="1">
      <c r="B200" s="55"/>
      <c r="C200" s="2"/>
      <c r="D200" s="735" t="s">
        <v>565</v>
      </c>
      <c r="E200" s="735"/>
      <c r="F200" s="409">
        <f t="shared" si="79"/>
        <v>0</v>
      </c>
      <c r="G200" s="432">
        <f t="shared" si="80"/>
        <v>0</v>
      </c>
      <c r="H200" s="432">
        <f t="shared" si="80"/>
        <v>0</v>
      </c>
      <c r="I200" s="628">
        <f t="shared" si="81"/>
        <v>0</v>
      </c>
      <c r="J200" s="159"/>
      <c r="K200" s="167">
        <f t="shared" si="58"/>
        <v>0</v>
      </c>
      <c r="L200" s="75"/>
      <c r="M200" s="1"/>
      <c r="N200" s="1"/>
      <c r="O200" s="1"/>
      <c r="P200" s="1"/>
      <c r="Q200" s="81"/>
      <c r="R200" s="541">
        <f t="shared" si="82"/>
        <v>0</v>
      </c>
      <c r="S200" s="447"/>
      <c r="T200" s="1"/>
      <c r="U200" s="81"/>
      <c r="V200" s="490"/>
      <c r="W200" s="42"/>
      <c r="X200" s="44"/>
    </row>
    <row r="201" spans="1:24" s="18" customFormat="1" ht="25.5" hidden="1" customHeight="1">
      <c r="A201" s="127" t="s">
        <v>276</v>
      </c>
      <c r="B201" s="92" t="s">
        <v>687</v>
      </c>
      <c r="C201" s="808" t="s">
        <v>607</v>
      </c>
      <c r="D201" s="809"/>
      <c r="E201" s="809"/>
      <c r="F201" s="416">
        <f>F202+F203</f>
        <v>0</v>
      </c>
      <c r="G201" s="439">
        <f>G202+G203</f>
        <v>0</v>
      </c>
      <c r="H201" s="439">
        <f>H202+H203</f>
        <v>0</v>
      </c>
      <c r="I201" s="635">
        <f>I202+I203</f>
        <v>0</v>
      </c>
      <c r="J201" s="163">
        <f t="shared" ref="J201:X201" si="83">J202+J203</f>
        <v>0</v>
      </c>
      <c r="K201" s="166">
        <f t="shared" si="58"/>
        <v>0</v>
      </c>
      <c r="L201" s="94">
        <f t="shared" si="83"/>
        <v>0</v>
      </c>
      <c r="M201" s="95">
        <f t="shared" si="83"/>
        <v>0</v>
      </c>
      <c r="N201" s="95">
        <f t="shared" si="83"/>
        <v>0</v>
      </c>
      <c r="O201" s="95">
        <f t="shared" si="83"/>
        <v>0</v>
      </c>
      <c r="P201" s="95">
        <f t="shared" si="83"/>
        <v>0</v>
      </c>
      <c r="Q201" s="98">
        <f t="shared" si="83"/>
        <v>0</v>
      </c>
      <c r="R201" s="539">
        <f t="shared" si="82"/>
        <v>0</v>
      </c>
      <c r="S201" s="445">
        <f t="shared" si="83"/>
        <v>0</v>
      </c>
      <c r="T201" s="95">
        <f t="shared" si="83"/>
        <v>0</v>
      </c>
      <c r="U201" s="98">
        <f t="shared" si="83"/>
        <v>0</v>
      </c>
      <c r="V201" s="489">
        <f t="shared" si="83"/>
        <v>0</v>
      </c>
      <c r="W201" s="97">
        <f t="shared" si="83"/>
        <v>0</v>
      </c>
      <c r="X201" s="99">
        <f t="shared" si="83"/>
        <v>0</v>
      </c>
    </row>
    <row r="202" spans="1:24" ht="25.5" hidden="1" customHeight="1">
      <c r="B202" s="55"/>
      <c r="C202" s="2"/>
      <c r="D202" s="735" t="s">
        <v>568</v>
      </c>
      <c r="E202" s="735"/>
      <c r="F202" s="409">
        <f>SUM(K202:W202)</f>
        <v>0</v>
      </c>
      <c r="G202" s="432">
        <f>SUM(K202:W202)</f>
        <v>0</v>
      </c>
      <c r="H202" s="432">
        <f>SUM(L202:X202)</f>
        <v>0</v>
      </c>
      <c r="I202" s="628">
        <f>SUM(L202:X202)</f>
        <v>0</v>
      </c>
      <c r="J202" s="159"/>
      <c r="K202" s="167">
        <f t="shared" ref="K202:K259" si="84">SUM(I202:J202)</f>
        <v>0</v>
      </c>
      <c r="L202" s="75"/>
      <c r="M202" s="1"/>
      <c r="N202" s="1"/>
      <c r="O202" s="1"/>
      <c r="P202" s="1"/>
      <c r="Q202" s="81"/>
      <c r="R202" s="541">
        <f t="shared" si="82"/>
        <v>0</v>
      </c>
      <c r="S202" s="447"/>
      <c r="T202" s="1"/>
      <c r="U202" s="81"/>
      <c r="V202" s="490"/>
      <c r="W202" s="42"/>
      <c r="X202" s="44"/>
    </row>
    <row r="203" spans="1:24" ht="25.5" hidden="1" customHeight="1">
      <c r="B203" s="55"/>
      <c r="C203" s="2"/>
      <c r="D203" s="735" t="s">
        <v>569</v>
      </c>
      <c r="E203" s="735"/>
      <c r="F203" s="409">
        <f>SUM(K203:W203)</f>
        <v>0</v>
      </c>
      <c r="G203" s="432">
        <f>SUM(K203:W203)</f>
        <v>0</v>
      </c>
      <c r="H203" s="432">
        <f>SUM(L203:X203)</f>
        <v>0</v>
      </c>
      <c r="I203" s="628">
        <f>SUM(L203:X203)</f>
        <v>0</v>
      </c>
      <c r="J203" s="159"/>
      <c r="K203" s="167">
        <f t="shared" si="84"/>
        <v>0</v>
      </c>
      <c r="L203" s="75"/>
      <c r="M203" s="1"/>
      <c r="N203" s="1"/>
      <c r="O203" s="1"/>
      <c r="P203" s="1"/>
      <c r="Q203" s="81"/>
      <c r="R203" s="541">
        <f t="shared" si="82"/>
        <v>0</v>
      </c>
      <c r="S203" s="447"/>
      <c r="T203" s="1"/>
      <c r="U203" s="81"/>
      <c r="V203" s="490"/>
      <c r="W203" s="42"/>
      <c r="X203" s="44"/>
    </row>
    <row r="204" spans="1:24" s="18" customFormat="1" ht="15" hidden="1" customHeight="1">
      <c r="A204" s="127" t="s">
        <v>277</v>
      </c>
      <c r="B204" s="92" t="s">
        <v>688</v>
      </c>
      <c r="C204" s="808" t="s">
        <v>820</v>
      </c>
      <c r="D204" s="809"/>
      <c r="E204" s="809"/>
      <c r="F204" s="416">
        <f>F205+F206+F207+F208+F209+F210+F211+F212+F213+F214+F215</f>
        <v>0</v>
      </c>
      <c r="G204" s="439">
        <f>G205+G206+G207+G208+G209+G210+G211+G212+G213+G214+G215</f>
        <v>0</v>
      </c>
      <c r="H204" s="439">
        <f>H205+H206+H207+H208+H209+H210+H211+H212+H213+H214+H215</f>
        <v>0</v>
      </c>
      <c r="I204" s="635">
        <f>I205+I206+I207+I208+I209+I210+I211+I212+I213+I214+I215</f>
        <v>0</v>
      </c>
      <c r="J204" s="163">
        <f t="shared" ref="J204:X204" si="85">J205+J206+J207+J208+J209+J210+J211+J212+J213+J214+J215</f>
        <v>0</v>
      </c>
      <c r="K204" s="166">
        <f t="shared" si="84"/>
        <v>0</v>
      </c>
      <c r="L204" s="94">
        <f t="shared" si="85"/>
        <v>0</v>
      </c>
      <c r="M204" s="95">
        <f t="shared" si="85"/>
        <v>0</v>
      </c>
      <c r="N204" s="95">
        <f t="shared" si="85"/>
        <v>0</v>
      </c>
      <c r="O204" s="95">
        <f t="shared" si="85"/>
        <v>0</v>
      </c>
      <c r="P204" s="95">
        <f t="shared" si="85"/>
        <v>0</v>
      </c>
      <c r="Q204" s="98">
        <f t="shared" si="85"/>
        <v>0</v>
      </c>
      <c r="R204" s="539">
        <f t="shared" si="82"/>
        <v>0</v>
      </c>
      <c r="S204" s="445">
        <f t="shared" si="85"/>
        <v>0</v>
      </c>
      <c r="T204" s="95">
        <f t="shared" si="85"/>
        <v>0</v>
      </c>
      <c r="U204" s="98">
        <f t="shared" si="85"/>
        <v>0</v>
      </c>
      <c r="V204" s="489">
        <f t="shared" si="85"/>
        <v>0</v>
      </c>
      <c r="W204" s="97">
        <f t="shared" si="85"/>
        <v>0</v>
      </c>
      <c r="X204" s="99">
        <f t="shared" si="85"/>
        <v>0</v>
      </c>
    </row>
    <row r="205" spans="1:24" hidden="1">
      <c r="B205" s="55"/>
      <c r="C205" s="2"/>
      <c r="D205" s="764" t="s">
        <v>372</v>
      </c>
      <c r="E205" s="764"/>
      <c r="F205" s="406">
        <f t="shared" ref="F205:F217" si="86">SUM(K205:W205)</f>
        <v>0</v>
      </c>
      <c r="G205" s="429">
        <f t="shared" ref="G205:H217" si="87">SUM(K205:W205)</f>
        <v>0</v>
      </c>
      <c r="H205" s="429">
        <f t="shared" si="87"/>
        <v>0</v>
      </c>
      <c r="I205" s="625">
        <f t="shared" ref="I205:I217" si="88">SUM(L205:X205)</f>
        <v>0</v>
      </c>
      <c r="J205" s="149"/>
      <c r="K205" s="167">
        <f t="shared" si="84"/>
        <v>0</v>
      </c>
      <c r="L205" s="75"/>
      <c r="M205" s="1"/>
      <c r="N205" s="1"/>
      <c r="O205" s="1"/>
      <c r="P205" s="1"/>
      <c r="Q205" s="81"/>
      <c r="R205" s="541">
        <f t="shared" si="82"/>
        <v>0</v>
      </c>
      <c r="S205" s="447"/>
      <c r="T205" s="1"/>
      <c r="U205" s="81"/>
      <c r="V205" s="490"/>
      <c r="W205" s="42"/>
      <c r="X205" s="44"/>
    </row>
    <row r="206" spans="1:24" hidden="1">
      <c r="B206" s="55"/>
      <c r="C206" s="2"/>
      <c r="D206" s="764" t="s">
        <v>821</v>
      </c>
      <c r="E206" s="764"/>
      <c r="F206" s="406">
        <f t="shared" si="86"/>
        <v>0</v>
      </c>
      <c r="G206" s="429">
        <f t="shared" si="87"/>
        <v>0</v>
      </c>
      <c r="H206" s="429">
        <f t="shared" si="87"/>
        <v>0</v>
      </c>
      <c r="I206" s="625">
        <f t="shared" si="88"/>
        <v>0</v>
      </c>
      <c r="J206" s="149"/>
      <c r="K206" s="167">
        <f t="shared" si="84"/>
        <v>0</v>
      </c>
      <c r="L206" s="75"/>
      <c r="M206" s="1"/>
      <c r="N206" s="1"/>
      <c r="O206" s="1"/>
      <c r="P206" s="1"/>
      <c r="Q206" s="81"/>
      <c r="R206" s="541">
        <f t="shared" si="82"/>
        <v>0</v>
      </c>
      <c r="S206" s="447"/>
      <c r="T206" s="1"/>
      <c r="U206" s="81"/>
      <c r="V206" s="490"/>
      <c r="W206" s="42"/>
      <c r="X206" s="44"/>
    </row>
    <row r="207" spans="1:24" hidden="1">
      <c r="B207" s="55"/>
      <c r="C207" s="2"/>
      <c r="D207" s="764" t="s">
        <v>375</v>
      </c>
      <c r="E207" s="764"/>
      <c r="F207" s="406">
        <f t="shared" si="86"/>
        <v>0</v>
      </c>
      <c r="G207" s="429">
        <f t="shared" si="87"/>
        <v>0</v>
      </c>
      <c r="H207" s="429">
        <f t="shared" si="87"/>
        <v>0</v>
      </c>
      <c r="I207" s="625">
        <f t="shared" si="88"/>
        <v>0</v>
      </c>
      <c r="J207" s="149"/>
      <c r="K207" s="167">
        <f t="shared" si="84"/>
        <v>0</v>
      </c>
      <c r="L207" s="75"/>
      <c r="M207" s="1"/>
      <c r="N207" s="1"/>
      <c r="O207" s="1"/>
      <c r="P207" s="1"/>
      <c r="Q207" s="81"/>
      <c r="R207" s="541">
        <f t="shared" si="82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373</v>
      </c>
      <c r="E208" s="764"/>
      <c r="F208" s="406">
        <f t="shared" si="86"/>
        <v>0</v>
      </c>
      <c r="G208" s="429">
        <f t="shared" si="87"/>
        <v>0</v>
      </c>
      <c r="H208" s="429">
        <f t="shared" si="87"/>
        <v>0</v>
      </c>
      <c r="I208" s="625">
        <f t="shared" si="88"/>
        <v>0</v>
      </c>
      <c r="J208" s="149"/>
      <c r="K208" s="167">
        <f t="shared" si="84"/>
        <v>0</v>
      </c>
      <c r="L208" s="75"/>
      <c r="M208" s="1"/>
      <c r="N208" s="1"/>
      <c r="O208" s="1"/>
      <c r="P208" s="1"/>
      <c r="Q208" s="81"/>
      <c r="R208" s="541">
        <f t="shared" si="82"/>
        <v>0</v>
      </c>
      <c r="S208" s="447"/>
      <c r="T208" s="1"/>
      <c r="U208" s="81"/>
      <c r="V208" s="490"/>
      <c r="W208" s="42"/>
      <c r="X208" s="44"/>
    </row>
    <row r="209" spans="1:24" hidden="1">
      <c r="B209" s="55"/>
      <c r="C209" s="2"/>
      <c r="D209" s="764" t="s">
        <v>822</v>
      </c>
      <c r="E209" s="764"/>
      <c r="F209" s="406">
        <f t="shared" si="86"/>
        <v>0</v>
      </c>
      <c r="G209" s="429">
        <f t="shared" si="87"/>
        <v>0</v>
      </c>
      <c r="H209" s="429">
        <f t="shared" si="87"/>
        <v>0</v>
      </c>
      <c r="I209" s="625">
        <f t="shared" si="88"/>
        <v>0</v>
      </c>
      <c r="J209" s="149"/>
      <c r="K209" s="167">
        <f t="shared" si="84"/>
        <v>0</v>
      </c>
      <c r="L209" s="75"/>
      <c r="M209" s="1"/>
      <c r="N209" s="1"/>
      <c r="O209" s="1"/>
      <c r="P209" s="1"/>
      <c r="Q209" s="81"/>
      <c r="R209" s="541">
        <f t="shared" si="82"/>
        <v>0</v>
      </c>
      <c r="S209" s="447"/>
      <c r="T209" s="1"/>
      <c r="U209" s="81"/>
      <c r="V209" s="490"/>
      <c r="W209" s="42"/>
      <c r="X209" s="44"/>
    </row>
    <row r="210" spans="1:24" ht="25.5" hidden="1" customHeight="1">
      <c r="B210" s="55"/>
      <c r="C210" s="2"/>
      <c r="D210" s="735" t="s">
        <v>537</v>
      </c>
      <c r="E210" s="735"/>
      <c r="F210" s="409">
        <f t="shared" si="86"/>
        <v>0</v>
      </c>
      <c r="G210" s="432">
        <f t="shared" si="87"/>
        <v>0</v>
      </c>
      <c r="H210" s="432">
        <f t="shared" si="87"/>
        <v>0</v>
      </c>
      <c r="I210" s="628">
        <f t="shared" si="88"/>
        <v>0</v>
      </c>
      <c r="J210" s="159"/>
      <c r="K210" s="167">
        <f t="shared" si="84"/>
        <v>0</v>
      </c>
      <c r="L210" s="75"/>
      <c r="M210" s="1"/>
      <c r="N210" s="1"/>
      <c r="O210" s="1"/>
      <c r="P210" s="1"/>
      <c r="Q210" s="81"/>
      <c r="R210" s="541">
        <f t="shared" si="82"/>
        <v>0</v>
      </c>
      <c r="S210" s="447"/>
      <c r="T210" s="1"/>
      <c r="U210" s="81"/>
      <c r="V210" s="490"/>
      <c r="W210" s="42"/>
      <c r="X210" s="44"/>
    </row>
    <row r="211" spans="1:24" ht="25.5" hidden="1" customHeight="1">
      <c r="B211" s="55"/>
      <c r="C211" s="2"/>
      <c r="D211" s="735" t="s">
        <v>540</v>
      </c>
      <c r="E211" s="735"/>
      <c r="F211" s="409">
        <f t="shared" si="86"/>
        <v>0</v>
      </c>
      <c r="G211" s="432">
        <f t="shared" si="87"/>
        <v>0</v>
      </c>
      <c r="H211" s="432">
        <f t="shared" si="87"/>
        <v>0</v>
      </c>
      <c r="I211" s="628">
        <f t="shared" si="88"/>
        <v>0</v>
      </c>
      <c r="J211" s="159"/>
      <c r="K211" s="167">
        <f t="shared" si="84"/>
        <v>0</v>
      </c>
      <c r="L211" s="75"/>
      <c r="M211" s="1"/>
      <c r="N211" s="1"/>
      <c r="O211" s="1"/>
      <c r="P211" s="1"/>
      <c r="Q211" s="81"/>
      <c r="R211" s="541">
        <f t="shared" si="82"/>
        <v>0</v>
      </c>
      <c r="S211" s="447"/>
      <c r="T211" s="1"/>
      <c r="U211" s="81"/>
      <c r="V211" s="490"/>
      <c r="W211" s="42"/>
      <c r="X211" s="44"/>
    </row>
    <row r="212" spans="1:24" hidden="1">
      <c r="B212" s="55"/>
      <c r="C212" s="2"/>
      <c r="D212" s="764" t="s">
        <v>823</v>
      </c>
      <c r="E212" s="764"/>
      <c r="F212" s="406">
        <f t="shared" si="86"/>
        <v>0</v>
      </c>
      <c r="G212" s="429">
        <f t="shared" si="87"/>
        <v>0</v>
      </c>
      <c r="H212" s="429">
        <f t="shared" si="87"/>
        <v>0</v>
      </c>
      <c r="I212" s="625">
        <f t="shared" si="88"/>
        <v>0</v>
      </c>
      <c r="J212" s="149"/>
      <c r="K212" s="167">
        <f t="shared" si="84"/>
        <v>0</v>
      </c>
      <c r="L212" s="75"/>
      <c r="M212" s="1"/>
      <c r="N212" s="1"/>
      <c r="O212" s="1"/>
      <c r="P212" s="1"/>
      <c r="Q212" s="81"/>
      <c r="R212" s="541">
        <f t="shared" si="82"/>
        <v>0</v>
      </c>
      <c r="S212" s="447"/>
      <c r="T212" s="1"/>
      <c r="U212" s="81"/>
      <c r="V212" s="490"/>
      <c r="W212" s="42"/>
      <c r="X212" s="44"/>
    </row>
    <row r="213" spans="1:24" hidden="1">
      <c r="B213" s="55"/>
      <c r="C213" s="2"/>
      <c r="D213" s="764" t="s">
        <v>374</v>
      </c>
      <c r="E213" s="764"/>
      <c r="F213" s="406">
        <f t="shared" si="86"/>
        <v>0</v>
      </c>
      <c r="G213" s="429">
        <f t="shared" si="87"/>
        <v>0</v>
      </c>
      <c r="H213" s="429">
        <f t="shared" si="87"/>
        <v>0</v>
      </c>
      <c r="I213" s="625">
        <f t="shared" si="88"/>
        <v>0</v>
      </c>
      <c r="J213" s="149"/>
      <c r="K213" s="167">
        <f t="shared" si="84"/>
        <v>0</v>
      </c>
      <c r="L213" s="75"/>
      <c r="M213" s="1"/>
      <c r="N213" s="1"/>
      <c r="O213" s="1"/>
      <c r="P213" s="1"/>
      <c r="Q213" s="81"/>
      <c r="R213" s="541">
        <f t="shared" si="82"/>
        <v>0</v>
      </c>
      <c r="S213" s="447"/>
      <c r="T213" s="1"/>
      <c r="U213" s="81"/>
      <c r="V213" s="490"/>
      <c r="W213" s="42"/>
      <c r="X213" s="44"/>
    </row>
    <row r="214" spans="1:24" hidden="1">
      <c r="B214" s="55"/>
      <c r="C214" s="2"/>
      <c r="D214" s="764" t="s">
        <v>824</v>
      </c>
      <c r="E214" s="764"/>
      <c r="F214" s="406">
        <f t="shared" si="86"/>
        <v>0</v>
      </c>
      <c r="G214" s="429">
        <f t="shared" si="87"/>
        <v>0</v>
      </c>
      <c r="H214" s="429">
        <f t="shared" si="87"/>
        <v>0</v>
      </c>
      <c r="I214" s="625">
        <f t="shared" si="88"/>
        <v>0</v>
      </c>
      <c r="J214" s="149"/>
      <c r="K214" s="167">
        <f t="shared" si="84"/>
        <v>0</v>
      </c>
      <c r="L214" s="75"/>
      <c r="M214" s="1"/>
      <c r="N214" s="1"/>
      <c r="O214" s="1"/>
      <c r="P214" s="1"/>
      <c r="Q214" s="81"/>
      <c r="R214" s="541">
        <f t="shared" si="82"/>
        <v>0</v>
      </c>
      <c r="S214" s="447"/>
      <c r="T214" s="1"/>
      <c r="U214" s="81"/>
      <c r="V214" s="490"/>
      <c r="W214" s="42"/>
      <c r="X214" s="44"/>
    </row>
    <row r="215" spans="1:24" hidden="1">
      <c r="B215" s="55"/>
      <c r="C215" s="2"/>
      <c r="D215" s="764" t="s">
        <v>566</v>
      </c>
      <c r="E215" s="764"/>
      <c r="F215" s="406">
        <f t="shared" si="86"/>
        <v>0</v>
      </c>
      <c r="G215" s="429">
        <f t="shared" si="87"/>
        <v>0</v>
      </c>
      <c r="H215" s="429">
        <f t="shared" si="87"/>
        <v>0</v>
      </c>
      <c r="I215" s="625">
        <f t="shared" si="88"/>
        <v>0</v>
      </c>
      <c r="J215" s="149"/>
      <c r="K215" s="167">
        <f t="shared" si="84"/>
        <v>0</v>
      </c>
      <c r="L215" s="75"/>
      <c r="M215" s="1"/>
      <c r="N215" s="1"/>
      <c r="O215" s="1"/>
      <c r="P215" s="1"/>
      <c r="Q215" s="81"/>
      <c r="R215" s="541">
        <f t="shared" si="82"/>
        <v>0</v>
      </c>
      <c r="S215" s="447"/>
      <c r="T215" s="1"/>
      <c r="U215" s="81"/>
      <c r="V215" s="490"/>
      <c r="W215" s="42"/>
      <c r="X215" s="44"/>
    </row>
    <row r="216" spans="1:24" s="18" customFormat="1" hidden="1">
      <c r="A216" s="127" t="s">
        <v>278</v>
      </c>
      <c r="B216" s="92" t="s">
        <v>689</v>
      </c>
      <c r="C216" s="769" t="s">
        <v>279</v>
      </c>
      <c r="D216" s="770"/>
      <c r="E216" s="770"/>
      <c r="F216" s="399">
        <f t="shared" si="86"/>
        <v>0</v>
      </c>
      <c r="G216" s="422">
        <f t="shared" si="87"/>
        <v>0</v>
      </c>
      <c r="H216" s="422">
        <f t="shared" si="87"/>
        <v>0</v>
      </c>
      <c r="I216" s="618">
        <f t="shared" si="88"/>
        <v>0</v>
      </c>
      <c r="J216" s="150"/>
      <c r="K216" s="166">
        <f t="shared" si="84"/>
        <v>0</v>
      </c>
      <c r="L216" s="94"/>
      <c r="M216" s="95"/>
      <c r="N216" s="95"/>
      <c r="O216" s="95"/>
      <c r="P216" s="95"/>
      <c r="Q216" s="98"/>
      <c r="R216" s="539">
        <f t="shared" si="82"/>
        <v>0</v>
      </c>
      <c r="S216" s="445"/>
      <c r="T216" s="95"/>
      <c r="U216" s="98"/>
      <c r="V216" s="489"/>
      <c r="W216" s="97"/>
      <c r="X216" s="99"/>
    </row>
    <row r="217" spans="1:24" s="18" customFormat="1" hidden="1">
      <c r="A217" s="127" t="s">
        <v>280</v>
      </c>
      <c r="B217" s="92" t="s">
        <v>690</v>
      </c>
      <c r="C217" s="769" t="s">
        <v>281</v>
      </c>
      <c r="D217" s="770"/>
      <c r="E217" s="770"/>
      <c r="F217" s="399">
        <f t="shared" si="86"/>
        <v>0</v>
      </c>
      <c r="G217" s="422">
        <f t="shared" si="87"/>
        <v>0</v>
      </c>
      <c r="H217" s="422">
        <f t="shared" si="87"/>
        <v>0</v>
      </c>
      <c r="I217" s="618">
        <f t="shared" si="88"/>
        <v>0</v>
      </c>
      <c r="J217" s="150"/>
      <c r="K217" s="166">
        <f t="shared" si="84"/>
        <v>0</v>
      </c>
      <c r="L217" s="94"/>
      <c r="M217" s="95"/>
      <c r="N217" s="95"/>
      <c r="O217" s="95"/>
      <c r="P217" s="95"/>
      <c r="Q217" s="98"/>
      <c r="R217" s="539">
        <f t="shared" si="82"/>
        <v>0</v>
      </c>
      <c r="S217" s="445"/>
      <c r="T217" s="95"/>
      <c r="U217" s="98"/>
      <c r="V217" s="489"/>
      <c r="W217" s="97"/>
      <c r="X217" s="99"/>
    </row>
    <row r="218" spans="1:24" s="18" customFormat="1" hidden="1">
      <c r="A218" s="127" t="s">
        <v>282</v>
      </c>
      <c r="B218" s="92" t="s">
        <v>691</v>
      </c>
      <c r="C218" s="769" t="s">
        <v>283</v>
      </c>
      <c r="D218" s="770"/>
      <c r="E218" s="770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618">
        <f>I219+I220+I221+I222+I223+I224+I225+I226+I227+I228</f>
        <v>0</v>
      </c>
      <c r="J218" s="150">
        <f t="shared" ref="J218:X218" si="89">J219+J220+J221+J222+J223+J224+J225+J226+J227+J228</f>
        <v>0</v>
      </c>
      <c r="K218" s="166">
        <f t="shared" si="84"/>
        <v>0</v>
      </c>
      <c r="L218" s="94">
        <f t="shared" si="89"/>
        <v>0</v>
      </c>
      <c r="M218" s="95">
        <f t="shared" si="89"/>
        <v>0</v>
      </c>
      <c r="N218" s="95">
        <f t="shared" si="89"/>
        <v>0</v>
      </c>
      <c r="O218" s="95">
        <f t="shared" si="89"/>
        <v>0</v>
      </c>
      <c r="P218" s="95">
        <f t="shared" si="89"/>
        <v>0</v>
      </c>
      <c r="Q218" s="98">
        <f t="shared" si="89"/>
        <v>0</v>
      </c>
      <c r="R218" s="539">
        <f t="shared" si="82"/>
        <v>0</v>
      </c>
      <c r="S218" s="445">
        <f t="shared" si="89"/>
        <v>0</v>
      </c>
      <c r="T218" s="95">
        <f t="shared" si="89"/>
        <v>0</v>
      </c>
      <c r="U218" s="98">
        <f t="shared" si="89"/>
        <v>0</v>
      </c>
      <c r="V218" s="489">
        <f t="shared" si="89"/>
        <v>0</v>
      </c>
      <c r="W218" s="97">
        <f t="shared" si="89"/>
        <v>0</v>
      </c>
      <c r="X218" s="99">
        <f t="shared" si="89"/>
        <v>0</v>
      </c>
    </row>
    <row r="219" spans="1:24" hidden="1">
      <c r="B219" s="55"/>
      <c r="C219" s="2"/>
      <c r="D219" s="764" t="s">
        <v>376</v>
      </c>
      <c r="E219" s="764"/>
      <c r="F219" s="406">
        <f t="shared" ref="F219:F228" si="90">SUM(K219:W219)</f>
        <v>0</v>
      </c>
      <c r="G219" s="429">
        <f t="shared" ref="G219:H228" si="91">SUM(K219:W219)</f>
        <v>0</v>
      </c>
      <c r="H219" s="429">
        <f t="shared" si="91"/>
        <v>0</v>
      </c>
      <c r="I219" s="625">
        <f t="shared" ref="I219:I228" si="92">SUM(L219:X219)</f>
        <v>0</v>
      </c>
      <c r="J219" s="149"/>
      <c r="K219" s="167">
        <f t="shared" si="84"/>
        <v>0</v>
      </c>
      <c r="L219" s="75"/>
      <c r="M219" s="1"/>
      <c r="N219" s="1"/>
      <c r="O219" s="1"/>
      <c r="P219" s="1"/>
      <c r="Q219" s="81"/>
      <c r="R219" s="541">
        <f t="shared" si="82"/>
        <v>0</v>
      </c>
      <c r="S219" s="447"/>
      <c r="T219" s="1"/>
      <c r="U219" s="81"/>
      <c r="V219" s="490"/>
      <c r="W219" s="42"/>
      <c r="X219" s="44"/>
    </row>
    <row r="220" spans="1:24" hidden="1">
      <c r="B220" s="55"/>
      <c r="C220" s="2"/>
      <c r="D220" s="764" t="s">
        <v>377</v>
      </c>
      <c r="E220" s="764"/>
      <c r="F220" s="406">
        <f t="shared" si="90"/>
        <v>0</v>
      </c>
      <c r="G220" s="429">
        <f t="shared" si="91"/>
        <v>0</v>
      </c>
      <c r="H220" s="429">
        <f t="shared" si="91"/>
        <v>0</v>
      </c>
      <c r="I220" s="625">
        <f t="shared" si="92"/>
        <v>0</v>
      </c>
      <c r="J220" s="149"/>
      <c r="K220" s="167">
        <f t="shared" si="84"/>
        <v>0</v>
      </c>
      <c r="L220" s="75"/>
      <c r="M220" s="1"/>
      <c r="N220" s="1"/>
      <c r="O220" s="1"/>
      <c r="P220" s="1"/>
      <c r="Q220" s="81"/>
      <c r="R220" s="541">
        <f t="shared" si="82"/>
        <v>0</v>
      </c>
      <c r="S220" s="447"/>
      <c r="T220" s="1"/>
      <c r="U220" s="81"/>
      <c r="V220" s="490"/>
      <c r="W220" s="42"/>
      <c r="X220" s="44"/>
    </row>
    <row r="221" spans="1:24" hidden="1">
      <c r="B221" s="55"/>
      <c r="C221" s="2"/>
      <c r="D221" s="764" t="s">
        <v>378</v>
      </c>
      <c r="E221" s="764"/>
      <c r="F221" s="406">
        <f t="shared" si="90"/>
        <v>0</v>
      </c>
      <c r="G221" s="429">
        <f t="shared" si="91"/>
        <v>0</v>
      </c>
      <c r="H221" s="429">
        <f t="shared" si="91"/>
        <v>0</v>
      </c>
      <c r="I221" s="625">
        <f t="shared" si="92"/>
        <v>0</v>
      </c>
      <c r="J221" s="149"/>
      <c r="K221" s="167">
        <f t="shared" si="84"/>
        <v>0</v>
      </c>
      <c r="L221" s="75"/>
      <c r="M221" s="1"/>
      <c r="N221" s="1"/>
      <c r="O221" s="1"/>
      <c r="P221" s="1"/>
      <c r="Q221" s="81"/>
      <c r="R221" s="541">
        <f t="shared" si="82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379</v>
      </c>
      <c r="E222" s="764"/>
      <c r="F222" s="406">
        <f t="shared" si="90"/>
        <v>0</v>
      </c>
      <c r="G222" s="429">
        <f t="shared" si="91"/>
        <v>0</v>
      </c>
      <c r="H222" s="429">
        <f t="shared" si="91"/>
        <v>0</v>
      </c>
      <c r="I222" s="625">
        <f t="shared" si="92"/>
        <v>0</v>
      </c>
      <c r="J222" s="149"/>
      <c r="K222" s="167">
        <f t="shared" si="84"/>
        <v>0</v>
      </c>
      <c r="L222" s="75"/>
      <c r="M222" s="1"/>
      <c r="N222" s="1"/>
      <c r="O222" s="1"/>
      <c r="P222" s="1"/>
      <c r="Q222" s="81"/>
      <c r="R222" s="541">
        <f t="shared" si="82"/>
        <v>0</v>
      </c>
      <c r="S222" s="447"/>
      <c r="T222" s="1"/>
      <c r="U222" s="81"/>
      <c r="V222" s="490"/>
      <c r="W222" s="42"/>
      <c r="X222" s="44"/>
    </row>
    <row r="223" spans="1:24" hidden="1">
      <c r="B223" s="55"/>
      <c r="C223" s="2"/>
      <c r="D223" s="764" t="s">
        <v>380</v>
      </c>
      <c r="E223" s="764"/>
      <c r="F223" s="406">
        <f t="shared" si="90"/>
        <v>0</v>
      </c>
      <c r="G223" s="429">
        <f t="shared" si="91"/>
        <v>0</v>
      </c>
      <c r="H223" s="429">
        <f t="shared" si="91"/>
        <v>0</v>
      </c>
      <c r="I223" s="625">
        <f t="shared" si="92"/>
        <v>0</v>
      </c>
      <c r="J223" s="149"/>
      <c r="K223" s="167">
        <f t="shared" si="84"/>
        <v>0</v>
      </c>
      <c r="L223" s="75"/>
      <c r="M223" s="1"/>
      <c r="N223" s="1"/>
      <c r="O223" s="1"/>
      <c r="P223" s="1"/>
      <c r="Q223" s="81"/>
      <c r="R223" s="541">
        <f t="shared" si="82"/>
        <v>0</v>
      </c>
      <c r="S223" s="447"/>
      <c r="T223" s="1"/>
      <c r="U223" s="81"/>
      <c r="V223" s="490"/>
      <c r="W223" s="42"/>
      <c r="X223" s="44"/>
    </row>
    <row r="224" spans="1:24" ht="25.5" hidden="1" customHeight="1">
      <c r="B224" s="55"/>
      <c r="C224" s="2"/>
      <c r="D224" s="735" t="s">
        <v>538</v>
      </c>
      <c r="E224" s="735"/>
      <c r="F224" s="409">
        <f t="shared" si="90"/>
        <v>0</v>
      </c>
      <c r="G224" s="432">
        <f t="shared" si="91"/>
        <v>0</v>
      </c>
      <c r="H224" s="432">
        <f t="shared" si="91"/>
        <v>0</v>
      </c>
      <c r="I224" s="628">
        <f t="shared" si="92"/>
        <v>0</v>
      </c>
      <c r="J224" s="159"/>
      <c r="K224" s="167">
        <f t="shared" si="84"/>
        <v>0</v>
      </c>
      <c r="L224" s="75"/>
      <c r="M224" s="1"/>
      <c r="N224" s="1"/>
      <c r="O224" s="1"/>
      <c r="P224" s="1"/>
      <c r="Q224" s="81"/>
      <c r="R224" s="541">
        <f t="shared" si="82"/>
        <v>0</v>
      </c>
      <c r="S224" s="447"/>
      <c r="T224" s="1"/>
      <c r="U224" s="81"/>
      <c r="V224" s="490"/>
      <c r="W224" s="42"/>
      <c r="X224" s="44"/>
    </row>
    <row r="225" spans="1:24" ht="25.5" hidden="1" customHeight="1">
      <c r="B225" s="55"/>
      <c r="C225" s="2"/>
      <c r="D225" s="735" t="s">
        <v>541</v>
      </c>
      <c r="E225" s="735"/>
      <c r="F225" s="409">
        <f t="shared" si="90"/>
        <v>0</v>
      </c>
      <c r="G225" s="432">
        <f t="shared" si="91"/>
        <v>0</v>
      </c>
      <c r="H225" s="432">
        <f t="shared" si="91"/>
        <v>0</v>
      </c>
      <c r="I225" s="628">
        <f t="shared" si="92"/>
        <v>0</v>
      </c>
      <c r="J225" s="159"/>
      <c r="K225" s="167">
        <f t="shared" si="84"/>
        <v>0</v>
      </c>
      <c r="L225" s="75"/>
      <c r="M225" s="1"/>
      <c r="N225" s="1"/>
      <c r="O225" s="1"/>
      <c r="P225" s="1"/>
      <c r="Q225" s="81"/>
      <c r="R225" s="541">
        <f t="shared" si="82"/>
        <v>0</v>
      </c>
      <c r="S225" s="447"/>
      <c r="T225" s="1"/>
      <c r="U225" s="81"/>
      <c r="V225" s="490"/>
      <c r="W225" s="42"/>
      <c r="X225" s="44"/>
    </row>
    <row r="226" spans="1:24" hidden="1">
      <c r="B226" s="55"/>
      <c r="C226" s="2"/>
      <c r="D226" s="764" t="s">
        <v>381</v>
      </c>
      <c r="E226" s="764"/>
      <c r="F226" s="406">
        <f t="shared" si="90"/>
        <v>0</v>
      </c>
      <c r="G226" s="429">
        <f t="shared" si="91"/>
        <v>0</v>
      </c>
      <c r="H226" s="429">
        <f t="shared" si="91"/>
        <v>0</v>
      </c>
      <c r="I226" s="625">
        <f t="shared" si="92"/>
        <v>0</v>
      </c>
      <c r="J226" s="149"/>
      <c r="K226" s="167">
        <f t="shared" si="84"/>
        <v>0</v>
      </c>
      <c r="L226" s="75"/>
      <c r="M226" s="1"/>
      <c r="N226" s="1"/>
      <c r="O226" s="1"/>
      <c r="P226" s="1"/>
      <c r="Q226" s="81"/>
      <c r="R226" s="541">
        <f t="shared" si="82"/>
        <v>0</v>
      </c>
      <c r="S226" s="447"/>
      <c r="T226" s="1"/>
      <c r="U226" s="81"/>
      <c r="V226" s="490"/>
      <c r="W226" s="42"/>
      <c r="X226" s="44"/>
    </row>
    <row r="227" spans="1:24" hidden="1">
      <c r="B227" s="55"/>
      <c r="C227" s="2"/>
      <c r="D227" s="764" t="s">
        <v>382</v>
      </c>
      <c r="E227" s="764"/>
      <c r="F227" s="406">
        <f t="shared" si="90"/>
        <v>0</v>
      </c>
      <c r="G227" s="429">
        <f t="shared" si="91"/>
        <v>0</v>
      </c>
      <c r="H227" s="429">
        <f t="shared" si="91"/>
        <v>0</v>
      </c>
      <c r="I227" s="625">
        <f t="shared" si="92"/>
        <v>0</v>
      </c>
      <c r="J227" s="149"/>
      <c r="K227" s="167">
        <f t="shared" si="84"/>
        <v>0</v>
      </c>
      <c r="L227" s="75"/>
      <c r="M227" s="1"/>
      <c r="N227" s="1"/>
      <c r="O227" s="1"/>
      <c r="P227" s="1"/>
      <c r="Q227" s="81"/>
      <c r="R227" s="541">
        <f t="shared" si="82"/>
        <v>0</v>
      </c>
      <c r="S227" s="447"/>
      <c r="T227" s="1"/>
      <c r="U227" s="81"/>
      <c r="V227" s="490"/>
      <c r="W227" s="42"/>
      <c r="X227" s="44"/>
    </row>
    <row r="228" spans="1:24" ht="15.75" hidden="1" thickBot="1">
      <c r="B228" s="57"/>
      <c r="C228" s="20"/>
      <c r="D228" s="772" t="s">
        <v>567</v>
      </c>
      <c r="E228" s="772"/>
      <c r="F228" s="417">
        <f t="shared" si="90"/>
        <v>0</v>
      </c>
      <c r="G228" s="440">
        <f t="shared" si="91"/>
        <v>0</v>
      </c>
      <c r="H228" s="440">
        <f t="shared" si="91"/>
        <v>0</v>
      </c>
      <c r="I228" s="636">
        <f t="shared" si="92"/>
        <v>0</v>
      </c>
      <c r="J228" s="151"/>
      <c r="K228" s="167">
        <f t="shared" si="84"/>
        <v>0</v>
      </c>
      <c r="L228" s="75"/>
      <c r="M228" s="1"/>
      <c r="N228" s="1"/>
      <c r="O228" s="1"/>
      <c r="P228" s="1"/>
      <c r="Q228" s="81"/>
      <c r="R228" s="541">
        <f t="shared" si="82"/>
        <v>0</v>
      </c>
      <c r="S228" s="447"/>
      <c r="T228" s="1"/>
      <c r="U228" s="81"/>
      <c r="V228" s="490"/>
      <c r="W228" s="42"/>
      <c r="X228" s="44"/>
    </row>
    <row r="229" spans="1:24" ht="15.75" thickBot="1">
      <c r="B229" s="100" t="s">
        <v>284</v>
      </c>
      <c r="C229" s="773" t="s">
        <v>285</v>
      </c>
      <c r="D229" s="774"/>
      <c r="E229" s="774"/>
      <c r="F229" s="402">
        <f>F230+F251+F257+F258</f>
        <v>0</v>
      </c>
      <c r="G229" s="425">
        <f>G230+G251+G257+G258</f>
        <v>0</v>
      </c>
      <c r="H229" s="425">
        <f>H230+H251+H257+H258</f>
        <v>0</v>
      </c>
      <c r="I229" s="621">
        <f>I230+I251+I257+I258</f>
        <v>0</v>
      </c>
      <c r="J229" s="152">
        <f t="shared" ref="J229:X229" si="93">J230+J251+J257+J258</f>
        <v>0</v>
      </c>
      <c r="K229" s="164">
        <f t="shared" si="84"/>
        <v>0</v>
      </c>
      <c r="L229" s="86">
        <f t="shared" si="93"/>
        <v>0</v>
      </c>
      <c r="M229" s="87">
        <f t="shared" si="93"/>
        <v>0</v>
      </c>
      <c r="N229" s="87">
        <f t="shared" si="93"/>
        <v>0</v>
      </c>
      <c r="O229" s="87">
        <f t="shared" si="93"/>
        <v>0</v>
      </c>
      <c r="P229" s="87">
        <f t="shared" si="93"/>
        <v>0</v>
      </c>
      <c r="Q229" s="90">
        <f t="shared" si="93"/>
        <v>0</v>
      </c>
      <c r="R229" s="536">
        <f t="shared" si="82"/>
        <v>0</v>
      </c>
      <c r="S229" s="442">
        <f t="shared" si="93"/>
        <v>0</v>
      </c>
      <c r="T229" s="87">
        <f t="shared" si="93"/>
        <v>0</v>
      </c>
      <c r="U229" s="90">
        <f t="shared" si="93"/>
        <v>0</v>
      </c>
      <c r="V229" s="486">
        <f t="shared" si="93"/>
        <v>0</v>
      </c>
      <c r="W229" s="89">
        <f t="shared" si="93"/>
        <v>0</v>
      </c>
      <c r="X229" s="91">
        <f t="shared" si="93"/>
        <v>0</v>
      </c>
    </row>
    <row r="230" spans="1:24" hidden="1">
      <c r="B230" s="116" t="s">
        <v>692</v>
      </c>
      <c r="C230" s="801" t="s">
        <v>286</v>
      </c>
      <c r="D230" s="802"/>
      <c r="E230" s="802"/>
      <c r="F230" s="397">
        <f>F231+F235+F242+F243+F244+F245+F246+F247+F248</f>
        <v>0</v>
      </c>
      <c r="G230" s="420">
        <f>G231+G235+G242+G243+G244+G245+G246+G247+G248</f>
        <v>0</v>
      </c>
      <c r="H230" s="420">
        <f>H231+H235+H242+H243+H244+H245+H246+H247+H248</f>
        <v>0</v>
      </c>
      <c r="I230" s="616">
        <f>I231+I235+I242+I243+I244+I245+I246+I247+I248</f>
        <v>0</v>
      </c>
      <c r="J230" s="148">
        <f t="shared" ref="J230:X230" si="94">J231+J235+J242+J243+J244+J245+J246+J247+J248</f>
        <v>0</v>
      </c>
      <c r="K230" s="165">
        <f t="shared" si="84"/>
        <v>0</v>
      </c>
      <c r="L230" s="118">
        <f t="shared" si="94"/>
        <v>0</v>
      </c>
      <c r="M230" s="119">
        <f t="shared" si="94"/>
        <v>0</v>
      </c>
      <c r="N230" s="119">
        <f t="shared" si="94"/>
        <v>0</v>
      </c>
      <c r="O230" s="119">
        <f t="shared" si="94"/>
        <v>0</v>
      </c>
      <c r="P230" s="119">
        <f t="shared" si="94"/>
        <v>0</v>
      </c>
      <c r="Q230" s="122">
        <f t="shared" si="94"/>
        <v>0</v>
      </c>
      <c r="R230" s="537">
        <f t="shared" si="82"/>
        <v>0</v>
      </c>
      <c r="S230" s="443">
        <f t="shared" si="94"/>
        <v>0</v>
      </c>
      <c r="T230" s="119">
        <f t="shared" si="94"/>
        <v>0</v>
      </c>
      <c r="U230" s="122">
        <f t="shared" si="94"/>
        <v>0</v>
      </c>
      <c r="V230" s="487">
        <f t="shared" si="94"/>
        <v>0</v>
      </c>
      <c r="W230" s="121">
        <f t="shared" si="94"/>
        <v>0</v>
      </c>
      <c r="X230" s="123">
        <f t="shared" si="94"/>
        <v>0</v>
      </c>
    </row>
    <row r="231" spans="1:24" s="18" customFormat="1" hidden="1">
      <c r="A231" s="127"/>
      <c r="B231" s="53" t="s">
        <v>693</v>
      </c>
      <c r="C231" s="799" t="s">
        <v>287</v>
      </c>
      <c r="D231" s="800"/>
      <c r="E231" s="800"/>
      <c r="F231" s="400">
        <f>F232+F233+F234</f>
        <v>0</v>
      </c>
      <c r="G231" s="423">
        <f>G232+G233+G234</f>
        <v>0</v>
      </c>
      <c r="H231" s="423">
        <f>H232+H233+H234</f>
        <v>0</v>
      </c>
      <c r="I231" s="619">
        <f>I232+I233+I234</f>
        <v>0</v>
      </c>
      <c r="J231" s="156">
        <f t="shared" ref="J231:X231" si="95">J232+J233+J234</f>
        <v>0</v>
      </c>
      <c r="K231" s="168">
        <f t="shared" si="84"/>
        <v>0</v>
      </c>
      <c r="L231" s="77">
        <f t="shared" si="95"/>
        <v>0</v>
      </c>
      <c r="M231" s="13">
        <f t="shared" si="95"/>
        <v>0</v>
      </c>
      <c r="N231" s="13">
        <f t="shared" si="95"/>
        <v>0</v>
      </c>
      <c r="O231" s="13">
        <f t="shared" si="95"/>
        <v>0</v>
      </c>
      <c r="P231" s="13">
        <f t="shared" si="95"/>
        <v>0</v>
      </c>
      <c r="Q231" s="82">
        <f t="shared" si="95"/>
        <v>0</v>
      </c>
      <c r="R231" s="540">
        <f t="shared" si="82"/>
        <v>0</v>
      </c>
      <c r="S231" s="446">
        <f t="shared" si="95"/>
        <v>0</v>
      </c>
      <c r="T231" s="13">
        <f t="shared" si="95"/>
        <v>0</v>
      </c>
      <c r="U231" s="82">
        <f t="shared" si="95"/>
        <v>0</v>
      </c>
      <c r="V231" s="488">
        <f t="shared" si="95"/>
        <v>0</v>
      </c>
      <c r="W231" s="43">
        <f t="shared" si="95"/>
        <v>0</v>
      </c>
      <c r="X231" s="45">
        <f t="shared" si="95"/>
        <v>0</v>
      </c>
    </row>
    <row r="232" spans="1:24" s="209" customFormat="1" hidden="1">
      <c r="A232" s="127" t="s">
        <v>288</v>
      </c>
      <c r="B232" s="189" t="s">
        <v>694</v>
      </c>
      <c r="C232" s="240"/>
      <c r="D232" s="803" t="s">
        <v>706</v>
      </c>
      <c r="E232" s="803"/>
      <c r="F232" s="418">
        <f>SUM(K232:W232)</f>
        <v>0</v>
      </c>
      <c r="G232" s="441">
        <f t="shared" ref="G232:H234" si="96">SUM(K232:W232)</f>
        <v>0</v>
      </c>
      <c r="H232" s="441">
        <f t="shared" si="96"/>
        <v>0</v>
      </c>
      <c r="I232" s="637">
        <f>SUM(L232:X232)</f>
        <v>0</v>
      </c>
      <c r="J232" s="284"/>
      <c r="K232" s="191">
        <f t="shared" si="84"/>
        <v>0</v>
      </c>
      <c r="L232" s="199"/>
      <c r="M232" s="193"/>
      <c r="N232" s="193"/>
      <c r="O232" s="193"/>
      <c r="P232" s="193"/>
      <c r="Q232" s="194"/>
      <c r="R232" s="538">
        <f t="shared" si="82"/>
        <v>0</v>
      </c>
      <c r="S232" s="444"/>
      <c r="T232" s="193"/>
      <c r="U232" s="194"/>
      <c r="V232" s="492"/>
      <c r="W232" s="192"/>
      <c r="X232" s="195"/>
    </row>
    <row r="233" spans="1:24" s="209" customFormat="1" hidden="1">
      <c r="A233" s="127" t="s">
        <v>289</v>
      </c>
      <c r="B233" s="189" t="s">
        <v>695</v>
      </c>
      <c r="C233" s="198"/>
      <c r="D233" s="780" t="s">
        <v>707</v>
      </c>
      <c r="E233" s="780"/>
      <c r="F233" s="398">
        <f>SUM(K233:W233)</f>
        <v>0</v>
      </c>
      <c r="G233" s="421">
        <f t="shared" si="96"/>
        <v>0</v>
      </c>
      <c r="H233" s="421">
        <f t="shared" si="96"/>
        <v>0</v>
      </c>
      <c r="I233" s="617">
        <f>SUM(L233:X233)</f>
        <v>0</v>
      </c>
      <c r="J233" s="190"/>
      <c r="K233" s="191">
        <f t="shared" si="84"/>
        <v>0</v>
      </c>
      <c r="L233" s="199"/>
      <c r="M233" s="193"/>
      <c r="N233" s="193"/>
      <c r="O233" s="193"/>
      <c r="P233" s="193"/>
      <c r="Q233" s="194"/>
      <c r="R233" s="538">
        <f t="shared" si="82"/>
        <v>0</v>
      </c>
      <c r="S233" s="444"/>
      <c r="T233" s="193"/>
      <c r="U233" s="194"/>
      <c r="V233" s="492"/>
      <c r="W233" s="192"/>
      <c r="X233" s="195"/>
    </row>
    <row r="234" spans="1:24" s="209" customFormat="1" hidden="1">
      <c r="A234" s="127" t="s">
        <v>290</v>
      </c>
      <c r="B234" s="189" t="s">
        <v>696</v>
      </c>
      <c r="C234" s="198"/>
      <c r="D234" s="780" t="s">
        <v>708</v>
      </c>
      <c r="E234" s="780"/>
      <c r="F234" s="398">
        <f>SUM(K234:W234)</f>
        <v>0</v>
      </c>
      <c r="G234" s="421">
        <f t="shared" si="96"/>
        <v>0</v>
      </c>
      <c r="H234" s="421">
        <f t="shared" si="96"/>
        <v>0</v>
      </c>
      <c r="I234" s="617">
        <f>SUM(L234:X234)</f>
        <v>0</v>
      </c>
      <c r="J234" s="190"/>
      <c r="K234" s="191">
        <f t="shared" si="84"/>
        <v>0</v>
      </c>
      <c r="L234" s="199"/>
      <c r="M234" s="193"/>
      <c r="N234" s="193"/>
      <c r="O234" s="193"/>
      <c r="P234" s="193"/>
      <c r="Q234" s="194"/>
      <c r="R234" s="538">
        <f t="shared" si="82"/>
        <v>0</v>
      </c>
      <c r="S234" s="444"/>
      <c r="T234" s="193"/>
      <c r="U234" s="194"/>
      <c r="V234" s="492"/>
      <c r="W234" s="192"/>
      <c r="X234" s="195"/>
    </row>
    <row r="235" spans="1:24" s="18" customFormat="1" hidden="1">
      <c r="A235" s="127"/>
      <c r="B235" s="53" t="s">
        <v>697</v>
      </c>
      <c r="C235" s="799" t="s">
        <v>291</v>
      </c>
      <c r="D235" s="800"/>
      <c r="E235" s="800"/>
      <c r="F235" s="400">
        <f>F236+F237+F238+F239+F240+F241</f>
        <v>0</v>
      </c>
      <c r="G235" s="423">
        <f>G236+G237+G238+G239+G240+G241</f>
        <v>0</v>
      </c>
      <c r="H235" s="423">
        <f>H236+H237+H238+H239+H240+H241</f>
        <v>0</v>
      </c>
      <c r="I235" s="619">
        <f>I236+I237+I238+I239+I240+I241</f>
        <v>0</v>
      </c>
      <c r="J235" s="156">
        <f t="shared" ref="J235:X235" si="97">J236+J237+J238+J239+J240+J241</f>
        <v>0</v>
      </c>
      <c r="K235" s="168">
        <f t="shared" si="84"/>
        <v>0</v>
      </c>
      <c r="L235" s="77">
        <f t="shared" si="97"/>
        <v>0</v>
      </c>
      <c r="M235" s="13">
        <f t="shared" si="97"/>
        <v>0</v>
      </c>
      <c r="N235" s="13">
        <f t="shared" si="97"/>
        <v>0</v>
      </c>
      <c r="O235" s="13">
        <f t="shared" si="97"/>
        <v>0</v>
      </c>
      <c r="P235" s="13">
        <f t="shared" si="97"/>
        <v>0</v>
      </c>
      <c r="Q235" s="82">
        <f t="shared" si="97"/>
        <v>0</v>
      </c>
      <c r="R235" s="540">
        <f t="shared" si="82"/>
        <v>0</v>
      </c>
      <c r="S235" s="446">
        <f t="shared" si="97"/>
        <v>0</v>
      </c>
      <c r="T235" s="13">
        <f t="shared" si="97"/>
        <v>0</v>
      </c>
      <c r="U235" s="82">
        <f t="shared" si="97"/>
        <v>0</v>
      </c>
      <c r="V235" s="488">
        <f t="shared" si="97"/>
        <v>0</v>
      </c>
      <c r="W235" s="43">
        <f t="shared" si="97"/>
        <v>0</v>
      </c>
      <c r="X235" s="45">
        <f t="shared" si="97"/>
        <v>0</v>
      </c>
    </row>
    <row r="236" spans="1:24" s="209" customFormat="1" hidden="1">
      <c r="A236" s="127" t="s">
        <v>292</v>
      </c>
      <c r="B236" s="189" t="s">
        <v>698</v>
      </c>
      <c r="C236" s="198"/>
      <c r="D236" s="780" t="s">
        <v>383</v>
      </c>
      <c r="E236" s="780"/>
      <c r="F236" s="398">
        <f t="shared" ref="F236:F247" si="98">SUM(K236:W236)</f>
        <v>0</v>
      </c>
      <c r="G236" s="421">
        <f t="shared" ref="G236:H247" si="99">SUM(K236:W236)</f>
        <v>0</v>
      </c>
      <c r="H236" s="421">
        <f t="shared" si="99"/>
        <v>0</v>
      </c>
      <c r="I236" s="617">
        <f t="shared" ref="I236:I247" si="100">SUM(L236:X236)</f>
        <v>0</v>
      </c>
      <c r="J236" s="190"/>
      <c r="K236" s="191">
        <f t="shared" si="84"/>
        <v>0</v>
      </c>
      <c r="L236" s="199"/>
      <c r="M236" s="193"/>
      <c r="N236" s="193"/>
      <c r="O236" s="193"/>
      <c r="P236" s="193"/>
      <c r="Q236" s="194"/>
      <c r="R236" s="538">
        <f t="shared" si="82"/>
        <v>0</v>
      </c>
      <c r="S236" s="444"/>
      <c r="T236" s="193"/>
      <c r="U236" s="194"/>
      <c r="V236" s="492"/>
      <c r="W236" s="192"/>
      <c r="X236" s="195"/>
    </row>
    <row r="237" spans="1:24" s="209" customFormat="1" hidden="1">
      <c r="A237" s="127" t="s">
        <v>293</v>
      </c>
      <c r="B237" s="189" t="s">
        <v>699</v>
      </c>
      <c r="C237" s="198"/>
      <c r="D237" s="780" t="s">
        <v>384</v>
      </c>
      <c r="E237" s="780"/>
      <c r="F237" s="398">
        <f t="shared" si="98"/>
        <v>0</v>
      </c>
      <c r="G237" s="421">
        <f t="shared" si="99"/>
        <v>0</v>
      </c>
      <c r="H237" s="421">
        <f t="shared" si="99"/>
        <v>0</v>
      </c>
      <c r="I237" s="617">
        <f t="shared" si="100"/>
        <v>0</v>
      </c>
      <c r="J237" s="190"/>
      <c r="K237" s="191">
        <f t="shared" si="84"/>
        <v>0</v>
      </c>
      <c r="L237" s="199"/>
      <c r="M237" s="193"/>
      <c r="N237" s="193"/>
      <c r="O237" s="193"/>
      <c r="P237" s="193"/>
      <c r="Q237" s="194"/>
      <c r="R237" s="538">
        <f t="shared" si="82"/>
        <v>0</v>
      </c>
      <c r="S237" s="444"/>
      <c r="T237" s="193"/>
      <c r="U237" s="194"/>
      <c r="V237" s="492"/>
      <c r="W237" s="192"/>
      <c r="X237" s="195"/>
    </row>
    <row r="238" spans="1:24" s="209" customFormat="1" hidden="1">
      <c r="A238" s="127" t="s">
        <v>880</v>
      </c>
      <c r="B238" s="189" t="s">
        <v>881</v>
      </c>
      <c r="C238" s="198"/>
      <c r="D238" s="780" t="s">
        <v>882</v>
      </c>
      <c r="E238" s="780"/>
      <c r="F238" s="398">
        <f t="shared" si="98"/>
        <v>0</v>
      </c>
      <c r="G238" s="421">
        <f t="shared" si="99"/>
        <v>0</v>
      </c>
      <c r="H238" s="421">
        <f t="shared" si="99"/>
        <v>0</v>
      </c>
      <c r="I238" s="617">
        <f t="shared" si="100"/>
        <v>0</v>
      </c>
      <c r="J238" s="190"/>
      <c r="K238" s="191">
        <f t="shared" si="84"/>
        <v>0</v>
      </c>
      <c r="L238" s="199"/>
      <c r="M238" s="193"/>
      <c r="N238" s="193"/>
      <c r="O238" s="193"/>
      <c r="P238" s="193"/>
      <c r="Q238" s="194"/>
      <c r="R238" s="538">
        <f t="shared" si="82"/>
        <v>0</v>
      </c>
      <c r="S238" s="444"/>
      <c r="T238" s="193"/>
      <c r="U238" s="194"/>
      <c r="V238" s="492"/>
      <c r="W238" s="192"/>
      <c r="X238" s="195"/>
    </row>
    <row r="239" spans="1:24" s="209" customFormat="1" hidden="1">
      <c r="A239" s="127" t="s">
        <v>294</v>
      </c>
      <c r="B239" s="189" t="s">
        <v>700</v>
      </c>
      <c r="C239" s="198"/>
      <c r="D239" s="780" t="s">
        <v>295</v>
      </c>
      <c r="E239" s="780"/>
      <c r="F239" s="398">
        <f t="shared" si="98"/>
        <v>0</v>
      </c>
      <c r="G239" s="421">
        <f t="shared" si="99"/>
        <v>0</v>
      </c>
      <c r="H239" s="421">
        <f t="shared" si="99"/>
        <v>0</v>
      </c>
      <c r="I239" s="617">
        <f t="shared" si="100"/>
        <v>0</v>
      </c>
      <c r="J239" s="190"/>
      <c r="K239" s="191">
        <f t="shared" si="84"/>
        <v>0</v>
      </c>
      <c r="L239" s="199"/>
      <c r="M239" s="193"/>
      <c r="N239" s="193"/>
      <c r="O239" s="193"/>
      <c r="P239" s="193"/>
      <c r="Q239" s="194"/>
      <c r="R239" s="538">
        <f t="shared" si="82"/>
        <v>0</v>
      </c>
      <c r="S239" s="444"/>
      <c r="T239" s="193"/>
      <c r="U239" s="194"/>
      <c r="V239" s="492"/>
      <c r="W239" s="192"/>
      <c r="X239" s="195"/>
    </row>
    <row r="240" spans="1:24" s="209" customFormat="1" hidden="1">
      <c r="A240" s="127" t="s">
        <v>296</v>
      </c>
      <c r="B240" s="189" t="s">
        <v>701</v>
      </c>
      <c r="C240" s="198"/>
      <c r="D240" s="780" t="s">
        <v>297</v>
      </c>
      <c r="E240" s="780"/>
      <c r="F240" s="398">
        <f t="shared" si="98"/>
        <v>0</v>
      </c>
      <c r="G240" s="421">
        <f t="shared" si="99"/>
        <v>0</v>
      </c>
      <c r="H240" s="421">
        <f t="shared" si="99"/>
        <v>0</v>
      </c>
      <c r="I240" s="617">
        <f t="shared" si="100"/>
        <v>0</v>
      </c>
      <c r="J240" s="190"/>
      <c r="K240" s="191">
        <f t="shared" si="84"/>
        <v>0</v>
      </c>
      <c r="L240" s="199"/>
      <c r="M240" s="193"/>
      <c r="N240" s="193"/>
      <c r="O240" s="193"/>
      <c r="P240" s="193"/>
      <c r="Q240" s="194"/>
      <c r="R240" s="538">
        <f t="shared" si="82"/>
        <v>0</v>
      </c>
      <c r="S240" s="444"/>
      <c r="T240" s="193"/>
      <c r="U240" s="194"/>
      <c r="V240" s="492"/>
      <c r="W240" s="192"/>
      <c r="X240" s="195"/>
    </row>
    <row r="241" spans="1:24" s="209" customFormat="1" hidden="1">
      <c r="A241" s="127" t="s">
        <v>883</v>
      </c>
      <c r="B241" s="189" t="s">
        <v>884</v>
      </c>
      <c r="C241" s="198"/>
      <c r="D241" s="780" t="s">
        <v>885</v>
      </c>
      <c r="E241" s="780"/>
      <c r="F241" s="398">
        <f t="shared" si="98"/>
        <v>0</v>
      </c>
      <c r="G241" s="421">
        <f t="shared" si="99"/>
        <v>0</v>
      </c>
      <c r="H241" s="421">
        <f t="shared" si="99"/>
        <v>0</v>
      </c>
      <c r="I241" s="617">
        <f t="shared" si="100"/>
        <v>0</v>
      </c>
      <c r="J241" s="190"/>
      <c r="K241" s="191">
        <f t="shared" si="84"/>
        <v>0</v>
      </c>
      <c r="L241" s="199"/>
      <c r="M241" s="193"/>
      <c r="N241" s="193"/>
      <c r="O241" s="193"/>
      <c r="P241" s="193"/>
      <c r="Q241" s="194"/>
      <c r="R241" s="538">
        <f t="shared" si="82"/>
        <v>0</v>
      </c>
      <c r="S241" s="444"/>
      <c r="T241" s="193"/>
      <c r="U241" s="194"/>
      <c r="V241" s="492"/>
      <c r="W241" s="192"/>
      <c r="X241" s="195"/>
    </row>
    <row r="242" spans="1:24" s="41" customFormat="1" hidden="1">
      <c r="A242" s="127" t="s">
        <v>886</v>
      </c>
      <c r="B242" s="53" t="s">
        <v>887</v>
      </c>
      <c r="C242" s="799" t="s">
        <v>888</v>
      </c>
      <c r="D242" s="800"/>
      <c r="E242" s="800"/>
      <c r="F242" s="400">
        <f t="shared" si="98"/>
        <v>0</v>
      </c>
      <c r="G242" s="423">
        <f t="shared" si="99"/>
        <v>0</v>
      </c>
      <c r="H242" s="423">
        <f t="shared" si="99"/>
        <v>0</v>
      </c>
      <c r="I242" s="619">
        <f t="shared" si="100"/>
        <v>0</v>
      </c>
      <c r="J242" s="156"/>
      <c r="K242" s="168">
        <f t="shared" si="84"/>
        <v>0</v>
      </c>
      <c r="L242" s="77"/>
      <c r="M242" s="13"/>
      <c r="N242" s="13"/>
      <c r="O242" s="13"/>
      <c r="P242" s="13"/>
      <c r="Q242" s="82"/>
      <c r="R242" s="540">
        <f t="shared" si="82"/>
        <v>0</v>
      </c>
      <c r="S242" s="446"/>
      <c r="T242" s="13"/>
      <c r="U242" s="82"/>
      <c r="V242" s="488"/>
      <c r="W242" s="43"/>
      <c r="X242" s="45"/>
    </row>
    <row r="243" spans="1:24" s="41" customFormat="1" hidden="1">
      <c r="A243" s="127" t="s">
        <v>298</v>
      </c>
      <c r="B243" s="53" t="s">
        <v>702</v>
      </c>
      <c r="C243" s="799" t="s">
        <v>299</v>
      </c>
      <c r="D243" s="800"/>
      <c r="E243" s="800"/>
      <c r="F243" s="400">
        <f t="shared" si="98"/>
        <v>0</v>
      </c>
      <c r="G243" s="423">
        <f t="shared" si="99"/>
        <v>0</v>
      </c>
      <c r="H243" s="423">
        <f t="shared" si="99"/>
        <v>0</v>
      </c>
      <c r="I243" s="619">
        <f t="shared" si="100"/>
        <v>0</v>
      </c>
      <c r="J243" s="156"/>
      <c r="K243" s="168">
        <f t="shared" si="84"/>
        <v>0</v>
      </c>
      <c r="L243" s="77"/>
      <c r="M243" s="13"/>
      <c r="N243" s="13"/>
      <c r="O243" s="13"/>
      <c r="P243" s="13"/>
      <c r="Q243" s="82"/>
      <c r="R243" s="540">
        <f t="shared" si="82"/>
        <v>0</v>
      </c>
      <c r="S243" s="446"/>
      <c r="T243" s="13"/>
      <c r="U243" s="82"/>
      <c r="V243" s="488"/>
      <c r="W243" s="43"/>
      <c r="X243" s="45"/>
    </row>
    <row r="244" spans="1:24" s="41" customFormat="1" hidden="1">
      <c r="A244" s="127" t="s">
        <v>300</v>
      </c>
      <c r="B244" s="53" t="s">
        <v>703</v>
      </c>
      <c r="C244" s="799" t="s">
        <v>889</v>
      </c>
      <c r="D244" s="800"/>
      <c r="E244" s="800"/>
      <c r="F244" s="400">
        <f t="shared" si="98"/>
        <v>0</v>
      </c>
      <c r="G244" s="423">
        <f t="shared" si="99"/>
        <v>0</v>
      </c>
      <c r="H244" s="423">
        <f t="shared" si="99"/>
        <v>0</v>
      </c>
      <c r="I244" s="619">
        <f t="shared" si="100"/>
        <v>0</v>
      </c>
      <c r="J244" s="156"/>
      <c r="K244" s="168">
        <f t="shared" si="84"/>
        <v>0</v>
      </c>
      <c r="L244" s="77"/>
      <c r="M244" s="13"/>
      <c r="N244" s="13"/>
      <c r="O244" s="13"/>
      <c r="P244" s="13"/>
      <c r="Q244" s="82"/>
      <c r="R244" s="540">
        <f t="shared" si="82"/>
        <v>0</v>
      </c>
      <c r="S244" s="446"/>
      <c r="T244" s="13"/>
      <c r="U244" s="82"/>
      <c r="V244" s="488"/>
      <c r="W244" s="43"/>
      <c r="X244" s="45"/>
    </row>
    <row r="245" spans="1:24" s="41" customFormat="1" hidden="1">
      <c r="A245" s="127" t="s">
        <v>301</v>
      </c>
      <c r="B245" s="53" t="s">
        <v>704</v>
      </c>
      <c r="C245" s="799" t="s">
        <v>890</v>
      </c>
      <c r="D245" s="800"/>
      <c r="E245" s="800"/>
      <c r="F245" s="400">
        <f t="shared" si="98"/>
        <v>0</v>
      </c>
      <c r="G245" s="423">
        <f t="shared" si="99"/>
        <v>0</v>
      </c>
      <c r="H245" s="423">
        <f t="shared" si="99"/>
        <v>0</v>
      </c>
      <c r="I245" s="619">
        <f t="shared" si="100"/>
        <v>0</v>
      </c>
      <c r="J245" s="156"/>
      <c r="K245" s="168">
        <f t="shared" si="84"/>
        <v>0</v>
      </c>
      <c r="L245" s="77"/>
      <c r="M245" s="13"/>
      <c r="N245" s="13"/>
      <c r="O245" s="13"/>
      <c r="P245" s="13"/>
      <c r="Q245" s="82"/>
      <c r="R245" s="540">
        <f t="shared" si="82"/>
        <v>0</v>
      </c>
      <c r="S245" s="446"/>
      <c r="T245" s="13"/>
      <c r="U245" s="82"/>
      <c r="V245" s="488"/>
      <c r="W245" s="43"/>
      <c r="X245" s="45"/>
    </row>
    <row r="246" spans="1:24" s="41" customFormat="1" hidden="1">
      <c r="A246" s="127" t="s">
        <v>302</v>
      </c>
      <c r="B246" s="53" t="s">
        <v>705</v>
      </c>
      <c r="C246" s="799" t="s">
        <v>303</v>
      </c>
      <c r="D246" s="800"/>
      <c r="E246" s="800"/>
      <c r="F246" s="400">
        <f t="shared" si="98"/>
        <v>0</v>
      </c>
      <c r="G246" s="423">
        <f t="shared" si="99"/>
        <v>0</v>
      </c>
      <c r="H246" s="423">
        <f t="shared" si="99"/>
        <v>0</v>
      </c>
      <c r="I246" s="619">
        <f t="shared" si="100"/>
        <v>0</v>
      </c>
      <c r="J246" s="156"/>
      <c r="K246" s="168">
        <f t="shared" si="84"/>
        <v>0</v>
      </c>
      <c r="L246" s="77"/>
      <c r="M246" s="13"/>
      <c r="N246" s="13"/>
      <c r="O246" s="13"/>
      <c r="P246" s="13"/>
      <c r="Q246" s="82"/>
      <c r="R246" s="540">
        <f t="shared" si="82"/>
        <v>0</v>
      </c>
      <c r="S246" s="446"/>
      <c r="T246" s="13"/>
      <c r="U246" s="82"/>
      <c r="V246" s="488"/>
      <c r="W246" s="43"/>
      <c r="X246" s="45"/>
    </row>
    <row r="247" spans="1:24" s="41" customFormat="1" hidden="1">
      <c r="A247" s="127" t="s">
        <v>891</v>
      </c>
      <c r="B247" s="53" t="s">
        <v>892</v>
      </c>
      <c r="C247" s="799" t="s">
        <v>894</v>
      </c>
      <c r="D247" s="800"/>
      <c r="E247" s="800"/>
      <c r="F247" s="400">
        <f t="shared" si="98"/>
        <v>0</v>
      </c>
      <c r="G247" s="423">
        <f t="shared" si="99"/>
        <v>0</v>
      </c>
      <c r="H247" s="423">
        <f t="shared" si="99"/>
        <v>0</v>
      </c>
      <c r="I247" s="619">
        <f t="shared" si="100"/>
        <v>0</v>
      </c>
      <c r="J247" s="156"/>
      <c r="K247" s="168">
        <f t="shared" si="84"/>
        <v>0</v>
      </c>
      <c r="L247" s="77"/>
      <c r="M247" s="13"/>
      <c r="N247" s="13"/>
      <c r="O247" s="13"/>
      <c r="P247" s="13"/>
      <c r="Q247" s="82"/>
      <c r="R247" s="540">
        <f t="shared" si="82"/>
        <v>0</v>
      </c>
      <c r="S247" s="446"/>
      <c r="T247" s="13"/>
      <c r="U247" s="82"/>
      <c r="V247" s="488"/>
      <c r="W247" s="43"/>
      <c r="X247" s="45"/>
    </row>
    <row r="248" spans="1:24" s="41" customFormat="1" hidden="1">
      <c r="A248" s="127"/>
      <c r="B248" s="53" t="s">
        <v>893</v>
      </c>
      <c r="C248" s="799" t="s">
        <v>895</v>
      </c>
      <c r="D248" s="800"/>
      <c r="E248" s="800"/>
      <c r="F248" s="400">
        <f>F249+F250</f>
        <v>0</v>
      </c>
      <c r="G248" s="423">
        <f>G249+G250</f>
        <v>0</v>
      </c>
      <c r="H248" s="423">
        <f>H249+H250</f>
        <v>0</v>
      </c>
      <c r="I248" s="619">
        <f>I249+I250</f>
        <v>0</v>
      </c>
      <c r="J248" s="156">
        <f t="shared" ref="J248:X248" si="101">J249+J250</f>
        <v>0</v>
      </c>
      <c r="K248" s="168">
        <f t="shared" si="84"/>
        <v>0</v>
      </c>
      <c r="L248" s="77">
        <f t="shared" si="101"/>
        <v>0</v>
      </c>
      <c r="M248" s="13">
        <f t="shared" si="101"/>
        <v>0</v>
      </c>
      <c r="N248" s="13">
        <f t="shared" si="101"/>
        <v>0</v>
      </c>
      <c r="O248" s="13">
        <f t="shared" si="101"/>
        <v>0</v>
      </c>
      <c r="P248" s="13">
        <f t="shared" si="101"/>
        <v>0</v>
      </c>
      <c r="Q248" s="82">
        <f t="shared" si="101"/>
        <v>0</v>
      </c>
      <c r="R248" s="540">
        <f t="shared" si="82"/>
        <v>0</v>
      </c>
      <c r="S248" s="446">
        <f t="shared" si="101"/>
        <v>0</v>
      </c>
      <c r="T248" s="13">
        <f t="shared" si="101"/>
        <v>0</v>
      </c>
      <c r="U248" s="82">
        <f t="shared" si="101"/>
        <v>0</v>
      </c>
      <c r="V248" s="488">
        <f t="shared" si="101"/>
        <v>0</v>
      </c>
      <c r="W248" s="43">
        <f t="shared" si="101"/>
        <v>0</v>
      </c>
      <c r="X248" s="45">
        <f t="shared" si="101"/>
        <v>0</v>
      </c>
    </row>
    <row r="249" spans="1:24" s="209" customFormat="1" hidden="1">
      <c r="A249" s="127" t="s">
        <v>897</v>
      </c>
      <c r="B249" s="189" t="s">
        <v>896</v>
      </c>
      <c r="C249" s="198"/>
      <c r="D249" s="780" t="s">
        <v>900</v>
      </c>
      <c r="E249" s="780"/>
      <c r="F249" s="398">
        <f>SUM(K249:W249)</f>
        <v>0</v>
      </c>
      <c r="G249" s="421">
        <f>SUM(K249:W249)</f>
        <v>0</v>
      </c>
      <c r="H249" s="421">
        <f>SUM(L249:X249)</f>
        <v>0</v>
      </c>
      <c r="I249" s="617">
        <f>SUM(L249:X249)</f>
        <v>0</v>
      </c>
      <c r="J249" s="190"/>
      <c r="K249" s="191">
        <f t="shared" si="84"/>
        <v>0</v>
      </c>
      <c r="L249" s="199"/>
      <c r="M249" s="193"/>
      <c r="N249" s="193"/>
      <c r="O249" s="193"/>
      <c r="P249" s="193"/>
      <c r="Q249" s="194"/>
      <c r="R249" s="538">
        <f t="shared" si="82"/>
        <v>0</v>
      </c>
      <c r="S249" s="444"/>
      <c r="T249" s="193"/>
      <c r="U249" s="194"/>
      <c r="V249" s="492"/>
      <c r="W249" s="192"/>
      <c r="X249" s="195"/>
    </row>
    <row r="250" spans="1:24" s="209" customFormat="1" hidden="1">
      <c r="A250" s="127" t="s">
        <v>898</v>
      </c>
      <c r="B250" s="189" t="s">
        <v>899</v>
      </c>
      <c r="C250" s="198"/>
      <c r="D250" s="780" t="s">
        <v>901</v>
      </c>
      <c r="E250" s="780"/>
      <c r="F250" s="398">
        <f>SUM(K250:W250)</f>
        <v>0</v>
      </c>
      <c r="G250" s="421">
        <f>SUM(K250:W250)</f>
        <v>0</v>
      </c>
      <c r="H250" s="421">
        <f>SUM(L250:X250)</f>
        <v>0</v>
      </c>
      <c r="I250" s="617">
        <f>SUM(L250:X250)</f>
        <v>0</v>
      </c>
      <c r="J250" s="190"/>
      <c r="K250" s="191">
        <f t="shared" si="84"/>
        <v>0</v>
      </c>
      <c r="L250" s="199"/>
      <c r="M250" s="193"/>
      <c r="N250" s="193"/>
      <c r="O250" s="193"/>
      <c r="P250" s="193"/>
      <c r="Q250" s="194"/>
      <c r="R250" s="538">
        <f t="shared" si="82"/>
        <v>0</v>
      </c>
      <c r="S250" s="444"/>
      <c r="T250" s="193"/>
      <c r="U250" s="194"/>
      <c r="V250" s="492"/>
      <c r="W250" s="192"/>
      <c r="X250" s="195"/>
    </row>
    <row r="251" spans="1:24" hidden="1">
      <c r="B251" s="92" t="s">
        <v>709</v>
      </c>
      <c r="C251" s="769" t="s">
        <v>304</v>
      </c>
      <c r="D251" s="770"/>
      <c r="E251" s="770"/>
      <c r="F251" s="399">
        <f>F252+F253+F254+F255+F256</f>
        <v>0</v>
      </c>
      <c r="G251" s="422">
        <f>G252+G253+G254+G255+G256</f>
        <v>0</v>
      </c>
      <c r="H251" s="422">
        <f>H252+H253+H254+H255+H256</f>
        <v>0</v>
      </c>
      <c r="I251" s="618">
        <f>I252+I253+I254+I255+I256</f>
        <v>0</v>
      </c>
      <c r="J251" s="150">
        <f t="shared" ref="J251:X251" si="102">J252+J253+J254+J255+J256</f>
        <v>0</v>
      </c>
      <c r="K251" s="166">
        <f t="shared" si="84"/>
        <v>0</v>
      </c>
      <c r="L251" s="94">
        <f t="shared" si="102"/>
        <v>0</v>
      </c>
      <c r="M251" s="95">
        <f t="shared" si="102"/>
        <v>0</v>
      </c>
      <c r="N251" s="95">
        <f t="shared" si="102"/>
        <v>0</v>
      </c>
      <c r="O251" s="95">
        <f t="shared" si="102"/>
        <v>0</v>
      </c>
      <c r="P251" s="95">
        <f t="shared" si="102"/>
        <v>0</v>
      </c>
      <c r="Q251" s="98">
        <f t="shared" si="102"/>
        <v>0</v>
      </c>
      <c r="R251" s="539">
        <f t="shared" si="82"/>
        <v>0</v>
      </c>
      <c r="S251" s="445">
        <f t="shared" si="102"/>
        <v>0</v>
      </c>
      <c r="T251" s="95">
        <f t="shared" si="102"/>
        <v>0</v>
      </c>
      <c r="U251" s="98">
        <f t="shared" si="102"/>
        <v>0</v>
      </c>
      <c r="V251" s="489">
        <f t="shared" si="102"/>
        <v>0</v>
      </c>
      <c r="W251" s="97">
        <f t="shared" si="102"/>
        <v>0</v>
      </c>
      <c r="X251" s="99">
        <f t="shared" si="102"/>
        <v>0</v>
      </c>
    </row>
    <row r="252" spans="1:24" s="41" customFormat="1" hidden="1">
      <c r="A252" s="127" t="s">
        <v>305</v>
      </c>
      <c r="B252" s="196" t="s">
        <v>710</v>
      </c>
      <c r="C252" s="804" t="s">
        <v>385</v>
      </c>
      <c r="D252" s="805"/>
      <c r="E252" s="805"/>
      <c r="F252" s="401">
        <f t="shared" ref="F252:F258" si="103">SUM(K252:W252)</f>
        <v>0</v>
      </c>
      <c r="G252" s="424">
        <f t="shared" ref="G252:H258" si="104">SUM(K252:W252)</f>
        <v>0</v>
      </c>
      <c r="H252" s="424">
        <f t="shared" si="104"/>
        <v>0</v>
      </c>
      <c r="I252" s="620">
        <f t="shared" ref="I252:I258" si="105">SUM(L252:X252)</f>
        <v>0</v>
      </c>
      <c r="J252" s="197"/>
      <c r="K252" s="211">
        <f t="shared" si="84"/>
        <v>0</v>
      </c>
      <c r="L252" s="212"/>
      <c r="M252" s="213"/>
      <c r="N252" s="213"/>
      <c r="O252" s="213"/>
      <c r="P252" s="213"/>
      <c r="Q252" s="216"/>
      <c r="R252" s="545">
        <f t="shared" si="82"/>
        <v>0</v>
      </c>
      <c r="S252" s="451"/>
      <c r="T252" s="213"/>
      <c r="U252" s="216"/>
      <c r="V252" s="560"/>
      <c r="W252" s="215"/>
      <c r="X252" s="214"/>
    </row>
    <row r="253" spans="1:24" s="41" customFormat="1" hidden="1">
      <c r="A253" s="127" t="s">
        <v>306</v>
      </c>
      <c r="B253" s="196" t="s">
        <v>711</v>
      </c>
      <c r="C253" s="804" t="s">
        <v>386</v>
      </c>
      <c r="D253" s="805"/>
      <c r="E253" s="805"/>
      <c r="F253" s="401">
        <f t="shared" si="103"/>
        <v>0</v>
      </c>
      <c r="G253" s="424">
        <f t="shared" si="104"/>
        <v>0</v>
      </c>
      <c r="H253" s="424">
        <f t="shared" si="104"/>
        <v>0</v>
      </c>
      <c r="I253" s="620">
        <f t="shared" si="105"/>
        <v>0</v>
      </c>
      <c r="J253" s="197"/>
      <c r="K253" s="211">
        <f t="shared" si="84"/>
        <v>0</v>
      </c>
      <c r="L253" s="212"/>
      <c r="M253" s="213"/>
      <c r="N253" s="213"/>
      <c r="O253" s="213"/>
      <c r="P253" s="213"/>
      <c r="Q253" s="216"/>
      <c r="R253" s="545">
        <f t="shared" si="82"/>
        <v>0</v>
      </c>
      <c r="S253" s="451"/>
      <c r="T253" s="213"/>
      <c r="U253" s="216"/>
      <c r="V253" s="560"/>
      <c r="W253" s="215"/>
      <c r="X253" s="214"/>
    </row>
    <row r="254" spans="1:24" s="41" customFormat="1" hidden="1">
      <c r="A254" s="127" t="s">
        <v>307</v>
      </c>
      <c r="B254" s="196" t="s">
        <v>712</v>
      </c>
      <c r="C254" s="804" t="s">
        <v>308</v>
      </c>
      <c r="D254" s="805"/>
      <c r="E254" s="805"/>
      <c r="F254" s="401">
        <f t="shared" si="103"/>
        <v>0</v>
      </c>
      <c r="G254" s="424">
        <f t="shared" si="104"/>
        <v>0</v>
      </c>
      <c r="H254" s="424">
        <f t="shared" si="104"/>
        <v>0</v>
      </c>
      <c r="I254" s="620">
        <f t="shared" si="105"/>
        <v>0</v>
      </c>
      <c r="J254" s="197"/>
      <c r="K254" s="211">
        <f t="shared" si="84"/>
        <v>0</v>
      </c>
      <c r="L254" s="212"/>
      <c r="M254" s="213"/>
      <c r="N254" s="213"/>
      <c r="O254" s="213"/>
      <c r="P254" s="213"/>
      <c r="Q254" s="216"/>
      <c r="R254" s="545">
        <f t="shared" si="82"/>
        <v>0</v>
      </c>
      <c r="S254" s="451"/>
      <c r="T254" s="213"/>
      <c r="U254" s="216"/>
      <c r="V254" s="560"/>
      <c r="W254" s="215"/>
      <c r="X254" s="214"/>
    </row>
    <row r="255" spans="1:24" s="41" customFormat="1" hidden="1">
      <c r="A255" s="127" t="s">
        <v>309</v>
      </c>
      <c r="B255" s="196" t="s">
        <v>713</v>
      </c>
      <c r="C255" s="804" t="s">
        <v>310</v>
      </c>
      <c r="D255" s="805"/>
      <c r="E255" s="805"/>
      <c r="F255" s="401">
        <f t="shared" si="103"/>
        <v>0</v>
      </c>
      <c r="G255" s="424">
        <f t="shared" si="104"/>
        <v>0</v>
      </c>
      <c r="H255" s="424">
        <f t="shared" si="104"/>
        <v>0</v>
      </c>
      <c r="I255" s="620">
        <f t="shared" si="105"/>
        <v>0</v>
      </c>
      <c r="J255" s="197"/>
      <c r="K255" s="211">
        <f t="shared" si="84"/>
        <v>0</v>
      </c>
      <c r="L255" s="212"/>
      <c r="M255" s="213"/>
      <c r="N255" s="213"/>
      <c r="O255" s="213"/>
      <c r="P255" s="213"/>
      <c r="Q255" s="216"/>
      <c r="R255" s="545">
        <f t="shared" si="82"/>
        <v>0</v>
      </c>
      <c r="S255" s="451"/>
      <c r="T255" s="213"/>
      <c r="U255" s="216"/>
      <c r="V255" s="560"/>
      <c r="W255" s="215"/>
      <c r="X255" s="214"/>
    </row>
    <row r="256" spans="1:24" s="41" customFormat="1" hidden="1">
      <c r="A256" s="127" t="s">
        <v>311</v>
      </c>
      <c r="B256" s="196" t="s">
        <v>714</v>
      </c>
      <c r="C256" s="804" t="s">
        <v>387</v>
      </c>
      <c r="D256" s="805"/>
      <c r="E256" s="805"/>
      <c r="F256" s="401">
        <f t="shared" si="103"/>
        <v>0</v>
      </c>
      <c r="G256" s="424">
        <f t="shared" si="104"/>
        <v>0</v>
      </c>
      <c r="H256" s="424">
        <f t="shared" si="104"/>
        <v>0</v>
      </c>
      <c r="I256" s="620">
        <f t="shared" si="105"/>
        <v>0</v>
      </c>
      <c r="J256" s="197"/>
      <c r="K256" s="211">
        <f t="shared" si="84"/>
        <v>0</v>
      </c>
      <c r="L256" s="212"/>
      <c r="M256" s="213"/>
      <c r="N256" s="213"/>
      <c r="O256" s="213"/>
      <c r="P256" s="213"/>
      <c r="Q256" s="216"/>
      <c r="R256" s="545">
        <f t="shared" si="82"/>
        <v>0</v>
      </c>
      <c r="S256" s="451"/>
      <c r="T256" s="213"/>
      <c r="U256" s="216"/>
      <c r="V256" s="560"/>
      <c r="W256" s="215"/>
      <c r="X256" s="214"/>
    </row>
    <row r="257" spans="1:24" hidden="1">
      <c r="A257" s="127" t="s">
        <v>313</v>
      </c>
      <c r="B257" s="92" t="s">
        <v>715</v>
      </c>
      <c r="C257" s="769" t="s">
        <v>312</v>
      </c>
      <c r="D257" s="770"/>
      <c r="E257" s="770"/>
      <c r="F257" s="399">
        <f t="shared" si="103"/>
        <v>0</v>
      </c>
      <c r="G257" s="422">
        <f t="shared" si="104"/>
        <v>0</v>
      </c>
      <c r="H257" s="422">
        <f t="shared" si="104"/>
        <v>0</v>
      </c>
      <c r="I257" s="618">
        <f t="shared" si="105"/>
        <v>0</v>
      </c>
      <c r="J257" s="150"/>
      <c r="K257" s="166">
        <f t="shared" si="84"/>
        <v>0</v>
      </c>
      <c r="L257" s="94"/>
      <c r="M257" s="95"/>
      <c r="N257" s="95"/>
      <c r="O257" s="95"/>
      <c r="P257" s="95"/>
      <c r="Q257" s="98"/>
      <c r="R257" s="539">
        <f t="shared" si="82"/>
        <v>0</v>
      </c>
      <c r="S257" s="445"/>
      <c r="T257" s="95"/>
      <c r="U257" s="98"/>
      <c r="V257" s="489"/>
      <c r="W257" s="97"/>
      <c r="X257" s="99"/>
    </row>
    <row r="258" spans="1:24" ht="15.75" hidden="1" thickBot="1">
      <c r="A258" s="127" t="s">
        <v>902</v>
      </c>
      <c r="B258" s="92" t="s">
        <v>903</v>
      </c>
      <c r="C258" s="769" t="s">
        <v>904</v>
      </c>
      <c r="D258" s="770"/>
      <c r="E258" s="770"/>
      <c r="F258" s="399">
        <f t="shared" si="103"/>
        <v>0</v>
      </c>
      <c r="G258" s="422">
        <f t="shared" si="104"/>
        <v>0</v>
      </c>
      <c r="H258" s="422">
        <f t="shared" si="104"/>
        <v>0</v>
      </c>
      <c r="I258" s="618">
        <f t="shared" si="105"/>
        <v>0</v>
      </c>
      <c r="J258" s="150"/>
      <c r="K258" s="166">
        <f t="shared" si="84"/>
        <v>0</v>
      </c>
      <c r="L258" s="94"/>
      <c r="M258" s="95"/>
      <c r="N258" s="95"/>
      <c r="O258" s="95"/>
      <c r="P258" s="95"/>
      <c r="Q258" s="98"/>
      <c r="R258" s="539">
        <f t="shared" si="82"/>
        <v>0</v>
      </c>
      <c r="S258" s="445"/>
      <c r="T258" s="95"/>
      <c r="U258" s="98"/>
      <c r="V258" s="489"/>
      <c r="W258" s="97"/>
      <c r="X258" s="99"/>
    </row>
    <row r="259" spans="1:24" ht="15.75" thickBot="1">
      <c r="B259" s="806" t="s">
        <v>314</v>
      </c>
      <c r="C259" s="807"/>
      <c r="D259" s="807"/>
      <c r="E259" s="807"/>
      <c r="F259" s="396">
        <f>F5+F24+F32+F63+F79+F151+F161+F166+F229</f>
        <v>11450736.370000001</v>
      </c>
      <c r="G259" s="419">
        <f>G5+G24+G32+G63+G79+G151+G161+G166+G229</f>
        <v>11591859</v>
      </c>
      <c r="H259" s="419">
        <f>H5+H24+H32+H63+H79+H151+H161+H166+H229</f>
        <v>11566859</v>
      </c>
      <c r="I259" s="615">
        <f>I5+I24+I32+I63+I79+I151+I161+I166+I229</f>
        <v>12156781</v>
      </c>
      <c r="J259" s="147">
        <f>J5+J24+J32+J63+J79+J151+J161+J166+J229</f>
        <v>0</v>
      </c>
      <c r="K259" s="164">
        <f t="shared" si="84"/>
        <v>12156781</v>
      </c>
      <c r="L259" s="86">
        <f t="shared" ref="L259:X259" si="106">L5+L24+L32+L63+L79+L151+L161+L166+L229</f>
        <v>1705149</v>
      </c>
      <c r="M259" s="87">
        <f t="shared" si="106"/>
        <v>2507263</v>
      </c>
      <c r="N259" s="87">
        <f t="shared" si="106"/>
        <v>629718</v>
      </c>
      <c r="O259" s="87">
        <f t="shared" si="106"/>
        <v>837799</v>
      </c>
      <c r="P259" s="87">
        <f t="shared" si="106"/>
        <v>703260</v>
      </c>
      <c r="Q259" s="90">
        <f t="shared" si="106"/>
        <v>476026</v>
      </c>
      <c r="R259" s="536">
        <f t="shared" si="82"/>
        <v>6859215</v>
      </c>
      <c r="S259" s="442">
        <f t="shared" si="106"/>
        <v>585876</v>
      </c>
      <c r="T259" s="87">
        <f t="shared" si="106"/>
        <v>418509</v>
      </c>
      <c r="U259" s="90">
        <f t="shared" si="106"/>
        <v>548961</v>
      </c>
      <c r="V259" s="486">
        <f t="shared" si="106"/>
        <v>1129532</v>
      </c>
      <c r="W259" s="89">
        <f t="shared" si="106"/>
        <v>1531824</v>
      </c>
      <c r="X259" s="91">
        <f t="shared" si="106"/>
        <v>1082864</v>
      </c>
    </row>
    <row r="260" spans="1:24">
      <c r="B260" s="22"/>
      <c r="C260" s="23"/>
      <c r="D260" s="23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5"/>
      <c r="C261" s="26"/>
      <c r="D261" s="26"/>
      <c r="E261" s="24"/>
      <c r="F261" s="24"/>
      <c r="G261" s="24"/>
      <c r="H261" s="24"/>
      <c r="I261" s="24"/>
      <c r="J261" s="24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8"/>
      <c r="D270" s="28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8"/>
      <c r="D281" s="28"/>
      <c r="E281" s="24"/>
      <c r="F281" s="24"/>
      <c r="G281" s="24"/>
      <c r="H281" s="24"/>
      <c r="I281" s="24"/>
      <c r="J281" s="24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8"/>
      <c r="D292" s="28"/>
      <c r="E292" s="24"/>
      <c r="F292" s="24"/>
      <c r="G292" s="24"/>
      <c r="H292" s="24"/>
      <c r="I292" s="24"/>
      <c r="J292" s="24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9"/>
      <c r="C303" s="23"/>
      <c r="D303" s="23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8"/>
      <c r="D317" s="28"/>
      <c r="E317" s="24"/>
      <c r="F317" s="24"/>
      <c r="G317" s="24"/>
      <c r="H317" s="24"/>
      <c r="I317" s="24"/>
      <c r="J317" s="24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4">
      <c r="B322" s="27"/>
      <c r="C322" s="24"/>
      <c r="D322" s="24"/>
      <c r="E322" s="28"/>
      <c r="F322" s="28"/>
      <c r="G322" s="28"/>
      <c r="H322" s="28"/>
      <c r="I322" s="28"/>
      <c r="J322" s="28"/>
      <c r="K322" s="18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>
      <c r="A328" s="130"/>
      <c r="B328" s="27"/>
      <c r="C328" s="28"/>
      <c r="D328" s="28"/>
      <c r="E328" s="24"/>
      <c r="F328" s="24"/>
      <c r="G328" s="24"/>
      <c r="H328" s="24"/>
      <c r="I328" s="24"/>
      <c r="J328" s="24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49"/>
    </row>
    <row r="339" spans="1:24">
      <c r="B339" s="29"/>
      <c r="C339" s="23"/>
      <c r="D339" s="23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30"/>
      <c r="C340" s="26"/>
      <c r="D340" s="26"/>
      <c r="E340" s="24"/>
      <c r="F340" s="24"/>
      <c r="G340" s="24"/>
      <c r="H340" s="24"/>
      <c r="I340" s="24"/>
      <c r="J340" s="24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8"/>
      <c r="D342" s="28"/>
      <c r="E342" s="24"/>
      <c r="F342" s="24"/>
      <c r="G342" s="24"/>
      <c r="H342" s="24"/>
      <c r="I342" s="24"/>
      <c r="J342" s="24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B346" s="27"/>
      <c r="C346" s="24"/>
      <c r="D346" s="24"/>
      <c r="E346" s="28"/>
      <c r="F346" s="28"/>
      <c r="G346" s="28"/>
      <c r="H346" s="28"/>
      <c r="I346" s="28"/>
      <c r="J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9"/>
      <c r="C366" s="23"/>
      <c r="D366" s="23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8"/>
      <c r="D375" s="28"/>
      <c r="E375" s="24"/>
      <c r="F375" s="24"/>
      <c r="G375" s="24"/>
      <c r="H375" s="24"/>
      <c r="I375" s="24"/>
      <c r="J375" s="24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8"/>
      <c r="D391" s="28"/>
      <c r="E391" s="24"/>
      <c r="F391" s="24"/>
      <c r="G391" s="24"/>
      <c r="H391" s="24"/>
      <c r="I391" s="24"/>
      <c r="J391" s="24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9"/>
      <c r="C402" s="23"/>
      <c r="D402" s="23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9"/>
      <c r="C438" s="23"/>
      <c r="D438" s="23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9"/>
      <c r="C464" s="23"/>
      <c r="D464" s="2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32"/>
      <c r="C465" s="33"/>
      <c r="D465" s="33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34"/>
      <c r="C470" s="35"/>
      <c r="D470" s="35"/>
      <c r="E470" s="36"/>
      <c r="F470" s="36"/>
      <c r="G470" s="36"/>
      <c r="H470" s="36"/>
      <c r="I470" s="36"/>
      <c r="J470" s="36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19"/>
      <c r="C471" s="37"/>
      <c r="D471" s="37"/>
      <c r="E471" s="24"/>
      <c r="F471" s="24"/>
      <c r="G471" s="24"/>
      <c r="H471" s="24"/>
      <c r="I471" s="24"/>
      <c r="J471" s="24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>
      <c r="A477" s="129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4">
      <c r="A478" s="129"/>
      <c r="B478" s="34"/>
      <c r="C478" s="35"/>
      <c r="D478" s="35"/>
      <c r="E478" s="36"/>
      <c r="F478" s="36"/>
      <c r="G478" s="36"/>
      <c r="H478" s="36"/>
      <c r="I478" s="36"/>
      <c r="J478" s="36"/>
    </row>
    <row r="479" spans="1:24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4">
      <c r="B482" s="19"/>
      <c r="C482" s="37"/>
      <c r="D482" s="37"/>
      <c r="E482" s="24"/>
      <c r="F482" s="24"/>
      <c r="G482" s="24"/>
      <c r="H482" s="24"/>
      <c r="I482" s="24"/>
      <c r="J482" s="24"/>
      <c r="K482" s="18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32"/>
      <c r="C484" s="33"/>
      <c r="D484" s="33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49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</sheetData>
  <mergeCells count="246"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A722"/>
  <sheetViews>
    <sheetView workbookViewId="0">
      <pane xSplit="5" ySplit="4" topLeftCell="F8" activePane="bottomRight" state="frozen"/>
      <selection pane="topRight" activeCell="F1" sqref="F1"/>
      <selection pane="bottomLeft" activeCell="A5" sqref="A5"/>
      <selection pane="bottomRight" activeCell="N3" sqref="N3:W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10.7109375" style="12" bestFit="1" customWidth="1"/>
    <col min="13" max="25" width="10.140625" style="12" bestFit="1" customWidth="1"/>
    <col min="26" max="26" width="11.28515625" style="12" bestFit="1" customWidth="1"/>
    <col min="27" max="16384" width="9.140625" style="17"/>
  </cols>
  <sheetData>
    <row r="1" spans="1:26" ht="15.75" thickBot="1">
      <c r="Z1" s="11" t="s">
        <v>827</v>
      </c>
    </row>
    <row r="2" spans="1:26" ht="15" customHeight="1">
      <c r="B2" s="750" t="s">
        <v>0</v>
      </c>
      <c r="C2" s="751"/>
      <c r="D2" s="751"/>
      <c r="E2" s="751"/>
      <c r="F2" s="75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40" t="s">
        <v>1128</v>
      </c>
      <c r="M2" s="849"/>
      <c r="N2" s="756" t="s">
        <v>1127</v>
      </c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98"/>
    </row>
    <row r="3" spans="1:26" ht="27.75" customHeight="1">
      <c r="B3" s="752"/>
      <c r="C3" s="753"/>
      <c r="D3" s="753"/>
      <c r="E3" s="753"/>
      <c r="F3" s="752"/>
      <c r="G3" s="766"/>
      <c r="H3" s="766"/>
      <c r="I3" s="828" t="s">
        <v>853</v>
      </c>
      <c r="J3" s="830" t="s">
        <v>854</v>
      </c>
      <c r="K3" s="832" t="s">
        <v>571</v>
      </c>
      <c r="L3" s="850"/>
      <c r="M3" s="851"/>
      <c r="N3" s="794" t="s">
        <v>1095</v>
      </c>
      <c r="O3" s="795"/>
      <c r="P3" s="795"/>
      <c r="Q3" s="795"/>
      <c r="R3" s="795"/>
      <c r="S3" s="795"/>
      <c r="T3" s="795"/>
      <c r="U3" s="795"/>
      <c r="V3" s="795"/>
      <c r="W3" s="795"/>
      <c r="X3" s="796" t="s">
        <v>1092</v>
      </c>
      <c r="Y3" s="795"/>
      <c r="Z3" s="797"/>
    </row>
    <row r="4" spans="1:26" ht="39" thickBot="1">
      <c r="B4" s="754"/>
      <c r="C4" s="755"/>
      <c r="D4" s="755"/>
      <c r="E4" s="755"/>
      <c r="F4" s="754"/>
      <c r="G4" s="767"/>
      <c r="H4" s="767"/>
      <c r="I4" s="829"/>
      <c r="J4" s="831"/>
      <c r="K4" s="833"/>
      <c r="L4" s="262" t="s">
        <v>965</v>
      </c>
      <c r="M4" s="263" t="s">
        <v>966</v>
      </c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08" t="s">
        <v>598</v>
      </c>
      <c r="T4" s="535" t="s">
        <v>1107</v>
      </c>
      <c r="U4" s="557" t="s">
        <v>599</v>
      </c>
      <c r="V4" s="83" t="s">
        <v>600</v>
      </c>
      <c r="W4" s="654" t="s">
        <v>601</v>
      </c>
      <c r="X4" s="485" t="s">
        <v>602</v>
      </c>
      <c r="Y4" s="653" t="s">
        <v>603</v>
      </c>
      <c r="Z4" s="66" t="s">
        <v>604</v>
      </c>
    </row>
    <row r="5" spans="1:26" ht="15.75" thickBot="1">
      <c r="B5" s="84" t="s">
        <v>118</v>
      </c>
      <c r="C5" s="834" t="s">
        <v>119</v>
      </c>
      <c r="D5" s="835"/>
      <c r="E5" s="835"/>
      <c r="F5" s="396">
        <f>F6+F20</f>
        <v>2190074</v>
      </c>
      <c r="G5" s="419">
        <f t="shared" ref="G5:H5" si="0">G6+G20</f>
        <v>2190074</v>
      </c>
      <c r="H5" s="419">
        <f t="shared" si="0"/>
        <v>2190074</v>
      </c>
      <c r="I5" s="615">
        <f>I6+I20</f>
        <v>2190074</v>
      </c>
      <c r="J5" s="147">
        <f t="shared" ref="J5:Z5" si="1">J6+J20</f>
        <v>0</v>
      </c>
      <c r="K5" s="164">
        <f>SUM(I5:J5)</f>
        <v>2190074</v>
      </c>
      <c r="L5" s="86">
        <f>'082044'!K5</f>
        <v>547519</v>
      </c>
      <c r="M5" s="87">
        <f>'082092'!K5</f>
        <v>1642555</v>
      </c>
      <c r="N5" s="86">
        <f t="shared" si="1"/>
        <v>210074</v>
      </c>
      <c r="O5" s="87">
        <f t="shared" si="1"/>
        <v>180000</v>
      </c>
      <c r="P5" s="87">
        <f t="shared" si="1"/>
        <v>180000</v>
      </c>
      <c r="Q5" s="87">
        <f t="shared" si="1"/>
        <v>180000</v>
      </c>
      <c r="R5" s="87">
        <f t="shared" si="1"/>
        <v>180000</v>
      </c>
      <c r="S5" s="90">
        <f t="shared" si="1"/>
        <v>180000</v>
      </c>
      <c r="T5" s="536">
        <f t="shared" ref="T5" si="2">T6+T20</f>
        <v>1110074</v>
      </c>
      <c r="U5" s="442">
        <f t="shared" si="1"/>
        <v>180000</v>
      </c>
      <c r="V5" s="87">
        <f t="shared" si="1"/>
        <v>180000</v>
      </c>
      <c r="W5" s="90">
        <f t="shared" si="1"/>
        <v>180000</v>
      </c>
      <c r="X5" s="486">
        <f t="shared" si="1"/>
        <v>180000</v>
      </c>
      <c r="Y5" s="89">
        <f t="shared" si="1"/>
        <v>180000</v>
      </c>
      <c r="Z5" s="91">
        <f t="shared" si="1"/>
        <v>180000</v>
      </c>
    </row>
    <row r="6" spans="1:26">
      <c r="B6" s="124" t="s">
        <v>609</v>
      </c>
      <c r="C6" s="748" t="s">
        <v>120</v>
      </c>
      <c r="D6" s="749"/>
      <c r="E6" s="749"/>
      <c r="F6" s="397">
        <f>F7+F8+F9+F10+F11+F12+F13+F14+F15+F16+F17+F18+F19</f>
        <v>2190074</v>
      </c>
      <c r="G6" s="420">
        <f t="shared" ref="G6:H6" si="3">G7+G8+G9+G10+G11+G12+G13+G14+G15+G16+G17+G18+G19</f>
        <v>2190074</v>
      </c>
      <c r="H6" s="420">
        <f t="shared" si="3"/>
        <v>2190074</v>
      </c>
      <c r="I6" s="616">
        <f>I7+I8+I9+I10+I11+I12+I13+I14+I15+I16+I17+I18+I19</f>
        <v>2190074</v>
      </c>
      <c r="J6" s="148">
        <f t="shared" ref="J6:Z6" si="4">J7+J8+J9+J10+J11+J12+J13+J14+J15+J16+J17+J18+J19</f>
        <v>0</v>
      </c>
      <c r="K6" s="165">
        <f t="shared" ref="K6:K72" si="5">SUM(I6:J6)</f>
        <v>2190074</v>
      </c>
      <c r="L6" s="118">
        <f>'082044'!K6</f>
        <v>547519</v>
      </c>
      <c r="M6" s="119">
        <f>'082092'!K6</f>
        <v>1642555</v>
      </c>
      <c r="N6" s="118">
        <f t="shared" si="4"/>
        <v>210074</v>
      </c>
      <c r="O6" s="119">
        <f t="shared" si="4"/>
        <v>180000</v>
      </c>
      <c r="P6" s="119">
        <f t="shared" si="4"/>
        <v>180000</v>
      </c>
      <c r="Q6" s="119">
        <f t="shared" si="4"/>
        <v>180000</v>
      </c>
      <c r="R6" s="119">
        <f t="shared" si="4"/>
        <v>180000</v>
      </c>
      <c r="S6" s="122">
        <f t="shared" si="4"/>
        <v>180000</v>
      </c>
      <c r="T6" s="537">
        <f t="shared" ref="T6" si="6">T7+T8+T9+T10+T11+T12+T13+T14+T15+T16+T17+T18+T19</f>
        <v>1110074</v>
      </c>
      <c r="U6" s="443">
        <f t="shared" si="4"/>
        <v>180000</v>
      </c>
      <c r="V6" s="119">
        <f t="shared" si="4"/>
        <v>180000</v>
      </c>
      <c r="W6" s="122">
        <f t="shared" si="4"/>
        <v>180000</v>
      </c>
      <c r="X6" s="487">
        <f t="shared" si="4"/>
        <v>180000</v>
      </c>
      <c r="Y6" s="121">
        <f t="shared" si="4"/>
        <v>180000</v>
      </c>
      <c r="Z6" s="123">
        <f t="shared" si="4"/>
        <v>180000</v>
      </c>
    </row>
    <row r="7" spans="1:26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>'082044'!F7+'082092'!F7</f>
        <v>2160000</v>
      </c>
      <c r="G7" s="421">
        <f>'082044'!G7+'082092'!G7</f>
        <v>2160000</v>
      </c>
      <c r="H7" s="421">
        <f>'082044'!H7+'082092'!H7</f>
        <v>2160000</v>
      </c>
      <c r="I7" s="617">
        <f>'082044'!I7+'082092'!I7</f>
        <v>2160000</v>
      </c>
      <c r="J7" s="190">
        <f>'082044'!J7+'082092'!J7</f>
        <v>0</v>
      </c>
      <c r="K7" s="191">
        <f>'082044'!K7+'082092'!K7</f>
        <v>2160000</v>
      </c>
      <c r="L7" s="199">
        <f>'082044'!K7</f>
        <v>540000</v>
      </c>
      <c r="M7" s="193">
        <f>'082092'!K7</f>
        <v>1620000</v>
      </c>
      <c r="N7" s="199">
        <f>'082044'!L7+'082092'!L7</f>
        <v>180000</v>
      </c>
      <c r="O7" s="193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3">
        <f>'082044'!P7+'082092'!P7</f>
        <v>180000</v>
      </c>
      <c r="S7" s="194">
        <f>'082044'!Q7+'082092'!Q7</f>
        <v>180000</v>
      </c>
      <c r="T7" s="538">
        <f>'082044'!R7+'082092'!R7</f>
        <v>1080000</v>
      </c>
      <c r="U7" s="444">
        <f>'082044'!S7+'082092'!S7</f>
        <v>180000</v>
      </c>
      <c r="V7" s="193">
        <f>'082044'!T7+'082092'!T7</f>
        <v>180000</v>
      </c>
      <c r="W7" s="194">
        <f>'082044'!U7+'082092'!U7</f>
        <v>180000</v>
      </c>
      <c r="X7" s="492">
        <f>'082044'!V7+'082092'!V7</f>
        <v>180000</v>
      </c>
      <c r="Y7" s="192">
        <f>'082044'!W7+'082092'!W7</f>
        <v>180000</v>
      </c>
      <c r="Z7" s="195">
        <f>'082044'!X7+'082092'!X7</f>
        <v>180000</v>
      </c>
    </row>
    <row r="8" spans="1:26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398">
        <f>'082044'!F8+'082092'!F8</f>
        <v>30074</v>
      </c>
      <c r="G8" s="421">
        <f>'082044'!G8+'082092'!G8</f>
        <v>30074</v>
      </c>
      <c r="H8" s="421">
        <f>'082044'!H8+'082092'!H8</f>
        <v>30074</v>
      </c>
      <c r="I8" s="617">
        <f>'082044'!I8+'082092'!I8</f>
        <v>30074</v>
      </c>
      <c r="J8" s="190">
        <f>'082044'!J8+'082092'!J8</f>
        <v>0</v>
      </c>
      <c r="K8" s="191">
        <f>'082044'!K8+'082092'!K8</f>
        <v>30074</v>
      </c>
      <c r="L8" s="199">
        <f>'082044'!K8</f>
        <v>7519</v>
      </c>
      <c r="M8" s="193">
        <f>'082092'!K8</f>
        <v>22555</v>
      </c>
      <c r="N8" s="199">
        <f>'082044'!L8+'082092'!L8</f>
        <v>30074</v>
      </c>
      <c r="O8" s="193">
        <f>'082044'!M8+'082092'!M8</f>
        <v>0</v>
      </c>
      <c r="P8" s="193">
        <f>'082044'!N8+'082092'!N8</f>
        <v>0</v>
      </c>
      <c r="Q8" s="193">
        <f>'082044'!O8+'082092'!O8</f>
        <v>0</v>
      </c>
      <c r="R8" s="193">
        <f>'082044'!P8+'082092'!P8</f>
        <v>0</v>
      </c>
      <c r="S8" s="194">
        <f>'082044'!Q8+'082092'!Q8</f>
        <v>0</v>
      </c>
      <c r="T8" s="538">
        <f>'082044'!R8+'082092'!R8</f>
        <v>30074</v>
      </c>
      <c r="U8" s="444">
        <f>'082044'!S8+'082092'!S8</f>
        <v>0</v>
      </c>
      <c r="V8" s="193">
        <f>'082044'!T8+'082092'!T8</f>
        <v>0</v>
      </c>
      <c r="W8" s="194">
        <f>'082044'!U8+'082092'!U8</f>
        <v>0</v>
      </c>
      <c r="X8" s="492">
        <f>'082044'!V8+'082092'!V8</f>
        <v>0</v>
      </c>
      <c r="Y8" s="192">
        <f>'082044'!W8+'082092'!W8</f>
        <v>0</v>
      </c>
      <c r="Z8" s="195">
        <f>'082044'!X8+'082092'!X8</f>
        <v>0</v>
      </c>
    </row>
    <row r="9" spans="1:26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421"/>
      <c r="H9" s="421"/>
      <c r="I9" s="617">
        <f t="shared" ref="I9:I19" si="7">SUM(N9:Z9)</f>
        <v>0</v>
      </c>
      <c r="J9" s="190"/>
      <c r="K9" s="191">
        <f t="shared" si="5"/>
        <v>0</v>
      </c>
      <c r="L9" s="199">
        <f>'082044'!K9</f>
        <v>0</v>
      </c>
      <c r="M9" s="193">
        <f>'082092'!K9</f>
        <v>0</v>
      </c>
      <c r="N9" s="199"/>
      <c r="O9" s="193"/>
      <c r="P9" s="193"/>
      <c r="Q9" s="193"/>
      <c r="R9" s="193"/>
      <c r="S9" s="194"/>
      <c r="T9" s="538"/>
      <c r="U9" s="444"/>
      <c r="V9" s="193"/>
      <c r="W9" s="194"/>
      <c r="X9" s="492"/>
      <c r="Y9" s="192"/>
      <c r="Z9" s="195"/>
    </row>
    <row r="10" spans="1:26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421"/>
      <c r="H10" s="421"/>
      <c r="I10" s="617">
        <f t="shared" si="7"/>
        <v>0</v>
      </c>
      <c r="J10" s="190"/>
      <c r="K10" s="191">
        <f t="shared" si="5"/>
        <v>0</v>
      </c>
      <c r="L10" s="199">
        <f>'082044'!K10</f>
        <v>0</v>
      </c>
      <c r="M10" s="193">
        <f>'082092'!K10</f>
        <v>0</v>
      </c>
      <c r="N10" s="199"/>
      <c r="O10" s="193"/>
      <c r="P10" s="193"/>
      <c r="Q10" s="193"/>
      <c r="R10" s="193"/>
      <c r="S10" s="194"/>
      <c r="T10" s="538"/>
      <c r="U10" s="444"/>
      <c r="V10" s="193"/>
      <c r="W10" s="194"/>
      <c r="X10" s="492"/>
      <c r="Y10" s="192"/>
      <c r="Z10" s="195"/>
    </row>
    <row r="11" spans="1:26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421"/>
      <c r="H11" s="421"/>
      <c r="I11" s="617">
        <f t="shared" si="7"/>
        <v>0</v>
      </c>
      <c r="J11" s="190"/>
      <c r="K11" s="191">
        <f t="shared" si="5"/>
        <v>0</v>
      </c>
      <c r="L11" s="199">
        <f>'082044'!K11</f>
        <v>0</v>
      </c>
      <c r="M11" s="193">
        <f>'082092'!K11</f>
        <v>0</v>
      </c>
      <c r="N11" s="199"/>
      <c r="O11" s="193"/>
      <c r="P11" s="193"/>
      <c r="Q11" s="193"/>
      <c r="R11" s="193"/>
      <c r="S11" s="194"/>
      <c r="T11" s="538"/>
      <c r="U11" s="444"/>
      <c r="V11" s="193"/>
      <c r="W11" s="194"/>
      <c r="X11" s="492"/>
      <c r="Y11" s="192"/>
      <c r="Z11" s="195"/>
    </row>
    <row r="12" spans="1:26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421"/>
      <c r="H12" s="421"/>
      <c r="I12" s="617">
        <f t="shared" si="7"/>
        <v>0</v>
      </c>
      <c r="J12" s="190"/>
      <c r="K12" s="191">
        <f t="shared" si="5"/>
        <v>0</v>
      </c>
      <c r="L12" s="199">
        <f>'082044'!K12</f>
        <v>0</v>
      </c>
      <c r="M12" s="193">
        <f>'082092'!K12</f>
        <v>0</v>
      </c>
      <c r="N12" s="199"/>
      <c r="O12" s="193"/>
      <c r="P12" s="193"/>
      <c r="Q12" s="193"/>
      <c r="R12" s="193"/>
      <c r="S12" s="194"/>
      <c r="T12" s="538"/>
      <c r="U12" s="444"/>
      <c r="V12" s="193"/>
      <c r="W12" s="194"/>
      <c r="X12" s="492"/>
      <c r="Y12" s="192"/>
      <c r="Z12" s="195"/>
    </row>
    <row r="13" spans="1:26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421"/>
      <c r="H13" s="421"/>
      <c r="I13" s="617">
        <f t="shared" si="7"/>
        <v>0</v>
      </c>
      <c r="J13" s="190"/>
      <c r="K13" s="191">
        <f t="shared" si="5"/>
        <v>0</v>
      </c>
      <c r="L13" s="199">
        <f>'082044'!K13</f>
        <v>0</v>
      </c>
      <c r="M13" s="193">
        <f>'082092'!K13</f>
        <v>0</v>
      </c>
      <c r="N13" s="199"/>
      <c r="O13" s="193"/>
      <c r="P13" s="193"/>
      <c r="Q13" s="193"/>
      <c r="R13" s="193"/>
      <c r="S13" s="194"/>
      <c r="T13" s="538"/>
      <c r="U13" s="444"/>
      <c r="V13" s="193"/>
      <c r="W13" s="194"/>
      <c r="X13" s="492"/>
      <c r="Y13" s="192"/>
      <c r="Z13" s="195"/>
    </row>
    <row r="14" spans="1:26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421"/>
      <c r="H14" s="421"/>
      <c r="I14" s="617">
        <f t="shared" si="7"/>
        <v>0</v>
      </c>
      <c r="J14" s="190"/>
      <c r="K14" s="191">
        <f t="shared" si="5"/>
        <v>0</v>
      </c>
      <c r="L14" s="199">
        <f>'082044'!K14</f>
        <v>0</v>
      </c>
      <c r="M14" s="193">
        <f>'082092'!K14</f>
        <v>0</v>
      </c>
      <c r="N14" s="199"/>
      <c r="O14" s="193"/>
      <c r="P14" s="193"/>
      <c r="Q14" s="193"/>
      <c r="R14" s="193"/>
      <c r="S14" s="194"/>
      <c r="T14" s="538"/>
      <c r="U14" s="444"/>
      <c r="V14" s="193"/>
      <c r="W14" s="194"/>
      <c r="X14" s="492"/>
      <c r="Y14" s="192"/>
      <c r="Z14" s="195"/>
    </row>
    <row r="15" spans="1:26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421"/>
      <c r="H15" s="421"/>
      <c r="I15" s="617">
        <f t="shared" si="7"/>
        <v>0</v>
      </c>
      <c r="J15" s="190"/>
      <c r="K15" s="191">
        <f t="shared" si="5"/>
        <v>0</v>
      </c>
      <c r="L15" s="199">
        <f>'082044'!K15</f>
        <v>0</v>
      </c>
      <c r="M15" s="193">
        <f>'082092'!K15</f>
        <v>0</v>
      </c>
      <c r="N15" s="199"/>
      <c r="O15" s="193"/>
      <c r="P15" s="193"/>
      <c r="Q15" s="193"/>
      <c r="R15" s="193"/>
      <c r="S15" s="194"/>
      <c r="T15" s="538"/>
      <c r="U15" s="444"/>
      <c r="V15" s="193"/>
      <c r="W15" s="194"/>
      <c r="X15" s="492"/>
      <c r="Y15" s="192"/>
      <c r="Z15" s="195"/>
    </row>
    <row r="16" spans="1:26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421"/>
      <c r="H16" s="421"/>
      <c r="I16" s="617">
        <f t="shared" si="7"/>
        <v>0</v>
      </c>
      <c r="J16" s="190"/>
      <c r="K16" s="191">
        <f t="shared" si="5"/>
        <v>0</v>
      </c>
      <c r="L16" s="199">
        <f>'082044'!K16</f>
        <v>0</v>
      </c>
      <c r="M16" s="193">
        <f>'082092'!K16</f>
        <v>0</v>
      </c>
      <c r="N16" s="199"/>
      <c r="O16" s="193"/>
      <c r="P16" s="193"/>
      <c r="Q16" s="193"/>
      <c r="R16" s="193"/>
      <c r="S16" s="194"/>
      <c r="T16" s="538"/>
      <c r="U16" s="444"/>
      <c r="V16" s="193"/>
      <c r="W16" s="194"/>
      <c r="X16" s="492"/>
      <c r="Y16" s="192"/>
      <c r="Z16" s="195"/>
    </row>
    <row r="17" spans="1:26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421"/>
      <c r="H17" s="421"/>
      <c r="I17" s="617">
        <f t="shared" si="7"/>
        <v>0</v>
      </c>
      <c r="J17" s="190"/>
      <c r="K17" s="191">
        <f t="shared" si="5"/>
        <v>0</v>
      </c>
      <c r="L17" s="199">
        <f>'082044'!K17</f>
        <v>0</v>
      </c>
      <c r="M17" s="193">
        <f>'082092'!K17</f>
        <v>0</v>
      </c>
      <c r="N17" s="199"/>
      <c r="O17" s="193"/>
      <c r="P17" s="193"/>
      <c r="Q17" s="193"/>
      <c r="R17" s="193"/>
      <c r="S17" s="194"/>
      <c r="T17" s="538"/>
      <c r="U17" s="444"/>
      <c r="V17" s="193"/>
      <c r="W17" s="194"/>
      <c r="X17" s="492"/>
      <c r="Y17" s="192"/>
      <c r="Z17" s="195"/>
    </row>
    <row r="18" spans="1:26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421"/>
      <c r="H18" s="421"/>
      <c r="I18" s="617">
        <f t="shared" si="7"/>
        <v>0</v>
      </c>
      <c r="J18" s="190"/>
      <c r="K18" s="191">
        <f t="shared" si="5"/>
        <v>0</v>
      </c>
      <c r="L18" s="199">
        <f>'082044'!K18</f>
        <v>0</v>
      </c>
      <c r="M18" s="193">
        <f>'082092'!K18</f>
        <v>0</v>
      </c>
      <c r="N18" s="199"/>
      <c r="O18" s="193"/>
      <c r="P18" s="193"/>
      <c r="Q18" s="193"/>
      <c r="R18" s="193"/>
      <c r="S18" s="194"/>
      <c r="T18" s="538"/>
      <c r="U18" s="444"/>
      <c r="V18" s="193"/>
      <c r="W18" s="194"/>
      <c r="X18" s="492"/>
      <c r="Y18" s="192"/>
      <c r="Z18" s="195"/>
    </row>
    <row r="19" spans="1:26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421"/>
      <c r="H19" s="421"/>
      <c r="I19" s="617">
        <f t="shared" si="7"/>
        <v>0</v>
      </c>
      <c r="J19" s="190"/>
      <c r="K19" s="191">
        <f t="shared" si="5"/>
        <v>0</v>
      </c>
      <c r="L19" s="199">
        <f>'082044'!K19</f>
        <v>0</v>
      </c>
      <c r="M19" s="193">
        <f>'082092'!K19</f>
        <v>0</v>
      </c>
      <c r="N19" s="199"/>
      <c r="O19" s="193"/>
      <c r="P19" s="193"/>
      <c r="Q19" s="193"/>
      <c r="R19" s="193"/>
      <c r="S19" s="194"/>
      <c r="T19" s="538"/>
      <c r="U19" s="444"/>
      <c r="V19" s="193"/>
      <c r="W19" s="194"/>
      <c r="X19" s="492"/>
      <c r="Y19" s="192"/>
      <c r="Z19" s="195"/>
    </row>
    <row r="20" spans="1:26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 t="shared" ref="G20:H20" si="8">G21+G22+G23</f>
        <v>0</v>
      </c>
      <c r="H20" s="422">
        <f t="shared" si="8"/>
        <v>0</v>
      </c>
      <c r="I20" s="618">
        <f>I21+I22+I23</f>
        <v>0</v>
      </c>
      <c r="J20" s="150">
        <f t="shared" ref="J20:Z20" si="9">J21+J22+J23</f>
        <v>0</v>
      </c>
      <c r="K20" s="166">
        <f t="shared" si="5"/>
        <v>0</v>
      </c>
      <c r="L20" s="94">
        <f>'082044'!K20</f>
        <v>0</v>
      </c>
      <c r="M20" s="95">
        <f>'082092'!K20</f>
        <v>0</v>
      </c>
      <c r="N20" s="94">
        <f t="shared" si="9"/>
        <v>0</v>
      </c>
      <c r="O20" s="95">
        <f t="shared" si="9"/>
        <v>0</v>
      </c>
      <c r="P20" s="95">
        <f t="shared" si="9"/>
        <v>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39">
        <f t="shared" ref="T20" si="10">T21+T22+T23</f>
        <v>0</v>
      </c>
      <c r="U20" s="445">
        <f t="shared" si="9"/>
        <v>0</v>
      </c>
      <c r="V20" s="95">
        <f t="shared" si="9"/>
        <v>0</v>
      </c>
      <c r="W20" s="98">
        <f t="shared" si="9"/>
        <v>0</v>
      </c>
      <c r="X20" s="489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23"/>
      <c r="H21" s="423"/>
      <c r="I21" s="619">
        <f t="shared" ref="I21:I23" si="11">SUM(N21:Z21)</f>
        <v>0</v>
      </c>
      <c r="J21" s="156"/>
      <c r="K21" s="168">
        <f t="shared" si="5"/>
        <v>0</v>
      </c>
      <c r="L21" s="77">
        <f>'082044'!K21</f>
        <v>0</v>
      </c>
      <c r="M21" s="13">
        <f>'082092'!K21</f>
        <v>0</v>
      </c>
      <c r="N21" s="77"/>
      <c r="O21" s="13"/>
      <c r="P21" s="13"/>
      <c r="Q21" s="13"/>
      <c r="R21" s="13"/>
      <c r="S21" s="82"/>
      <c r="T21" s="540"/>
      <c r="U21" s="446"/>
      <c r="V21" s="13"/>
      <c r="W21" s="82"/>
      <c r="X21" s="488"/>
      <c r="Y21" s="43"/>
      <c r="Z21" s="45"/>
    </row>
    <row r="22" spans="1:26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/>
      <c r="G22" s="423"/>
      <c r="H22" s="423"/>
      <c r="I22" s="619">
        <f t="shared" si="11"/>
        <v>0</v>
      </c>
      <c r="J22" s="156"/>
      <c r="K22" s="168">
        <f t="shared" si="5"/>
        <v>0</v>
      </c>
      <c r="L22" s="77">
        <f>'082044'!K22</f>
        <v>0</v>
      </c>
      <c r="M22" s="13">
        <f>'082092'!K22</f>
        <v>0</v>
      </c>
      <c r="N22" s="77"/>
      <c r="O22" s="13"/>
      <c r="P22" s="13"/>
      <c r="Q22" s="13"/>
      <c r="R22" s="13"/>
      <c r="S22" s="82"/>
      <c r="T22" s="540"/>
      <c r="U22" s="446"/>
      <c r="V22" s="13"/>
      <c r="W22" s="82"/>
      <c r="X22" s="488"/>
      <c r="Y22" s="43"/>
      <c r="Z22" s="45"/>
    </row>
    <row r="23" spans="1:26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24"/>
      <c r="H23" s="424"/>
      <c r="I23" s="620">
        <f t="shared" si="11"/>
        <v>0</v>
      </c>
      <c r="J23" s="197"/>
      <c r="K23" s="168">
        <f t="shared" si="5"/>
        <v>0</v>
      </c>
      <c r="L23" s="77">
        <f>'082044'!K23</f>
        <v>0</v>
      </c>
      <c r="M23" s="13">
        <f>'082092'!K23</f>
        <v>0</v>
      </c>
      <c r="N23" s="77"/>
      <c r="O23" s="13"/>
      <c r="P23" s="13"/>
      <c r="Q23" s="13"/>
      <c r="R23" s="13"/>
      <c r="S23" s="82"/>
      <c r="T23" s="540"/>
      <c r="U23" s="446"/>
      <c r="V23" s="13"/>
      <c r="W23" s="82"/>
      <c r="X23" s="488"/>
      <c r="Y23" s="43"/>
      <c r="Z23" s="45"/>
    </row>
    <row r="24" spans="1:26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492320</v>
      </c>
      <c r="G24" s="425">
        <f t="shared" ref="G24:H24" si="12">G25+G26+G27+G28+G29+G30+G31</f>
        <v>492320</v>
      </c>
      <c r="H24" s="425">
        <f t="shared" si="12"/>
        <v>492320</v>
      </c>
      <c r="I24" s="621">
        <f>I25+I26+I27+I28+I29+I30+I31</f>
        <v>492320</v>
      </c>
      <c r="J24" s="152">
        <f t="shared" ref="J24:Z24" si="13">J25+J26+J27+J28+J29+J30+J31</f>
        <v>0</v>
      </c>
      <c r="K24" s="164">
        <f t="shared" si="5"/>
        <v>492320</v>
      </c>
      <c r="L24" s="86">
        <f>'082044'!K24</f>
        <v>123080</v>
      </c>
      <c r="M24" s="87">
        <f>'082092'!K24</f>
        <v>369240</v>
      </c>
      <c r="N24" s="86">
        <f t="shared" si="13"/>
        <v>56720</v>
      </c>
      <c r="O24" s="87">
        <f t="shared" si="13"/>
        <v>39600</v>
      </c>
      <c r="P24" s="87">
        <f t="shared" si="13"/>
        <v>39600</v>
      </c>
      <c r="Q24" s="87">
        <f t="shared" si="13"/>
        <v>39600</v>
      </c>
      <c r="R24" s="87">
        <f t="shared" si="13"/>
        <v>39600</v>
      </c>
      <c r="S24" s="90">
        <f t="shared" si="13"/>
        <v>39600</v>
      </c>
      <c r="T24" s="536">
        <f t="shared" ref="T24" si="14">T25+T26+T27+T28+T29+T30+T31</f>
        <v>254720</v>
      </c>
      <c r="U24" s="442">
        <f t="shared" si="13"/>
        <v>39600</v>
      </c>
      <c r="V24" s="87">
        <f t="shared" si="13"/>
        <v>39600</v>
      </c>
      <c r="W24" s="90">
        <f t="shared" si="13"/>
        <v>39600</v>
      </c>
      <c r="X24" s="486">
        <f t="shared" si="13"/>
        <v>39600</v>
      </c>
      <c r="Y24" s="89">
        <f t="shared" si="13"/>
        <v>39600</v>
      </c>
      <c r="Z24" s="91">
        <f t="shared" si="13"/>
        <v>39600</v>
      </c>
    </row>
    <row r="25" spans="1:26" ht="15.75" thickBot="1">
      <c r="B25" s="61"/>
      <c r="C25" s="826" t="s">
        <v>154</v>
      </c>
      <c r="D25" s="827"/>
      <c r="E25" s="827"/>
      <c r="F25" s="403">
        <f>'082044'!F25+'082092'!F25</f>
        <v>492320</v>
      </c>
      <c r="G25" s="426">
        <f>'082044'!G25+'082092'!G25</f>
        <v>492320</v>
      </c>
      <c r="H25" s="426">
        <f>'082044'!H25+'082092'!H25</f>
        <v>492320</v>
      </c>
      <c r="I25" s="622">
        <f>'082044'!I25+'082092'!I25</f>
        <v>492320</v>
      </c>
      <c r="J25" s="153">
        <f>'082044'!J25+'082092'!J25</f>
        <v>0</v>
      </c>
      <c r="K25" s="167">
        <f>'082044'!K25+'082092'!K25</f>
        <v>492320</v>
      </c>
      <c r="L25" s="75">
        <f>'082044'!K25</f>
        <v>123080</v>
      </c>
      <c r="M25" s="1">
        <f>'082092'!K25</f>
        <v>369240</v>
      </c>
      <c r="N25" s="75">
        <f>'082044'!L25+'082092'!L25</f>
        <v>56720</v>
      </c>
      <c r="O25" s="1">
        <f>'082044'!M25+'082092'!M25</f>
        <v>39600</v>
      </c>
      <c r="P25" s="1">
        <f>'082044'!N25+'082092'!N25</f>
        <v>39600</v>
      </c>
      <c r="Q25" s="1">
        <f>'082044'!O25+'082092'!O25</f>
        <v>39600</v>
      </c>
      <c r="R25" s="1">
        <f>'082044'!P25+'082092'!P25</f>
        <v>39600</v>
      </c>
      <c r="S25" s="81">
        <f>'082044'!Q25+'082092'!Q25</f>
        <v>39600</v>
      </c>
      <c r="T25" s="541">
        <f>'082044'!R25+'082092'!R25</f>
        <v>254720</v>
      </c>
      <c r="U25" s="447">
        <f>'082044'!S25+'082092'!S25</f>
        <v>39600</v>
      </c>
      <c r="V25" s="1">
        <f>'082044'!T25+'082092'!T25</f>
        <v>39600</v>
      </c>
      <c r="W25" s="81">
        <f>'082044'!U25+'082092'!U25</f>
        <v>39600</v>
      </c>
      <c r="X25" s="490">
        <f>'082044'!V25+'082092'!V25</f>
        <v>39600</v>
      </c>
      <c r="Y25" s="42">
        <f>'082044'!W25+'082092'!W25</f>
        <v>39600</v>
      </c>
      <c r="Z25" s="44">
        <f>'082044'!X25+'082092'!X25</f>
        <v>39600</v>
      </c>
    </row>
    <row r="26" spans="1:26" hidden="1">
      <c r="B26" s="62"/>
      <c r="C26" s="822" t="s">
        <v>155</v>
      </c>
      <c r="D26" s="823"/>
      <c r="E26" s="823"/>
      <c r="F26" s="404"/>
      <c r="G26" s="427"/>
      <c r="H26" s="427"/>
      <c r="I26" s="623">
        <f t="shared" ref="I26:I31" si="15">SUM(N26:Z26)</f>
        <v>0</v>
      </c>
      <c r="J26" s="154"/>
      <c r="K26" s="167">
        <f t="shared" si="5"/>
        <v>0</v>
      </c>
      <c r="L26" s="75">
        <f>'082044'!K26</f>
        <v>0</v>
      </c>
      <c r="M26" s="1">
        <f>'082092'!K26</f>
        <v>0</v>
      </c>
      <c r="N26" s="75"/>
      <c r="O26" s="1"/>
      <c r="P26" s="1"/>
      <c r="Q26" s="1"/>
      <c r="R26" s="1"/>
      <c r="S26" s="81"/>
      <c r="T26" s="541"/>
      <c r="U26" s="447"/>
      <c r="V26" s="1"/>
      <c r="W26" s="81"/>
      <c r="X26" s="490"/>
      <c r="Y26" s="42"/>
      <c r="Z26" s="44"/>
    </row>
    <row r="27" spans="1:26" hidden="1">
      <c r="B27" s="62"/>
      <c r="C27" s="822" t="s">
        <v>156</v>
      </c>
      <c r="D27" s="823"/>
      <c r="E27" s="823"/>
      <c r="F27" s="404"/>
      <c r="G27" s="427"/>
      <c r="H27" s="427"/>
      <c r="I27" s="623">
        <f t="shared" si="15"/>
        <v>0</v>
      </c>
      <c r="J27" s="154"/>
      <c r="K27" s="167">
        <f t="shared" si="5"/>
        <v>0</v>
      </c>
      <c r="L27" s="75">
        <f>'082044'!K27</f>
        <v>0</v>
      </c>
      <c r="M27" s="1">
        <f>'082092'!K27</f>
        <v>0</v>
      </c>
      <c r="N27" s="75"/>
      <c r="O27" s="1"/>
      <c r="P27" s="1"/>
      <c r="Q27" s="1"/>
      <c r="R27" s="1"/>
      <c r="S27" s="81"/>
      <c r="T27" s="541"/>
      <c r="U27" s="447"/>
      <c r="V27" s="1"/>
      <c r="W27" s="81"/>
      <c r="X27" s="490"/>
      <c r="Y27" s="42"/>
      <c r="Z27" s="44"/>
    </row>
    <row r="28" spans="1:26" hidden="1">
      <c r="B28" s="62"/>
      <c r="C28" s="822" t="s">
        <v>157</v>
      </c>
      <c r="D28" s="823"/>
      <c r="E28" s="823"/>
      <c r="F28" s="404"/>
      <c r="G28" s="427"/>
      <c r="H28" s="427"/>
      <c r="I28" s="623">
        <f t="shared" si="15"/>
        <v>0</v>
      </c>
      <c r="J28" s="154"/>
      <c r="K28" s="167">
        <f t="shared" si="5"/>
        <v>0</v>
      </c>
      <c r="L28" s="75">
        <f>'082044'!K28</f>
        <v>0</v>
      </c>
      <c r="M28" s="1">
        <f>'082092'!K28</f>
        <v>0</v>
      </c>
      <c r="N28" s="75"/>
      <c r="O28" s="1"/>
      <c r="P28" s="1"/>
      <c r="Q28" s="1"/>
      <c r="R28" s="1"/>
      <c r="S28" s="81"/>
      <c r="T28" s="541"/>
      <c r="U28" s="447"/>
      <c r="V28" s="1"/>
      <c r="W28" s="81"/>
      <c r="X28" s="490"/>
      <c r="Y28" s="42"/>
      <c r="Z28" s="44"/>
    </row>
    <row r="29" spans="1:26" hidden="1">
      <c r="B29" s="62"/>
      <c r="C29" s="822" t="s">
        <v>158</v>
      </c>
      <c r="D29" s="823"/>
      <c r="E29" s="823"/>
      <c r="F29" s="404"/>
      <c r="G29" s="427"/>
      <c r="H29" s="427"/>
      <c r="I29" s="623">
        <f t="shared" si="15"/>
        <v>0</v>
      </c>
      <c r="J29" s="154"/>
      <c r="K29" s="167">
        <f t="shared" si="5"/>
        <v>0</v>
      </c>
      <c r="L29" s="75">
        <f>'082044'!K29</f>
        <v>0</v>
      </c>
      <c r="M29" s="1">
        <f>'082092'!K29</f>
        <v>0</v>
      </c>
      <c r="N29" s="75"/>
      <c r="O29" s="1"/>
      <c r="P29" s="1"/>
      <c r="Q29" s="1"/>
      <c r="R29" s="1"/>
      <c r="S29" s="81"/>
      <c r="T29" s="541"/>
      <c r="U29" s="447"/>
      <c r="V29" s="1"/>
      <c r="W29" s="81"/>
      <c r="X29" s="490"/>
      <c r="Y29" s="42"/>
      <c r="Z29" s="44"/>
    </row>
    <row r="30" spans="1:26" hidden="1">
      <c r="B30" s="62"/>
      <c r="C30" s="822" t="s">
        <v>159</v>
      </c>
      <c r="D30" s="823"/>
      <c r="E30" s="823"/>
      <c r="F30" s="404"/>
      <c r="G30" s="427"/>
      <c r="H30" s="427"/>
      <c r="I30" s="623">
        <f t="shared" si="15"/>
        <v>0</v>
      </c>
      <c r="J30" s="154"/>
      <c r="K30" s="167">
        <f t="shared" si="5"/>
        <v>0</v>
      </c>
      <c r="L30" s="75">
        <f>'082044'!K30</f>
        <v>0</v>
      </c>
      <c r="M30" s="1">
        <f>'082092'!K30</f>
        <v>0</v>
      </c>
      <c r="N30" s="75"/>
      <c r="O30" s="1"/>
      <c r="P30" s="1"/>
      <c r="Q30" s="1"/>
      <c r="R30" s="1"/>
      <c r="S30" s="81"/>
      <c r="T30" s="541"/>
      <c r="U30" s="447"/>
      <c r="V30" s="1"/>
      <c r="W30" s="81"/>
      <c r="X30" s="490"/>
      <c r="Y30" s="42"/>
      <c r="Z30" s="44"/>
    </row>
    <row r="31" spans="1:26" ht="15.75" hidden="1" thickBot="1">
      <c r="B31" s="63"/>
      <c r="C31" s="824" t="s">
        <v>160</v>
      </c>
      <c r="D31" s="825"/>
      <c r="E31" s="825"/>
      <c r="F31" s="405"/>
      <c r="G31" s="428"/>
      <c r="H31" s="428"/>
      <c r="I31" s="624">
        <f t="shared" si="15"/>
        <v>0</v>
      </c>
      <c r="J31" s="155"/>
      <c r="K31" s="167">
        <f t="shared" si="5"/>
        <v>0</v>
      </c>
      <c r="L31" s="75">
        <f>'082044'!K31</f>
        <v>0</v>
      </c>
      <c r="M31" s="1">
        <f>'082092'!K31</f>
        <v>0</v>
      </c>
      <c r="N31" s="75"/>
      <c r="O31" s="1"/>
      <c r="P31" s="1"/>
      <c r="Q31" s="1"/>
      <c r="R31" s="1"/>
      <c r="S31" s="81"/>
      <c r="T31" s="541"/>
      <c r="U31" s="447"/>
      <c r="V31" s="1"/>
      <c r="W31" s="81"/>
      <c r="X31" s="490"/>
      <c r="Y31" s="42"/>
      <c r="Z31" s="44"/>
    </row>
    <row r="32" spans="1:26" ht="15.75" thickBot="1">
      <c r="B32" s="84" t="s">
        <v>161</v>
      </c>
      <c r="C32" s="747" t="s">
        <v>162</v>
      </c>
      <c r="D32" s="771"/>
      <c r="E32" s="771"/>
      <c r="F32" s="402">
        <f>F33+F37+F40+F53+F56</f>
        <v>3367900</v>
      </c>
      <c r="G32" s="425">
        <f t="shared" ref="G32:H32" si="16">G33+G37+G40+G53+G56</f>
        <v>4423358</v>
      </c>
      <c r="H32" s="425">
        <f t="shared" si="16"/>
        <v>3892644</v>
      </c>
      <c r="I32" s="621">
        <f>I33+I37+I40+I53+I56</f>
        <v>2930074.5</v>
      </c>
      <c r="J32" s="152">
        <f>J33+J37+J40+J53+J56</f>
        <v>1000000</v>
      </c>
      <c r="K32" s="164">
        <f t="shared" si="5"/>
        <v>3930074.5</v>
      </c>
      <c r="L32" s="86">
        <f>'082044'!K32</f>
        <v>390139</v>
      </c>
      <c r="M32" s="87">
        <f>'082092'!K32</f>
        <v>3539935.5</v>
      </c>
      <c r="N32" s="86">
        <f t="shared" ref="N32:Z32" si="17">N33+N37+N40+N53+N56</f>
        <v>191320</v>
      </c>
      <c r="O32" s="87">
        <f t="shared" si="17"/>
        <v>301032</v>
      </c>
      <c r="P32" s="87">
        <f t="shared" si="17"/>
        <v>228101</v>
      </c>
      <c r="Q32" s="87">
        <f t="shared" si="17"/>
        <v>257466</v>
      </c>
      <c r="R32" s="87">
        <f t="shared" si="17"/>
        <v>238419</v>
      </c>
      <c r="S32" s="90">
        <f t="shared" si="17"/>
        <v>768690</v>
      </c>
      <c r="T32" s="536">
        <f t="shared" ref="T32" si="18">T33+T37+T40+T53+T56</f>
        <v>1985028</v>
      </c>
      <c r="U32" s="442">
        <f t="shared" si="17"/>
        <v>214607</v>
      </c>
      <c r="V32" s="87">
        <f t="shared" si="17"/>
        <v>102292</v>
      </c>
      <c r="W32" s="90">
        <f t="shared" si="17"/>
        <v>555461</v>
      </c>
      <c r="X32" s="486">
        <f t="shared" si="17"/>
        <v>346784.5</v>
      </c>
      <c r="Y32" s="89">
        <f t="shared" si="17"/>
        <v>426301.5</v>
      </c>
      <c r="Z32" s="91">
        <f t="shared" si="17"/>
        <v>299600.5</v>
      </c>
    </row>
    <row r="33" spans="1:26">
      <c r="B33" s="124" t="s">
        <v>627</v>
      </c>
      <c r="C33" s="748" t="s">
        <v>163</v>
      </c>
      <c r="D33" s="749"/>
      <c r="E33" s="749"/>
      <c r="F33" s="397">
        <f>F34+F35+F36</f>
        <v>468000</v>
      </c>
      <c r="G33" s="420">
        <f t="shared" ref="G33:H33" si="19">G34+G35+G36</f>
        <v>483505</v>
      </c>
      <c r="H33" s="420">
        <f t="shared" si="19"/>
        <v>208144</v>
      </c>
      <c r="I33" s="616">
        <f>I34+I35+I36</f>
        <v>223610</v>
      </c>
      <c r="J33" s="148">
        <f t="shared" ref="J33:Z33" si="20">J34+J35+J36</f>
        <v>0</v>
      </c>
      <c r="K33" s="165">
        <f t="shared" si="5"/>
        <v>223610</v>
      </c>
      <c r="L33" s="118">
        <f>'082044'!K33</f>
        <v>82144</v>
      </c>
      <c r="M33" s="119">
        <f>'082092'!K33</f>
        <v>141466</v>
      </c>
      <c r="N33" s="118">
        <f t="shared" si="20"/>
        <v>27428</v>
      </c>
      <c r="O33" s="119">
        <f t="shared" si="20"/>
        <v>96813</v>
      </c>
      <c r="P33" s="119">
        <f t="shared" si="20"/>
        <v>57207</v>
      </c>
      <c r="Q33" s="119">
        <f t="shared" si="20"/>
        <v>40192</v>
      </c>
      <c r="R33" s="119">
        <f t="shared" si="20"/>
        <v>63089</v>
      </c>
      <c r="S33" s="122">
        <f t="shared" si="20"/>
        <v>22977</v>
      </c>
      <c r="T33" s="537">
        <f t="shared" ref="T33" si="21">T34+T35+T36</f>
        <v>307706</v>
      </c>
      <c r="U33" s="443">
        <f t="shared" si="20"/>
        <v>27429</v>
      </c>
      <c r="V33" s="119">
        <f t="shared" si="20"/>
        <v>0</v>
      </c>
      <c r="W33" s="122">
        <f t="shared" si="20"/>
        <v>-149681</v>
      </c>
      <c r="X33" s="487">
        <f t="shared" si="20"/>
        <v>20866</v>
      </c>
      <c r="Y33" s="121">
        <f t="shared" si="20"/>
        <v>11886</v>
      </c>
      <c r="Z33" s="123">
        <f t="shared" si="20"/>
        <v>5404</v>
      </c>
    </row>
    <row r="34" spans="1:26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'082044'!F34+'082092'!F34</f>
        <v>300000</v>
      </c>
      <c r="G34" s="423">
        <f>'082044'!G34+'082092'!G34</f>
        <v>300000</v>
      </c>
      <c r="H34" s="423">
        <f>'082044'!H34+'082092'!H34</f>
        <v>35000</v>
      </c>
      <c r="I34" s="619">
        <f>'082044'!I34+'082092'!I34</f>
        <v>50466</v>
      </c>
      <c r="J34" s="156">
        <f>'082044'!J34+'082092'!J34</f>
        <v>0</v>
      </c>
      <c r="K34" s="168">
        <f>'082044'!K34+'082092'!K34</f>
        <v>50466</v>
      </c>
      <c r="L34" s="77">
        <f>'082044'!K34</f>
        <v>35000</v>
      </c>
      <c r="M34" s="13">
        <f>'082092'!K34</f>
        <v>15466</v>
      </c>
      <c r="N34" s="77">
        <f>'082044'!L34+'082092'!L34</f>
        <v>26230</v>
      </c>
      <c r="O34" s="13">
        <f>'082044'!M34+'082092'!M34</f>
        <v>10636</v>
      </c>
      <c r="P34" s="13">
        <f>'082044'!N34+'082092'!N34</f>
        <v>52584</v>
      </c>
      <c r="Q34" s="13">
        <f>'082044'!O34+'082092'!O34</f>
        <v>37097</v>
      </c>
      <c r="R34" s="13">
        <f>'082044'!P34+'082092'!P34</f>
        <v>33219</v>
      </c>
      <c r="S34" s="82">
        <f>'082044'!Q34+'082092'!Q34</f>
        <v>0</v>
      </c>
      <c r="T34" s="540">
        <f>'082044'!R34+'082092'!R34</f>
        <v>159766</v>
      </c>
      <c r="U34" s="446">
        <f>'082044'!S34+'082092'!S34</f>
        <v>18429</v>
      </c>
      <c r="V34" s="13">
        <f>'082044'!T34+'082092'!T34</f>
        <v>0</v>
      </c>
      <c r="W34" s="82">
        <f>'082044'!U34+'082092'!U34</f>
        <v>-149681</v>
      </c>
      <c r="X34" s="488">
        <f>'082044'!V34+'082092'!V34</f>
        <v>15466</v>
      </c>
      <c r="Y34" s="43">
        <f>'082044'!W34+'082092'!W34</f>
        <v>6486</v>
      </c>
      <c r="Z34" s="45">
        <f>'082044'!X34+'082092'!X34</f>
        <v>0</v>
      </c>
    </row>
    <row r="35" spans="1:26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f>'082044'!F35+'082092'!F35</f>
        <v>168000</v>
      </c>
      <c r="G35" s="423">
        <f>'082044'!G35+'082092'!G35</f>
        <v>183505</v>
      </c>
      <c r="H35" s="423">
        <f>'082044'!H35+'082092'!H35</f>
        <v>173144</v>
      </c>
      <c r="I35" s="619">
        <f>'082044'!I35+'082092'!I35</f>
        <v>173144</v>
      </c>
      <c r="J35" s="156">
        <f>'082044'!J35+'082092'!J35</f>
        <v>0</v>
      </c>
      <c r="K35" s="168">
        <f>'082044'!K35+'082092'!K35</f>
        <v>173144</v>
      </c>
      <c r="L35" s="77">
        <f>'082044'!K35</f>
        <v>47144</v>
      </c>
      <c r="M35" s="13">
        <f>'082092'!K35</f>
        <v>126000</v>
      </c>
      <c r="N35" s="77">
        <f>'082044'!L35+'082092'!L35</f>
        <v>1198</v>
      </c>
      <c r="O35" s="13">
        <f>'082044'!M35+'082092'!M35</f>
        <v>86177</v>
      </c>
      <c r="P35" s="13">
        <f>'082044'!N35+'082092'!N35</f>
        <v>4623</v>
      </c>
      <c r="Q35" s="13">
        <f>'082044'!O35+'082092'!O35</f>
        <v>3095</v>
      </c>
      <c r="R35" s="13">
        <f>'082044'!P35+'082092'!P35</f>
        <v>29870</v>
      </c>
      <c r="S35" s="82">
        <f>'082044'!Q35+'082092'!Q35</f>
        <v>22977</v>
      </c>
      <c r="T35" s="540">
        <f>'082044'!R35+'082092'!R35</f>
        <v>147940</v>
      </c>
      <c r="U35" s="446">
        <f>'082044'!S35+'082092'!S35</f>
        <v>9000</v>
      </c>
      <c r="V35" s="13">
        <f>'082044'!T35+'082092'!T35</f>
        <v>0</v>
      </c>
      <c r="W35" s="82">
        <f>'082044'!U35+'082092'!U35</f>
        <v>0</v>
      </c>
      <c r="X35" s="488">
        <f>'082044'!V35+'082092'!V35</f>
        <v>5400</v>
      </c>
      <c r="Y35" s="43">
        <f>'082044'!W35+'082092'!W35</f>
        <v>5400</v>
      </c>
      <c r="Z35" s="45">
        <f>'082044'!X35+'082092'!X35</f>
        <v>5404</v>
      </c>
    </row>
    <row r="36" spans="1:26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'082044'!F36+'082092'!F36</f>
        <v>0</v>
      </c>
      <c r="G36" s="423">
        <f>'082044'!G36+'082092'!G36</f>
        <v>0</v>
      </c>
      <c r="H36" s="423">
        <f>'082044'!H36+'082092'!H36</f>
        <v>0</v>
      </c>
      <c r="I36" s="619">
        <f>'082044'!I36+'082092'!I36</f>
        <v>0</v>
      </c>
      <c r="J36" s="156">
        <f>'082044'!J36+'082092'!J36</f>
        <v>0</v>
      </c>
      <c r="K36" s="168">
        <f>'082044'!K36+'082092'!K36</f>
        <v>0</v>
      </c>
      <c r="L36" s="77">
        <f>'082044'!K36</f>
        <v>0</v>
      </c>
      <c r="M36" s="13">
        <f>'082092'!K36</f>
        <v>0</v>
      </c>
      <c r="N36" s="77">
        <f>'082044'!L36+'082092'!L36</f>
        <v>0</v>
      </c>
      <c r="O36" s="13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13">
        <f>'082044'!P36+'082092'!P36</f>
        <v>0</v>
      </c>
      <c r="S36" s="82">
        <f>'082044'!Q36+'082092'!Q36</f>
        <v>0</v>
      </c>
      <c r="T36" s="540">
        <f>'082044'!R36+'082092'!R36</f>
        <v>0</v>
      </c>
      <c r="U36" s="446">
        <f>'082044'!S36+'082092'!S36</f>
        <v>0</v>
      </c>
      <c r="V36" s="13">
        <f>'082044'!T36+'082092'!T36</f>
        <v>0</v>
      </c>
      <c r="W36" s="82">
        <f>'082044'!U36+'082092'!U36</f>
        <v>0</v>
      </c>
      <c r="X36" s="488">
        <f>'082044'!V36+'082092'!V36</f>
        <v>0</v>
      </c>
      <c r="Y36" s="43">
        <f>'082044'!W36+'082092'!W36</f>
        <v>0</v>
      </c>
      <c r="Z36" s="45">
        <f>'082044'!X36+'082092'!X36</f>
        <v>0</v>
      </c>
    </row>
    <row r="37" spans="1:26">
      <c r="B37" s="92" t="s">
        <v>631</v>
      </c>
      <c r="C37" s="736" t="s">
        <v>170</v>
      </c>
      <c r="D37" s="737"/>
      <c r="E37" s="737"/>
      <c r="F37" s="399">
        <f>F38+F39</f>
        <v>138000</v>
      </c>
      <c r="G37" s="422">
        <f t="shared" ref="G37:H37" si="22">G38+G39</f>
        <v>112450</v>
      </c>
      <c r="H37" s="422">
        <f t="shared" si="22"/>
        <v>111270</v>
      </c>
      <c r="I37" s="618">
        <f>I38+I39</f>
        <v>111270</v>
      </c>
      <c r="J37" s="150">
        <f t="shared" ref="J37:Z37" si="23">J38+J39</f>
        <v>0</v>
      </c>
      <c r="K37" s="166">
        <f t="shared" si="5"/>
        <v>111270</v>
      </c>
      <c r="L37" s="94">
        <f>'082044'!K37</f>
        <v>28128</v>
      </c>
      <c r="M37" s="95">
        <f>'082092'!K37</f>
        <v>83142</v>
      </c>
      <c r="N37" s="94">
        <f t="shared" si="23"/>
        <v>9419</v>
      </c>
      <c r="O37" s="95">
        <f t="shared" si="23"/>
        <v>9254</v>
      </c>
      <c r="P37" s="95">
        <f t="shared" si="23"/>
        <v>9343</v>
      </c>
      <c r="Q37" s="95">
        <f t="shared" si="23"/>
        <v>9431</v>
      </c>
      <c r="R37" s="95">
        <f t="shared" si="23"/>
        <v>9424</v>
      </c>
      <c r="S37" s="98">
        <f t="shared" si="23"/>
        <v>0</v>
      </c>
      <c r="T37" s="539">
        <f t="shared" ref="T37" si="24">T38+T39</f>
        <v>46871</v>
      </c>
      <c r="U37" s="445">
        <f t="shared" si="23"/>
        <v>18820</v>
      </c>
      <c r="V37" s="95">
        <f t="shared" si="23"/>
        <v>9431</v>
      </c>
      <c r="W37" s="98">
        <f t="shared" si="23"/>
        <v>0</v>
      </c>
      <c r="X37" s="489">
        <f t="shared" si="23"/>
        <v>17917</v>
      </c>
      <c r="Y37" s="97">
        <f t="shared" si="23"/>
        <v>9116</v>
      </c>
      <c r="Z37" s="99">
        <f t="shared" si="23"/>
        <v>9115</v>
      </c>
    </row>
    <row r="38" spans="1:26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'082044'!F38+'082092'!F38</f>
        <v>132000</v>
      </c>
      <c r="G38" s="423">
        <f>'082044'!G38+'082092'!G38</f>
        <v>80500</v>
      </c>
      <c r="H38" s="423">
        <f>'082044'!H38+'082092'!H38</f>
        <v>80500</v>
      </c>
      <c r="I38" s="619">
        <f>'082044'!I38+'082092'!I38</f>
        <v>80500</v>
      </c>
      <c r="J38" s="156">
        <f>'082044'!J38+'082092'!J38</f>
        <v>0</v>
      </c>
      <c r="K38" s="168">
        <f>'082044'!K38+'082092'!K38</f>
        <v>80500</v>
      </c>
      <c r="L38" s="77">
        <f>'082044'!K38</f>
        <v>20125</v>
      </c>
      <c r="M38" s="13">
        <f>'082092'!K38</f>
        <v>60375</v>
      </c>
      <c r="N38" s="77">
        <f>'082044'!L38+'082092'!L38</f>
        <v>9000</v>
      </c>
      <c r="O38" s="13">
        <f>'082044'!M38+'082092'!M38</f>
        <v>6500</v>
      </c>
      <c r="P38" s="13">
        <f>'082044'!N38+'082092'!N38</f>
        <v>6500</v>
      </c>
      <c r="Q38" s="13">
        <f>'082044'!O38+'082092'!O38</f>
        <v>6500</v>
      </c>
      <c r="R38" s="13">
        <f>'082044'!P38+'082092'!P38</f>
        <v>6500</v>
      </c>
      <c r="S38" s="82">
        <f>'082044'!Q38+'082092'!Q38</f>
        <v>0</v>
      </c>
      <c r="T38" s="540">
        <f>'082044'!R38+'082092'!R38</f>
        <v>35000</v>
      </c>
      <c r="U38" s="446">
        <f>'082044'!S38+'082092'!S38</f>
        <v>13000</v>
      </c>
      <c r="V38" s="13">
        <f>'082044'!T38+'082092'!T38</f>
        <v>6500</v>
      </c>
      <c r="W38" s="82">
        <f>'082044'!U38+'082092'!U38</f>
        <v>0</v>
      </c>
      <c r="X38" s="488">
        <f>'082044'!V38+'082092'!V38</f>
        <v>13000</v>
      </c>
      <c r="Y38" s="43">
        <f>'082044'!W38+'082092'!W38</f>
        <v>6500</v>
      </c>
      <c r="Z38" s="45">
        <f>'082044'!X38+'082092'!X38</f>
        <v>6500</v>
      </c>
    </row>
    <row r="39" spans="1:26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'082044'!F39+'082092'!F39</f>
        <v>6000</v>
      </c>
      <c r="G39" s="423">
        <f>'082044'!G39+'082092'!G39</f>
        <v>31950</v>
      </c>
      <c r="H39" s="423">
        <f>'082044'!H39+'082092'!H39</f>
        <v>30770</v>
      </c>
      <c r="I39" s="619">
        <f>'082044'!I39+'082092'!I39</f>
        <v>30770</v>
      </c>
      <c r="J39" s="156">
        <f>'082044'!J39+'082092'!J39</f>
        <v>0</v>
      </c>
      <c r="K39" s="168">
        <f>'082044'!K39+'082092'!K39</f>
        <v>30770</v>
      </c>
      <c r="L39" s="77">
        <f>'082044'!K39</f>
        <v>8003</v>
      </c>
      <c r="M39" s="13">
        <f>'082092'!K39</f>
        <v>22767</v>
      </c>
      <c r="N39" s="77">
        <f>'082044'!L39+'082092'!L39</f>
        <v>419</v>
      </c>
      <c r="O39" s="13">
        <f>'082044'!M39+'082092'!M39</f>
        <v>2754</v>
      </c>
      <c r="P39" s="13">
        <f>'082044'!N39+'082092'!N39</f>
        <v>2843</v>
      </c>
      <c r="Q39" s="13">
        <f>'082044'!O39+'082092'!O39</f>
        <v>2931</v>
      </c>
      <c r="R39" s="13">
        <f>'082044'!P39+'082092'!P39</f>
        <v>2924</v>
      </c>
      <c r="S39" s="82">
        <f>'082044'!Q39+'082092'!Q39</f>
        <v>0</v>
      </c>
      <c r="T39" s="540">
        <f>'082044'!R39+'082092'!R39</f>
        <v>11871</v>
      </c>
      <c r="U39" s="446">
        <f>'082044'!S39+'082092'!S39</f>
        <v>5820</v>
      </c>
      <c r="V39" s="13">
        <f>'082044'!T39+'082092'!T39</f>
        <v>2931</v>
      </c>
      <c r="W39" s="82">
        <f>'082044'!U39+'082092'!U39</f>
        <v>0</v>
      </c>
      <c r="X39" s="488">
        <f>'082044'!V39+'082092'!V39</f>
        <v>4917</v>
      </c>
      <c r="Y39" s="43">
        <f>'082044'!W39+'082092'!W39</f>
        <v>2616</v>
      </c>
      <c r="Z39" s="45">
        <f>'082044'!X39+'082092'!X39</f>
        <v>2615</v>
      </c>
    </row>
    <row r="40" spans="1:26">
      <c r="B40" s="92" t="s">
        <v>634</v>
      </c>
      <c r="C40" s="736" t="s">
        <v>175</v>
      </c>
      <c r="D40" s="737"/>
      <c r="E40" s="737"/>
      <c r="F40" s="399">
        <f>F41+F42+F43+F44+F45+F48+F49</f>
        <v>1417400</v>
      </c>
      <c r="G40" s="422">
        <f t="shared" ref="G40:H40" si="25">G41+G42+G43+G44+G45+G48+G49</f>
        <v>1936903</v>
      </c>
      <c r="H40" s="422">
        <f t="shared" si="25"/>
        <v>1828370</v>
      </c>
      <c r="I40" s="618">
        <f>I41+I42+I43+I44+I45+I48+I49</f>
        <v>1841357</v>
      </c>
      <c r="J40" s="150">
        <f>J41+J42+J43+J44+J45+J48+J49</f>
        <v>0</v>
      </c>
      <c r="K40" s="166">
        <f t="shared" si="5"/>
        <v>1841357</v>
      </c>
      <c r="L40" s="94">
        <f>'082044'!K40</f>
        <v>187577</v>
      </c>
      <c r="M40" s="95">
        <f>'082092'!K40</f>
        <v>1653780</v>
      </c>
      <c r="N40" s="94">
        <f t="shared" ref="N40:Z40" si="26">N41+N42+N43+N44+N45+N48+N49</f>
        <v>119099</v>
      </c>
      <c r="O40" s="95">
        <f t="shared" si="26"/>
        <v>135986</v>
      </c>
      <c r="P40" s="95">
        <f t="shared" si="26"/>
        <v>120442</v>
      </c>
      <c r="Q40" s="95">
        <f t="shared" si="26"/>
        <v>159521</v>
      </c>
      <c r="R40" s="95">
        <f t="shared" si="26"/>
        <v>120315</v>
      </c>
      <c r="S40" s="98">
        <f t="shared" si="26"/>
        <v>311865</v>
      </c>
      <c r="T40" s="539">
        <f t="shared" ref="T40" si="27">T41+T42+T43+T44+T45+T48+T49</f>
        <v>967228</v>
      </c>
      <c r="U40" s="445">
        <f t="shared" si="26"/>
        <v>127296</v>
      </c>
      <c r="V40" s="95">
        <f t="shared" si="26"/>
        <v>72745</v>
      </c>
      <c r="W40" s="98">
        <f t="shared" si="26"/>
        <v>82449</v>
      </c>
      <c r="X40" s="489">
        <f t="shared" si="26"/>
        <v>206560</v>
      </c>
      <c r="Y40" s="97">
        <f t="shared" si="26"/>
        <v>192051</v>
      </c>
      <c r="Z40" s="99">
        <f t="shared" si="26"/>
        <v>193028</v>
      </c>
    </row>
    <row r="41" spans="1:26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'082044'!F41+'082092'!F41</f>
        <v>1077800</v>
      </c>
      <c r="G41" s="423">
        <f>'082044'!G41+'082092'!G41</f>
        <v>1591578</v>
      </c>
      <c r="H41" s="423">
        <f>'082044'!H41+'082092'!H41</f>
        <v>1587773</v>
      </c>
      <c r="I41" s="619">
        <f>'082044'!I41+'082092'!I41</f>
        <v>1572572</v>
      </c>
      <c r="J41" s="156">
        <f>'082044'!J41+'082092'!J41</f>
        <v>0</v>
      </c>
      <c r="K41" s="168">
        <f>'082044'!K41+'082092'!K41</f>
        <v>1572572</v>
      </c>
      <c r="L41" s="77">
        <f>'082044'!K41</f>
        <v>133792</v>
      </c>
      <c r="M41" s="13">
        <f>'082092'!K41</f>
        <v>1438780</v>
      </c>
      <c r="N41" s="77">
        <f>'082044'!L41+'082092'!L41</f>
        <v>105317</v>
      </c>
      <c r="O41" s="13">
        <f>'082044'!M41+'082092'!M41</f>
        <v>115464</v>
      </c>
      <c r="P41" s="13">
        <f>'082044'!N41+'082092'!N41</f>
        <v>110162</v>
      </c>
      <c r="Q41" s="13">
        <f>'082044'!O41+'082092'!O41</f>
        <v>114071</v>
      </c>
      <c r="R41" s="13">
        <f>'082044'!P41+'082092'!P41</f>
        <v>116935</v>
      </c>
      <c r="S41" s="82">
        <f>'082044'!Q41+'082092'!Q41</f>
        <v>301545</v>
      </c>
      <c r="T41" s="540">
        <f>'082044'!R41+'082092'!R41</f>
        <v>863494</v>
      </c>
      <c r="U41" s="446">
        <f>'082044'!S41+'082092'!S41</f>
        <v>104606</v>
      </c>
      <c r="V41" s="13">
        <f>'082044'!T41+'082092'!T41</f>
        <v>54295</v>
      </c>
      <c r="W41" s="82">
        <f>'082044'!U41+'082092'!U41</f>
        <v>6374</v>
      </c>
      <c r="X41" s="488">
        <f>'082044'!V41+'082092'!V41</f>
        <v>181268</v>
      </c>
      <c r="Y41" s="43">
        <f>'082044'!W41+'082092'!W41</f>
        <v>181268</v>
      </c>
      <c r="Z41" s="45">
        <f>'082044'!X41+'082092'!X41</f>
        <v>181267</v>
      </c>
    </row>
    <row r="42" spans="1:26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'082044'!F42+'082092'!F42</f>
        <v>0</v>
      </c>
      <c r="G42" s="423">
        <f>'082044'!G42+'082092'!G42</f>
        <v>0</v>
      </c>
      <c r="H42" s="423">
        <f>'082044'!H42+'082092'!H42</f>
        <v>0</v>
      </c>
      <c r="I42" s="619">
        <f>'082044'!I42+'082092'!I42</f>
        <v>0</v>
      </c>
      <c r="J42" s="156">
        <f>'082044'!J42+'082092'!J42</f>
        <v>0</v>
      </c>
      <c r="K42" s="168">
        <f>'082044'!K42+'082092'!K42</f>
        <v>0</v>
      </c>
      <c r="L42" s="77">
        <f>'082044'!K42</f>
        <v>0</v>
      </c>
      <c r="M42" s="13">
        <f>'082092'!K42</f>
        <v>0</v>
      </c>
      <c r="N42" s="77">
        <f>'082044'!L42+'082092'!L42</f>
        <v>0</v>
      </c>
      <c r="O42" s="13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13">
        <f>'082044'!P42+'082092'!P42</f>
        <v>0</v>
      </c>
      <c r="S42" s="82">
        <f>'082044'!Q42+'082092'!Q42</f>
        <v>0</v>
      </c>
      <c r="T42" s="540">
        <f>'082044'!R42+'082092'!R42</f>
        <v>0</v>
      </c>
      <c r="U42" s="446">
        <f>'082044'!S42+'082092'!S42</f>
        <v>0</v>
      </c>
      <c r="V42" s="13">
        <f>'082044'!T42+'082092'!T42</f>
        <v>0</v>
      </c>
      <c r="W42" s="82">
        <f>'082044'!U42+'082092'!U42</f>
        <v>0</v>
      </c>
      <c r="X42" s="488">
        <f>'082044'!V42+'082092'!V42</f>
        <v>0</v>
      </c>
      <c r="Y42" s="43">
        <f>'082044'!W42+'082092'!W42</f>
        <v>0</v>
      </c>
      <c r="Z42" s="45">
        <f>'082044'!X42+'082092'!X42</f>
        <v>0</v>
      </c>
    </row>
    <row r="43" spans="1:26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'082044'!F43+'082092'!F43</f>
        <v>36000</v>
      </c>
      <c r="G43" s="423">
        <f>'082044'!G43+'082092'!G43</f>
        <v>36000</v>
      </c>
      <c r="H43" s="423">
        <f>'082044'!H43+'082092'!H43</f>
        <v>43250</v>
      </c>
      <c r="I43" s="619">
        <f>'082044'!I43+'082092'!I43</f>
        <v>57250</v>
      </c>
      <c r="J43" s="156">
        <f>'082044'!J43+'082092'!J43</f>
        <v>0</v>
      </c>
      <c r="K43" s="168">
        <f>'082044'!K43+'082092'!K43</f>
        <v>57250</v>
      </c>
      <c r="L43" s="77">
        <f>'082044'!K43</f>
        <v>15250</v>
      </c>
      <c r="M43" s="13">
        <f>'082092'!K43</f>
        <v>42000</v>
      </c>
      <c r="N43" s="77">
        <f>'082044'!L43+'082092'!L43</f>
        <v>0</v>
      </c>
      <c r="O43" s="13">
        <f>'082044'!M43+'082092'!M43</f>
        <v>0</v>
      </c>
      <c r="P43" s="13">
        <f>'082044'!N43+'082092'!N43</f>
        <v>0</v>
      </c>
      <c r="Q43" s="13">
        <f>'082044'!O43+'082092'!O43</f>
        <v>28000</v>
      </c>
      <c r="R43" s="13">
        <f>'082044'!P43+'082092'!P43</f>
        <v>0</v>
      </c>
      <c r="S43" s="82">
        <f>'082044'!Q43+'082092'!Q43</f>
        <v>0</v>
      </c>
      <c r="T43" s="540">
        <f>'082044'!R43+'082092'!R43</f>
        <v>28000</v>
      </c>
      <c r="U43" s="446">
        <f>'082044'!S43+'082092'!S43</f>
        <v>9000</v>
      </c>
      <c r="V43" s="13">
        <f>'082044'!T43+'082092'!T43</f>
        <v>0</v>
      </c>
      <c r="W43" s="82">
        <f>'082044'!U43+'082092'!U43</f>
        <v>0</v>
      </c>
      <c r="X43" s="488">
        <f>'082044'!V43+'082092'!V43</f>
        <v>6750</v>
      </c>
      <c r="Y43" s="43">
        <f>'082044'!W43+'082092'!W43</f>
        <v>6750</v>
      </c>
      <c r="Z43" s="45">
        <f>'082044'!X43+'082092'!X43</f>
        <v>6750</v>
      </c>
    </row>
    <row r="44" spans="1:26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'082044'!F44+'082092'!F44</f>
        <v>133200</v>
      </c>
      <c r="G44" s="423">
        <f>'082044'!G44+'082092'!G44</f>
        <v>133200</v>
      </c>
      <c r="H44" s="423">
        <f>'082044'!H44+'082092'!H44</f>
        <v>20800</v>
      </c>
      <c r="I44" s="619">
        <f>'082044'!I44+'082092'!I44</f>
        <v>22600</v>
      </c>
      <c r="J44" s="156">
        <f>'082044'!J44+'082092'!J44</f>
        <v>0</v>
      </c>
      <c r="K44" s="168">
        <f>'082044'!K44+'082092'!K44</f>
        <v>22600</v>
      </c>
      <c r="L44" s="77">
        <f>'082044'!K44</f>
        <v>2600</v>
      </c>
      <c r="M44" s="13">
        <f>'082092'!K44</f>
        <v>20000</v>
      </c>
      <c r="N44" s="77">
        <f>'082044'!L44+'082092'!L44</f>
        <v>0</v>
      </c>
      <c r="O44" s="13">
        <f>'082044'!M44+'082092'!M44</f>
        <v>0</v>
      </c>
      <c r="P44" s="13">
        <f>'082044'!N44+'082092'!N44</f>
        <v>3200</v>
      </c>
      <c r="Q44" s="13">
        <f>'082044'!O44+'082092'!O44</f>
        <v>0</v>
      </c>
      <c r="R44" s="13">
        <f>'082044'!P44+'082092'!P44</f>
        <v>0</v>
      </c>
      <c r="S44" s="82">
        <f>'082044'!Q44+'082092'!Q44</f>
        <v>0</v>
      </c>
      <c r="T44" s="540">
        <f>'082044'!R44+'082092'!R44</f>
        <v>3200</v>
      </c>
      <c r="U44" s="446">
        <f>'082044'!S44+'082092'!S44</f>
        <v>0</v>
      </c>
      <c r="V44" s="13">
        <f>'082044'!T44+'082092'!T44</f>
        <v>13380</v>
      </c>
      <c r="W44" s="82">
        <f>'082044'!U44+'082092'!U44</f>
        <v>4200</v>
      </c>
      <c r="X44" s="488">
        <f>'082044'!V44+'082092'!V44</f>
        <v>0</v>
      </c>
      <c r="Y44" s="43">
        <f>'082044'!W44+'082092'!W44</f>
        <v>1820</v>
      </c>
      <c r="Z44" s="45">
        <f>'082044'!X44+'082092'!X44</f>
        <v>0</v>
      </c>
    </row>
    <row r="45" spans="1:26" s="18" customFormat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 t="shared" ref="G45:H45" si="28">G46+G47</f>
        <v>0</v>
      </c>
      <c r="H45" s="423">
        <f t="shared" si="28"/>
        <v>0</v>
      </c>
      <c r="I45" s="619">
        <f>I46+I47</f>
        <v>0</v>
      </c>
      <c r="J45" s="156">
        <f t="shared" ref="J45:Z45" si="29">J46+J47</f>
        <v>0</v>
      </c>
      <c r="K45" s="168">
        <f t="shared" si="5"/>
        <v>0</v>
      </c>
      <c r="L45" s="77">
        <f>'082044'!K45</f>
        <v>0</v>
      </c>
      <c r="M45" s="13">
        <f>'082092'!K45</f>
        <v>0</v>
      </c>
      <c r="N45" s="77">
        <f t="shared" si="29"/>
        <v>0</v>
      </c>
      <c r="O45" s="13">
        <f t="shared" si="29"/>
        <v>0</v>
      </c>
      <c r="P45" s="13">
        <f t="shared" si="29"/>
        <v>0</v>
      </c>
      <c r="Q45" s="13">
        <f t="shared" si="29"/>
        <v>0</v>
      </c>
      <c r="R45" s="13">
        <f t="shared" si="29"/>
        <v>0</v>
      </c>
      <c r="S45" s="82">
        <f t="shared" si="29"/>
        <v>0</v>
      </c>
      <c r="T45" s="540">
        <f t="shared" ref="T45" si="30">T46+T47</f>
        <v>0</v>
      </c>
      <c r="U45" s="446">
        <f t="shared" si="29"/>
        <v>0</v>
      </c>
      <c r="V45" s="13">
        <f t="shared" si="29"/>
        <v>0</v>
      </c>
      <c r="W45" s="82">
        <f t="shared" si="29"/>
        <v>0</v>
      </c>
      <c r="X45" s="488">
        <f t="shared" si="29"/>
        <v>0</v>
      </c>
      <c r="Y45" s="43">
        <f t="shared" si="29"/>
        <v>0</v>
      </c>
      <c r="Z45" s="45">
        <f t="shared" si="29"/>
        <v>0</v>
      </c>
    </row>
    <row r="46" spans="1:26">
      <c r="B46" s="55"/>
      <c r="C46" s="264"/>
      <c r="D46" s="764" t="s">
        <v>186</v>
      </c>
      <c r="E46" s="764"/>
      <c r="F46" s="406">
        <f>'082044'!F46+'082092'!F46</f>
        <v>0</v>
      </c>
      <c r="G46" s="429">
        <f>'082044'!G46+'082092'!G46</f>
        <v>0</v>
      </c>
      <c r="H46" s="429">
        <f>'082044'!H46+'082092'!H46</f>
        <v>0</v>
      </c>
      <c r="I46" s="625">
        <f>'082044'!I46+'082092'!I46</f>
        <v>0</v>
      </c>
      <c r="J46" s="149">
        <f>'082044'!J46+'082092'!J46</f>
        <v>0</v>
      </c>
      <c r="K46" s="167">
        <f>'082044'!K46+'082092'!K46</f>
        <v>0</v>
      </c>
      <c r="L46" s="75">
        <f>'082044'!K46</f>
        <v>0</v>
      </c>
      <c r="M46" s="1">
        <f>'082092'!K46</f>
        <v>0</v>
      </c>
      <c r="N46" s="75">
        <f>'082044'!L46+'082092'!L46</f>
        <v>0</v>
      </c>
      <c r="O46" s="1">
        <f>'082044'!M46+'082092'!M46</f>
        <v>0</v>
      </c>
      <c r="P46" s="1">
        <f>'082044'!N46+'082092'!N46</f>
        <v>0</v>
      </c>
      <c r="Q46" s="1">
        <f>'082044'!O46+'082092'!O46</f>
        <v>0</v>
      </c>
      <c r="R46" s="1">
        <f>'082044'!P46+'082092'!P46</f>
        <v>0</v>
      </c>
      <c r="S46" s="81">
        <f>'082044'!Q46+'082092'!Q46</f>
        <v>0</v>
      </c>
      <c r="T46" s="541">
        <f>'082044'!R46+'082092'!R46</f>
        <v>0</v>
      </c>
      <c r="U46" s="447">
        <f>'082044'!S46+'082092'!S46</f>
        <v>0</v>
      </c>
      <c r="V46" s="1">
        <f>'082044'!T46+'082092'!T46</f>
        <v>0</v>
      </c>
      <c r="W46" s="81">
        <f>'082044'!U46+'082092'!U46</f>
        <v>0</v>
      </c>
      <c r="X46" s="490">
        <f>'082044'!V46+'082092'!V46</f>
        <v>0</v>
      </c>
      <c r="Y46" s="42">
        <f>'082044'!W46+'082092'!W46</f>
        <v>0</v>
      </c>
      <c r="Z46" s="44">
        <f>'082044'!X46+'082092'!X46</f>
        <v>0</v>
      </c>
    </row>
    <row r="47" spans="1:26" hidden="1">
      <c r="B47" s="55"/>
      <c r="C47" s="264"/>
      <c r="D47" s="764" t="s">
        <v>187</v>
      </c>
      <c r="E47" s="764"/>
      <c r="F47" s="406">
        <f>'082044'!F47+'082092'!F47</f>
        <v>0</v>
      </c>
      <c r="G47" s="429">
        <f>'082044'!G47+'082092'!G47</f>
        <v>0</v>
      </c>
      <c r="H47" s="429">
        <f>'082044'!H47+'082092'!H47</f>
        <v>0</v>
      </c>
      <c r="I47" s="625">
        <f>'082044'!I47+'082092'!I47</f>
        <v>0</v>
      </c>
      <c r="J47" s="149">
        <f>'082044'!J47+'082092'!J47</f>
        <v>0</v>
      </c>
      <c r="K47" s="167">
        <f>'082044'!K47+'082092'!K47</f>
        <v>0</v>
      </c>
      <c r="L47" s="75">
        <f>'082044'!K47</f>
        <v>0</v>
      </c>
      <c r="M47" s="1">
        <f>'082092'!K47</f>
        <v>0</v>
      </c>
      <c r="N47" s="75">
        <f>'082044'!L47+'082092'!L47</f>
        <v>0</v>
      </c>
      <c r="O47" s="1">
        <f>'082044'!M47+'082092'!M47</f>
        <v>0</v>
      </c>
      <c r="P47" s="1">
        <f>'082044'!N47+'082092'!N47</f>
        <v>0</v>
      </c>
      <c r="Q47" s="1">
        <f>'082044'!O47+'082092'!O47</f>
        <v>0</v>
      </c>
      <c r="R47" s="1">
        <f>'082044'!P47+'082092'!P47</f>
        <v>0</v>
      </c>
      <c r="S47" s="81">
        <f>'082044'!Q47+'082092'!Q47</f>
        <v>0</v>
      </c>
      <c r="T47" s="541">
        <f>'082044'!R47+'082092'!R47</f>
        <v>0</v>
      </c>
      <c r="U47" s="447">
        <f>'082044'!S47+'082092'!S47</f>
        <v>0</v>
      </c>
      <c r="V47" s="1">
        <f>'082044'!T47+'082092'!T47</f>
        <v>0</v>
      </c>
      <c r="W47" s="81">
        <f>'082044'!U47+'082092'!U47</f>
        <v>0</v>
      </c>
      <c r="X47" s="490">
        <f>'082044'!V47+'082092'!V47</f>
        <v>0</v>
      </c>
      <c r="Y47" s="42">
        <f>'082044'!W47+'082092'!W47</f>
        <v>0</v>
      </c>
      <c r="Z47" s="44">
        <f>'082044'!X47+'082092'!X47</f>
        <v>0</v>
      </c>
    </row>
    <row r="48" spans="1:26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'082044'!F48+'082092'!F48</f>
        <v>0</v>
      </c>
      <c r="G48" s="423">
        <f>'082044'!G48+'082092'!G48</f>
        <v>0</v>
      </c>
      <c r="H48" s="423">
        <f>'082044'!H48+'082092'!H48</f>
        <v>0</v>
      </c>
      <c r="I48" s="619">
        <f>'082044'!I48+'082092'!I48</f>
        <v>0</v>
      </c>
      <c r="J48" s="156">
        <f>'082044'!J48+'082092'!J48</f>
        <v>0</v>
      </c>
      <c r="K48" s="168">
        <f>'082044'!K48+'082092'!K48</f>
        <v>0</v>
      </c>
      <c r="L48" s="77">
        <f>'082044'!K48</f>
        <v>0</v>
      </c>
      <c r="M48" s="13">
        <f>'082092'!K48</f>
        <v>0</v>
      </c>
      <c r="N48" s="77">
        <f>'082044'!L48+'082092'!L48</f>
        <v>0</v>
      </c>
      <c r="O48" s="13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13">
        <f>'082044'!P48+'082092'!P48</f>
        <v>0</v>
      </c>
      <c r="S48" s="82">
        <f>'082044'!Q48+'082092'!Q48</f>
        <v>0</v>
      </c>
      <c r="T48" s="540">
        <f>'082044'!R48+'082092'!R48</f>
        <v>0</v>
      </c>
      <c r="U48" s="446">
        <f>'082044'!S48+'082092'!S48</f>
        <v>0</v>
      </c>
      <c r="V48" s="13">
        <f>'082044'!T48+'082092'!T48</f>
        <v>0</v>
      </c>
      <c r="W48" s="82">
        <f>'082044'!U48+'082092'!U48</f>
        <v>0</v>
      </c>
      <c r="X48" s="488">
        <f>'082044'!V48+'082092'!V48</f>
        <v>0</v>
      </c>
      <c r="Y48" s="43">
        <f>'082044'!W48+'082092'!W48</f>
        <v>0</v>
      </c>
      <c r="Z48" s="45">
        <f>'082044'!X48+'082092'!X48</f>
        <v>0</v>
      </c>
    </row>
    <row r="49" spans="1:26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F50+F51+F52</f>
        <v>170400</v>
      </c>
      <c r="G49" s="423">
        <f t="shared" ref="G49:H49" si="31">G50+G51+G52</f>
        <v>176125</v>
      </c>
      <c r="H49" s="423">
        <f t="shared" si="31"/>
        <v>176547</v>
      </c>
      <c r="I49" s="619">
        <f>I50+I51+I52</f>
        <v>188935</v>
      </c>
      <c r="J49" s="156">
        <f>J50+J51+J52</f>
        <v>0</v>
      </c>
      <c r="K49" s="168">
        <f t="shared" si="5"/>
        <v>188935</v>
      </c>
      <c r="L49" s="77">
        <f>'082044'!K49</f>
        <v>35935</v>
      </c>
      <c r="M49" s="13">
        <f>'082092'!K49</f>
        <v>153000</v>
      </c>
      <c r="N49" s="77">
        <f t="shared" ref="N49:Z49" si="32">N50+N51+N52</f>
        <v>13782</v>
      </c>
      <c r="O49" s="13">
        <f t="shared" si="32"/>
        <v>20522</v>
      </c>
      <c r="P49" s="13">
        <f t="shared" si="32"/>
        <v>7080</v>
      </c>
      <c r="Q49" s="13">
        <f t="shared" si="32"/>
        <v>17450</v>
      </c>
      <c r="R49" s="13">
        <f t="shared" si="32"/>
        <v>3380</v>
      </c>
      <c r="S49" s="82">
        <f t="shared" si="32"/>
        <v>10320</v>
      </c>
      <c r="T49" s="540">
        <f t="shared" ref="T49" si="33">T50+T51+T52</f>
        <v>72534</v>
      </c>
      <c r="U49" s="446">
        <f t="shared" si="32"/>
        <v>13690</v>
      </c>
      <c r="V49" s="13">
        <f t="shared" si="32"/>
        <v>5070</v>
      </c>
      <c r="W49" s="82">
        <f t="shared" si="32"/>
        <v>71875</v>
      </c>
      <c r="X49" s="488">
        <f t="shared" si="32"/>
        <v>18542</v>
      </c>
      <c r="Y49" s="43">
        <f t="shared" si="32"/>
        <v>2213</v>
      </c>
      <c r="Z49" s="45">
        <f t="shared" si="32"/>
        <v>5011</v>
      </c>
    </row>
    <row r="50" spans="1:26" s="209" customFormat="1">
      <c r="A50" s="127"/>
      <c r="B50" s="189"/>
      <c r="C50" s="240"/>
      <c r="D50" s="336" t="s">
        <v>1041</v>
      </c>
      <c r="E50" s="336"/>
      <c r="F50" s="398">
        <f>'082044'!F50+'082092'!F50</f>
        <v>48000</v>
      </c>
      <c r="G50" s="421">
        <f>'082044'!G50+'082092'!G50</f>
        <v>48000</v>
      </c>
      <c r="H50" s="421">
        <f>'082044'!H50+'082092'!H50</f>
        <v>48000</v>
      </c>
      <c r="I50" s="617">
        <f>'082044'!I50+'082092'!I50</f>
        <v>51000</v>
      </c>
      <c r="J50" s="190">
        <f>'082044'!J50+'082092'!J50</f>
        <v>0</v>
      </c>
      <c r="K50" s="191">
        <f>'082044'!K50+'082092'!K50</f>
        <v>51000</v>
      </c>
      <c r="L50" s="199">
        <f>'082044'!K50</f>
        <v>15000</v>
      </c>
      <c r="M50" s="193">
        <f>'082092'!K50</f>
        <v>36000</v>
      </c>
      <c r="N50" s="199">
        <f>'082044'!L50+'082092'!L50</f>
        <v>12000</v>
      </c>
      <c r="O50" s="193">
        <f>'082044'!M50+'082092'!M50</f>
        <v>7200</v>
      </c>
      <c r="P50" s="193">
        <f>'082044'!N50+'082092'!N50</f>
        <v>0</v>
      </c>
      <c r="Q50" s="193">
        <f>'082044'!O50+'082092'!O50</f>
        <v>12000</v>
      </c>
      <c r="R50" s="193">
        <f>'082044'!P50+'082092'!P50</f>
        <v>0</v>
      </c>
      <c r="S50" s="194">
        <f>'082044'!Q50+'082092'!Q50</f>
        <v>0</v>
      </c>
      <c r="T50" s="538">
        <f>'082044'!R50+'082092'!R50</f>
        <v>31200</v>
      </c>
      <c r="U50" s="444">
        <f>'082044'!S50+'082092'!S50</f>
        <v>12000</v>
      </c>
      <c r="V50" s="193">
        <f>'082044'!T50+'082092'!T50</f>
        <v>0</v>
      </c>
      <c r="W50" s="194">
        <f>'082044'!U50+'082092'!U50</f>
        <v>0</v>
      </c>
      <c r="X50" s="492">
        <f>'082044'!V50+'082092'!V50</f>
        <v>4800</v>
      </c>
      <c r="Y50" s="192">
        <f>'082044'!W50+'082092'!W50</f>
        <v>0</v>
      </c>
      <c r="Z50" s="195">
        <f>'082044'!X50+'082092'!X50</f>
        <v>3000</v>
      </c>
    </row>
    <row r="51" spans="1:26" s="209" customFormat="1">
      <c r="A51" s="127"/>
      <c r="B51" s="189"/>
      <c r="C51" s="240"/>
      <c r="D51" s="336" t="s">
        <v>1016</v>
      </c>
      <c r="E51" s="336"/>
      <c r="F51" s="398">
        <f>'082044'!F51+'082092'!F51</f>
        <v>67200</v>
      </c>
      <c r="G51" s="421">
        <f>'082044'!G51+'082092'!G51</f>
        <v>67200</v>
      </c>
      <c r="H51" s="421">
        <f>'082044'!H51+'082092'!H51</f>
        <v>67200</v>
      </c>
      <c r="I51" s="617">
        <f>'082044'!I51+'082092'!I51</f>
        <v>71875</v>
      </c>
      <c r="J51" s="190">
        <f>'082044'!J51+'082092'!J51</f>
        <v>0</v>
      </c>
      <c r="K51" s="191">
        <f>'082044'!K51+'082092'!K51</f>
        <v>71875</v>
      </c>
      <c r="L51" s="199">
        <f>'082044'!K51</f>
        <v>9513</v>
      </c>
      <c r="M51" s="193">
        <f>'082092'!K51</f>
        <v>62362</v>
      </c>
      <c r="N51" s="199">
        <f>'082044'!L51+'082092'!L51</f>
        <v>0</v>
      </c>
      <c r="O51" s="193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3">
        <f>'082044'!P51+'082092'!P51</f>
        <v>0</v>
      </c>
      <c r="S51" s="194">
        <f>'082044'!Q51+'082092'!Q51</f>
        <v>0</v>
      </c>
      <c r="T51" s="538">
        <f>'082044'!R51+'082092'!R51</f>
        <v>0</v>
      </c>
      <c r="U51" s="444">
        <f>'082044'!S51+'082092'!S51</f>
        <v>0</v>
      </c>
      <c r="V51" s="193">
        <f>'082044'!T51+'082092'!T51</f>
        <v>0</v>
      </c>
      <c r="W51" s="194">
        <f>'082044'!U51+'082092'!U51</f>
        <v>71875</v>
      </c>
      <c r="X51" s="492">
        <f>'082044'!V51+'082092'!V51</f>
        <v>0</v>
      </c>
      <c r="Y51" s="192">
        <f>'082044'!W51+'082092'!W51</f>
        <v>0</v>
      </c>
      <c r="Z51" s="195">
        <f>'082044'!X51+'082092'!X51</f>
        <v>0</v>
      </c>
    </row>
    <row r="52" spans="1:26" s="209" customFormat="1">
      <c r="A52" s="127"/>
      <c r="B52" s="189"/>
      <c r="C52" s="240"/>
      <c r="D52" s="336" t="s">
        <v>1011</v>
      </c>
      <c r="E52" s="336"/>
      <c r="F52" s="398">
        <f>'082044'!F52+'082092'!F52</f>
        <v>55200</v>
      </c>
      <c r="G52" s="421">
        <f>'082044'!G52+'082092'!G52</f>
        <v>60925</v>
      </c>
      <c r="H52" s="421">
        <f>'082044'!H52+'082092'!H52</f>
        <v>61347</v>
      </c>
      <c r="I52" s="617">
        <f>'082044'!I52+'082092'!I52</f>
        <v>66060</v>
      </c>
      <c r="J52" s="190">
        <f>'082044'!J52+'082092'!J52</f>
        <v>0</v>
      </c>
      <c r="K52" s="191">
        <f>'082044'!K52+'082092'!K52</f>
        <v>66060</v>
      </c>
      <c r="L52" s="199">
        <f>'082044'!K52</f>
        <v>11422</v>
      </c>
      <c r="M52" s="193">
        <f>'082092'!K52</f>
        <v>54638</v>
      </c>
      <c r="N52" s="199">
        <f>'082044'!L52+'082092'!L52</f>
        <v>1782</v>
      </c>
      <c r="O52" s="193">
        <f>'082044'!M52+'082092'!M52</f>
        <v>13322</v>
      </c>
      <c r="P52" s="193">
        <f>'082044'!N52+'082092'!N52</f>
        <v>7080</v>
      </c>
      <c r="Q52" s="193">
        <f>'082044'!O52+'082092'!O52</f>
        <v>5450</v>
      </c>
      <c r="R52" s="193">
        <f>'082044'!P52+'082092'!P52</f>
        <v>3380</v>
      </c>
      <c r="S52" s="194">
        <f>'082044'!Q52+'082092'!Q52</f>
        <v>10320</v>
      </c>
      <c r="T52" s="538">
        <f>'082044'!R52+'082092'!R52</f>
        <v>41334</v>
      </c>
      <c r="U52" s="444">
        <f>'082044'!S52+'082092'!S52</f>
        <v>1690</v>
      </c>
      <c r="V52" s="193">
        <f>'082044'!T52+'082092'!T52</f>
        <v>5070</v>
      </c>
      <c r="W52" s="194">
        <f>'082044'!U52+'082092'!U52</f>
        <v>0</v>
      </c>
      <c r="X52" s="492">
        <f>'082044'!V52+'082092'!V52</f>
        <v>13742</v>
      </c>
      <c r="Y52" s="192">
        <f>'082044'!W52+'082092'!W52</f>
        <v>2213</v>
      </c>
      <c r="Z52" s="195">
        <f>'082044'!X52+'082092'!X52</f>
        <v>2011</v>
      </c>
    </row>
    <row r="53" spans="1:26">
      <c r="B53" s="92" t="s">
        <v>642</v>
      </c>
      <c r="C53" s="769" t="s">
        <v>192</v>
      </c>
      <c r="D53" s="770"/>
      <c r="E53" s="770"/>
      <c r="F53" s="399">
        <f>F54+F55</f>
        <v>662000</v>
      </c>
      <c r="G53" s="422">
        <f t="shared" ref="G53:H53" si="34">G54+G55</f>
        <v>1012000</v>
      </c>
      <c r="H53" s="422">
        <f t="shared" si="34"/>
        <v>1011350</v>
      </c>
      <c r="I53" s="618">
        <f>I54+I55</f>
        <v>11350</v>
      </c>
      <c r="J53" s="150">
        <f t="shared" ref="J53:Z53" si="35">J54+J55</f>
        <v>1000000</v>
      </c>
      <c r="K53" s="166">
        <f t="shared" si="5"/>
        <v>1011350</v>
      </c>
      <c r="L53" s="94">
        <f>'082044'!K53</f>
        <v>11350</v>
      </c>
      <c r="M53" s="95">
        <f>'082092'!K53</f>
        <v>1000000</v>
      </c>
      <c r="N53" s="94">
        <f t="shared" si="35"/>
        <v>0</v>
      </c>
      <c r="O53" s="95">
        <f t="shared" si="35"/>
        <v>0</v>
      </c>
      <c r="P53" s="95">
        <f t="shared" si="35"/>
        <v>3682</v>
      </c>
      <c r="Q53" s="95">
        <f t="shared" si="35"/>
        <v>2180</v>
      </c>
      <c r="R53" s="95">
        <f t="shared" si="35"/>
        <v>2580</v>
      </c>
      <c r="S53" s="98">
        <f t="shared" si="35"/>
        <v>301085</v>
      </c>
      <c r="T53" s="539">
        <f t="shared" ref="T53" si="36">T54+T55</f>
        <v>309527</v>
      </c>
      <c r="U53" s="445">
        <f t="shared" si="35"/>
        <v>0</v>
      </c>
      <c r="V53" s="95">
        <f t="shared" si="35"/>
        <v>0</v>
      </c>
      <c r="W53" s="98">
        <f t="shared" si="35"/>
        <v>578076</v>
      </c>
      <c r="X53" s="489">
        <f t="shared" si="35"/>
        <v>2580</v>
      </c>
      <c r="Y53" s="97">
        <f t="shared" si="35"/>
        <v>119087</v>
      </c>
      <c r="Z53" s="99">
        <f t="shared" si="35"/>
        <v>2080</v>
      </c>
    </row>
    <row r="54" spans="1:26" s="41" customFormat="1">
      <c r="A54" s="127" t="s">
        <v>193</v>
      </c>
      <c r="B54" s="53" t="s">
        <v>643</v>
      </c>
      <c r="C54" s="799" t="s">
        <v>194</v>
      </c>
      <c r="D54" s="800"/>
      <c r="E54" s="800"/>
      <c r="F54" s="400">
        <f>'082044'!F54+'082092'!F54</f>
        <v>12000</v>
      </c>
      <c r="G54" s="423">
        <f>'082044'!G54+'082092'!G54</f>
        <v>12000</v>
      </c>
      <c r="H54" s="423">
        <f>'082044'!H54+'082092'!H54</f>
        <v>11350</v>
      </c>
      <c r="I54" s="619">
        <f>'082044'!I54+'082092'!I54</f>
        <v>11350</v>
      </c>
      <c r="J54" s="156">
        <f>'082044'!J54+'082092'!J54</f>
        <v>0</v>
      </c>
      <c r="K54" s="168">
        <f>'082044'!K54+'082092'!K54</f>
        <v>11350</v>
      </c>
      <c r="L54" s="77">
        <f>'082044'!K54</f>
        <v>11350</v>
      </c>
      <c r="M54" s="13">
        <f>'082092'!K54</f>
        <v>0</v>
      </c>
      <c r="N54" s="77">
        <f>'082044'!L54+'082092'!L54</f>
        <v>0</v>
      </c>
      <c r="O54" s="13">
        <f>'082044'!M54+'082092'!M54</f>
        <v>0</v>
      </c>
      <c r="P54" s="13">
        <f>'082044'!N54+'082092'!N54</f>
        <v>0</v>
      </c>
      <c r="Q54" s="13">
        <f>'082044'!O54+'082092'!O54</f>
        <v>2180</v>
      </c>
      <c r="R54" s="13">
        <f>'082044'!P54+'082092'!P54</f>
        <v>2580</v>
      </c>
      <c r="S54" s="82">
        <f>'082044'!Q54+'082092'!Q54</f>
        <v>1930</v>
      </c>
      <c r="T54" s="540">
        <f>'082044'!R54+'082092'!R54</f>
        <v>6690</v>
      </c>
      <c r="U54" s="446">
        <f>'082044'!S54+'082092'!S54</f>
        <v>0</v>
      </c>
      <c r="V54" s="13">
        <f>'082044'!T54+'082092'!T54</f>
        <v>0</v>
      </c>
      <c r="W54" s="82">
        <f>'082044'!U54+'082092'!U54</f>
        <v>0</v>
      </c>
      <c r="X54" s="488">
        <f>'082044'!V54+'082092'!V54</f>
        <v>2580</v>
      </c>
      <c r="Y54" s="43">
        <f>'082044'!W54+'082092'!W54</f>
        <v>0</v>
      </c>
      <c r="Z54" s="45">
        <f>'082044'!X54+'082092'!X54</f>
        <v>2080</v>
      </c>
    </row>
    <row r="55" spans="1:26" s="41" customFormat="1">
      <c r="A55" s="127" t="s">
        <v>195</v>
      </c>
      <c r="B55" s="53" t="s">
        <v>644</v>
      </c>
      <c r="C55" s="799" t="s">
        <v>196</v>
      </c>
      <c r="D55" s="800"/>
      <c r="E55" s="800"/>
      <c r="F55" s="400">
        <f>'082044'!F55+'082092'!F55</f>
        <v>650000</v>
      </c>
      <c r="G55" s="423">
        <f>'082044'!G55+'082092'!G55</f>
        <v>1000000</v>
      </c>
      <c r="H55" s="423">
        <f>'082044'!H55+'082092'!H55</f>
        <v>1000000</v>
      </c>
      <c r="I55" s="619">
        <f>'082044'!I55+'082092'!I55</f>
        <v>0</v>
      </c>
      <c r="J55" s="156">
        <f>'082044'!J55+'082092'!J55</f>
        <v>1000000</v>
      </c>
      <c r="K55" s="168">
        <f>'082044'!K55+'082092'!K55</f>
        <v>1000000</v>
      </c>
      <c r="L55" s="77">
        <f>'082044'!K55</f>
        <v>0</v>
      </c>
      <c r="M55" s="13">
        <f>'082092'!K55</f>
        <v>1000000</v>
      </c>
      <c r="N55" s="77">
        <f>'082044'!L55+'082092'!L55</f>
        <v>0</v>
      </c>
      <c r="O55" s="13">
        <f>'082044'!M55+'082092'!M55</f>
        <v>0</v>
      </c>
      <c r="P55" s="13">
        <f>'082044'!N55+'082092'!N55</f>
        <v>3682</v>
      </c>
      <c r="Q55" s="13">
        <f>'082044'!O55+'082092'!O55</f>
        <v>0</v>
      </c>
      <c r="R55" s="13">
        <f>'082044'!P55+'082092'!P55</f>
        <v>0</v>
      </c>
      <c r="S55" s="82">
        <f>'082044'!Q55+'082092'!Q55</f>
        <v>299155</v>
      </c>
      <c r="T55" s="540">
        <f>'082044'!R55+'082092'!R55</f>
        <v>302837</v>
      </c>
      <c r="U55" s="446">
        <f>'082044'!S55+'082092'!S55</f>
        <v>0</v>
      </c>
      <c r="V55" s="13">
        <f>'082044'!T55+'082092'!T55</f>
        <v>0</v>
      </c>
      <c r="W55" s="82">
        <f>'082044'!U55+'082092'!U55</f>
        <v>578076</v>
      </c>
      <c r="X55" s="488">
        <f>'082044'!V55+'082092'!V55</f>
        <v>0</v>
      </c>
      <c r="Y55" s="43">
        <f>'082044'!W55+'082092'!W55</f>
        <v>119087</v>
      </c>
      <c r="Z55" s="45">
        <f>'082044'!X55+'082092'!X55</f>
        <v>0</v>
      </c>
    </row>
    <row r="56" spans="1:26">
      <c r="B56" s="92" t="s">
        <v>645</v>
      </c>
      <c r="C56" s="769" t="s">
        <v>197</v>
      </c>
      <c r="D56" s="770"/>
      <c r="E56" s="770"/>
      <c r="F56" s="399">
        <f>F57+F58+F59+F60+F61</f>
        <v>682500</v>
      </c>
      <c r="G56" s="422">
        <f t="shared" ref="G56:H56" si="37">G57+G58+G59+G60+G61</f>
        <v>878500</v>
      </c>
      <c r="H56" s="422">
        <f t="shared" si="37"/>
        <v>733510</v>
      </c>
      <c r="I56" s="618">
        <f>I57+I58+I59+I60+I61</f>
        <v>742487.5</v>
      </c>
      <c r="J56" s="150">
        <f>J57+J58+J59+J60+J61</f>
        <v>0</v>
      </c>
      <c r="K56" s="166">
        <f t="shared" si="5"/>
        <v>742487.5</v>
      </c>
      <c r="L56" s="94">
        <f>'082044'!K56</f>
        <v>80940</v>
      </c>
      <c r="M56" s="95">
        <f>'082092'!K56</f>
        <v>661547.5</v>
      </c>
      <c r="N56" s="94">
        <f t="shared" ref="N56:Z56" si="38">N57+N58+N59+N60+N61</f>
        <v>35374</v>
      </c>
      <c r="O56" s="95">
        <f t="shared" si="38"/>
        <v>58979</v>
      </c>
      <c r="P56" s="95">
        <f t="shared" si="38"/>
        <v>37427</v>
      </c>
      <c r="Q56" s="95">
        <f t="shared" si="38"/>
        <v>46142</v>
      </c>
      <c r="R56" s="95">
        <f t="shared" si="38"/>
        <v>43011</v>
      </c>
      <c r="S56" s="98">
        <f t="shared" si="38"/>
        <v>132763</v>
      </c>
      <c r="T56" s="539">
        <f t="shared" ref="T56" si="39">T57+T58+T59+T60+T61</f>
        <v>353696</v>
      </c>
      <c r="U56" s="445">
        <f t="shared" si="38"/>
        <v>41062</v>
      </c>
      <c r="V56" s="95">
        <f t="shared" si="38"/>
        <v>20116</v>
      </c>
      <c r="W56" s="98">
        <f t="shared" si="38"/>
        <v>44617</v>
      </c>
      <c r="X56" s="489">
        <f t="shared" si="38"/>
        <v>98861.5</v>
      </c>
      <c r="Y56" s="97">
        <f t="shared" si="38"/>
        <v>94161.5</v>
      </c>
      <c r="Z56" s="99">
        <f t="shared" si="38"/>
        <v>89973.5</v>
      </c>
    </row>
    <row r="57" spans="1:26" s="41" customFormat="1">
      <c r="A57" s="127" t="s">
        <v>198</v>
      </c>
      <c r="B57" s="53" t="s">
        <v>646</v>
      </c>
      <c r="C57" s="799" t="s">
        <v>871</v>
      </c>
      <c r="D57" s="800"/>
      <c r="E57" s="800"/>
      <c r="F57" s="400">
        <f>'082044'!F57+'082092'!F57</f>
        <v>643500</v>
      </c>
      <c r="G57" s="423">
        <f>'082044'!G57+'082092'!G57</f>
        <v>839500</v>
      </c>
      <c r="H57" s="423">
        <f>'082044'!H57+'082092'!H57</f>
        <v>721510</v>
      </c>
      <c r="I57" s="619">
        <f>'082044'!I57+'082092'!I57</f>
        <v>730487.5</v>
      </c>
      <c r="J57" s="156">
        <f>'082044'!J57+'082092'!J57</f>
        <v>0</v>
      </c>
      <c r="K57" s="168">
        <f>'082044'!K57+'082092'!K57</f>
        <v>730487.5</v>
      </c>
      <c r="L57" s="77">
        <f>'082044'!K57</f>
        <v>73940</v>
      </c>
      <c r="M57" s="13">
        <f>'082092'!K57</f>
        <v>656547.5</v>
      </c>
      <c r="N57" s="77">
        <f>'082044'!L57+'082092'!L57</f>
        <v>35374</v>
      </c>
      <c r="O57" s="13">
        <f>'082044'!M57+'082092'!M57</f>
        <v>58979</v>
      </c>
      <c r="P57" s="13">
        <f>'082044'!N57+'082092'!N57</f>
        <v>37427</v>
      </c>
      <c r="Q57" s="13">
        <f>'082044'!O57+'082092'!O57</f>
        <v>46142</v>
      </c>
      <c r="R57" s="13">
        <f>'082044'!P57+'082092'!P57</f>
        <v>43011</v>
      </c>
      <c r="S57" s="82">
        <f>'082044'!Q57+'082092'!Q57</f>
        <v>132763</v>
      </c>
      <c r="T57" s="540">
        <f>'082044'!R57+'082092'!R57</f>
        <v>353696</v>
      </c>
      <c r="U57" s="446">
        <f>'082044'!S57+'082092'!S57</f>
        <v>41062</v>
      </c>
      <c r="V57" s="13">
        <f>'082044'!T57+'082092'!T57</f>
        <v>20116</v>
      </c>
      <c r="W57" s="82">
        <f>'082044'!U57+'082092'!U57</f>
        <v>44617</v>
      </c>
      <c r="X57" s="488">
        <f>'082044'!V57+'082092'!V57</f>
        <v>91861.5</v>
      </c>
      <c r="Y57" s="43">
        <f>'082044'!W57+'082092'!W57</f>
        <v>89161.5</v>
      </c>
      <c r="Z57" s="45">
        <f>'082044'!X57+'082092'!X57</f>
        <v>89973.5</v>
      </c>
    </row>
    <row r="58" spans="1:26" s="41" customFormat="1" hidden="1">
      <c r="A58" s="127" t="s">
        <v>199</v>
      </c>
      <c r="B58" s="53" t="s">
        <v>647</v>
      </c>
      <c r="C58" s="799" t="s">
        <v>200</v>
      </c>
      <c r="D58" s="800"/>
      <c r="E58" s="800"/>
      <c r="F58" s="400">
        <f>'082044'!F58+'082092'!F58</f>
        <v>0</v>
      </c>
      <c r="G58" s="423">
        <f>'082044'!G58+'082092'!G58</f>
        <v>0</v>
      </c>
      <c r="H58" s="423">
        <f>'082044'!H58+'082092'!H58</f>
        <v>0</v>
      </c>
      <c r="I58" s="619">
        <f>'082044'!I58+'082092'!I58</f>
        <v>0</v>
      </c>
      <c r="J58" s="156">
        <f>'082044'!J58+'082092'!J58</f>
        <v>0</v>
      </c>
      <c r="K58" s="168">
        <f>'082044'!K58+'082092'!K58</f>
        <v>0</v>
      </c>
      <c r="L58" s="77">
        <f>'082044'!K58</f>
        <v>0</v>
      </c>
      <c r="M58" s="13">
        <f>'082092'!K58</f>
        <v>0</v>
      </c>
      <c r="N58" s="77">
        <f>'082044'!L58+'082092'!L58</f>
        <v>0</v>
      </c>
      <c r="O58" s="13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13">
        <f>'082044'!P58+'082092'!P58</f>
        <v>0</v>
      </c>
      <c r="S58" s="82">
        <f>'082044'!Q58+'082092'!Q58</f>
        <v>0</v>
      </c>
      <c r="T58" s="540">
        <f>'082044'!R58+'082092'!R58</f>
        <v>0</v>
      </c>
      <c r="U58" s="446">
        <f>'082044'!S58+'082092'!S58</f>
        <v>0</v>
      </c>
      <c r="V58" s="13">
        <f>'082044'!T58+'082092'!T58</f>
        <v>0</v>
      </c>
      <c r="W58" s="82">
        <f>'082044'!U58+'082092'!U58</f>
        <v>0</v>
      </c>
      <c r="X58" s="488">
        <f>'082044'!V58+'082092'!V58</f>
        <v>0</v>
      </c>
      <c r="Y58" s="43">
        <f>'082044'!W58+'082092'!W58</f>
        <v>0</v>
      </c>
      <c r="Z58" s="45">
        <f>'082044'!X58+'082092'!X58</f>
        <v>0</v>
      </c>
    </row>
    <row r="59" spans="1:26" s="41" customFormat="1" hidden="1">
      <c r="A59" s="127" t="s">
        <v>201</v>
      </c>
      <c r="B59" s="53" t="s">
        <v>648</v>
      </c>
      <c r="C59" s="799" t="s">
        <v>202</v>
      </c>
      <c r="D59" s="800"/>
      <c r="E59" s="800"/>
      <c r="F59" s="400">
        <f>'082044'!F59+'082092'!F59</f>
        <v>0</v>
      </c>
      <c r="G59" s="423">
        <f>'082044'!G59+'082092'!G59</f>
        <v>0</v>
      </c>
      <c r="H59" s="423">
        <f>'082044'!H59+'082092'!H59</f>
        <v>0</v>
      </c>
      <c r="I59" s="619">
        <f>'082044'!I59+'082092'!I59</f>
        <v>0</v>
      </c>
      <c r="J59" s="156">
        <f>'082044'!J59+'082092'!J59</f>
        <v>0</v>
      </c>
      <c r="K59" s="168">
        <f>'082044'!K59+'082092'!K59</f>
        <v>0</v>
      </c>
      <c r="L59" s="77">
        <f>'082044'!K59</f>
        <v>0</v>
      </c>
      <c r="M59" s="13">
        <f>'082092'!K59</f>
        <v>0</v>
      </c>
      <c r="N59" s="77">
        <f>'082044'!L59+'082092'!L59</f>
        <v>0</v>
      </c>
      <c r="O59" s="13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13">
        <f>'082044'!P59+'082092'!P59</f>
        <v>0</v>
      </c>
      <c r="S59" s="82">
        <f>'082044'!Q59+'082092'!Q59</f>
        <v>0</v>
      </c>
      <c r="T59" s="540">
        <f>'082044'!R59+'082092'!R59</f>
        <v>0</v>
      </c>
      <c r="U59" s="446">
        <f>'082044'!S59+'082092'!S59</f>
        <v>0</v>
      </c>
      <c r="V59" s="13">
        <f>'082044'!T59+'082092'!T59</f>
        <v>0</v>
      </c>
      <c r="W59" s="82">
        <f>'082044'!U59+'082092'!U59</f>
        <v>0</v>
      </c>
      <c r="X59" s="488">
        <f>'082044'!V59+'082092'!V59</f>
        <v>0</v>
      </c>
      <c r="Y59" s="43">
        <f>'082044'!W59+'082092'!W59</f>
        <v>0</v>
      </c>
      <c r="Z59" s="45">
        <f>'082044'!X59+'082092'!X59</f>
        <v>0</v>
      </c>
    </row>
    <row r="60" spans="1:26" s="41" customFormat="1" hidden="1">
      <c r="A60" s="127" t="s">
        <v>203</v>
      </c>
      <c r="B60" s="53" t="s">
        <v>649</v>
      </c>
      <c r="C60" s="799" t="s">
        <v>204</v>
      </c>
      <c r="D60" s="800"/>
      <c r="E60" s="800"/>
      <c r="F60" s="400">
        <f>'082044'!F60+'082092'!F60</f>
        <v>0</v>
      </c>
      <c r="G60" s="423">
        <f>'082044'!G60+'082092'!G60</f>
        <v>0</v>
      </c>
      <c r="H60" s="423">
        <f>'082044'!H60+'082092'!H60</f>
        <v>0</v>
      </c>
      <c r="I60" s="619">
        <f>'082044'!I60+'082092'!I60</f>
        <v>0</v>
      </c>
      <c r="J60" s="156">
        <f>'082044'!J60+'082092'!J60</f>
        <v>0</v>
      </c>
      <c r="K60" s="168">
        <f>'082044'!K60+'082092'!K60</f>
        <v>0</v>
      </c>
      <c r="L60" s="77">
        <f>'082044'!K60</f>
        <v>0</v>
      </c>
      <c r="M60" s="13">
        <f>'082092'!K60</f>
        <v>0</v>
      </c>
      <c r="N60" s="77">
        <f>'082044'!L60+'082092'!L60</f>
        <v>0</v>
      </c>
      <c r="O60" s="13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13">
        <f>'082044'!P60+'082092'!P60</f>
        <v>0</v>
      </c>
      <c r="S60" s="82">
        <f>'082044'!Q60+'082092'!Q60</f>
        <v>0</v>
      </c>
      <c r="T60" s="540">
        <f>'082044'!R60+'082092'!R60</f>
        <v>0</v>
      </c>
      <c r="U60" s="446">
        <f>'082044'!S60+'082092'!S60</f>
        <v>0</v>
      </c>
      <c r="V60" s="13">
        <f>'082044'!T60+'082092'!T60</f>
        <v>0</v>
      </c>
      <c r="W60" s="82">
        <f>'082044'!U60+'082092'!U60</f>
        <v>0</v>
      </c>
      <c r="X60" s="488">
        <f>'082044'!V60+'082092'!V60</f>
        <v>0</v>
      </c>
      <c r="Y60" s="43">
        <f>'082044'!W60+'082092'!W60</f>
        <v>0</v>
      </c>
      <c r="Z60" s="45">
        <f>'082044'!X60+'082092'!X60</f>
        <v>0</v>
      </c>
    </row>
    <row r="61" spans="1:26" s="41" customFormat="1" ht="15.75" thickBot="1">
      <c r="A61" s="127" t="s">
        <v>205</v>
      </c>
      <c r="B61" s="53" t="s">
        <v>650</v>
      </c>
      <c r="C61" s="799" t="s">
        <v>206</v>
      </c>
      <c r="D61" s="800"/>
      <c r="E61" s="800"/>
      <c r="F61" s="400">
        <f>'082044'!F61+'082092'!F61</f>
        <v>39000</v>
      </c>
      <c r="G61" s="423">
        <f>'082044'!G61+'082092'!G61</f>
        <v>39000</v>
      </c>
      <c r="H61" s="423">
        <f>'082044'!H61+'082092'!H61</f>
        <v>12000</v>
      </c>
      <c r="I61" s="619">
        <f>'082044'!I61+'082092'!I61</f>
        <v>12000</v>
      </c>
      <c r="J61" s="156">
        <f>'082044'!J61+'082092'!J61</f>
        <v>0</v>
      </c>
      <c r="K61" s="168">
        <f>'082044'!K61+'082092'!K61</f>
        <v>12000</v>
      </c>
      <c r="L61" s="77">
        <f>'082044'!K61</f>
        <v>7000</v>
      </c>
      <c r="M61" s="13">
        <f>'082092'!K61</f>
        <v>5000</v>
      </c>
      <c r="N61" s="77">
        <f>'082044'!L61+'082092'!L61</f>
        <v>0</v>
      </c>
      <c r="O61" s="13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13">
        <f>'082044'!P61+'082092'!P61</f>
        <v>0</v>
      </c>
      <c r="S61" s="82">
        <f>'082044'!Q61+'082092'!Q61</f>
        <v>0</v>
      </c>
      <c r="T61" s="540">
        <f>'082044'!R61+'082092'!R61</f>
        <v>0</v>
      </c>
      <c r="U61" s="446">
        <f>'082044'!S61+'082092'!S61</f>
        <v>0</v>
      </c>
      <c r="V61" s="13">
        <f>'082044'!T61+'082092'!T61</f>
        <v>0</v>
      </c>
      <c r="W61" s="82">
        <f>'082044'!U61+'082092'!U61</f>
        <v>0</v>
      </c>
      <c r="X61" s="488">
        <f>'082044'!V61+'082092'!V61</f>
        <v>7000</v>
      </c>
      <c r="Y61" s="43">
        <f>'082044'!W61+'082092'!W61</f>
        <v>5000</v>
      </c>
      <c r="Z61" s="45">
        <f>'082044'!X61+'082092'!X61</f>
        <v>0</v>
      </c>
    </row>
    <row r="62" spans="1:26" ht="15.75" thickBot="1">
      <c r="B62" s="84" t="s">
        <v>207</v>
      </c>
      <c r="C62" s="773" t="s">
        <v>208</v>
      </c>
      <c r="D62" s="774"/>
      <c r="E62" s="774"/>
      <c r="F62" s="402">
        <f>F63+F64+F65+F66+F67+F68+F69+F73</f>
        <v>0</v>
      </c>
      <c r="G62" s="425">
        <f t="shared" ref="G62:H62" si="40">G63+G64+G65+G66+G67+G68+G69+G73</f>
        <v>0</v>
      </c>
      <c r="H62" s="425">
        <f t="shared" si="40"/>
        <v>0</v>
      </c>
      <c r="I62" s="621">
        <f>I63+I64+I65+I66+I67+I68+I69+I73</f>
        <v>0</v>
      </c>
      <c r="J62" s="152">
        <f t="shared" ref="J62:Z62" si="41">J63+J64+J65+J66+J67+J68+J69+J73</f>
        <v>0</v>
      </c>
      <c r="K62" s="164">
        <f t="shared" si="5"/>
        <v>0</v>
      </c>
      <c r="L62" s="86">
        <f>'082044'!K62</f>
        <v>0</v>
      </c>
      <c r="M62" s="87">
        <f>'082092'!K62</f>
        <v>0</v>
      </c>
      <c r="N62" s="86">
        <f t="shared" si="41"/>
        <v>0</v>
      </c>
      <c r="O62" s="87">
        <f t="shared" si="41"/>
        <v>0</v>
      </c>
      <c r="P62" s="87">
        <f t="shared" si="41"/>
        <v>0</v>
      </c>
      <c r="Q62" s="87">
        <f t="shared" si="41"/>
        <v>0</v>
      </c>
      <c r="R62" s="87">
        <f t="shared" si="41"/>
        <v>0</v>
      </c>
      <c r="S62" s="90">
        <f t="shared" si="41"/>
        <v>0</v>
      </c>
      <c r="T62" s="536">
        <f t="shared" ref="T62" si="42">T63+T64+T65+T66+T67+T68+T69+T73</f>
        <v>0</v>
      </c>
      <c r="U62" s="442">
        <f t="shared" si="41"/>
        <v>0</v>
      </c>
      <c r="V62" s="87">
        <f t="shared" si="41"/>
        <v>0</v>
      </c>
      <c r="W62" s="90">
        <f t="shared" si="41"/>
        <v>0</v>
      </c>
      <c r="X62" s="486">
        <f t="shared" si="41"/>
        <v>0</v>
      </c>
      <c r="Y62" s="89">
        <f t="shared" si="41"/>
        <v>0</v>
      </c>
      <c r="Z62" s="91">
        <f t="shared" si="41"/>
        <v>0</v>
      </c>
    </row>
    <row r="63" spans="1:26" s="18" customFormat="1" hidden="1">
      <c r="A63" s="127" t="s">
        <v>872</v>
      </c>
      <c r="B63" s="116" t="s">
        <v>873</v>
      </c>
      <c r="C63" s="801" t="s">
        <v>874</v>
      </c>
      <c r="D63" s="802"/>
      <c r="E63" s="802"/>
      <c r="F63" s="397"/>
      <c r="G63" s="420"/>
      <c r="H63" s="420"/>
      <c r="I63" s="616">
        <f t="shared" ref="I63:I68" si="43">SUM(N63:Z63)</f>
        <v>0</v>
      </c>
      <c r="J63" s="148"/>
      <c r="K63" s="166">
        <f t="shared" si="5"/>
        <v>0</v>
      </c>
      <c r="L63" s="94">
        <f>'082044'!K63</f>
        <v>0</v>
      </c>
      <c r="M63" s="95">
        <f>'082092'!K63</f>
        <v>0</v>
      </c>
      <c r="N63" s="94"/>
      <c r="O63" s="95"/>
      <c r="P63" s="95"/>
      <c r="Q63" s="95"/>
      <c r="R63" s="95"/>
      <c r="S63" s="98"/>
      <c r="T63" s="539"/>
      <c r="U63" s="445"/>
      <c r="V63" s="95"/>
      <c r="W63" s="98"/>
      <c r="X63" s="489"/>
      <c r="Y63" s="97"/>
      <c r="Z63" s="99"/>
    </row>
    <row r="64" spans="1:26" s="18" customFormat="1" hidden="1">
      <c r="A64" s="127" t="s">
        <v>209</v>
      </c>
      <c r="B64" s="116" t="s">
        <v>651</v>
      </c>
      <c r="C64" s="801" t="s">
        <v>210</v>
      </c>
      <c r="D64" s="802"/>
      <c r="E64" s="802"/>
      <c r="F64" s="397"/>
      <c r="G64" s="420"/>
      <c r="H64" s="420"/>
      <c r="I64" s="616">
        <f t="shared" si="43"/>
        <v>0</v>
      </c>
      <c r="J64" s="148"/>
      <c r="K64" s="166">
        <f t="shared" si="5"/>
        <v>0</v>
      </c>
      <c r="L64" s="94">
        <f>'082044'!K64</f>
        <v>0</v>
      </c>
      <c r="M64" s="95">
        <f>'082092'!K64</f>
        <v>0</v>
      </c>
      <c r="N64" s="94"/>
      <c r="O64" s="95"/>
      <c r="P64" s="95"/>
      <c r="Q64" s="95"/>
      <c r="R64" s="95"/>
      <c r="S64" s="98"/>
      <c r="T64" s="539"/>
      <c r="U64" s="445"/>
      <c r="V64" s="95"/>
      <c r="W64" s="98"/>
      <c r="X64" s="489"/>
      <c r="Y64" s="97"/>
      <c r="Z64" s="99"/>
    </row>
    <row r="65" spans="1:27" s="18" customFormat="1" hidden="1">
      <c r="A65" s="127" t="s">
        <v>211</v>
      </c>
      <c r="B65" s="92" t="s">
        <v>652</v>
      </c>
      <c r="C65" s="769" t="s">
        <v>352</v>
      </c>
      <c r="D65" s="770"/>
      <c r="E65" s="770"/>
      <c r="F65" s="399"/>
      <c r="G65" s="422"/>
      <c r="H65" s="422"/>
      <c r="I65" s="618">
        <f t="shared" si="43"/>
        <v>0</v>
      </c>
      <c r="J65" s="150"/>
      <c r="K65" s="166">
        <f t="shared" si="5"/>
        <v>0</v>
      </c>
      <c r="L65" s="94">
        <f>'082044'!K65</f>
        <v>0</v>
      </c>
      <c r="M65" s="95">
        <f>'082092'!K65</f>
        <v>0</v>
      </c>
      <c r="N65" s="94"/>
      <c r="O65" s="95"/>
      <c r="P65" s="95"/>
      <c r="Q65" s="95"/>
      <c r="R65" s="95"/>
      <c r="S65" s="98"/>
      <c r="T65" s="539"/>
      <c r="U65" s="445"/>
      <c r="V65" s="95"/>
      <c r="W65" s="98"/>
      <c r="X65" s="489"/>
      <c r="Y65" s="97"/>
      <c r="Z65" s="99"/>
    </row>
    <row r="66" spans="1:27" s="18" customFormat="1" hidden="1">
      <c r="A66" s="127" t="s">
        <v>212</v>
      </c>
      <c r="B66" s="116" t="s">
        <v>653</v>
      </c>
      <c r="C66" s="769" t="s">
        <v>875</v>
      </c>
      <c r="D66" s="770"/>
      <c r="E66" s="770"/>
      <c r="F66" s="399"/>
      <c r="G66" s="422"/>
      <c r="H66" s="422"/>
      <c r="I66" s="618">
        <f t="shared" si="43"/>
        <v>0</v>
      </c>
      <c r="J66" s="150"/>
      <c r="K66" s="166">
        <f t="shared" si="5"/>
        <v>0</v>
      </c>
      <c r="L66" s="94">
        <f>'082044'!K66</f>
        <v>0</v>
      </c>
      <c r="M66" s="95">
        <f>'082092'!K66</f>
        <v>0</v>
      </c>
      <c r="N66" s="94"/>
      <c r="O66" s="95"/>
      <c r="P66" s="95"/>
      <c r="Q66" s="95"/>
      <c r="R66" s="95"/>
      <c r="S66" s="98"/>
      <c r="T66" s="539"/>
      <c r="U66" s="445"/>
      <c r="V66" s="95"/>
      <c r="W66" s="98"/>
      <c r="X66" s="489"/>
      <c r="Y66" s="97"/>
      <c r="Z66" s="99"/>
    </row>
    <row r="67" spans="1:27" s="18" customFormat="1" hidden="1">
      <c r="A67" s="127" t="s">
        <v>213</v>
      </c>
      <c r="B67" s="92" t="s">
        <v>654</v>
      </c>
      <c r="C67" s="769" t="s">
        <v>876</v>
      </c>
      <c r="D67" s="770"/>
      <c r="E67" s="770"/>
      <c r="F67" s="399"/>
      <c r="G67" s="422"/>
      <c r="H67" s="422"/>
      <c r="I67" s="618">
        <f t="shared" si="43"/>
        <v>0</v>
      </c>
      <c r="J67" s="150"/>
      <c r="K67" s="166">
        <f t="shared" si="5"/>
        <v>0</v>
      </c>
      <c r="L67" s="94">
        <f>'082044'!K67</f>
        <v>0</v>
      </c>
      <c r="M67" s="95">
        <f>'082092'!K67</f>
        <v>0</v>
      </c>
      <c r="N67" s="94"/>
      <c r="O67" s="95"/>
      <c r="P67" s="95"/>
      <c r="Q67" s="95"/>
      <c r="R67" s="95"/>
      <c r="S67" s="98"/>
      <c r="T67" s="539"/>
      <c r="U67" s="445"/>
      <c r="V67" s="95"/>
      <c r="W67" s="98"/>
      <c r="X67" s="489"/>
      <c r="Y67" s="97"/>
      <c r="Z67" s="99"/>
    </row>
    <row r="68" spans="1:27" s="18" customFormat="1" hidden="1">
      <c r="A68" s="127" t="s">
        <v>214</v>
      </c>
      <c r="B68" s="116" t="s">
        <v>655</v>
      </c>
      <c r="C68" s="769" t="s">
        <v>215</v>
      </c>
      <c r="D68" s="770"/>
      <c r="E68" s="770"/>
      <c r="F68" s="399"/>
      <c r="G68" s="422"/>
      <c r="H68" s="422"/>
      <c r="I68" s="618">
        <f t="shared" si="43"/>
        <v>0</v>
      </c>
      <c r="J68" s="150"/>
      <c r="K68" s="166">
        <f t="shared" si="5"/>
        <v>0</v>
      </c>
      <c r="L68" s="94">
        <f>'082044'!K68</f>
        <v>0</v>
      </c>
      <c r="M68" s="95">
        <f>'082092'!K68</f>
        <v>0</v>
      </c>
      <c r="N68" s="94"/>
      <c r="O68" s="95"/>
      <c r="P68" s="95"/>
      <c r="Q68" s="95"/>
      <c r="R68" s="95"/>
      <c r="S68" s="98"/>
      <c r="T68" s="539"/>
      <c r="U68" s="445"/>
      <c r="V68" s="95"/>
      <c r="W68" s="98"/>
      <c r="X68" s="489"/>
      <c r="Y68" s="97"/>
      <c r="Z68" s="99"/>
    </row>
    <row r="69" spans="1:27" s="18" customFormat="1" hidden="1">
      <c r="A69" s="127" t="s">
        <v>216</v>
      </c>
      <c r="B69" s="92" t="s">
        <v>656</v>
      </c>
      <c r="C69" s="769" t="s">
        <v>217</v>
      </c>
      <c r="D69" s="770"/>
      <c r="E69" s="770"/>
      <c r="F69" s="399">
        <f>F70+F71+F72</f>
        <v>0</v>
      </c>
      <c r="G69" s="422">
        <f t="shared" ref="G69:H69" si="44">G70+G71+G72</f>
        <v>0</v>
      </c>
      <c r="H69" s="422">
        <f t="shared" si="44"/>
        <v>0</v>
      </c>
      <c r="I69" s="618">
        <f>I70+I71+I72</f>
        <v>0</v>
      </c>
      <c r="J69" s="150">
        <f t="shared" ref="J69:Z69" si="45">J70+J71+J72</f>
        <v>0</v>
      </c>
      <c r="K69" s="166">
        <f t="shared" si="5"/>
        <v>0</v>
      </c>
      <c r="L69" s="94">
        <f>'082044'!K69</f>
        <v>0</v>
      </c>
      <c r="M69" s="95">
        <f>'082092'!K69</f>
        <v>0</v>
      </c>
      <c r="N69" s="94">
        <f t="shared" si="45"/>
        <v>0</v>
      </c>
      <c r="O69" s="95">
        <f t="shared" si="45"/>
        <v>0</v>
      </c>
      <c r="P69" s="95">
        <f t="shared" si="45"/>
        <v>0</v>
      </c>
      <c r="Q69" s="95">
        <f t="shared" si="45"/>
        <v>0</v>
      </c>
      <c r="R69" s="95">
        <f t="shared" si="45"/>
        <v>0</v>
      </c>
      <c r="S69" s="98">
        <f t="shared" si="45"/>
        <v>0</v>
      </c>
      <c r="T69" s="539">
        <f t="shared" ref="T69" si="46">T70+T71+T72</f>
        <v>0</v>
      </c>
      <c r="U69" s="445">
        <f t="shared" si="45"/>
        <v>0</v>
      </c>
      <c r="V69" s="95">
        <f t="shared" si="45"/>
        <v>0</v>
      </c>
      <c r="W69" s="98">
        <f t="shared" si="45"/>
        <v>0</v>
      </c>
      <c r="X69" s="489">
        <f t="shared" si="45"/>
        <v>0</v>
      </c>
      <c r="Y69" s="97">
        <f t="shared" si="45"/>
        <v>0</v>
      </c>
      <c r="Z69" s="99">
        <f t="shared" si="45"/>
        <v>0</v>
      </c>
    </row>
    <row r="70" spans="1:27" hidden="1">
      <c r="B70" s="55"/>
      <c r="C70" s="2"/>
      <c r="D70" s="764" t="s">
        <v>343</v>
      </c>
      <c r="E70" s="764"/>
      <c r="F70" s="406"/>
      <c r="G70" s="429"/>
      <c r="H70" s="429"/>
      <c r="I70" s="625">
        <f t="shared" ref="I70:I72" si="47">SUM(N70:Z70)</f>
        <v>0</v>
      </c>
      <c r="J70" s="149"/>
      <c r="K70" s="167">
        <f t="shared" si="5"/>
        <v>0</v>
      </c>
      <c r="L70" s="75">
        <f>'082044'!K70</f>
        <v>0</v>
      </c>
      <c r="M70" s="1">
        <f>'082092'!K70</f>
        <v>0</v>
      </c>
      <c r="N70" s="75"/>
      <c r="O70" s="1"/>
      <c r="P70" s="1"/>
      <c r="Q70" s="1"/>
      <c r="R70" s="1"/>
      <c r="S70" s="81"/>
      <c r="T70" s="541"/>
      <c r="U70" s="447"/>
      <c r="V70" s="1"/>
      <c r="W70" s="81"/>
      <c r="X70" s="490"/>
      <c r="Y70" s="42"/>
      <c r="Z70" s="44"/>
      <c r="AA70" s="21"/>
    </row>
    <row r="71" spans="1:27" hidden="1">
      <c r="B71" s="55"/>
      <c r="C71" s="2"/>
      <c r="D71" s="764" t="s">
        <v>344</v>
      </c>
      <c r="E71" s="764"/>
      <c r="F71" s="406"/>
      <c r="G71" s="429"/>
      <c r="H71" s="429"/>
      <c r="I71" s="625">
        <f t="shared" si="47"/>
        <v>0</v>
      </c>
      <c r="J71" s="149"/>
      <c r="K71" s="167">
        <f t="shared" si="5"/>
        <v>0</v>
      </c>
      <c r="L71" s="75">
        <f>'082044'!K71</f>
        <v>0</v>
      </c>
      <c r="M71" s="1">
        <f>'082092'!K71</f>
        <v>0</v>
      </c>
      <c r="N71" s="75"/>
      <c r="O71" s="1"/>
      <c r="P71" s="1"/>
      <c r="Q71" s="1"/>
      <c r="R71" s="1"/>
      <c r="S71" s="81"/>
      <c r="T71" s="541"/>
      <c r="U71" s="447"/>
      <c r="V71" s="1"/>
      <c r="W71" s="81"/>
      <c r="X71" s="490"/>
      <c r="Y71" s="42"/>
      <c r="Z71" s="44"/>
    </row>
    <row r="72" spans="1:27" hidden="1">
      <c r="B72" s="55"/>
      <c r="C72" s="2"/>
      <c r="D72" s="764" t="s">
        <v>345</v>
      </c>
      <c r="E72" s="764"/>
      <c r="F72" s="406"/>
      <c r="G72" s="429"/>
      <c r="H72" s="429"/>
      <c r="I72" s="625">
        <f t="shared" si="47"/>
        <v>0</v>
      </c>
      <c r="J72" s="149"/>
      <c r="K72" s="167">
        <f t="shared" si="5"/>
        <v>0</v>
      </c>
      <c r="L72" s="75">
        <f>'082044'!K72</f>
        <v>0</v>
      </c>
      <c r="M72" s="1">
        <f>'082092'!K72</f>
        <v>0</v>
      </c>
      <c r="N72" s="75"/>
      <c r="O72" s="1"/>
      <c r="P72" s="1"/>
      <c r="Q72" s="1"/>
      <c r="R72" s="1"/>
      <c r="S72" s="81"/>
      <c r="T72" s="541"/>
      <c r="U72" s="447"/>
      <c r="V72" s="1"/>
      <c r="W72" s="81"/>
      <c r="X72" s="490"/>
      <c r="Y72" s="42"/>
      <c r="Z72" s="44"/>
    </row>
    <row r="73" spans="1:27" s="18" customFormat="1" hidden="1">
      <c r="A73" s="127" t="s">
        <v>218</v>
      </c>
      <c r="B73" s="92" t="s">
        <v>657</v>
      </c>
      <c r="C73" s="769" t="s">
        <v>219</v>
      </c>
      <c r="D73" s="770"/>
      <c r="E73" s="770"/>
      <c r="F73" s="399">
        <f>F74+F75+F76+F77</f>
        <v>0</v>
      </c>
      <c r="G73" s="422">
        <f t="shared" ref="G73:H73" si="48">G74+G75+G76+G77</f>
        <v>0</v>
      </c>
      <c r="H73" s="422">
        <f t="shared" si="48"/>
        <v>0</v>
      </c>
      <c r="I73" s="618">
        <f>I74+I75+I76+I77</f>
        <v>0</v>
      </c>
      <c r="J73" s="150">
        <f t="shared" ref="J73:Z73" si="49">J74+J75+J76+J77</f>
        <v>0</v>
      </c>
      <c r="K73" s="166">
        <f t="shared" ref="K73:K136" si="50">SUM(I73:J73)</f>
        <v>0</v>
      </c>
      <c r="L73" s="94">
        <f>'082044'!K73</f>
        <v>0</v>
      </c>
      <c r="M73" s="95">
        <f>'082092'!K73</f>
        <v>0</v>
      </c>
      <c r="N73" s="94">
        <f t="shared" si="49"/>
        <v>0</v>
      </c>
      <c r="O73" s="95">
        <f t="shared" si="49"/>
        <v>0</v>
      </c>
      <c r="P73" s="95">
        <f t="shared" si="49"/>
        <v>0</v>
      </c>
      <c r="Q73" s="95">
        <f t="shared" si="49"/>
        <v>0</v>
      </c>
      <c r="R73" s="95">
        <f t="shared" si="49"/>
        <v>0</v>
      </c>
      <c r="S73" s="98">
        <f t="shared" si="49"/>
        <v>0</v>
      </c>
      <c r="T73" s="539">
        <f t="shared" ref="T73" si="51">T74+T75+T76+T77</f>
        <v>0</v>
      </c>
      <c r="U73" s="445">
        <f t="shared" si="49"/>
        <v>0</v>
      </c>
      <c r="V73" s="95">
        <f t="shared" si="49"/>
        <v>0</v>
      </c>
      <c r="W73" s="98">
        <f t="shared" si="49"/>
        <v>0</v>
      </c>
      <c r="X73" s="489">
        <f t="shared" si="49"/>
        <v>0</v>
      </c>
      <c r="Y73" s="97">
        <f t="shared" si="49"/>
        <v>0</v>
      </c>
      <c r="Z73" s="99">
        <f t="shared" si="49"/>
        <v>0</v>
      </c>
    </row>
    <row r="74" spans="1:27" hidden="1">
      <c r="B74" s="55"/>
      <c r="C74" s="2"/>
      <c r="D74" s="764" t="s">
        <v>835</v>
      </c>
      <c r="E74" s="764"/>
      <c r="F74" s="406"/>
      <c r="G74" s="429"/>
      <c r="H74" s="429"/>
      <c r="I74" s="625">
        <f t="shared" ref="I74:I77" si="52">SUM(N74:Z74)</f>
        <v>0</v>
      </c>
      <c r="J74" s="149"/>
      <c r="K74" s="167">
        <f t="shared" si="50"/>
        <v>0</v>
      </c>
      <c r="L74" s="75">
        <f>'082044'!K74</f>
        <v>0</v>
      </c>
      <c r="M74" s="1">
        <f>'082092'!K74</f>
        <v>0</v>
      </c>
      <c r="N74" s="75"/>
      <c r="O74" s="1"/>
      <c r="P74" s="1"/>
      <c r="Q74" s="1"/>
      <c r="R74" s="1"/>
      <c r="S74" s="81"/>
      <c r="T74" s="541"/>
      <c r="U74" s="447"/>
      <c r="V74" s="1"/>
      <c r="W74" s="81"/>
      <c r="X74" s="490"/>
      <c r="Y74" s="42"/>
      <c r="Z74" s="44"/>
    </row>
    <row r="75" spans="1:27" hidden="1">
      <c r="B75" s="55"/>
      <c r="C75" s="2"/>
      <c r="D75" s="764" t="s">
        <v>346</v>
      </c>
      <c r="E75" s="764"/>
      <c r="F75" s="406"/>
      <c r="G75" s="429"/>
      <c r="H75" s="429"/>
      <c r="I75" s="625">
        <f t="shared" si="52"/>
        <v>0</v>
      </c>
      <c r="J75" s="149"/>
      <c r="K75" s="167">
        <f t="shared" si="50"/>
        <v>0</v>
      </c>
      <c r="L75" s="75">
        <f>'082044'!K75</f>
        <v>0</v>
      </c>
      <c r="M75" s="1">
        <f>'082092'!K75</f>
        <v>0</v>
      </c>
      <c r="N75" s="75"/>
      <c r="O75" s="1"/>
      <c r="P75" s="1"/>
      <c r="Q75" s="1"/>
      <c r="R75" s="1"/>
      <c r="S75" s="81"/>
      <c r="T75" s="541"/>
      <c r="U75" s="447"/>
      <c r="V75" s="1"/>
      <c r="W75" s="81"/>
      <c r="X75" s="490"/>
      <c r="Y75" s="42"/>
      <c r="Z75" s="44"/>
    </row>
    <row r="76" spans="1:27" hidden="1">
      <c r="B76" s="55"/>
      <c r="C76" s="2"/>
      <c r="D76" s="764" t="s">
        <v>836</v>
      </c>
      <c r="E76" s="764"/>
      <c r="F76" s="406"/>
      <c r="G76" s="429"/>
      <c r="H76" s="429"/>
      <c r="I76" s="625">
        <f t="shared" si="52"/>
        <v>0</v>
      </c>
      <c r="J76" s="149"/>
      <c r="K76" s="167">
        <f t="shared" si="50"/>
        <v>0</v>
      </c>
      <c r="L76" s="75">
        <f>'082044'!K76</f>
        <v>0</v>
      </c>
      <c r="M76" s="1">
        <f>'082092'!K76</f>
        <v>0</v>
      </c>
      <c r="N76" s="75"/>
      <c r="O76" s="1"/>
      <c r="P76" s="1"/>
      <c r="Q76" s="1"/>
      <c r="R76" s="1"/>
      <c r="S76" s="81"/>
      <c r="T76" s="541"/>
      <c r="U76" s="447"/>
      <c r="V76" s="1"/>
      <c r="W76" s="81"/>
      <c r="X76" s="490"/>
      <c r="Y76" s="42"/>
      <c r="Z76" s="44"/>
    </row>
    <row r="77" spans="1:27" ht="15.75" hidden="1" thickBot="1">
      <c r="B77" s="55"/>
      <c r="C77" s="2"/>
      <c r="D77" s="764" t="s">
        <v>834</v>
      </c>
      <c r="E77" s="764"/>
      <c r="F77" s="406"/>
      <c r="G77" s="429"/>
      <c r="H77" s="429"/>
      <c r="I77" s="625">
        <f t="shared" si="52"/>
        <v>0</v>
      </c>
      <c r="J77" s="149"/>
      <c r="K77" s="167">
        <f t="shared" si="50"/>
        <v>0</v>
      </c>
      <c r="L77" s="75">
        <f>'082044'!K77</f>
        <v>0</v>
      </c>
      <c r="M77" s="1">
        <f>'082092'!K77</f>
        <v>0</v>
      </c>
      <c r="N77" s="75"/>
      <c r="O77" s="1"/>
      <c r="P77" s="1"/>
      <c r="Q77" s="1"/>
      <c r="R77" s="1"/>
      <c r="S77" s="81"/>
      <c r="T77" s="541"/>
      <c r="U77" s="447"/>
      <c r="V77" s="1"/>
      <c r="W77" s="81"/>
      <c r="X77" s="490"/>
      <c r="Y77" s="42"/>
      <c r="Z77" s="44"/>
    </row>
    <row r="78" spans="1:27" ht="15.75" thickBot="1">
      <c r="B78" s="100" t="s">
        <v>220</v>
      </c>
      <c r="C78" s="773" t="s">
        <v>221</v>
      </c>
      <c r="D78" s="774"/>
      <c r="E78" s="774"/>
      <c r="F78" s="402">
        <f>F79+F82+F86+F87+F98+F109+F120+F123+F135+F136+F137+F138+F149</f>
        <v>0</v>
      </c>
      <c r="G78" s="425">
        <f t="shared" ref="G78:H78" si="53">G79+G82+G86+G87+G98+G109+G120+G123+G135+G136+G137+G138+G149</f>
        <v>0</v>
      </c>
      <c r="H78" s="425">
        <f t="shared" si="53"/>
        <v>0</v>
      </c>
      <c r="I78" s="621">
        <f>I79+I82+I86+I87+I98+I109+I120+I123+I135+I136+I137+I138+I149</f>
        <v>0</v>
      </c>
      <c r="J78" s="152">
        <f t="shared" ref="J78:Z78" si="54">J79+J82+J86+J87+J98+J109+J120+J123+J135+J136+J137+J138+J149</f>
        <v>0</v>
      </c>
      <c r="K78" s="164">
        <f t="shared" si="50"/>
        <v>0</v>
      </c>
      <c r="L78" s="86">
        <f>'082044'!K78</f>
        <v>0</v>
      </c>
      <c r="M78" s="87">
        <f>'082092'!K78</f>
        <v>0</v>
      </c>
      <c r="N78" s="86">
        <f t="shared" si="54"/>
        <v>0</v>
      </c>
      <c r="O78" s="87">
        <f t="shared" si="54"/>
        <v>0</v>
      </c>
      <c r="P78" s="87">
        <f t="shared" si="54"/>
        <v>0</v>
      </c>
      <c r="Q78" s="87">
        <f t="shared" si="54"/>
        <v>0</v>
      </c>
      <c r="R78" s="87">
        <f t="shared" si="54"/>
        <v>0</v>
      </c>
      <c r="S78" s="90">
        <f t="shared" si="54"/>
        <v>0</v>
      </c>
      <c r="T78" s="536">
        <f t="shared" ref="T78" si="55">T79+T82+T86+T87+T98+T109+T120+T123+T135+T136+T137+T138+T149</f>
        <v>0</v>
      </c>
      <c r="U78" s="442">
        <f t="shared" si="54"/>
        <v>0</v>
      </c>
      <c r="V78" s="87">
        <f t="shared" si="54"/>
        <v>0</v>
      </c>
      <c r="W78" s="90">
        <f t="shared" si="54"/>
        <v>0</v>
      </c>
      <c r="X78" s="486">
        <f t="shared" si="54"/>
        <v>0</v>
      </c>
      <c r="Y78" s="89">
        <f t="shared" si="54"/>
        <v>0</v>
      </c>
      <c r="Z78" s="91">
        <f t="shared" si="54"/>
        <v>0</v>
      </c>
    </row>
    <row r="79" spans="1:27" s="41" customFormat="1" hidden="1">
      <c r="A79" s="127" t="s">
        <v>222</v>
      </c>
      <c r="B79" s="125" t="s">
        <v>658</v>
      </c>
      <c r="C79" s="775" t="s">
        <v>223</v>
      </c>
      <c r="D79" s="776"/>
      <c r="E79" s="776"/>
      <c r="F79" s="407">
        <f>F80+F81</f>
        <v>0</v>
      </c>
      <c r="G79" s="430">
        <f t="shared" ref="G79:H79" si="56">G80+G81</f>
        <v>0</v>
      </c>
      <c r="H79" s="430">
        <f t="shared" si="56"/>
        <v>0</v>
      </c>
      <c r="I79" s="626">
        <f>I80+I81</f>
        <v>0</v>
      </c>
      <c r="J79" s="157">
        <f t="shared" ref="J79:Z79" si="57">J80+J81</f>
        <v>0</v>
      </c>
      <c r="K79" s="169">
        <f t="shared" si="50"/>
        <v>0</v>
      </c>
      <c r="L79" s="171">
        <f>'082044'!K79</f>
        <v>0</v>
      </c>
      <c r="M79" s="133">
        <f>'082092'!K79</f>
        <v>0</v>
      </c>
      <c r="N79" s="171">
        <f t="shared" si="57"/>
        <v>0</v>
      </c>
      <c r="O79" s="133">
        <f t="shared" si="57"/>
        <v>0</v>
      </c>
      <c r="P79" s="133">
        <f t="shared" si="57"/>
        <v>0</v>
      </c>
      <c r="Q79" s="133">
        <f t="shared" si="57"/>
        <v>0</v>
      </c>
      <c r="R79" s="133">
        <f t="shared" si="57"/>
        <v>0</v>
      </c>
      <c r="S79" s="134">
        <f t="shared" si="57"/>
        <v>0</v>
      </c>
      <c r="T79" s="542">
        <f t="shared" ref="T79" si="58">T80+T81</f>
        <v>0</v>
      </c>
      <c r="U79" s="448">
        <f t="shared" si="57"/>
        <v>0</v>
      </c>
      <c r="V79" s="133">
        <f t="shared" si="57"/>
        <v>0</v>
      </c>
      <c r="W79" s="134">
        <f t="shared" si="57"/>
        <v>0</v>
      </c>
      <c r="X79" s="558">
        <f t="shared" si="57"/>
        <v>0</v>
      </c>
      <c r="Y79" s="132">
        <f t="shared" si="57"/>
        <v>0</v>
      </c>
      <c r="Z79" s="135">
        <f t="shared" si="57"/>
        <v>0</v>
      </c>
    </row>
    <row r="80" spans="1:27" hidden="1">
      <c r="B80" s="55"/>
      <c r="C80" s="2"/>
      <c r="D80" s="764" t="s">
        <v>347</v>
      </c>
      <c r="E80" s="764"/>
      <c r="F80" s="406"/>
      <c r="G80" s="429"/>
      <c r="H80" s="429"/>
      <c r="I80" s="625">
        <f t="shared" ref="I80:I81" si="59">SUM(N80:Z80)</f>
        <v>0</v>
      </c>
      <c r="J80" s="149"/>
      <c r="K80" s="167">
        <f t="shared" si="50"/>
        <v>0</v>
      </c>
      <c r="L80" s="75">
        <f>'082044'!K80</f>
        <v>0</v>
      </c>
      <c r="M80" s="1">
        <f>'082092'!K80</f>
        <v>0</v>
      </c>
      <c r="N80" s="75"/>
      <c r="O80" s="1"/>
      <c r="P80" s="1"/>
      <c r="Q80" s="1"/>
      <c r="R80" s="1"/>
      <c r="S80" s="81"/>
      <c r="T80" s="541"/>
      <c r="U80" s="447"/>
      <c r="V80" s="1"/>
      <c r="W80" s="81"/>
      <c r="X80" s="490"/>
      <c r="Y80" s="42"/>
      <c r="Z80" s="44"/>
    </row>
    <row r="81" spans="1:26" hidden="1">
      <c r="B81" s="55"/>
      <c r="C81" s="2"/>
      <c r="D81" s="764" t="s">
        <v>348</v>
      </c>
      <c r="E81" s="764"/>
      <c r="F81" s="406"/>
      <c r="G81" s="429"/>
      <c r="H81" s="429"/>
      <c r="I81" s="625">
        <f t="shared" si="59"/>
        <v>0</v>
      </c>
      <c r="J81" s="149"/>
      <c r="K81" s="167">
        <f t="shared" si="50"/>
        <v>0</v>
      </c>
      <c r="L81" s="75">
        <f>'082044'!K81</f>
        <v>0</v>
      </c>
      <c r="M81" s="1">
        <f>'082092'!K81</f>
        <v>0</v>
      </c>
      <c r="N81" s="75"/>
      <c r="O81" s="1"/>
      <c r="P81" s="1"/>
      <c r="Q81" s="1"/>
      <c r="R81" s="1"/>
      <c r="S81" s="81"/>
      <c r="T81" s="541"/>
      <c r="U81" s="447"/>
      <c r="V81" s="1"/>
      <c r="W81" s="81"/>
      <c r="X81" s="490"/>
      <c r="Y81" s="42"/>
      <c r="Z81" s="44"/>
    </row>
    <row r="82" spans="1:26" hidden="1">
      <c r="B82" s="125" t="s">
        <v>837</v>
      </c>
      <c r="C82" s="775" t="s">
        <v>838</v>
      </c>
      <c r="D82" s="776"/>
      <c r="E82" s="776"/>
      <c r="F82" s="407">
        <f>F83+F84+F85</f>
        <v>0</v>
      </c>
      <c r="G82" s="430">
        <f t="shared" ref="G82:H82" si="60">G83+G84+G85</f>
        <v>0</v>
      </c>
      <c r="H82" s="430">
        <f t="shared" si="60"/>
        <v>0</v>
      </c>
      <c r="I82" s="626">
        <f>I83+I84+I85</f>
        <v>0</v>
      </c>
      <c r="J82" s="157">
        <f t="shared" ref="J82:Z82" si="61">J83+J84+J85</f>
        <v>0</v>
      </c>
      <c r="K82" s="169">
        <f t="shared" si="50"/>
        <v>0</v>
      </c>
      <c r="L82" s="171">
        <f>'082044'!K82</f>
        <v>0</v>
      </c>
      <c r="M82" s="133">
        <f>'082092'!K82</f>
        <v>0</v>
      </c>
      <c r="N82" s="171">
        <f t="shared" si="61"/>
        <v>0</v>
      </c>
      <c r="O82" s="133">
        <f t="shared" si="61"/>
        <v>0</v>
      </c>
      <c r="P82" s="133">
        <f t="shared" si="61"/>
        <v>0</v>
      </c>
      <c r="Q82" s="133">
        <f t="shared" si="61"/>
        <v>0</v>
      </c>
      <c r="R82" s="133">
        <f t="shared" si="61"/>
        <v>0</v>
      </c>
      <c r="S82" s="134">
        <f t="shared" si="61"/>
        <v>0</v>
      </c>
      <c r="T82" s="542">
        <f t="shared" ref="T82" si="62">T83+T84+T85</f>
        <v>0</v>
      </c>
      <c r="U82" s="448">
        <f t="shared" si="61"/>
        <v>0</v>
      </c>
      <c r="V82" s="133">
        <f t="shared" si="61"/>
        <v>0</v>
      </c>
      <c r="W82" s="134">
        <f t="shared" si="61"/>
        <v>0</v>
      </c>
      <c r="X82" s="558">
        <f t="shared" si="61"/>
        <v>0</v>
      </c>
      <c r="Y82" s="132">
        <f t="shared" si="61"/>
        <v>0</v>
      </c>
      <c r="Z82" s="135">
        <f t="shared" si="61"/>
        <v>0</v>
      </c>
    </row>
    <row r="83" spans="1:26" s="209" customFormat="1" hidden="1">
      <c r="A83" s="127" t="s">
        <v>877</v>
      </c>
      <c r="B83" s="189" t="s">
        <v>878</v>
      </c>
      <c r="C83" s="202"/>
      <c r="D83" s="260" t="s">
        <v>963</v>
      </c>
      <c r="E83" s="285"/>
      <c r="F83" s="398"/>
      <c r="G83" s="421"/>
      <c r="H83" s="421"/>
      <c r="I83" s="617">
        <f t="shared" ref="I83:I86" si="63">SUM(N83:Z83)</f>
        <v>0</v>
      </c>
      <c r="J83" s="190"/>
      <c r="K83" s="191">
        <f t="shared" si="50"/>
        <v>0</v>
      </c>
      <c r="L83" s="199">
        <f>'082044'!K83</f>
        <v>0</v>
      </c>
      <c r="M83" s="193">
        <f>'082092'!K83</f>
        <v>0</v>
      </c>
      <c r="N83" s="199"/>
      <c r="O83" s="193"/>
      <c r="P83" s="193"/>
      <c r="Q83" s="193"/>
      <c r="R83" s="193"/>
      <c r="S83" s="194"/>
      <c r="T83" s="538"/>
      <c r="U83" s="444"/>
      <c r="V83" s="193"/>
      <c r="W83" s="194"/>
      <c r="X83" s="492"/>
      <c r="Y83" s="192"/>
      <c r="Z83" s="195"/>
    </row>
    <row r="84" spans="1:26" s="209" customFormat="1" hidden="1">
      <c r="A84" s="127" t="s">
        <v>224</v>
      </c>
      <c r="B84" s="189" t="s">
        <v>659</v>
      </c>
      <c r="C84" s="202"/>
      <c r="D84" s="260" t="s">
        <v>225</v>
      </c>
      <c r="E84" s="285"/>
      <c r="F84" s="398"/>
      <c r="G84" s="421"/>
      <c r="H84" s="421"/>
      <c r="I84" s="617">
        <f t="shared" si="63"/>
        <v>0</v>
      </c>
      <c r="J84" s="190"/>
      <c r="K84" s="191">
        <f t="shared" si="50"/>
        <v>0</v>
      </c>
      <c r="L84" s="199">
        <f>'082044'!K84</f>
        <v>0</v>
      </c>
      <c r="M84" s="193">
        <f>'082092'!K84</f>
        <v>0</v>
      </c>
      <c r="N84" s="199"/>
      <c r="O84" s="193"/>
      <c r="P84" s="193"/>
      <c r="Q84" s="193"/>
      <c r="R84" s="193"/>
      <c r="S84" s="194"/>
      <c r="T84" s="538"/>
      <c r="U84" s="444"/>
      <c r="V84" s="193"/>
      <c r="W84" s="194"/>
      <c r="X84" s="492"/>
      <c r="Y84" s="192"/>
      <c r="Z84" s="195"/>
    </row>
    <row r="85" spans="1:26" s="209" customFormat="1" hidden="1">
      <c r="A85" s="127" t="s">
        <v>226</v>
      </c>
      <c r="B85" s="189" t="s">
        <v>660</v>
      </c>
      <c r="C85" s="202"/>
      <c r="D85" s="260" t="s">
        <v>227</v>
      </c>
      <c r="E85" s="285"/>
      <c r="F85" s="398"/>
      <c r="G85" s="421"/>
      <c r="H85" s="421"/>
      <c r="I85" s="617">
        <f t="shared" si="63"/>
        <v>0</v>
      </c>
      <c r="J85" s="190"/>
      <c r="K85" s="191">
        <f t="shared" si="50"/>
        <v>0</v>
      </c>
      <c r="L85" s="199">
        <f>'082044'!K85</f>
        <v>0</v>
      </c>
      <c r="M85" s="193">
        <f>'082092'!K85</f>
        <v>0</v>
      </c>
      <c r="N85" s="199"/>
      <c r="O85" s="193"/>
      <c r="P85" s="193"/>
      <c r="Q85" s="193"/>
      <c r="R85" s="193"/>
      <c r="S85" s="194"/>
      <c r="T85" s="538"/>
      <c r="U85" s="444"/>
      <c r="V85" s="193"/>
      <c r="W85" s="194"/>
      <c r="X85" s="492"/>
      <c r="Y85" s="192"/>
      <c r="Z85" s="195"/>
    </row>
    <row r="86" spans="1:26" s="41" customFormat="1" ht="27.75" hidden="1" customHeight="1">
      <c r="A86" s="127" t="s">
        <v>228</v>
      </c>
      <c r="B86" s="108" t="s">
        <v>661</v>
      </c>
      <c r="C86" s="820" t="s">
        <v>353</v>
      </c>
      <c r="D86" s="821"/>
      <c r="E86" s="821"/>
      <c r="F86" s="408"/>
      <c r="G86" s="431"/>
      <c r="H86" s="431"/>
      <c r="I86" s="627">
        <f t="shared" si="63"/>
        <v>0</v>
      </c>
      <c r="J86" s="158"/>
      <c r="K86" s="170">
        <f t="shared" si="50"/>
        <v>0</v>
      </c>
      <c r="L86" s="110">
        <f>'082044'!K86</f>
        <v>0</v>
      </c>
      <c r="M86" s="111">
        <f>'082092'!K86</f>
        <v>0</v>
      </c>
      <c r="N86" s="110"/>
      <c r="O86" s="111"/>
      <c r="P86" s="111"/>
      <c r="Q86" s="111"/>
      <c r="R86" s="111"/>
      <c r="S86" s="114"/>
      <c r="T86" s="543"/>
      <c r="U86" s="449"/>
      <c r="V86" s="111"/>
      <c r="W86" s="114"/>
      <c r="X86" s="491"/>
      <c r="Y86" s="113"/>
      <c r="Z86" s="115"/>
    </row>
    <row r="87" spans="1:26" s="41" customFormat="1" hidden="1">
      <c r="A87" s="127" t="s">
        <v>229</v>
      </c>
      <c r="B87" s="108" t="s">
        <v>662</v>
      </c>
      <c r="C87" s="820" t="s">
        <v>804</v>
      </c>
      <c r="D87" s="821"/>
      <c r="E87" s="821"/>
      <c r="F87" s="408">
        <f>F88+F89+F90+F91+F92+F93+F94+F95+F96+F97</f>
        <v>0</v>
      </c>
      <c r="G87" s="431">
        <f t="shared" ref="G87:H87" si="64">G88+G89+G90+G91+G92+G93+G94+G95+G96+G97</f>
        <v>0</v>
      </c>
      <c r="H87" s="431">
        <f t="shared" si="64"/>
        <v>0</v>
      </c>
      <c r="I87" s="627">
        <f>I88+I89+I90+I91+I92+I93+I94+I95+I96+I97</f>
        <v>0</v>
      </c>
      <c r="J87" s="158">
        <f t="shared" ref="J87:Z87" si="65">J88+J89+J90+J91+J92+J93+J94+J95+J96+J97</f>
        <v>0</v>
      </c>
      <c r="K87" s="170">
        <f t="shared" si="50"/>
        <v>0</v>
      </c>
      <c r="L87" s="110">
        <f>'082044'!K87</f>
        <v>0</v>
      </c>
      <c r="M87" s="111">
        <f>'082092'!K87</f>
        <v>0</v>
      </c>
      <c r="N87" s="110">
        <f t="shared" si="65"/>
        <v>0</v>
      </c>
      <c r="O87" s="111">
        <f t="shared" si="65"/>
        <v>0</v>
      </c>
      <c r="P87" s="111">
        <f t="shared" si="65"/>
        <v>0</v>
      </c>
      <c r="Q87" s="111">
        <f t="shared" si="65"/>
        <v>0</v>
      </c>
      <c r="R87" s="111">
        <f t="shared" si="65"/>
        <v>0</v>
      </c>
      <c r="S87" s="114">
        <f t="shared" si="65"/>
        <v>0</v>
      </c>
      <c r="T87" s="543">
        <f t="shared" ref="T87" si="66">T88+T89+T90+T91+T92+T93+T94+T95+T96+T97</f>
        <v>0</v>
      </c>
      <c r="U87" s="449">
        <f t="shared" si="65"/>
        <v>0</v>
      </c>
      <c r="V87" s="111">
        <f t="shared" si="65"/>
        <v>0</v>
      </c>
      <c r="W87" s="114">
        <f t="shared" si="65"/>
        <v>0</v>
      </c>
      <c r="X87" s="491">
        <f t="shared" si="65"/>
        <v>0</v>
      </c>
      <c r="Y87" s="113">
        <f t="shared" si="65"/>
        <v>0</v>
      </c>
      <c r="Z87" s="115">
        <f t="shared" si="65"/>
        <v>0</v>
      </c>
    </row>
    <row r="88" spans="1:26" hidden="1">
      <c r="B88" s="55"/>
      <c r="C88" s="2"/>
      <c r="D88" s="764" t="s">
        <v>370</v>
      </c>
      <c r="E88" s="764"/>
      <c r="F88" s="406"/>
      <c r="G88" s="429"/>
      <c r="H88" s="429"/>
      <c r="I88" s="625">
        <f t="shared" ref="I88:I97" si="67">SUM(N88:Z88)</f>
        <v>0</v>
      </c>
      <c r="J88" s="149"/>
      <c r="K88" s="167">
        <f t="shared" si="50"/>
        <v>0</v>
      </c>
      <c r="L88" s="75">
        <f>'082044'!K88</f>
        <v>0</v>
      </c>
      <c r="M88" s="1">
        <f>'082092'!K88</f>
        <v>0</v>
      </c>
      <c r="N88" s="75"/>
      <c r="O88" s="1"/>
      <c r="P88" s="1"/>
      <c r="Q88" s="1"/>
      <c r="R88" s="1"/>
      <c r="S88" s="81"/>
      <c r="T88" s="541"/>
      <c r="U88" s="447"/>
      <c r="V88" s="1"/>
      <c r="W88" s="81"/>
      <c r="X88" s="490"/>
      <c r="Y88" s="42"/>
      <c r="Z88" s="44"/>
    </row>
    <row r="89" spans="1:26" hidden="1">
      <c r="B89" s="55"/>
      <c r="C89" s="2"/>
      <c r="D89" s="764" t="s">
        <v>506</v>
      </c>
      <c r="E89" s="764"/>
      <c r="F89" s="406"/>
      <c r="G89" s="429"/>
      <c r="H89" s="429"/>
      <c r="I89" s="625">
        <f t="shared" si="67"/>
        <v>0</v>
      </c>
      <c r="J89" s="149"/>
      <c r="K89" s="167">
        <f t="shared" si="50"/>
        <v>0</v>
      </c>
      <c r="L89" s="75">
        <f>'082044'!K89</f>
        <v>0</v>
      </c>
      <c r="M89" s="1">
        <f>'082092'!K89</f>
        <v>0</v>
      </c>
      <c r="N89" s="75"/>
      <c r="O89" s="1"/>
      <c r="P89" s="1"/>
      <c r="Q89" s="1"/>
      <c r="R89" s="1"/>
      <c r="S89" s="81"/>
      <c r="T89" s="541"/>
      <c r="U89" s="447"/>
      <c r="V89" s="1"/>
      <c r="W89" s="81"/>
      <c r="X89" s="490"/>
      <c r="Y89" s="42"/>
      <c r="Z89" s="44"/>
    </row>
    <row r="90" spans="1:26" hidden="1">
      <c r="B90" s="55"/>
      <c r="C90" s="2"/>
      <c r="D90" s="764" t="s">
        <v>507</v>
      </c>
      <c r="E90" s="764"/>
      <c r="F90" s="406"/>
      <c r="G90" s="429"/>
      <c r="H90" s="429"/>
      <c r="I90" s="625">
        <f t="shared" si="67"/>
        <v>0</v>
      </c>
      <c r="J90" s="149"/>
      <c r="K90" s="167">
        <f t="shared" si="50"/>
        <v>0</v>
      </c>
      <c r="L90" s="75">
        <f>'082044'!K90</f>
        <v>0</v>
      </c>
      <c r="M90" s="1">
        <f>'082092'!K90</f>
        <v>0</v>
      </c>
      <c r="N90" s="75"/>
      <c r="O90" s="1"/>
      <c r="P90" s="1"/>
      <c r="Q90" s="1"/>
      <c r="R90" s="1"/>
      <c r="S90" s="81"/>
      <c r="T90" s="541"/>
      <c r="U90" s="447"/>
      <c r="V90" s="1"/>
      <c r="W90" s="81"/>
      <c r="X90" s="490"/>
      <c r="Y90" s="42"/>
      <c r="Z90" s="44"/>
    </row>
    <row r="91" spans="1:26" hidden="1">
      <c r="B91" s="55"/>
      <c r="C91" s="2"/>
      <c r="D91" s="764" t="s">
        <v>508</v>
      </c>
      <c r="E91" s="764"/>
      <c r="F91" s="406"/>
      <c r="G91" s="429"/>
      <c r="H91" s="429"/>
      <c r="I91" s="625">
        <f t="shared" si="67"/>
        <v>0</v>
      </c>
      <c r="J91" s="149"/>
      <c r="K91" s="167">
        <f t="shared" si="50"/>
        <v>0</v>
      </c>
      <c r="L91" s="75">
        <f>'082044'!K91</f>
        <v>0</v>
      </c>
      <c r="M91" s="1">
        <f>'082092'!K91</f>
        <v>0</v>
      </c>
      <c r="N91" s="75"/>
      <c r="O91" s="1"/>
      <c r="P91" s="1"/>
      <c r="Q91" s="1"/>
      <c r="R91" s="1"/>
      <c r="S91" s="81"/>
      <c r="T91" s="541"/>
      <c r="U91" s="447"/>
      <c r="V91" s="1"/>
      <c r="W91" s="81"/>
      <c r="X91" s="490"/>
      <c r="Y91" s="42"/>
      <c r="Z91" s="44"/>
    </row>
    <row r="92" spans="1:26" hidden="1">
      <c r="B92" s="55"/>
      <c r="C92" s="2"/>
      <c r="D92" s="764" t="s">
        <v>509</v>
      </c>
      <c r="E92" s="764"/>
      <c r="F92" s="406"/>
      <c r="G92" s="429"/>
      <c r="H92" s="429"/>
      <c r="I92" s="625">
        <f t="shared" si="67"/>
        <v>0</v>
      </c>
      <c r="J92" s="149"/>
      <c r="K92" s="167">
        <f t="shared" si="50"/>
        <v>0</v>
      </c>
      <c r="L92" s="75">
        <f>'082044'!K92</f>
        <v>0</v>
      </c>
      <c r="M92" s="1">
        <f>'082092'!K92</f>
        <v>0</v>
      </c>
      <c r="N92" s="75"/>
      <c r="O92" s="1"/>
      <c r="P92" s="1"/>
      <c r="Q92" s="1"/>
      <c r="R92" s="1"/>
      <c r="S92" s="81"/>
      <c r="T92" s="541"/>
      <c r="U92" s="447"/>
      <c r="V92" s="1"/>
      <c r="W92" s="81"/>
      <c r="X92" s="490"/>
      <c r="Y92" s="42"/>
      <c r="Z92" s="44"/>
    </row>
    <row r="93" spans="1:26" hidden="1">
      <c r="B93" s="55"/>
      <c r="C93" s="2"/>
      <c r="D93" s="764" t="s">
        <v>510</v>
      </c>
      <c r="E93" s="764"/>
      <c r="F93" s="406"/>
      <c r="G93" s="429"/>
      <c r="H93" s="429"/>
      <c r="I93" s="625">
        <f t="shared" si="67"/>
        <v>0</v>
      </c>
      <c r="J93" s="149"/>
      <c r="K93" s="167">
        <f t="shared" si="50"/>
        <v>0</v>
      </c>
      <c r="L93" s="75">
        <f>'082044'!K93</f>
        <v>0</v>
      </c>
      <c r="M93" s="1">
        <f>'082092'!K93</f>
        <v>0</v>
      </c>
      <c r="N93" s="75"/>
      <c r="O93" s="1"/>
      <c r="P93" s="1"/>
      <c r="Q93" s="1"/>
      <c r="R93" s="1"/>
      <c r="S93" s="81"/>
      <c r="T93" s="541"/>
      <c r="U93" s="447"/>
      <c r="V93" s="1"/>
      <c r="W93" s="81"/>
      <c r="X93" s="490"/>
      <c r="Y93" s="42"/>
      <c r="Z93" s="44"/>
    </row>
    <row r="94" spans="1:26" ht="25.5" hidden="1" customHeight="1">
      <c r="B94" s="55"/>
      <c r="C94" s="2"/>
      <c r="D94" s="735" t="s">
        <v>511</v>
      </c>
      <c r="E94" s="735"/>
      <c r="F94" s="409"/>
      <c r="G94" s="432"/>
      <c r="H94" s="432"/>
      <c r="I94" s="628">
        <f t="shared" si="67"/>
        <v>0</v>
      </c>
      <c r="J94" s="159"/>
      <c r="K94" s="167">
        <f t="shared" si="50"/>
        <v>0</v>
      </c>
      <c r="L94" s="75">
        <f>'082044'!K94</f>
        <v>0</v>
      </c>
      <c r="M94" s="1">
        <f>'082092'!K94</f>
        <v>0</v>
      </c>
      <c r="N94" s="75"/>
      <c r="O94" s="1"/>
      <c r="P94" s="1"/>
      <c r="Q94" s="1"/>
      <c r="R94" s="1"/>
      <c r="S94" s="81"/>
      <c r="T94" s="541"/>
      <c r="U94" s="447"/>
      <c r="V94" s="1"/>
      <c r="W94" s="81"/>
      <c r="X94" s="490"/>
      <c r="Y94" s="42"/>
      <c r="Z94" s="44"/>
    </row>
    <row r="95" spans="1:26" hidden="1">
      <c r="B95" s="55"/>
      <c r="C95" s="2"/>
      <c r="D95" s="764" t="s">
        <v>805</v>
      </c>
      <c r="E95" s="764"/>
      <c r="F95" s="406"/>
      <c r="G95" s="429"/>
      <c r="H95" s="429"/>
      <c r="I95" s="625">
        <f t="shared" si="67"/>
        <v>0</v>
      </c>
      <c r="J95" s="149"/>
      <c r="K95" s="167">
        <f t="shared" si="50"/>
        <v>0</v>
      </c>
      <c r="L95" s="75">
        <f>'082044'!K95</f>
        <v>0</v>
      </c>
      <c r="M95" s="1">
        <f>'082092'!K95</f>
        <v>0</v>
      </c>
      <c r="N95" s="75"/>
      <c r="O95" s="1"/>
      <c r="P95" s="1"/>
      <c r="Q95" s="1"/>
      <c r="R95" s="1"/>
      <c r="S95" s="81"/>
      <c r="T95" s="541"/>
      <c r="U95" s="447"/>
      <c r="V95" s="1"/>
      <c r="W95" s="81"/>
      <c r="X95" s="490"/>
      <c r="Y95" s="42"/>
      <c r="Z95" s="44"/>
    </row>
    <row r="96" spans="1:26" ht="25.5" hidden="1" customHeight="1">
      <c r="B96" s="55"/>
      <c r="C96" s="2"/>
      <c r="D96" s="735" t="s">
        <v>512</v>
      </c>
      <c r="E96" s="735"/>
      <c r="F96" s="409"/>
      <c r="G96" s="432"/>
      <c r="H96" s="432"/>
      <c r="I96" s="628">
        <f t="shared" si="67"/>
        <v>0</v>
      </c>
      <c r="J96" s="159"/>
      <c r="K96" s="167">
        <f t="shared" si="50"/>
        <v>0</v>
      </c>
      <c r="L96" s="75">
        <f>'082044'!K96</f>
        <v>0</v>
      </c>
      <c r="M96" s="1">
        <f>'082092'!K96</f>
        <v>0</v>
      </c>
      <c r="N96" s="75"/>
      <c r="O96" s="1"/>
      <c r="P96" s="1"/>
      <c r="Q96" s="1"/>
      <c r="R96" s="1"/>
      <c r="S96" s="81"/>
      <c r="T96" s="541"/>
      <c r="U96" s="447"/>
      <c r="V96" s="1"/>
      <c r="W96" s="81"/>
      <c r="X96" s="490"/>
      <c r="Y96" s="42"/>
      <c r="Z96" s="44"/>
    </row>
    <row r="97" spans="1:26" ht="25.5" hidden="1" customHeight="1">
      <c r="B97" s="55"/>
      <c r="C97" s="2"/>
      <c r="D97" s="735" t="s">
        <v>513</v>
      </c>
      <c r="E97" s="735"/>
      <c r="F97" s="409"/>
      <c r="G97" s="432"/>
      <c r="H97" s="432"/>
      <c r="I97" s="628">
        <f t="shared" si="67"/>
        <v>0</v>
      </c>
      <c r="J97" s="159"/>
      <c r="K97" s="167">
        <f t="shared" si="50"/>
        <v>0</v>
      </c>
      <c r="L97" s="75">
        <f>'082044'!K97</f>
        <v>0</v>
      </c>
      <c r="M97" s="1">
        <f>'082092'!K97</f>
        <v>0</v>
      </c>
      <c r="N97" s="75"/>
      <c r="O97" s="1"/>
      <c r="P97" s="1"/>
      <c r="Q97" s="1"/>
      <c r="R97" s="1"/>
      <c r="S97" s="81"/>
      <c r="T97" s="541"/>
      <c r="U97" s="447"/>
      <c r="V97" s="1"/>
      <c r="W97" s="81"/>
      <c r="X97" s="490"/>
      <c r="Y97" s="42"/>
      <c r="Z97" s="44"/>
    </row>
    <row r="98" spans="1:26" s="41" customFormat="1" ht="15" hidden="1" customHeight="1">
      <c r="A98" s="127" t="s">
        <v>230</v>
      </c>
      <c r="B98" s="108" t="s">
        <v>663</v>
      </c>
      <c r="C98" s="820" t="s">
        <v>806</v>
      </c>
      <c r="D98" s="821"/>
      <c r="E98" s="821"/>
      <c r="F98" s="408">
        <f>F99+F100+F101+F102+F103+F104+F105+F106+F107+F108</f>
        <v>0</v>
      </c>
      <c r="G98" s="431">
        <f t="shared" ref="G98:H98" si="68">G99+G100+G101+G102+G103+G104+G105+G106+G107+G108</f>
        <v>0</v>
      </c>
      <c r="H98" s="431">
        <f t="shared" si="68"/>
        <v>0</v>
      </c>
      <c r="I98" s="627">
        <f>I99+I100+I101+I102+I103+I104+I105+I106+I107+I108</f>
        <v>0</v>
      </c>
      <c r="J98" s="158">
        <f t="shared" ref="J98:Z98" si="69">J99+J100+J101+J102+J103+J104+J105+J106+J107+J108</f>
        <v>0</v>
      </c>
      <c r="K98" s="170">
        <f t="shared" si="50"/>
        <v>0</v>
      </c>
      <c r="L98" s="110">
        <f>'082044'!K98</f>
        <v>0</v>
      </c>
      <c r="M98" s="111">
        <f>'082092'!K98</f>
        <v>0</v>
      </c>
      <c r="N98" s="110">
        <f t="shared" si="69"/>
        <v>0</v>
      </c>
      <c r="O98" s="111">
        <f t="shared" si="69"/>
        <v>0</v>
      </c>
      <c r="P98" s="111">
        <f t="shared" si="69"/>
        <v>0</v>
      </c>
      <c r="Q98" s="111">
        <f t="shared" si="69"/>
        <v>0</v>
      </c>
      <c r="R98" s="111">
        <f t="shared" si="69"/>
        <v>0</v>
      </c>
      <c r="S98" s="114">
        <f t="shared" si="69"/>
        <v>0</v>
      </c>
      <c r="T98" s="543">
        <f t="shared" ref="T98" si="70">T99+T100+T101+T102+T103+T104+T105+T106+T107+T108</f>
        <v>0</v>
      </c>
      <c r="U98" s="449">
        <f t="shared" si="69"/>
        <v>0</v>
      </c>
      <c r="V98" s="111">
        <f t="shared" si="69"/>
        <v>0</v>
      </c>
      <c r="W98" s="114">
        <f t="shared" si="69"/>
        <v>0</v>
      </c>
      <c r="X98" s="491">
        <f t="shared" si="69"/>
        <v>0</v>
      </c>
      <c r="Y98" s="113">
        <f t="shared" si="69"/>
        <v>0</v>
      </c>
      <c r="Z98" s="115">
        <f t="shared" si="69"/>
        <v>0</v>
      </c>
    </row>
    <row r="99" spans="1:26" hidden="1">
      <c r="B99" s="55"/>
      <c r="C99" s="2"/>
      <c r="D99" s="764" t="s">
        <v>369</v>
      </c>
      <c r="E99" s="764"/>
      <c r="F99" s="406"/>
      <c r="G99" s="429"/>
      <c r="H99" s="429"/>
      <c r="I99" s="625">
        <f t="shared" ref="I99:I108" si="71">SUM(N99:Z99)</f>
        <v>0</v>
      </c>
      <c r="J99" s="149"/>
      <c r="K99" s="167">
        <f t="shared" si="50"/>
        <v>0</v>
      </c>
      <c r="L99" s="75">
        <f>'082044'!K99</f>
        <v>0</v>
      </c>
      <c r="M99" s="1">
        <f>'082092'!K99</f>
        <v>0</v>
      </c>
      <c r="N99" s="75"/>
      <c r="O99" s="1"/>
      <c r="P99" s="1"/>
      <c r="Q99" s="1"/>
      <c r="R99" s="1"/>
      <c r="S99" s="81"/>
      <c r="T99" s="541"/>
      <c r="U99" s="447"/>
      <c r="V99" s="1"/>
      <c r="W99" s="81"/>
      <c r="X99" s="490"/>
      <c r="Y99" s="42"/>
      <c r="Z99" s="44"/>
    </row>
    <row r="100" spans="1:26" hidden="1">
      <c r="B100" s="55"/>
      <c r="C100" s="2"/>
      <c r="D100" s="764" t="s">
        <v>514</v>
      </c>
      <c r="E100" s="764"/>
      <c r="F100" s="406"/>
      <c r="G100" s="429"/>
      <c r="H100" s="429"/>
      <c r="I100" s="625">
        <f t="shared" si="71"/>
        <v>0</v>
      </c>
      <c r="J100" s="149"/>
      <c r="K100" s="167">
        <f t="shared" si="50"/>
        <v>0</v>
      </c>
      <c r="L100" s="75">
        <f>'082044'!K100</f>
        <v>0</v>
      </c>
      <c r="M100" s="1">
        <f>'082092'!K100</f>
        <v>0</v>
      </c>
      <c r="N100" s="75"/>
      <c r="O100" s="1"/>
      <c r="P100" s="1"/>
      <c r="Q100" s="1"/>
      <c r="R100" s="1"/>
      <c r="S100" s="81"/>
      <c r="T100" s="541"/>
      <c r="U100" s="447"/>
      <c r="V100" s="1"/>
      <c r="W100" s="81"/>
      <c r="X100" s="490"/>
      <c r="Y100" s="42"/>
      <c r="Z100" s="44"/>
    </row>
    <row r="101" spans="1:26" hidden="1">
      <c r="B101" s="55"/>
      <c r="C101" s="2"/>
      <c r="D101" s="764" t="s">
        <v>516</v>
      </c>
      <c r="E101" s="764"/>
      <c r="F101" s="406"/>
      <c r="G101" s="429"/>
      <c r="H101" s="429"/>
      <c r="I101" s="625">
        <f t="shared" si="71"/>
        <v>0</v>
      </c>
      <c r="J101" s="149"/>
      <c r="K101" s="167">
        <f t="shared" si="50"/>
        <v>0</v>
      </c>
      <c r="L101" s="75">
        <f>'082044'!K101</f>
        <v>0</v>
      </c>
      <c r="M101" s="1">
        <f>'082092'!K101</f>
        <v>0</v>
      </c>
      <c r="N101" s="75"/>
      <c r="O101" s="1"/>
      <c r="P101" s="1"/>
      <c r="Q101" s="1"/>
      <c r="R101" s="1"/>
      <c r="S101" s="81"/>
      <c r="T101" s="541"/>
      <c r="U101" s="447"/>
      <c r="V101" s="1"/>
      <c r="W101" s="81"/>
      <c r="X101" s="490"/>
      <c r="Y101" s="42"/>
      <c r="Z101" s="44"/>
    </row>
    <row r="102" spans="1:26" hidden="1">
      <c r="B102" s="55"/>
      <c r="C102" s="2"/>
      <c r="D102" s="764" t="s">
        <v>808</v>
      </c>
      <c r="E102" s="764"/>
      <c r="F102" s="406"/>
      <c r="G102" s="429"/>
      <c r="H102" s="429"/>
      <c r="I102" s="625">
        <f t="shared" si="71"/>
        <v>0</v>
      </c>
      <c r="J102" s="149"/>
      <c r="K102" s="167">
        <f t="shared" si="50"/>
        <v>0</v>
      </c>
      <c r="L102" s="75">
        <f>'082044'!K102</f>
        <v>0</v>
      </c>
      <c r="M102" s="1">
        <f>'082092'!K102</f>
        <v>0</v>
      </c>
      <c r="N102" s="75"/>
      <c r="O102" s="1"/>
      <c r="P102" s="1"/>
      <c r="Q102" s="1"/>
      <c r="R102" s="1"/>
      <c r="S102" s="81"/>
      <c r="T102" s="541"/>
      <c r="U102" s="447"/>
      <c r="V102" s="1"/>
      <c r="W102" s="81"/>
      <c r="X102" s="490"/>
      <c r="Y102" s="42"/>
      <c r="Z102" s="44"/>
    </row>
    <row r="103" spans="1:26" hidden="1">
      <c r="B103" s="55"/>
      <c r="C103" s="2"/>
      <c r="D103" s="764" t="s">
        <v>521</v>
      </c>
      <c r="E103" s="764"/>
      <c r="F103" s="406"/>
      <c r="G103" s="429"/>
      <c r="H103" s="429"/>
      <c r="I103" s="625">
        <f t="shared" si="71"/>
        <v>0</v>
      </c>
      <c r="J103" s="149"/>
      <c r="K103" s="167">
        <f t="shared" si="50"/>
        <v>0</v>
      </c>
      <c r="L103" s="75">
        <f>'082044'!K103</f>
        <v>0</v>
      </c>
      <c r="M103" s="1">
        <f>'082092'!K103</f>
        <v>0</v>
      </c>
      <c r="N103" s="75"/>
      <c r="O103" s="1"/>
      <c r="P103" s="1"/>
      <c r="Q103" s="1"/>
      <c r="R103" s="1"/>
      <c r="S103" s="81"/>
      <c r="T103" s="541"/>
      <c r="U103" s="447"/>
      <c r="V103" s="1"/>
      <c r="W103" s="81"/>
      <c r="X103" s="490"/>
      <c r="Y103" s="42"/>
      <c r="Z103" s="44"/>
    </row>
    <row r="104" spans="1:26" hidden="1">
      <c r="B104" s="55"/>
      <c r="C104" s="2"/>
      <c r="D104" s="764" t="s">
        <v>519</v>
      </c>
      <c r="E104" s="764"/>
      <c r="F104" s="406"/>
      <c r="G104" s="429"/>
      <c r="H104" s="429"/>
      <c r="I104" s="625">
        <f t="shared" si="71"/>
        <v>0</v>
      </c>
      <c r="J104" s="149"/>
      <c r="K104" s="167">
        <f t="shared" si="50"/>
        <v>0</v>
      </c>
      <c r="L104" s="75">
        <f>'082044'!K104</f>
        <v>0</v>
      </c>
      <c r="M104" s="1">
        <f>'082092'!K104</f>
        <v>0</v>
      </c>
      <c r="N104" s="75"/>
      <c r="O104" s="1"/>
      <c r="P104" s="1"/>
      <c r="Q104" s="1"/>
      <c r="R104" s="1"/>
      <c r="S104" s="81"/>
      <c r="T104" s="541"/>
      <c r="U104" s="447"/>
      <c r="V104" s="1"/>
      <c r="W104" s="81"/>
      <c r="X104" s="490"/>
      <c r="Y104" s="42"/>
      <c r="Z104" s="44"/>
    </row>
    <row r="105" spans="1:26" ht="25.5" hidden="1" customHeight="1">
      <c r="B105" s="55"/>
      <c r="C105" s="2"/>
      <c r="D105" s="735" t="s">
        <v>523</v>
      </c>
      <c r="E105" s="735"/>
      <c r="F105" s="409"/>
      <c r="G105" s="432"/>
      <c r="H105" s="432"/>
      <c r="I105" s="628">
        <f t="shared" si="71"/>
        <v>0</v>
      </c>
      <c r="J105" s="159"/>
      <c r="K105" s="167">
        <f t="shared" si="50"/>
        <v>0</v>
      </c>
      <c r="L105" s="75">
        <f>'082044'!K105</f>
        <v>0</v>
      </c>
      <c r="M105" s="1">
        <f>'082092'!K105</f>
        <v>0</v>
      </c>
      <c r="N105" s="75"/>
      <c r="O105" s="1"/>
      <c r="P105" s="1"/>
      <c r="Q105" s="1"/>
      <c r="R105" s="1"/>
      <c r="S105" s="81"/>
      <c r="T105" s="541"/>
      <c r="U105" s="447"/>
      <c r="V105" s="1"/>
      <c r="W105" s="81"/>
      <c r="X105" s="490"/>
      <c r="Y105" s="42"/>
      <c r="Z105" s="44"/>
    </row>
    <row r="106" spans="1:26" hidden="1">
      <c r="B106" s="55"/>
      <c r="C106" s="2"/>
      <c r="D106" s="764" t="s">
        <v>807</v>
      </c>
      <c r="E106" s="764"/>
      <c r="F106" s="406"/>
      <c r="G106" s="429"/>
      <c r="H106" s="429"/>
      <c r="I106" s="625">
        <f t="shared" si="71"/>
        <v>0</v>
      </c>
      <c r="J106" s="149"/>
      <c r="K106" s="167">
        <f t="shared" si="50"/>
        <v>0</v>
      </c>
      <c r="L106" s="75">
        <f>'082044'!K106</f>
        <v>0</v>
      </c>
      <c r="M106" s="1">
        <f>'082092'!K106</f>
        <v>0</v>
      </c>
      <c r="N106" s="75"/>
      <c r="O106" s="1"/>
      <c r="P106" s="1"/>
      <c r="Q106" s="1"/>
      <c r="R106" s="1"/>
      <c r="S106" s="81"/>
      <c r="T106" s="541"/>
      <c r="U106" s="447"/>
      <c r="V106" s="1"/>
      <c r="W106" s="81"/>
      <c r="X106" s="490"/>
      <c r="Y106" s="42"/>
      <c r="Z106" s="44"/>
    </row>
    <row r="107" spans="1:26" ht="25.5" hidden="1" customHeight="1">
      <c r="B107" s="55"/>
      <c r="C107" s="2"/>
      <c r="D107" s="735" t="s">
        <v>526</v>
      </c>
      <c r="E107" s="735"/>
      <c r="F107" s="409"/>
      <c r="G107" s="432"/>
      <c r="H107" s="432"/>
      <c r="I107" s="628">
        <f t="shared" si="71"/>
        <v>0</v>
      </c>
      <c r="J107" s="159"/>
      <c r="K107" s="167">
        <f t="shared" si="50"/>
        <v>0</v>
      </c>
      <c r="L107" s="75">
        <f>'082044'!K107</f>
        <v>0</v>
      </c>
      <c r="M107" s="1">
        <f>'082092'!K107</f>
        <v>0</v>
      </c>
      <c r="N107" s="75"/>
      <c r="O107" s="1"/>
      <c r="P107" s="1"/>
      <c r="Q107" s="1"/>
      <c r="R107" s="1"/>
      <c r="S107" s="81"/>
      <c r="T107" s="541"/>
      <c r="U107" s="447"/>
      <c r="V107" s="1"/>
      <c r="W107" s="81"/>
      <c r="X107" s="490"/>
      <c r="Y107" s="42"/>
      <c r="Z107" s="44"/>
    </row>
    <row r="108" spans="1:26" ht="25.5" hidden="1" customHeight="1">
      <c r="B108" s="55"/>
      <c r="C108" s="2"/>
      <c r="D108" s="735" t="s">
        <v>528</v>
      </c>
      <c r="E108" s="735"/>
      <c r="F108" s="409"/>
      <c r="G108" s="432"/>
      <c r="H108" s="432"/>
      <c r="I108" s="628">
        <f t="shared" si="71"/>
        <v>0</v>
      </c>
      <c r="J108" s="159"/>
      <c r="K108" s="167">
        <f t="shared" si="50"/>
        <v>0</v>
      </c>
      <c r="L108" s="75">
        <f>'082044'!K108</f>
        <v>0</v>
      </c>
      <c r="M108" s="1">
        <f>'082092'!K108</f>
        <v>0</v>
      </c>
      <c r="N108" s="75"/>
      <c r="O108" s="1"/>
      <c r="P108" s="1"/>
      <c r="Q108" s="1"/>
      <c r="R108" s="1"/>
      <c r="S108" s="81"/>
      <c r="T108" s="541"/>
      <c r="U108" s="447"/>
      <c r="V108" s="1"/>
      <c r="W108" s="81"/>
      <c r="X108" s="490"/>
      <c r="Y108" s="42"/>
      <c r="Z108" s="44"/>
    </row>
    <row r="109" spans="1:26" s="41" customFormat="1" hidden="1">
      <c r="A109" s="127" t="s">
        <v>231</v>
      </c>
      <c r="B109" s="108" t="s">
        <v>664</v>
      </c>
      <c r="C109" s="777" t="s">
        <v>232</v>
      </c>
      <c r="D109" s="778"/>
      <c r="E109" s="778"/>
      <c r="F109" s="410">
        <f>F110+F111+F112+F113+F114+F115+F116+F117+F118+F119</f>
        <v>0</v>
      </c>
      <c r="G109" s="433">
        <f t="shared" ref="G109:H109" si="72">G110+G111+G112+G113+G114+G115+G116+G117+G118+G119</f>
        <v>0</v>
      </c>
      <c r="H109" s="433">
        <f t="shared" si="72"/>
        <v>0</v>
      </c>
      <c r="I109" s="629">
        <f>I110+I111+I112+I113+I114+I115+I116+I117+I118+I119</f>
        <v>0</v>
      </c>
      <c r="J109" s="160">
        <f t="shared" ref="J109:Z109" si="73">J110+J111+J112+J113+J114+J115+J116+J117+J118+J119</f>
        <v>0</v>
      </c>
      <c r="K109" s="170">
        <f t="shared" si="50"/>
        <v>0</v>
      </c>
      <c r="L109" s="110">
        <f>'082044'!K109</f>
        <v>0</v>
      </c>
      <c r="M109" s="111">
        <f>'082092'!K109</f>
        <v>0</v>
      </c>
      <c r="N109" s="110">
        <f t="shared" si="73"/>
        <v>0</v>
      </c>
      <c r="O109" s="111">
        <f t="shared" si="73"/>
        <v>0</v>
      </c>
      <c r="P109" s="111">
        <f t="shared" si="73"/>
        <v>0</v>
      </c>
      <c r="Q109" s="111">
        <f t="shared" si="73"/>
        <v>0</v>
      </c>
      <c r="R109" s="111">
        <f t="shared" si="73"/>
        <v>0</v>
      </c>
      <c r="S109" s="114">
        <f t="shared" si="73"/>
        <v>0</v>
      </c>
      <c r="T109" s="543">
        <f t="shared" ref="T109" si="74">T110+T111+T112+T113+T114+T115+T116+T117+T118+T119</f>
        <v>0</v>
      </c>
      <c r="U109" s="449">
        <f t="shared" si="73"/>
        <v>0</v>
      </c>
      <c r="V109" s="111">
        <f t="shared" si="73"/>
        <v>0</v>
      </c>
      <c r="W109" s="114">
        <f t="shared" si="73"/>
        <v>0</v>
      </c>
      <c r="X109" s="491">
        <f t="shared" si="73"/>
        <v>0</v>
      </c>
      <c r="Y109" s="113">
        <f t="shared" si="73"/>
        <v>0</v>
      </c>
      <c r="Z109" s="115">
        <f t="shared" si="73"/>
        <v>0</v>
      </c>
    </row>
    <row r="110" spans="1:26" hidden="1">
      <c r="B110" s="55"/>
      <c r="C110" s="2"/>
      <c r="D110" s="764" t="s">
        <v>368</v>
      </c>
      <c r="E110" s="764"/>
      <c r="F110" s="406"/>
      <c r="G110" s="429"/>
      <c r="H110" s="429"/>
      <c r="I110" s="625">
        <f t="shared" ref="I110:I119" si="75">SUM(N110:Z110)</f>
        <v>0</v>
      </c>
      <c r="J110" s="149"/>
      <c r="K110" s="167">
        <f t="shared" si="50"/>
        <v>0</v>
      </c>
      <c r="L110" s="75">
        <f>'082044'!K110</f>
        <v>0</v>
      </c>
      <c r="M110" s="1">
        <f>'082092'!K110</f>
        <v>0</v>
      </c>
      <c r="N110" s="75"/>
      <c r="O110" s="1"/>
      <c r="P110" s="1"/>
      <c r="Q110" s="1"/>
      <c r="R110" s="1"/>
      <c r="S110" s="81"/>
      <c r="T110" s="541"/>
      <c r="U110" s="447"/>
      <c r="V110" s="1"/>
      <c r="W110" s="81"/>
      <c r="X110" s="490"/>
      <c r="Y110" s="42"/>
      <c r="Z110" s="44"/>
    </row>
    <row r="111" spans="1:26" hidden="1">
      <c r="B111" s="55"/>
      <c r="C111" s="2"/>
      <c r="D111" s="764" t="s">
        <v>515</v>
      </c>
      <c r="E111" s="764"/>
      <c r="F111" s="406"/>
      <c r="G111" s="429"/>
      <c r="H111" s="429"/>
      <c r="I111" s="625">
        <f t="shared" si="75"/>
        <v>0</v>
      </c>
      <c r="J111" s="149"/>
      <c r="K111" s="167">
        <f t="shared" si="50"/>
        <v>0</v>
      </c>
      <c r="L111" s="75">
        <f>'082044'!K111</f>
        <v>0</v>
      </c>
      <c r="M111" s="1">
        <f>'082092'!K111</f>
        <v>0</v>
      </c>
      <c r="N111" s="75"/>
      <c r="O111" s="1"/>
      <c r="P111" s="1"/>
      <c r="Q111" s="1"/>
      <c r="R111" s="1"/>
      <c r="S111" s="81"/>
      <c r="T111" s="541"/>
      <c r="U111" s="447"/>
      <c r="V111" s="1"/>
      <c r="W111" s="81"/>
      <c r="X111" s="490"/>
      <c r="Y111" s="42"/>
      <c r="Z111" s="44"/>
    </row>
    <row r="112" spans="1:26" hidden="1">
      <c r="B112" s="55"/>
      <c r="C112" s="2"/>
      <c r="D112" s="764" t="s">
        <v>517</v>
      </c>
      <c r="E112" s="764"/>
      <c r="F112" s="406"/>
      <c r="G112" s="429"/>
      <c r="H112" s="429"/>
      <c r="I112" s="625">
        <f t="shared" si="75"/>
        <v>0</v>
      </c>
      <c r="J112" s="149"/>
      <c r="K112" s="167">
        <f t="shared" si="50"/>
        <v>0</v>
      </c>
      <c r="L112" s="75">
        <f>'082044'!K112</f>
        <v>0</v>
      </c>
      <c r="M112" s="1">
        <f>'082092'!K112</f>
        <v>0</v>
      </c>
      <c r="N112" s="75"/>
      <c r="O112" s="1"/>
      <c r="P112" s="1"/>
      <c r="Q112" s="1"/>
      <c r="R112" s="1"/>
      <c r="S112" s="81"/>
      <c r="T112" s="541"/>
      <c r="U112" s="447"/>
      <c r="V112" s="1"/>
      <c r="W112" s="81"/>
      <c r="X112" s="490"/>
      <c r="Y112" s="42"/>
      <c r="Z112" s="44"/>
    </row>
    <row r="113" spans="1:26" hidden="1">
      <c r="B113" s="55"/>
      <c r="C113" s="2"/>
      <c r="D113" s="764" t="s">
        <v>518</v>
      </c>
      <c r="E113" s="764"/>
      <c r="F113" s="406"/>
      <c r="G113" s="429"/>
      <c r="H113" s="429"/>
      <c r="I113" s="625">
        <f t="shared" si="75"/>
        <v>0</v>
      </c>
      <c r="J113" s="149"/>
      <c r="K113" s="167">
        <f t="shared" si="50"/>
        <v>0</v>
      </c>
      <c r="L113" s="75">
        <f>'082044'!K113</f>
        <v>0</v>
      </c>
      <c r="M113" s="1">
        <f>'082092'!K113</f>
        <v>0</v>
      </c>
      <c r="N113" s="75"/>
      <c r="O113" s="1"/>
      <c r="P113" s="1"/>
      <c r="Q113" s="1"/>
      <c r="R113" s="1"/>
      <c r="S113" s="81"/>
      <c r="T113" s="541"/>
      <c r="U113" s="447"/>
      <c r="V113" s="1"/>
      <c r="W113" s="81"/>
      <c r="X113" s="490"/>
      <c r="Y113" s="42"/>
      <c r="Z113" s="44"/>
    </row>
    <row r="114" spans="1:26" hidden="1">
      <c r="B114" s="55"/>
      <c r="C114" s="2"/>
      <c r="D114" s="764" t="s">
        <v>522</v>
      </c>
      <c r="E114" s="764"/>
      <c r="F114" s="406"/>
      <c r="G114" s="429"/>
      <c r="H114" s="429"/>
      <c r="I114" s="625">
        <f t="shared" si="75"/>
        <v>0</v>
      </c>
      <c r="J114" s="149"/>
      <c r="K114" s="167">
        <f t="shared" si="50"/>
        <v>0</v>
      </c>
      <c r="L114" s="75">
        <f>'082044'!K114</f>
        <v>0</v>
      </c>
      <c r="M114" s="1">
        <f>'082092'!K114</f>
        <v>0</v>
      </c>
      <c r="N114" s="75"/>
      <c r="O114" s="1"/>
      <c r="P114" s="1"/>
      <c r="Q114" s="1"/>
      <c r="R114" s="1"/>
      <c r="S114" s="81"/>
      <c r="T114" s="541"/>
      <c r="U114" s="447"/>
      <c r="V114" s="1"/>
      <c r="W114" s="81"/>
      <c r="X114" s="490"/>
      <c r="Y114" s="42"/>
      <c r="Z114" s="44"/>
    </row>
    <row r="115" spans="1:26" hidden="1">
      <c r="B115" s="55"/>
      <c r="C115" s="2"/>
      <c r="D115" s="764" t="s">
        <v>520</v>
      </c>
      <c r="E115" s="764"/>
      <c r="F115" s="406"/>
      <c r="G115" s="429"/>
      <c r="H115" s="429"/>
      <c r="I115" s="625">
        <f t="shared" si="75"/>
        <v>0</v>
      </c>
      <c r="J115" s="149"/>
      <c r="K115" s="167">
        <f t="shared" si="50"/>
        <v>0</v>
      </c>
      <c r="L115" s="75">
        <f>'082044'!K115</f>
        <v>0</v>
      </c>
      <c r="M115" s="1">
        <f>'082092'!K115</f>
        <v>0</v>
      </c>
      <c r="N115" s="75"/>
      <c r="O115" s="1"/>
      <c r="P115" s="1"/>
      <c r="Q115" s="1"/>
      <c r="R115" s="1"/>
      <c r="S115" s="81"/>
      <c r="T115" s="541"/>
      <c r="U115" s="447"/>
      <c r="V115" s="1"/>
      <c r="W115" s="81"/>
      <c r="X115" s="490"/>
      <c r="Y115" s="42"/>
      <c r="Z115" s="44"/>
    </row>
    <row r="116" spans="1:26" ht="25.5" hidden="1" customHeight="1">
      <c r="B116" s="55"/>
      <c r="C116" s="2"/>
      <c r="D116" s="735" t="s">
        <v>524</v>
      </c>
      <c r="E116" s="735"/>
      <c r="F116" s="409"/>
      <c r="G116" s="432"/>
      <c r="H116" s="432"/>
      <c r="I116" s="628">
        <f t="shared" si="75"/>
        <v>0</v>
      </c>
      <c r="J116" s="159"/>
      <c r="K116" s="167">
        <f t="shared" si="50"/>
        <v>0</v>
      </c>
      <c r="L116" s="75">
        <f>'082044'!K116</f>
        <v>0</v>
      </c>
      <c r="M116" s="1">
        <f>'082092'!K116</f>
        <v>0</v>
      </c>
      <c r="N116" s="75"/>
      <c r="O116" s="1"/>
      <c r="P116" s="1"/>
      <c r="Q116" s="1"/>
      <c r="R116" s="1"/>
      <c r="S116" s="81"/>
      <c r="T116" s="541"/>
      <c r="U116" s="447"/>
      <c r="V116" s="1"/>
      <c r="W116" s="81"/>
      <c r="X116" s="490"/>
      <c r="Y116" s="42"/>
      <c r="Z116" s="44"/>
    </row>
    <row r="117" spans="1:26" hidden="1">
      <c r="B117" s="55"/>
      <c r="C117" s="2"/>
      <c r="D117" s="764" t="s">
        <v>525</v>
      </c>
      <c r="E117" s="764"/>
      <c r="F117" s="406"/>
      <c r="G117" s="429"/>
      <c r="H117" s="429"/>
      <c r="I117" s="625">
        <f t="shared" si="75"/>
        <v>0</v>
      </c>
      <c r="J117" s="149"/>
      <c r="K117" s="167">
        <f t="shared" si="50"/>
        <v>0</v>
      </c>
      <c r="L117" s="75">
        <f>'082044'!K117</f>
        <v>0</v>
      </c>
      <c r="M117" s="1">
        <f>'082092'!K117</f>
        <v>0</v>
      </c>
      <c r="N117" s="75"/>
      <c r="O117" s="1"/>
      <c r="P117" s="1"/>
      <c r="Q117" s="1"/>
      <c r="R117" s="1"/>
      <c r="S117" s="81"/>
      <c r="T117" s="541"/>
      <c r="U117" s="447"/>
      <c r="V117" s="1"/>
      <c r="W117" s="81"/>
      <c r="X117" s="490"/>
      <c r="Y117" s="42"/>
      <c r="Z117" s="44"/>
    </row>
    <row r="118" spans="1:26" ht="25.5" hidden="1" customHeight="1">
      <c r="B118" s="55"/>
      <c r="C118" s="2"/>
      <c r="D118" s="735" t="s">
        <v>527</v>
      </c>
      <c r="E118" s="735"/>
      <c r="F118" s="409"/>
      <c r="G118" s="432"/>
      <c r="H118" s="432"/>
      <c r="I118" s="628">
        <f t="shared" si="75"/>
        <v>0</v>
      </c>
      <c r="J118" s="159"/>
      <c r="K118" s="167">
        <f t="shared" si="50"/>
        <v>0</v>
      </c>
      <c r="L118" s="75">
        <f>'082044'!K118</f>
        <v>0</v>
      </c>
      <c r="M118" s="1">
        <f>'082092'!K118</f>
        <v>0</v>
      </c>
      <c r="N118" s="75"/>
      <c r="O118" s="1"/>
      <c r="P118" s="1"/>
      <c r="Q118" s="1"/>
      <c r="R118" s="1"/>
      <c r="S118" s="81"/>
      <c r="T118" s="541"/>
      <c r="U118" s="447"/>
      <c r="V118" s="1"/>
      <c r="W118" s="81"/>
      <c r="X118" s="490"/>
      <c r="Y118" s="42"/>
      <c r="Z118" s="44"/>
    </row>
    <row r="119" spans="1:26" ht="25.5" hidden="1" customHeight="1">
      <c r="B119" s="55"/>
      <c r="C119" s="2"/>
      <c r="D119" s="735" t="s">
        <v>529</v>
      </c>
      <c r="E119" s="735"/>
      <c r="F119" s="409"/>
      <c r="G119" s="432"/>
      <c r="H119" s="432"/>
      <c r="I119" s="628">
        <f t="shared" si="75"/>
        <v>0</v>
      </c>
      <c r="J119" s="159"/>
      <c r="K119" s="167">
        <f t="shared" si="50"/>
        <v>0</v>
      </c>
      <c r="L119" s="75">
        <f>'082044'!K119</f>
        <v>0</v>
      </c>
      <c r="M119" s="1">
        <f>'082092'!K119</f>
        <v>0</v>
      </c>
      <c r="N119" s="75"/>
      <c r="O119" s="1"/>
      <c r="P119" s="1"/>
      <c r="Q119" s="1"/>
      <c r="R119" s="1"/>
      <c r="S119" s="81"/>
      <c r="T119" s="541"/>
      <c r="U119" s="447"/>
      <c r="V119" s="1"/>
      <c r="W119" s="81"/>
      <c r="X119" s="490"/>
      <c r="Y119" s="42"/>
      <c r="Z119" s="44"/>
    </row>
    <row r="120" spans="1:26" s="41" customFormat="1" ht="27.75" hidden="1" customHeight="1">
      <c r="A120" s="127" t="s">
        <v>233</v>
      </c>
      <c r="B120" s="108" t="s">
        <v>665</v>
      </c>
      <c r="C120" s="820" t="s">
        <v>809</v>
      </c>
      <c r="D120" s="821"/>
      <c r="E120" s="821"/>
      <c r="F120" s="408">
        <f>F121+F122</f>
        <v>0</v>
      </c>
      <c r="G120" s="431">
        <f t="shared" ref="G120:H120" si="76">G121+G122</f>
        <v>0</v>
      </c>
      <c r="H120" s="431">
        <f t="shared" si="76"/>
        <v>0</v>
      </c>
      <c r="I120" s="627">
        <f>I121+I122</f>
        <v>0</v>
      </c>
      <c r="J120" s="158">
        <f t="shared" ref="J120:Z120" si="77">J121+J122</f>
        <v>0</v>
      </c>
      <c r="K120" s="170">
        <f t="shared" si="50"/>
        <v>0</v>
      </c>
      <c r="L120" s="110">
        <f>'082044'!K120</f>
        <v>0</v>
      </c>
      <c r="M120" s="111">
        <f>'082092'!K120</f>
        <v>0</v>
      </c>
      <c r="N120" s="110">
        <f t="shared" si="77"/>
        <v>0</v>
      </c>
      <c r="O120" s="111">
        <f t="shared" si="77"/>
        <v>0</v>
      </c>
      <c r="P120" s="111">
        <f t="shared" si="77"/>
        <v>0</v>
      </c>
      <c r="Q120" s="111">
        <f t="shared" si="77"/>
        <v>0</v>
      </c>
      <c r="R120" s="111">
        <f t="shared" si="77"/>
        <v>0</v>
      </c>
      <c r="S120" s="114">
        <f t="shared" si="77"/>
        <v>0</v>
      </c>
      <c r="T120" s="543">
        <f t="shared" ref="T120" si="78">T121+T122</f>
        <v>0</v>
      </c>
      <c r="U120" s="449">
        <f t="shared" si="77"/>
        <v>0</v>
      </c>
      <c r="V120" s="111">
        <f t="shared" si="77"/>
        <v>0</v>
      </c>
      <c r="W120" s="114">
        <f t="shared" si="77"/>
        <v>0</v>
      </c>
      <c r="X120" s="491">
        <f t="shared" si="77"/>
        <v>0</v>
      </c>
      <c r="Y120" s="113">
        <f t="shared" si="77"/>
        <v>0</v>
      </c>
      <c r="Z120" s="115">
        <f t="shared" si="77"/>
        <v>0</v>
      </c>
    </row>
    <row r="121" spans="1:26" hidden="1">
      <c r="B121" s="55"/>
      <c r="C121" s="2"/>
      <c r="D121" s="764" t="s">
        <v>531</v>
      </c>
      <c r="E121" s="764"/>
      <c r="F121" s="406"/>
      <c r="G121" s="429"/>
      <c r="H121" s="429"/>
      <c r="I121" s="625">
        <f t="shared" ref="I121:I122" si="79">SUM(N121:Z121)</f>
        <v>0</v>
      </c>
      <c r="J121" s="149"/>
      <c r="K121" s="167">
        <f t="shared" si="50"/>
        <v>0</v>
      </c>
      <c r="L121" s="75">
        <f>'082044'!K121</f>
        <v>0</v>
      </c>
      <c r="M121" s="1">
        <f>'082092'!K121</f>
        <v>0</v>
      </c>
      <c r="N121" s="75"/>
      <c r="O121" s="1"/>
      <c r="P121" s="1"/>
      <c r="Q121" s="1"/>
      <c r="R121" s="1"/>
      <c r="S121" s="81"/>
      <c r="T121" s="541"/>
      <c r="U121" s="447"/>
      <c r="V121" s="1"/>
      <c r="W121" s="81"/>
      <c r="X121" s="490"/>
      <c r="Y121" s="42"/>
      <c r="Z121" s="44"/>
    </row>
    <row r="122" spans="1:26" ht="25.5" hidden="1" customHeight="1">
      <c r="B122" s="55"/>
      <c r="C122" s="2"/>
      <c r="D122" s="735" t="s">
        <v>530</v>
      </c>
      <c r="E122" s="735"/>
      <c r="F122" s="409"/>
      <c r="G122" s="432"/>
      <c r="H122" s="432"/>
      <c r="I122" s="628">
        <f t="shared" si="79"/>
        <v>0</v>
      </c>
      <c r="J122" s="159"/>
      <c r="K122" s="167">
        <f t="shared" si="50"/>
        <v>0</v>
      </c>
      <c r="L122" s="75">
        <f>'082044'!K122</f>
        <v>0</v>
      </c>
      <c r="M122" s="1">
        <f>'082092'!K122</f>
        <v>0</v>
      </c>
      <c r="N122" s="75"/>
      <c r="O122" s="1"/>
      <c r="P122" s="1"/>
      <c r="Q122" s="1"/>
      <c r="R122" s="1"/>
      <c r="S122" s="81"/>
      <c r="T122" s="541"/>
      <c r="U122" s="447"/>
      <c r="V122" s="1"/>
      <c r="W122" s="81"/>
      <c r="X122" s="490"/>
      <c r="Y122" s="42"/>
      <c r="Z122" s="44"/>
    </row>
    <row r="123" spans="1:26" s="41" customFormat="1" hidden="1">
      <c r="A123" s="127" t="s">
        <v>234</v>
      </c>
      <c r="B123" s="108" t="s">
        <v>667</v>
      </c>
      <c r="C123" s="820" t="s">
        <v>810</v>
      </c>
      <c r="D123" s="821"/>
      <c r="E123" s="821"/>
      <c r="F123" s="408">
        <f>F124+F125+F126+F127+F128+F129+F130+F131+F132+F133+F134</f>
        <v>0</v>
      </c>
      <c r="G123" s="431">
        <f t="shared" ref="G123:H123" si="80">G124+G125+G126+G127+G128+G129+G130+G131+G132+G133+G134</f>
        <v>0</v>
      </c>
      <c r="H123" s="431">
        <f t="shared" si="80"/>
        <v>0</v>
      </c>
      <c r="I123" s="627">
        <f>I124+I125+I126+I127+I128+I129+I130+I131+I132+I133+I134</f>
        <v>0</v>
      </c>
      <c r="J123" s="158">
        <f t="shared" ref="J123:Z123" si="81">J124+J125+J126+J127+J128+J129+J130+J131+J132+J133+J134</f>
        <v>0</v>
      </c>
      <c r="K123" s="170">
        <f t="shared" si="50"/>
        <v>0</v>
      </c>
      <c r="L123" s="110">
        <f>'082044'!K123</f>
        <v>0</v>
      </c>
      <c r="M123" s="111">
        <f>'082092'!K123</f>
        <v>0</v>
      </c>
      <c r="N123" s="110">
        <f t="shared" si="81"/>
        <v>0</v>
      </c>
      <c r="O123" s="111">
        <f t="shared" si="81"/>
        <v>0</v>
      </c>
      <c r="P123" s="111">
        <f t="shared" si="81"/>
        <v>0</v>
      </c>
      <c r="Q123" s="111">
        <f t="shared" si="81"/>
        <v>0</v>
      </c>
      <c r="R123" s="111">
        <f t="shared" si="81"/>
        <v>0</v>
      </c>
      <c r="S123" s="114">
        <f t="shared" si="81"/>
        <v>0</v>
      </c>
      <c r="T123" s="543">
        <f t="shared" ref="T123" si="82">T124+T125+T126+T127+T128+T129+T130+T131+T132+T133+T134</f>
        <v>0</v>
      </c>
      <c r="U123" s="449">
        <f t="shared" si="81"/>
        <v>0</v>
      </c>
      <c r="V123" s="111">
        <f t="shared" si="81"/>
        <v>0</v>
      </c>
      <c r="W123" s="114">
        <f t="shared" si="81"/>
        <v>0</v>
      </c>
      <c r="X123" s="491">
        <f t="shared" si="81"/>
        <v>0</v>
      </c>
      <c r="Y123" s="113">
        <f t="shared" si="81"/>
        <v>0</v>
      </c>
      <c r="Z123" s="115">
        <f t="shared" si="81"/>
        <v>0</v>
      </c>
    </row>
    <row r="124" spans="1:26" hidden="1">
      <c r="B124" s="55"/>
      <c r="C124" s="2"/>
      <c r="D124" s="764" t="s">
        <v>354</v>
      </c>
      <c r="E124" s="764"/>
      <c r="F124" s="406"/>
      <c r="G124" s="429"/>
      <c r="H124" s="429"/>
      <c r="I124" s="625">
        <f t="shared" ref="I124:I137" si="83">SUM(N124:Z124)</f>
        <v>0</v>
      </c>
      <c r="J124" s="149"/>
      <c r="K124" s="167">
        <f t="shared" si="50"/>
        <v>0</v>
      </c>
      <c r="L124" s="75">
        <f>'082044'!K124</f>
        <v>0</v>
      </c>
      <c r="M124" s="1">
        <f>'082092'!K124</f>
        <v>0</v>
      </c>
      <c r="N124" s="75"/>
      <c r="O124" s="1"/>
      <c r="P124" s="1"/>
      <c r="Q124" s="1"/>
      <c r="R124" s="1"/>
      <c r="S124" s="81"/>
      <c r="T124" s="541"/>
      <c r="U124" s="447"/>
      <c r="V124" s="1"/>
      <c r="W124" s="81"/>
      <c r="X124" s="490"/>
      <c r="Y124" s="42"/>
      <c r="Z124" s="44"/>
    </row>
    <row r="125" spans="1:26" hidden="1">
      <c r="B125" s="55"/>
      <c r="C125" s="2"/>
      <c r="D125" s="764" t="s">
        <v>357</v>
      </c>
      <c r="E125" s="764"/>
      <c r="F125" s="406"/>
      <c r="G125" s="429"/>
      <c r="H125" s="429"/>
      <c r="I125" s="625">
        <f t="shared" si="83"/>
        <v>0</v>
      </c>
      <c r="J125" s="149"/>
      <c r="K125" s="167">
        <f t="shared" si="50"/>
        <v>0</v>
      </c>
      <c r="L125" s="75">
        <f>'082044'!K125</f>
        <v>0</v>
      </c>
      <c r="M125" s="1">
        <f>'082092'!K125</f>
        <v>0</v>
      </c>
      <c r="N125" s="75"/>
      <c r="O125" s="1"/>
      <c r="P125" s="1"/>
      <c r="Q125" s="1"/>
      <c r="R125" s="1"/>
      <c r="S125" s="81"/>
      <c r="T125" s="541"/>
      <c r="U125" s="447"/>
      <c r="V125" s="1"/>
      <c r="W125" s="81"/>
      <c r="X125" s="490"/>
      <c r="Y125" s="42"/>
      <c r="Z125" s="44"/>
    </row>
    <row r="126" spans="1:26" hidden="1">
      <c r="B126" s="55"/>
      <c r="C126" s="2"/>
      <c r="D126" s="764" t="s">
        <v>358</v>
      </c>
      <c r="E126" s="764"/>
      <c r="F126" s="406"/>
      <c r="G126" s="429"/>
      <c r="H126" s="429"/>
      <c r="I126" s="625">
        <f t="shared" si="83"/>
        <v>0</v>
      </c>
      <c r="J126" s="149"/>
      <c r="K126" s="167">
        <f t="shared" si="50"/>
        <v>0</v>
      </c>
      <c r="L126" s="75">
        <f>'082044'!K126</f>
        <v>0</v>
      </c>
      <c r="M126" s="1">
        <f>'082092'!K126</f>
        <v>0</v>
      </c>
      <c r="N126" s="75"/>
      <c r="O126" s="1"/>
      <c r="P126" s="1"/>
      <c r="Q126" s="1"/>
      <c r="R126" s="1"/>
      <c r="S126" s="81"/>
      <c r="T126" s="541"/>
      <c r="U126" s="447"/>
      <c r="V126" s="1"/>
      <c r="W126" s="81"/>
      <c r="X126" s="490"/>
      <c r="Y126" s="42"/>
      <c r="Z126" s="44"/>
    </row>
    <row r="127" spans="1:26" hidden="1">
      <c r="B127" s="55"/>
      <c r="C127" s="2"/>
      <c r="D127" s="764" t="s">
        <v>355</v>
      </c>
      <c r="E127" s="764"/>
      <c r="F127" s="406"/>
      <c r="G127" s="429"/>
      <c r="H127" s="429"/>
      <c r="I127" s="625">
        <f t="shared" si="83"/>
        <v>0</v>
      </c>
      <c r="J127" s="149"/>
      <c r="K127" s="167">
        <f t="shared" si="50"/>
        <v>0</v>
      </c>
      <c r="L127" s="75">
        <f>'082044'!K127</f>
        <v>0</v>
      </c>
      <c r="M127" s="1">
        <f>'082092'!K127</f>
        <v>0</v>
      </c>
      <c r="N127" s="75"/>
      <c r="O127" s="1"/>
      <c r="P127" s="1"/>
      <c r="Q127" s="1"/>
      <c r="R127" s="1"/>
      <c r="S127" s="81"/>
      <c r="T127" s="541"/>
      <c r="U127" s="447"/>
      <c r="V127" s="1"/>
      <c r="W127" s="81"/>
      <c r="X127" s="490"/>
      <c r="Y127" s="42"/>
      <c r="Z127" s="44"/>
    </row>
    <row r="128" spans="1:26" hidden="1">
      <c r="B128" s="55"/>
      <c r="C128" s="2"/>
      <c r="D128" s="764" t="s">
        <v>811</v>
      </c>
      <c r="E128" s="764"/>
      <c r="F128" s="406"/>
      <c r="G128" s="429"/>
      <c r="H128" s="429"/>
      <c r="I128" s="625">
        <f t="shared" si="83"/>
        <v>0</v>
      </c>
      <c r="J128" s="149"/>
      <c r="K128" s="167">
        <f t="shared" si="50"/>
        <v>0</v>
      </c>
      <c r="L128" s="75">
        <f>'082044'!K128</f>
        <v>0</v>
      </c>
      <c r="M128" s="1">
        <f>'082092'!K128</f>
        <v>0</v>
      </c>
      <c r="N128" s="75"/>
      <c r="O128" s="1"/>
      <c r="P128" s="1"/>
      <c r="Q128" s="1"/>
      <c r="R128" s="1"/>
      <c r="S128" s="81"/>
      <c r="T128" s="541"/>
      <c r="U128" s="447"/>
      <c r="V128" s="1"/>
      <c r="W128" s="81"/>
      <c r="X128" s="490"/>
      <c r="Y128" s="42"/>
      <c r="Z128" s="44"/>
    </row>
    <row r="129" spans="1:26" ht="25.5" hidden="1" customHeight="1">
      <c r="B129" s="55"/>
      <c r="C129" s="2"/>
      <c r="D129" s="735" t="s">
        <v>532</v>
      </c>
      <c r="E129" s="735"/>
      <c r="F129" s="409"/>
      <c r="G129" s="432"/>
      <c r="H129" s="432"/>
      <c r="I129" s="628">
        <f t="shared" si="83"/>
        <v>0</v>
      </c>
      <c r="J129" s="159"/>
      <c r="K129" s="167">
        <f t="shared" si="50"/>
        <v>0</v>
      </c>
      <c r="L129" s="75">
        <f>'082044'!K129</f>
        <v>0</v>
      </c>
      <c r="M129" s="1">
        <f>'082092'!K129</f>
        <v>0</v>
      </c>
      <c r="N129" s="75"/>
      <c r="O129" s="1"/>
      <c r="P129" s="1"/>
      <c r="Q129" s="1"/>
      <c r="R129" s="1"/>
      <c r="S129" s="81"/>
      <c r="T129" s="541"/>
      <c r="U129" s="447"/>
      <c r="V129" s="1"/>
      <c r="W129" s="81"/>
      <c r="X129" s="490"/>
      <c r="Y129" s="42"/>
      <c r="Z129" s="44"/>
    </row>
    <row r="130" spans="1:26" ht="25.5" hidden="1" customHeight="1">
      <c r="B130" s="55"/>
      <c r="C130" s="2"/>
      <c r="D130" s="735" t="s">
        <v>533</v>
      </c>
      <c r="E130" s="735"/>
      <c r="F130" s="409"/>
      <c r="G130" s="432"/>
      <c r="H130" s="432"/>
      <c r="I130" s="628">
        <f t="shared" si="83"/>
        <v>0</v>
      </c>
      <c r="J130" s="159"/>
      <c r="K130" s="167">
        <f t="shared" si="50"/>
        <v>0</v>
      </c>
      <c r="L130" s="75">
        <f>'082044'!K130</f>
        <v>0</v>
      </c>
      <c r="M130" s="1">
        <f>'082092'!K130</f>
        <v>0</v>
      </c>
      <c r="N130" s="75"/>
      <c r="O130" s="1"/>
      <c r="P130" s="1"/>
      <c r="Q130" s="1"/>
      <c r="R130" s="1"/>
      <c r="S130" s="81"/>
      <c r="T130" s="541"/>
      <c r="U130" s="447"/>
      <c r="V130" s="1"/>
      <c r="W130" s="81"/>
      <c r="X130" s="490"/>
      <c r="Y130" s="42"/>
      <c r="Z130" s="44"/>
    </row>
    <row r="131" spans="1:26" hidden="1">
      <c r="B131" s="55"/>
      <c r="C131" s="2"/>
      <c r="D131" s="764" t="s">
        <v>364</v>
      </c>
      <c r="E131" s="764"/>
      <c r="F131" s="406"/>
      <c r="G131" s="429"/>
      <c r="H131" s="429"/>
      <c r="I131" s="625">
        <f t="shared" si="83"/>
        <v>0</v>
      </c>
      <c r="J131" s="149"/>
      <c r="K131" s="167">
        <f t="shared" si="50"/>
        <v>0</v>
      </c>
      <c r="L131" s="75">
        <f>'082044'!K131</f>
        <v>0</v>
      </c>
      <c r="M131" s="1">
        <f>'082092'!K131</f>
        <v>0</v>
      </c>
      <c r="N131" s="75"/>
      <c r="O131" s="1"/>
      <c r="P131" s="1"/>
      <c r="Q131" s="1"/>
      <c r="R131" s="1"/>
      <c r="S131" s="81"/>
      <c r="T131" s="541"/>
      <c r="U131" s="447"/>
      <c r="V131" s="1"/>
      <c r="W131" s="81"/>
      <c r="X131" s="490"/>
      <c r="Y131" s="42"/>
      <c r="Z131" s="44"/>
    </row>
    <row r="132" spans="1:26" hidden="1">
      <c r="B132" s="55"/>
      <c r="C132" s="2"/>
      <c r="D132" s="764" t="s">
        <v>356</v>
      </c>
      <c r="E132" s="764"/>
      <c r="F132" s="406"/>
      <c r="G132" s="429"/>
      <c r="H132" s="429"/>
      <c r="I132" s="625">
        <f t="shared" si="83"/>
        <v>0</v>
      </c>
      <c r="J132" s="149"/>
      <c r="K132" s="167">
        <f t="shared" si="50"/>
        <v>0</v>
      </c>
      <c r="L132" s="75">
        <f>'082044'!K132</f>
        <v>0</v>
      </c>
      <c r="M132" s="1">
        <f>'082092'!K132</f>
        <v>0</v>
      </c>
      <c r="N132" s="75"/>
      <c r="O132" s="1"/>
      <c r="P132" s="1"/>
      <c r="Q132" s="1"/>
      <c r="R132" s="1"/>
      <c r="S132" s="81"/>
      <c r="T132" s="541"/>
      <c r="U132" s="447"/>
      <c r="V132" s="1"/>
      <c r="W132" s="81"/>
      <c r="X132" s="490"/>
      <c r="Y132" s="42"/>
      <c r="Z132" s="44"/>
    </row>
    <row r="133" spans="1:26" ht="25.5" hidden="1" customHeight="1">
      <c r="B133" s="55"/>
      <c r="C133" s="2"/>
      <c r="D133" s="735" t="s">
        <v>534</v>
      </c>
      <c r="E133" s="735"/>
      <c r="F133" s="409"/>
      <c r="G133" s="432"/>
      <c r="H133" s="432"/>
      <c r="I133" s="628">
        <f t="shared" si="83"/>
        <v>0</v>
      </c>
      <c r="J133" s="159"/>
      <c r="K133" s="167">
        <f t="shared" si="50"/>
        <v>0</v>
      </c>
      <c r="L133" s="75">
        <f>'082044'!K133</f>
        <v>0</v>
      </c>
      <c r="M133" s="1">
        <f>'082092'!K133</f>
        <v>0</v>
      </c>
      <c r="N133" s="75"/>
      <c r="O133" s="1"/>
      <c r="P133" s="1"/>
      <c r="Q133" s="1"/>
      <c r="R133" s="1"/>
      <c r="S133" s="81"/>
      <c r="T133" s="541"/>
      <c r="U133" s="447"/>
      <c r="V133" s="1"/>
      <c r="W133" s="81"/>
      <c r="X133" s="490"/>
      <c r="Y133" s="42"/>
      <c r="Z133" s="44"/>
    </row>
    <row r="134" spans="1:26" hidden="1">
      <c r="B134" s="55"/>
      <c r="C134" s="2"/>
      <c r="D134" s="764" t="s">
        <v>535</v>
      </c>
      <c r="E134" s="764"/>
      <c r="F134" s="406"/>
      <c r="G134" s="429"/>
      <c r="H134" s="429"/>
      <c r="I134" s="625">
        <f t="shared" si="83"/>
        <v>0</v>
      </c>
      <c r="J134" s="149"/>
      <c r="K134" s="167">
        <f t="shared" si="50"/>
        <v>0</v>
      </c>
      <c r="L134" s="75">
        <f>'082044'!K134</f>
        <v>0</v>
      </c>
      <c r="M134" s="1">
        <f>'082092'!K134</f>
        <v>0</v>
      </c>
      <c r="N134" s="75"/>
      <c r="O134" s="1"/>
      <c r="P134" s="1"/>
      <c r="Q134" s="1"/>
      <c r="R134" s="1"/>
      <c r="S134" s="81"/>
      <c r="T134" s="541"/>
      <c r="U134" s="447"/>
      <c r="V134" s="1"/>
      <c r="W134" s="81"/>
      <c r="X134" s="490"/>
      <c r="Y134" s="42"/>
      <c r="Z134" s="44"/>
    </row>
    <row r="135" spans="1:26" s="41" customFormat="1" hidden="1">
      <c r="A135" s="127" t="s">
        <v>235</v>
      </c>
      <c r="B135" s="108" t="s">
        <v>666</v>
      </c>
      <c r="C135" s="777" t="s">
        <v>236</v>
      </c>
      <c r="D135" s="778"/>
      <c r="E135" s="778"/>
      <c r="F135" s="410"/>
      <c r="G135" s="433"/>
      <c r="H135" s="433"/>
      <c r="I135" s="629">
        <f t="shared" si="83"/>
        <v>0</v>
      </c>
      <c r="J135" s="160"/>
      <c r="K135" s="170">
        <f t="shared" si="50"/>
        <v>0</v>
      </c>
      <c r="L135" s="110">
        <f>'082044'!K135</f>
        <v>0</v>
      </c>
      <c r="M135" s="111">
        <f>'082092'!K135</f>
        <v>0</v>
      </c>
      <c r="N135" s="110"/>
      <c r="O135" s="111"/>
      <c r="P135" s="111"/>
      <c r="Q135" s="111"/>
      <c r="R135" s="111"/>
      <c r="S135" s="114"/>
      <c r="T135" s="543"/>
      <c r="U135" s="449"/>
      <c r="V135" s="111"/>
      <c r="W135" s="114"/>
      <c r="X135" s="491"/>
      <c r="Y135" s="113"/>
      <c r="Z135" s="115"/>
    </row>
    <row r="136" spans="1:26" s="41" customFormat="1" hidden="1">
      <c r="A136" s="127" t="s">
        <v>237</v>
      </c>
      <c r="B136" s="108" t="s">
        <v>668</v>
      </c>
      <c r="C136" s="777" t="s">
        <v>238</v>
      </c>
      <c r="D136" s="778"/>
      <c r="E136" s="778"/>
      <c r="F136" s="410"/>
      <c r="G136" s="433"/>
      <c r="H136" s="433"/>
      <c r="I136" s="629">
        <f t="shared" si="83"/>
        <v>0</v>
      </c>
      <c r="J136" s="160"/>
      <c r="K136" s="170">
        <f t="shared" si="50"/>
        <v>0</v>
      </c>
      <c r="L136" s="110">
        <f>'082044'!K136</f>
        <v>0</v>
      </c>
      <c r="M136" s="111">
        <f>'082092'!K136</f>
        <v>0</v>
      </c>
      <c r="N136" s="110"/>
      <c r="O136" s="111"/>
      <c r="P136" s="111"/>
      <c r="Q136" s="111"/>
      <c r="R136" s="111"/>
      <c r="S136" s="114"/>
      <c r="T136" s="543"/>
      <c r="U136" s="449"/>
      <c r="V136" s="111"/>
      <c r="W136" s="114"/>
      <c r="X136" s="491"/>
      <c r="Y136" s="113"/>
      <c r="Z136" s="115"/>
    </row>
    <row r="137" spans="1:26" s="41" customFormat="1" hidden="1">
      <c r="A137" s="127" t="s">
        <v>239</v>
      </c>
      <c r="B137" s="108" t="s">
        <v>669</v>
      </c>
      <c r="C137" s="777" t="s">
        <v>240</v>
      </c>
      <c r="D137" s="778"/>
      <c r="E137" s="778"/>
      <c r="F137" s="410"/>
      <c r="G137" s="433"/>
      <c r="H137" s="433"/>
      <c r="I137" s="629">
        <f t="shared" si="83"/>
        <v>0</v>
      </c>
      <c r="J137" s="160"/>
      <c r="K137" s="170">
        <f t="shared" ref="K137:K200" si="84">SUM(I137:J137)</f>
        <v>0</v>
      </c>
      <c r="L137" s="110">
        <f>'082044'!K137</f>
        <v>0</v>
      </c>
      <c r="M137" s="111">
        <f>'082092'!K137</f>
        <v>0</v>
      </c>
      <c r="N137" s="110"/>
      <c r="O137" s="111"/>
      <c r="P137" s="111"/>
      <c r="Q137" s="111"/>
      <c r="R137" s="111"/>
      <c r="S137" s="114"/>
      <c r="T137" s="543"/>
      <c r="U137" s="449"/>
      <c r="V137" s="111"/>
      <c r="W137" s="114"/>
      <c r="X137" s="491"/>
      <c r="Y137" s="113"/>
      <c r="Z137" s="115"/>
    </row>
    <row r="138" spans="1:26" s="41" customFormat="1" hidden="1">
      <c r="A138" s="127" t="s">
        <v>241</v>
      </c>
      <c r="B138" s="108" t="s">
        <v>670</v>
      </c>
      <c r="C138" s="777" t="s">
        <v>242</v>
      </c>
      <c r="D138" s="778"/>
      <c r="E138" s="778"/>
      <c r="F138" s="410">
        <f>F139+F140+F141+F142+F143+F144+F145+F146+F147+F148</f>
        <v>0</v>
      </c>
      <c r="G138" s="433">
        <f t="shared" ref="G138:H138" si="85">G139+G140+G141+G142+G143+G144+G145+G146+G147+G148</f>
        <v>0</v>
      </c>
      <c r="H138" s="433">
        <f t="shared" si="85"/>
        <v>0</v>
      </c>
      <c r="I138" s="629">
        <f>I139+I140+I141+I142+I143+I144+I145+I146+I147+I148</f>
        <v>0</v>
      </c>
      <c r="J138" s="160">
        <f t="shared" ref="J138:Z138" si="86">J139+J140+J141+J142+J143+J144+J145+J146+J147+J148</f>
        <v>0</v>
      </c>
      <c r="K138" s="170">
        <f t="shared" si="84"/>
        <v>0</v>
      </c>
      <c r="L138" s="110">
        <f>'082044'!K138</f>
        <v>0</v>
      </c>
      <c r="M138" s="111">
        <f>'082092'!K138</f>
        <v>0</v>
      </c>
      <c r="N138" s="110">
        <f t="shared" si="86"/>
        <v>0</v>
      </c>
      <c r="O138" s="111">
        <f t="shared" si="86"/>
        <v>0</v>
      </c>
      <c r="P138" s="111">
        <f t="shared" si="86"/>
        <v>0</v>
      </c>
      <c r="Q138" s="111">
        <f t="shared" si="86"/>
        <v>0</v>
      </c>
      <c r="R138" s="111">
        <f t="shared" si="86"/>
        <v>0</v>
      </c>
      <c r="S138" s="114">
        <f t="shared" si="86"/>
        <v>0</v>
      </c>
      <c r="T138" s="543">
        <f t="shared" ref="T138" si="87">T139+T140+T141+T142+T143+T144+T145+T146+T147+T148</f>
        <v>0</v>
      </c>
      <c r="U138" s="449">
        <f t="shared" si="86"/>
        <v>0</v>
      </c>
      <c r="V138" s="111">
        <f t="shared" si="86"/>
        <v>0</v>
      </c>
      <c r="W138" s="114">
        <f t="shared" si="86"/>
        <v>0</v>
      </c>
      <c r="X138" s="491">
        <f t="shared" si="86"/>
        <v>0</v>
      </c>
      <c r="Y138" s="113">
        <f t="shared" si="86"/>
        <v>0</v>
      </c>
      <c r="Z138" s="115">
        <f t="shared" si="86"/>
        <v>0</v>
      </c>
    </row>
    <row r="139" spans="1:26" hidden="1">
      <c r="B139" s="55"/>
      <c r="C139" s="2"/>
      <c r="D139" s="764" t="s">
        <v>359</v>
      </c>
      <c r="E139" s="764"/>
      <c r="F139" s="406"/>
      <c r="G139" s="429"/>
      <c r="H139" s="429"/>
      <c r="I139" s="625">
        <f t="shared" ref="I139:I149" si="88">SUM(N139:Z139)</f>
        <v>0</v>
      </c>
      <c r="J139" s="149"/>
      <c r="K139" s="167">
        <f t="shared" si="84"/>
        <v>0</v>
      </c>
      <c r="L139" s="75">
        <f>'082044'!K139</f>
        <v>0</v>
      </c>
      <c r="M139" s="1">
        <f>'082092'!K139</f>
        <v>0</v>
      </c>
      <c r="N139" s="75"/>
      <c r="O139" s="1"/>
      <c r="P139" s="1"/>
      <c r="Q139" s="1"/>
      <c r="R139" s="1"/>
      <c r="S139" s="81"/>
      <c r="T139" s="541"/>
      <c r="U139" s="447"/>
      <c r="V139" s="1"/>
      <c r="W139" s="81"/>
      <c r="X139" s="490"/>
      <c r="Y139" s="42"/>
      <c r="Z139" s="44"/>
    </row>
    <row r="140" spans="1:26" hidden="1">
      <c r="B140" s="55"/>
      <c r="C140" s="2"/>
      <c r="D140" s="764" t="s">
        <v>360</v>
      </c>
      <c r="E140" s="764"/>
      <c r="F140" s="406"/>
      <c r="G140" s="429"/>
      <c r="H140" s="429"/>
      <c r="I140" s="625">
        <f t="shared" si="88"/>
        <v>0</v>
      </c>
      <c r="J140" s="149"/>
      <c r="K140" s="167">
        <f t="shared" si="84"/>
        <v>0</v>
      </c>
      <c r="L140" s="75">
        <f>'082044'!K140</f>
        <v>0</v>
      </c>
      <c r="M140" s="1">
        <f>'082092'!K140</f>
        <v>0</v>
      </c>
      <c r="N140" s="75"/>
      <c r="O140" s="1"/>
      <c r="P140" s="1"/>
      <c r="Q140" s="1"/>
      <c r="R140" s="1"/>
      <c r="S140" s="81"/>
      <c r="T140" s="541"/>
      <c r="U140" s="447"/>
      <c r="V140" s="1"/>
      <c r="W140" s="81"/>
      <c r="X140" s="490"/>
      <c r="Y140" s="42"/>
      <c r="Z140" s="44"/>
    </row>
    <row r="141" spans="1:26" hidden="1">
      <c r="B141" s="55"/>
      <c r="C141" s="2"/>
      <c r="D141" s="764" t="s">
        <v>361</v>
      </c>
      <c r="E141" s="764"/>
      <c r="F141" s="406"/>
      <c r="G141" s="429"/>
      <c r="H141" s="429"/>
      <c r="I141" s="625">
        <f t="shared" si="88"/>
        <v>0</v>
      </c>
      <c r="J141" s="149"/>
      <c r="K141" s="167">
        <f t="shared" si="84"/>
        <v>0</v>
      </c>
      <c r="L141" s="75">
        <f>'082044'!K141</f>
        <v>0</v>
      </c>
      <c r="M141" s="1">
        <f>'082092'!K141</f>
        <v>0</v>
      </c>
      <c r="N141" s="75"/>
      <c r="O141" s="1"/>
      <c r="P141" s="1"/>
      <c r="Q141" s="1"/>
      <c r="R141" s="1"/>
      <c r="S141" s="81"/>
      <c r="T141" s="541"/>
      <c r="U141" s="447"/>
      <c r="V141" s="1"/>
      <c r="W141" s="81"/>
      <c r="X141" s="490"/>
      <c r="Y141" s="42"/>
      <c r="Z141" s="44"/>
    </row>
    <row r="142" spans="1:26" hidden="1">
      <c r="B142" s="55"/>
      <c r="C142" s="2"/>
      <c r="D142" s="764" t="s">
        <v>362</v>
      </c>
      <c r="E142" s="764"/>
      <c r="F142" s="406"/>
      <c r="G142" s="429"/>
      <c r="H142" s="429"/>
      <c r="I142" s="625">
        <f t="shared" si="88"/>
        <v>0</v>
      </c>
      <c r="J142" s="149"/>
      <c r="K142" s="167">
        <f t="shared" si="84"/>
        <v>0</v>
      </c>
      <c r="L142" s="75">
        <f>'082044'!K142</f>
        <v>0</v>
      </c>
      <c r="M142" s="1">
        <f>'082092'!K142</f>
        <v>0</v>
      </c>
      <c r="N142" s="75"/>
      <c r="O142" s="1"/>
      <c r="P142" s="1"/>
      <c r="Q142" s="1"/>
      <c r="R142" s="1"/>
      <c r="S142" s="81"/>
      <c r="T142" s="541"/>
      <c r="U142" s="447"/>
      <c r="V142" s="1"/>
      <c r="W142" s="81"/>
      <c r="X142" s="490"/>
      <c r="Y142" s="42"/>
      <c r="Z142" s="44"/>
    </row>
    <row r="143" spans="1:26" hidden="1">
      <c r="B143" s="55"/>
      <c r="C143" s="2"/>
      <c r="D143" s="764" t="s">
        <v>363</v>
      </c>
      <c r="E143" s="764"/>
      <c r="F143" s="406"/>
      <c r="G143" s="429"/>
      <c r="H143" s="429"/>
      <c r="I143" s="625">
        <f t="shared" si="88"/>
        <v>0</v>
      </c>
      <c r="J143" s="149"/>
      <c r="K143" s="167">
        <f t="shared" si="84"/>
        <v>0</v>
      </c>
      <c r="L143" s="75">
        <f>'082044'!K143</f>
        <v>0</v>
      </c>
      <c r="M143" s="1">
        <f>'082092'!K143</f>
        <v>0</v>
      </c>
      <c r="N143" s="75"/>
      <c r="O143" s="1"/>
      <c r="P143" s="1"/>
      <c r="Q143" s="1"/>
      <c r="R143" s="1"/>
      <c r="S143" s="81"/>
      <c r="T143" s="541"/>
      <c r="U143" s="447"/>
      <c r="V143" s="1"/>
      <c r="W143" s="81"/>
      <c r="X143" s="490"/>
      <c r="Y143" s="42"/>
      <c r="Z143" s="44"/>
    </row>
    <row r="144" spans="1:26" ht="25.5" hidden="1" customHeight="1">
      <c r="B144" s="55"/>
      <c r="C144" s="2"/>
      <c r="D144" s="735" t="s">
        <v>536</v>
      </c>
      <c r="E144" s="735"/>
      <c r="F144" s="409"/>
      <c r="G144" s="432"/>
      <c r="H144" s="432"/>
      <c r="I144" s="628">
        <f t="shared" si="88"/>
        <v>0</v>
      </c>
      <c r="J144" s="159"/>
      <c r="K144" s="167">
        <f t="shared" si="84"/>
        <v>0</v>
      </c>
      <c r="L144" s="75">
        <f>'082044'!K144</f>
        <v>0</v>
      </c>
      <c r="M144" s="1">
        <f>'082092'!K144</f>
        <v>0</v>
      </c>
      <c r="N144" s="75"/>
      <c r="O144" s="1"/>
      <c r="P144" s="1"/>
      <c r="Q144" s="1"/>
      <c r="R144" s="1"/>
      <c r="S144" s="81"/>
      <c r="T144" s="541"/>
      <c r="U144" s="447"/>
      <c r="V144" s="1"/>
      <c r="W144" s="81"/>
      <c r="X144" s="490"/>
      <c r="Y144" s="42"/>
      <c r="Z144" s="44"/>
    </row>
    <row r="145" spans="1:26" ht="25.5" hidden="1" customHeight="1">
      <c r="B145" s="55"/>
      <c r="C145" s="2"/>
      <c r="D145" s="735" t="s">
        <v>539</v>
      </c>
      <c r="E145" s="735"/>
      <c r="F145" s="409"/>
      <c r="G145" s="432"/>
      <c r="H145" s="432"/>
      <c r="I145" s="628">
        <f t="shared" si="88"/>
        <v>0</v>
      </c>
      <c r="J145" s="159"/>
      <c r="K145" s="167">
        <f t="shared" si="84"/>
        <v>0</v>
      </c>
      <c r="L145" s="75">
        <f>'082044'!K145</f>
        <v>0</v>
      </c>
      <c r="M145" s="1">
        <f>'082092'!K145</f>
        <v>0</v>
      </c>
      <c r="N145" s="75"/>
      <c r="O145" s="1"/>
      <c r="P145" s="1"/>
      <c r="Q145" s="1"/>
      <c r="R145" s="1"/>
      <c r="S145" s="81"/>
      <c r="T145" s="541"/>
      <c r="U145" s="447"/>
      <c r="V145" s="1"/>
      <c r="W145" s="81"/>
      <c r="X145" s="490"/>
      <c r="Y145" s="42"/>
      <c r="Z145" s="44"/>
    </row>
    <row r="146" spans="1:26" hidden="1">
      <c r="B146" s="55"/>
      <c r="C146" s="2"/>
      <c r="D146" s="764" t="s">
        <v>365</v>
      </c>
      <c r="E146" s="764"/>
      <c r="F146" s="406"/>
      <c r="G146" s="429"/>
      <c r="H146" s="429"/>
      <c r="I146" s="625">
        <f t="shared" si="88"/>
        <v>0</v>
      </c>
      <c r="J146" s="149"/>
      <c r="K146" s="167">
        <f t="shared" si="84"/>
        <v>0</v>
      </c>
      <c r="L146" s="75">
        <f>'082044'!K146</f>
        <v>0</v>
      </c>
      <c r="M146" s="1">
        <f>'082092'!K146</f>
        <v>0</v>
      </c>
      <c r="N146" s="75"/>
      <c r="O146" s="1"/>
      <c r="P146" s="1"/>
      <c r="Q146" s="1"/>
      <c r="R146" s="1"/>
      <c r="S146" s="81"/>
      <c r="T146" s="541"/>
      <c r="U146" s="447"/>
      <c r="V146" s="1"/>
      <c r="W146" s="81"/>
      <c r="X146" s="490"/>
      <c r="Y146" s="42"/>
      <c r="Z146" s="44"/>
    </row>
    <row r="147" spans="1:26" ht="25.5" hidden="1" customHeight="1">
      <c r="B147" s="55"/>
      <c r="C147" s="2"/>
      <c r="D147" s="735" t="s">
        <v>542</v>
      </c>
      <c r="E147" s="735"/>
      <c r="F147" s="409"/>
      <c r="G147" s="432"/>
      <c r="H147" s="432"/>
      <c r="I147" s="628">
        <f t="shared" si="88"/>
        <v>0</v>
      </c>
      <c r="J147" s="159"/>
      <c r="K147" s="167">
        <f t="shared" si="84"/>
        <v>0</v>
      </c>
      <c r="L147" s="75">
        <f>'082044'!K147</f>
        <v>0</v>
      </c>
      <c r="M147" s="1">
        <f>'082092'!K147</f>
        <v>0</v>
      </c>
      <c r="N147" s="75"/>
      <c r="O147" s="1"/>
      <c r="P147" s="1"/>
      <c r="Q147" s="1"/>
      <c r="R147" s="1"/>
      <c r="S147" s="81"/>
      <c r="T147" s="541"/>
      <c r="U147" s="447"/>
      <c r="V147" s="1"/>
      <c r="W147" s="81"/>
      <c r="X147" s="490"/>
      <c r="Y147" s="42"/>
      <c r="Z147" s="44"/>
    </row>
    <row r="148" spans="1:26" hidden="1">
      <c r="B148" s="55"/>
      <c r="C148" s="2"/>
      <c r="D148" s="764" t="s">
        <v>543</v>
      </c>
      <c r="E148" s="764"/>
      <c r="F148" s="406"/>
      <c r="G148" s="429"/>
      <c r="H148" s="429"/>
      <c r="I148" s="625">
        <f t="shared" si="88"/>
        <v>0</v>
      </c>
      <c r="J148" s="149"/>
      <c r="K148" s="167">
        <f t="shared" si="84"/>
        <v>0</v>
      </c>
      <c r="L148" s="75">
        <f>'082044'!K148</f>
        <v>0</v>
      </c>
      <c r="M148" s="1">
        <f>'082092'!K148</f>
        <v>0</v>
      </c>
      <c r="N148" s="75"/>
      <c r="O148" s="1"/>
      <c r="P148" s="1"/>
      <c r="Q148" s="1"/>
      <c r="R148" s="1"/>
      <c r="S148" s="81"/>
      <c r="T148" s="541"/>
      <c r="U148" s="447"/>
      <c r="V148" s="1"/>
      <c r="W148" s="81"/>
      <c r="X148" s="490"/>
      <c r="Y148" s="42"/>
      <c r="Z148" s="44"/>
    </row>
    <row r="149" spans="1:26" s="41" customFormat="1" ht="15.75" hidden="1" thickBot="1">
      <c r="A149" s="127" t="s">
        <v>243</v>
      </c>
      <c r="B149" s="136" t="s">
        <v>671</v>
      </c>
      <c r="C149" s="818" t="s">
        <v>244</v>
      </c>
      <c r="D149" s="819"/>
      <c r="E149" s="819"/>
      <c r="F149" s="411"/>
      <c r="G149" s="434"/>
      <c r="H149" s="434"/>
      <c r="I149" s="630">
        <f t="shared" si="88"/>
        <v>0</v>
      </c>
      <c r="J149" s="161"/>
      <c r="K149" s="170">
        <f t="shared" si="84"/>
        <v>0</v>
      </c>
      <c r="L149" s="110">
        <f>'082044'!K149</f>
        <v>0</v>
      </c>
      <c r="M149" s="111">
        <f>'082092'!K149</f>
        <v>0</v>
      </c>
      <c r="N149" s="110"/>
      <c r="O149" s="111"/>
      <c r="P149" s="111"/>
      <c r="Q149" s="111"/>
      <c r="R149" s="111"/>
      <c r="S149" s="114"/>
      <c r="T149" s="543"/>
      <c r="U149" s="449"/>
      <c r="V149" s="111"/>
      <c r="W149" s="114"/>
      <c r="X149" s="491"/>
      <c r="Y149" s="113"/>
      <c r="Z149" s="115"/>
    </row>
    <row r="150" spans="1:26" ht="15.75" thickBot="1">
      <c r="B150" s="100" t="s">
        <v>245</v>
      </c>
      <c r="C150" s="773" t="s">
        <v>246</v>
      </c>
      <c r="D150" s="774"/>
      <c r="E150" s="774"/>
      <c r="F150" s="402">
        <f>F151+F152+F155+F156+F157+F158+F159</f>
        <v>317500</v>
      </c>
      <c r="G150" s="425">
        <f t="shared" ref="G150:H150" si="89">G151+G152+G155+G156+G157+G158+G159</f>
        <v>319170</v>
      </c>
      <c r="H150" s="425">
        <f t="shared" si="89"/>
        <v>595920</v>
      </c>
      <c r="I150" s="621">
        <f>I151+I152+I155+I156+I157+I158+I159</f>
        <v>595920</v>
      </c>
      <c r="J150" s="152">
        <f>J151+J152+J155+J156+J157+J158+J159</f>
        <v>0</v>
      </c>
      <c r="K150" s="164">
        <f t="shared" si="84"/>
        <v>595920</v>
      </c>
      <c r="L150" s="86">
        <f>'082044'!K150</f>
        <v>354620</v>
      </c>
      <c r="M150" s="87">
        <f>'082092'!K150</f>
        <v>241300</v>
      </c>
      <c r="N150" s="86">
        <f t="shared" ref="N150:Z150" si="90">N151+N152+N155+N156+N157+N158+N159</f>
        <v>0</v>
      </c>
      <c r="O150" s="87">
        <f t="shared" si="90"/>
        <v>0</v>
      </c>
      <c r="P150" s="87">
        <f t="shared" si="90"/>
        <v>0</v>
      </c>
      <c r="Q150" s="87">
        <f t="shared" si="90"/>
        <v>0</v>
      </c>
      <c r="R150" s="87">
        <f t="shared" si="90"/>
        <v>1670</v>
      </c>
      <c r="S150" s="90">
        <f t="shared" si="90"/>
        <v>-1670</v>
      </c>
      <c r="T150" s="536">
        <f t="shared" si="90"/>
        <v>0</v>
      </c>
      <c r="U150" s="442">
        <f t="shared" si="90"/>
        <v>0</v>
      </c>
      <c r="V150" s="87">
        <f t="shared" si="90"/>
        <v>28382</v>
      </c>
      <c r="W150" s="90">
        <f t="shared" si="90"/>
        <v>158290</v>
      </c>
      <c r="X150" s="486">
        <f t="shared" si="90"/>
        <v>233815</v>
      </c>
      <c r="Y150" s="89">
        <f t="shared" si="90"/>
        <v>151217</v>
      </c>
      <c r="Z150" s="91">
        <f t="shared" si="90"/>
        <v>24216</v>
      </c>
    </row>
    <row r="151" spans="1:26" s="18" customFormat="1" hidden="1">
      <c r="A151" s="127" t="s">
        <v>247</v>
      </c>
      <c r="B151" s="116" t="s">
        <v>672</v>
      </c>
      <c r="C151" s="801" t="s">
        <v>248</v>
      </c>
      <c r="D151" s="802"/>
      <c r="E151" s="802"/>
      <c r="F151" s="397"/>
      <c r="G151" s="420"/>
      <c r="H151" s="420"/>
      <c r="I151" s="616">
        <f t="shared" ref="I151" si="91">SUM(N151:Z151)</f>
        <v>0</v>
      </c>
      <c r="J151" s="148"/>
      <c r="K151" s="166">
        <f t="shared" si="84"/>
        <v>0</v>
      </c>
      <c r="L151" s="94">
        <f>'082044'!K151</f>
        <v>0</v>
      </c>
      <c r="M151" s="95">
        <f>'082092'!K151</f>
        <v>0</v>
      </c>
      <c r="N151" s="94"/>
      <c r="O151" s="95"/>
      <c r="P151" s="95"/>
      <c r="Q151" s="95"/>
      <c r="R151" s="95"/>
      <c r="S151" s="98"/>
      <c r="T151" s="539"/>
      <c r="U151" s="445"/>
      <c r="V151" s="95"/>
      <c r="W151" s="98"/>
      <c r="X151" s="489"/>
      <c r="Y151" s="97"/>
      <c r="Z151" s="99"/>
    </row>
    <row r="152" spans="1:26" s="18" customFormat="1" hidden="1">
      <c r="A152" s="127" t="s">
        <v>249</v>
      </c>
      <c r="B152" s="92" t="s">
        <v>673</v>
      </c>
      <c r="C152" s="769" t="s">
        <v>250</v>
      </c>
      <c r="D152" s="770"/>
      <c r="E152" s="770"/>
      <c r="F152" s="399">
        <f>F153+F154</f>
        <v>0</v>
      </c>
      <c r="G152" s="422">
        <f t="shared" ref="G152:H152" si="92">G153+G154</f>
        <v>0</v>
      </c>
      <c r="H152" s="422">
        <f t="shared" si="92"/>
        <v>0</v>
      </c>
      <c r="I152" s="618">
        <f>I153+I154</f>
        <v>0</v>
      </c>
      <c r="J152" s="150">
        <f t="shared" ref="J152:Z152" si="93">J153+J154</f>
        <v>0</v>
      </c>
      <c r="K152" s="166">
        <f t="shared" si="84"/>
        <v>0</v>
      </c>
      <c r="L152" s="94">
        <f>'082044'!K152</f>
        <v>0</v>
      </c>
      <c r="M152" s="95">
        <f>'082092'!K152</f>
        <v>0</v>
      </c>
      <c r="N152" s="94">
        <f t="shared" si="93"/>
        <v>0</v>
      </c>
      <c r="O152" s="95">
        <f t="shared" si="93"/>
        <v>0</v>
      </c>
      <c r="P152" s="95">
        <f t="shared" si="93"/>
        <v>0</v>
      </c>
      <c r="Q152" s="95">
        <f t="shared" si="93"/>
        <v>0</v>
      </c>
      <c r="R152" s="95">
        <f t="shared" si="93"/>
        <v>0</v>
      </c>
      <c r="S152" s="98">
        <f t="shared" si="93"/>
        <v>0</v>
      </c>
      <c r="T152" s="539">
        <f t="shared" ref="T152" si="94">T153+T154</f>
        <v>0</v>
      </c>
      <c r="U152" s="445">
        <f t="shared" si="93"/>
        <v>0</v>
      </c>
      <c r="V152" s="95">
        <f t="shared" si="93"/>
        <v>0</v>
      </c>
      <c r="W152" s="98">
        <f t="shared" si="93"/>
        <v>0</v>
      </c>
      <c r="X152" s="489">
        <f t="shared" si="93"/>
        <v>0</v>
      </c>
      <c r="Y152" s="97">
        <f t="shared" si="93"/>
        <v>0</v>
      </c>
      <c r="Z152" s="99">
        <f t="shared" si="93"/>
        <v>0</v>
      </c>
    </row>
    <row r="153" spans="1:26" hidden="1">
      <c r="B153" s="55"/>
      <c r="C153" s="2"/>
      <c r="D153" s="764" t="s">
        <v>250</v>
      </c>
      <c r="E153" s="764"/>
      <c r="F153" s="406"/>
      <c r="G153" s="429"/>
      <c r="H153" s="429"/>
      <c r="I153" s="625">
        <f t="shared" ref="I153:I155" si="95">SUM(N153:Z153)</f>
        <v>0</v>
      </c>
      <c r="J153" s="149"/>
      <c r="K153" s="167">
        <f t="shared" si="84"/>
        <v>0</v>
      </c>
      <c r="L153" s="75">
        <f>'082044'!K153</f>
        <v>0</v>
      </c>
      <c r="M153" s="1">
        <f>'082092'!K153</f>
        <v>0</v>
      </c>
      <c r="N153" s="75"/>
      <c r="O153" s="1"/>
      <c r="P153" s="1"/>
      <c r="Q153" s="1"/>
      <c r="R153" s="1"/>
      <c r="S153" s="81"/>
      <c r="T153" s="541"/>
      <c r="U153" s="447"/>
      <c r="V153" s="1"/>
      <c r="W153" s="81"/>
      <c r="X153" s="490"/>
      <c r="Y153" s="42"/>
      <c r="Z153" s="44"/>
    </row>
    <row r="154" spans="1:26" hidden="1">
      <c r="B154" s="55"/>
      <c r="C154" s="2"/>
      <c r="D154" s="764" t="s">
        <v>349</v>
      </c>
      <c r="E154" s="764"/>
      <c r="F154" s="406"/>
      <c r="G154" s="429"/>
      <c r="H154" s="429"/>
      <c r="I154" s="625">
        <f t="shared" si="95"/>
        <v>0</v>
      </c>
      <c r="J154" s="149"/>
      <c r="K154" s="167">
        <f t="shared" si="84"/>
        <v>0</v>
      </c>
      <c r="L154" s="75">
        <f>'082044'!K154</f>
        <v>0</v>
      </c>
      <c r="M154" s="1">
        <f>'082092'!K154</f>
        <v>0</v>
      </c>
      <c r="N154" s="75"/>
      <c r="O154" s="1"/>
      <c r="P154" s="1"/>
      <c r="Q154" s="1"/>
      <c r="R154" s="1"/>
      <c r="S154" s="81"/>
      <c r="T154" s="541"/>
      <c r="U154" s="447"/>
      <c r="V154" s="1"/>
      <c r="W154" s="81"/>
      <c r="X154" s="490"/>
      <c r="Y154" s="42"/>
      <c r="Z154" s="44"/>
    </row>
    <row r="155" spans="1:26" s="18" customFormat="1" hidden="1">
      <c r="A155" s="127" t="s">
        <v>251</v>
      </c>
      <c r="B155" s="92" t="s">
        <v>674</v>
      </c>
      <c r="C155" s="769" t="s">
        <v>252</v>
      </c>
      <c r="D155" s="770"/>
      <c r="E155" s="770"/>
      <c r="F155" s="399"/>
      <c r="G155" s="422"/>
      <c r="H155" s="422"/>
      <c r="I155" s="618">
        <f t="shared" si="95"/>
        <v>0</v>
      </c>
      <c r="J155" s="150"/>
      <c r="K155" s="166">
        <f t="shared" si="84"/>
        <v>0</v>
      </c>
      <c r="L155" s="94">
        <f>'082044'!K155</f>
        <v>0</v>
      </c>
      <c r="M155" s="95">
        <f>'082092'!K155</f>
        <v>0</v>
      </c>
      <c r="N155" s="94"/>
      <c r="O155" s="95"/>
      <c r="P155" s="95"/>
      <c r="Q155" s="95"/>
      <c r="R155" s="95"/>
      <c r="S155" s="98"/>
      <c r="T155" s="539"/>
      <c r="U155" s="445"/>
      <c r="V155" s="95"/>
      <c r="W155" s="98"/>
      <c r="X155" s="489"/>
      <c r="Y155" s="97"/>
      <c r="Z155" s="99"/>
    </row>
    <row r="156" spans="1:26" s="18" customFormat="1">
      <c r="A156" s="127" t="s">
        <v>253</v>
      </c>
      <c r="B156" s="92" t="s">
        <v>675</v>
      </c>
      <c r="C156" s="769" t="s">
        <v>254</v>
      </c>
      <c r="D156" s="770"/>
      <c r="E156" s="770"/>
      <c r="F156" s="399">
        <f>'082044'!F156+'082092'!F156</f>
        <v>250000</v>
      </c>
      <c r="G156" s="422">
        <f>'082044'!G156+'082092'!G156</f>
        <v>251315</v>
      </c>
      <c r="H156" s="422">
        <f>'082044'!H156+'082092'!H156</f>
        <v>515000</v>
      </c>
      <c r="I156" s="618">
        <f>'082044'!I156+'082092'!I156</f>
        <v>515000</v>
      </c>
      <c r="J156" s="150">
        <f>'082044'!J156+'082092'!J156</f>
        <v>0</v>
      </c>
      <c r="K156" s="166">
        <f>'082044'!K156+'082092'!K156</f>
        <v>515000</v>
      </c>
      <c r="L156" s="94">
        <f>'082044'!K156</f>
        <v>325000</v>
      </c>
      <c r="M156" s="95">
        <f>'082092'!K156</f>
        <v>190000</v>
      </c>
      <c r="N156" s="94">
        <f>'082044'!L156+'082092'!L156</f>
        <v>0</v>
      </c>
      <c r="O156" s="95">
        <f>'082044'!M156+'082092'!M156</f>
        <v>0</v>
      </c>
      <c r="P156" s="95">
        <f>'082044'!N156+'082092'!N156</f>
        <v>0</v>
      </c>
      <c r="Q156" s="95">
        <f>'082044'!O156+'082092'!O156</f>
        <v>0</v>
      </c>
      <c r="R156" s="95">
        <f>'082044'!P156+'082092'!P156</f>
        <v>1315</v>
      </c>
      <c r="S156" s="98">
        <f>'082044'!Q156+'082092'!Q156</f>
        <v>-1315</v>
      </c>
      <c r="T156" s="539">
        <f>'082044'!R156+'082092'!R156</f>
        <v>0</v>
      </c>
      <c r="U156" s="445">
        <f>'082044'!S156+'082092'!S156</f>
        <v>0</v>
      </c>
      <c r="V156" s="95">
        <f>'082044'!T156+'082092'!T156</f>
        <v>27030</v>
      </c>
      <c r="W156" s="98">
        <f>'082044'!U156+'082092'!U156</f>
        <v>149681</v>
      </c>
      <c r="X156" s="489">
        <f>'082044'!V156+'082092'!V156</f>
        <v>192162</v>
      </c>
      <c r="Y156" s="97">
        <f>'082044'!W156+'082092'!W156</f>
        <v>123064</v>
      </c>
      <c r="Z156" s="99">
        <f>'082044'!X156+'082092'!X156</f>
        <v>23063</v>
      </c>
    </row>
    <row r="157" spans="1:26" s="18" customFormat="1" hidden="1">
      <c r="A157" s="127" t="s">
        <v>255</v>
      </c>
      <c r="B157" s="92" t="s">
        <v>676</v>
      </c>
      <c r="C157" s="769" t="s">
        <v>256</v>
      </c>
      <c r="D157" s="770"/>
      <c r="E157" s="770"/>
      <c r="F157" s="399">
        <f>'082044'!F159+'082092'!F157</f>
        <v>0</v>
      </c>
      <c r="G157" s="422">
        <f>'082044'!G159+'082092'!G157</f>
        <v>0</v>
      </c>
      <c r="H157" s="422">
        <f>'082044'!H159+'082092'!H157</f>
        <v>0</v>
      </c>
      <c r="I157" s="618">
        <f>'082044'!I159+'082092'!I157</f>
        <v>0</v>
      </c>
      <c r="J157" s="150">
        <f>'082044'!J159+'082092'!J157</f>
        <v>0</v>
      </c>
      <c r="K157" s="166">
        <f>'082044'!K159+'082092'!K157</f>
        <v>0</v>
      </c>
      <c r="L157" s="94">
        <f>'082044'!K159</f>
        <v>0</v>
      </c>
      <c r="M157" s="95">
        <f>'082092'!K157</f>
        <v>0</v>
      </c>
      <c r="N157" s="94">
        <f>'082044'!L159+'082092'!L157</f>
        <v>0</v>
      </c>
      <c r="O157" s="95">
        <f>'082044'!M159+'082092'!M157</f>
        <v>0</v>
      </c>
      <c r="P157" s="95">
        <f>'082044'!N159+'082092'!N157</f>
        <v>0</v>
      </c>
      <c r="Q157" s="95">
        <f>'082044'!O159+'082092'!O157</f>
        <v>0</v>
      </c>
      <c r="R157" s="95">
        <f>'082044'!P159+'082092'!P157</f>
        <v>0</v>
      </c>
      <c r="S157" s="98">
        <f>'082044'!Q159+'082092'!Q157</f>
        <v>0</v>
      </c>
      <c r="T157" s="539">
        <f>'082044'!R159+'082092'!R157</f>
        <v>0</v>
      </c>
      <c r="U157" s="445">
        <f>'082044'!S159+'082092'!S157</f>
        <v>0</v>
      </c>
      <c r="V157" s="95">
        <f>'082044'!T159+'082092'!T157</f>
        <v>0</v>
      </c>
      <c r="W157" s="98">
        <f>'082044'!U159+'082092'!U157</f>
        <v>0</v>
      </c>
      <c r="X157" s="489">
        <f>'082044'!V159+'082092'!V157</f>
        <v>0</v>
      </c>
      <c r="Y157" s="97">
        <f>'082044'!W159+'082092'!W157</f>
        <v>0</v>
      </c>
      <c r="Z157" s="99">
        <f>'082044'!X159+'082092'!X157</f>
        <v>0</v>
      </c>
    </row>
    <row r="158" spans="1:26" s="18" customFormat="1" hidden="1">
      <c r="A158" s="127" t="s">
        <v>257</v>
      </c>
      <c r="B158" s="92" t="s">
        <v>677</v>
      </c>
      <c r="C158" s="769" t="s">
        <v>258</v>
      </c>
      <c r="D158" s="770"/>
      <c r="E158" s="770"/>
      <c r="F158" s="399">
        <f>'082044'!F160+'082092'!F158</f>
        <v>0</v>
      </c>
      <c r="G158" s="422">
        <f>'082044'!G160+'082092'!G158</f>
        <v>0</v>
      </c>
      <c r="H158" s="422">
        <f>'082044'!H160+'082092'!H158</f>
        <v>0</v>
      </c>
      <c r="I158" s="618">
        <f>'082044'!I160+'082092'!I158</f>
        <v>0</v>
      </c>
      <c r="J158" s="150">
        <f>'082044'!J160+'082092'!J158</f>
        <v>0</v>
      </c>
      <c r="K158" s="166">
        <f>'082044'!K160+'082092'!K158</f>
        <v>0</v>
      </c>
      <c r="L158" s="94">
        <f>'082044'!K160</f>
        <v>0</v>
      </c>
      <c r="M158" s="95">
        <f>'082092'!K158</f>
        <v>0</v>
      </c>
      <c r="N158" s="94">
        <f>'082044'!L160+'082092'!L158</f>
        <v>0</v>
      </c>
      <c r="O158" s="95">
        <f>'082044'!M160+'082092'!M158</f>
        <v>0</v>
      </c>
      <c r="P158" s="95">
        <f>'082044'!N160+'082092'!N158</f>
        <v>0</v>
      </c>
      <c r="Q158" s="95">
        <f>'082044'!O160+'082092'!O158</f>
        <v>0</v>
      </c>
      <c r="R158" s="95">
        <f>'082044'!P160+'082092'!P158</f>
        <v>0</v>
      </c>
      <c r="S158" s="98">
        <f>'082044'!Q160+'082092'!Q158</f>
        <v>0</v>
      </c>
      <c r="T158" s="539">
        <f>'082044'!R160+'082092'!R158</f>
        <v>0</v>
      </c>
      <c r="U158" s="445">
        <f>'082044'!S160+'082092'!S158</f>
        <v>0</v>
      </c>
      <c r="V158" s="95">
        <f>'082044'!T160+'082092'!T158</f>
        <v>0</v>
      </c>
      <c r="W158" s="98">
        <f>'082044'!U160+'082092'!U158</f>
        <v>0</v>
      </c>
      <c r="X158" s="489">
        <f>'082044'!V160+'082092'!V158</f>
        <v>0</v>
      </c>
      <c r="Y158" s="97">
        <f>'082044'!W160+'082092'!W158</f>
        <v>0</v>
      </c>
      <c r="Z158" s="99">
        <f>'082044'!X160+'082092'!X158</f>
        <v>0</v>
      </c>
    </row>
    <row r="159" spans="1:26" s="18" customFormat="1" ht="15.75" thickBot="1">
      <c r="A159" s="127" t="s">
        <v>259</v>
      </c>
      <c r="B159" s="126" t="s">
        <v>678</v>
      </c>
      <c r="C159" s="814" t="s">
        <v>260</v>
      </c>
      <c r="D159" s="815"/>
      <c r="E159" s="815"/>
      <c r="F159" s="412">
        <f>'082044'!F161+'082092'!F159</f>
        <v>67500</v>
      </c>
      <c r="G159" s="435">
        <f>'082044'!G161+'082092'!G159</f>
        <v>67855</v>
      </c>
      <c r="H159" s="435">
        <f>'082044'!H161+'082092'!H159</f>
        <v>80920</v>
      </c>
      <c r="I159" s="631">
        <f>'082044'!I161+'082092'!I159</f>
        <v>80920</v>
      </c>
      <c r="J159" s="162">
        <f>'082044'!J161+'082092'!J159</f>
        <v>0</v>
      </c>
      <c r="K159" s="166">
        <f>'082044'!K161+'082092'!K159</f>
        <v>80920</v>
      </c>
      <c r="L159" s="94">
        <f>'082044'!K161</f>
        <v>29620</v>
      </c>
      <c r="M159" s="95">
        <f>'082092'!K159</f>
        <v>51300</v>
      </c>
      <c r="N159" s="94">
        <f>'082044'!L161+'082092'!L159</f>
        <v>0</v>
      </c>
      <c r="O159" s="95">
        <f>'082044'!M161+'082092'!M159</f>
        <v>0</v>
      </c>
      <c r="P159" s="95">
        <f>'082044'!N161+'082092'!N159</f>
        <v>0</v>
      </c>
      <c r="Q159" s="95">
        <f>'082044'!O161+'082092'!O159</f>
        <v>0</v>
      </c>
      <c r="R159" s="95">
        <f>'082044'!P161+'082092'!P159</f>
        <v>355</v>
      </c>
      <c r="S159" s="98">
        <f>'082044'!Q161+'082092'!Q159</f>
        <v>-355</v>
      </c>
      <c r="T159" s="539">
        <f>'082044'!R161+'082092'!R159</f>
        <v>0</v>
      </c>
      <c r="U159" s="445">
        <f>'082044'!S161+'082092'!S159</f>
        <v>0</v>
      </c>
      <c r="V159" s="95">
        <f>'082044'!T161+'082092'!T159</f>
        <v>1352</v>
      </c>
      <c r="W159" s="98">
        <f>'082044'!U161+'082092'!U159</f>
        <v>8609</v>
      </c>
      <c r="X159" s="489">
        <f>'082044'!V161+'082092'!V159</f>
        <v>41653</v>
      </c>
      <c r="Y159" s="97">
        <f>'082044'!W161+'082092'!W159</f>
        <v>28153</v>
      </c>
      <c r="Z159" s="99">
        <f>'082044'!X161+'082092'!X159</f>
        <v>1153</v>
      </c>
    </row>
    <row r="160" spans="1:26" ht="15.75" thickBot="1">
      <c r="B160" s="100" t="s">
        <v>261</v>
      </c>
      <c r="C160" s="773" t="s">
        <v>262</v>
      </c>
      <c r="D160" s="774"/>
      <c r="E160" s="774"/>
      <c r="F160" s="402">
        <f>F161+F162+F163+F164</f>
        <v>0</v>
      </c>
      <c r="G160" s="425">
        <f t="shared" ref="G160:H160" si="96">G161+G162+G163+G164</f>
        <v>0</v>
      </c>
      <c r="H160" s="425">
        <f t="shared" si="96"/>
        <v>0</v>
      </c>
      <c r="I160" s="621">
        <f>I161+I162+I163+I164</f>
        <v>0</v>
      </c>
      <c r="J160" s="152">
        <f t="shared" ref="J160:Z160" si="97">J161+J162+J163+J164</f>
        <v>0</v>
      </c>
      <c r="K160" s="164">
        <f t="shared" si="84"/>
        <v>0</v>
      </c>
      <c r="L160" s="86">
        <f>'082044'!K162</f>
        <v>0</v>
      </c>
      <c r="M160" s="87">
        <f>'082092'!K160</f>
        <v>0</v>
      </c>
      <c r="N160" s="86">
        <f t="shared" si="97"/>
        <v>0</v>
      </c>
      <c r="O160" s="87">
        <f t="shared" si="97"/>
        <v>0</v>
      </c>
      <c r="P160" s="87">
        <f t="shared" si="97"/>
        <v>0</v>
      </c>
      <c r="Q160" s="87">
        <f t="shared" si="97"/>
        <v>0</v>
      </c>
      <c r="R160" s="87">
        <f t="shared" si="97"/>
        <v>0</v>
      </c>
      <c r="S160" s="90">
        <f t="shared" si="97"/>
        <v>0</v>
      </c>
      <c r="T160" s="536">
        <f t="shared" ref="T160" si="98">T161+T162+T163+T164</f>
        <v>0</v>
      </c>
      <c r="U160" s="442">
        <f t="shared" si="97"/>
        <v>0</v>
      </c>
      <c r="V160" s="87">
        <f t="shared" si="97"/>
        <v>0</v>
      </c>
      <c r="W160" s="90">
        <f t="shared" si="97"/>
        <v>0</v>
      </c>
      <c r="X160" s="486">
        <f t="shared" si="97"/>
        <v>0</v>
      </c>
      <c r="Y160" s="89">
        <f t="shared" si="97"/>
        <v>0</v>
      </c>
      <c r="Z160" s="91">
        <f t="shared" si="97"/>
        <v>0</v>
      </c>
    </row>
    <row r="161" spans="1:26" s="18" customFormat="1" hidden="1">
      <c r="A161" s="127" t="s">
        <v>263</v>
      </c>
      <c r="B161" s="268" t="s">
        <v>679</v>
      </c>
      <c r="C161" s="816" t="s">
        <v>264</v>
      </c>
      <c r="D161" s="817"/>
      <c r="E161" s="817"/>
      <c r="F161" s="413"/>
      <c r="G161" s="436"/>
      <c r="H161" s="436"/>
      <c r="I161" s="632">
        <f t="shared" ref="I161:I164" si="99">SUM(N161:Z161)</f>
        <v>0</v>
      </c>
      <c r="J161" s="270"/>
      <c r="K161" s="271">
        <f t="shared" si="84"/>
        <v>0</v>
      </c>
      <c r="L161" s="272">
        <f>'082044'!K163</f>
        <v>0</v>
      </c>
      <c r="M161" s="273">
        <f>'082092'!K161</f>
        <v>0</v>
      </c>
      <c r="N161" s="272"/>
      <c r="O161" s="273"/>
      <c r="P161" s="273"/>
      <c r="Q161" s="273"/>
      <c r="R161" s="273"/>
      <c r="S161" s="274"/>
      <c r="T161" s="544"/>
      <c r="U161" s="450"/>
      <c r="V161" s="273"/>
      <c r="W161" s="274"/>
      <c r="X161" s="559"/>
      <c r="Y161" s="275"/>
      <c r="Z161" s="276"/>
    </row>
    <row r="162" spans="1:26" s="18" customFormat="1" hidden="1">
      <c r="A162" s="127" t="s">
        <v>265</v>
      </c>
      <c r="B162" s="277" t="s">
        <v>680</v>
      </c>
      <c r="C162" s="810" t="s">
        <v>879</v>
      </c>
      <c r="D162" s="811"/>
      <c r="E162" s="811"/>
      <c r="F162" s="414"/>
      <c r="G162" s="437"/>
      <c r="H162" s="437"/>
      <c r="I162" s="633">
        <f t="shared" si="99"/>
        <v>0</v>
      </c>
      <c r="J162" s="279"/>
      <c r="K162" s="271">
        <f t="shared" si="84"/>
        <v>0</v>
      </c>
      <c r="L162" s="272">
        <f>'082044'!K164</f>
        <v>0</v>
      </c>
      <c r="M162" s="273">
        <f>'082092'!K162</f>
        <v>0</v>
      </c>
      <c r="N162" s="272"/>
      <c r="O162" s="273"/>
      <c r="P162" s="273"/>
      <c r="Q162" s="273"/>
      <c r="R162" s="273"/>
      <c r="S162" s="274"/>
      <c r="T162" s="544"/>
      <c r="U162" s="450"/>
      <c r="V162" s="273"/>
      <c r="W162" s="274"/>
      <c r="X162" s="559"/>
      <c r="Y162" s="275"/>
      <c r="Z162" s="276"/>
    </row>
    <row r="163" spans="1:26" s="18" customFormat="1" hidden="1">
      <c r="A163" s="127" t="s">
        <v>266</v>
      </c>
      <c r="B163" s="277" t="s">
        <v>681</v>
      </c>
      <c r="C163" s="810" t="s">
        <v>267</v>
      </c>
      <c r="D163" s="811"/>
      <c r="E163" s="811"/>
      <c r="F163" s="414"/>
      <c r="G163" s="437"/>
      <c r="H163" s="437"/>
      <c r="I163" s="633">
        <f t="shared" si="99"/>
        <v>0</v>
      </c>
      <c r="J163" s="279"/>
      <c r="K163" s="271">
        <f t="shared" si="84"/>
        <v>0</v>
      </c>
      <c r="L163" s="272">
        <f>'082044'!K165</f>
        <v>0</v>
      </c>
      <c r="M163" s="273">
        <f>'082092'!K163</f>
        <v>0</v>
      </c>
      <c r="N163" s="272"/>
      <c r="O163" s="273"/>
      <c r="P163" s="273"/>
      <c r="Q163" s="273"/>
      <c r="R163" s="273"/>
      <c r="S163" s="274"/>
      <c r="T163" s="544"/>
      <c r="U163" s="450"/>
      <c r="V163" s="273"/>
      <c r="W163" s="274"/>
      <c r="X163" s="559"/>
      <c r="Y163" s="275"/>
      <c r="Z163" s="276"/>
    </row>
    <row r="164" spans="1:26" s="18" customFormat="1" ht="15.75" hidden="1" thickBot="1">
      <c r="A164" s="127" t="s">
        <v>268</v>
      </c>
      <c r="B164" s="280" t="s">
        <v>682</v>
      </c>
      <c r="C164" s="812" t="s">
        <v>366</v>
      </c>
      <c r="D164" s="813"/>
      <c r="E164" s="813"/>
      <c r="F164" s="415"/>
      <c r="G164" s="438"/>
      <c r="H164" s="438"/>
      <c r="I164" s="634">
        <f t="shared" si="99"/>
        <v>0</v>
      </c>
      <c r="J164" s="282"/>
      <c r="K164" s="271">
        <f t="shared" si="84"/>
        <v>0</v>
      </c>
      <c r="L164" s="272">
        <f>'082044'!K166</f>
        <v>0</v>
      </c>
      <c r="M164" s="273">
        <f>'082092'!K164</f>
        <v>0</v>
      </c>
      <c r="N164" s="272"/>
      <c r="O164" s="273"/>
      <c r="P164" s="273"/>
      <c r="Q164" s="273"/>
      <c r="R164" s="273"/>
      <c r="S164" s="274"/>
      <c r="T164" s="544"/>
      <c r="U164" s="450"/>
      <c r="V164" s="273"/>
      <c r="W164" s="274"/>
      <c r="X164" s="559"/>
      <c r="Y164" s="275"/>
      <c r="Z164" s="276"/>
    </row>
    <row r="165" spans="1:26" ht="15.75" thickBot="1">
      <c r="B165" s="100" t="s">
        <v>269</v>
      </c>
      <c r="C165" s="773" t="s">
        <v>270</v>
      </c>
      <c r="D165" s="774"/>
      <c r="E165" s="774"/>
      <c r="F165" s="402">
        <f>F166+F167+F178+F189+F200+F203+F215+F216+F217</f>
        <v>0</v>
      </c>
      <c r="G165" s="425">
        <f t="shared" ref="G165:H165" si="100">G166+G167+G178+G189+G200+G203+G215+G216+G217</f>
        <v>0</v>
      </c>
      <c r="H165" s="425">
        <f t="shared" si="100"/>
        <v>0</v>
      </c>
      <c r="I165" s="621">
        <f>I166+I167+I178+I189+I200+I203+I215+I216+I217</f>
        <v>0</v>
      </c>
      <c r="J165" s="152">
        <f t="shared" ref="J165:Z165" si="101">J166+J167+J178+J189+J200+J203+J215+J216+J217</f>
        <v>0</v>
      </c>
      <c r="K165" s="164">
        <f t="shared" si="84"/>
        <v>0</v>
      </c>
      <c r="L165" s="86">
        <f>'082044'!K167</f>
        <v>0</v>
      </c>
      <c r="M165" s="87">
        <f>'082092'!K165</f>
        <v>0</v>
      </c>
      <c r="N165" s="86">
        <f t="shared" si="101"/>
        <v>0</v>
      </c>
      <c r="O165" s="87">
        <f t="shared" si="101"/>
        <v>0</v>
      </c>
      <c r="P165" s="87">
        <f t="shared" si="101"/>
        <v>0</v>
      </c>
      <c r="Q165" s="87">
        <f t="shared" si="101"/>
        <v>0</v>
      </c>
      <c r="R165" s="87">
        <f t="shared" si="101"/>
        <v>0</v>
      </c>
      <c r="S165" s="90">
        <f t="shared" si="101"/>
        <v>0</v>
      </c>
      <c r="T165" s="536">
        <f t="shared" ref="T165" si="102">T166+T167+T178+T189+T200+T203+T215+T216+T217</f>
        <v>0</v>
      </c>
      <c r="U165" s="442">
        <f t="shared" si="101"/>
        <v>0</v>
      </c>
      <c r="V165" s="87">
        <f t="shared" si="101"/>
        <v>0</v>
      </c>
      <c r="W165" s="90">
        <f t="shared" si="101"/>
        <v>0</v>
      </c>
      <c r="X165" s="486">
        <f t="shared" si="101"/>
        <v>0</v>
      </c>
      <c r="Y165" s="89">
        <f t="shared" si="101"/>
        <v>0</v>
      </c>
      <c r="Z165" s="91">
        <f t="shared" si="101"/>
        <v>0</v>
      </c>
    </row>
    <row r="166" spans="1:26" s="18" customFormat="1" ht="25.5" hidden="1" customHeight="1">
      <c r="A166" s="127" t="s">
        <v>271</v>
      </c>
      <c r="B166" s="92" t="s">
        <v>683</v>
      </c>
      <c r="C166" s="733" t="s">
        <v>367</v>
      </c>
      <c r="D166" s="734"/>
      <c r="E166" s="734"/>
      <c r="F166" s="416"/>
      <c r="G166" s="439"/>
      <c r="H166" s="439"/>
      <c r="I166" s="635">
        <f t="shared" ref="I166" si="103">SUM(N166:Z166)</f>
        <v>0</v>
      </c>
      <c r="J166" s="163"/>
      <c r="K166" s="166">
        <f t="shared" si="84"/>
        <v>0</v>
      </c>
      <c r="L166" s="94">
        <f>'082044'!K168</f>
        <v>0</v>
      </c>
      <c r="M166" s="95">
        <f>'082092'!K166</f>
        <v>0</v>
      </c>
      <c r="N166" s="94"/>
      <c r="O166" s="95"/>
      <c r="P166" s="95"/>
      <c r="Q166" s="95"/>
      <c r="R166" s="95"/>
      <c r="S166" s="98"/>
      <c r="T166" s="539"/>
      <c r="U166" s="445"/>
      <c r="V166" s="95"/>
      <c r="W166" s="98"/>
      <c r="X166" s="489"/>
      <c r="Y166" s="97"/>
      <c r="Z166" s="99"/>
    </row>
    <row r="167" spans="1:26" s="18" customFormat="1" ht="16.350000000000001" hidden="1" customHeight="1">
      <c r="A167" s="127" t="s">
        <v>272</v>
      </c>
      <c r="B167" s="92" t="s">
        <v>684</v>
      </c>
      <c r="C167" s="808" t="s">
        <v>812</v>
      </c>
      <c r="D167" s="809"/>
      <c r="E167" s="809"/>
      <c r="F167" s="416">
        <f>F168+F169+F170+F171+F172+F173+F174+F175+F176+F177</f>
        <v>0</v>
      </c>
      <c r="G167" s="439">
        <f t="shared" ref="G167:H167" si="104">G168+G169+G170+G171+G172+G173+G174+G175+G176+G177</f>
        <v>0</v>
      </c>
      <c r="H167" s="439">
        <f t="shared" si="104"/>
        <v>0</v>
      </c>
      <c r="I167" s="635">
        <f>I168+I169+I170+I171+I172+I173+I174+I175+I176+I177</f>
        <v>0</v>
      </c>
      <c r="J167" s="163">
        <f t="shared" ref="J167:Z167" si="105">J168+J169+J170+J171+J172+J173+J174+J175+J176+J177</f>
        <v>0</v>
      </c>
      <c r="K167" s="166">
        <f t="shared" si="84"/>
        <v>0</v>
      </c>
      <c r="L167" s="94">
        <f>'082044'!K169</f>
        <v>0</v>
      </c>
      <c r="M167" s="95">
        <f>'082092'!K167</f>
        <v>0</v>
      </c>
      <c r="N167" s="94">
        <f t="shared" si="105"/>
        <v>0</v>
      </c>
      <c r="O167" s="95">
        <f t="shared" si="105"/>
        <v>0</v>
      </c>
      <c r="P167" s="95">
        <f t="shared" si="105"/>
        <v>0</v>
      </c>
      <c r="Q167" s="95">
        <f t="shared" si="105"/>
        <v>0</v>
      </c>
      <c r="R167" s="95">
        <f t="shared" si="105"/>
        <v>0</v>
      </c>
      <c r="S167" s="98">
        <f t="shared" si="105"/>
        <v>0</v>
      </c>
      <c r="T167" s="539">
        <f t="shared" ref="T167" si="106">T168+T169+T170+T171+T172+T173+T174+T175+T176+T177</f>
        <v>0</v>
      </c>
      <c r="U167" s="445">
        <f t="shared" si="105"/>
        <v>0</v>
      </c>
      <c r="V167" s="95">
        <f t="shared" si="105"/>
        <v>0</v>
      </c>
      <c r="W167" s="98">
        <f t="shared" si="105"/>
        <v>0</v>
      </c>
      <c r="X167" s="489">
        <f t="shared" si="105"/>
        <v>0</v>
      </c>
      <c r="Y167" s="97">
        <f t="shared" si="105"/>
        <v>0</v>
      </c>
      <c r="Z167" s="99">
        <f t="shared" si="105"/>
        <v>0</v>
      </c>
    </row>
    <row r="168" spans="1:26" hidden="1">
      <c r="B168" s="55"/>
      <c r="C168" s="2"/>
      <c r="D168" s="764" t="s">
        <v>813</v>
      </c>
      <c r="E168" s="764"/>
      <c r="F168" s="406"/>
      <c r="G168" s="429"/>
      <c r="H168" s="429"/>
      <c r="I168" s="625">
        <f t="shared" ref="I168:I177" si="107">SUM(N168:Z168)</f>
        <v>0</v>
      </c>
      <c r="J168" s="149"/>
      <c r="K168" s="167">
        <f t="shared" si="84"/>
        <v>0</v>
      </c>
      <c r="L168" s="75">
        <f>'082044'!K170</f>
        <v>0</v>
      </c>
      <c r="M168" s="1">
        <f>'082092'!K168</f>
        <v>0</v>
      </c>
      <c r="N168" s="75"/>
      <c r="O168" s="1"/>
      <c r="P168" s="1"/>
      <c r="Q168" s="1"/>
      <c r="R168" s="1"/>
      <c r="S168" s="81"/>
      <c r="T168" s="541"/>
      <c r="U168" s="447"/>
      <c r="V168" s="1"/>
      <c r="W168" s="81"/>
      <c r="X168" s="490"/>
      <c r="Y168" s="42"/>
      <c r="Z168" s="44"/>
    </row>
    <row r="169" spans="1:26" hidden="1">
      <c r="B169" s="55"/>
      <c r="C169" s="2"/>
      <c r="D169" s="764" t="s">
        <v>814</v>
      </c>
      <c r="E169" s="764"/>
      <c r="F169" s="406"/>
      <c r="G169" s="429"/>
      <c r="H169" s="429"/>
      <c r="I169" s="625">
        <f t="shared" si="107"/>
        <v>0</v>
      </c>
      <c r="J169" s="149"/>
      <c r="K169" s="167">
        <f t="shared" si="84"/>
        <v>0</v>
      </c>
      <c r="L169" s="75">
        <f>'082044'!K171</f>
        <v>0</v>
      </c>
      <c r="M169" s="1">
        <f>'082092'!K169</f>
        <v>0</v>
      </c>
      <c r="N169" s="75"/>
      <c r="O169" s="1"/>
      <c r="P169" s="1"/>
      <c r="Q169" s="1"/>
      <c r="R169" s="1"/>
      <c r="S169" s="81"/>
      <c r="T169" s="541"/>
      <c r="U169" s="447"/>
      <c r="V169" s="1"/>
      <c r="W169" s="81"/>
      <c r="X169" s="490"/>
      <c r="Y169" s="42"/>
      <c r="Z169" s="44"/>
    </row>
    <row r="170" spans="1:26" hidden="1">
      <c r="B170" s="55"/>
      <c r="C170" s="2"/>
      <c r="D170" s="764" t="s">
        <v>545</v>
      </c>
      <c r="E170" s="764"/>
      <c r="F170" s="406"/>
      <c r="G170" s="429"/>
      <c r="H170" s="429"/>
      <c r="I170" s="625">
        <f t="shared" si="107"/>
        <v>0</v>
      </c>
      <c r="J170" s="149"/>
      <c r="K170" s="167">
        <f t="shared" si="84"/>
        <v>0</v>
      </c>
      <c r="L170" s="75">
        <f>'082044'!K172</f>
        <v>0</v>
      </c>
      <c r="M170" s="1">
        <f>'082092'!K170</f>
        <v>0</v>
      </c>
      <c r="N170" s="75"/>
      <c r="O170" s="1"/>
      <c r="P170" s="1"/>
      <c r="Q170" s="1"/>
      <c r="R170" s="1"/>
      <c r="S170" s="81"/>
      <c r="T170" s="541"/>
      <c r="U170" s="447"/>
      <c r="V170" s="1"/>
      <c r="W170" s="81"/>
      <c r="X170" s="490"/>
      <c r="Y170" s="42"/>
      <c r="Z170" s="44"/>
    </row>
    <row r="171" spans="1:26" ht="25.5" hidden="1" customHeight="1">
      <c r="B171" s="55"/>
      <c r="C171" s="2"/>
      <c r="D171" s="735" t="s">
        <v>548</v>
      </c>
      <c r="E171" s="735"/>
      <c r="F171" s="409"/>
      <c r="G171" s="432"/>
      <c r="H171" s="432"/>
      <c r="I171" s="628">
        <f t="shared" si="107"/>
        <v>0</v>
      </c>
      <c r="J171" s="159"/>
      <c r="K171" s="167">
        <f t="shared" si="84"/>
        <v>0</v>
      </c>
      <c r="L171" s="75">
        <f>'082044'!K173</f>
        <v>0</v>
      </c>
      <c r="M171" s="1">
        <f>'082092'!K171</f>
        <v>0</v>
      </c>
      <c r="N171" s="75"/>
      <c r="O171" s="1"/>
      <c r="P171" s="1"/>
      <c r="Q171" s="1"/>
      <c r="R171" s="1"/>
      <c r="S171" s="81"/>
      <c r="T171" s="541"/>
      <c r="U171" s="447"/>
      <c r="V171" s="1"/>
      <c r="W171" s="81"/>
      <c r="X171" s="490"/>
      <c r="Y171" s="42"/>
      <c r="Z171" s="44"/>
    </row>
    <row r="172" spans="1:26" hidden="1">
      <c r="B172" s="55"/>
      <c r="C172" s="2"/>
      <c r="D172" s="764" t="s">
        <v>550</v>
      </c>
      <c r="E172" s="764"/>
      <c r="F172" s="406"/>
      <c r="G172" s="429"/>
      <c r="H172" s="429"/>
      <c r="I172" s="625">
        <f t="shared" si="107"/>
        <v>0</v>
      </c>
      <c r="J172" s="149"/>
      <c r="K172" s="167">
        <f t="shared" si="84"/>
        <v>0</v>
      </c>
      <c r="L172" s="75">
        <f>'082044'!K174</f>
        <v>0</v>
      </c>
      <c r="M172" s="1">
        <f>'082092'!K172</f>
        <v>0</v>
      </c>
      <c r="N172" s="75"/>
      <c r="O172" s="1"/>
      <c r="P172" s="1"/>
      <c r="Q172" s="1"/>
      <c r="R172" s="1"/>
      <c r="S172" s="81"/>
      <c r="T172" s="541"/>
      <c r="U172" s="447"/>
      <c r="V172" s="1"/>
      <c r="W172" s="81"/>
      <c r="X172" s="490"/>
      <c r="Y172" s="42"/>
      <c r="Z172" s="44"/>
    </row>
    <row r="173" spans="1:26" hidden="1">
      <c r="B173" s="55"/>
      <c r="C173" s="2"/>
      <c r="D173" s="764" t="s">
        <v>551</v>
      </c>
      <c r="E173" s="764"/>
      <c r="F173" s="406"/>
      <c r="G173" s="429"/>
      <c r="H173" s="429"/>
      <c r="I173" s="625">
        <f t="shared" si="107"/>
        <v>0</v>
      </c>
      <c r="J173" s="149"/>
      <c r="K173" s="167">
        <f t="shared" si="84"/>
        <v>0</v>
      </c>
      <c r="L173" s="75">
        <f>'082044'!K175</f>
        <v>0</v>
      </c>
      <c r="M173" s="1">
        <f>'082092'!K173</f>
        <v>0</v>
      </c>
      <c r="N173" s="75"/>
      <c r="O173" s="1"/>
      <c r="P173" s="1"/>
      <c r="Q173" s="1"/>
      <c r="R173" s="1"/>
      <c r="S173" s="81"/>
      <c r="T173" s="541"/>
      <c r="U173" s="447"/>
      <c r="V173" s="1"/>
      <c r="W173" s="81"/>
      <c r="X173" s="490"/>
      <c r="Y173" s="42"/>
      <c r="Z173" s="44"/>
    </row>
    <row r="174" spans="1:26" ht="25.5" hidden="1" customHeight="1">
      <c r="B174" s="55"/>
      <c r="C174" s="2"/>
      <c r="D174" s="735" t="s">
        <v>555</v>
      </c>
      <c r="E174" s="735"/>
      <c r="F174" s="409"/>
      <c r="G174" s="432"/>
      <c r="H174" s="432"/>
      <c r="I174" s="628">
        <f t="shared" si="107"/>
        <v>0</v>
      </c>
      <c r="J174" s="159"/>
      <c r="K174" s="167">
        <f t="shared" si="84"/>
        <v>0</v>
      </c>
      <c r="L174" s="75">
        <f>'082044'!K176</f>
        <v>0</v>
      </c>
      <c r="M174" s="1">
        <f>'082092'!K174</f>
        <v>0</v>
      </c>
      <c r="N174" s="75"/>
      <c r="O174" s="1"/>
      <c r="P174" s="1"/>
      <c r="Q174" s="1"/>
      <c r="R174" s="1"/>
      <c r="S174" s="81"/>
      <c r="T174" s="541"/>
      <c r="U174" s="447"/>
      <c r="V174" s="1"/>
      <c r="W174" s="81"/>
      <c r="X174" s="490"/>
      <c r="Y174" s="42"/>
      <c r="Z174" s="44"/>
    </row>
    <row r="175" spans="1:26" ht="25.5" hidden="1" customHeight="1">
      <c r="B175" s="55"/>
      <c r="C175" s="2"/>
      <c r="D175" s="735" t="s">
        <v>558</v>
      </c>
      <c r="E175" s="735"/>
      <c r="F175" s="409"/>
      <c r="G175" s="432"/>
      <c r="H175" s="432"/>
      <c r="I175" s="628">
        <f t="shared" si="107"/>
        <v>0</v>
      </c>
      <c r="J175" s="159"/>
      <c r="K175" s="167">
        <f t="shared" si="84"/>
        <v>0</v>
      </c>
      <c r="L175" s="75">
        <f>'082044'!K177</f>
        <v>0</v>
      </c>
      <c r="M175" s="1">
        <f>'082092'!K175</f>
        <v>0</v>
      </c>
      <c r="N175" s="75"/>
      <c r="O175" s="1"/>
      <c r="P175" s="1"/>
      <c r="Q175" s="1"/>
      <c r="R175" s="1"/>
      <c r="S175" s="81"/>
      <c r="T175" s="541"/>
      <c r="U175" s="447"/>
      <c r="V175" s="1"/>
      <c r="W175" s="81"/>
      <c r="X175" s="490"/>
      <c r="Y175" s="42"/>
      <c r="Z175" s="44"/>
    </row>
    <row r="176" spans="1:26" ht="25.5" hidden="1" customHeight="1">
      <c r="B176" s="55"/>
      <c r="C176" s="2"/>
      <c r="D176" s="735" t="s">
        <v>560</v>
      </c>
      <c r="E176" s="735"/>
      <c r="F176" s="409"/>
      <c r="G176" s="432"/>
      <c r="H176" s="432"/>
      <c r="I176" s="628">
        <f t="shared" si="107"/>
        <v>0</v>
      </c>
      <c r="J176" s="159"/>
      <c r="K176" s="167">
        <f t="shared" si="84"/>
        <v>0</v>
      </c>
      <c r="L176" s="75">
        <f>'082044'!K178</f>
        <v>0</v>
      </c>
      <c r="M176" s="1">
        <f>'082092'!K176</f>
        <v>0</v>
      </c>
      <c r="N176" s="75"/>
      <c r="O176" s="1"/>
      <c r="P176" s="1"/>
      <c r="Q176" s="1"/>
      <c r="R176" s="1"/>
      <c r="S176" s="81"/>
      <c r="T176" s="541"/>
      <c r="U176" s="447"/>
      <c r="V176" s="1"/>
      <c r="W176" s="81"/>
      <c r="X176" s="490"/>
      <c r="Y176" s="42"/>
      <c r="Z176" s="44"/>
    </row>
    <row r="177" spans="1:26" ht="25.5" hidden="1" customHeight="1">
      <c r="B177" s="55"/>
      <c r="C177" s="2"/>
      <c r="D177" s="735" t="s">
        <v>563</v>
      </c>
      <c r="E177" s="735"/>
      <c r="F177" s="409"/>
      <c r="G177" s="432"/>
      <c r="H177" s="432"/>
      <c r="I177" s="628">
        <f t="shared" si="107"/>
        <v>0</v>
      </c>
      <c r="J177" s="159"/>
      <c r="K177" s="167">
        <f t="shared" si="84"/>
        <v>0</v>
      </c>
      <c r="L177" s="75">
        <f>'082044'!K179</f>
        <v>0</v>
      </c>
      <c r="M177" s="1">
        <f>'082092'!K177</f>
        <v>0</v>
      </c>
      <c r="N177" s="75"/>
      <c r="O177" s="1"/>
      <c r="P177" s="1"/>
      <c r="Q177" s="1"/>
      <c r="R177" s="1"/>
      <c r="S177" s="81"/>
      <c r="T177" s="541"/>
      <c r="U177" s="447"/>
      <c r="V177" s="1"/>
      <c r="W177" s="81"/>
      <c r="X177" s="490"/>
      <c r="Y177" s="42"/>
      <c r="Z177" s="44"/>
    </row>
    <row r="178" spans="1:26" s="18" customFormat="1" ht="25.5" hidden="1" customHeight="1">
      <c r="A178" s="130" t="s">
        <v>273</v>
      </c>
      <c r="B178" s="92" t="s">
        <v>685</v>
      </c>
      <c r="C178" s="808" t="s">
        <v>606</v>
      </c>
      <c r="D178" s="809"/>
      <c r="E178" s="809"/>
      <c r="F178" s="416">
        <f>F179+F180+F181+F182+F183+F184+F185+F186+F187+F188</f>
        <v>0</v>
      </c>
      <c r="G178" s="439">
        <f t="shared" ref="G178:H178" si="108">G179+G180+G181+G182+G183+G184+G185+G186+G187+G188</f>
        <v>0</v>
      </c>
      <c r="H178" s="439">
        <f t="shared" si="108"/>
        <v>0</v>
      </c>
      <c r="I178" s="635">
        <f>I179+I180+I181+I182+I183+I184+I185+I186+I187+I188</f>
        <v>0</v>
      </c>
      <c r="J178" s="163">
        <f t="shared" ref="J178:Z178" si="109">J179+J180+J181+J182+J183+J184+J185+J186+J187+J188</f>
        <v>0</v>
      </c>
      <c r="K178" s="166">
        <f t="shared" si="84"/>
        <v>0</v>
      </c>
      <c r="L178" s="94">
        <f>'082044'!K180</f>
        <v>0</v>
      </c>
      <c r="M178" s="95">
        <f>'082092'!K178</f>
        <v>0</v>
      </c>
      <c r="N178" s="94">
        <f t="shared" si="109"/>
        <v>0</v>
      </c>
      <c r="O178" s="95">
        <f t="shared" si="109"/>
        <v>0</v>
      </c>
      <c r="P178" s="95">
        <f t="shared" si="109"/>
        <v>0</v>
      </c>
      <c r="Q178" s="95">
        <f t="shared" si="109"/>
        <v>0</v>
      </c>
      <c r="R178" s="95">
        <f t="shared" si="109"/>
        <v>0</v>
      </c>
      <c r="S178" s="98">
        <f t="shared" si="109"/>
        <v>0</v>
      </c>
      <c r="T178" s="539">
        <f t="shared" ref="T178" si="110">T179+T180+T181+T182+T183+T184+T185+T186+T187+T188</f>
        <v>0</v>
      </c>
      <c r="U178" s="445">
        <f t="shared" si="109"/>
        <v>0</v>
      </c>
      <c r="V178" s="95">
        <f t="shared" si="109"/>
        <v>0</v>
      </c>
      <c r="W178" s="98">
        <f t="shared" si="109"/>
        <v>0</v>
      </c>
      <c r="X178" s="489">
        <f t="shared" si="109"/>
        <v>0</v>
      </c>
      <c r="Y178" s="97">
        <f t="shared" si="109"/>
        <v>0</v>
      </c>
      <c r="Z178" s="99">
        <f t="shared" si="109"/>
        <v>0</v>
      </c>
    </row>
    <row r="179" spans="1:26" hidden="1">
      <c r="B179" s="55"/>
      <c r="C179" s="2"/>
      <c r="D179" s="764" t="s">
        <v>815</v>
      </c>
      <c r="E179" s="764"/>
      <c r="F179" s="406"/>
      <c r="G179" s="429"/>
      <c r="H179" s="429"/>
      <c r="I179" s="625">
        <f t="shared" ref="I179:I188" si="111">SUM(N179:Z179)</f>
        <v>0</v>
      </c>
      <c r="J179" s="149"/>
      <c r="K179" s="167">
        <f t="shared" si="84"/>
        <v>0</v>
      </c>
      <c r="L179" s="75">
        <f>'082044'!K181</f>
        <v>0</v>
      </c>
      <c r="M179" s="1">
        <f>'082092'!K179</f>
        <v>0</v>
      </c>
      <c r="N179" s="75"/>
      <c r="O179" s="1"/>
      <c r="P179" s="1"/>
      <c r="Q179" s="1"/>
      <c r="R179" s="1"/>
      <c r="S179" s="81"/>
      <c r="T179" s="541"/>
      <c r="U179" s="447"/>
      <c r="V179" s="1"/>
      <c r="W179" s="81"/>
      <c r="X179" s="490"/>
      <c r="Y179" s="42"/>
      <c r="Z179" s="44"/>
    </row>
    <row r="180" spans="1:26" hidden="1">
      <c r="B180" s="55"/>
      <c r="C180" s="2"/>
      <c r="D180" s="764" t="s">
        <v>816</v>
      </c>
      <c r="E180" s="764"/>
      <c r="F180" s="406"/>
      <c r="G180" s="429"/>
      <c r="H180" s="429"/>
      <c r="I180" s="625">
        <f t="shared" si="111"/>
        <v>0</v>
      </c>
      <c r="J180" s="149"/>
      <c r="K180" s="167">
        <f t="shared" si="84"/>
        <v>0</v>
      </c>
      <c r="L180" s="75">
        <f>'082044'!K182</f>
        <v>0</v>
      </c>
      <c r="M180" s="1">
        <f>'082092'!K180</f>
        <v>0</v>
      </c>
      <c r="N180" s="75"/>
      <c r="O180" s="1"/>
      <c r="P180" s="1"/>
      <c r="Q180" s="1"/>
      <c r="R180" s="1"/>
      <c r="S180" s="81"/>
      <c r="T180" s="541"/>
      <c r="U180" s="447"/>
      <c r="V180" s="1"/>
      <c r="W180" s="81"/>
      <c r="X180" s="490"/>
      <c r="Y180" s="42"/>
      <c r="Z180" s="44"/>
    </row>
    <row r="181" spans="1:26" hidden="1">
      <c r="B181" s="55"/>
      <c r="C181" s="2"/>
      <c r="D181" s="764" t="s">
        <v>546</v>
      </c>
      <c r="E181" s="764"/>
      <c r="F181" s="406"/>
      <c r="G181" s="429"/>
      <c r="H181" s="429"/>
      <c r="I181" s="625">
        <f t="shared" si="111"/>
        <v>0</v>
      </c>
      <c r="J181" s="149"/>
      <c r="K181" s="167">
        <f t="shared" si="84"/>
        <v>0</v>
      </c>
      <c r="L181" s="75">
        <f>'082044'!K183</f>
        <v>0</v>
      </c>
      <c r="M181" s="1">
        <f>'082092'!K181</f>
        <v>0</v>
      </c>
      <c r="N181" s="75"/>
      <c r="O181" s="1"/>
      <c r="P181" s="1"/>
      <c r="Q181" s="1"/>
      <c r="R181" s="1"/>
      <c r="S181" s="81"/>
      <c r="T181" s="541"/>
      <c r="U181" s="447"/>
      <c r="V181" s="1"/>
      <c r="W181" s="81"/>
      <c r="X181" s="490"/>
      <c r="Y181" s="42"/>
      <c r="Z181" s="44"/>
    </row>
    <row r="182" spans="1:26" ht="25.5" hidden="1" customHeight="1">
      <c r="B182" s="55"/>
      <c r="C182" s="2"/>
      <c r="D182" s="735" t="s">
        <v>549</v>
      </c>
      <c r="E182" s="735"/>
      <c r="F182" s="409"/>
      <c r="G182" s="432"/>
      <c r="H182" s="432"/>
      <c r="I182" s="628">
        <f t="shared" si="111"/>
        <v>0</v>
      </c>
      <c r="J182" s="159"/>
      <c r="K182" s="167">
        <f t="shared" si="84"/>
        <v>0</v>
      </c>
      <c r="L182" s="75">
        <f>'082044'!K184</f>
        <v>0</v>
      </c>
      <c r="M182" s="1">
        <f>'082092'!K182</f>
        <v>0</v>
      </c>
      <c r="N182" s="75"/>
      <c r="O182" s="1"/>
      <c r="P182" s="1"/>
      <c r="Q182" s="1"/>
      <c r="R182" s="1"/>
      <c r="S182" s="81"/>
      <c r="T182" s="541"/>
      <c r="U182" s="447"/>
      <c r="V182" s="1"/>
      <c r="W182" s="81"/>
      <c r="X182" s="490"/>
      <c r="Y182" s="42"/>
      <c r="Z182" s="44"/>
    </row>
    <row r="183" spans="1:26" hidden="1">
      <c r="B183" s="55"/>
      <c r="C183" s="2"/>
      <c r="D183" s="764" t="s">
        <v>552</v>
      </c>
      <c r="E183" s="764"/>
      <c r="F183" s="406"/>
      <c r="G183" s="429"/>
      <c r="H183" s="429"/>
      <c r="I183" s="625">
        <f t="shared" si="111"/>
        <v>0</v>
      </c>
      <c r="J183" s="149"/>
      <c r="K183" s="167">
        <f t="shared" si="84"/>
        <v>0</v>
      </c>
      <c r="L183" s="75">
        <f>'082044'!K185</f>
        <v>0</v>
      </c>
      <c r="M183" s="1">
        <f>'082092'!K183</f>
        <v>0</v>
      </c>
      <c r="N183" s="75"/>
      <c r="O183" s="1"/>
      <c r="P183" s="1"/>
      <c r="Q183" s="1"/>
      <c r="R183" s="1"/>
      <c r="S183" s="81"/>
      <c r="T183" s="541"/>
      <c r="U183" s="447"/>
      <c r="V183" s="1"/>
      <c r="W183" s="81"/>
      <c r="X183" s="490"/>
      <c r="Y183" s="42"/>
      <c r="Z183" s="44"/>
    </row>
    <row r="184" spans="1:26" hidden="1">
      <c r="B184" s="55"/>
      <c r="C184" s="2"/>
      <c r="D184" s="764" t="s">
        <v>817</v>
      </c>
      <c r="E184" s="764"/>
      <c r="F184" s="406"/>
      <c r="G184" s="429"/>
      <c r="H184" s="429"/>
      <c r="I184" s="625">
        <f t="shared" si="111"/>
        <v>0</v>
      </c>
      <c r="J184" s="149"/>
      <c r="K184" s="167">
        <f t="shared" si="84"/>
        <v>0</v>
      </c>
      <c r="L184" s="75">
        <f>'082044'!K186</f>
        <v>0</v>
      </c>
      <c r="M184" s="1">
        <f>'082092'!K184</f>
        <v>0</v>
      </c>
      <c r="N184" s="75"/>
      <c r="O184" s="1"/>
      <c r="P184" s="1"/>
      <c r="Q184" s="1"/>
      <c r="R184" s="1"/>
      <c r="S184" s="81"/>
      <c r="T184" s="541"/>
      <c r="U184" s="447"/>
      <c r="V184" s="1"/>
      <c r="W184" s="81"/>
      <c r="X184" s="490"/>
      <c r="Y184" s="42"/>
      <c r="Z184" s="44"/>
    </row>
    <row r="185" spans="1:26" ht="25.5" hidden="1" customHeight="1">
      <c r="B185" s="55"/>
      <c r="C185" s="2"/>
      <c r="D185" s="735" t="s">
        <v>556</v>
      </c>
      <c r="E185" s="735"/>
      <c r="F185" s="409"/>
      <c r="G185" s="432"/>
      <c r="H185" s="432"/>
      <c r="I185" s="628">
        <f t="shared" si="111"/>
        <v>0</v>
      </c>
      <c r="J185" s="159"/>
      <c r="K185" s="167">
        <f t="shared" si="84"/>
        <v>0</v>
      </c>
      <c r="L185" s="75">
        <f>'082044'!K187</f>
        <v>0</v>
      </c>
      <c r="M185" s="1">
        <f>'082092'!K185</f>
        <v>0</v>
      </c>
      <c r="N185" s="75"/>
      <c r="O185" s="1"/>
      <c r="P185" s="1"/>
      <c r="Q185" s="1"/>
      <c r="R185" s="1"/>
      <c r="S185" s="81"/>
      <c r="T185" s="541"/>
      <c r="U185" s="447"/>
      <c r="V185" s="1"/>
      <c r="W185" s="81"/>
      <c r="X185" s="490"/>
      <c r="Y185" s="42"/>
      <c r="Z185" s="44"/>
    </row>
    <row r="186" spans="1:26" ht="25.5" hidden="1" customHeight="1">
      <c r="B186" s="55"/>
      <c r="C186" s="2"/>
      <c r="D186" s="735" t="s">
        <v>559</v>
      </c>
      <c r="E186" s="735"/>
      <c r="F186" s="409"/>
      <c r="G186" s="432"/>
      <c r="H186" s="432"/>
      <c r="I186" s="628">
        <f t="shared" si="111"/>
        <v>0</v>
      </c>
      <c r="J186" s="159"/>
      <c r="K186" s="167">
        <f t="shared" si="84"/>
        <v>0</v>
      </c>
      <c r="L186" s="75">
        <f>'082044'!K188</f>
        <v>0</v>
      </c>
      <c r="M186" s="1">
        <f>'082092'!K186</f>
        <v>0</v>
      </c>
      <c r="N186" s="75"/>
      <c r="O186" s="1"/>
      <c r="P186" s="1"/>
      <c r="Q186" s="1"/>
      <c r="R186" s="1"/>
      <c r="S186" s="81"/>
      <c r="T186" s="541"/>
      <c r="U186" s="447"/>
      <c r="V186" s="1"/>
      <c r="W186" s="81"/>
      <c r="X186" s="490"/>
      <c r="Y186" s="42"/>
      <c r="Z186" s="44"/>
    </row>
    <row r="187" spans="1:26" ht="25.5" hidden="1" customHeight="1">
      <c r="B187" s="55"/>
      <c r="C187" s="2"/>
      <c r="D187" s="735" t="s">
        <v>561</v>
      </c>
      <c r="E187" s="735"/>
      <c r="F187" s="409"/>
      <c r="G187" s="432"/>
      <c r="H187" s="432"/>
      <c r="I187" s="628">
        <f t="shared" si="111"/>
        <v>0</v>
      </c>
      <c r="J187" s="159"/>
      <c r="K187" s="167">
        <f t="shared" si="84"/>
        <v>0</v>
      </c>
      <c r="L187" s="75">
        <f>'082044'!K189</f>
        <v>0</v>
      </c>
      <c r="M187" s="1">
        <f>'082092'!K187</f>
        <v>0</v>
      </c>
      <c r="N187" s="75"/>
      <c r="O187" s="1"/>
      <c r="P187" s="1"/>
      <c r="Q187" s="1"/>
      <c r="R187" s="1"/>
      <c r="S187" s="81"/>
      <c r="T187" s="541"/>
      <c r="U187" s="447"/>
      <c r="V187" s="1"/>
      <c r="W187" s="81"/>
      <c r="X187" s="490"/>
      <c r="Y187" s="42"/>
      <c r="Z187" s="44"/>
    </row>
    <row r="188" spans="1:26" ht="25.5" hidden="1" customHeight="1">
      <c r="B188" s="55"/>
      <c r="C188" s="2"/>
      <c r="D188" s="735" t="s">
        <v>564</v>
      </c>
      <c r="E188" s="735"/>
      <c r="F188" s="409"/>
      <c r="G188" s="432"/>
      <c r="H188" s="432"/>
      <c r="I188" s="628">
        <f t="shared" si="111"/>
        <v>0</v>
      </c>
      <c r="J188" s="159"/>
      <c r="K188" s="167">
        <f t="shared" si="84"/>
        <v>0</v>
      </c>
      <c r="L188" s="75">
        <f>'082044'!K190</f>
        <v>0</v>
      </c>
      <c r="M188" s="1">
        <f>'082092'!K188</f>
        <v>0</v>
      </c>
      <c r="N188" s="75"/>
      <c r="O188" s="1"/>
      <c r="P188" s="1"/>
      <c r="Q188" s="1"/>
      <c r="R188" s="1"/>
      <c r="S188" s="81"/>
      <c r="T188" s="541"/>
      <c r="U188" s="447"/>
      <c r="V188" s="1"/>
      <c r="W188" s="81"/>
      <c r="X188" s="490"/>
      <c r="Y188" s="42"/>
      <c r="Z188" s="44"/>
    </row>
    <row r="189" spans="1:26" s="18" customFormat="1" hidden="1">
      <c r="A189" s="127" t="s">
        <v>274</v>
      </c>
      <c r="B189" s="92" t="s">
        <v>686</v>
      </c>
      <c r="C189" s="769" t="s">
        <v>275</v>
      </c>
      <c r="D189" s="770"/>
      <c r="E189" s="770"/>
      <c r="F189" s="399">
        <f>F190+F191+F192+F193+F194+F195+F196+F197+F198+F199</f>
        <v>0</v>
      </c>
      <c r="G189" s="422">
        <f t="shared" ref="G189:H189" si="112">G190+G191+G192+G193+G194+G195+G196+G197+G198+G199</f>
        <v>0</v>
      </c>
      <c r="H189" s="422">
        <f t="shared" si="112"/>
        <v>0</v>
      </c>
      <c r="I189" s="618">
        <f>I190+I191+I192+I193+I194+I195+I196+I197+I198+I199</f>
        <v>0</v>
      </c>
      <c r="J189" s="150">
        <f t="shared" ref="J189:Z189" si="113">J190+J191+J192+J193+J194+J195+J196+J197+J198+J199</f>
        <v>0</v>
      </c>
      <c r="K189" s="166">
        <f t="shared" si="84"/>
        <v>0</v>
      </c>
      <c r="L189" s="94">
        <f>'082044'!K191</f>
        <v>0</v>
      </c>
      <c r="M189" s="95">
        <f>'082092'!K189</f>
        <v>0</v>
      </c>
      <c r="N189" s="94">
        <f t="shared" si="113"/>
        <v>0</v>
      </c>
      <c r="O189" s="95">
        <f t="shared" si="113"/>
        <v>0</v>
      </c>
      <c r="P189" s="95">
        <f t="shared" si="113"/>
        <v>0</v>
      </c>
      <c r="Q189" s="95">
        <f t="shared" si="113"/>
        <v>0</v>
      </c>
      <c r="R189" s="95">
        <f t="shared" si="113"/>
        <v>0</v>
      </c>
      <c r="S189" s="98">
        <f t="shared" si="113"/>
        <v>0</v>
      </c>
      <c r="T189" s="539">
        <f t="shared" ref="T189" si="114">T190+T191+T192+T193+T194+T195+T196+T197+T198+T199</f>
        <v>0</v>
      </c>
      <c r="U189" s="445">
        <f t="shared" si="113"/>
        <v>0</v>
      </c>
      <c r="V189" s="95">
        <f t="shared" si="113"/>
        <v>0</v>
      </c>
      <c r="W189" s="98">
        <f t="shared" si="113"/>
        <v>0</v>
      </c>
      <c r="X189" s="489">
        <f t="shared" si="113"/>
        <v>0</v>
      </c>
      <c r="Y189" s="97">
        <f t="shared" si="113"/>
        <v>0</v>
      </c>
      <c r="Z189" s="99">
        <f t="shared" si="113"/>
        <v>0</v>
      </c>
    </row>
    <row r="190" spans="1:26" hidden="1">
      <c r="B190" s="55"/>
      <c r="C190" s="2"/>
      <c r="D190" s="764" t="s">
        <v>371</v>
      </c>
      <c r="E190" s="764"/>
      <c r="F190" s="406"/>
      <c r="G190" s="429"/>
      <c r="H190" s="429"/>
      <c r="I190" s="625">
        <f t="shared" ref="I190:I199" si="115">SUM(N190:Z190)</f>
        <v>0</v>
      </c>
      <c r="J190" s="149"/>
      <c r="K190" s="167">
        <f t="shared" si="84"/>
        <v>0</v>
      </c>
      <c r="L190" s="75">
        <f>'082044'!K192</f>
        <v>0</v>
      </c>
      <c r="M190" s="1">
        <f>'082092'!K190</f>
        <v>0</v>
      </c>
      <c r="N190" s="75"/>
      <c r="O190" s="1"/>
      <c r="P190" s="1"/>
      <c r="Q190" s="1"/>
      <c r="R190" s="1"/>
      <c r="S190" s="81"/>
      <c r="T190" s="541"/>
      <c r="U190" s="447"/>
      <c r="V190" s="1"/>
      <c r="W190" s="81"/>
      <c r="X190" s="490"/>
      <c r="Y190" s="42"/>
      <c r="Z190" s="44"/>
    </row>
    <row r="191" spans="1:26" hidden="1">
      <c r="B191" s="55"/>
      <c r="C191" s="2"/>
      <c r="D191" s="764" t="s">
        <v>544</v>
      </c>
      <c r="E191" s="764"/>
      <c r="F191" s="406"/>
      <c r="G191" s="429"/>
      <c r="H191" s="429"/>
      <c r="I191" s="625">
        <f t="shared" si="115"/>
        <v>0</v>
      </c>
      <c r="J191" s="149"/>
      <c r="K191" s="167">
        <f t="shared" si="84"/>
        <v>0</v>
      </c>
      <c r="L191" s="75">
        <f>'082044'!K193</f>
        <v>0</v>
      </c>
      <c r="M191" s="1">
        <f>'082092'!K191</f>
        <v>0</v>
      </c>
      <c r="N191" s="75"/>
      <c r="O191" s="1"/>
      <c r="P191" s="1"/>
      <c r="Q191" s="1"/>
      <c r="R191" s="1"/>
      <c r="S191" s="81"/>
      <c r="T191" s="541"/>
      <c r="U191" s="447"/>
      <c r="V191" s="1"/>
      <c r="W191" s="81"/>
      <c r="X191" s="490"/>
      <c r="Y191" s="42"/>
      <c r="Z191" s="44"/>
    </row>
    <row r="192" spans="1:26" hidden="1">
      <c r="B192" s="55"/>
      <c r="C192" s="2"/>
      <c r="D192" s="764" t="s">
        <v>547</v>
      </c>
      <c r="E192" s="764"/>
      <c r="F192" s="406"/>
      <c r="G192" s="429"/>
      <c r="H192" s="429"/>
      <c r="I192" s="625">
        <f t="shared" si="115"/>
        <v>0</v>
      </c>
      <c r="J192" s="149"/>
      <c r="K192" s="167">
        <f t="shared" si="84"/>
        <v>0</v>
      </c>
      <c r="L192" s="75">
        <f>'082044'!K194</f>
        <v>0</v>
      </c>
      <c r="M192" s="1">
        <f>'082092'!K192</f>
        <v>0</v>
      </c>
      <c r="N192" s="75"/>
      <c r="O192" s="1"/>
      <c r="P192" s="1"/>
      <c r="Q192" s="1"/>
      <c r="R192" s="1"/>
      <c r="S192" s="81"/>
      <c r="T192" s="541"/>
      <c r="U192" s="447"/>
      <c r="V192" s="1"/>
      <c r="W192" s="81"/>
      <c r="X192" s="490"/>
      <c r="Y192" s="42"/>
      <c r="Z192" s="44"/>
    </row>
    <row r="193" spans="1:26" hidden="1">
      <c r="B193" s="55"/>
      <c r="C193" s="2"/>
      <c r="D193" s="735" t="s">
        <v>818</v>
      </c>
      <c r="E193" s="735"/>
      <c r="F193" s="409"/>
      <c r="G193" s="432"/>
      <c r="H193" s="432"/>
      <c r="I193" s="628">
        <f t="shared" si="115"/>
        <v>0</v>
      </c>
      <c r="J193" s="159"/>
      <c r="K193" s="167">
        <f t="shared" si="84"/>
        <v>0</v>
      </c>
      <c r="L193" s="75">
        <f>'082044'!K195</f>
        <v>0</v>
      </c>
      <c r="M193" s="1">
        <f>'082092'!K193</f>
        <v>0</v>
      </c>
      <c r="N193" s="75"/>
      <c r="O193" s="1"/>
      <c r="P193" s="1"/>
      <c r="Q193" s="1"/>
      <c r="R193" s="1"/>
      <c r="S193" s="81"/>
      <c r="T193" s="541"/>
      <c r="U193" s="447"/>
      <c r="V193" s="1"/>
      <c r="W193" s="81"/>
      <c r="X193" s="490"/>
      <c r="Y193" s="42"/>
      <c r="Z193" s="44"/>
    </row>
    <row r="194" spans="1:26" hidden="1">
      <c r="B194" s="55"/>
      <c r="C194" s="2"/>
      <c r="D194" s="764" t="s">
        <v>554</v>
      </c>
      <c r="E194" s="764"/>
      <c r="F194" s="406"/>
      <c r="G194" s="429"/>
      <c r="H194" s="429"/>
      <c r="I194" s="625">
        <f t="shared" si="115"/>
        <v>0</v>
      </c>
      <c r="J194" s="149"/>
      <c r="K194" s="167">
        <f t="shared" si="84"/>
        <v>0</v>
      </c>
      <c r="L194" s="75">
        <f>'082044'!K196</f>
        <v>0</v>
      </c>
      <c r="M194" s="1">
        <f>'082092'!K194</f>
        <v>0</v>
      </c>
      <c r="N194" s="75"/>
      <c r="O194" s="1"/>
      <c r="P194" s="1"/>
      <c r="Q194" s="1"/>
      <c r="R194" s="1"/>
      <c r="S194" s="81"/>
      <c r="T194" s="541"/>
      <c r="U194" s="447"/>
      <c r="V194" s="1"/>
      <c r="W194" s="81"/>
      <c r="X194" s="490"/>
      <c r="Y194" s="42"/>
      <c r="Z194" s="44"/>
    </row>
    <row r="195" spans="1:26" hidden="1">
      <c r="B195" s="55"/>
      <c r="C195" s="2"/>
      <c r="D195" s="764" t="s">
        <v>553</v>
      </c>
      <c r="E195" s="764"/>
      <c r="F195" s="406"/>
      <c r="G195" s="429"/>
      <c r="H195" s="429"/>
      <c r="I195" s="625">
        <f t="shared" si="115"/>
        <v>0</v>
      </c>
      <c r="J195" s="149"/>
      <c r="K195" s="167">
        <f t="shared" si="84"/>
        <v>0</v>
      </c>
      <c r="L195" s="75">
        <f>'082044'!K197</f>
        <v>0</v>
      </c>
      <c r="M195" s="1">
        <f>'082092'!K195</f>
        <v>0</v>
      </c>
      <c r="N195" s="75"/>
      <c r="O195" s="1"/>
      <c r="P195" s="1"/>
      <c r="Q195" s="1"/>
      <c r="R195" s="1"/>
      <c r="S195" s="81"/>
      <c r="T195" s="541"/>
      <c r="U195" s="447"/>
      <c r="V195" s="1"/>
      <c r="W195" s="81"/>
      <c r="X195" s="490"/>
      <c r="Y195" s="42"/>
      <c r="Z195" s="44"/>
    </row>
    <row r="196" spans="1:26" ht="25.5" hidden="1" customHeight="1">
      <c r="B196" s="55"/>
      <c r="C196" s="2"/>
      <c r="D196" s="735" t="s">
        <v>557</v>
      </c>
      <c r="E196" s="735"/>
      <c r="F196" s="409"/>
      <c r="G196" s="432"/>
      <c r="H196" s="432"/>
      <c r="I196" s="628">
        <f t="shared" si="115"/>
        <v>0</v>
      </c>
      <c r="J196" s="159"/>
      <c r="K196" s="167">
        <f t="shared" si="84"/>
        <v>0</v>
      </c>
      <c r="L196" s="75">
        <f>'082044'!K198</f>
        <v>0</v>
      </c>
      <c r="M196" s="1">
        <f>'082092'!K196</f>
        <v>0</v>
      </c>
      <c r="N196" s="75"/>
      <c r="O196" s="1"/>
      <c r="P196" s="1"/>
      <c r="Q196" s="1"/>
      <c r="R196" s="1"/>
      <c r="S196" s="81"/>
      <c r="T196" s="541"/>
      <c r="U196" s="447"/>
      <c r="V196" s="1"/>
      <c r="W196" s="81"/>
      <c r="X196" s="490"/>
      <c r="Y196" s="42"/>
      <c r="Z196" s="44"/>
    </row>
    <row r="197" spans="1:26" hidden="1">
      <c r="B197" s="55"/>
      <c r="C197" s="2"/>
      <c r="D197" s="764" t="s">
        <v>819</v>
      </c>
      <c r="E197" s="764"/>
      <c r="F197" s="406"/>
      <c r="G197" s="429"/>
      <c r="H197" s="429"/>
      <c r="I197" s="625">
        <f t="shared" si="115"/>
        <v>0</v>
      </c>
      <c r="J197" s="149"/>
      <c r="K197" s="167">
        <f t="shared" si="84"/>
        <v>0</v>
      </c>
      <c r="L197" s="75">
        <f>'082044'!K199</f>
        <v>0</v>
      </c>
      <c r="M197" s="1">
        <f>'082092'!K197</f>
        <v>0</v>
      </c>
      <c r="N197" s="75"/>
      <c r="O197" s="1"/>
      <c r="P197" s="1"/>
      <c r="Q197" s="1"/>
      <c r="R197" s="1"/>
      <c r="S197" s="81"/>
      <c r="T197" s="541"/>
      <c r="U197" s="447"/>
      <c r="V197" s="1"/>
      <c r="W197" s="81"/>
      <c r="X197" s="490"/>
      <c r="Y197" s="42"/>
      <c r="Z197" s="44"/>
    </row>
    <row r="198" spans="1:26" ht="25.5" hidden="1" customHeight="1">
      <c r="B198" s="55"/>
      <c r="C198" s="2"/>
      <c r="D198" s="735" t="s">
        <v>562</v>
      </c>
      <c r="E198" s="735"/>
      <c r="F198" s="409"/>
      <c r="G198" s="432"/>
      <c r="H198" s="432"/>
      <c r="I198" s="628">
        <f t="shared" si="115"/>
        <v>0</v>
      </c>
      <c r="J198" s="159"/>
      <c r="K198" s="167">
        <f t="shared" si="84"/>
        <v>0</v>
      </c>
      <c r="L198" s="75">
        <f>'082044'!K200</f>
        <v>0</v>
      </c>
      <c r="M198" s="1">
        <f>'082092'!K198</f>
        <v>0</v>
      </c>
      <c r="N198" s="75"/>
      <c r="O198" s="1"/>
      <c r="P198" s="1"/>
      <c r="Q198" s="1"/>
      <c r="R198" s="1"/>
      <c r="S198" s="81"/>
      <c r="T198" s="541"/>
      <c r="U198" s="447"/>
      <c r="V198" s="1"/>
      <c r="W198" s="81"/>
      <c r="X198" s="490"/>
      <c r="Y198" s="42"/>
      <c r="Z198" s="44"/>
    </row>
    <row r="199" spans="1:26" ht="25.5" hidden="1" customHeight="1">
      <c r="B199" s="55"/>
      <c r="C199" s="2"/>
      <c r="D199" s="735" t="s">
        <v>565</v>
      </c>
      <c r="E199" s="735"/>
      <c r="F199" s="409"/>
      <c r="G199" s="432"/>
      <c r="H199" s="432"/>
      <c r="I199" s="628">
        <f t="shared" si="115"/>
        <v>0</v>
      </c>
      <c r="J199" s="159"/>
      <c r="K199" s="167">
        <f t="shared" si="84"/>
        <v>0</v>
      </c>
      <c r="L199" s="75">
        <f>'082044'!K201</f>
        <v>0</v>
      </c>
      <c r="M199" s="1">
        <f>'082092'!K199</f>
        <v>0</v>
      </c>
      <c r="N199" s="75"/>
      <c r="O199" s="1"/>
      <c r="P199" s="1"/>
      <c r="Q199" s="1"/>
      <c r="R199" s="1"/>
      <c r="S199" s="81"/>
      <c r="T199" s="541"/>
      <c r="U199" s="447"/>
      <c r="V199" s="1"/>
      <c r="W199" s="81"/>
      <c r="X199" s="490"/>
      <c r="Y199" s="42"/>
      <c r="Z199" s="44"/>
    </row>
    <row r="200" spans="1:26" s="18" customFormat="1" ht="25.5" hidden="1" customHeight="1">
      <c r="A200" s="127" t="s">
        <v>276</v>
      </c>
      <c r="B200" s="92" t="s">
        <v>687</v>
      </c>
      <c r="C200" s="808" t="s">
        <v>607</v>
      </c>
      <c r="D200" s="809"/>
      <c r="E200" s="809"/>
      <c r="F200" s="416">
        <f>F201+F202</f>
        <v>0</v>
      </c>
      <c r="G200" s="439">
        <f t="shared" ref="G200:H200" si="116">G201+G202</f>
        <v>0</v>
      </c>
      <c r="H200" s="439">
        <f t="shared" si="116"/>
        <v>0</v>
      </c>
      <c r="I200" s="635">
        <f>I201+I202</f>
        <v>0</v>
      </c>
      <c r="J200" s="163">
        <f t="shared" ref="J200:Z200" si="117">J201+J202</f>
        <v>0</v>
      </c>
      <c r="K200" s="166">
        <f t="shared" si="84"/>
        <v>0</v>
      </c>
      <c r="L200" s="94">
        <f>'082044'!K202</f>
        <v>0</v>
      </c>
      <c r="M200" s="95">
        <f>'082092'!K200</f>
        <v>0</v>
      </c>
      <c r="N200" s="94">
        <f t="shared" si="117"/>
        <v>0</v>
      </c>
      <c r="O200" s="95">
        <f t="shared" si="117"/>
        <v>0</v>
      </c>
      <c r="P200" s="95">
        <f t="shared" si="117"/>
        <v>0</v>
      </c>
      <c r="Q200" s="95">
        <f t="shared" si="117"/>
        <v>0</v>
      </c>
      <c r="R200" s="95">
        <f t="shared" si="117"/>
        <v>0</v>
      </c>
      <c r="S200" s="98">
        <f t="shared" si="117"/>
        <v>0</v>
      </c>
      <c r="T200" s="539">
        <f t="shared" ref="T200" si="118">T201+T202</f>
        <v>0</v>
      </c>
      <c r="U200" s="445">
        <f t="shared" si="117"/>
        <v>0</v>
      </c>
      <c r="V200" s="95">
        <f t="shared" si="117"/>
        <v>0</v>
      </c>
      <c r="W200" s="98">
        <f t="shared" si="117"/>
        <v>0</v>
      </c>
      <c r="X200" s="489">
        <f t="shared" si="117"/>
        <v>0</v>
      </c>
      <c r="Y200" s="97">
        <f t="shared" si="117"/>
        <v>0</v>
      </c>
      <c r="Z200" s="99">
        <f t="shared" si="117"/>
        <v>0</v>
      </c>
    </row>
    <row r="201" spans="1:26" ht="25.5" hidden="1" customHeight="1">
      <c r="B201" s="55"/>
      <c r="C201" s="2"/>
      <c r="D201" s="735" t="s">
        <v>568</v>
      </c>
      <c r="E201" s="735"/>
      <c r="F201" s="409"/>
      <c r="G201" s="432"/>
      <c r="H201" s="432"/>
      <c r="I201" s="628">
        <f t="shared" ref="I201:I202" si="119">SUM(N201:Z201)</f>
        <v>0</v>
      </c>
      <c r="J201" s="159"/>
      <c r="K201" s="167">
        <f t="shared" ref="K201:K258" si="120">SUM(I201:J201)</f>
        <v>0</v>
      </c>
      <c r="L201" s="75">
        <f>'082044'!K203</f>
        <v>0</v>
      </c>
      <c r="M201" s="1">
        <f>'082092'!K201</f>
        <v>0</v>
      </c>
      <c r="N201" s="75"/>
      <c r="O201" s="1"/>
      <c r="P201" s="1"/>
      <c r="Q201" s="1"/>
      <c r="R201" s="1"/>
      <c r="S201" s="81"/>
      <c r="T201" s="541"/>
      <c r="U201" s="447"/>
      <c r="V201" s="1"/>
      <c r="W201" s="81"/>
      <c r="X201" s="490"/>
      <c r="Y201" s="42"/>
      <c r="Z201" s="44"/>
    </row>
    <row r="202" spans="1:26" ht="25.5" hidden="1" customHeight="1">
      <c r="B202" s="55"/>
      <c r="C202" s="2"/>
      <c r="D202" s="735" t="s">
        <v>569</v>
      </c>
      <c r="E202" s="735"/>
      <c r="F202" s="409"/>
      <c r="G202" s="432"/>
      <c r="H202" s="432"/>
      <c r="I202" s="628">
        <f t="shared" si="119"/>
        <v>0</v>
      </c>
      <c r="J202" s="159"/>
      <c r="K202" s="167">
        <f t="shared" si="120"/>
        <v>0</v>
      </c>
      <c r="L202" s="75">
        <f>'082044'!K204</f>
        <v>0</v>
      </c>
      <c r="M202" s="1">
        <f>'082092'!K202</f>
        <v>0</v>
      </c>
      <c r="N202" s="75"/>
      <c r="O202" s="1"/>
      <c r="P202" s="1"/>
      <c r="Q202" s="1"/>
      <c r="R202" s="1"/>
      <c r="S202" s="81"/>
      <c r="T202" s="541"/>
      <c r="U202" s="447"/>
      <c r="V202" s="1"/>
      <c r="W202" s="81"/>
      <c r="X202" s="490"/>
      <c r="Y202" s="42"/>
      <c r="Z202" s="44"/>
    </row>
    <row r="203" spans="1:26" s="18" customFormat="1" ht="15" hidden="1" customHeight="1">
      <c r="A203" s="127" t="s">
        <v>277</v>
      </c>
      <c r="B203" s="92" t="s">
        <v>688</v>
      </c>
      <c r="C203" s="808" t="s">
        <v>820</v>
      </c>
      <c r="D203" s="809"/>
      <c r="E203" s="809"/>
      <c r="F203" s="416">
        <f>F204+F205+F206+F207+F208+F209+F210+F211+F212+F213+F214</f>
        <v>0</v>
      </c>
      <c r="G203" s="439">
        <f t="shared" ref="G203:H203" si="121">G204+G205+G206+G207+G208+G209+G210+G211+G212+G213+G214</f>
        <v>0</v>
      </c>
      <c r="H203" s="439">
        <f t="shared" si="121"/>
        <v>0</v>
      </c>
      <c r="I203" s="635">
        <f>I204+I205+I206+I207+I208+I209+I210+I211+I212+I213+I214</f>
        <v>0</v>
      </c>
      <c r="J203" s="163">
        <f t="shared" ref="J203:Z203" si="122">J204+J205+J206+J207+J208+J209+J210+J211+J212+J213+J214</f>
        <v>0</v>
      </c>
      <c r="K203" s="166">
        <f t="shared" si="120"/>
        <v>0</v>
      </c>
      <c r="L203" s="94">
        <f>'082044'!K205</f>
        <v>0</v>
      </c>
      <c r="M203" s="95">
        <f>'082092'!K203</f>
        <v>0</v>
      </c>
      <c r="N203" s="94">
        <f t="shared" si="122"/>
        <v>0</v>
      </c>
      <c r="O203" s="95">
        <f t="shared" si="122"/>
        <v>0</v>
      </c>
      <c r="P203" s="95">
        <f t="shared" si="122"/>
        <v>0</v>
      </c>
      <c r="Q203" s="95">
        <f t="shared" si="122"/>
        <v>0</v>
      </c>
      <c r="R203" s="95">
        <f t="shared" si="122"/>
        <v>0</v>
      </c>
      <c r="S203" s="98">
        <f t="shared" si="122"/>
        <v>0</v>
      </c>
      <c r="T203" s="539">
        <f t="shared" ref="T203" si="123">T204+T205+T206+T207+T208+T209+T210+T211+T212+T213+T214</f>
        <v>0</v>
      </c>
      <c r="U203" s="445">
        <f t="shared" si="122"/>
        <v>0</v>
      </c>
      <c r="V203" s="95">
        <f t="shared" si="122"/>
        <v>0</v>
      </c>
      <c r="W203" s="98">
        <f t="shared" si="122"/>
        <v>0</v>
      </c>
      <c r="X203" s="489">
        <f t="shared" si="122"/>
        <v>0</v>
      </c>
      <c r="Y203" s="97">
        <f t="shared" si="122"/>
        <v>0</v>
      </c>
      <c r="Z203" s="99">
        <f t="shared" si="122"/>
        <v>0</v>
      </c>
    </row>
    <row r="204" spans="1:26" hidden="1">
      <c r="B204" s="55"/>
      <c r="C204" s="2"/>
      <c r="D204" s="764" t="s">
        <v>372</v>
      </c>
      <c r="E204" s="764"/>
      <c r="F204" s="406"/>
      <c r="G204" s="429"/>
      <c r="H204" s="429"/>
      <c r="I204" s="625">
        <f t="shared" ref="I204:I216" si="124">SUM(N204:Z204)</f>
        <v>0</v>
      </c>
      <c r="J204" s="149"/>
      <c r="K204" s="167">
        <f t="shared" si="120"/>
        <v>0</v>
      </c>
      <c r="L204" s="75">
        <f>'082044'!K206</f>
        <v>0</v>
      </c>
      <c r="M204" s="1">
        <f>'082092'!K204</f>
        <v>0</v>
      </c>
      <c r="N204" s="75"/>
      <c r="O204" s="1"/>
      <c r="P204" s="1"/>
      <c r="Q204" s="1"/>
      <c r="R204" s="1"/>
      <c r="S204" s="81"/>
      <c r="T204" s="541"/>
      <c r="U204" s="447"/>
      <c r="V204" s="1"/>
      <c r="W204" s="81"/>
      <c r="X204" s="490"/>
      <c r="Y204" s="42"/>
      <c r="Z204" s="44"/>
    </row>
    <row r="205" spans="1:26" hidden="1">
      <c r="B205" s="55"/>
      <c r="C205" s="2"/>
      <c r="D205" s="764" t="s">
        <v>821</v>
      </c>
      <c r="E205" s="764"/>
      <c r="F205" s="406"/>
      <c r="G205" s="429"/>
      <c r="H205" s="429"/>
      <c r="I205" s="625">
        <f t="shared" si="124"/>
        <v>0</v>
      </c>
      <c r="J205" s="149"/>
      <c r="K205" s="167">
        <f t="shared" si="120"/>
        <v>0</v>
      </c>
      <c r="L205" s="75">
        <f>'082044'!K207</f>
        <v>0</v>
      </c>
      <c r="M205" s="1">
        <f>'082092'!K205</f>
        <v>0</v>
      </c>
      <c r="N205" s="75"/>
      <c r="O205" s="1"/>
      <c r="P205" s="1"/>
      <c r="Q205" s="1"/>
      <c r="R205" s="1"/>
      <c r="S205" s="81"/>
      <c r="T205" s="541"/>
      <c r="U205" s="447"/>
      <c r="V205" s="1"/>
      <c r="W205" s="81"/>
      <c r="X205" s="490"/>
      <c r="Y205" s="42"/>
      <c r="Z205" s="44"/>
    </row>
    <row r="206" spans="1:26" hidden="1">
      <c r="B206" s="55"/>
      <c r="C206" s="2"/>
      <c r="D206" s="764" t="s">
        <v>375</v>
      </c>
      <c r="E206" s="764"/>
      <c r="F206" s="406"/>
      <c r="G206" s="429"/>
      <c r="H206" s="429"/>
      <c r="I206" s="625">
        <f t="shared" si="124"/>
        <v>0</v>
      </c>
      <c r="J206" s="149"/>
      <c r="K206" s="167">
        <f t="shared" si="120"/>
        <v>0</v>
      </c>
      <c r="L206" s="75">
        <f>'082044'!K208</f>
        <v>0</v>
      </c>
      <c r="M206" s="1">
        <f>'082092'!K206</f>
        <v>0</v>
      </c>
      <c r="N206" s="75"/>
      <c r="O206" s="1"/>
      <c r="P206" s="1"/>
      <c r="Q206" s="1"/>
      <c r="R206" s="1"/>
      <c r="S206" s="81"/>
      <c r="T206" s="541"/>
      <c r="U206" s="447"/>
      <c r="V206" s="1"/>
      <c r="W206" s="81"/>
      <c r="X206" s="490"/>
      <c r="Y206" s="42"/>
      <c r="Z206" s="44"/>
    </row>
    <row r="207" spans="1:26" hidden="1">
      <c r="B207" s="55"/>
      <c r="C207" s="2"/>
      <c r="D207" s="764" t="s">
        <v>373</v>
      </c>
      <c r="E207" s="764"/>
      <c r="F207" s="406"/>
      <c r="G207" s="429"/>
      <c r="H207" s="429"/>
      <c r="I207" s="625">
        <f t="shared" si="124"/>
        <v>0</v>
      </c>
      <c r="J207" s="149"/>
      <c r="K207" s="167">
        <f t="shared" si="120"/>
        <v>0</v>
      </c>
      <c r="L207" s="75">
        <f>'082044'!K209</f>
        <v>0</v>
      </c>
      <c r="M207" s="1">
        <f>'082092'!K207</f>
        <v>0</v>
      </c>
      <c r="N207" s="75"/>
      <c r="O207" s="1"/>
      <c r="P207" s="1"/>
      <c r="Q207" s="1"/>
      <c r="R207" s="1"/>
      <c r="S207" s="81"/>
      <c r="T207" s="541"/>
      <c r="U207" s="447"/>
      <c r="V207" s="1"/>
      <c r="W207" s="81"/>
      <c r="X207" s="490"/>
      <c r="Y207" s="42"/>
      <c r="Z207" s="44"/>
    </row>
    <row r="208" spans="1:26" hidden="1">
      <c r="B208" s="55"/>
      <c r="C208" s="2"/>
      <c r="D208" s="764" t="s">
        <v>822</v>
      </c>
      <c r="E208" s="764"/>
      <c r="F208" s="406"/>
      <c r="G208" s="429"/>
      <c r="H208" s="429"/>
      <c r="I208" s="625">
        <f t="shared" si="124"/>
        <v>0</v>
      </c>
      <c r="J208" s="149"/>
      <c r="K208" s="167">
        <f t="shared" si="120"/>
        <v>0</v>
      </c>
      <c r="L208" s="75">
        <f>'082044'!K210</f>
        <v>0</v>
      </c>
      <c r="M208" s="1">
        <f>'082092'!K208</f>
        <v>0</v>
      </c>
      <c r="N208" s="75"/>
      <c r="O208" s="1"/>
      <c r="P208" s="1"/>
      <c r="Q208" s="1"/>
      <c r="R208" s="1"/>
      <c r="S208" s="81"/>
      <c r="T208" s="541"/>
      <c r="U208" s="447"/>
      <c r="V208" s="1"/>
      <c r="W208" s="81"/>
      <c r="X208" s="490"/>
      <c r="Y208" s="42"/>
      <c r="Z208" s="44"/>
    </row>
    <row r="209" spans="1:26" ht="25.5" hidden="1" customHeight="1">
      <c r="B209" s="55"/>
      <c r="C209" s="2"/>
      <c r="D209" s="735" t="s">
        <v>537</v>
      </c>
      <c r="E209" s="735"/>
      <c r="F209" s="409"/>
      <c r="G209" s="432"/>
      <c r="H209" s="432"/>
      <c r="I209" s="628">
        <f t="shared" si="124"/>
        <v>0</v>
      </c>
      <c r="J209" s="159"/>
      <c r="K209" s="167">
        <f t="shared" si="120"/>
        <v>0</v>
      </c>
      <c r="L209" s="75">
        <f>'082044'!K211</f>
        <v>0</v>
      </c>
      <c r="M209" s="1">
        <f>'082092'!K209</f>
        <v>0</v>
      </c>
      <c r="N209" s="75"/>
      <c r="O209" s="1"/>
      <c r="P209" s="1"/>
      <c r="Q209" s="1"/>
      <c r="R209" s="1"/>
      <c r="S209" s="81"/>
      <c r="T209" s="541"/>
      <c r="U209" s="447"/>
      <c r="V209" s="1"/>
      <c r="W209" s="81"/>
      <c r="X209" s="490"/>
      <c r="Y209" s="42"/>
      <c r="Z209" s="44"/>
    </row>
    <row r="210" spans="1:26" ht="25.5" hidden="1" customHeight="1">
      <c r="B210" s="55"/>
      <c r="C210" s="2"/>
      <c r="D210" s="735" t="s">
        <v>540</v>
      </c>
      <c r="E210" s="735"/>
      <c r="F210" s="409"/>
      <c r="G210" s="432"/>
      <c r="H210" s="432"/>
      <c r="I210" s="628">
        <f t="shared" si="124"/>
        <v>0</v>
      </c>
      <c r="J210" s="159"/>
      <c r="K210" s="167">
        <f t="shared" si="120"/>
        <v>0</v>
      </c>
      <c r="L210" s="75">
        <f>'082044'!K212</f>
        <v>0</v>
      </c>
      <c r="M210" s="1">
        <f>'082092'!K210</f>
        <v>0</v>
      </c>
      <c r="N210" s="75"/>
      <c r="O210" s="1"/>
      <c r="P210" s="1"/>
      <c r="Q210" s="1"/>
      <c r="R210" s="1"/>
      <c r="S210" s="81"/>
      <c r="T210" s="541"/>
      <c r="U210" s="447"/>
      <c r="V210" s="1"/>
      <c r="W210" s="81"/>
      <c r="X210" s="490"/>
      <c r="Y210" s="42"/>
      <c r="Z210" s="44"/>
    </row>
    <row r="211" spans="1:26" hidden="1">
      <c r="B211" s="55"/>
      <c r="C211" s="2"/>
      <c r="D211" s="764" t="s">
        <v>823</v>
      </c>
      <c r="E211" s="764"/>
      <c r="F211" s="406"/>
      <c r="G211" s="429"/>
      <c r="H211" s="429"/>
      <c r="I211" s="625">
        <f t="shared" si="124"/>
        <v>0</v>
      </c>
      <c r="J211" s="149"/>
      <c r="K211" s="167">
        <f t="shared" si="120"/>
        <v>0</v>
      </c>
      <c r="L211" s="75">
        <f>'082044'!K213</f>
        <v>0</v>
      </c>
      <c r="M211" s="1">
        <f>'082092'!K211</f>
        <v>0</v>
      </c>
      <c r="N211" s="75"/>
      <c r="O211" s="1"/>
      <c r="P211" s="1"/>
      <c r="Q211" s="1"/>
      <c r="R211" s="1"/>
      <c r="S211" s="81"/>
      <c r="T211" s="541"/>
      <c r="U211" s="447"/>
      <c r="V211" s="1"/>
      <c r="W211" s="81"/>
      <c r="X211" s="490"/>
      <c r="Y211" s="42"/>
      <c r="Z211" s="44"/>
    </row>
    <row r="212" spans="1:26" hidden="1">
      <c r="B212" s="55"/>
      <c r="C212" s="2"/>
      <c r="D212" s="764" t="s">
        <v>374</v>
      </c>
      <c r="E212" s="764"/>
      <c r="F212" s="406"/>
      <c r="G212" s="429"/>
      <c r="H212" s="429"/>
      <c r="I212" s="625">
        <f t="shared" si="124"/>
        <v>0</v>
      </c>
      <c r="J212" s="149"/>
      <c r="K212" s="167">
        <f t="shared" si="120"/>
        <v>0</v>
      </c>
      <c r="L212" s="75">
        <f>'082044'!K214</f>
        <v>0</v>
      </c>
      <c r="M212" s="1">
        <f>'082092'!K212</f>
        <v>0</v>
      </c>
      <c r="N212" s="75"/>
      <c r="O212" s="1"/>
      <c r="P212" s="1"/>
      <c r="Q212" s="1"/>
      <c r="R212" s="1"/>
      <c r="S212" s="81"/>
      <c r="T212" s="541"/>
      <c r="U212" s="447"/>
      <c r="V212" s="1"/>
      <c r="W212" s="81"/>
      <c r="X212" s="490"/>
      <c r="Y212" s="42"/>
      <c r="Z212" s="44"/>
    </row>
    <row r="213" spans="1:26" hidden="1">
      <c r="B213" s="55"/>
      <c r="C213" s="2"/>
      <c r="D213" s="764" t="s">
        <v>824</v>
      </c>
      <c r="E213" s="764"/>
      <c r="F213" s="406"/>
      <c r="G213" s="429"/>
      <c r="H213" s="429"/>
      <c r="I213" s="625">
        <f t="shared" si="124"/>
        <v>0</v>
      </c>
      <c r="J213" s="149"/>
      <c r="K213" s="167">
        <f t="shared" si="120"/>
        <v>0</v>
      </c>
      <c r="L213" s="75">
        <f>'082044'!K215</f>
        <v>0</v>
      </c>
      <c r="M213" s="1">
        <f>'082092'!K213</f>
        <v>0</v>
      </c>
      <c r="N213" s="75"/>
      <c r="O213" s="1"/>
      <c r="P213" s="1"/>
      <c r="Q213" s="1"/>
      <c r="R213" s="1"/>
      <c r="S213" s="81"/>
      <c r="T213" s="541"/>
      <c r="U213" s="447"/>
      <c r="V213" s="1"/>
      <c r="W213" s="81"/>
      <c r="X213" s="490"/>
      <c r="Y213" s="42"/>
      <c r="Z213" s="44"/>
    </row>
    <row r="214" spans="1:26" hidden="1">
      <c r="B214" s="55"/>
      <c r="C214" s="2"/>
      <c r="D214" s="764" t="s">
        <v>566</v>
      </c>
      <c r="E214" s="764"/>
      <c r="F214" s="406"/>
      <c r="G214" s="429"/>
      <c r="H214" s="429"/>
      <c r="I214" s="625">
        <f t="shared" si="124"/>
        <v>0</v>
      </c>
      <c r="J214" s="149"/>
      <c r="K214" s="167">
        <f t="shared" si="120"/>
        <v>0</v>
      </c>
      <c r="L214" s="75">
        <f>'082044'!K216</f>
        <v>0</v>
      </c>
      <c r="M214" s="1">
        <f>'082092'!K214</f>
        <v>0</v>
      </c>
      <c r="N214" s="75"/>
      <c r="O214" s="1"/>
      <c r="P214" s="1"/>
      <c r="Q214" s="1"/>
      <c r="R214" s="1"/>
      <c r="S214" s="81"/>
      <c r="T214" s="541"/>
      <c r="U214" s="447"/>
      <c r="V214" s="1"/>
      <c r="W214" s="81"/>
      <c r="X214" s="490"/>
      <c r="Y214" s="42"/>
      <c r="Z214" s="44"/>
    </row>
    <row r="215" spans="1:26" s="18" customFormat="1" hidden="1">
      <c r="A215" s="127" t="s">
        <v>278</v>
      </c>
      <c r="B215" s="92" t="s">
        <v>689</v>
      </c>
      <c r="C215" s="769" t="s">
        <v>279</v>
      </c>
      <c r="D215" s="770"/>
      <c r="E215" s="770"/>
      <c r="F215" s="399"/>
      <c r="G215" s="422"/>
      <c r="H215" s="422"/>
      <c r="I215" s="618">
        <f t="shared" si="124"/>
        <v>0</v>
      </c>
      <c r="J215" s="150"/>
      <c r="K215" s="166">
        <f t="shared" si="120"/>
        <v>0</v>
      </c>
      <c r="L215" s="94">
        <f>'082044'!K217</f>
        <v>0</v>
      </c>
      <c r="M215" s="95">
        <f>'082092'!K215</f>
        <v>0</v>
      </c>
      <c r="N215" s="94"/>
      <c r="O215" s="95"/>
      <c r="P215" s="95"/>
      <c r="Q215" s="95"/>
      <c r="R215" s="95"/>
      <c r="S215" s="98"/>
      <c r="T215" s="539"/>
      <c r="U215" s="445"/>
      <c r="V215" s="95"/>
      <c r="W215" s="98"/>
      <c r="X215" s="489"/>
      <c r="Y215" s="97"/>
      <c r="Z215" s="99"/>
    </row>
    <row r="216" spans="1:26" s="18" customFormat="1" hidden="1">
      <c r="A216" s="127" t="s">
        <v>280</v>
      </c>
      <c r="B216" s="92" t="s">
        <v>690</v>
      </c>
      <c r="C216" s="769" t="s">
        <v>281</v>
      </c>
      <c r="D216" s="770"/>
      <c r="E216" s="770"/>
      <c r="F216" s="399"/>
      <c r="G216" s="422"/>
      <c r="H216" s="422"/>
      <c r="I216" s="618">
        <f t="shared" si="124"/>
        <v>0</v>
      </c>
      <c r="J216" s="150"/>
      <c r="K216" s="166">
        <f t="shared" si="120"/>
        <v>0</v>
      </c>
      <c r="L216" s="94">
        <f>'082044'!K218</f>
        <v>0</v>
      </c>
      <c r="M216" s="95">
        <f>'082092'!K216</f>
        <v>0</v>
      </c>
      <c r="N216" s="94"/>
      <c r="O216" s="95"/>
      <c r="P216" s="95"/>
      <c r="Q216" s="95"/>
      <c r="R216" s="95"/>
      <c r="S216" s="98"/>
      <c r="T216" s="539"/>
      <c r="U216" s="445"/>
      <c r="V216" s="95"/>
      <c r="W216" s="98"/>
      <c r="X216" s="489"/>
      <c r="Y216" s="97"/>
      <c r="Z216" s="99"/>
    </row>
    <row r="217" spans="1:26" s="18" customFormat="1" hidden="1">
      <c r="A217" s="127" t="s">
        <v>282</v>
      </c>
      <c r="B217" s="92" t="s">
        <v>691</v>
      </c>
      <c r="C217" s="769" t="s">
        <v>283</v>
      </c>
      <c r="D217" s="770"/>
      <c r="E217" s="770"/>
      <c r="F217" s="399">
        <f>F218+F219+F220+F221+F222+F223+F224+F225+F226+F227</f>
        <v>0</v>
      </c>
      <c r="G217" s="422">
        <f t="shared" ref="G217:H217" si="125">G218+G219+G220+G221+G222+G223+G224+G225+G226+G227</f>
        <v>0</v>
      </c>
      <c r="H217" s="422">
        <f t="shared" si="125"/>
        <v>0</v>
      </c>
      <c r="I217" s="618">
        <f>I218+I219+I220+I221+I222+I223+I224+I225+I226+I227</f>
        <v>0</v>
      </c>
      <c r="J217" s="150">
        <f t="shared" ref="J217:Z217" si="126">J218+J219+J220+J221+J222+J223+J224+J225+J226+J227</f>
        <v>0</v>
      </c>
      <c r="K217" s="166">
        <f t="shared" si="120"/>
        <v>0</v>
      </c>
      <c r="L217" s="94">
        <f>'082044'!K219</f>
        <v>0</v>
      </c>
      <c r="M217" s="95">
        <f>'082092'!K217</f>
        <v>0</v>
      </c>
      <c r="N217" s="94">
        <f t="shared" si="126"/>
        <v>0</v>
      </c>
      <c r="O217" s="95">
        <f t="shared" si="126"/>
        <v>0</v>
      </c>
      <c r="P217" s="95">
        <f t="shared" si="126"/>
        <v>0</v>
      </c>
      <c r="Q217" s="95">
        <f t="shared" si="126"/>
        <v>0</v>
      </c>
      <c r="R217" s="95">
        <f t="shared" si="126"/>
        <v>0</v>
      </c>
      <c r="S217" s="98">
        <f t="shared" si="126"/>
        <v>0</v>
      </c>
      <c r="T217" s="539">
        <f t="shared" ref="T217" si="127">T218+T219+T220+T221+T222+T223+T224+T225+T226+T227</f>
        <v>0</v>
      </c>
      <c r="U217" s="445">
        <f t="shared" si="126"/>
        <v>0</v>
      </c>
      <c r="V217" s="95">
        <f t="shared" si="126"/>
        <v>0</v>
      </c>
      <c r="W217" s="98">
        <f t="shared" si="126"/>
        <v>0</v>
      </c>
      <c r="X217" s="489">
        <f t="shared" si="126"/>
        <v>0</v>
      </c>
      <c r="Y217" s="97">
        <f t="shared" si="126"/>
        <v>0</v>
      </c>
      <c r="Z217" s="99">
        <f t="shared" si="126"/>
        <v>0</v>
      </c>
    </row>
    <row r="218" spans="1:26" hidden="1">
      <c r="B218" s="55"/>
      <c r="C218" s="2"/>
      <c r="D218" s="764" t="s">
        <v>376</v>
      </c>
      <c r="E218" s="764"/>
      <c r="F218" s="406"/>
      <c r="G218" s="429"/>
      <c r="H218" s="429"/>
      <c r="I218" s="625">
        <f t="shared" ref="I218:I227" si="128">SUM(N218:Z218)</f>
        <v>0</v>
      </c>
      <c r="J218" s="149"/>
      <c r="K218" s="167">
        <f t="shared" si="120"/>
        <v>0</v>
      </c>
      <c r="L218" s="75">
        <f>'082044'!K220</f>
        <v>0</v>
      </c>
      <c r="M218" s="1">
        <f>'082092'!K218</f>
        <v>0</v>
      </c>
      <c r="N218" s="75"/>
      <c r="O218" s="1"/>
      <c r="P218" s="1"/>
      <c r="Q218" s="1"/>
      <c r="R218" s="1"/>
      <c r="S218" s="81"/>
      <c r="T218" s="541"/>
      <c r="U218" s="447"/>
      <c r="V218" s="1"/>
      <c r="W218" s="81"/>
      <c r="X218" s="490"/>
      <c r="Y218" s="42"/>
      <c r="Z218" s="44"/>
    </row>
    <row r="219" spans="1:26" hidden="1">
      <c r="B219" s="55"/>
      <c r="C219" s="2"/>
      <c r="D219" s="764" t="s">
        <v>377</v>
      </c>
      <c r="E219" s="764"/>
      <c r="F219" s="406"/>
      <c r="G219" s="429"/>
      <c r="H219" s="429"/>
      <c r="I219" s="625">
        <f t="shared" si="128"/>
        <v>0</v>
      </c>
      <c r="J219" s="149"/>
      <c r="K219" s="167">
        <f t="shared" si="120"/>
        <v>0</v>
      </c>
      <c r="L219" s="75">
        <f>'082044'!K221</f>
        <v>0</v>
      </c>
      <c r="M219" s="1">
        <f>'082092'!K219</f>
        <v>0</v>
      </c>
      <c r="N219" s="75"/>
      <c r="O219" s="1"/>
      <c r="P219" s="1"/>
      <c r="Q219" s="1"/>
      <c r="R219" s="1"/>
      <c r="S219" s="81"/>
      <c r="T219" s="541"/>
      <c r="U219" s="447"/>
      <c r="V219" s="1"/>
      <c r="W219" s="81"/>
      <c r="X219" s="490"/>
      <c r="Y219" s="42"/>
      <c r="Z219" s="44"/>
    </row>
    <row r="220" spans="1:26" hidden="1">
      <c r="B220" s="55"/>
      <c r="C220" s="2"/>
      <c r="D220" s="764" t="s">
        <v>378</v>
      </c>
      <c r="E220" s="764"/>
      <c r="F220" s="406"/>
      <c r="G220" s="429"/>
      <c r="H220" s="429"/>
      <c r="I220" s="625">
        <f t="shared" si="128"/>
        <v>0</v>
      </c>
      <c r="J220" s="149"/>
      <c r="K220" s="167">
        <f t="shared" si="120"/>
        <v>0</v>
      </c>
      <c r="L220" s="75">
        <f>'082044'!K222</f>
        <v>0</v>
      </c>
      <c r="M220" s="1">
        <f>'082092'!K220</f>
        <v>0</v>
      </c>
      <c r="N220" s="75"/>
      <c r="O220" s="1"/>
      <c r="P220" s="1"/>
      <c r="Q220" s="1"/>
      <c r="R220" s="1"/>
      <c r="S220" s="81"/>
      <c r="T220" s="541"/>
      <c r="U220" s="447"/>
      <c r="V220" s="1"/>
      <c r="W220" s="81"/>
      <c r="X220" s="490"/>
      <c r="Y220" s="42"/>
      <c r="Z220" s="44"/>
    </row>
    <row r="221" spans="1:26" hidden="1">
      <c r="B221" s="55"/>
      <c r="C221" s="2"/>
      <c r="D221" s="764" t="s">
        <v>379</v>
      </c>
      <c r="E221" s="764"/>
      <c r="F221" s="406"/>
      <c r="G221" s="429"/>
      <c r="H221" s="429"/>
      <c r="I221" s="625">
        <f t="shared" si="128"/>
        <v>0</v>
      </c>
      <c r="J221" s="149"/>
      <c r="K221" s="167">
        <f t="shared" si="120"/>
        <v>0</v>
      </c>
      <c r="L221" s="75">
        <f>'082044'!K223</f>
        <v>0</v>
      </c>
      <c r="M221" s="1">
        <f>'082092'!K221</f>
        <v>0</v>
      </c>
      <c r="N221" s="75"/>
      <c r="O221" s="1"/>
      <c r="P221" s="1"/>
      <c r="Q221" s="1"/>
      <c r="R221" s="1"/>
      <c r="S221" s="81"/>
      <c r="T221" s="541"/>
      <c r="U221" s="447"/>
      <c r="V221" s="1"/>
      <c r="W221" s="81"/>
      <c r="X221" s="490"/>
      <c r="Y221" s="42"/>
      <c r="Z221" s="44"/>
    </row>
    <row r="222" spans="1:26" hidden="1">
      <c r="B222" s="55"/>
      <c r="C222" s="2"/>
      <c r="D222" s="764" t="s">
        <v>380</v>
      </c>
      <c r="E222" s="764"/>
      <c r="F222" s="406"/>
      <c r="G222" s="429"/>
      <c r="H222" s="429"/>
      <c r="I222" s="625">
        <f t="shared" si="128"/>
        <v>0</v>
      </c>
      <c r="J222" s="149"/>
      <c r="K222" s="167">
        <f t="shared" si="120"/>
        <v>0</v>
      </c>
      <c r="L222" s="75">
        <f>'082044'!K224</f>
        <v>0</v>
      </c>
      <c r="M222" s="1">
        <f>'082092'!K222</f>
        <v>0</v>
      </c>
      <c r="N222" s="75"/>
      <c r="O222" s="1"/>
      <c r="P222" s="1"/>
      <c r="Q222" s="1"/>
      <c r="R222" s="1"/>
      <c r="S222" s="81"/>
      <c r="T222" s="541"/>
      <c r="U222" s="447"/>
      <c r="V222" s="1"/>
      <c r="W222" s="81"/>
      <c r="X222" s="490"/>
      <c r="Y222" s="42"/>
      <c r="Z222" s="44"/>
    </row>
    <row r="223" spans="1:26" ht="25.5" hidden="1" customHeight="1">
      <c r="B223" s="55"/>
      <c r="C223" s="2"/>
      <c r="D223" s="735" t="s">
        <v>538</v>
      </c>
      <c r="E223" s="735"/>
      <c r="F223" s="409"/>
      <c r="G223" s="432"/>
      <c r="H223" s="432"/>
      <c r="I223" s="628">
        <f t="shared" si="128"/>
        <v>0</v>
      </c>
      <c r="J223" s="159"/>
      <c r="K223" s="167">
        <f t="shared" si="120"/>
        <v>0</v>
      </c>
      <c r="L223" s="75">
        <f>'082044'!K225</f>
        <v>0</v>
      </c>
      <c r="M223" s="1">
        <f>'082092'!K223</f>
        <v>0</v>
      </c>
      <c r="N223" s="75"/>
      <c r="O223" s="1"/>
      <c r="P223" s="1"/>
      <c r="Q223" s="1"/>
      <c r="R223" s="1"/>
      <c r="S223" s="81"/>
      <c r="T223" s="541"/>
      <c r="U223" s="447"/>
      <c r="V223" s="1"/>
      <c r="W223" s="81"/>
      <c r="X223" s="490"/>
      <c r="Y223" s="42"/>
      <c r="Z223" s="44"/>
    </row>
    <row r="224" spans="1:26" ht="25.5" hidden="1" customHeight="1">
      <c r="B224" s="55"/>
      <c r="C224" s="2"/>
      <c r="D224" s="735" t="s">
        <v>541</v>
      </c>
      <c r="E224" s="735"/>
      <c r="F224" s="409"/>
      <c r="G224" s="432"/>
      <c r="H224" s="432"/>
      <c r="I224" s="628">
        <f t="shared" si="128"/>
        <v>0</v>
      </c>
      <c r="J224" s="159"/>
      <c r="K224" s="167">
        <f t="shared" si="120"/>
        <v>0</v>
      </c>
      <c r="L224" s="75">
        <f>'082044'!K226</f>
        <v>0</v>
      </c>
      <c r="M224" s="1">
        <f>'082092'!K224</f>
        <v>0</v>
      </c>
      <c r="N224" s="75"/>
      <c r="O224" s="1"/>
      <c r="P224" s="1"/>
      <c r="Q224" s="1"/>
      <c r="R224" s="1"/>
      <c r="S224" s="81"/>
      <c r="T224" s="541"/>
      <c r="U224" s="447"/>
      <c r="V224" s="1"/>
      <c r="W224" s="81"/>
      <c r="X224" s="490"/>
      <c r="Y224" s="42"/>
      <c r="Z224" s="44"/>
    </row>
    <row r="225" spans="1:26" hidden="1">
      <c r="B225" s="55"/>
      <c r="C225" s="2"/>
      <c r="D225" s="764" t="s">
        <v>381</v>
      </c>
      <c r="E225" s="764"/>
      <c r="F225" s="406"/>
      <c r="G225" s="429"/>
      <c r="H225" s="429"/>
      <c r="I225" s="625">
        <f t="shared" si="128"/>
        <v>0</v>
      </c>
      <c r="J225" s="149"/>
      <c r="K225" s="167">
        <f t="shared" si="120"/>
        <v>0</v>
      </c>
      <c r="L225" s="75">
        <f>'082044'!K227</f>
        <v>0</v>
      </c>
      <c r="M225" s="1">
        <f>'082092'!K225</f>
        <v>0</v>
      </c>
      <c r="N225" s="75"/>
      <c r="O225" s="1"/>
      <c r="P225" s="1"/>
      <c r="Q225" s="1"/>
      <c r="R225" s="1"/>
      <c r="S225" s="81"/>
      <c r="T225" s="541"/>
      <c r="U225" s="447"/>
      <c r="V225" s="1"/>
      <c r="W225" s="81"/>
      <c r="X225" s="490"/>
      <c r="Y225" s="42"/>
      <c r="Z225" s="44"/>
    </row>
    <row r="226" spans="1:26" hidden="1">
      <c r="B226" s="55"/>
      <c r="C226" s="2"/>
      <c r="D226" s="764" t="s">
        <v>382</v>
      </c>
      <c r="E226" s="764"/>
      <c r="F226" s="406"/>
      <c r="G226" s="429"/>
      <c r="H226" s="429"/>
      <c r="I226" s="625">
        <f t="shared" si="128"/>
        <v>0</v>
      </c>
      <c r="J226" s="149"/>
      <c r="K226" s="167">
        <f t="shared" si="120"/>
        <v>0</v>
      </c>
      <c r="L226" s="75">
        <f>'082044'!K228</f>
        <v>0</v>
      </c>
      <c r="M226" s="1">
        <f>'082092'!K226</f>
        <v>0</v>
      </c>
      <c r="N226" s="75"/>
      <c r="O226" s="1"/>
      <c r="P226" s="1"/>
      <c r="Q226" s="1"/>
      <c r="R226" s="1"/>
      <c r="S226" s="81"/>
      <c r="T226" s="541"/>
      <c r="U226" s="447"/>
      <c r="V226" s="1"/>
      <c r="W226" s="81"/>
      <c r="X226" s="490"/>
      <c r="Y226" s="42"/>
      <c r="Z226" s="44"/>
    </row>
    <row r="227" spans="1:26" ht="15.75" hidden="1" thickBot="1">
      <c r="B227" s="57"/>
      <c r="C227" s="20"/>
      <c r="D227" s="772" t="s">
        <v>567</v>
      </c>
      <c r="E227" s="772"/>
      <c r="F227" s="417"/>
      <c r="G227" s="440"/>
      <c r="H227" s="440"/>
      <c r="I227" s="636">
        <f t="shared" si="128"/>
        <v>0</v>
      </c>
      <c r="J227" s="151"/>
      <c r="K227" s="167">
        <f t="shared" si="120"/>
        <v>0</v>
      </c>
      <c r="L227" s="75">
        <f>'082044'!K229</f>
        <v>0</v>
      </c>
      <c r="M227" s="1">
        <f>'082092'!K227</f>
        <v>0</v>
      </c>
      <c r="N227" s="75"/>
      <c r="O227" s="1"/>
      <c r="P227" s="1"/>
      <c r="Q227" s="1"/>
      <c r="R227" s="1"/>
      <c r="S227" s="81"/>
      <c r="T227" s="541"/>
      <c r="U227" s="447"/>
      <c r="V227" s="1"/>
      <c r="W227" s="81"/>
      <c r="X227" s="490"/>
      <c r="Y227" s="42"/>
      <c r="Z227" s="44"/>
    </row>
    <row r="228" spans="1:26" ht="15.75" thickBot="1">
      <c r="B228" s="100" t="s">
        <v>284</v>
      </c>
      <c r="C228" s="773" t="s">
        <v>285</v>
      </c>
      <c r="D228" s="774"/>
      <c r="E228" s="774"/>
      <c r="F228" s="402">
        <f>F229+F250+F256+F257</f>
        <v>0</v>
      </c>
      <c r="G228" s="425">
        <f t="shared" ref="G228:H228" si="129">G229+G250+G256+G257</f>
        <v>0</v>
      </c>
      <c r="H228" s="425">
        <f t="shared" si="129"/>
        <v>0</v>
      </c>
      <c r="I228" s="621">
        <f>I229+I250+I256+I257</f>
        <v>0</v>
      </c>
      <c r="J228" s="152">
        <f t="shared" ref="J228:Z228" si="130">J229+J250+J256+J257</f>
        <v>0</v>
      </c>
      <c r="K228" s="164">
        <f t="shared" si="120"/>
        <v>0</v>
      </c>
      <c r="L228" s="86">
        <f>'082044'!K230</f>
        <v>0</v>
      </c>
      <c r="M228" s="87">
        <f>'082092'!K228</f>
        <v>0</v>
      </c>
      <c r="N228" s="86">
        <f t="shared" si="130"/>
        <v>0</v>
      </c>
      <c r="O228" s="87">
        <f t="shared" si="130"/>
        <v>0</v>
      </c>
      <c r="P228" s="87">
        <f t="shared" si="130"/>
        <v>0</v>
      </c>
      <c r="Q228" s="87">
        <f t="shared" si="130"/>
        <v>0</v>
      </c>
      <c r="R228" s="87">
        <f t="shared" si="130"/>
        <v>0</v>
      </c>
      <c r="S228" s="90">
        <f t="shared" si="130"/>
        <v>0</v>
      </c>
      <c r="T228" s="536">
        <f t="shared" ref="T228" si="131">T229+T250+T256+T257</f>
        <v>0</v>
      </c>
      <c r="U228" s="442">
        <f t="shared" si="130"/>
        <v>0</v>
      </c>
      <c r="V228" s="87">
        <f t="shared" si="130"/>
        <v>0</v>
      </c>
      <c r="W228" s="90">
        <f t="shared" si="130"/>
        <v>0</v>
      </c>
      <c r="X228" s="486">
        <f t="shared" si="130"/>
        <v>0</v>
      </c>
      <c r="Y228" s="89">
        <f t="shared" si="130"/>
        <v>0</v>
      </c>
      <c r="Z228" s="91">
        <f t="shared" si="130"/>
        <v>0</v>
      </c>
    </row>
    <row r="229" spans="1:26" hidden="1">
      <c r="B229" s="116" t="s">
        <v>692</v>
      </c>
      <c r="C229" s="801" t="s">
        <v>286</v>
      </c>
      <c r="D229" s="802"/>
      <c r="E229" s="802"/>
      <c r="F229" s="397">
        <f>F230+F234+F241+F242+F243+F244+F245+F246+F247</f>
        <v>0</v>
      </c>
      <c r="G229" s="420">
        <f t="shared" ref="G229:H229" si="132">G230+G234+G241+G242+G243+G244+G245+G246+G247</f>
        <v>0</v>
      </c>
      <c r="H229" s="420">
        <f t="shared" si="132"/>
        <v>0</v>
      </c>
      <c r="I229" s="616">
        <f>I230+I234+I241+I242+I243+I244+I245+I246+I247</f>
        <v>0</v>
      </c>
      <c r="J229" s="148">
        <f t="shared" ref="J229:Z229" si="133">J230+J234+J241+J242+J243+J244+J245+J246+J247</f>
        <v>0</v>
      </c>
      <c r="K229" s="165">
        <f t="shared" si="120"/>
        <v>0</v>
      </c>
      <c r="L229" s="118">
        <f>'082044'!K231</f>
        <v>0</v>
      </c>
      <c r="M229" s="119">
        <f>'082092'!K229</f>
        <v>0</v>
      </c>
      <c r="N229" s="118">
        <f t="shared" si="133"/>
        <v>0</v>
      </c>
      <c r="O229" s="119">
        <f t="shared" si="133"/>
        <v>0</v>
      </c>
      <c r="P229" s="119">
        <f t="shared" si="133"/>
        <v>0</v>
      </c>
      <c r="Q229" s="119">
        <f t="shared" si="133"/>
        <v>0</v>
      </c>
      <c r="R229" s="119">
        <f t="shared" si="133"/>
        <v>0</v>
      </c>
      <c r="S229" s="122">
        <f t="shared" si="133"/>
        <v>0</v>
      </c>
      <c r="T229" s="537">
        <f t="shared" ref="T229" si="134">T230+T234+T241+T242+T243+T244+T245+T246+T247</f>
        <v>0</v>
      </c>
      <c r="U229" s="443">
        <f t="shared" si="133"/>
        <v>0</v>
      </c>
      <c r="V229" s="119">
        <f t="shared" si="133"/>
        <v>0</v>
      </c>
      <c r="W229" s="122">
        <f t="shared" si="133"/>
        <v>0</v>
      </c>
      <c r="X229" s="487">
        <f t="shared" si="133"/>
        <v>0</v>
      </c>
      <c r="Y229" s="121">
        <f t="shared" si="133"/>
        <v>0</v>
      </c>
      <c r="Z229" s="123">
        <f t="shared" si="133"/>
        <v>0</v>
      </c>
    </row>
    <row r="230" spans="1:26" s="18" customFormat="1" hidden="1">
      <c r="A230" s="127"/>
      <c r="B230" s="53" t="s">
        <v>693</v>
      </c>
      <c r="C230" s="799" t="s">
        <v>287</v>
      </c>
      <c r="D230" s="800"/>
      <c r="E230" s="800"/>
      <c r="F230" s="400">
        <f>F231+F232+F233</f>
        <v>0</v>
      </c>
      <c r="G230" s="423">
        <f t="shared" ref="G230:H230" si="135">G231+G232+G233</f>
        <v>0</v>
      </c>
      <c r="H230" s="423">
        <f t="shared" si="135"/>
        <v>0</v>
      </c>
      <c r="I230" s="619">
        <f>I231+I232+I233</f>
        <v>0</v>
      </c>
      <c r="J230" s="156">
        <f t="shared" ref="J230:Z230" si="136">J231+J232+J233</f>
        <v>0</v>
      </c>
      <c r="K230" s="168">
        <f t="shared" si="120"/>
        <v>0</v>
      </c>
      <c r="L230" s="77">
        <f>'082044'!K232</f>
        <v>0</v>
      </c>
      <c r="M230" s="13">
        <f>'082092'!K230</f>
        <v>0</v>
      </c>
      <c r="N230" s="77">
        <f t="shared" si="136"/>
        <v>0</v>
      </c>
      <c r="O230" s="13">
        <f t="shared" si="136"/>
        <v>0</v>
      </c>
      <c r="P230" s="13">
        <f t="shared" si="136"/>
        <v>0</v>
      </c>
      <c r="Q230" s="13">
        <f t="shared" si="136"/>
        <v>0</v>
      </c>
      <c r="R230" s="13">
        <f t="shared" si="136"/>
        <v>0</v>
      </c>
      <c r="S230" s="82">
        <f t="shared" si="136"/>
        <v>0</v>
      </c>
      <c r="T230" s="540">
        <f t="shared" ref="T230" si="137">T231+T232+T233</f>
        <v>0</v>
      </c>
      <c r="U230" s="446">
        <f t="shared" si="136"/>
        <v>0</v>
      </c>
      <c r="V230" s="13">
        <f t="shared" si="136"/>
        <v>0</v>
      </c>
      <c r="W230" s="82">
        <f t="shared" si="136"/>
        <v>0</v>
      </c>
      <c r="X230" s="488">
        <f t="shared" si="136"/>
        <v>0</v>
      </c>
      <c r="Y230" s="43">
        <f t="shared" si="136"/>
        <v>0</v>
      </c>
      <c r="Z230" s="45">
        <f t="shared" si="136"/>
        <v>0</v>
      </c>
    </row>
    <row r="231" spans="1:26" s="209" customFormat="1" hidden="1">
      <c r="A231" s="127" t="s">
        <v>288</v>
      </c>
      <c r="B231" s="189" t="s">
        <v>694</v>
      </c>
      <c r="C231" s="240"/>
      <c r="D231" s="803" t="s">
        <v>706</v>
      </c>
      <c r="E231" s="803"/>
      <c r="F231" s="418"/>
      <c r="G231" s="441"/>
      <c r="H231" s="441"/>
      <c r="I231" s="637">
        <f t="shared" ref="I231:I233" si="138">SUM(N231:Z231)</f>
        <v>0</v>
      </c>
      <c r="J231" s="284"/>
      <c r="K231" s="191">
        <f t="shared" si="120"/>
        <v>0</v>
      </c>
      <c r="L231" s="199">
        <f>'082044'!K233</f>
        <v>0</v>
      </c>
      <c r="M231" s="193">
        <f>'082092'!K231</f>
        <v>0</v>
      </c>
      <c r="N231" s="199"/>
      <c r="O231" s="193"/>
      <c r="P231" s="193"/>
      <c r="Q231" s="193"/>
      <c r="R231" s="193"/>
      <c r="S231" s="194"/>
      <c r="T231" s="538"/>
      <c r="U231" s="444"/>
      <c r="V231" s="193"/>
      <c r="W231" s="194"/>
      <c r="X231" s="492"/>
      <c r="Y231" s="192"/>
      <c r="Z231" s="195"/>
    </row>
    <row r="232" spans="1:26" s="209" customFormat="1" hidden="1">
      <c r="A232" s="127" t="s">
        <v>289</v>
      </c>
      <c r="B232" s="189" t="s">
        <v>695</v>
      </c>
      <c r="C232" s="198"/>
      <c r="D232" s="780" t="s">
        <v>707</v>
      </c>
      <c r="E232" s="780"/>
      <c r="F232" s="398"/>
      <c r="G232" s="421"/>
      <c r="H232" s="421"/>
      <c r="I232" s="617">
        <f t="shared" si="138"/>
        <v>0</v>
      </c>
      <c r="J232" s="190"/>
      <c r="K232" s="191">
        <f t="shared" si="120"/>
        <v>0</v>
      </c>
      <c r="L232" s="199">
        <f>'082044'!K234</f>
        <v>0</v>
      </c>
      <c r="M232" s="193">
        <f>'082092'!K232</f>
        <v>0</v>
      </c>
      <c r="N232" s="199"/>
      <c r="O232" s="193"/>
      <c r="P232" s="193"/>
      <c r="Q232" s="193"/>
      <c r="R232" s="193"/>
      <c r="S232" s="194"/>
      <c r="T232" s="538"/>
      <c r="U232" s="444"/>
      <c r="V232" s="193"/>
      <c r="W232" s="194"/>
      <c r="X232" s="492"/>
      <c r="Y232" s="192"/>
      <c r="Z232" s="195"/>
    </row>
    <row r="233" spans="1:26" s="209" customFormat="1" hidden="1">
      <c r="A233" s="127" t="s">
        <v>290</v>
      </c>
      <c r="B233" s="189" t="s">
        <v>696</v>
      </c>
      <c r="C233" s="198"/>
      <c r="D233" s="780" t="s">
        <v>708</v>
      </c>
      <c r="E233" s="780"/>
      <c r="F233" s="398"/>
      <c r="G233" s="421"/>
      <c r="H233" s="421"/>
      <c r="I233" s="617">
        <f t="shared" si="138"/>
        <v>0</v>
      </c>
      <c r="J233" s="190"/>
      <c r="K233" s="191">
        <f t="shared" si="120"/>
        <v>0</v>
      </c>
      <c r="L233" s="199">
        <f>'082044'!K235</f>
        <v>0</v>
      </c>
      <c r="M233" s="193">
        <f>'082092'!K233</f>
        <v>0</v>
      </c>
      <c r="N233" s="199"/>
      <c r="O233" s="193"/>
      <c r="P233" s="193"/>
      <c r="Q233" s="193"/>
      <c r="R233" s="193"/>
      <c r="S233" s="194"/>
      <c r="T233" s="538"/>
      <c r="U233" s="444"/>
      <c r="V233" s="193"/>
      <c r="W233" s="194"/>
      <c r="X233" s="492"/>
      <c r="Y233" s="192"/>
      <c r="Z233" s="195"/>
    </row>
    <row r="234" spans="1:26" s="18" customFormat="1" hidden="1">
      <c r="A234" s="127"/>
      <c r="B234" s="53" t="s">
        <v>697</v>
      </c>
      <c r="C234" s="799" t="s">
        <v>291</v>
      </c>
      <c r="D234" s="800"/>
      <c r="E234" s="800"/>
      <c r="F234" s="400">
        <f>F235+F236+F237+F238+F239+F240</f>
        <v>0</v>
      </c>
      <c r="G234" s="423">
        <f t="shared" ref="G234:H234" si="139">G235+G236+G237+G238+G239+G240</f>
        <v>0</v>
      </c>
      <c r="H234" s="423">
        <f t="shared" si="139"/>
        <v>0</v>
      </c>
      <c r="I234" s="619">
        <f>I235+I236+I237+I238+I239+I240</f>
        <v>0</v>
      </c>
      <c r="J234" s="156">
        <f t="shared" ref="J234:Z234" si="140">J235+J236+J237+J238+J239+J240</f>
        <v>0</v>
      </c>
      <c r="K234" s="168">
        <f t="shared" si="120"/>
        <v>0</v>
      </c>
      <c r="L234" s="77">
        <f>'082044'!K236</f>
        <v>0</v>
      </c>
      <c r="M234" s="13">
        <f>'082092'!K234</f>
        <v>0</v>
      </c>
      <c r="N234" s="77">
        <f t="shared" si="140"/>
        <v>0</v>
      </c>
      <c r="O234" s="13">
        <f t="shared" si="140"/>
        <v>0</v>
      </c>
      <c r="P234" s="13">
        <f t="shared" si="140"/>
        <v>0</v>
      </c>
      <c r="Q234" s="13">
        <f t="shared" si="140"/>
        <v>0</v>
      </c>
      <c r="R234" s="13">
        <f t="shared" si="140"/>
        <v>0</v>
      </c>
      <c r="S234" s="82">
        <f t="shared" si="140"/>
        <v>0</v>
      </c>
      <c r="T234" s="540">
        <f t="shared" ref="T234" si="141">T235+T236+T237+T238+T239+T240</f>
        <v>0</v>
      </c>
      <c r="U234" s="446">
        <f t="shared" si="140"/>
        <v>0</v>
      </c>
      <c r="V234" s="13">
        <f t="shared" si="140"/>
        <v>0</v>
      </c>
      <c r="W234" s="82">
        <f t="shared" si="140"/>
        <v>0</v>
      </c>
      <c r="X234" s="488">
        <f t="shared" si="140"/>
        <v>0</v>
      </c>
      <c r="Y234" s="43">
        <f t="shared" si="140"/>
        <v>0</v>
      </c>
      <c r="Z234" s="45">
        <f t="shared" si="140"/>
        <v>0</v>
      </c>
    </row>
    <row r="235" spans="1:26" s="209" customFormat="1" hidden="1">
      <c r="A235" s="127" t="s">
        <v>292</v>
      </c>
      <c r="B235" s="189" t="s">
        <v>698</v>
      </c>
      <c r="C235" s="198"/>
      <c r="D235" s="780" t="s">
        <v>383</v>
      </c>
      <c r="E235" s="780"/>
      <c r="F235" s="398"/>
      <c r="G235" s="421"/>
      <c r="H235" s="421"/>
      <c r="I235" s="617">
        <f t="shared" ref="I235:I246" si="142">SUM(N235:Z235)</f>
        <v>0</v>
      </c>
      <c r="J235" s="190"/>
      <c r="K235" s="191">
        <f t="shared" si="120"/>
        <v>0</v>
      </c>
      <c r="L235" s="199">
        <f>'082044'!K237</f>
        <v>0</v>
      </c>
      <c r="M235" s="193">
        <f>'082092'!K235</f>
        <v>0</v>
      </c>
      <c r="N235" s="199"/>
      <c r="O235" s="193"/>
      <c r="P235" s="193"/>
      <c r="Q235" s="193"/>
      <c r="R235" s="193"/>
      <c r="S235" s="194"/>
      <c r="T235" s="538"/>
      <c r="U235" s="444"/>
      <c r="V235" s="193"/>
      <c r="W235" s="194"/>
      <c r="X235" s="492"/>
      <c r="Y235" s="192"/>
      <c r="Z235" s="195"/>
    </row>
    <row r="236" spans="1:26" s="209" customFormat="1" hidden="1">
      <c r="A236" s="127" t="s">
        <v>293</v>
      </c>
      <c r="B236" s="189" t="s">
        <v>699</v>
      </c>
      <c r="C236" s="198"/>
      <c r="D236" s="780" t="s">
        <v>384</v>
      </c>
      <c r="E236" s="780"/>
      <c r="F236" s="398"/>
      <c r="G236" s="421"/>
      <c r="H236" s="421"/>
      <c r="I236" s="617">
        <f t="shared" si="142"/>
        <v>0</v>
      </c>
      <c r="J236" s="190"/>
      <c r="K236" s="191">
        <f t="shared" si="120"/>
        <v>0</v>
      </c>
      <c r="L236" s="199">
        <f>'082044'!K238</f>
        <v>0</v>
      </c>
      <c r="M236" s="193">
        <f>'082092'!K236</f>
        <v>0</v>
      </c>
      <c r="N236" s="199"/>
      <c r="O236" s="193"/>
      <c r="P236" s="193"/>
      <c r="Q236" s="193"/>
      <c r="R236" s="193"/>
      <c r="S236" s="194"/>
      <c r="T236" s="538"/>
      <c r="U236" s="444"/>
      <c r="V236" s="193"/>
      <c r="W236" s="194"/>
      <c r="X236" s="492"/>
      <c r="Y236" s="192"/>
      <c r="Z236" s="195"/>
    </row>
    <row r="237" spans="1:26" s="209" customFormat="1" hidden="1">
      <c r="A237" s="127" t="s">
        <v>880</v>
      </c>
      <c r="B237" s="189" t="s">
        <v>881</v>
      </c>
      <c r="C237" s="198"/>
      <c r="D237" s="780" t="s">
        <v>882</v>
      </c>
      <c r="E237" s="780"/>
      <c r="F237" s="398"/>
      <c r="G237" s="421"/>
      <c r="H237" s="421"/>
      <c r="I237" s="617">
        <f t="shared" si="142"/>
        <v>0</v>
      </c>
      <c r="J237" s="190"/>
      <c r="K237" s="191">
        <f t="shared" si="120"/>
        <v>0</v>
      </c>
      <c r="L237" s="199">
        <f>'082044'!K239</f>
        <v>0</v>
      </c>
      <c r="M237" s="193">
        <f>'082092'!K237</f>
        <v>0</v>
      </c>
      <c r="N237" s="199"/>
      <c r="O237" s="193"/>
      <c r="P237" s="193"/>
      <c r="Q237" s="193"/>
      <c r="R237" s="193"/>
      <c r="S237" s="194"/>
      <c r="T237" s="538"/>
      <c r="U237" s="444"/>
      <c r="V237" s="193"/>
      <c r="W237" s="194"/>
      <c r="X237" s="492"/>
      <c r="Y237" s="192"/>
      <c r="Z237" s="195"/>
    </row>
    <row r="238" spans="1:26" s="209" customFormat="1" hidden="1">
      <c r="A238" s="127" t="s">
        <v>294</v>
      </c>
      <c r="B238" s="189" t="s">
        <v>700</v>
      </c>
      <c r="C238" s="198"/>
      <c r="D238" s="780" t="s">
        <v>295</v>
      </c>
      <c r="E238" s="780"/>
      <c r="F238" s="398"/>
      <c r="G238" s="421"/>
      <c r="H238" s="421"/>
      <c r="I238" s="617">
        <f t="shared" si="142"/>
        <v>0</v>
      </c>
      <c r="J238" s="190"/>
      <c r="K238" s="191">
        <f t="shared" si="120"/>
        <v>0</v>
      </c>
      <c r="L238" s="199">
        <f>'082044'!K240</f>
        <v>0</v>
      </c>
      <c r="M238" s="193">
        <f>'082092'!K238</f>
        <v>0</v>
      </c>
      <c r="N238" s="199"/>
      <c r="O238" s="193"/>
      <c r="P238" s="193"/>
      <c r="Q238" s="193"/>
      <c r="R238" s="193"/>
      <c r="S238" s="194"/>
      <c r="T238" s="538"/>
      <c r="U238" s="444"/>
      <c r="V238" s="193"/>
      <c r="W238" s="194"/>
      <c r="X238" s="492"/>
      <c r="Y238" s="192"/>
      <c r="Z238" s="195"/>
    </row>
    <row r="239" spans="1:26" s="209" customFormat="1" hidden="1">
      <c r="A239" s="127" t="s">
        <v>296</v>
      </c>
      <c r="B239" s="189" t="s">
        <v>701</v>
      </c>
      <c r="C239" s="198"/>
      <c r="D239" s="780" t="s">
        <v>297</v>
      </c>
      <c r="E239" s="780"/>
      <c r="F239" s="398"/>
      <c r="G239" s="421"/>
      <c r="H239" s="421"/>
      <c r="I239" s="617">
        <f t="shared" si="142"/>
        <v>0</v>
      </c>
      <c r="J239" s="190"/>
      <c r="K239" s="191">
        <f t="shared" si="120"/>
        <v>0</v>
      </c>
      <c r="L239" s="199">
        <f>'082044'!K241</f>
        <v>0</v>
      </c>
      <c r="M239" s="193">
        <f>'082092'!K239</f>
        <v>0</v>
      </c>
      <c r="N239" s="199"/>
      <c r="O239" s="193"/>
      <c r="P239" s="193"/>
      <c r="Q239" s="193"/>
      <c r="R239" s="193"/>
      <c r="S239" s="194"/>
      <c r="T239" s="538"/>
      <c r="U239" s="444"/>
      <c r="V239" s="193"/>
      <c r="W239" s="194"/>
      <c r="X239" s="492"/>
      <c r="Y239" s="192"/>
      <c r="Z239" s="195"/>
    </row>
    <row r="240" spans="1:26" s="209" customFormat="1" hidden="1">
      <c r="A240" s="127" t="s">
        <v>883</v>
      </c>
      <c r="B240" s="189" t="s">
        <v>884</v>
      </c>
      <c r="C240" s="198"/>
      <c r="D240" s="780" t="s">
        <v>885</v>
      </c>
      <c r="E240" s="780"/>
      <c r="F240" s="398"/>
      <c r="G240" s="421"/>
      <c r="H240" s="421"/>
      <c r="I240" s="617">
        <f t="shared" si="142"/>
        <v>0</v>
      </c>
      <c r="J240" s="190"/>
      <c r="K240" s="191">
        <f t="shared" si="120"/>
        <v>0</v>
      </c>
      <c r="L240" s="199">
        <f>'082044'!K242</f>
        <v>0</v>
      </c>
      <c r="M240" s="193">
        <f>'082092'!K240</f>
        <v>0</v>
      </c>
      <c r="N240" s="199"/>
      <c r="O240" s="193"/>
      <c r="P240" s="193"/>
      <c r="Q240" s="193"/>
      <c r="R240" s="193"/>
      <c r="S240" s="194"/>
      <c r="T240" s="538"/>
      <c r="U240" s="444"/>
      <c r="V240" s="193"/>
      <c r="W240" s="194"/>
      <c r="X240" s="492"/>
      <c r="Y240" s="192"/>
      <c r="Z240" s="195"/>
    </row>
    <row r="241" spans="1:26" s="41" customFormat="1" hidden="1">
      <c r="A241" s="127" t="s">
        <v>886</v>
      </c>
      <c r="B241" s="53" t="s">
        <v>887</v>
      </c>
      <c r="C241" s="799" t="s">
        <v>888</v>
      </c>
      <c r="D241" s="800"/>
      <c r="E241" s="800"/>
      <c r="F241" s="400"/>
      <c r="G241" s="423"/>
      <c r="H241" s="423"/>
      <c r="I241" s="619">
        <f t="shared" si="142"/>
        <v>0</v>
      </c>
      <c r="J241" s="156"/>
      <c r="K241" s="168">
        <f t="shared" si="120"/>
        <v>0</v>
      </c>
      <c r="L241" s="77">
        <f>'082044'!K243</f>
        <v>0</v>
      </c>
      <c r="M241" s="13">
        <f>'082092'!K241</f>
        <v>0</v>
      </c>
      <c r="N241" s="77"/>
      <c r="O241" s="13"/>
      <c r="P241" s="13"/>
      <c r="Q241" s="13"/>
      <c r="R241" s="13"/>
      <c r="S241" s="82"/>
      <c r="T241" s="540"/>
      <c r="U241" s="446"/>
      <c r="V241" s="13"/>
      <c r="W241" s="82"/>
      <c r="X241" s="488"/>
      <c r="Y241" s="43"/>
      <c r="Z241" s="45"/>
    </row>
    <row r="242" spans="1:26" s="41" customFormat="1" hidden="1">
      <c r="A242" s="127" t="s">
        <v>298</v>
      </c>
      <c r="B242" s="53" t="s">
        <v>702</v>
      </c>
      <c r="C242" s="799" t="s">
        <v>299</v>
      </c>
      <c r="D242" s="800"/>
      <c r="E242" s="800"/>
      <c r="F242" s="400"/>
      <c r="G242" s="423"/>
      <c r="H242" s="423"/>
      <c r="I242" s="619">
        <f t="shared" si="142"/>
        <v>0</v>
      </c>
      <c r="J242" s="156"/>
      <c r="K242" s="168">
        <f t="shared" si="120"/>
        <v>0</v>
      </c>
      <c r="L242" s="77">
        <f>'082044'!K244</f>
        <v>0</v>
      </c>
      <c r="M242" s="13">
        <f>'082092'!K242</f>
        <v>0</v>
      </c>
      <c r="N242" s="77"/>
      <c r="O242" s="13"/>
      <c r="P242" s="13"/>
      <c r="Q242" s="13"/>
      <c r="R242" s="13"/>
      <c r="S242" s="82"/>
      <c r="T242" s="540"/>
      <c r="U242" s="446"/>
      <c r="V242" s="13"/>
      <c r="W242" s="82"/>
      <c r="X242" s="488"/>
      <c r="Y242" s="43"/>
      <c r="Z242" s="45"/>
    </row>
    <row r="243" spans="1:26" s="41" customFormat="1" hidden="1">
      <c r="A243" s="127" t="s">
        <v>300</v>
      </c>
      <c r="B243" s="53" t="s">
        <v>703</v>
      </c>
      <c r="C243" s="799" t="s">
        <v>889</v>
      </c>
      <c r="D243" s="800"/>
      <c r="E243" s="800"/>
      <c r="F243" s="400"/>
      <c r="G243" s="423"/>
      <c r="H243" s="423"/>
      <c r="I243" s="619">
        <f t="shared" si="142"/>
        <v>0</v>
      </c>
      <c r="J243" s="156"/>
      <c r="K243" s="168">
        <f t="shared" si="120"/>
        <v>0</v>
      </c>
      <c r="L243" s="77">
        <f>'082044'!K245</f>
        <v>0</v>
      </c>
      <c r="M243" s="13">
        <f>'082092'!K243</f>
        <v>0</v>
      </c>
      <c r="N243" s="77"/>
      <c r="O243" s="13"/>
      <c r="P243" s="13"/>
      <c r="Q243" s="13"/>
      <c r="R243" s="13"/>
      <c r="S243" s="82"/>
      <c r="T243" s="540"/>
      <c r="U243" s="446"/>
      <c r="V243" s="13"/>
      <c r="W243" s="82"/>
      <c r="X243" s="488"/>
      <c r="Y243" s="43"/>
      <c r="Z243" s="45"/>
    </row>
    <row r="244" spans="1:26" s="41" customFormat="1" hidden="1">
      <c r="A244" s="127" t="s">
        <v>301</v>
      </c>
      <c r="B244" s="53" t="s">
        <v>704</v>
      </c>
      <c r="C244" s="799" t="s">
        <v>890</v>
      </c>
      <c r="D244" s="800"/>
      <c r="E244" s="800"/>
      <c r="F244" s="400"/>
      <c r="G244" s="423"/>
      <c r="H244" s="423"/>
      <c r="I244" s="619">
        <f t="shared" si="142"/>
        <v>0</v>
      </c>
      <c r="J244" s="156"/>
      <c r="K244" s="168">
        <f t="shared" si="120"/>
        <v>0</v>
      </c>
      <c r="L244" s="77">
        <f>'082044'!K246</f>
        <v>0</v>
      </c>
      <c r="M244" s="13">
        <f>'082092'!K244</f>
        <v>0</v>
      </c>
      <c r="N244" s="77"/>
      <c r="O244" s="13"/>
      <c r="P244" s="13"/>
      <c r="Q244" s="13"/>
      <c r="R244" s="13"/>
      <c r="S244" s="82"/>
      <c r="T244" s="540"/>
      <c r="U244" s="446"/>
      <c r="V244" s="13"/>
      <c r="W244" s="82"/>
      <c r="X244" s="488"/>
      <c r="Y244" s="43"/>
      <c r="Z244" s="45"/>
    </row>
    <row r="245" spans="1:26" s="41" customFormat="1" hidden="1">
      <c r="A245" s="127" t="s">
        <v>302</v>
      </c>
      <c r="B245" s="53" t="s">
        <v>705</v>
      </c>
      <c r="C245" s="799" t="s">
        <v>303</v>
      </c>
      <c r="D245" s="800"/>
      <c r="E245" s="800"/>
      <c r="F245" s="400"/>
      <c r="G245" s="423"/>
      <c r="H245" s="423"/>
      <c r="I245" s="619">
        <f t="shared" si="142"/>
        <v>0</v>
      </c>
      <c r="J245" s="156"/>
      <c r="K245" s="168">
        <f t="shared" si="120"/>
        <v>0</v>
      </c>
      <c r="L245" s="77">
        <f>'082044'!K247</f>
        <v>0</v>
      </c>
      <c r="M245" s="13">
        <f>'082092'!K245</f>
        <v>0</v>
      </c>
      <c r="N245" s="77"/>
      <c r="O245" s="13"/>
      <c r="P245" s="13"/>
      <c r="Q245" s="13"/>
      <c r="R245" s="13"/>
      <c r="S245" s="82"/>
      <c r="T245" s="540"/>
      <c r="U245" s="446"/>
      <c r="V245" s="13"/>
      <c r="W245" s="82"/>
      <c r="X245" s="488"/>
      <c r="Y245" s="43"/>
      <c r="Z245" s="45"/>
    </row>
    <row r="246" spans="1:26" s="41" customFormat="1" hidden="1">
      <c r="A246" s="127" t="s">
        <v>891</v>
      </c>
      <c r="B246" s="53" t="s">
        <v>892</v>
      </c>
      <c r="C246" s="799" t="s">
        <v>894</v>
      </c>
      <c r="D246" s="800"/>
      <c r="E246" s="800"/>
      <c r="F246" s="400"/>
      <c r="G246" s="423"/>
      <c r="H246" s="423"/>
      <c r="I246" s="619">
        <f t="shared" si="142"/>
        <v>0</v>
      </c>
      <c r="J246" s="156"/>
      <c r="K246" s="168">
        <f t="shared" si="120"/>
        <v>0</v>
      </c>
      <c r="L246" s="77">
        <f>'082044'!K248</f>
        <v>0</v>
      </c>
      <c r="M246" s="13">
        <f>'082092'!K246</f>
        <v>0</v>
      </c>
      <c r="N246" s="77"/>
      <c r="O246" s="13"/>
      <c r="P246" s="13"/>
      <c r="Q246" s="13"/>
      <c r="R246" s="13"/>
      <c r="S246" s="82"/>
      <c r="T246" s="540"/>
      <c r="U246" s="446"/>
      <c r="V246" s="13"/>
      <c r="W246" s="82"/>
      <c r="X246" s="488"/>
      <c r="Y246" s="43"/>
      <c r="Z246" s="45"/>
    </row>
    <row r="247" spans="1:26" s="41" customFormat="1" hidden="1">
      <c r="A247" s="127"/>
      <c r="B247" s="53" t="s">
        <v>893</v>
      </c>
      <c r="C247" s="799" t="s">
        <v>895</v>
      </c>
      <c r="D247" s="800"/>
      <c r="E247" s="800"/>
      <c r="F247" s="400">
        <f>F248+F249</f>
        <v>0</v>
      </c>
      <c r="G247" s="423">
        <f t="shared" ref="G247:H247" si="143">G248+G249</f>
        <v>0</v>
      </c>
      <c r="H247" s="423">
        <f t="shared" si="143"/>
        <v>0</v>
      </c>
      <c r="I247" s="619">
        <f>I248+I249</f>
        <v>0</v>
      </c>
      <c r="J247" s="156">
        <f t="shared" ref="J247:Z247" si="144">J248+J249</f>
        <v>0</v>
      </c>
      <c r="K247" s="168">
        <f t="shared" si="120"/>
        <v>0</v>
      </c>
      <c r="L247" s="77">
        <f>'082044'!K249</f>
        <v>0</v>
      </c>
      <c r="M247" s="13">
        <f>'082092'!K247</f>
        <v>0</v>
      </c>
      <c r="N247" s="77">
        <f t="shared" si="144"/>
        <v>0</v>
      </c>
      <c r="O247" s="13">
        <f t="shared" si="144"/>
        <v>0</v>
      </c>
      <c r="P247" s="13">
        <f t="shared" si="144"/>
        <v>0</v>
      </c>
      <c r="Q247" s="13">
        <f t="shared" si="144"/>
        <v>0</v>
      </c>
      <c r="R247" s="13">
        <f t="shared" si="144"/>
        <v>0</v>
      </c>
      <c r="S247" s="82">
        <f t="shared" si="144"/>
        <v>0</v>
      </c>
      <c r="T247" s="540">
        <f t="shared" ref="T247" si="145">T248+T249</f>
        <v>0</v>
      </c>
      <c r="U247" s="446">
        <f t="shared" si="144"/>
        <v>0</v>
      </c>
      <c r="V247" s="13">
        <f t="shared" si="144"/>
        <v>0</v>
      </c>
      <c r="W247" s="82">
        <f t="shared" si="144"/>
        <v>0</v>
      </c>
      <c r="X247" s="488">
        <f t="shared" si="144"/>
        <v>0</v>
      </c>
      <c r="Y247" s="43">
        <f t="shared" si="144"/>
        <v>0</v>
      </c>
      <c r="Z247" s="45">
        <f t="shared" si="144"/>
        <v>0</v>
      </c>
    </row>
    <row r="248" spans="1:26" s="209" customFormat="1" hidden="1">
      <c r="A248" s="127" t="s">
        <v>897</v>
      </c>
      <c r="B248" s="189" t="s">
        <v>896</v>
      </c>
      <c r="C248" s="198"/>
      <c r="D248" s="780" t="s">
        <v>900</v>
      </c>
      <c r="E248" s="780"/>
      <c r="F248" s="398"/>
      <c r="G248" s="421"/>
      <c r="H248" s="421"/>
      <c r="I248" s="617">
        <f t="shared" ref="I248:I249" si="146">SUM(N248:Z248)</f>
        <v>0</v>
      </c>
      <c r="J248" s="190"/>
      <c r="K248" s="191">
        <f t="shared" si="120"/>
        <v>0</v>
      </c>
      <c r="L248" s="199">
        <f>'082044'!K250</f>
        <v>0</v>
      </c>
      <c r="M248" s="193">
        <f>'082092'!K248</f>
        <v>0</v>
      </c>
      <c r="N248" s="199"/>
      <c r="O248" s="193"/>
      <c r="P248" s="193"/>
      <c r="Q248" s="193"/>
      <c r="R248" s="193"/>
      <c r="S248" s="194"/>
      <c r="T248" s="538"/>
      <c r="U248" s="444"/>
      <c r="V248" s="193"/>
      <c r="W248" s="194"/>
      <c r="X248" s="492"/>
      <c r="Y248" s="192"/>
      <c r="Z248" s="195"/>
    </row>
    <row r="249" spans="1:26" s="209" customFormat="1" hidden="1">
      <c r="A249" s="127" t="s">
        <v>898</v>
      </c>
      <c r="B249" s="189" t="s">
        <v>899</v>
      </c>
      <c r="C249" s="198"/>
      <c r="D249" s="780" t="s">
        <v>901</v>
      </c>
      <c r="E249" s="780"/>
      <c r="F249" s="398"/>
      <c r="G249" s="421"/>
      <c r="H249" s="421"/>
      <c r="I249" s="617">
        <f t="shared" si="146"/>
        <v>0</v>
      </c>
      <c r="J249" s="190"/>
      <c r="K249" s="191">
        <f t="shared" si="120"/>
        <v>0</v>
      </c>
      <c r="L249" s="199">
        <f>'082044'!K251</f>
        <v>0</v>
      </c>
      <c r="M249" s="193">
        <f>'082092'!K249</f>
        <v>0</v>
      </c>
      <c r="N249" s="199"/>
      <c r="O249" s="193"/>
      <c r="P249" s="193"/>
      <c r="Q249" s="193"/>
      <c r="R249" s="193"/>
      <c r="S249" s="194"/>
      <c r="T249" s="538"/>
      <c r="U249" s="444"/>
      <c r="V249" s="193"/>
      <c r="W249" s="194"/>
      <c r="X249" s="492"/>
      <c r="Y249" s="192"/>
      <c r="Z249" s="195"/>
    </row>
    <row r="250" spans="1:26" hidden="1">
      <c r="B250" s="92" t="s">
        <v>709</v>
      </c>
      <c r="C250" s="769" t="s">
        <v>304</v>
      </c>
      <c r="D250" s="770"/>
      <c r="E250" s="770"/>
      <c r="F250" s="399">
        <f>F251+F252+F253+F254+F255</f>
        <v>0</v>
      </c>
      <c r="G250" s="422">
        <f t="shared" ref="G250:H250" si="147">G251+G252+G253+G254+G255</f>
        <v>0</v>
      </c>
      <c r="H250" s="422">
        <f t="shared" si="147"/>
        <v>0</v>
      </c>
      <c r="I250" s="618">
        <f>I251+I252+I253+I254+I255</f>
        <v>0</v>
      </c>
      <c r="J250" s="150">
        <f t="shared" ref="J250:Z250" si="148">J251+J252+J253+J254+J255</f>
        <v>0</v>
      </c>
      <c r="K250" s="166">
        <f t="shared" si="120"/>
        <v>0</v>
      </c>
      <c r="L250" s="94">
        <f>'082044'!K252</f>
        <v>0</v>
      </c>
      <c r="M250" s="95">
        <f>'082092'!K250</f>
        <v>0</v>
      </c>
      <c r="N250" s="94">
        <f t="shared" si="148"/>
        <v>0</v>
      </c>
      <c r="O250" s="95">
        <f t="shared" si="148"/>
        <v>0</v>
      </c>
      <c r="P250" s="95">
        <f t="shared" si="148"/>
        <v>0</v>
      </c>
      <c r="Q250" s="95">
        <f t="shared" si="148"/>
        <v>0</v>
      </c>
      <c r="R250" s="95">
        <f t="shared" si="148"/>
        <v>0</v>
      </c>
      <c r="S250" s="98">
        <f t="shared" si="148"/>
        <v>0</v>
      </c>
      <c r="T250" s="539">
        <f t="shared" ref="T250" si="149">T251+T252+T253+T254+T255</f>
        <v>0</v>
      </c>
      <c r="U250" s="445">
        <f t="shared" si="148"/>
        <v>0</v>
      </c>
      <c r="V250" s="95">
        <f t="shared" si="148"/>
        <v>0</v>
      </c>
      <c r="W250" s="98">
        <f t="shared" si="148"/>
        <v>0</v>
      </c>
      <c r="X250" s="489">
        <f t="shared" si="148"/>
        <v>0</v>
      </c>
      <c r="Y250" s="97">
        <f t="shared" si="148"/>
        <v>0</v>
      </c>
      <c r="Z250" s="99">
        <f t="shared" si="148"/>
        <v>0</v>
      </c>
    </row>
    <row r="251" spans="1:26" s="41" customFormat="1" hidden="1">
      <c r="A251" s="127" t="s">
        <v>305</v>
      </c>
      <c r="B251" s="196" t="s">
        <v>710</v>
      </c>
      <c r="C251" s="804" t="s">
        <v>385</v>
      </c>
      <c r="D251" s="805"/>
      <c r="E251" s="805"/>
      <c r="F251" s="401"/>
      <c r="G251" s="424"/>
      <c r="H251" s="424"/>
      <c r="I251" s="620">
        <f t="shared" ref="I251:I257" si="150">SUM(N251:Z251)</f>
        <v>0</v>
      </c>
      <c r="J251" s="197"/>
      <c r="K251" s="211">
        <f t="shared" si="120"/>
        <v>0</v>
      </c>
      <c r="L251" s="212">
        <f>'082044'!K253</f>
        <v>0</v>
      </c>
      <c r="M251" s="213">
        <f>'082092'!K251</f>
        <v>0</v>
      </c>
      <c r="N251" s="212"/>
      <c r="O251" s="213"/>
      <c r="P251" s="213"/>
      <c r="Q251" s="213"/>
      <c r="R251" s="213"/>
      <c r="S251" s="216"/>
      <c r="T251" s="545"/>
      <c r="U251" s="451"/>
      <c r="V251" s="213"/>
      <c r="W251" s="216"/>
      <c r="X251" s="560"/>
      <c r="Y251" s="215"/>
      <c r="Z251" s="214"/>
    </row>
    <row r="252" spans="1:26" s="41" customFormat="1" hidden="1">
      <c r="A252" s="127" t="s">
        <v>306</v>
      </c>
      <c r="B252" s="196" t="s">
        <v>711</v>
      </c>
      <c r="C252" s="804" t="s">
        <v>386</v>
      </c>
      <c r="D252" s="805"/>
      <c r="E252" s="805"/>
      <c r="F252" s="401"/>
      <c r="G252" s="424"/>
      <c r="H252" s="424"/>
      <c r="I252" s="620">
        <f t="shared" si="150"/>
        <v>0</v>
      </c>
      <c r="J252" s="197"/>
      <c r="K252" s="211">
        <f t="shared" si="120"/>
        <v>0</v>
      </c>
      <c r="L252" s="212">
        <f>'082044'!K254</f>
        <v>0</v>
      </c>
      <c r="M252" s="213">
        <f>'082092'!K252</f>
        <v>0</v>
      </c>
      <c r="N252" s="212"/>
      <c r="O252" s="213"/>
      <c r="P252" s="213"/>
      <c r="Q252" s="213"/>
      <c r="R252" s="213"/>
      <c r="S252" s="216"/>
      <c r="T252" s="545"/>
      <c r="U252" s="451"/>
      <c r="V252" s="213"/>
      <c r="W252" s="216"/>
      <c r="X252" s="560"/>
      <c r="Y252" s="215"/>
      <c r="Z252" s="214"/>
    </row>
    <row r="253" spans="1:26" s="41" customFormat="1" hidden="1">
      <c r="A253" s="127" t="s">
        <v>307</v>
      </c>
      <c r="B253" s="196" t="s">
        <v>712</v>
      </c>
      <c r="C253" s="804" t="s">
        <v>308</v>
      </c>
      <c r="D253" s="805"/>
      <c r="E253" s="805"/>
      <c r="F253" s="401"/>
      <c r="G253" s="424"/>
      <c r="H253" s="424"/>
      <c r="I253" s="620">
        <f t="shared" si="150"/>
        <v>0</v>
      </c>
      <c r="J253" s="197"/>
      <c r="K253" s="211">
        <f t="shared" si="120"/>
        <v>0</v>
      </c>
      <c r="L253" s="212">
        <f>'082044'!K255</f>
        <v>0</v>
      </c>
      <c r="M253" s="213">
        <f>'082092'!K253</f>
        <v>0</v>
      </c>
      <c r="N253" s="212"/>
      <c r="O253" s="213"/>
      <c r="P253" s="213"/>
      <c r="Q253" s="213"/>
      <c r="R253" s="213"/>
      <c r="S253" s="216"/>
      <c r="T253" s="545"/>
      <c r="U253" s="451"/>
      <c r="V253" s="213"/>
      <c r="W253" s="216"/>
      <c r="X253" s="560"/>
      <c r="Y253" s="215"/>
      <c r="Z253" s="214"/>
    </row>
    <row r="254" spans="1:26" s="41" customFormat="1" hidden="1">
      <c r="A254" s="127" t="s">
        <v>309</v>
      </c>
      <c r="B254" s="196" t="s">
        <v>713</v>
      </c>
      <c r="C254" s="804" t="s">
        <v>310</v>
      </c>
      <c r="D254" s="805"/>
      <c r="E254" s="805"/>
      <c r="F254" s="401"/>
      <c r="G254" s="424"/>
      <c r="H254" s="424"/>
      <c r="I254" s="620">
        <f t="shared" si="150"/>
        <v>0</v>
      </c>
      <c r="J254" s="197"/>
      <c r="K254" s="211">
        <f t="shared" si="120"/>
        <v>0</v>
      </c>
      <c r="L254" s="212">
        <f>'082044'!K256</f>
        <v>0</v>
      </c>
      <c r="M254" s="213">
        <f>'082092'!K254</f>
        <v>0</v>
      </c>
      <c r="N254" s="212"/>
      <c r="O254" s="213"/>
      <c r="P254" s="213"/>
      <c r="Q254" s="213"/>
      <c r="R254" s="213"/>
      <c r="S254" s="216"/>
      <c r="T254" s="545"/>
      <c r="U254" s="451"/>
      <c r="V254" s="213"/>
      <c r="W254" s="216"/>
      <c r="X254" s="560"/>
      <c r="Y254" s="215"/>
      <c r="Z254" s="214"/>
    </row>
    <row r="255" spans="1:26" s="41" customFormat="1" hidden="1">
      <c r="A255" s="127" t="s">
        <v>311</v>
      </c>
      <c r="B255" s="196" t="s">
        <v>714</v>
      </c>
      <c r="C255" s="804" t="s">
        <v>387</v>
      </c>
      <c r="D255" s="805"/>
      <c r="E255" s="805"/>
      <c r="F255" s="401"/>
      <c r="G255" s="424"/>
      <c r="H255" s="424"/>
      <c r="I255" s="620">
        <f t="shared" si="150"/>
        <v>0</v>
      </c>
      <c r="J255" s="197"/>
      <c r="K255" s="211">
        <f t="shared" si="120"/>
        <v>0</v>
      </c>
      <c r="L255" s="212">
        <f>'082044'!K257</f>
        <v>0</v>
      </c>
      <c r="M255" s="213">
        <f>'082092'!K255</f>
        <v>0</v>
      </c>
      <c r="N255" s="212"/>
      <c r="O255" s="213"/>
      <c r="P255" s="213"/>
      <c r="Q255" s="213"/>
      <c r="R255" s="213"/>
      <c r="S255" s="216"/>
      <c r="T255" s="545"/>
      <c r="U255" s="451"/>
      <c r="V255" s="213"/>
      <c r="W255" s="216"/>
      <c r="X255" s="560"/>
      <c r="Y255" s="215"/>
      <c r="Z255" s="214"/>
    </row>
    <row r="256" spans="1:26" hidden="1">
      <c r="A256" s="127" t="s">
        <v>313</v>
      </c>
      <c r="B256" s="92" t="s">
        <v>715</v>
      </c>
      <c r="C256" s="769" t="s">
        <v>312</v>
      </c>
      <c r="D256" s="770"/>
      <c r="E256" s="770"/>
      <c r="F256" s="399"/>
      <c r="G256" s="422"/>
      <c r="H256" s="422"/>
      <c r="I256" s="618">
        <f t="shared" si="150"/>
        <v>0</v>
      </c>
      <c r="J256" s="150"/>
      <c r="K256" s="166">
        <f t="shared" si="120"/>
        <v>0</v>
      </c>
      <c r="L256" s="94">
        <f>'082044'!K258</f>
        <v>0</v>
      </c>
      <c r="M256" s="95">
        <f>'082092'!K256</f>
        <v>0</v>
      </c>
      <c r="N256" s="94"/>
      <c r="O256" s="95"/>
      <c r="P256" s="95"/>
      <c r="Q256" s="95"/>
      <c r="R256" s="95"/>
      <c r="S256" s="98"/>
      <c r="T256" s="539"/>
      <c r="U256" s="445"/>
      <c r="V256" s="95"/>
      <c r="W256" s="98"/>
      <c r="X256" s="489"/>
      <c r="Y256" s="97"/>
      <c r="Z256" s="99"/>
    </row>
    <row r="257" spans="1:26" ht="15.75" hidden="1" thickBot="1">
      <c r="A257" s="127" t="s">
        <v>902</v>
      </c>
      <c r="B257" s="92" t="s">
        <v>903</v>
      </c>
      <c r="C257" s="769" t="s">
        <v>904</v>
      </c>
      <c r="D257" s="770"/>
      <c r="E257" s="770"/>
      <c r="F257" s="399"/>
      <c r="G257" s="422"/>
      <c r="H257" s="422"/>
      <c r="I257" s="618">
        <f t="shared" si="150"/>
        <v>0</v>
      </c>
      <c r="J257" s="150"/>
      <c r="K257" s="166">
        <f t="shared" si="120"/>
        <v>0</v>
      </c>
      <c r="L257" s="94">
        <f>'082044'!K259</f>
        <v>0</v>
      </c>
      <c r="M257" s="95">
        <f>'082092'!K257</f>
        <v>0</v>
      </c>
      <c r="N257" s="94"/>
      <c r="O257" s="95"/>
      <c r="P257" s="95"/>
      <c r="Q257" s="95"/>
      <c r="R257" s="95"/>
      <c r="S257" s="98"/>
      <c r="T257" s="539"/>
      <c r="U257" s="445"/>
      <c r="V257" s="95"/>
      <c r="W257" s="98"/>
      <c r="X257" s="489"/>
      <c r="Y257" s="97"/>
      <c r="Z257" s="99"/>
    </row>
    <row r="258" spans="1:26" ht="15.75" thickBot="1">
      <c r="B258" s="806" t="s">
        <v>314</v>
      </c>
      <c r="C258" s="807"/>
      <c r="D258" s="807"/>
      <c r="E258" s="807"/>
      <c r="F258" s="396">
        <f>F5+F24+F32+F62+F78+F150+F160+F165+F228</f>
        <v>6367794</v>
      </c>
      <c r="G258" s="419">
        <f t="shared" ref="G258:H258" si="151">G5+G24+G32+G62+G78+G150+G160+G165+G228</f>
        <v>7424922</v>
      </c>
      <c r="H258" s="419">
        <f t="shared" si="151"/>
        <v>7170958</v>
      </c>
      <c r="I258" s="615">
        <f>I5+I24+I32+I62+I78+I150+I160+I165+I228</f>
        <v>6208388.5</v>
      </c>
      <c r="J258" s="147">
        <f>J5+J24+J32+J62+J78+J150+J160+J165+J228</f>
        <v>1000000</v>
      </c>
      <c r="K258" s="164">
        <f t="shared" si="120"/>
        <v>7208388.5</v>
      </c>
      <c r="L258" s="86">
        <f>'082044'!K260</f>
        <v>1415358</v>
      </c>
      <c r="M258" s="87">
        <f>'082092'!K258</f>
        <v>5793030.5</v>
      </c>
      <c r="N258" s="86">
        <f t="shared" ref="N258:Z258" si="152">N5+N24+N32+N62+N78+N150+N160+N165+N228</f>
        <v>458114</v>
      </c>
      <c r="O258" s="87">
        <f t="shared" si="152"/>
        <v>520632</v>
      </c>
      <c r="P258" s="87">
        <f t="shared" si="152"/>
        <v>447701</v>
      </c>
      <c r="Q258" s="87">
        <f t="shared" si="152"/>
        <v>477066</v>
      </c>
      <c r="R258" s="87">
        <f t="shared" si="152"/>
        <v>459689</v>
      </c>
      <c r="S258" s="90">
        <f t="shared" si="152"/>
        <v>986620</v>
      </c>
      <c r="T258" s="536">
        <f t="shared" si="152"/>
        <v>3349822</v>
      </c>
      <c r="U258" s="442">
        <f t="shared" si="152"/>
        <v>434207</v>
      </c>
      <c r="V258" s="87">
        <f t="shared" si="152"/>
        <v>350274</v>
      </c>
      <c r="W258" s="90">
        <f t="shared" si="152"/>
        <v>933351</v>
      </c>
      <c r="X258" s="486">
        <f t="shared" si="152"/>
        <v>800199.5</v>
      </c>
      <c r="Y258" s="89">
        <f t="shared" si="152"/>
        <v>797118.5</v>
      </c>
      <c r="Z258" s="91">
        <f t="shared" si="152"/>
        <v>543416.5</v>
      </c>
    </row>
    <row r="259" spans="1:26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>
      <c r="B260" s="25"/>
      <c r="C260" s="26"/>
      <c r="D260" s="26"/>
      <c r="E260" s="24"/>
      <c r="F260" s="24"/>
      <c r="G260" s="38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6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6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6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6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6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6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6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6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6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6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6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6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6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6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6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6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6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6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6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6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6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6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6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6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6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6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6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6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6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6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6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6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6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6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6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</sheetData>
  <mergeCells count="247">
    <mergeCell ref="J3:J4"/>
    <mergeCell ref="K3:K4"/>
    <mergeCell ref="F2:F4"/>
    <mergeCell ref="N2:Z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N3:W3"/>
    <mergeCell ref="X3:Z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B258:E258"/>
    <mergeCell ref="L2:M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G740"/>
  <sheetViews>
    <sheetView workbookViewId="0">
      <pane xSplit="5" ySplit="4" topLeftCell="O5" activePane="bottomRight" state="frozen"/>
      <selection pane="topRight" activeCell="F1" sqref="F1"/>
      <selection pane="bottomLeft" activeCell="A5" sqref="A5"/>
      <selection pane="bottomRight" activeCell="S3" sqref="S3:AB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.7109375" style="12" customWidth="1"/>
    <col min="10" max="10" width="11.140625" style="12" customWidth="1"/>
    <col min="11" max="11" width="13.140625" style="49" customWidth="1"/>
    <col min="12" max="13" width="14.5703125" style="12" customWidth="1"/>
    <col min="14" max="14" width="12.85546875" style="12" customWidth="1"/>
    <col min="15" max="15" width="10.140625" style="12" bestFit="1" customWidth="1"/>
    <col min="16" max="16" width="12" style="12" customWidth="1"/>
    <col min="17" max="17" width="13.7109375" style="12" customWidth="1"/>
    <col min="18" max="18" width="11.28515625" style="12" customWidth="1"/>
    <col min="19" max="30" width="11.28515625" style="12" bestFit="1" customWidth="1"/>
    <col min="31" max="31" width="11.85546875" style="12" bestFit="1" customWidth="1"/>
    <col min="32" max="32" width="9.85546875" style="17" bestFit="1" customWidth="1"/>
    <col min="33" max="16384" width="9.140625" style="17"/>
  </cols>
  <sheetData>
    <row r="1" spans="1:31" ht="15.75" thickBot="1">
      <c r="AE1" s="11" t="s">
        <v>827</v>
      </c>
    </row>
    <row r="2" spans="1:31" ht="15" customHeight="1">
      <c r="B2" s="750" t="s">
        <v>0</v>
      </c>
      <c r="C2" s="751"/>
      <c r="D2" s="751"/>
      <c r="E2" s="751"/>
      <c r="F2" s="75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1126</v>
      </c>
      <c r="M2" s="757"/>
      <c r="N2" s="757"/>
      <c r="O2" s="757"/>
      <c r="P2" s="757"/>
      <c r="Q2" s="757"/>
      <c r="R2" s="758"/>
      <c r="S2" s="756" t="s">
        <v>1127</v>
      </c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98"/>
    </row>
    <row r="3" spans="1:31" ht="22.5" customHeight="1">
      <c r="B3" s="752"/>
      <c r="C3" s="753"/>
      <c r="D3" s="753"/>
      <c r="E3" s="753"/>
      <c r="F3" s="752"/>
      <c r="G3" s="766"/>
      <c r="H3" s="766"/>
      <c r="I3" s="828" t="s">
        <v>853</v>
      </c>
      <c r="J3" s="830" t="s">
        <v>854</v>
      </c>
      <c r="K3" s="832" t="s">
        <v>571</v>
      </c>
      <c r="L3" s="844" t="s">
        <v>968</v>
      </c>
      <c r="M3" s="738" t="s">
        <v>1097</v>
      </c>
      <c r="N3" s="738" t="s">
        <v>856</v>
      </c>
      <c r="O3" s="738" t="s">
        <v>967</v>
      </c>
      <c r="P3" s="738" t="s">
        <v>1122</v>
      </c>
      <c r="Q3" s="738" t="s">
        <v>1066</v>
      </c>
      <c r="R3" s="852" t="s">
        <v>969</v>
      </c>
      <c r="S3" s="794" t="s">
        <v>1095</v>
      </c>
      <c r="T3" s="795"/>
      <c r="U3" s="795"/>
      <c r="V3" s="795"/>
      <c r="W3" s="795"/>
      <c r="X3" s="795"/>
      <c r="Y3" s="795"/>
      <c r="Z3" s="795"/>
      <c r="AA3" s="795"/>
      <c r="AB3" s="795"/>
      <c r="AC3" s="796" t="s">
        <v>1092</v>
      </c>
      <c r="AD3" s="795"/>
      <c r="AE3" s="797"/>
    </row>
    <row r="4" spans="1:31" ht="28.5" customHeight="1" thickBot="1">
      <c r="B4" s="754"/>
      <c r="C4" s="755"/>
      <c r="D4" s="755"/>
      <c r="E4" s="755"/>
      <c r="F4" s="754"/>
      <c r="G4" s="767"/>
      <c r="H4" s="767"/>
      <c r="I4" s="829"/>
      <c r="J4" s="831"/>
      <c r="K4" s="833"/>
      <c r="L4" s="845"/>
      <c r="M4" s="739"/>
      <c r="N4" s="739"/>
      <c r="O4" s="739"/>
      <c r="P4" s="739"/>
      <c r="Q4" s="739"/>
      <c r="R4" s="763"/>
      <c r="S4" s="131" t="s">
        <v>593</v>
      </c>
      <c r="T4" s="65" t="s">
        <v>594</v>
      </c>
      <c r="U4" s="65" t="s">
        <v>595</v>
      </c>
      <c r="V4" s="65" t="s">
        <v>596</v>
      </c>
      <c r="W4" s="65" t="s">
        <v>597</v>
      </c>
      <c r="X4" s="608" t="s">
        <v>598</v>
      </c>
      <c r="Y4" s="535" t="s">
        <v>1107</v>
      </c>
      <c r="Z4" s="557" t="s">
        <v>599</v>
      </c>
      <c r="AA4" s="83" t="s">
        <v>600</v>
      </c>
      <c r="AB4" s="673" t="s">
        <v>601</v>
      </c>
      <c r="AC4" s="485" t="s">
        <v>602</v>
      </c>
      <c r="AD4" s="653" t="s">
        <v>603</v>
      </c>
      <c r="AE4" s="66" t="s">
        <v>604</v>
      </c>
    </row>
    <row r="5" spans="1:31" ht="15.75" thickBot="1">
      <c r="B5" s="84" t="s">
        <v>118</v>
      </c>
      <c r="C5" s="834" t="s">
        <v>119</v>
      </c>
      <c r="D5" s="835"/>
      <c r="E5" s="835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AE5" si="0">J6+J20</f>
        <v>0</v>
      </c>
      <c r="K5" s="164">
        <f>SUM(I5:J5)</f>
        <v>0</v>
      </c>
      <c r="L5" s="85">
        <f t="shared" ref="L5:R5" si="1">L6+L20</f>
        <v>0</v>
      </c>
      <c r="M5" s="87">
        <f t="shared" ref="M5" si="2">M6+M20</f>
        <v>0</v>
      </c>
      <c r="N5" s="87">
        <f t="shared" si="1"/>
        <v>0</v>
      </c>
      <c r="O5" s="87">
        <f t="shared" si="1"/>
        <v>0</v>
      </c>
      <c r="P5" s="87">
        <f t="shared" si="1"/>
        <v>0</v>
      </c>
      <c r="Q5" s="87">
        <f t="shared" ref="Q5" si="3">Q6+Q20</f>
        <v>0</v>
      </c>
      <c r="R5" s="87">
        <f t="shared" si="1"/>
        <v>0</v>
      </c>
      <c r="S5" s="86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0</v>
      </c>
      <c r="W5" s="87">
        <f t="shared" si="0"/>
        <v>0</v>
      </c>
      <c r="X5" s="90">
        <f t="shared" si="0"/>
        <v>0</v>
      </c>
      <c r="Y5" s="536">
        <f>SUM(S5:X5)</f>
        <v>0</v>
      </c>
      <c r="Z5" s="442">
        <f t="shared" si="0"/>
        <v>0</v>
      </c>
      <c r="AA5" s="87">
        <f t="shared" si="0"/>
        <v>0</v>
      </c>
      <c r="AB5" s="90">
        <f t="shared" si="0"/>
        <v>0</v>
      </c>
      <c r="AC5" s="486">
        <f t="shared" si="0"/>
        <v>0</v>
      </c>
      <c r="AD5" s="89">
        <f t="shared" si="0"/>
        <v>0</v>
      </c>
      <c r="AE5" s="91">
        <f t="shared" si="0"/>
        <v>0</v>
      </c>
    </row>
    <row r="6" spans="1:31" hidden="1">
      <c r="B6" s="124" t="s">
        <v>609</v>
      </c>
      <c r="C6" s="748" t="s">
        <v>120</v>
      </c>
      <c r="D6" s="749"/>
      <c r="E6" s="749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AE6" si="4">J7+J8+J9+J10+J11+J12+J13+J14+J15+J16+J17+J18+J19</f>
        <v>0</v>
      </c>
      <c r="K6" s="165">
        <f t="shared" ref="K6:K69" si="5">SUM(I6:J6)</f>
        <v>0</v>
      </c>
      <c r="L6" s="117">
        <f t="shared" ref="L6:R6" si="6">L7+L8+L9+L10+L11+L12+L13+L14+L15+L16+L17+L18+L19</f>
        <v>0</v>
      </c>
      <c r="M6" s="119">
        <f t="shared" ref="M6" si="7">M7+M8+M9+M10+M11+M12+M13+M14+M15+M16+M17+M18+M19</f>
        <v>0</v>
      </c>
      <c r="N6" s="119">
        <f t="shared" si="6"/>
        <v>0</v>
      </c>
      <c r="O6" s="119">
        <f t="shared" si="6"/>
        <v>0</v>
      </c>
      <c r="P6" s="119">
        <f t="shared" si="6"/>
        <v>0</v>
      </c>
      <c r="Q6" s="119">
        <f t="shared" ref="Q6" si="8">Q7+Q8+Q9+Q10+Q11+Q12+Q13+Q14+Q15+Q16+Q17+Q18+Q19</f>
        <v>0</v>
      </c>
      <c r="R6" s="119">
        <f t="shared" si="6"/>
        <v>0</v>
      </c>
      <c r="S6" s="118">
        <f t="shared" si="4"/>
        <v>0</v>
      </c>
      <c r="T6" s="119">
        <f t="shared" si="4"/>
        <v>0</v>
      </c>
      <c r="U6" s="119">
        <f t="shared" si="4"/>
        <v>0</v>
      </c>
      <c r="V6" s="119">
        <f t="shared" si="4"/>
        <v>0</v>
      </c>
      <c r="W6" s="119">
        <f t="shared" si="4"/>
        <v>0</v>
      </c>
      <c r="X6" s="122">
        <f t="shared" si="4"/>
        <v>0</v>
      </c>
      <c r="Y6" s="537">
        <f t="shared" ref="Y6:Y69" si="9">SUM(S6:X6)</f>
        <v>0</v>
      </c>
      <c r="Z6" s="443">
        <f t="shared" si="4"/>
        <v>0</v>
      </c>
      <c r="AA6" s="119">
        <f t="shared" si="4"/>
        <v>0</v>
      </c>
      <c r="AB6" s="122">
        <f t="shared" si="4"/>
        <v>0</v>
      </c>
      <c r="AC6" s="487">
        <f t="shared" si="4"/>
        <v>0</v>
      </c>
      <c r="AD6" s="121">
        <f t="shared" si="4"/>
        <v>0</v>
      </c>
      <c r="AE6" s="123">
        <f t="shared" si="4"/>
        <v>0</v>
      </c>
    </row>
    <row r="7" spans="1:31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10">SUM(R7:AD7)</f>
        <v>0</v>
      </c>
      <c r="G7" s="421">
        <f t="shared" ref="G7:H19" si="11">SUM(R7:AD7)</f>
        <v>0</v>
      </c>
      <c r="H7" s="421">
        <f t="shared" si="11"/>
        <v>0</v>
      </c>
      <c r="I7" s="617">
        <f>SUM(S7:AE7)</f>
        <v>0</v>
      </c>
      <c r="J7" s="190"/>
      <c r="K7" s="191">
        <f t="shared" si="5"/>
        <v>0</v>
      </c>
      <c r="L7" s="201"/>
      <c r="M7" s="193"/>
      <c r="N7" s="193"/>
      <c r="O7" s="193"/>
      <c r="P7" s="193"/>
      <c r="Q7" s="193"/>
      <c r="R7" s="193"/>
      <c r="S7" s="199"/>
      <c r="T7" s="193"/>
      <c r="U7" s="193"/>
      <c r="V7" s="193"/>
      <c r="W7" s="193"/>
      <c r="X7" s="194"/>
      <c r="Y7" s="538">
        <f t="shared" si="9"/>
        <v>0</v>
      </c>
      <c r="Z7" s="444"/>
      <c r="AA7" s="193"/>
      <c r="AB7" s="194"/>
      <c r="AC7" s="492"/>
      <c r="AD7" s="192"/>
      <c r="AE7" s="195"/>
    </row>
    <row r="8" spans="1:31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10"/>
        <v>0</v>
      </c>
      <c r="G8" s="421">
        <f t="shared" si="11"/>
        <v>0</v>
      </c>
      <c r="H8" s="421">
        <f t="shared" si="11"/>
        <v>0</v>
      </c>
      <c r="I8" s="617">
        <f t="shared" ref="I8:I19" si="12">SUM(S8:AE8)</f>
        <v>0</v>
      </c>
      <c r="J8" s="190"/>
      <c r="K8" s="191">
        <f t="shared" si="5"/>
        <v>0</v>
      </c>
      <c r="L8" s="201"/>
      <c r="M8" s="193"/>
      <c r="N8" s="193"/>
      <c r="O8" s="193"/>
      <c r="P8" s="193"/>
      <c r="Q8" s="193"/>
      <c r="R8" s="193"/>
      <c r="S8" s="199"/>
      <c r="T8" s="193"/>
      <c r="U8" s="193"/>
      <c r="V8" s="193"/>
      <c r="W8" s="193"/>
      <c r="X8" s="194"/>
      <c r="Y8" s="538">
        <f t="shared" si="9"/>
        <v>0</v>
      </c>
      <c r="Z8" s="444"/>
      <c r="AA8" s="193"/>
      <c r="AB8" s="194"/>
      <c r="AC8" s="492"/>
      <c r="AD8" s="192"/>
      <c r="AE8" s="195"/>
    </row>
    <row r="9" spans="1:31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10"/>
        <v>0</v>
      </c>
      <c r="G9" s="421">
        <f t="shared" si="11"/>
        <v>0</v>
      </c>
      <c r="H9" s="421">
        <f t="shared" si="11"/>
        <v>0</v>
      </c>
      <c r="I9" s="617">
        <f t="shared" si="12"/>
        <v>0</v>
      </c>
      <c r="J9" s="190"/>
      <c r="K9" s="191">
        <f t="shared" si="5"/>
        <v>0</v>
      </c>
      <c r="L9" s="201"/>
      <c r="M9" s="193"/>
      <c r="N9" s="193"/>
      <c r="O9" s="193"/>
      <c r="P9" s="193"/>
      <c r="Q9" s="193"/>
      <c r="R9" s="193"/>
      <c r="S9" s="199"/>
      <c r="T9" s="193"/>
      <c r="U9" s="193"/>
      <c r="V9" s="193"/>
      <c r="W9" s="193"/>
      <c r="X9" s="194"/>
      <c r="Y9" s="538">
        <f t="shared" si="9"/>
        <v>0</v>
      </c>
      <c r="Z9" s="444"/>
      <c r="AA9" s="193"/>
      <c r="AB9" s="194"/>
      <c r="AC9" s="492"/>
      <c r="AD9" s="192"/>
      <c r="AE9" s="195"/>
    </row>
    <row r="10" spans="1:31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10"/>
        <v>0</v>
      </c>
      <c r="G10" s="421">
        <f t="shared" si="11"/>
        <v>0</v>
      </c>
      <c r="H10" s="421">
        <f t="shared" si="11"/>
        <v>0</v>
      </c>
      <c r="I10" s="617">
        <f t="shared" si="12"/>
        <v>0</v>
      </c>
      <c r="J10" s="190"/>
      <c r="K10" s="191">
        <f t="shared" si="5"/>
        <v>0</v>
      </c>
      <c r="L10" s="201"/>
      <c r="M10" s="193"/>
      <c r="N10" s="193"/>
      <c r="O10" s="193"/>
      <c r="P10" s="193"/>
      <c r="Q10" s="193"/>
      <c r="R10" s="193"/>
      <c r="S10" s="199"/>
      <c r="T10" s="193"/>
      <c r="U10" s="193"/>
      <c r="V10" s="193"/>
      <c r="W10" s="193"/>
      <c r="X10" s="194"/>
      <c r="Y10" s="538">
        <f t="shared" si="9"/>
        <v>0</v>
      </c>
      <c r="Z10" s="444"/>
      <c r="AA10" s="193"/>
      <c r="AB10" s="194"/>
      <c r="AC10" s="492"/>
      <c r="AD10" s="192"/>
      <c r="AE10" s="195"/>
    </row>
    <row r="11" spans="1:31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10"/>
        <v>0</v>
      </c>
      <c r="G11" s="421">
        <f t="shared" si="11"/>
        <v>0</v>
      </c>
      <c r="H11" s="421">
        <f t="shared" si="11"/>
        <v>0</v>
      </c>
      <c r="I11" s="617">
        <f t="shared" si="12"/>
        <v>0</v>
      </c>
      <c r="J11" s="190"/>
      <c r="K11" s="191">
        <f t="shared" si="5"/>
        <v>0</v>
      </c>
      <c r="L11" s="201"/>
      <c r="M11" s="193"/>
      <c r="N11" s="193"/>
      <c r="O11" s="193"/>
      <c r="P11" s="193"/>
      <c r="Q11" s="193"/>
      <c r="R11" s="193"/>
      <c r="S11" s="199"/>
      <c r="T11" s="193"/>
      <c r="U11" s="193"/>
      <c r="V11" s="193"/>
      <c r="W11" s="193"/>
      <c r="X11" s="194"/>
      <c r="Y11" s="538">
        <f t="shared" si="9"/>
        <v>0</v>
      </c>
      <c r="Z11" s="444"/>
      <c r="AA11" s="193"/>
      <c r="AB11" s="194"/>
      <c r="AC11" s="492"/>
      <c r="AD11" s="192"/>
      <c r="AE11" s="195"/>
    </row>
    <row r="12" spans="1:31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10"/>
        <v>0</v>
      </c>
      <c r="G12" s="421">
        <f t="shared" si="11"/>
        <v>0</v>
      </c>
      <c r="H12" s="421">
        <f t="shared" si="11"/>
        <v>0</v>
      </c>
      <c r="I12" s="617">
        <f t="shared" si="12"/>
        <v>0</v>
      </c>
      <c r="J12" s="190"/>
      <c r="K12" s="191">
        <f t="shared" si="5"/>
        <v>0</v>
      </c>
      <c r="L12" s="201"/>
      <c r="M12" s="193"/>
      <c r="N12" s="193"/>
      <c r="O12" s="193"/>
      <c r="P12" s="193"/>
      <c r="Q12" s="193"/>
      <c r="R12" s="193"/>
      <c r="S12" s="199"/>
      <c r="T12" s="193"/>
      <c r="U12" s="193"/>
      <c r="V12" s="193"/>
      <c r="W12" s="193"/>
      <c r="X12" s="194"/>
      <c r="Y12" s="538">
        <f t="shared" si="9"/>
        <v>0</v>
      </c>
      <c r="Z12" s="444"/>
      <c r="AA12" s="193"/>
      <c r="AB12" s="194"/>
      <c r="AC12" s="492"/>
      <c r="AD12" s="192"/>
      <c r="AE12" s="195"/>
    </row>
    <row r="13" spans="1:31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10"/>
        <v>0</v>
      </c>
      <c r="G13" s="421">
        <f t="shared" si="11"/>
        <v>0</v>
      </c>
      <c r="H13" s="421">
        <f t="shared" si="11"/>
        <v>0</v>
      </c>
      <c r="I13" s="617">
        <f t="shared" si="12"/>
        <v>0</v>
      </c>
      <c r="J13" s="190"/>
      <c r="K13" s="191">
        <f t="shared" si="5"/>
        <v>0</v>
      </c>
      <c r="L13" s="201"/>
      <c r="M13" s="193"/>
      <c r="N13" s="193"/>
      <c r="O13" s="193"/>
      <c r="P13" s="193"/>
      <c r="Q13" s="193"/>
      <c r="R13" s="193"/>
      <c r="S13" s="199"/>
      <c r="T13" s="193"/>
      <c r="U13" s="193"/>
      <c r="V13" s="193"/>
      <c r="W13" s="193"/>
      <c r="X13" s="194"/>
      <c r="Y13" s="538">
        <f t="shared" si="9"/>
        <v>0</v>
      </c>
      <c r="Z13" s="444"/>
      <c r="AA13" s="193"/>
      <c r="AB13" s="194"/>
      <c r="AC13" s="492"/>
      <c r="AD13" s="192"/>
      <c r="AE13" s="195"/>
    </row>
    <row r="14" spans="1:31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10"/>
        <v>0</v>
      </c>
      <c r="G14" s="421">
        <f t="shared" si="11"/>
        <v>0</v>
      </c>
      <c r="H14" s="421">
        <f t="shared" si="11"/>
        <v>0</v>
      </c>
      <c r="I14" s="617">
        <f t="shared" si="12"/>
        <v>0</v>
      </c>
      <c r="J14" s="190"/>
      <c r="K14" s="191">
        <f t="shared" si="5"/>
        <v>0</v>
      </c>
      <c r="L14" s="201"/>
      <c r="M14" s="193"/>
      <c r="N14" s="193"/>
      <c r="O14" s="193"/>
      <c r="P14" s="193"/>
      <c r="Q14" s="193"/>
      <c r="R14" s="193"/>
      <c r="S14" s="199"/>
      <c r="T14" s="193"/>
      <c r="U14" s="193"/>
      <c r="V14" s="193"/>
      <c r="W14" s="193"/>
      <c r="X14" s="194"/>
      <c r="Y14" s="538">
        <f t="shared" si="9"/>
        <v>0</v>
      </c>
      <c r="Z14" s="444"/>
      <c r="AA14" s="193"/>
      <c r="AB14" s="194"/>
      <c r="AC14" s="492"/>
      <c r="AD14" s="192"/>
      <c r="AE14" s="195"/>
    </row>
    <row r="15" spans="1:31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10"/>
        <v>0</v>
      </c>
      <c r="G15" s="421">
        <f t="shared" si="11"/>
        <v>0</v>
      </c>
      <c r="H15" s="421">
        <f t="shared" si="11"/>
        <v>0</v>
      </c>
      <c r="I15" s="617">
        <f t="shared" si="12"/>
        <v>0</v>
      </c>
      <c r="J15" s="190"/>
      <c r="K15" s="191">
        <f t="shared" si="5"/>
        <v>0</v>
      </c>
      <c r="L15" s="201"/>
      <c r="M15" s="193"/>
      <c r="N15" s="193"/>
      <c r="O15" s="193"/>
      <c r="P15" s="193"/>
      <c r="Q15" s="193"/>
      <c r="R15" s="193"/>
      <c r="S15" s="199"/>
      <c r="T15" s="193"/>
      <c r="U15" s="193"/>
      <c r="V15" s="193"/>
      <c r="W15" s="193"/>
      <c r="X15" s="194"/>
      <c r="Y15" s="538">
        <f t="shared" si="9"/>
        <v>0</v>
      </c>
      <c r="Z15" s="444"/>
      <c r="AA15" s="193"/>
      <c r="AB15" s="194"/>
      <c r="AC15" s="492"/>
      <c r="AD15" s="192"/>
      <c r="AE15" s="195"/>
    </row>
    <row r="16" spans="1:31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10"/>
        <v>0</v>
      </c>
      <c r="G16" s="421">
        <f t="shared" si="11"/>
        <v>0</v>
      </c>
      <c r="H16" s="421">
        <f t="shared" si="11"/>
        <v>0</v>
      </c>
      <c r="I16" s="617">
        <f t="shared" si="12"/>
        <v>0</v>
      </c>
      <c r="J16" s="190"/>
      <c r="K16" s="191">
        <f t="shared" si="5"/>
        <v>0</v>
      </c>
      <c r="L16" s="201"/>
      <c r="M16" s="193"/>
      <c r="N16" s="193"/>
      <c r="O16" s="193"/>
      <c r="P16" s="193"/>
      <c r="Q16" s="193"/>
      <c r="R16" s="193"/>
      <c r="S16" s="199"/>
      <c r="T16" s="193"/>
      <c r="U16" s="193"/>
      <c r="V16" s="193"/>
      <c r="W16" s="193"/>
      <c r="X16" s="194"/>
      <c r="Y16" s="538">
        <f t="shared" si="9"/>
        <v>0</v>
      </c>
      <c r="Z16" s="444"/>
      <c r="AA16" s="193"/>
      <c r="AB16" s="194"/>
      <c r="AC16" s="492"/>
      <c r="AD16" s="192"/>
      <c r="AE16" s="195"/>
    </row>
    <row r="17" spans="1:31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10"/>
        <v>0</v>
      </c>
      <c r="G17" s="421">
        <f t="shared" si="11"/>
        <v>0</v>
      </c>
      <c r="H17" s="421">
        <f t="shared" si="11"/>
        <v>0</v>
      </c>
      <c r="I17" s="617">
        <f t="shared" si="12"/>
        <v>0</v>
      </c>
      <c r="J17" s="190"/>
      <c r="K17" s="191">
        <f t="shared" si="5"/>
        <v>0</v>
      </c>
      <c r="L17" s="201"/>
      <c r="M17" s="193"/>
      <c r="N17" s="193"/>
      <c r="O17" s="193"/>
      <c r="P17" s="193"/>
      <c r="Q17" s="193"/>
      <c r="R17" s="193"/>
      <c r="S17" s="199"/>
      <c r="T17" s="193"/>
      <c r="U17" s="193"/>
      <c r="V17" s="193"/>
      <c r="W17" s="193"/>
      <c r="X17" s="194"/>
      <c r="Y17" s="538">
        <f t="shared" si="9"/>
        <v>0</v>
      </c>
      <c r="Z17" s="444"/>
      <c r="AA17" s="193"/>
      <c r="AB17" s="194"/>
      <c r="AC17" s="492"/>
      <c r="AD17" s="192"/>
      <c r="AE17" s="195"/>
    </row>
    <row r="18" spans="1:31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10"/>
        <v>0</v>
      </c>
      <c r="G18" s="421">
        <f t="shared" si="11"/>
        <v>0</v>
      </c>
      <c r="H18" s="421">
        <f t="shared" si="11"/>
        <v>0</v>
      </c>
      <c r="I18" s="617">
        <f t="shared" si="12"/>
        <v>0</v>
      </c>
      <c r="J18" s="190"/>
      <c r="K18" s="191">
        <f t="shared" si="5"/>
        <v>0</v>
      </c>
      <c r="L18" s="201"/>
      <c r="M18" s="193"/>
      <c r="N18" s="193"/>
      <c r="O18" s="193"/>
      <c r="P18" s="193"/>
      <c r="Q18" s="193"/>
      <c r="R18" s="193"/>
      <c r="S18" s="199"/>
      <c r="T18" s="193"/>
      <c r="U18" s="193"/>
      <c r="V18" s="193"/>
      <c r="W18" s="193"/>
      <c r="X18" s="194"/>
      <c r="Y18" s="538">
        <f t="shared" si="9"/>
        <v>0</v>
      </c>
      <c r="Z18" s="444"/>
      <c r="AA18" s="193"/>
      <c r="AB18" s="194"/>
      <c r="AC18" s="492"/>
      <c r="AD18" s="192"/>
      <c r="AE18" s="195"/>
    </row>
    <row r="19" spans="1:31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10"/>
        <v>0</v>
      </c>
      <c r="G19" s="421">
        <f t="shared" si="11"/>
        <v>0</v>
      </c>
      <c r="H19" s="421">
        <f t="shared" si="11"/>
        <v>0</v>
      </c>
      <c r="I19" s="617">
        <f t="shared" si="12"/>
        <v>0</v>
      </c>
      <c r="J19" s="190"/>
      <c r="K19" s="191">
        <f t="shared" si="5"/>
        <v>0</v>
      </c>
      <c r="L19" s="201"/>
      <c r="M19" s="193"/>
      <c r="N19" s="193"/>
      <c r="O19" s="193"/>
      <c r="P19" s="193"/>
      <c r="Q19" s="193"/>
      <c r="R19" s="193"/>
      <c r="S19" s="199"/>
      <c r="T19" s="193"/>
      <c r="U19" s="193"/>
      <c r="V19" s="193"/>
      <c r="W19" s="193"/>
      <c r="X19" s="194"/>
      <c r="Y19" s="538">
        <f t="shared" si="9"/>
        <v>0</v>
      </c>
      <c r="Z19" s="444"/>
      <c r="AA19" s="193"/>
      <c r="AB19" s="194"/>
      <c r="AC19" s="492"/>
      <c r="AD19" s="192"/>
      <c r="AE19" s="195"/>
    </row>
    <row r="20" spans="1:31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AE20" si="13">J21+J22+J23</f>
        <v>0</v>
      </c>
      <c r="K20" s="166">
        <f t="shared" si="5"/>
        <v>0</v>
      </c>
      <c r="L20" s="93">
        <f t="shared" ref="L20:R20" si="14">L21+L22+L23</f>
        <v>0</v>
      </c>
      <c r="M20" s="95">
        <f t="shared" ref="M20" si="15">M21+M22+M23</f>
        <v>0</v>
      </c>
      <c r="N20" s="95">
        <f t="shared" si="14"/>
        <v>0</v>
      </c>
      <c r="O20" s="95">
        <f t="shared" si="14"/>
        <v>0</v>
      </c>
      <c r="P20" s="95">
        <f t="shared" si="14"/>
        <v>0</v>
      </c>
      <c r="Q20" s="95">
        <f t="shared" ref="Q20" si="16">Q21+Q22+Q23</f>
        <v>0</v>
      </c>
      <c r="R20" s="95">
        <f t="shared" si="14"/>
        <v>0</v>
      </c>
      <c r="S20" s="94">
        <f t="shared" si="13"/>
        <v>0</v>
      </c>
      <c r="T20" s="95">
        <f t="shared" si="13"/>
        <v>0</v>
      </c>
      <c r="U20" s="95">
        <f t="shared" si="13"/>
        <v>0</v>
      </c>
      <c r="V20" s="95">
        <f t="shared" si="13"/>
        <v>0</v>
      </c>
      <c r="W20" s="95">
        <f t="shared" si="13"/>
        <v>0</v>
      </c>
      <c r="X20" s="98">
        <f t="shared" si="13"/>
        <v>0</v>
      </c>
      <c r="Y20" s="539">
        <f t="shared" si="9"/>
        <v>0</v>
      </c>
      <c r="Z20" s="445">
        <f t="shared" si="13"/>
        <v>0</v>
      </c>
      <c r="AA20" s="95">
        <f t="shared" si="13"/>
        <v>0</v>
      </c>
      <c r="AB20" s="98">
        <f t="shared" si="13"/>
        <v>0</v>
      </c>
      <c r="AC20" s="489">
        <f t="shared" si="13"/>
        <v>0</v>
      </c>
      <c r="AD20" s="97">
        <f t="shared" si="13"/>
        <v>0</v>
      </c>
      <c r="AE20" s="99">
        <f t="shared" si="13"/>
        <v>0</v>
      </c>
    </row>
    <row r="21" spans="1:31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SUM(R21:AD21)</f>
        <v>0</v>
      </c>
      <c r="G21" s="423">
        <f t="shared" ref="G21:H23" si="17">SUM(R21:AD21)</f>
        <v>0</v>
      </c>
      <c r="H21" s="423">
        <f t="shared" si="17"/>
        <v>0</v>
      </c>
      <c r="I21" s="619">
        <f t="shared" ref="I21:I23" si="18">SUM(S21:AE21)</f>
        <v>0</v>
      </c>
      <c r="J21" s="156"/>
      <c r="K21" s="168">
        <f t="shared" si="5"/>
        <v>0</v>
      </c>
      <c r="L21" s="80"/>
      <c r="M21" s="13"/>
      <c r="N21" s="13"/>
      <c r="O21" s="13"/>
      <c r="P21" s="13"/>
      <c r="Q21" s="13"/>
      <c r="R21" s="13"/>
      <c r="S21" s="77"/>
      <c r="T21" s="13"/>
      <c r="U21" s="13"/>
      <c r="V21" s="13"/>
      <c r="W21" s="13"/>
      <c r="X21" s="82"/>
      <c r="Y21" s="540">
        <f t="shared" si="9"/>
        <v>0</v>
      </c>
      <c r="Z21" s="446"/>
      <c r="AA21" s="13"/>
      <c r="AB21" s="82"/>
      <c r="AC21" s="488"/>
      <c r="AD21" s="43"/>
      <c r="AE21" s="45"/>
    </row>
    <row r="22" spans="1:31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SUM(R22:AD22)</f>
        <v>0</v>
      </c>
      <c r="G22" s="423">
        <f t="shared" si="17"/>
        <v>0</v>
      </c>
      <c r="H22" s="423">
        <f t="shared" si="17"/>
        <v>0</v>
      </c>
      <c r="I22" s="619">
        <f t="shared" si="18"/>
        <v>0</v>
      </c>
      <c r="J22" s="156"/>
      <c r="K22" s="168">
        <f t="shared" si="5"/>
        <v>0</v>
      </c>
      <c r="L22" s="80"/>
      <c r="M22" s="13"/>
      <c r="N22" s="13"/>
      <c r="O22" s="13"/>
      <c r="P22" s="13"/>
      <c r="Q22" s="13"/>
      <c r="R22" s="13"/>
      <c r="S22" s="77"/>
      <c r="T22" s="13"/>
      <c r="U22" s="13"/>
      <c r="V22" s="13"/>
      <c r="W22" s="13"/>
      <c r="X22" s="82"/>
      <c r="Y22" s="540">
        <f t="shared" si="9"/>
        <v>0</v>
      </c>
      <c r="Z22" s="446"/>
      <c r="AA22" s="13"/>
      <c r="AB22" s="82"/>
      <c r="AC22" s="488"/>
      <c r="AD22" s="43"/>
      <c r="AE22" s="45"/>
    </row>
    <row r="23" spans="1:31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SUM(R23:AD23)</f>
        <v>0</v>
      </c>
      <c r="G23" s="424">
        <f t="shared" si="17"/>
        <v>0</v>
      </c>
      <c r="H23" s="424">
        <f t="shared" si="17"/>
        <v>0</v>
      </c>
      <c r="I23" s="620">
        <f t="shared" si="18"/>
        <v>0</v>
      </c>
      <c r="J23" s="197"/>
      <c r="K23" s="168">
        <f t="shared" si="5"/>
        <v>0</v>
      </c>
      <c r="L23" s="80"/>
      <c r="M23" s="13"/>
      <c r="N23" s="13"/>
      <c r="O23" s="13"/>
      <c r="P23" s="13"/>
      <c r="Q23" s="13"/>
      <c r="R23" s="13"/>
      <c r="S23" s="77"/>
      <c r="T23" s="13"/>
      <c r="U23" s="13"/>
      <c r="V23" s="13"/>
      <c r="W23" s="13"/>
      <c r="X23" s="82"/>
      <c r="Y23" s="540">
        <f t="shared" si="9"/>
        <v>0</v>
      </c>
      <c r="Z23" s="446"/>
      <c r="AA23" s="13"/>
      <c r="AB23" s="82"/>
      <c r="AC23" s="488"/>
      <c r="AD23" s="43"/>
      <c r="AE23" s="45"/>
    </row>
    <row r="24" spans="1:31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AE24" si="19">J25+J26+J27+J28+J29+J30+J31</f>
        <v>0</v>
      </c>
      <c r="K24" s="164">
        <f t="shared" si="5"/>
        <v>0</v>
      </c>
      <c r="L24" s="85">
        <f t="shared" ref="L24:R24" si="20">L25+L26+L27+L28+L29+L30+L31</f>
        <v>0</v>
      </c>
      <c r="M24" s="87">
        <f t="shared" ref="M24" si="21">M25+M26+M27+M28+M29+M30+M31</f>
        <v>0</v>
      </c>
      <c r="N24" s="87">
        <f t="shared" si="20"/>
        <v>0</v>
      </c>
      <c r="O24" s="87">
        <f t="shared" si="20"/>
        <v>0</v>
      </c>
      <c r="P24" s="87">
        <f t="shared" si="20"/>
        <v>0</v>
      </c>
      <c r="Q24" s="87">
        <f t="shared" ref="Q24" si="22">Q25+Q26+Q27+Q28+Q29+Q30+Q31</f>
        <v>0</v>
      </c>
      <c r="R24" s="87">
        <f t="shared" si="20"/>
        <v>0</v>
      </c>
      <c r="S24" s="86">
        <f t="shared" si="19"/>
        <v>0</v>
      </c>
      <c r="T24" s="87">
        <f t="shared" si="19"/>
        <v>0</v>
      </c>
      <c r="U24" s="87">
        <f t="shared" si="19"/>
        <v>0</v>
      </c>
      <c r="V24" s="87">
        <f t="shared" si="19"/>
        <v>0</v>
      </c>
      <c r="W24" s="87">
        <f t="shared" si="19"/>
        <v>0</v>
      </c>
      <c r="X24" s="90">
        <f t="shared" si="19"/>
        <v>0</v>
      </c>
      <c r="Y24" s="536">
        <f t="shared" si="9"/>
        <v>0</v>
      </c>
      <c r="Z24" s="442">
        <f t="shared" si="19"/>
        <v>0</v>
      </c>
      <c r="AA24" s="87">
        <f t="shared" si="19"/>
        <v>0</v>
      </c>
      <c r="AB24" s="90">
        <f t="shared" si="19"/>
        <v>0</v>
      </c>
      <c r="AC24" s="486">
        <f t="shared" si="19"/>
        <v>0</v>
      </c>
      <c r="AD24" s="89">
        <f t="shared" si="19"/>
        <v>0</v>
      </c>
      <c r="AE24" s="91">
        <f t="shared" si="19"/>
        <v>0</v>
      </c>
    </row>
    <row r="25" spans="1:31" hidden="1">
      <c r="B25" s="61"/>
      <c r="C25" s="826" t="s">
        <v>154</v>
      </c>
      <c r="D25" s="827"/>
      <c r="E25" s="827"/>
      <c r="F25" s="403">
        <f t="shared" ref="F25:F31" si="23">SUM(R25:AD25)</f>
        <v>0</v>
      </c>
      <c r="G25" s="426">
        <f t="shared" ref="G25:H31" si="24">SUM(R25:AD25)</f>
        <v>0</v>
      </c>
      <c r="H25" s="426">
        <f t="shared" si="24"/>
        <v>0</v>
      </c>
      <c r="I25" s="622">
        <f t="shared" ref="I25:I31" si="25">SUM(S25:AE25)</f>
        <v>0</v>
      </c>
      <c r="J25" s="153"/>
      <c r="K25" s="167">
        <f t="shared" si="5"/>
        <v>0</v>
      </c>
      <c r="L25" s="79"/>
      <c r="M25" s="1"/>
      <c r="N25" s="1"/>
      <c r="O25" s="1"/>
      <c r="P25" s="1"/>
      <c r="Q25" s="1"/>
      <c r="R25" s="1"/>
      <c r="S25" s="75"/>
      <c r="T25" s="1"/>
      <c r="U25" s="1"/>
      <c r="V25" s="1"/>
      <c r="W25" s="1"/>
      <c r="X25" s="81"/>
      <c r="Y25" s="541">
        <f t="shared" si="9"/>
        <v>0</v>
      </c>
      <c r="Z25" s="447"/>
      <c r="AA25" s="1"/>
      <c r="AB25" s="81"/>
      <c r="AC25" s="490"/>
      <c r="AD25" s="42"/>
      <c r="AE25" s="44"/>
    </row>
    <row r="26" spans="1:31" hidden="1">
      <c r="B26" s="62"/>
      <c r="C26" s="822" t="s">
        <v>155</v>
      </c>
      <c r="D26" s="823"/>
      <c r="E26" s="823"/>
      <c r="F26" s="404">
        <f t="shared" si="23"/>
        <v>0</v>
      </c>
      <c r="G26" s="427">
        <f t="shared" si="24"/>
        <v>0</v>
      </c>
      <c r="H26" s="427">
        <f t="shared" si="24"/>
        <v>0</v>
      </c>
      <c r="I26" s="623">
        <f t="shared" si="25"/>
        <v>0</v>
      </c>
      <c r="J26" s="154"/>
      <c r="K26" s="167">
        <f t="shared" si="5"/>
        <v>0</v>
      </c>
      <c r="L26" s="79"/>
      <c r="M26" s="1"/>
      <c r="N26" s="1"/>
      <c r="O26" s="1"/>
      <c r="P26" s="1"/>
      <c r="Q26" s="1"/>
      <c r="R26" s="1"/>
      <c r="S26" s="75"/>
      <c r="T26" s="1"/>
      <c r="U26" s="1"/>
      <c r="V26" s="1"/>
      <c r="W26" s="1"/>
      <c r="X26" s="81"/>
      <c r="Y26" s="541">
        <f t="shared" si="9"/>
        <v>0</v>
      </c>
      <c r="Z26" s="447"/>
      <c r="AA26" s="1"/>
      <c r="AB26" s="81"/>
      <c r="AC26" s="490"/>
      <c r="AD26" s="42"/>
      <c r="AE26" s="44"/>
    </row>
    <row r="27" spans="1:31" hidden="1">
      <c r="B27" s="62"/>
      <c r="C27" s="822" t="s">
        <v>156</v>
      </c>
      <c r="D27" s="823"/>
      <c r="E27" s="823"/>
      <c r="F27" s="404">
        <f t="shared" si="23"/>
        <v>0</v>
      </c>
      <c r="G27" s="427">
        <f t="shared" si="24"/>
        <v>0</v>
      </c>
      <c r="H27" s="427">
        <f t="shared" si="24"/>
        <v>0</v>
      </c>
      <c r="I27" s="623">
        <f t="shared" si="25"/>
        <v>0</v>
      </c>
      <c r="J27" s="154"/>
      <c r="K27" s="167">
        <f t="shared" si="5"/>
        <v>0</v>
      </c>
      <c r="L27" s="79"/>
      <c r="M27" s="1"/>
      <c r="N27" s="1"/>
      <c r="O27" s="1"/>
      <c r="P27" s="1"/>
      <c r="Q27" s="1"/>
      <c r="R27" s="1"/>
      <c r="S27" s="75"/>
      <c r="T27" s="1"/>
      <c r="U27" s="1"/>
      <c r="V27" s="1"/>
      <c r="W27" s="1"/>
      <c r="X27" s="81"/>
      <c r="Y27" s="541">
        <f t="shared" si="9"/>
        <v>0</v>
      </c>
      <c r="Z27" s="447"/>
      <c r="AA27" s="1"/>
      <c r="AB27" s="81"/>
      <c r="AC27" s="490"/>
      <c r="AD27" s="42"/>
      <c r="AE27" s="44"/>
    </row>
    <row r="28" spans="1:31" hidden="1">
      <c r="B28" s="62"/>
      <c r="C28" s="822" t="s">
        <v>157</v>
      </c>
      <c r="D28" s="823"/>
      <c r="E28" s="823"/>
      <c r="F28" s="404">
        <f t="shared" si="23"/>
        <v>0</v>
      </c>
      <c r="G28" s="427">
        <f t="shared" si="24"/>
        <v>0</v>
      </c>
      <c r="H28" s="427">
        <f t="shared" si="24"/>
        <v>0</v>
      </c>
      <c r="I28" s="623">
        <f t="shared" si="25"/>
        <v>0</v>
      </c>
      <c r="J28" s="154"/>
      <c r="K28" s="167">
        <f t="shared" si="5"/>
        <v>0</v>
      </c>
      <c r="L28" s="79"/>
      <c r="M28" s="1"/>
      <c r="N28" s="1"/>
      <c r="O28" s="1"/>
      <c r="P28" s="1"/>
      <c r="Q28" s="1"/>
      <c r="R28" s="1"/>
      <c r="S28" s="75"/>
      <c r="T28" s="1"/>
      <c r="U28" s="1"/>
      <c r="V28" s="1"/>
      <c r="W28" s="1"/>
      <c r="X28" s="81"/>
      <c r="Y28" s="541">
        <f t="shared" si="9"/>
        <v>0</v>
      </c>
      <c r="Z28" s="447"/>
      <c r="AA28" s="1"/>
      <c r="AB28" s="81"/>
      <c r="AC28" s="490"/>
      <c r="AD28" s="42"/>
      <c r="AE28" s="44"/>
    </row>
    <row r="29" spans="1:31" hidden="1">
      <c r="B29" s="62"/>
      <c r="C29" s="822" t="s">
        <v>158</v>
      </c>
      <c r="D29" s="823"/>
      <c r="E29" s="823"/>
      <c r="F29" s="404">
        <f t="shared" si="23"/>
        <v>0</v>
      </c>
      <c r="G29" s="427">
        <f t="shared" si="24"/>
        <v>0</v>
      </c>
      <c r="H29" s="427">
        <f t="shared" si="24"/>
        <v>0</v>
      </c>
      <c r="I29" s="623">
        <f t="shared" si="25"/>
        <v>0</v>
      </c>
      <c r="J29" s="154"/>
      <c r="K29" s="167">
        <f t="shared" si="5"/>
        <v>0</v>
      </c>
      <c r="L29" s="79"/>
      <c r="M29" s="1"/>
      <c r="N29" s="1"/>
      <c r="O29" s="1"/>
      <c r="P29" s="1"/>
      <c r="Q29" s="1"/>
      <c r="R29" s="1"/>
      <c r="S29" s="75"/>
      <c r="T29" s="1"/>
      <c r="U29" s="1"/>
      <c r="V29" s="1"/>
      <c r="W29" s="1"/>
      <c r="X29" s="81"/>
      <c r="Y29" s="541">
        <f t="shared" si="9"/>
        <v>0</v>
      </c>
      <c r="Z29" s="447"/>
      <c r="AA29" s="1"/>
      <c r="AB29" s="81"/>
      <c r="AC29" s="490"/>
      <c r="AD29" s="42"/>
      <c r="AE29" s="44"/>
    </row>
    <row r="30" spans="1:31" hidden="1">
      <c r="B30" s="62"/>
      <c r="C30" s="822" t="s">
        <v>159</v>
      </c>
      <c r="D30" s="823"/>
      <c r="E30" s="823"/>
      <c r="F30" s="404">
        <f t="shared" si="23"/>
        <v>0</v>
      </c>
      <c r="G30" s="427">
        <f t="shared" si="24"/>
        <v>0</v>
      </c>
      <c r="H30" s="427">
        <f t="shared" si="24"/>
        <v>0</v>
      </c>
      <c r="I30" s="623">
        <f t="shared" si="25"/>
        <v>0</v>
      </c>
      <c r="J30" s="154"/>
      <c r="K30" s="167">
        <f t="shared" si="5"/>
        <v>0</v>
      </c>
      <c r="L30" s="79"/>
      <c r="M30" s="1"/>
      <c r="N30" s="1"/>
      <c r="O30" s="1"/>
      <c r="P30" s="1"/>
      <c r="Q30" s="1"/>
      <c r="R30" s="1"/>
      <c r="S30" s="75"/>
      <c r="T30" s="1"/>
      <c r="U30" s="1"/>
      <c r="V30" s="1"/>
      <c r="W30" s="1"/>
      <c r="X30" s="81"/>
      <c r="Y30" s="541">
        <f t="shared" si="9"/>
        <v>0</v>
      </c>
      <c r="Z30" s="447"/>
      <c r="AA30" s="1"/>
      <c r="AB30" s="81"/>
      <c r="AC30" s="490"/>
      <c r="AD30" s="42"/>
      <c r="AE30" s="44"/>
    </row>
    <row r="31" spans="1:31" ht="15.75" hidden="1" thickBot="1">
      <c r="B31" s="63"/>
      <c r="C31" s="824" t="s">
        <v>160</v>
      </c>
      <c r="D31" s="825"/>
      <c r="E31" s="825"/>
      <c r="F31" s="405">
        <f t="shared" si="23"/>
        <v>0</v>
      </c>
      <c r="G31" s="428">
        <f t="shared" si="24"/>
        <v>0</v>
      </c>
      <c r="H31" s="428">
        <f t="shared" si="24"/>
        <v>0</v>
      </c>
      <c r="I31" s="624">
        <f t="shared" si="25"/>
        <v>0</v>
      </c>
      <c r="J31" s="155"/>
      <c r="K31" s="167">
        <f t="shared" si="5"/>
        <v>0</v>
      </c>
      <c r="L31" s="79"/>
      <c r="M31" s="1"/>
      <c r="N31" s="1"/>
      <c r="O31" s="1"/>
      <c r="P31" s="1"/>
      <c r="Q31" s="1"/>
      <c r="R31" s="1"/>
      <c r="S31" s="75"/>
      <c r="T31" s="1"/>
      <c r="U31" s="1"/>
      <c r="V31" s="1"/>
      <c r="W31" s="1"/>
      <c r="X31" s="81"/>
      <c r="Y31" s="541">
        <f t="shared" si="9"/>
        <v>0</v>
      </c>
      <c r="Z31" s="447"/>
      <c r="AA31" s="1"/>
      <c r="AB31" s="81"/>
      <c r="AC31" s="490"/>
      <c r="AD31" s="42"/>
      <c r="AE31" s="44"/>
    </row>
    <row r="32" spans="1:31" ht="15.75" thickBot="1">
      <c r="B32" s="84" t="s">
        <v>161</v>
      </c>
      <c r="C32" s="747" t="s">
        <v>162</v>
      </c>
      <c r="D32" s="771"/>
      <c r="E32" s="771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 t="shared" ref="J32:AE32" si="26">J33+J37+J40+J50+J53</f>
        <v>0</v>
      </c>
      <c r="K32" s="164">
        <f t="shared" si="5"/>
        <v>0</v>
      </c>
      <c r="L32" s="85">
        <f t="shared" ref="L32:R32" si="27">L33+L37+L40+L50+L53</f>
        <v>0</v>
      </c>
      <c r="M32" s="87">
        <f t="shared" ref="M32" si="28">M33+M37+M40+M50+M53</f>
        <v>0</v>
      </c>
      <c r="N32" s="87">
        <f t="shared" si="27"/>
        <v>0</v>
      </c>
      <c r="O32" s="87">
        <f t="shared" si="27"/>
        <v>0</v>
      </c>
      <c r="P32" s="87">
        <f t="shared" si="27"/>
        <v>0</v>
      </c>
      <c r="Q32" s="87">
        <f t="shared" ref="Q32" si="29">Q33+Q37+Q40+Q50+Q53</f>
        <v>0</v>
      </c>
      <c r="R32" s="87">
        <f t="shared" si="27"/>
        <v>0</v>
      </c>
      <c r="S32" s="86">
        <f t="shared" si="26"/>
        <v>0</v>
      </c>
      <c r="T32" s="87">
        <f t="shared" si="26"/>
        <v>0</v>
      </c>
      <c r="U32" s="87">
        <f t="shared" si="26"/>
        <v>0</v>
      </c>
      <c r="V32" s="87">
        <f t="shared" si="26"/>
        <v>0</v>
      </c>
      <c r="W32" s="87">
        <f t="shared" si="26"/>
        <v>0</v>
      </c>
      <c r="X32" s="90">
        <f t="shared" si="26"/>
        <v>0</v>
      </c>
      <c r="Y32" s="536">
        <f t="shared" si="9"/>
        <v>0</v>
      </c>
      <c r="Z32" s="442">
        <f t="shared" si="26"/>
        <v>0</v>
      </c>
      <c r="AA32" s="87">
        <f t="shared" si="26"/>
        <v>0</v>
      </c>
      <c r="AB32" s="90">
        <f t="shared" si="26"/>
        <v>0</v>
      </c>
      <c r="AC32" s="486">
        <f t="shared" si="26"/>
        <v>0</v>
      </c>
      <c r="AD32" s="89">
        <f t="shared" si="26"/>
        <v>0</v>
      </c>
      <c r="AE32" s="91">
        <f t="shared" si="26"/>
        <v>0</v>
      </c>
    </row>
    <row r="33" spans="1:31" hidden="1">
      <c r="B33" s="124" t="s">
        <v>627</v>
      </c>
      <c r="C33" s="748" t="s">
        <v>163</v>
      </c>
      <c r="D33" s="749"/>
      <c r="E33" s="749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AE33" si="30">J34+J35+J36</f>
        <v>0</v>
      </c>
      <c r="K33" s="165">
        <f t="shared" si="5"/>
        <v>0</v>
      </c>
      <c r="L33" s="117">
        <f t="shared" ref="L33:R33" si="31">L34+L35+L36</f>
        <v>0</v>
      </c>
      <c r="M33" s="119">
        <f t="shared" ref="M33" si="32">M34+M35+M36</f>
        <v>0</v>
      </c>
      <c r="N33" s="119">
        <f t="shared" si="31"/>
        <v>0</v>
      </c>
      <c r="O33" s="119">
        <f t="shared" si="31"/>
        <v>0</v>
      </c>
      <c r="P33" s="119">
        <f t="shared" si="31"/>
        <v>0</v>
      </c>
      <c r="Q33" s="119">
        <f t="shared" ref="Q33" si="33">Q34+Q35+Q36</f>
        <v>0</v>
      </c>
      <c r="R33" s="119">
        <f t="shared" si="31"/>
        <v>0</v>
      </c>
      <c r="S33" s="118">
        <f t="shared" si="30"/>
        <v>0</v>
      </c>
      <c r="T33" s="119">
        <f t="shared" si="30"/>
        <v>0</v>
      </c>
      <c r="U33" s="119">
        <f t="shared" si="30"/>
        <v>0</v>
      </c>
      <c r="V33" s="119">
        <f t="shared" si="30"/>
        <v>0</v>
      </c>
      <c r="W33" s="119">
        <f t="shared" si="30"/>
        <v>0</v>
      </c>
      <c r="X33" s="122">
        <f t="shared" si="30"/>
        <v>0</v>
      </c>
      <c r="Y33" s="537">
        <f t="shared" si="9"/>
        <v>0</v>
      </c>
      <c r="Z33" s="443">
        <f t="shared" si="30"/>
        <v>0</v>
      </c>
      <c r="AA33" s="119">
        <f t="shared" si="30"/>
        <v>0</v>
      </c>
      <c r="AB33" s="122">
        <f t="shared" si="30"/>
        <v>0</v>
      </c>
      <c r="AC33" s="487">
        <f t="shared" si="30"/>
        <v>0</v>
      </c>
      <c r="AD33" s="121">
        <f t="shared" si="30"/>
        <v>0</v>
      </c>
      <c r="AE33" s="123">
        <f t="shared" si="30"/>
        <v>0</v>
      </c>
    </row>
    <row r="34" spans="1:31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SUM(R34:AD34)</f>
        <v>0</v>
      </c>
      <c r="G34" s="423">
        <f t="shared" ref="G34:H36" si="34">SUM(R34:AD34)</f>
        <v>0</v>
      </c>
      <c r="H34" s="423">
        <f t="shared" si="34"/>
        <v>0</v>
      </c>
      <c r="I34" s="619">
        <f t="shared" ref="I34:I36" si="35">SUM(S34:AE34)</f>
        <v>0</v>
      </c>
      <c r="J34" s="156"/>
      <c r="K34" s="168">
        <f t="shared" si="5"/>
        <v>0</v>
      </c>
      <c r="L34" s="80"/>
      <c r="M34" s="13"/>
      <c r="N34" s="13"/>
      <c r="O34" s="13"/>
      <c r="P34" s="13"/>
      <c r="Q34" s="13"/>
      <c r="R34" s="13"/>
      <c r="S34" s="77"/>
      <c r="T34" s="13"/>
      <c r="U34" s="13"/>
      <c r="V34" s="13"/>
      <c r="W34" s="13"/>
      <c r="X34" s="82"/>
      <c r="Y34" s="540">
        <f t="shared" si="9"/>
        <v>0</v>
      </c>
      <c r="Z34" s="446"/>
      <c r="AA34" s="13"/>
      <c r="AB34" s="82"/>
      <c r="AC34" s="488"/>
      <c r="AD34" s="43"/>
      <c r="AE34" s="45"/>
    </row>
    <row r="35" spans="1:31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f>SUM(R35:AD35)</f>
        <v>0</v>
      </c>
      <c r="G35" s="423">
        <f t="shared" si="34"/>
        <v>0</v>
      </c>
      <c r="H35" s="423">
        <f t="shared" si="34"/>
        <v>0</v>
      </c>
      <c r="I35" s="619">
        <f t="shared" si="35"/>
        <v>0</v>
      </c>
      <c r="J35" s="156"/>
      <c r="K35" s="168">
        <f t="shared" si="5"/>
        <v>0</v>
      </c>
      <c r="L35" s="80"/>
      <c r="M35" s="13"/>
      <c r="N35" s="13"/>
      <c r="O35" s="13"/>
      <c r="P35" s="13"/>
      <c r="Q35" s="13"/>
      <c r="R35" s="13"/>
      <c r="S35" s="77"/>
      <c r="T35" s="13"/>
      <c r="U35" s="13"/>
      <c r="V35" s="13"/>
      <c r="W35" s="13"/>
      <c r="X35" s="82"/>
      <c r="Y35" s="540">
        <f t="shared" si="9"/>
        <v>0</v>
      </c>
      <c r="Z35" s="446"/>
      <c r="AA35" s="13"/>
      <c r="AB35" s="82"/>
      <c r="AC35" s="488"/>
      <c r="AD35" s="43"/>
      <c r="AE35" s="45"/>
    </row>
    <row r="36" spans="1:31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SUM(R36:AD36)</f>
        <v>0</v>
      </c>
      <c r="G36" s="423">
        <f t="shared" si="34"/>
        <v>0</v>
      </c>
      <c r="H36" s="423">
        <f t="shared" si="34"/>
        <v>0</v>
      </c>
      <c r="I36" s="619">
        <f t="shared" si="35"/>
        <v>0</v>
      </c>
      <c r="J36" s="156"/>
      <c r="K36" s="168">
        <f t="shared" si="5"/>
        <v>0</v>
      </c>
      <c r="L36" s="80"/>
      <c r="M36" s="13"/>
      <c r="N36" s="13"/>
      <c r="O36" s="13"/>
      <c r="P36" s="13"/>
      <c r="Q36" s="13"/>
      <c r="R36" s="13"/>
      <c r="S36" s="77"/>
      <c r="T36" s="13"/>
      <c r="U36" s="13"/>
      <c r="V36" s="13"/>
      <c r="W36" s="13"/>
      <c r="X36" s="82"/>
      <c r="Y36" s="540">
        <f t="shared" si="9"/>
        <v>0</v>
      </c>
      <c r="Z36" s="446"/>
      <c r="AA36" s="13"/>
      <c r="AB36" s="82"/>
      <c r="AC36" s="488"/>
      <c r="AD36" s="43"/>
      <c r="AE36" s="45"/>
    </row>
    <row r="37" spans="1:31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AE37" si="36">J38+J39</f>
        <v>0</v>
      </c>
      <c r="K37" s="166">
        <f t="shared" si="5"/>
        <v>0</v>
      </c>
      <c r="L37" s="93">
        <f t="shared" ref="L37:R37" si="37">L38+L39</f>
        <v>0</v>
      </c>
      <c r="M37" s="95">
        <f t="shared" ref="M37" si="38">M38+M39</f>
        <v>0</v>
      </c>
      <c r="N37" s="95">
        <f t="shared" si="37"/>
        <v>0</v>
      </c>
      <c r="O37" s="95">
        <f t="shared" si="37"/>
        <v>0</v>
      </c>
      <c r="P37" s="95">
        <f t="shared" si="37"/>
        <v>0</v>
      </c>
      <c r="Q37" s="95">
        <f t="shared" ref="Q37" si="39">Q38+Q39</f>
        <v>0</v>
      </c>
      <c r="R37" s="95">
        <f t="shared" si="37"/>
        <v>0</v>
      </c>
      <c r="S37" s="94">
        <f t="shared" si="36"/>
        <v>0</v>
      </c>
      <c r="T37" s="95">
        <f t="shared" si="36"/>
        <v>0</v>
      </c>
      <c r="U37" s="95">
        <f t="shared" si="36"/>
        <v>0</v>
      </c>
      <c r="V37" s="95">
        <f t="shared" si="36"/>
        <v>0</v>
      </c>
      <c r="W37" s="95">
        <f t="shared" si="36"/>
        <v>0</v>
      </c>
      <c r="X37" s="98">
        <f t="shared" si="36"/>
        <v>0</v>
      </c>
      <c r="Y37" s="539">
        <f t="shared" si="9"/>
        <v>0</v>
      </c>
      <c r="Z37" s="445">
        <f t="shared" si="36"/>
        <v>0</v>
      </c>
      <c r="AA37" s="95">
        <f t="shared" si="36"/>
        <v>0</v>
      </c>
      <c r="AB37" s="98">
        <f t="shared" si="36"/>
        <v>0</v>
      </c>
      <c r="AC37" s="489">
        <f t="shared" si="36"/>
        <v>0</v>
      </c>
      <c r="AD37" s="97">
        <f t="shared" si="36"/>
        <v>0</v>
      </c>
      <c r="AE37" s="99">
        <f t="shared" si="36"/>
        <v>0</v>
      </c>
    </row>
    <row r="38" spans="1:31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SUM(R38:AD38)</f>
        <v>0</v>
      </c>
      <c r="G38" s="423">
        <f>SUM(R38:AD38)</f>
        <v>0</v>
      </c>
      <c r="H38" s="423">
        <f>SUM(S38:AE38)</f>
        <v>0</v>
      </c>
      <c r="I38" s="619">
        <f t="shared" ref="I38:I39" si="40">SUM(S38:AE38)</f>
        <v>0</v>
      </c>
      <c r="J38" s="156"/>
      <c r="K38" s="168">
        <f t="shared" si="5"/>
        <v>0</v>
      </c>
      <c r="L38" s="80"/>
      <c r="M38" s="13"/>
      <c r="N38" s="13"/>
      <c r="O38" s="13"/>
      <c r="P38" s="13"/>
      <c r="Q38" s="13"/>
      <c r="R38" s="13"/>
      <c r="S38" s="77"/>
      <c r="T38" s="13"/>
      <c r="U38" s="13"/>
      <c r="V38" s="13"/>
      <c r="W38" s="13"/>
      <c r="X38" s="82"/>
      <c r="Y38" s="540">
        <f t="shared" si="9"/>
        <v>0</v>
      </c>
      <c r="Z38" s="446"/>
      <c r="AA38" s="13"/>
      <c r="AB38" s="82"/>
      <c r="AC38" s="488"/>
      <c r="AD38" s="43"/>
      <c r="AE38" s="45"/>
    </row>
    <row r="39" spans="1:31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SUM(R39:AD39)</f>
        <v>0</v>
      </c>
      <c r="G39" s="423">
        <f>SUM(R39:AD39)</f>
        <v>0</v>
      </c>
      <c r="H39" s="423">
        <f>SUM(S39:AE39)</f>
        <v>0</v>
      </c>
      <c r="I39" s="619">
        <f t="shared" si="40"/>
        <v>0</v>
      </c>
      <c r="J39" s="156"/>
      <c r="K39" s="168">
        <f t="shared" si="5"/>
        <v>0</v>
      </c>
      <c r="L39" s="80"/>
      <c r="M39" s="13"/>
      <c r="N39" s="13"/>
      <c r="O39" s="13"/>
      <c r="P39" s="13"/>
      <c r="Q39" s="13"/>
      <c r="R39" s="13"/>
      <c r="S39" s="77"/>
      <c r="T39" s="13"/>
      <c r="U39" s="13"/>
      <c r="V39" s="13"/>
      <c r="W39" s="13"/>
      <c r="X39" s="82"/>
      <c r="Y39" s="540">
        <f t="shared" si="9"/>
        <v>0</v>
      </c>
      <c r="Z39" s="446"/>
      <c r="AA39" s="13"/>
      <c r="AB39" s="82"/>
      <c r="AC39" s="488"/>
      <c r="AD39" s="43"/>
      <c r="AE39" s="45"/>
    </row>
    <row r="40" spans="1:31" hidden="1">
      <c r="B40" s="92" t="s">
        <v>634</v>
      </c>
      <c r="C40" s="736" t="s">
        <v>175</v>
      </c>
      <c r="D40" s="737"/>
      <c r="E40" s="737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 t="shared" ref="J40:AE40" si="41">J41+J42+J43+J44+J45+J48+J49</f>
        <v>0</v>
      </c>
      <c r="K40" s="166">
        <f t="shared" si="5"/>
        <v>0</v>
      </c>
      <c r="L40" s="93">
        <f t="shared" ref="L40:R40" si="42">L41+L42+L43+L44+L45+L48+L49</f>
        <v>0</v>
      </c>
      <c r="M40" s="95">
        <f t="shared" ref="M40" si="43">M41+M42+M43+M44+M45+M48+M49</f>
        <v>0</v>
      </c>
      <c r="N40" s="95">
        <f t="shared" si="42"/>
        <v>0</v>
      </c>
      <c r="O40" s="95">
        <f t="shared" si="42"/>
        <v>0</v>
      </c>
      <c r="P40" s="95">
        <f t="shared" si="42"/>
        <v>0</v>
      </c>
      <c r="Q40" s="95">
        <f t="shared" ref="Q40" si="44">Q41+Q42+Q43+Q44+Q45+Q48+Q49</f>
        <v>0</v>
      </c>
      <c r="R40" s="95">
        <f t="shared" si="42"/>
        <v>0</v>
      </c>
      <c r="S40" s="94">
        <f t="shared" si="41"/>
        <v>0</v>
      </c>
      <c r="T40" s="95">
        <f t="shared" si="41"/>
        <v>0</v>
      </c>
      <c r="U40" s="95">
        <f t="shared" si="41"/>
        <v>0</v>
      </c>
      <c r="V40" s="95">
        <f t="shared" si="41"/>
        <v>0</v>
      </c>
      <c r="W40" s="95">
        <f t="shared" si="41"/>
        <v>0</v>
      </c>
      <c r="X40" s="98">
        <f t="shared" si="41"/>
        <v>0</v>
      </c>
      <c r="Y40" s="539">
        <f t="shared" si="9"/>
        <v>0</v>
      </c>
      <c r="Z40" s="445">
        <f t="shared" si="41"/>
        <v>0</v>
      </c>
      <c r="AA40" s="95">
        <f t="shared" si="41"/>
        <v>0</v>
      </c>
      <c r="AB40" s="98">
        <f t="shared" si="41"/>
        <v>0</v>
      </c>
      <c r="AC40" s="489">
        <f t="shared" si="41"/>
        <v>0</v>
      </c>
      <c r="AD40" s="97">
        <f t="shared" si="41"/>
        <v>0</v>
      </c>
      <c r="AE40" s="99">
        <f t="shared" si="41"/>
        <v>0</v>
      </c>
    </row>
    <row r="41" spans="1:31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SUM(R41:AD41)</f>
        <v>0</v>
      </c>
      <c r="G41" s="423">
        <f t="shared" ref="G41:H44" si="45">SUM(R41:AD41)</f>
        <v>0</v>
      </c>
      <c r="H41" s="423">
        <f t="shared" si="45"/>
        <v>0</v>
      </c>
      <c r="I41" s="619">
        <f t="shared" ref="I41:I44" si="46">SUM(S41:AE41)</f>
        <v>0</v>
      </c>
      <c r="J41" s="156"/>
      <c r="K41" s="168">
        <f t="shared" si="5"/>
        <v>0</v>
      </c>
      <c r="L41" s="80"/>
      <c r="M41" s="13"/>
      <c r="N41" s="13"/>
      <c r="O41" s="13"/>
      <c r="P41" s="13"/>
      <c r="Q41" s="13"/>
      <c r="R41" s="13"/>
      <c r="S41" s="77"/>
      <c r="T41" s="13"/>
      <c r="U41" s="13"/>
      <c r="V41" s="13"/>
      <c r="W41" s="13"/>
      <c r="X41" s="82"/>
      <c r="Y41" s="540">
        <f t="shared" si="9"/>
        <v>0</v>
      </c>
      <c r="Z41" s="446"/>
      <c r="AA41" s="13"/>
      <c r="AB41" s="82"/>
      <c r="AC41" s="488"/>
      <c r="AD41" s="43"/>
      <c r="AE41" s="45"/>
    </row>
    <row r="42" spans="1:31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SUM(R42:AD42)</f>
        <v>0</v>
      </c>
      <c r="G42" s="423">
        <f t="shared" si="45"/>
        <v>0</v>
      </c>
      <c r="H42" s="423">
        <f t="shared" si="45"/>
        <v>0</v>
      </c>
      <c r="I42" s="619">
        <f t="shared" si="46"/>
        <v>0</v>
      </c>
      <c r="J42" s="156"/>
      <c r="K42" s="168">
        <f t="shared" si="5"/>
        <v>0</v>
      </c>
      <c r="L42" s="80"/>
      <c r="M42" s="13"/>
      <c r="N42" s="13"/>
      <c r="O42" s="13"/>
      <c r="P42" s="13"/>
      <c r="Q42" s="13"/>
      <c r="R42" s="13"/>
      <c r="S42" s="77"/>
      <c r="T42" s="13"/>
      <c r="U42" s="13"/>
      <c r="V42" s="13"/>
      <c r="W42" s="13"/>
      <c r="X42" s="82"/>
      <c r="Y42" s="540">
        <f t="shared" si="9"/>
        <v>0</v>
      </c>
      <c r="Z42" s="446"/>
      <c r="AA42" s="13"/>
      <c r="AB42" s="82"/>
      <c r="AC42" s="488"/>
      <c r="AD42" s="43"/>
      <c r="AE42" s="45"/>
    </row>
    <row r="43" spans="1:31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SUM(R43:AD43)</f>
        <v>0</v>
      </c>
      <c r="G43" s="423">
        <f t="shared" si="45"/>
        <v>0</v>
      </c>
      <c r="H43" s="423">
        <f t="shared" si="45"/>
        <v>0</v>
      </c>
      <c r="I43" s="619">
        <f t="shared" si="46"/>
        <v>0</v>
      </c>
      <c r="J43" s="156"/>
      <c r="K43" s="168">
        <f t="shared" si="5"/>
        <v>0</v>
      </c>
      <c r="L43" s="80"/>
      <c r="M43" s="13"/>
      <c r="N43" s="13"/>
      <c r="O43" s="13"/>
      <c r="P43" s="13"/>
      <c r="Q43" s="13"/>
      <c r="R43" s="13"/>
      <c r="S43" s="77"/>
      <c r="T43" s="13"/>
      <c r="U43" s="13"/>
      <c r="V43" s="13"/>
      <c r="W43" s="13"/>
      <c r="X43" s="82"/>
      <c r="Y43" s="540">
        <f t="shared" si="9"/>
        <v>0</v>
      </c>
      <c r="Z43" s="446"/>
      <c r="AA43" s="13"/>
      <c r="AB43" s="82"/>
      <c r="AC43" s="488"/>
      <c r="AD43" s="43"/>
      <c r="AE43" s="45"/>
    </row>
    <row r="44" spans="1:31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SUM(R44:AD44)</f>
        <v>0</v>
      </c>
      <c r="G44" s="423">
        <f t="shared" si="45"/>
        <v>0</v>
      </c>
      <c r="H44" s="423">
        <f t="shared" si="45"/>
        <v>0</v>
      </c>
      <c r="I44" s="619">
        <f t="shared" si="46"/>
        <v>0</v>
      </c>
      <c r="J44" s="156"/>
      <c r="K44" s="168">
        <f t="shared" si="5"/>
        <v>0</v>
      </c>
      <c r="L44" s="80"/>
      <c r="M44" s="13"/>
      <c r="N44" s="13"/>
      <c r="O44" s="13"/>
      <c r="P44" s="13"/>
      <c r="Q44" s="13"/>
      <c r="R44" s="13"/>
      <c r="S44" s="77"/>
      <c r="T44" s="13"/>
      <c r="U44" s="13"/>
      <c r="V44" s="13"/>
      <c r="W44" s="13"/>
      <c r="X44" s="82"/>
      <c r="Y44" s="540">
        <f t="shared" si="9"/>
        <v>0</v>
      </c>
      <c r="Z44" s="446"/>
      <c r="AA44" s="13"/>
      <c r="AB44" s="82"/>
      <c r="AC44" s="488"/>
      <c r="AD44" s="43"/>
      <c r="AE44" s="45"/>
    </row>
    <row r="45" spans="1:31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AE45" si="47">J46+J47</f>
        <v>0</v>
      </c>
      <c r="K45" s="168">
        <f t="shared" si="5"/>
        <v>0</v>
      </c>
      <c r="L45" s="80">
        <f t="shared" ref="L45:R45" si="48">L46+L47</f>
        <v>0</v>
      </c>
      <c r="M45" s="13">
        <f t="shared" ref="M45" si="49">M46+M47</f>
        <v>0</v>
      </c>
      <c r="N45" s="13">
        <f t="shared" si="48"/>
        <v>0</v>
      </c>
      <c r="O45" s="13">
        <f t="shared" si="48"/>
        <v>0</v>
      </c>
      <c r="P45" s="13">
        <f t="shared" si="48"/>
        <v>0</v>
      </c>
      <c r="Q45" s="13">
        <f t="shared" ref="Q45" si="50">Q46+Q47</f>
        <v>0</v>
      </c>
      <c r="R45" s="13">
        <f t="shared" si="48"/>
        <v>0</v>
      </c>
      <c r="S45" s="77">
        <f t="shared" si="47"/>
        <v>0</v>
      </c>
      <c r="T45" s="13">
        <f t="shared" si="47"/>
        <v>0</v>
      </c>
      <c r="U45" s="13">
        <f t="shared" si="47"/>
        <v>0</v>
      </c>
      <c r="V45" s="13">
        <f t="shared" si="47"/>
        <v>0</v>
      </c>
      <c r="W45" s="13">
        <f t="shared" si="47"/>
        <v>0</v>
      </c>
      <c r="X45" s="82">
        <f t="shared" si="47"/>
        <v>0</v>
      </c>
      <c r="Y45" s="540">
        <f t="shared" si="9"/>
        <v>0</v>
      </c>
      <c r="Z45" s="446">
        <f t="shared" si="47"/>
        <v>0</v>
      </c>
      <c r="AA45" s="13">
        <f t="shared" si="47"/>
        <v>0</v>
      </c>
      <c r="AB45" s="82">
        <f t="shared" si="47"/>
        <v>0</v>
      </c>
      <c r="AC45" s="488">
        <f t="shared" si="47"/>
        <v>0</v>
      </c>
      <c r="AD45" s="43">
        <f t="shared" si="47"/>
        <v>0</v>
      </c>
      <c r="AE45" s="45">
        <f t="shared" si="47"/>
        <v>0</v>
      </c>
    </row>
    <row r="46" spans="1:31" hidden="1">
      <c r="B46" s="55"/>
      <c r="C46" s="264"/>
      <c r="D46" s="764" t="s">
        <v>186</v>
      </c>
      <c r="E46" s="764"/>
      <c r="F46" s="406">
        <f>SUM(R46:AD46)</f>
        <v>0</v>
      </c>
      <c r="G46" s="429">
        <f t="shared" ref="G46:H49" si="51">SUM(R46:AD46)</f>
        <v>0</v>
      </c>
      <c r="H46" s="429">
        <f t="shared" si="51"/>
        <v>0</v>
      </c>
      <c r="I46" s="625">
        <f t="shared" ref="I46:I49" si="52">SUM(S46:AE46)</f>
        <v>0</v>
      </c>
      <c r="J46" s="149"/>
      <c r="K46" s="167">
        <f t="shared" si="5"/>
        <v>0</v>
      </c>
      <c r="L46" s="79"/>
      <c r="M46" s="1"/>
      <c r="N46" s="1"/>
      <c r="O46" s="1"/>
      <c r="P46" s="1"/>
      <c r="Q46" s="1"/>
      <c r="R46" s="1"/>
      <c r="S46" s="75"/>
      <c r="T46" s="1"/>
      <c r="U46" s="1"/>
      <c r="V46" s="1"/>
      <c r="W46" s="1"/>
      <c r="X46" s="81"/>
      <c r="Y46" s="541">
        <f t="shared" si="9"/>
        <v>0</v>
      </c>
      <c r="Z46" s="447"/>
      <c r="AA46" s="1"/>
      <c r="AB46" s="81"/>
      <c r="AC46" s="490"/>
      <c r="AD46" s="42"/>
      <c r="AE46" s="44"/>
    </row>
    <row r="47" spans="1:31" hidden="1">
      <c r="B47" s="55"/>
      <c r="C47" s="264"/>
      <c r="D47" s="764" t="s">
        <v>187</v>
      </c>
      <c r="E47" s="764"/>
      <c r="F47" s="406">
        <f>SUM(R47:AD47)</f>
        <v>0</v>
      </c>
      <c r="G47" s="429">
        <f t="shared" si="51"/>
        <v>0</v>
      </c>
      <c r="H47" s="429">
        <f t="shared" si="51"/>
        <v>0</v>
      </c>
      <c r="I47" s="625">
        <f t="shared" si="52"/>
        <v>0</v>
      </c>
      <c r="J47" s="149"/>
      <c r="K47" s="167">
        <f t="shared" si="5"/>
        <v>0</v>
      </c>
      <c r="L47" s="79"/>
      <c r="M47" s="1"/>
      <c r="N47" s="1"/>
      <c r="O47" s="1"/>
      <c r="P47" s="1"/>
      <c r="Q47" s="1"/>
      <c r="R47" s="1"/>
      <c r="S47" s="75"/>
      <c r="T47" s="1"/>
      <c r="U47" s="1"/>
      <c r="V47" s="1"/>
      <c r="W47" s="1"/>
      <c r="X47" s="81"/>
      <c r="Y47" s="541">
        <f t="shared" si="9"/>
        <v>0</v>
      </c>
      <c r="Z47" s="447"/>
      <c r="AA47" s="1"/>
      <c r="AB47" s="81"/>
      <c r="AC47" s="490"/>
      <c r="AD47" s="42"/>
      <c r="AE47" s="44"/>
    </row>
    <row r="48" spans="1:31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SUM(R48:AD48)</f>
        <v>0</v>
      </c>
      <c r="G48" s="423">
        <f t="shared" si="51"/>
        <v>0</v>
      </c>
      <c r="H48" s="423">
        <f t="shared" si="51"/>
        <v>0</v>
      </c>
      <c r="I48" s="619">
        <f t="shared" si="52"/>
        <v>0</v>
      </c>
      <c r="J48" s="156"/>
      <c r="K48" s="168">
        <f t="shared" si="5"/>
        <v>0</v>
      </c>
      <c r="L48" s="80"/>
      <c r="M48" s="13"/>
      <c r="N48" s="13"/>
      <c r="O48" s="13"/>
      <c r="P48" s="13"/>
      <c r="Q48" s="13"/>
      <c r="R48" s="13"/>
      <c r="S48" s="77"/>
      <c r="T48" s="13"/>
      <c r="U48" s="13"/>
      <c r="V48" s="13"/>
      <c r="W48" s="13"/>
      <c r="X48" s="82"/>
      <c r="Y48" s="540">
        <f t="shared" si="9"/>
        <v>0</v>
      </c>
      <c r="Z48" s="446"/>
      <c r="AA48" s="13"/>
      <c r="AB48" s="82"/>
      <c r="AC48" s="488"/>
      <c r="AD48" s="43"/>
      <c r="AE48" s="45"/>
    </row>
    <row r="49" spans="1:31" s="41" customFormat="1" hidden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SUM(R49:AD49)</f>
        <v>0</v>
      </c>
      <c r="G49" s="423">
        <f t="shared" si="51"/>
        <v>0</v>
      </c>
      <c r="H49" s="423">
        <f t="shared" si="51"/>
        <v>0</v>
      </c>
      <c r="I49" s="619">
        <f t="shared" si="52"/>
        <v>0</v>
      </c>
      <c r="J49" s="156"/>
      <c r="K49" s="168">
        <f t="shared" si="5"/>
        <v>0</v>
      </c>
      <c r="L49" s="80"/>
      <c r="M49" s="13"/>
      <c r="N49" s="13"/>
      <c r="O49" s="13"/>
      <c r="P49" s="13"/>
      <c r="Q49" s="13"/>
      <c r="R49" s="13"/>
      <c r="S49" s="77"/>
      <c r="T49" s="13"/>
      <c r="U49" s="13"/>
      <c r="V49" s="13"/>
      <c r="W49" s="13"/>
      <c r="X49" s="82"/>
      <c r="Y49" s="540">
        <f t="shared" si="9"/>
        <v>0</v>
      </c>
      <c r="Z49" s="446"/>
      <c r="AA49" s="13"/>
      <c r="AB49" s="82"/>
      <c r="AC49" s="488"/>
      <c r="AD49" s="43"/>
      <c r="AE49" s="45"/>
    </row>
    <row r="50" spans="1:31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AE50" si="53">J51+J52</f>
        <v>0</v>
      </c>
      <c r="K50" s="166">
        <f t="shared" si="5"/>
        <v>0</v>
      </c>
      <c r="L50" s="93">
        <f t="shared" ref="L50:R50" si="54">L51+L52</f>
        <v>0</v>
      </c>
      <c r="M50" s="95">
        <f t="shared" ref="M50" si="55">M51+M52</f>
        <v>0</v>
      </c>
      <c r="N50" s="95">
        <f t="shared" si="54"/>
        <v>0</v>
      </c>
      <c r="O50" s="95">
        <f t="shared" si="54"/>
        <v>0</v>
      </c>
      <c r="P50" s="95">
        <f t="shared" si="54"/>
        <v>0</v>
      </c>
      <c r="Q50" s="95">
        <f t="shared" ref="Q50" si="56">Q51+Q52</f>
        <v>0</v>
      </c>
      <c r="R50" s="95">
        <f t="shared" si="54"/>
        <v>0</v>
      </c>
      <c r="S50" s="94">
        <f t="shared" si="53"/>
        <v>0</v>
      </c>
      <c r="T50" s="95">
        <f t="shared" si="53"/>
        <v>0</v>
      </c>
      <c r="U50" s="95">
        <f t="shared" si="53"/>
        <v>0</v>
      </c>
      <c r="V50" s="95">
        <f t="shared" si="53"/>
        <v>0</v>
      </c>
      <c r="W50" s="95">
        <f t="shared" si="53"/>
        <v>0</v>
      </c>
      <c r="X50" s="98">
        <f t="shared" si="53"/>
        <v>0</v>
      </c>
      <c r="Y50" s="539">
        <f t="shared" si="9"/>
        <v>0</v>
      </c>
      <c r="Z50" s="445">
        <f t="shared" si="53"/>
        <v>0</v>
      </c>
      <c r="AA50" s="95">
        <f t="shared" si="53"/>
        <v>0</v>
      </c>
      <c r="AB50" s="98">
        <f t="shared" si="53"/>
        <v>0</v>
      </c>
      <c r="AC50" s="489">
        <f t="shared" si="53"/>
        <v>0</v>
      </c>
      <c r="AD50" s="97">
        <f t="shared" si="53"/>
        <v>0</v>
      </c>
      <c r="AE50" s="99">
        <f t="shared" si="53"/>
        <v>0</v>
      </c>
    </row>
    <row r="51" spans="1:31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SUM(R51:AD51)</f>
        <v>0</v>
      </c>
      <c r="G51" s="423">
        <f>SUM(R51:AD51)</f>
        <v>0</v>
      </c>
      <c r="H51" s="423">
        <f>SUM(S51:AE51)</f>
        <v>0</v>
      </c>
      <c r="I51" s="619">
        <f t="shared" ref="I51:I52" si="57">SUM(S51:AE51)</f>
        <v>0</v>
      </c>
      <c r="J51" s="156"/>
      <c r="K51" s="168">
        <f t="shared" si="5"/>
        <v>0</v>
      </c>
      <c r="L51" s="80"/>
      <c r="M51" s="13"/>
      <c r="N51" s="13"/>
      <c r="O51" s="13"/>
      <c r="P51" s="13"/>
      <c r="Q51" s="13"/>
      <c r="R51" s="13"/>
      <c r="S51" s="77"/>
      <c r="T51" s="13"/>
      <c r="U51" s="13"/>
      <c r="V51" s="13"/>
      <c r="W51" s="13"/>
      <c r="X51" s="82"/>
      <c r="Y51" s="540">
        <f t="shared" si="9"/>
        <v>0</v>
      </c>
      <c r="Z51" s="446"/>
      <c r="AA51" s="13"/>
      <c r="AB51" s="82"/>
      <c r="AC51" s="488"/>
      <c r="AD51" s="43"/>
      <c r="AE51" s="45"/>
    </row>
    <row r="52" spans="1:31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SUM(R52:AD52)</f>
        <v>0</v>
      </c>
      <c r="G52" s="423">
        <f>SUM(R52:AD52)</f>
        <v>0</v>
      </c>
      <c r="H52" s="423">
        <f>SUM(S52:AE52)</f>
        <v>0</v>
      </c>
      <c r="I52" s="619">
        <f t="shared" si="57"/>
        <v>0</v>
      </c>
      <c r="J52" s="156"/>
      <c r="K52" s="168">
        <f t="shared" si="5"/>
        <v>0</v>
      </c>
      <c r="L52" s="80"/>
      <c r="M52" s="13"/>
      <c r="N52" s="13"/>
      <c r="O52" s="13"/>
      <c r="P52" s="13"/>
      <c r="Q52" s="13"/>
      <c r="R52" s="13"/>
      <c r="S52" s="77"/>
      <c r="T52" s="13"/>
      <c r="U52" s="13"/>
      <c r="V52" s="13"/>
      <c r="W52" s="13"/>
      <c r="X52" s="82"/>
      <c r="Y52" s="540">
        <f t="shared" si="9"/>
        <v>0</v>
      </c>
      <c r="Z52" s="446"/>
      <c r="AA52" s="13"/>
      <c r="AB52" s="82"/>
      <c r="AC52" s="488"/>
      <c r="AD52" s="43"/>
      <c r="AE52" s="45"/>
    </row>
    <row r="53" spans="1:31" hidden="1">
      <c r="B53" s="92" t="s">
        <v>645</v>
      </c>
      <c r="C53" s="769" t="s">
        <v>197</v>
      </c>
      <c r="D53" s="770"/>
      <c r="E53" s="770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 t="shared" ref="J53:AE53" si="58">J54+J55+J56+J57+J58</f>
        <v>0</v>
      </c>
      <c r="K53" s="166">
        <f t="shared" si="5"/>
        <v>0</v>
      </c>
      <c r="L53" s="93">
        <f t="shared" ref="L53:R53" si="59">L54+L55+L56+L57+L58</f>
        <v>0</v>
      </c>
      <c r="M53" s="95">
        <f t="shared" ref="M53" si="60">M54+M55+M56+M57+M58</f>
        <v>0</v>
      </c>
      <c r="N53" s="95">
        <f t="shared" si="59"/>
        <v>0</v>
      </c>
      <c r="O53" s="95">
        <f t="shared" si="59"/>
        <v>0</v>
      </c>
      <c r="P53" s="95">
        <f t="shared" si="59"/>
        <v>0</v>
      </c>
      <c r="Q53" s="95">
        <f t="shared" ref="Q53" si="61">Q54+Q55+Q56+Q57+Q58</f>
        <v>0</v>
      </c>
      <c r="R53" s="95">
        <f t="shared" si="59"/>
        <v>0</v>
      </c>
      <c r="S53" s="94">
        <f t="shared" si="58"/>
        <v>0</v>
      </c>
      <c r="T53" s="95">
        <f t="shared" si="58"/>
        <v>0</v>
      </c>
      <c r="U53" s="95">
        <f t="shared" si="58"/>
        <v>0</v>
      </c>
      <c r="V53" s="95">
        <f t="shared" si="58"/>
        <v>0</v>
      </c>
      <c r="W53" s="95">
        <f t="shared" si="58"/>
        <v>0</v>
      </c>
      <c r="X53" s="98">
        <f t="shared" si="58"/>
        <v>0</v>
      </c>
      <c r="Y53" s="539">
        <f t="shared" si="9"/>
        <v>0</v>
      </c>
      <c r="Z53" s="445">
        <f t="shared" si="58"/>
        <v>0</v>
      </c>
      <c r="AA53" s="95">
        <f t="shared" si="58"/>
        <v>0</v>
      </c>
      <c r="AB53" s="98">
        <f t="shared" si="58"/>
        <v>0</v>
      </c>
      <c r="AC53" s="489">
        <f t="shared" si="58"/>
        <v>0</v>
      </c>
      <c r="AD53" s="97">
        <f t="shared" si="58"/>
        <v>0</v>
      </c>
      <c r="AE53" s="99">
        <f t="shared" si="58"/>
        <v>0</v>
      </c>
    </row>
    <row r="54" spans="1:31" s="41" customFormat="1" hidden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f>SUM(R54:AD54)</f>
        <v>0</v>
      </c>
      <c r="G54" s="423">
        <f t="shared" ref="G54:H58" si="62">SUM(R54:AD54)</f>
        <v>0</v>
      </c>
      <c r="H54" s="423">
        <f t="shared" si="62"/>
        <v>0</v>
      </c>
      <c r="I54" s="619">
        <f t="shared" ref="I54:I58" si="63">SUM(S54:AE54)</f>
        <v>0</v>
      </c>
      <c r="J54" s="156"/>
      <c r="K54" s="168">
        <f t="shared" si="5"/>
        <v>0</v>
      </c>
      <c r="L54" s="80"/>
      <c r="M54" s="13"/>
      <c r="N54" s="13"/>
      <c r="O54" s="13"/>
      <c r="P54" s="13"/>
      <c r="Q54" s="13"/>
      <c r="R54" s="13"/>
      <c r="S54" s="77"/>
      <c r="T54" s="13"/>
      <c r="U54" s="13"/>
      <c r="V54" s="13"/>
      <c r="W54" s="13"/>
      <c r="X54" s="82"/>
      <c r="Y54" s="540">
        <f t="shared" si="9"/>
        <v>0</v>
      </c>
      <c r="Z54" s="446"/>
      <c r="AA54" s="13"/>
      <c r="AB54" s="82"/>
      <c r="AC54" s="488"/>
      <c r="AD54" s="43"/>
      <c r="AE54" s="45"/>
    </row>
    <row r="55" spans="1:31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>
        <f>SUM(R55:AD55)</f>
        <v>0</v>
      </c>
      <c r="G55" s="423">
        <f t="shared" si="62"/>
        <v>0</v>
      </c>
      <c r="H55" s="423">
        <f t="shared" si="62"/>
        <v>0</v>
      </c>
      <c r="I55" s="619">
        <f t="shared" si="63"/>
        <v>0</v>
      </c>
      <c r="J55" s="156"/>
      <c r="K55" s="168">
        <f t="shared" si="5"/>
        <v>0</v>
      </c>
      <c r="L55" s="80"/>
      <c r="M55" s="13"/>
      <c r="N55" s="13"/>
      <c r="O55" s="13"/>
      <c r="P55" s="13"/>
      <c r="Q55" s="13"/>
      <c r="R55" s="13"/>
      <c r="S55" s="77"/>
      <c r="T55" s="13"/>
      <c r="U55" s="13"/>
      <c r="V55" s="13"/>
      <c r="W55" s="13"/>
      <c r="X55" s="82"/>
      <c r="Y55" s="540">
        <f t="shared" si="9"/>
        <v>0</v>
      </c>
      <c r="Z55" s="446"/>
      <c r="AA55" s="13"/>
      <c r="AB55" s="82"/>
      <c r="AC55" s="488"/>
      <c r="AD55" s="43"/>
      <c r="AE55" s="45"/>
    </row>
    <row r="56" spans="1:31" s="41" customFormat="1" ht="15.75" hidden="1" thickBot="1">
      <c r="A56" s="127" t="s">
        <v>201</v>
      </c>
      <c r="B56" s="53" t="s">
        <v>648</v>
      </c>
      <c r="C56" s="799" t="s">
        <v>202</v>
      </c>
      <c r="D56" s="800"/>
      <c r="E56" s="800"/>
      <c r="F56" s="400">
        <f>SUM(R56:AD56)</f>
        <v>0</v>
      </c>
      <c r="G56" s="423">
        <f t="shared" si="62"/>
        <v>0</v>
      </c>
      <c r="H56" s="423">
        <f t="shared" si="62"/>
        <v>0</v>
      </c>
      <c r="I56" s="619">
        <f t="shared" si="63"/>
        <v>0</v>
      </c>
      <c r="J56" s="156"/>
      <c r="K56" s="168">
        <f t="shared" si="5"/>
        <v>0</v>
      </c>
      <c r="L56" s="80">
        <f>K56</f>
        <v>0</v>
      </c>
      <c r="M56" s="13">
        <f>L56</f>
        <v>0</v>
      </c>
      <c r="N56" s="13"/>
      <c r="O56" s="13"/>
      <c r="P56" s="13"/>
      <c r="Q56" s="13"/>
      <c r="R56" s="13"/>
      <c r="S56" s="77"/>
      <c r="T56" s="13"/>
      <c r="U56" s="13"/>
      <c r="V56" s="13"/>
      <c r="W56" s="13"/>
      <c r="X56" s="82"/>
      <c r="Y56" s="540">
        <f t="shared" si="9"/>
        <v>0</v>
      </c>
      <c r="Z56" s="446"/>
      <c r="AA56" s="13"/>
      <c r="AB56" s="82"/>
      <c r="AC56" s="488"/>
      <c r="AD56" s="43"/>
      <c r="AE56" s="45"/>
    </row>
    <row r="57" spans="1:31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>
        <f>SUM(R57:AD57)</f>
        <v>0</v>
      </c>
      <c r="G57" s="423">
        <f t="shared" si="62"/>
        <v>0</v>
      </c>
      <c r="H57" s="423">
        <f t="shared" si="62"/>
        <v>0</v>
      </c>
      <c r="I57" s="619">
        <f t="shared" si="63"/>
        <v>0</v>
      </c>
      <c r="J57" s="156"/>
      <c r="K57" s="168">
        <f t="shared" si="5"/>
        <v>0</v>
      </c>
      <c r="L57" s="80"/>
      <c r="M57" s="13"/>
      <c r="N57" s="13"/>
      <c r="O57" s="13"/>
      <c r="P57" s="13"/>
      <c r="Q57" s="13"/>
      <c r="R57" s="13"/>
      <c r="S57" s="77"/>
      <c r="T57" s="13"/>
      <c r="U57" s="13"/>
      <c r="V57" s="13"/>
      <c r="W57" s="13"/>
      <c r="X57" s="82"/>
      <c r="Y57" s="540">
        <f t="shared" si="9"/>
        <v>0</v>
      </c>
      <c r="Z57" s="446"/>
      <c r="AA57" s="13"/>
      <c r="AB57" s="82"/>
      <c r="AC57" s="488"/>
      <c r="AD57" s="43"/>
      <c r="AE57" s="45"/>
    </row>
    <row r="58" spans="1:31" s="41" customFormat="1" ht="15.75" hidden="1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>
        <f>SUM(R58:AD58)</f>
        <v>0</v>
      </c>
      <c r="G58" s="424">
        <f t="shared" si="62"/>
        <v>0</v>
      </c>
      <c r="H58" s="424">
        <f t="shared" si="62"/>
        <v>0</v>
      </c>
      <c r="I58" s="620">
        <f t="shared" si="63"/>
        <v>0</v>
      </c>
      <c r="J58" s="197"/>
      <c r="K58" s="168">
        <f t="shared" si="5"/>
        <v>0</v>
      </c>
      <c r="L58" s="80"/>
      <c r="M58" s="13"/>
      <c r="N58" s="13"/>
      <c r="O58" s="13"/>
      <c r="P58" s="13"/>
      <c r="Q58" s="13"/>
      <c r="R58" s="13"/>
      <c r="S58" s="77"/>
      <c r="T58" s="13"/>
      <c r="U58" s="13"/>
      <c r="V58" s="13"/>
      <c r="W58" s="13"/>
      <c r="X58" s="82"/>
      <c r="Y58" s="540">
        <f t="shared" si="9"/>
        <v>0</v>
      </c>
      <c r="Z58" s="446"/>
      <c r="AA58" s="13"/>
      <c r="AB58" s="82"/>
      <c r="AC58" s="488"/>
      <c r="AD58" s="43"/>
      <c r="AE58" s="45"/>
    </row>
    <row r="59" spans="1:31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3671000</v>
      </c>
      <c r="G59" s="425">
        <f>G60+G61+G62+G63+G64+G65+G66+G70</f>
        <v>3671000</v>
      </c>
      <c r="H59" s="425">
        <f>H60+H61+H62+H63+H64+H65+H66+H70</f>
        <v>3861200</v>
      </c>
      <c r="I59" s="621">
        <f>I60+I61+I62+I63+I64+I65+I66+I70</f>
        <v>5412450</v>
      </c>
      <c r="J59" s="152">
        <f t="shared" ref="J59:AE59" si="64">J60+J61+J62+J63+J64+J65+J66+J70</f>
        <v>0</v>
      </c>
      <c r="K59" s="164">
        <f t="shared" si="5"/>
        <v>5412450</v>
      </c>
      <c r="L59" s="85">
        <f t="shared" ref="L59:R59" si="65">L60+L61+L62+L63+L64+L65+L66+L70</f>
        <v>0</v>
      </c>
      <c r="M59" s="87">
        <f t="shared" ref="M59" si="66">M60+M61+M62+M63+M64+M65+M66+M70</f>
        <v>0</v>
      </c>
      <c r="N59" s="87">
        <f t="shared" si="65"/>
        <v>0</v>
      </c>
      <c r="O59" s="87">
        <f t="shared" si="65"/>
        <v>0</v>
      </c>
      <c r="P59" s="87">
        <f t="shared" si="65"/>
        <v>84500</v>
      </c>
      <c r="Q59" s="87">
        <f t="shared" ref="Q59" si="67">Q60+Q61+Q62+Q63+Q64+Q65+Q66+Q70</f>
        <v>0</v>
      </c>
      <c r="R59" s="87">
        <f t="shared" si="65"/>
        <v>5327950</v>
      </c>
      <c r="S59" s="86">
        <f t="shared" si="64"/>
        <v>193750</v>
      </c>
      <c r="T59" s="87">
        <f t="shared" si="64"/>
        <v>65655</v>
      </c>
      <c r="U59" s="87">
        <f t="shared" si="64"/>
        <v>63500</v>
      </c>
      <c r="V59" s="87">
        <f t="shared" si="64"/>
        <v>78275</v>
      </c>
      <c r="W59" s="87">
        <f t="shared" si="64"/>
        <v>153035</v>
      </c>
      <c r="X59" s="90">
        <f t="shared" si="64"/>
        <v>79035</v>
      </c>
      <c r="Y59" s="536">
        <f t="shared" si="9"/>
        <v>633250</v>
      </c>
      <c r="Z59" s="442">
        <f t="shared" si="64"/>
        <v>191570</v>
      </c>
      <c r="AA59" s="87">
        <f t="shared" si="64"/>
        <v>393452</v>
      </c>
      <c r="AB59" s="90">
        <f t="shared" si="64"/>
        <v>552729</v>
      </c>
      <c r="AC59" s="486">
        <f t="shared" si="64"/>
        <v>1563313</v>
      </c>
      <c r="AD59" s="89">
        <f t="shared" si="64"/>
        <v>1314065</v>
      </c>
      <c r="AE59" s="91">
        <f t="shared" si="64"/>
        <v>764071</v>
      </c>
    </row>
    <row r="60" spans="1:31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>
        <f>SUM(R60:AD60)</f>
        <v>0</v>
      </c>
      <c r="G60" s="420">
        <f t="shared" ref="G60:H64" si="68">SUM(R60:AD60)</f>
        <v>0</v>
      </c>
      <c r="H60" s="420">
        <f t="shared" si="68"/>
        <v>0</v>
      </c>
      <c r="I60" s="616">
        <f t="shared" ref="I60:I65" si="69">SUM(S60:AE60)</f>
        <v>0</v>
      </c>
      <c r="J60" s="148"/>
      <c r="K60" s="166">
        <f t="shared" si="5"/>
        <v>0</v>
      </c>
      <c r="L60" s="93"/>
      <c r="M60" s="95"/>
      <c r="N60" s="95"/>
      <c r="O60" s="95"/>
      <c r="P60" s="95"/>
      <c r="Q60" s="95"/>
      <c r="R60" s="95"/>
      <c r="S60" s="94"/>
      <c r="T60" s="95"/>
      <c r="U60" s="95"/>
      <c r="V60" s="95"/>
      <c r="W60" s="95"/>
      <c r="X60" s="98"/>
      <c r="Y60" s="539">
        <f t="shared" si="9"/>
        <v>0</v>
      </c>
      <c r="Z60" s="445"/>
      <c r="AA60" s="95"/>
      <c r="AB60" s="98"/>
      <c r="AC60" s="489"/>
      <c r="AD60" s="97"/>
      <c r="AE60" s="99"/>
    </row>
    <row r="61" spans="1:31" s="18" customFormat="1">
      <c r="A61" s="127" t="s">
        <v>209</v>
      </c>
      <c r="B61" s="116" t="s">
        <v>651</v>
      </c>
      <c r="C61" s="801" t="s">
        <v>210</v>
      </c>
      <c r="D61" s="802"/>
      <c r="E61" s="802"/>
      <c r="F61" s="397">
        <v>0</v>
      </c>
      <c r="G61" s="420">
        <v>0</v>
      </c>
      <c r="H61" s="420">
        <v>0</v>
      </c>
      <c r="I61" s="616">
        <f t="shared" si="69"/>
        <v>84500</v>
      </c>
      <c r="J61" s="148"/>
      <c r="K61" s="166">
        <f t="shared" si="5"/>
        <v>84500</v>
      </c>
      <c r="L61" s="93"/>
      <c r="M61" s="95"/>
      <c r="N61" s="95"/>
      <c r="O61" s="95"/>
      <c r="P61" s="95">
        <f>K61</f>
        <v>84500</v>
      </c>
      <c r="Q61" s="95"/>
      <c r="R61" s="95"/>
      <c r="S61" s="94"/>
      <c r="T61" s="95"/>
      <c r="U61" s="95"/>
      <c r="V61" s="95"/>
      <c r="W61" s="95"/>
      <c r="X61" s="98"/>
      <c r="Y61" s="539">
        <f t="shared" si="9"/>
        <v>0</v>
      </c>
      <c r="Z61" s="445"/>
      <c r="AA61" s="95"/>
      <c r="AB61" s="98">
        <v>84500</v>
      </c>
      <c r="AC61" s="489"/>
      <c r="AD61" s="97"/>
      <c r="AE61" s="99"/>
    </row>
    <row r="62" spans="1:31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>
        <f>SUM(R62:AD62)</f>
        <v>0</v>
      </c>
      <c r="G62" s="422">
        <f t="shared" si="68"/>
        <v>0</v>
      </c>
      <c r="H62" s="422">
        <f t="shared" si="68"/>
        <v>0</v>
      </c>
      <c r="I62" s="618">
        <f t="shared" si="69"/>
        <v>0</v>
      </c>
      <c r="J62" s="150"/>
      <c r="K62" s="166">
        <f t="shared" si="5"/>
        <v>0</v>
      </c>
      <c r="L62" s="93"/>
      <c r="M62" s="95"/>
      <c r="N62" s="95"/>
      <c r="O62" s="95"/>
      <c r="P62" s="95"/>
      <c r="Q62" s="95"/>
      <c r="R62" s="95"/>
      <c r="S62" s="94"/>
      <c r="T62" s="95"/>
      <c r="U62" s="95"/>
      <c r="V62" s="95"/>
      <c r="W62" s="95"/>
      <c r="X62" s="98"/>
      <c r="Y62" s="539">
        <f t="shared" si="9"/>
        <v>0</v>
      </c>
      <c r="Z62" s="445"/>
      <c r="AA62" s="95"/>
      <c r="AB62" s="98"/>
      <c r="AC62" s="489"/>
      <c r="AD62" s="97"/>
      <c r="AE62" s="99"/>
    </row>
    <row r="63" spans="1:31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>
        <f>SUM(R63:AD63)</f>
        <v>0</v>
      </c>
      <c r="G63" s="422">
        <f t="shared" si="68"/>
        <v>0</v>
      </c>
      <c r="H63" s="422">
        <f t="shared" si="68"/>
        <v>0</v>
      </c>
      <c r="I63" s="618">
        <f t="shared" si="69"/>
        <v>0</v>
      </c>
      <c r="J63" s="150"/>
      <c r="K63" s="166">
        <f t="shared" si="5"/>
        <v>0</v>
      </c>
      <c r="L63" s="93"/>
      <c r="M63" s="95"/>
      <c r="N63" s="95"/>
      <c r="O63" s="95"/>
      <c r="P63" s="95"/>
      <c r="Q63" s="95"/>
      <c r="R63" s="95"/>
      <c r="S63" s="94"/>
      <c r="T63" s="95"/>
      <c r="U63" s="95"/>
      <c r="V63" s="95"/>
      <c r="W63" s="95"/>
      <c r="X63" s="98"/>
      <c r="Y63" s="539">
        <f t="shared" si="9"/>
        <v>0</v>
      </c>
      <c r="Z63" s="445"/>
      <c r="AA63" s="95"/>
      <c r="AB63" s="98"/>
      <c r="AC63" s="489"/>
      <c r="AD63" s="97"/>
      <c r="AE63" s="99"/>
    </row>
    <row r="64" spans="1:31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>
        <f>SUM(R64:AD64)</f>
        <v>0</v>
      </c>
      <c r="G64" s="422">
        <f t="shared" si="68"/>
        <v>0</v>
      </c>
      <c r="H64" s="422">
        <f t="shared" si="68"/>
        <v>0</v>
      </c>
      <c r="I64" s="618">
        <f t="shared" si="69"/>
        <v>0</v>
      </c>
      <c r="J64" s="150"/>
      <c r="K64" s="166">
        <f t="shared" si="5"/>
        <v>0</v>
      </c>
      <c r="L64" s="93"/>
      <c r="M64" s="95"/>
      <c r="N64" s="95"/>
      <c r="O64" s="95"/>
      <c r="P64" s="95"/>
      <c r="Q64" s="95"/>
      <c r="R64" s="95"/>
      <c r="S64" s="94"/>
      <c r="T64" s="95"/>
      <c r="U64" s="95"/>
      <c r="V64" s="95"/>
      <c r="W64" s="95"/>
      <c r="X64" s="98"/>
      <c r="Y64" s="539">
        <f t="shared" si="9"/>
        <v>0</v>
      </c>
      <c r="Z64" s="445"/>
      <c r="AA64" s="95"/>
      <c r="AB64" s="98"/>
      <c r="AC64" s="489"/>
      <c r="AD64" s="97"/>
      <c r="AE64" s="99"/>
    </row>
    <row r="65" spans="1:33" s="18" customFormat="1">
      <c r="A65" s="127" t="s">
        <v>214</v>
      </c>
      <c r="B65" s="116" t="s">
        <v>655</v>
      </c>
      <c r="C65" s="769" t="s">
        <v>215</v>
      </c>
      <c r="D65" s="770"/>
      <c r="E65" s="770"/>
      <c r="F65" s="399">
        <v>1200000</v>
      </c>
      <c r="G65" s="422">
        <v>0</v>
      </c>
      <c r="H65" s="422">
        <v>0</v>
      </c>
      <c r="I65" s="618">
        <f t="shared" si="69"/>
        <v>0</v>
      </c>
      <c r="J65" s="150"/>
      <c r="K65" s="166">
        <f t="shared" si="5"/>
        <v>0</v>
      </c>
      <c r="L65" s="93"/>
      <c r="M65" s="95"/>
      <c r="N65" s="95"/>
      <c r="O65" s="95"/>
      <c r="P65" s="95"/>
      <c r="Q65" s="95">
        <f>K65</f>
        <v>0</v>
      </c>
      <c r="R65" s="95"/>
      <c r="S65" s="94"/>
      <c r="T65" s="95"/>
      <c r="U65" s="95"/>
      <c r="V65" s="95"/>
      <c r="W65" s="95"/>
      <c r="X65" s="98"/>
      <c r="Y65" s="539">
        <f t="shared" si="9"/>
        <v>0</v>
      </c>
      <c r="Z65" s="445"/>
      <c r="AA65" s="95"/>
      <c r="AB65" s="98"/>
      <c r="AC65" s="489"/>
      <c r="AD65" s="97"/>
      <c r="AE65" s="99"/>
      <c r="AF65" s="529"/>
    </row>
    <row r="66" spans="1:33" s="18" customFormat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335000</v>
      </c>
      <c r="G66" s="422">
        <f>G67+G68+G69</f>
        <v>335000</v>
      </c>
      <c r="H66" s="422">
        <f>H67+H68+H69</f>
        <v>317500</v>
      </c>
      <c r="I66" s="618">
        <f>I67+I68+I69</f>
        <v>317500</v>
      </c>
      <c r="J66" s="150">
        <f t="shared" ref="J66:AE66" si="70">J67+J68+J69</f>
        <v>0</v>
      </c>
      <c r="K66" s="166">
        <f t="shared" si="5"/>
        <v>317500</v>
      </c>
      <c r="L66" s="93">
        <f t="shared" ref="L66:R66" si="71">L67+L68+L69</f>
        <v>0</v>
      </c>
      <c r="M66" s="95">
        <f t="shared" ref="M66" si="72">M67+M68+M69</f>
        <v>0</v>
      </c>
      <c r="N66" s="95">
        <f t="shared" si="71"/>
        <v>0</v>
      </c>
      <c r="O66" s="95">
        <f t="shared" si="71"/>
        <v>0</v>
      </c>
      <c r="P66" s="95">
        <f t="shared" si="71"/>
        <v>0</v>
      </c>
      <c r="Q66" s="95">
        <f t="shared" ref="Q66" si="73">Q67+Q68+Q69</f>
        <v>0</v>
      </c>
      <c r="R66" s="95">
        <f t="shared" si="71"/>
        <v>317500</v>
      </c>
      <c r="S66" s="94">
        <f t="shared" si="70"/>
        <v>167500</v>
      </c>
      <c r="T66" s="95">
        <f t="shared" si="70"/>
        <v>0</v>
      </c>
      <c r="U66" s="95">
        <f t="shared" si="70"/>
        <v>0</v>
      </c>
      <c r="V66" s="95">
        <f t="shared" si="70"/>
        <v>0</v>
      </c>
      <c r="W66" s="95">
        <f t="shared" si="70"/>
        <v>0</v>
      </c>
      <c r="X66" s="98">
        <f t="shared" si="70"/>
        <v>0</v>
      </c>
      <c r="Y66" s="539">
        <f t="shared" si="9"/>
        <v>167500</v>
      </c>
      <c r="Z66" s="445">
        <f t="shared" si="70"/>
        <v>-17500</v>
      </c>
      <c r="AA66" s="95">
        <f t="shared" si="70"/>
        <v>167500</v>
      </c>
      <c r="AB66" s="98">
        <f t="shared" si="70"/>
        <v>0</v>
      </c>
      <c r="AC66" s="489">
        <f t="shared" si="70"/>
        <v>0</v>
      </c>
      <c r="AD66" s="97">
        <f t="shared" si="70"/>
        <v>0</v>
      </c>
      <c r="AE66" s="99">
        <f t="shared" si="70"/>
        <v>0</v>
      </c>
    </row>
    <row r="67" spans="1:33" hidden="1">
      <c r="B67" s="55"/>
      <c r="C67" s="2"/>
      <c r="D67" s="764" t="s">
        <v>343</v>
      </c>
      <c r="E67" s="764"/>
      <c r="F67" s="406">
        <f>SUM(R67:AD67)</f>
        <v>0</v>
      </c>
      <c r="G67" s="429">
        <f>SUM(R67:AD67)</f>
        <v>0</v>
      </c>
      <c r="H67" s="429">
        <f>SUM(S67:AE67)</f>
        <v>0</v>
      </c>
      <c r="I67" s="625">
        <f t="shared" ref="I67:I69" si="74">SUM(S67:AE67)</f>
        <v>0</v>
      </c>
      <c r="J67" s="149"/>
      <c r="K67" s="167">
        <f t="shared" si="5"/>
        <v>0</v>
      </c>
      <c r="L67" s="79"/>
      <c r="M67" s="1"/>
      <c r="N67" s="1"/>
      <c r="O67" s="1"/>
      <c r="P67" s="1"/>
      <c r="Q67" s="1"/>
      <c r="R67" s="1"/>
      <c r="S67" s="75"/>
      <c r="T67" s="1"/>
      <c r="U67" s="1"/>
      <c r="V67" s="1"/>
      <c r="W67" s="1"/>
      <c r="X67" s="81"/>
      <c r="Y67" s="541">
        <f t="shared" si="9"/>
        <v>0</v>
      </c>
      <c r="Z67" s="447"/>
      <c r="AA67" s="1"/>
      <c r="AB67" s="81"/>
      <c r="AC67" s="490"/>
      <c r="AD67" s="42"/>
      <c r="AE67" s="44"/>
      <c r="AF67" s="21"/>
    </row>
    <row r="68" spans="1:33">
      <c r="B68" s="55"/>
      <c r="C68" s="2"/>
      <c r="D68" s="764" t="s">
        <v>344</v>
      </c>
      <c r="E68" s="764"/>
      <c r="F68" s="406">
        <v>335000</v>
      </c>
      <c r="G68" s="429">
        <v>335000</v>
      </c>
      <c r="H68" s="429">
        <v>317500</v>
      </c>
      <c r="I68" s="625">
        <f>SUM(Y68:AE68)</f>
        <v>317500</v>
      </c>
      <c r="J68" s="149"/>
      <c r="K68" s="167">
        <f t="shared" si="5"/>
        <v>317500</v>
      </c>
      <c r="L68" s="79"/>
      <c r="M68" s="1"/>
      <c r="N68" s="1"/>
      <c r="O68" s="1"/>
      <c r="P68" s="1"/>
      <c r="Q68" s="1"/>
      <c r="R68" s="1">
        <f>K68</f>
        <v>317500</v>
      </c>
      <c r="S68" s="75">
        <v>167500</v>
      </c>
      <c r="T68" s="1"/>
      <c r="U68" s="1"/>
      <c r="V68" s="1"/>
      <c r="W68" s="1"/>
      <c r="X68" s="81"/>
      <c r="Y68" s="541">
        <f t="shared" si="9"/>
        <v>167500</v>
      </c>
      <c r="Z68" s="447">
        <v>-17500</v>
      </c>
      <c r="AA68" s="1">
        <v>167500</v>
      </c>
      <c r="AB68" s="81"/>
      <c r="AC68" s="490"/>
      <c r="AD68" s="42"/>
      <c r="AE68" s="44"/>
    </row>
    <row r="69" spans="1:33" hidden="1">
      <c r="B69" s="55"/>
      <c r="C69" s="2"/>
      <c r="D69" s="764" t="s">
        <v>345</v>
      </c>
      <c r="E69" s="764"/>
      <c r="F69" s="406">
        <f>SUM(R69:AD69)</f>
        <v>0</v>
      </c>
      <c r="G69" s="429">
        <f>SUM(R69:AD69)</f>
        <v>0</v>
      </c>
      <c r="H69" s="429">
        <f>SUM(S69:AE69)</f>
        <v>0</v>
      </c>
      <c r="I69" s="625">
        <f t="shared" si="74"/>
        <v>0</v>
      </c>
      <c r="J69" s="149"/>
      <c r="K69" s="167">
        <f t="shared" si="5"/>
        <v>0</v>
      </c>
      <c r="L69" s="79"/>
      <c r="M69" s="1"/>
      <c r="N69" s="1"/>
      <c r="O69" s="1"/>
      <c r="P69" s="1"/>
      <c r="Q69" s="1"/>
      <c r="R69" s="1"/>
      <c r="S69" s="75"/>
      <c r="T69" s="1"/>
      <c r="U69" s="1"/>
      <c r="V69" s="1"/>
      <c r="W69" s="1"/>
      <c r="X69" s="81"/>
      <c r="Y69" s="541">
        <f t="shared" si="9"/>
        <v>0</v>
      </c>
      <c r="Z69" s="447"/>
      <c r="AA69" s="1"/>
      <c r="AB69" s="81"/>
      <c r="AC69" s="490"/>
      <c r="AD69" s="42"/>
      <c r="AE69" s="44"/>
    </row>
    <row r="70" spans="1:33" s="18" customFormat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F71+F72+F73+F79</f>
        <v>2136000</v>
      </c>
      <c r="G70" s="422">
        <f>G71+G72+G73+G79</f>
        <v>3336000</v>
      </c>
      <c r="H70" s="422">
        <f>H71+H72+H73+H79</f>
        <v>3543700</v>
      </c>
      <c r="I70" s="618">
        <f>I71+I72+I73+I79</f>
        <v>5010450</v>
      </c>
      <c r="J70" s="150">
        <f t="shared" ref="J70:AE70" si="75">J71+J72+J73+J79</f>
        <v>0</v>
      </c>
      <c r="K70" s="166">
        <f t="shared" ref="K70:K138" si="76">SUM(I70:J70)</f>
        <v>5010450</v>
      </c>
      <c r="L70" s="93">
        <f t="shared" ref="L70:R70" si="77">L71+L72+L73+L79</f>
        <v>0</v>
      </c>
      <c r="M70" s="95">
        <f t="shared" ref="M70" si="78">M71+M72+M73+M79</f>
        <v>0</v>
      </c>
      <c r="N70" s="95">
        <f t="shared" si="77"/>
        <v>0</v>
      </c>
      <c r="O70" s="95">
        <f t="shared" si="77"/>
        <v>0</v>
      </c>
      <c r="P70" s="95">
        <f t="shared" si="77"/>
        <v>0</v>
      </c>
      <c r="Q70" s="95">
        <f t="shared" ref="Q70" si="79">Q71+Q72+Q73+Q79</f>
        <v>0</v>
      </c>
      <c r="R70" s="95">
        <f t="shared" si="77"/>
        <v>5010450</v>
      </c>
      <c r="S70" s="94">
        <f t="shared" si="75"/>
        <v>26250</v>
      </c>
      <c r="T70" s="95">
        <f t="shared" si="75"/>
        <v>65655</v>
      </c>
      <c r="U70" s="95">
        <f t="shared" si="75"/>
        <v>63500</v>
      </c>
      <c r="V70" s="95">
        <f t="shared" si="75"/>
        <v>78275</v>
      </c>
      <c r="W70" s="95">
        <f t="shared" si="75"/>
        <v>153035</v>
      </c>
      <c r="X70" s="98">
        <f t="shared" si="75"/>
        <v>79035</v>
      </c>
      <c r="Y70" s="539">
        <f t="shared" ref="Y70:Y135" si="80">SUM(S70:X70)</f>
        <v>465750</v>
      </c>
      <c r="Z70" s="445">
        <f t="shared" si="75"/>
        <v>209070</v>
      </c>
      <c r="AA70" s="95">
        <f t="shared" si="75"/>
        <v>225952</v>
      </c>
      <c r="AB70" s="98">
        <f t="shared" si="75"/>
        <v>468229</v>
      </c>
      <c r="AC70" s="489">
        <f t="shared" si="75"/>
        <v>1563313</v>
      </c>
      <c r="AD70" s="97">
        <f t="shared" si="75"/>
        <v>1314065</v>
      </c>
      <c r="AE70" s="99">
        <f t="shared" si="75"/>
        <v>764071</v>
      </c>
    </row>
    <row r="71" spans="1:33" s="209" customFormat="1">
      <c r="A71" s="338" t="s">
        <v>1116</v>
      </c>
      <c r="B71" s="189"/>
      <c r="C71" s="198"/>
      <c r="D71" s="780" t="s">
        <v>835</v>
      </c>
      <c r="E71" s="780"/>
      <c r="F71" s="398">
        <v>960000</v>
      </c>
      <c r="G71" s="421">
        <v>0</v>
      </c>
      <c r="H71" s="421">
        <v>0</v>
      </c>
      <c r="I71" s="617">
        <f t="shared" ref="I71:I72" si="81">SUM(Y71:AE71)</f>
        <v>0</v>
      </c>
      <c r="J71" s="190"/>
      <c r="K71" s="191">
        <f t="shared" si="76"/>
        <v>0</v>
      </c>
      <c r="L71" s="201"/>
      <c r="M71" s="193"/>
      <c r="N71" s="193"/>
      <c r="O71" s="193"/>
      <c r="P71" s="193"/>
      <c r="Q71" s="193"/>
      <c r="R71" s="193">
        <f>K71</f>
        <v>0</v>
      </c>
      <c r="S71" s="199"/>
      <c r="T71" s="193"/>
      <c r="U71" s="193"/>
      <c r="V71" s="193"/>
      <c r="W71" s="193"/>
      <c r="X71" s="194"/>
      <c r="Y71" s="538">
        <f t="shared" si="80"/>
        <v>0</v>
      </c>
      <c r="Z71" s="444"/>
      <c r="AA71" s="193"/>
      <c r="AB71" s="194"/>
      <c r="AC71" s="492"/>
      <c r="AD71" s="192"/>
      <c r="AE71" s="195"/>
      <c r="AF71" s="210"/>
    </row>
    <row r="72" spans="1:33" s="209" customFormat="1">
      <c r="A72" s="338" t="s">
        <v>1117</v>
      </c>
      <c r="B72" s="189"/>
      <c r="C72" s="198"/>
      <c r="D72" s="780" t="s">
        <v>346</v>
      </c>
      <c r="E72" s="780"/>
      <c r="F72" s="398">
        <v>300000</v>
      </c>
      <c r="G72" s="421">
        <v>300000</v>
      </c>
      <c r="H72" s="421">
        <v>300000</v>
      </c>
      <c r="I72" s="617">
        <f t="shared" si="81"/>
        <v>300000</v>
      </c>
      <c r="J72" s="190"/>
      <c r="K72" s="191">
        <f t="shared" si="76"/>
        <v>300000</v>
      </c>
      <c r="L72" s="201"/>
      <c r="M72" s="193"/>
      <c r="N72" s="193"/>
      <c r="O72" s="193"/>
      <c r="P72" s="193"/>
      <c r="Q72" s="193"/>
      <c r="R72" s="193">
        <f>K72</f>
        <v>300000</v>
      </c>
      <c r="S72" s="199"/>
      <c r="T72" s="193"/>
      <c r="U72" s="193"/>
      <c r="V72" s="193"/>
      <c r="W72" s="193"/>
      <c r="X72" s="194"/>
      <c r="Y72" s="538">
        <f t="shared" si="80"/>
        <v>0</v>
      </c>
      <c r="Z72" s="444">
        <v>40000</v>
      </c>
      <c r="AA72" s="193">
        <v>60752</v>
      </c>
      <c r="AB72" s="194"/>
      <c r="AC72" s="492">
        <v>49248</v>
      </c>
      <c r="AD72" s="192">
        <v>150000</v>
      </c>
      <c r="AE72" s="195"/>
      <c r="AF72" s="210"/>
    </row>
    <row r="73" spans="1:33" s="209" customFormat="1">
      <c r="A73" s="338" t="s">
        <v>1118</v>
      </c>
      <c r="B73" s="189"/>
      <c r="C73" s="198"/>
      <c r="D73" s="780" t="s">
        <v>836</v>
      </c>
      <c r="E73" s="780"/>
      <c r="F73" s="398">
        <f>SUM(F74:F78)</f>
        <v>600000</v>
      </c>
      <c r="G73" s="421">
        <f t="shared" ref="G73:AE73" si="82">SUM(G74:G78)</f>
        <v>2760000</v>
      </c>
      <c r="H73" s="421">
        <f t="shared" si="82"/>
        <v>2915000</v>
      </c>
      <c r="I73" s="617">
        <f t="shared" si="82"/>
        <v>4415000</v>
      </c>
      <c r="J73" s="190">
        <f t="shared" si="82"/>
        <v>0</v>
      </c>
      <c r="K73" s="191">
        <f t="shared" si="82"/>
        <v>4415000</v>
      </c>
      <c r="L73" s="201">
        <f t="shared" si="82"/>
        <v>0</v>
      </c>
      <c r="M73" s="193">
        <f t="shared" si="82"/>
        <v>0</v>
      </c>
      <c r="N73" s="193">
        <f t="shared" si="82"/>
        <v>0</v>
      </c>
      <c r="O73" s="193">
        <f t="shared" si="82"/>
        <v>0</v>
      </c>
      <c r="P73" s="193">
        <f t="shared" si="82"/>
        <v>0</v>
      </c>
      <c r="Q73" s="193">
        <f t="shared" si="82"/>
        <v>0</v>
      </c>
      <c r="R73" s="193">
        <f t="shared" si="82"/>
        <v>4415000</v>
      </c>
      <c r="S73" s="199">
        <f t="shared" si="82"/>
        <v>7500</v>
      </c>
      <c r="T73" s="193">
        <f t="shared" si="82"/>
        <v>39405</v>
      </c>
      <c r="U73" s="193">
        <f t="shared" si="82"/>
        <v>41000</v>
      </c>
      <c r="V73" s="193">
        <f t="shared" si="82"/>
        <v>50775</v>
      </c>
      <c r="W73" s="193">
        <f t="shared" si="82"/>
        <v>138035</v>
      </c>
      <c r="X73" s="194">
        <f t="shared" si="82"/>
        <v>54035</v>
      </c>
      <c r="Y73" s="538">
        <f t="shared" si="82"/>
        <v>330750</v>
      </c>
      <c r="Z73" s="444">
        <f t="shared" si="82"/>
        <v>92870</v>
      </c>
      <c r="AA73" s="193">
        <f t="shared" si="82"/>
        <v>165200</v>
      </c>
      <c r="AB73" s="194">
        <f t="shared" si="82"/>
        <v>454479</v>
      </c>
      <c r="AC73" s="492">
        <f t="shared" si="82"/>
        <v>1490565</v>
      </c>
      <c r="AD73" s="192">
        <f t="shared" si="82"/>
        <v>1140565</v>
      </c>
      <c r="AE73" s="195">
        <f t="shared" si="82"/>
        <v>740571</v>
      </c>
      <c r="AF73" s="210"/>
    </row>
    <row r="74" spans="1:33">
      <c r="B74" s="55"/>
      <c r="C74" s="2"/>
      <c r="D74" s="649"/>
      <c r="E74" s="649" t="s">
        <v>1114</v>
      </c>
      <c r="F74" s="406">
        <v>0</v>
      </c>
      <c r="G74" s="429">
        <v>0</v>
      </c>
      <c r="H74" s="429">
        <v>0</v>
      </c>
      <c r="I74" s="625">
        <f t="shared" ref="I74" si="83">SUM(Y74:AE74)</f>
        <v>1500000</v>
      </c>
      <c r="J74" s="149"/>
      <c r="K74" s="167">
        <f t="shared" ref="K74" si="84">SUM(I74:J74)</f>
        <v>1500000</v>
      </c>
      <c r="L74" s="79"/>
      <c r="M74" s="1"/>
      <c r="N74" s="1"/>
      <c r="O74" s="1"/>
      <c r="P74" s="1"/>
      <c r="Q74" s="1"/>
      <c r="R74" s="1">
        <f>K74</f>
        <v>1500000</v>
      </c>
      <c r="S74" s="75"/>
      <c r="T74" s="1"/>
      <c r="U74" s="1"/>
      <c r="V74" s="1"/>
      <c r="W74" s="1"/>
      <c r="X74" s="81"/>
      <c r="Y74" s="541">
        <f t="shared" ref="Y74" si="85">SUM(S74:X74)</f>
        <v>0</v>
      </c>
      <c r="Z74" s="447"/>
      <c r="AA74" s="1"/>
      <c r="AB74" s="81">
        <v>350000</v>
      </c>
      <c r="AC74" s="490">
        <v>750000</v>
      </c>
      <c r="AD74" s="42">
        <v>400000</v>
      </c>
      <c r="AE74" s="44"/>
      <c r="AF74" s="188"/>
    </row>
    <row r="75" spans="1:33">
      <c r="B75" s="55"/>
      <c r="C75" s="2"/>
      <c r="D75" s="530"/>
      <c r="E75" s="530" t="s">
        <v>1103</v>
      </c>
      <c r="F75" s="406">
        <v>0</v>
      </c>
      <c r="G75" s="429">
        <v>960000</v>
      </c>
      <c r="H75" s="429">
        <v>960000</v>
      </c>
      <c r="I75" s="625">
        <f t="shared" ref="I75:I79" si="86">SUM(Y75:AE75)</f>
        <v>960000</v>
      </c>
      <c r="J75" s="149"/>
      <c r="K75" s="167">
        <f t="shared" ref="K75:K78" si="87">SUM(I75:J75)</f>
        <v>960000</v>
      </c>
      <c r="L75" s="79"/>
      <c r="M75" s="1"/>
      <c r="N75" s="1"/>
      <c r="O75" s="1"/>
      <c r="P75" s="1"/>
      <c r="Q75" s="1"/>
      <c r="R75" s="1">
        <f>K75</f>
        <v>960000</v>
      </c>
      <c r="S75" s="75"/>
      <c r="T75" s="1"/>
      <c r="U75" s="1"/>
      <c r="V75" s="1">
        <v>5000</v>
      </c>
      <c r="W75" s="1">
        <v>10000</v>
      </c>
      <c r="X75" s="81">
        <v>5000</v>
      </c>
      <c r="Y75" s="541">
        <f t="shared" si="80"/>
        <v>20000</v>
      </c>
      <c r="Z75" s="447"/>
      <c r="AA75" s="1">
        <v>30000</v>
      </c>
      <c r="AB75" s="81">
        <v>8279</v>
      </c>
      <c r="AC75" s="490">
        <v>300573</v>
      </c>
      <c r="AD75" s="42">
        <v>300573</v>
      </c>
      <c r="AE75" s="44">
        <v>300575</v>
      </c>
      <c r="AF75" s="188"/>
    </row>
    <row r="76" spans="1:33">
      <c r="B76" s="55"/>
      <c r="C76" s="2"/>
      <c r="D76" s="530"/>
      <c r="E76" s="530" t="s">
        <v>1104</v>
      </c>
      <c r="F76" s="406">
        <v>0</v>
      </c>
      <c r="G76" s="429">
        <v>1200000</v>
      </c>
      <c r="H76" s="429">
        <v>1200000</v>
      </c>
      <c r="I76" s="625">
        <f t="shared" si="86"/>
        <v>1200000</v>
      </c>
      <c r="J76" s="149"/>
      <c r="K76" s="167">
        <f t="shared" si="87"/>
        <v>1200000</v>
      </c>
      <c r="L76" s="79"/>
      <c r="M76" s="1"/>
      <c r="N76" s="1"/>
      <c r="O76" s="1"/>
      <c r="P76" s="1"/>
      <c r="Q76" s="1"/>
      <c r="R76" s="1">
        <f t="shared" ref="R76:R78" si="88">K76</f>
        <v>1200000</v>
      </c>
      <c r="S76" s="75"/>
      <c r="T76" s="1"/>
      <c r="U76" s="1">
        <v>3000</v>
      </c>
      <c r="V76" s="1">
        <v>7100</v>
      </c>
      <c r="W76" s="1">
        <v>14200</v>
      </c>
      <c r="X76" s="81">
        <v>14200</v>
      </c>
      <c r="Y76" s="541">
        <f t="shared" si="80"/>
        <v>38500</v>
      </c>
      <c r="Z76" s="447">
        <v>35200</v>
      </c>
      <c r="AA76" s="1">
        <v>57200</v>
      </c>
      <c r="AB76" s="81">
        <v>75200</v>
      </c>
      <c r="AC76" s="490">
        <v>331300</v>
      </c>
      <c r="AD76" s="42">
        <v>331300</v>
      </c>
      <c r="AE76" s="44">
        <v>331300</v>
      </c>
      <c r="AF76" s="188"/>
    </row>
    <row r="77" spans="1:33">
      <c r="B77" s="55"/>
      <c r="C77" s="2"/>
      <c r="D77" s="611"/>
      <c r="E77" s="611" t="s">
        <v>1105</v>
      </c>
      <c r="F77" s="406">
        <v>600000</v>
      </c>
      <c r="G77" s="429">
        <v>600000</v>
      </c>
      <c r="H77" s="429">
        <v>600000</v>
      </c>
      <c r="I77" s="625">
        <f t="shared" ref="I77" si="89">SUM(Y77:AE77)</f>
        <v>600000</v>
      </c>
      <c r="J77" s="149"/>
      <c r="K77" s="167">
        <f t="shared" ref="K77" si="90">SUM(I77:J77)</f>
        <v>600000</v>
      </c>
      <c r="L77" s="79"/>
      <c r="M77" s="1"/>
      <c r="N77" s="1"/>
      <c r="O77" s="1"/>
      <c r="P77" s="1"/>
      <c r="Q77" s="1"/>
      <c r="R77" s="1">
        <f t="shared" ref="R77" si="91">K77</f>
        <v>600000</v>
      </c>
      <c r="S77" s="75">
        <v>7500</v>
      </c>
      <c r="T77" s="1">
        <v>39405</v>
      </c>
      <c r="U77" s="1">
        <v>38000</v>
      </c>
      <c r="V77" s="1">
        <v>38675</v>
      </c>
      <c r="W77" s="1">
        <v>113835</v>
      </c>
      <c r="X77" s="81">
        <v>34835</v>
      </c>
      <c r="Y77" s="541">
        <f t="shared" ref="Y77" si="92">SUM(S77:X77)</f>
        <v>272250</v>
      </c>
      <c r="Z77" s="447">
        <v>52670</v>
      </c>
      <c r="AA77" s="1">
        <v>73000</v>
      </c>
      <c r="AB77" s="81">
        <v>16000</v>
      </c>
      <c r="AC77" s="490">
        <v>62026</v>
      </c>
      <c r="AD77" s="42">
        <v>62026</v>
      </c>
      <c r="AE77" s="44">
        <v>62028</v>
      </c>
      <c r="AF77" s="188"/>
    </row>
    <row r="78" spans="1:33">
      <c r="B78" s="55"/>
      <c r="C78" s="2"/>
      <c r="D78" s="530"/>
      <c r="E78" s="611" t="s">
        <v>1112</v>
      </c>
      <c r="F78" s="406">
        <v>0</v>
      </c>
      <c r="G78" s="429">
        <v>0</v>
      </c>
      <c r="H78" s="429">
        <v>155000</v>
      </c>
      <c r="I78" s="625">
        <f t="shared" si="86"/>
        <v>155000</v>
      </c>
      <c r="J78" s="149"/>
      <c r="K78" s="167">
        <f t="shared" si="87"/>
        <v>155000</v>
      </c>
      <c r="L78" s="79"/>
      <c r="M78" s="1"/>
      <c r="N78" s="1"/>
      <c r="O78" s="1"/>
      <c r="P78" s="1"/>
      <c r="Q78" s="1"/>
      <c r="R78" s="1">
        <f t="shared" si="88"/>
        <v>155000</v>
      </c>
      <c r="S78" s="75"/>
      <c r="T78" s="1"/>
      <c r="U78" s="1"/>
      <c r="V78" s="1"/>
      <c r="W78" s="1"/>
      <c r="X78" s="81"/>
      <c r="Y78" s="541">
        <f t="shared" si="80"/>
        <v>0</v>
      </c>
      <c r="Z78" s="447">
        <v>5000</v>
      </c>
      <c r="AA78" s="1">
        <v>5000</v>
      </c>
      <c r="AB78" s="81">
        <v>5000</v>
      </c>
      <c r="AC78" s="490">
        <v>46666</v>
      </c>
      <c r="AD78" s="42">
        <v>46666</v>
      </c>
      <c r="AE78" s="44">
        <v>46668</v>
      </c>
      <c r="AF78" s="188"/>
    </row>
    <row r="79" spans="1:33" s="209" customFormat="1" ht="15.75" thickBot="1">
      <c r="A79" s="338" t="s">
        <v>1119</v>
      </c>
      <c r="B79" s="189"/>
      <c r="C79" s="198"/>
      <c r="D79" s="780" t="s">
        <v>834</v>
      </c>
      <c r="E79" s="780"/>
      <c r="F79" s="398">
        <v>276000</v>
      </c>
      <c r="G79" s="421">
        <v>276000</v>
      </c>
      <c r="H79" s="421">
        <v>328700</v>
      </c>
      <c r="I79" s="617">
        <f t="shared" si="86"/>
        <v>295450</v>
      </c>
      <c r="J79" s="190"/>
      <c r="K79" s="191">
        <f t="shared" si="76"/>
        <v>295450</v>
      </c>
      <c r="L79" s="201"/>
      <c r="M79" s="193"/>
      <c r="N79" s="193"/>
      <c r="O79" s="193"/>
      <c r="P79" s="193"/>
      <c r="Q79" s="193"/>
      <c r="R79" s="193">
        <f>K79</f>
        <v>295450</v>
      </c>
      <c r="S79" s="199">
        <v>18750</v>
      </c>
      <c r="T79" s="193">
        <v>26250</v>
      </c>
      <c r="U79" s="193">
        <v>22500</v>
      </c>
      <c r="V79" s="193">
        <v>27500</v>
      </c>
      <c r="W79" s="193">
        <v>15000</v>
      </c>
      <c r="X79" s="194">
        <v>25000</v>
      </c>
      <c r="Y79" s="538">
        <f t="shared" si="80"/>
        <v>135000</v>
      </c>
      <c r="Z79" s="444">
        <v>76200</v>
      </c>
      <c r="AA79" s="193"/>
      <c r="AB79" s="194">
        <v>13750</v>
      </c>
      <c r="AC79" s="492">
        <v>23500</v>
      </c>
      <c r="AD79" s="192">
        <v>23500</v>
      </c>
      <c r="AE79" s="195">
        <v>23500</v>
      </c>
      <c r="AF79" s="188"/>
      <c r="AG79" s="17"/>
    </row>
    <row r="80" spans="1:33" ht="15.75" thickBot="1">
      <c r="B80" s="100" t="s">
        <v>220</v>
      </c>
      <c r="C80" s="773" t="s">
        <v>221</v>
      </c>
      <c r="D80" s="774"/>
      <c r="E80" s="774"/>
      <c r="F80" s="402">
        <f>F81+F84+F88+F89+F100+F111+F122+F125+F137+F138+F139+F140+F159</f>
        <v>16463516.1</v>
      </c>
      <c r="G80" s="425">
        <f>G81+G84+G88+G89+G100+G111+G122+G125+G137+G138+G139+G140+G159</f>
        <v>19129545.699999999</v>
      </c>
      <c r="H80" s="425">
        <f>H81+H84+H88+H89+H100+H111+H122+H125+H137+H138+H139+H140+H159</f>
        <v>19377850</v>
      </c>
      <c r="I80" s="621">
        <f>I81+I84+I88+I89+I100+I111+I122+I125+I137+I138+I139+I140+I159</f>
        <v>12028288</v>
      </c>
      <c r="J80" s="152">
        <f>J81+J84+J88+J89+J100+J111+J122+J125+J137+J138+J139+J140+J159</f>
        <v>5879562</v>
      </c>
      <c r="K80" s="164">
        <f t="shared" si="76"/>
        <v>17907850</v>
      </c>
      <c r="L80" s="85">
        <f t="shared" ref="L80:AE80" si="93">L81+L84+L88+L89+L100+L111+L122+L125+L137+L138+L139+L140+L159</f>
        <v>0</v>
      </c>
      <c r="M80" s="87">
        <f t="shared" si="93"/>
        <v>4401019</v>
      </c>
      <c r="N80" s="87">
        <f t="shared" si="93"/>
        <v>4031866</v>
      </c>
      <c r="O80" s="87">
        <f t="shared" si="93"/>
        <v>5879562</v>
      </c>
      <c r="P80" s="87">
        <f t="shared" si="93"/>
        <v>0</v>
      </c>
      <c r="Q80" s="87">
        <f t="shared" si="93"/>
        <v>0</v>
      </c>
      <c r="R80" s="87">
        <f t="shared" si="93"/>
        <v>3595403</v>
      </c>
      <c r="S80" s="86">
        <f t="shared" si="93"/>
        <v>314184</v>
      </c>
      <c r="T80" s="87">
        <f t="shared" si="93"/>
        <v>314184</v>
      </c>
      <c r="U80" s="87">
        <f t="shared" si="93"/>
        <v>415344</v>
      </c>
      <c r="V80" s="87">
        <f t="shared" si="93"/>
        <v>462622</v>
      </c>
      <c r="W80" s="87">
        <f t="shared" si="93"/>
        <v>5284625</v>
      </c>
      <c r="X80" s="90">
        <f t="shared" si="93"/>
        <v>4878876</v>
      </c>
      <c r="Y80" s="536">
        <f t="shared" si="80"/>
        <v>11669835</v>
      </c>
      <c r="Z80" s="442">
        <f t="shared" si="93"/>
        <v>887232</v>
      </c>
      <c r="AA80" s="87">
        <f t="shared" si="93"/>
        <v>345076</v>
      </c>
      <c r="AB80" s="90">
        <f t="shared" si="93"/>
        <v>720152</v>
      </c>
      <c r="AC80" s="486">
        <f t="shared" si="93"/>
        <v>0</v>
      </c>
      <c r="AD80" s="89">
        <f t="shared" si="93"/>
        <v>345076</v>
      </c>
      <c r="AE80" s="91">
        <f t="shared" si="93"/>
        <v>3940479</v>
      </c>
      <c r="AF80" s="188"/>
    </row>
    <row r="81" spans="1:33" s="41" customFormat="1" hidden="1">
      <c r="A81" s="127" t="s">
        <v>222</v>
      </c>
      <c r="B81" s="125" t="s">
        <v>658</v>
      </c>
      <c r="C81" s="775" t="s">
        <v>223</v>
      </c>
      <c r="D81" s="776"/>
      <c r="E81" s="776"/>
      <c r="F81" s="407">
        <f>F82+F83</f>
        <v>0</v>
      </c>
      <c r="G81" s="430">
        <f>G82+G83</f>
        <v>0</v>
      </c>
      <c r="H81" s="430">
        <f>H82+H83</f>
        <v>0</v>
      </c>
      <c r="I81" s="626">
        <f>I82+I83</f>
        <v>0</v>
      </c>
      <c r="J81" s="157">
        <f t="shared" ref="J81:AE81" si="94">J82+J83</f>
        <v>0</v>
      </c>
      <c r="K81" s="169">
        <f t="shared" si="76"/>
        <v>0</v>
      </c>
      <c r="L81" s="525">
        <f t="shared" ref="L81:R81" si="95">L82+L83</f>
        <v>0</v>
      </c>
      <c r="M81" s="133">
        <f t="shared" ref="M81" si="96">M82+M83</f>
        <v>0</v>
      </c>
      <c r="N81" s="133">
        <f t="shared" si="95"/>
        <v>0</v>
      </c>
      <c r="O81" s="133">
        <f t="shared" si="95"/>
        <v>0</v>
      </c>
      <c r="P81" s="133">
        <f t="shared" si="95"/>
        <v>0</v>
      </c>
      <c r="Q81" s="133">
        <f t="shared" ref="Q81" si="97">Q82+Q83</f>
        <v>0</v>
      </c>
      <c r="R81" s="133">
        <f t="shared" si="95"/>
        <v>0</v>
      </c>
      <c r="S81" s="171">
        <f t="shared" si="94"/>
        <v>0</v>
      </c>
      <c r="T81" s="133">
        <f t="shared" si="94"/>
        <v>0</v>
      </c>
      <c r="U81" s="133">
        <f t="shared" si="94"/>
        <v>0</v>
      </c>
      <c r="V81" s="133">
        <f t="shared" si="94"/>
        <v>0</v>
      </c>
      <c r="W81" s="133">
        <f t="shared" si="94"/>
        <v>0</v>
      </c>
      <c r="X81" s="134">
        <f t="shared" si="94"/>
        <v>0</v>
      </c>
      <c r="Y81" s="542">
        <f t="shared" si="80"/>
        <v>0</v>
      </c>
      <c r="Z81" s="448">
        <f t="shared" si="94"/>
        <v>0</v>
      </c>
      <c r="AA81" s="133">
        <f t="shared" si="94"/>
        <v>0</v>
      </c>
      <c r="AB81" s="134">
        <f t="shared" si="94"/>
        <v>0</v>
      </c>
      <c r="AC81" s="558">
        <f t="shared" si="94"/>
        <v>0</v>
      </c>
      <c r="AD81" s="132">
        <f t="shared" si="94"/>
        <v>0</v>
      </c>
      <c r="AE81" s="135">
        <f t="shared" si="94"/>
        <v>0</v>
      </c>
      <c r="AF81" s="188">
        <f t="shared" ref="AF81:AF83" si="98">H81-K81</f>
        <v>0</v>
      </c>
      <c r="AG81" s="17">
        <f t="shared" ref="AG81:AG83" si="99">AF81/3</f>
        <v>0</v>
      </c>
    </row>
    <row r="82" spans="1:33" hidden="1">
      <c r="B82" s="55"/>
      <c r="C82" s="2"/>
      <c r="D82" s="764" t="s">
        <v>347</v>
      </c>
      <c r="E82" s="764"/>
      <c r="F82" s="406">
        <f>SUM(R82:AD82)</f>
        <v>0</v>
      </c>
      <c r="G82" s="429">
        <f>SUM(R82:AD82)</f>
        <v>0</v>
      </c>
      <c r="H82" s="429">
        <f>SUM(S82:AE82)</f>
        <v>0</v>
      </c>
      <c r="I82" s="625">
        <f t="shared" ref="I82:I83" si="100">SUM(S82:AE82)</f>
        <v>0</v>
      </c>
      <c r="J82" s="149"/>
      <c r="K82" s="167">
        <f t="shared" si="76"/>
        <v>0</v>
      </c>
      <c r="L82" s="79"/>
      <c r="M82" s="1"/>
      <c r="N82" s="1"/>
      <c r="O82" s="1"/>
      <c r="P82" s="1"/>
      <c r="Q82" s="1"/>
      <c r="R82" s="1"/>
      <c r="S82" s="75"/>
      <c r="T82" s="1"/>
      <c r="U82" s="1"/>
      <c r="V82" s="1"/>
      <c r="W82" s="1"/>
      <c r="X82" s="81"/>
      <c r="Y82" s="541">
        <f t="shared" si="80"/>
        <v>0</v>
      </c>
      <c r="Z82" s="447"/>
      <c r="AA82" s="1"/>
      <c r="AB82" s="81"/>
      <c r="AC82" s="490"/>
      <c r="AD82" s="42"/>
      <c r="AE82" s="44"/>
      <c r="AF82" s="188">
        <f t="shared" si="98"/>
        <v>0</v>
      </c>
      <c r="AG82" s="17">
        <f t="shared" si="99"/>
        <v>0</v>
      </c>
    </row>
    <row r="83" spans="1:33" hidden="1">
      <c r="B83" s="55"/>
      <c r="C83" s="2"/>
      <c r="D83" s="764" t="s">
        <v>348</v>
      </c>
      <c r="E83" s="764"/>
      <c r="F83" s="406">
        <f>SUM(R83:AD83)</f>
        <v>0</v>
      </c>
      <c r="G83" s="429">
        <f>SUM(R83:AD83)</f>
        <v>0</v>
      </c>
      <c r="H83" s="429">
        <f>SUM(S83:AE83)</f>
        <v>0</v>
      </c>
      <c r="I83" s="625">
        <f t="shared" si="100"/>
        <v>0</v>
      </c>
      <c r="J83" s="149"/>
      <c r="K83" s="167">
        <f t="shared" si="76"/>
        <v>0</v>
      </c>
      <c r="L83" s="79"/>
      <c r="M83" s="1"/>
      <c r="N83" s="1"/>
      <c r="O83" s="1"/>
      <c r="P83" s="1"/>
      <c r="Q83" s="1"/>
      <c r="R83" s="1"/>
      <c r="S83" s="75"/>
      <c r="T83" s="1"/>
      <c r="U83" s="1"/>
      <c r="V83" s="1"/>
      <c r="W83" s="1"/>
      <c r="X83" s="81"/>
      <c r="Y83" s="541">
        <f t="shared" si="80"/>
        <v>0</v>
      </c>
      <c r="Z83" s="447"/>
      <c r="AA83" s="1"/>
      <c r="AB83" s="81"/>
      <c r="AC83" s="490"/>
      <c r="AD83" s="42"/>
      <c r="AE83" s="44"/>
      <c r="AF83" s="188">
        <f t="shared" si="98"/>
        <v>0</v>
      </c>
      <c r="AG83" s="17">
        <f t="shared" si="99"/>
        <v>0</v>
      </c>
    </row>
    <row r="84" spans="1:33">
      <c r="B84" s="125" t="s">
        <v>837</v>
      </c>
      <c r="C84" s="775" t="s">
        <v>838</v>
      </c>
      <c r="D84" s="776"/>
      <c r="E84" s="776"/>
      <c r="F84" s="407">
        <f>F85+F86+F87</f>
        <v>4681048</v>
      </c>
      <c r="G84" s="430">
        <f>G85+G86+G87</f>
        <v>4401019</v>
      </c>
      <c r="H84" s="430">
        <f>H85+H86+H87</f>
        <v>4401019</v>
      </c>
      <c r="I84" s="626">
        <f>I85+I86+I87</f>
        <v>4401019</v>
      </c>
      <c r="J84" s="157">
        <f t="shared" ref="J84:AE84" si="101">J85+J86+J87</f>
        <v>0</v>
      </c>
      <c r="K84" s="169">
        <f t="shared" si="76"/>
        <v>4401019</v>
      </c>
      <c r="L84" s="525">
        <f t="shared" ref="L84:R84" si="102">L85+L86+L87</f>
        <v>0</v>
      </c>
      <c r="M84" s="133">
        <f t="shared" ref="M84" si="103">M85+M86+M87</f>
        <v>4401019</v>
      </c>
      <c r="N84" s="133">
        <f t="shared" si="102"/>
        <v>0</v>
      </c>
      <c r="O84" s="133">
        <f t="shared" si="102"/>
        <v>0</v>
      </c>
      <c r="P84" s="133">
        <f t="shared" si="102"/>
        <v>0</v>
      </c>
      <c r="Q84" s="133">
        <f t="shared" ref="Q84" si="104">Q85+Q86+Q87</f>
        <v>0</v>
      </c>
      <c r="R84" s="133">
        <f t="shared" si="102"/>
        <v>0</v>
      </c>
      <c r="S84" s="171">
        <f t="shared" si="101"/>
        <v>0</v>
      </c>
      <c r="T84" s="133">
        <f t="shared" si="101"/>
        <v>0</v>
      </c>
      <c r="U84" s="133">
        <f t="shared" si="101"/>
        <v>0</v>
      </c>
      <c r="V84" s="133">
        <f t="shared" si="101"/>
        <v>0</v>
      </c>
      <c r="W84" s="133">
        <f t="shared" si="101"/>
        <v>4401019</v>
      </c>
      <c r="X84" s="134">
        <f t="shared" si="101"/>
        <v>0</v>
      </c>
      <c r="Y84" s="542">
        <f t="shared" si="80"/>
        <v>4401019</v>
      </c>
      <c r="Z84" s="448">
        <f t="shared" si="101"/>
        <v>0</v>
      </c>
      <c r="AA84" s="133">
        <f t="shared" si="101"/>
        <v>0</v>
      </c>
      <c r="AB84" s="134">
        <f t="shared" si="101"/>
        <v>0</v>
      </c>
      <c r="AC84" s="558">
        <f t="shared" si="101"/>
        <v>0</v>
      </c>
      <c r="AD84" s="132">
        <f t="shared" si="101"/>
        <v>0</v>
      </c>
      <c r="AE84" s="135">
        <f t="shared" si="101"/>
        <v>0</v>
      </c>
      <c r="AF84" s="188"/>
    </row>
    <row r="85" spans="1:33" s="209" customFormat="1">
      <c r="A85" s="127" t="s">
        <v>877</v>
      </c>
      <c r="B85" s="189" t="s">
        <v>878</v>
      </c>
      <c r="C85" s="202"/>
      <c r="D85" s="260" t="s">
        <v>963</v>
      </c>
      <c r="E85" s="285"/>
      <c r="F85" s="398">
        <v>4681048</v>
      </c>
      <c r="G85" s="421">
        <v>4401019</v>
      </c>
      <c r="H85" s="421">
        <v>4401019</v>
      </c>
      <c r="I85" s="617">
        <f>SUM(Y85:AE85)</f>
        <v>4401019</v>
      </c>
      <c r="J85" s="190"/>
      <c r="K85" s="191">
        <f t="shared" si="76"/>
        <v>4401019</v>
      </c>
      <c r="L85" s="201"/>
      <c r="M85" s="610">
        <f>K85</f>
        <v>4401019</v>
      </c>
      <c r="N85" s="193"/>
      <c r="O85" s="193"/>
      <c r="P85" s="193"/>
      <c r="Q85" s="193"/>
      <c r="R85" s="193"/>
      <c r="S85" s="199"/>
      <c r="T85" s="193"/>
      <c r="U85" s="193"/>
      <c r="V85" s="193"/>
      <c r="W85" s="193">
        <v>4401019</v>
      </c>
      <c r="X85" s="194"/>
      <c r="Y85" s="538">
        <f t="shared" si="80"/>
        <v>4401019</v>
      </c>
      <c r="Z85" s="444"/>
      <c r="AA85" s="193"/>
      <c r="AB85" s="194"/>
      <c r="AC85" s="492"/>
      <c r="AD85" s="192"/>
      <c r="AE85" s="195"/>
      <c r="AF85" s="188"/>
      <c r="AG85" s="17"/>
    </row>
    <row r="86" spans="1:33" s="209" customFormat="1" hidden="1">
      <c r="A86" s="127" t="s">
        <v>224</v>
      </c>
      <c r="B86" s="189" t="s">
        <v>659</v>
      </c>
      <c r="C86" s="202"/>
      <c r="D86" s="260" t="s">
        <v>225</v>
      </c>
      <c r="E86" s="285"/>
      <c r="F86" s="398">
        <f>SUM(R86:AD86)</f>
        <v>0</v>
      </c>
      <c r="G86" s="421">
        <f t="shared" ref="G86:H88" si="105">SUM(R86:AD86)</f>
        <v>0</v>
      </c>
      <c r="H86" s="421">
        <f t="shared" si="105"/>
        <v>0</v>
      </c>
      <c r="I86" s="617">
        <f t="shared" ref="I86:I88" si="106">SUM(S86:AE86)</f>
        <v>0</v>
      </c>
      <c r="J86" s="190"/>
      <c r="K86" s="191">
        <f t="shared" si="76"/>
        <v>0</v>
      </c>
      <c r="L86" s="201"/>
      <c r="M86" s="193"/>
      <c r="N86" s="193"/>
      <c r="O86" s="193"/>
      <c r="P86" s="193"/>
      <c r="Q86" s="193"/>
      <c r="R86" s="193"/>
      <c r="S86" s="199"/>
      <c r="T86" s="193"/>
      <c r="U86" s="193"/>
      <c r="V86" s="193"/>
      <c r="W86" s="193"/>
      <c r="X86" s="194"/>
      <c r="Y86" s="538">
        <f t="shared" si="80"/>
        <v>0</v>
      </c>
      <c r="Z86" s="444"/>
      <c r="AA86" s="193"/>
      <c r="AB86" s="194"/>
      <c r="AC86" s="492"/>
      <c r="AD86" s="192"/>
      <c r="AE86" s="195"/>
      <c r="AF86" s="188"/>
      <c r="AG86" s="17"/>
    </row>
    <row r="87" spans="1:33" s="209" customFormat="1" hidden="1">
      <c r="A87" s="127" t="s">
        <v>226</v>
      </c>
      <c r="B87" s="189" t="s">
        <v>660</v>
      </c>
      <c r="C87" s="202"/>
      <c r="D87" s="260" t="s">
        <v>227</v>
      </c>
      <c r="E87" s="285"/>
      <c r="F87" s="398">
        <f>SUM(R87:AD87)</f>
        <v>0</v>
      </c>
      <c r="G87" s="421">
        <f t="shared" si="105"/>
        <v>0</v>
      </c>
      <c r="H87" s="421">
        <f t="shared" si="105"/>
        <v>0</v>
      </c>
      <c r="I87" s="617">
        <f t="shared" si="106"/>
        <v>0</v>
      </c>
      <c r="J87" s="190"/>
      <c r="K87" s="191">
        <f t="shared" si="76"/>
        <v>0</v>
      </c>
      <c r="L87" s="201"/>
      <c r="M87" s="193"/>
      <c r="N87" s="193"/>
      <c r="O87" s="193"/>
      <c r="P87" s="193"/>
      <c r="Q87" s="193"/>
      <c r="R87" s="193"/>
      <c r="S87" s="199"/>
      <c r="T87" s="193"/>
      <c r="U87" s="193"/>
      <c r="V87" s="193"/>
      <c r="W87" s="193"/>
      <c r="X87" s="194"/>
      <c r="Y87" s="538">
        <f t="shared" si="80"/>
        <v>0</v>
      </c>
      <c r="Z87" s="444"/>
      <c r="AA87" s="193"/>
      <c r="AB87" s="194"/>
      <c r="AC87" s="492"/>
      <c r="AD87" s="192"/>
      <c r="AE87" s="195"/>
      <c r="AF87" s="188"/>
      <c r="AG87" s="17"/>
    </row>
    <row r="88" spans="1:33" s="41" customFormat="1" ht="27.75" hidden="1" customHeight="1">
      <c r="A88" s="127" t="s">
        <v>228</v>
      </c>
      <c r="B88" s="108" t="s">
        <v>661</v>
      </c>
      <c r="C88" s="820" t="s">
        <v>353</v>
      </c>
      <c r="D88" s="821"/>
      <c r="E88" s="821"/>
      <c r="F88" s="408">
        <f>SUM(R88:AD88)</f>
        <v>0</v>
      </c>
      <c r="G88" s="431">
        <f t="shared" si="105"/>
        <v>0</v>
      </c>
      <c r="H88" s="431">
        <f t="shared" si="105"/>
        <v>0</v>
      </c>
      <c r="I88" s="627">
        <f t="shared" si="106"/>
        <v>0</v>
      </c>
      <c r="J88" s="158"/>
      <c r="K88" s="170">
        <f t="shared" si="76"/>
        <v>0</v>
      </c>
      <c r="L88" s="109"/>
      <c r="M88" s="111"/>
      <c r="N88" s="111"/>
      <c r="O88" s="111"/>
      <c r="P88" s="111"/>
      <c r="Q88" s="111"/>
      <c r="R88" s="111"/>
      <c r="S88" s="110"/>
      <c r="T88" s="111"/>
      <c r="U88" s="111"/>
      <c r="V88" s="111"/>
      <c r="W88" s="111"/>
      <c r="X88" s="114"/>
      <c r="Y88" s="543">
        <f t="shared" si="80"/>
        <v>0</v>
      </c>
      <c r="Z88" s="449"/>
      <c r="AA88" s="111"/>
      <c r="AB88" s="114"/>
      <c r="AC88" s="491"/>
      <c r="AD88" s="113"/>
      <c r="AE88" s="115"/>
      <c r="AF88" s="188"/>
      <c r="AG88" s="17"/>
    </row>
    <row r="89" spans="1:33" s="41" customFormat="1" hidden="1">
      <c r="A89" s="127" t="s">
        <v>229</v>
      </c>
      <c r="B89" s="108" t="s">
        <v>662</v>
      </c>
      <c r="C89" s="820" t="s">
        <v>804</v>
      </c>
      <c r="D89" s="821"/>
      <c r="E89" s="821"/>
      <c r="F89" s="408">
        <f>F90+F91+F92+F93+F94+F95+F96+F97+F98+F99</f>
        <v>0</v>
      </c>
      <c r="G89" s="431">
        <f>G90+G91+G92+G93+G94+G95+G96+G97+G98+G99</f>
        <v>0</v>
      </c>
      <c r="H89" s="431">
        <f>H90+H91+H92+H93+H94+H95+H96+H97+H98+H99</f>
        <v>0</v>
      </c>
      <c r="I89" s="627">
        <f>I90+I91+I92+I93+I94+I95+I96+I97+I98+I99</f>
        <v>0</v>
      </c>
      <c r="J89" s="158">
        <f t="shared" ref="J89:AE89" si="107">J90+J91+J92+J93+J94+J95+J96+J97+J98+J99</f>
        <v>0</v>
      </c>
      <c r="K89" s="170">
        <f t="shared" si="76"/>
        <v>0</v>
      </c>
      <c r="L89" s="109">
        <f t="shared" ref="L89:R89" si="108">L90+L91+L92+L93+L94+L95+L96+L97+L98+L99</f>
        <v>0</v>
      </c>
      <c r="M89" s="111">
        <f t="shared" ref="M89" si="109">M90+M91+M92+M93+M94+M95+M96+M97+M98+M99</f>
        <v>0</v>
      </c>
      <c r="N89" s="111">
        <f t="shared" si="108"/>
        <v>0</v>
      </c>
      <c r="O89" s="111">
        <f t="shared" si="108"/>
        <v>0</v>
      </c>
      <c r="P89" s="111">
        <f t="shared" si="108"/>
        <v>0</v>
      </c>
      <c r="Q89" s="111">
        <f t="shared" ref="Q89" si="110">Q90+Q91+Q92+Q93+Q94+Q95+Q96+Q97+Q98+Q99</f>
        <v>0</v>
      </c>
      <c r="R89" s="111">
        <f t="shared" si="108"/>
        <v>0</v>
      </c>
      <c r="S89" s="110">
        <f t="shared" si="107"/>
        <v>0</v>
      </c>
      <c r="T89" s="111">
        <f t="shared" si="107"/>
        <v>0</v>
      </c>
      <c r="U89" s="111">
        <f t="shared" si="107"/>
        <v>0</v>
      </c>
      <c r="V89" s="111">
        <f t="shared" si="107"/>
        <v>0</v>
      </c>
      <c r="W89" s="111">
        <f t="shared" si="107"/>
        <v>0</v>
      </c>
      <c r="X89" s="114">
        <f t="shared" si="107"/>
        <v>0</v>
      </c>
      <c r="Y89" s="543">
        <f t="shared" si="80"/>
        <v>0</v>
      </c>
      <c r="Z89" s="449">
        <f t="shared" si="107"/>
        <v>0</v>
      </c>
      <c r="AA89" s="111">
        <f t="shared" si="107"/>
        <v>0</v>
      </c>
      <c r="AB89" s="114">
        <f t="shared" si="107"/>
        <v>0</v>
      </c>
      <c r="AC89" s="491">
        <f t="shared" si="107"/>
        <v>0</v>
      </c>
      <c r="AD89" s="113">
        <f t="shared" si="107"/>
        <v>0</v>
      </c>
      <c r="AE89" s="115">
        <f t="shared" si="107"/>
        <v>0</v>
      </c>
      <c r="AF89" s="188"/>
      <c r="AG89" s="17"/>
    </row>
    <row r="90" spans="1:33" hidden="1">
      <c r="B90" s="55"/>
      <c r="C90" s="2"/>
      <c r="D90" s="764" t="s">
        <v>370</v>
      </c>
      <c r="E90" s="764"/>
      <c r="F90" s="406">
        <f t="shared" ref="F90:F99" si="111">SUM(R90:AD90)</f>
        <v>0</v>
      </c>
      <c r="G90" s="429">
        <f t="shared" ref="G90:H99" si="112">SUM(R90:AD90)</f>
        <v>0</v>
      </c>
      <c r="H90" s="429">
        <f t="shared" si="112"/>
        <v>0</v>
      </c>
      <c r="I90" s="625">
        <f t="shared" ref="I90:I99" si="113">SUM(S90:AE90)</f>
        <v>0</v>
      </c>
      <c r="J90" s="149"/>
      <c r="K90" s="167">
        <f t="shared" si="76"/>
        <v>0</v>
      </c>
      <c r="L90" s="79"/>
      <c r="M90" s="1"/>
      <c r="N90" s="1"/>
      <c r="O90" s="1"/>
      <c r="P90" s="1"/>
      <c r="Q90" s="1"/>
      <c r="R90" s="1"/>
      <c r="S90" s="75"/>
      <c r="T90" s="1"/>
      <c r="U90" s="1"/>
      <c r="V90" s="1"/>
      <c r="W90" s="1"/>
      <c r="X90" s="81"/>
      <c r="Y90" s="541">
        <f t="shared" si="80"/>
        <v>0</v>
      </c>
      <c r="Z90" s="447"/>
      <c r="AA90" s="1"/>
      <c r="AB90" s="81"/>
      <c r="AC90" s="490"/>
      <c r="AD90" s="42"/>
      <c r="AE90" s="44"/>
      <c r="AF90" s="188"/>
    </row>
    <row r="91" spans="1:33" hidden="1">
      <c r="B91" s="55"/>
      <c r="C91" s="2"/>
      <c r="D91" s="764" t="s">
        <v>506</v>
      </c>
      <c r="E91" s="764"/>
      <c r="F91" s="406">
        <f t="shared" si="111"/>
        <v>0</v>
      </c>
      <c r="G91" s="429">
        <f t="shared" si="112"/>
        <v>0</v>
      </c>
      <c r="H91" s="429">
        <f t="shared" si="112"/>
        <v>0</v>
      </c>
      <c r="I91" s="625">
        <f t="shared" si="113"/>
        <v>0</v>
      </c>
      <c r="J91" s="149"/>
      <c r="K91" s="167">
        <f t="shared" si="76"/>
        <v>0</v>
      </c>
      <c r="L91" s="79"/>
      <c r="M91" s="1"/>
      <c r="N91" s="1"/>
      <c r="O91" s="1"/>
      <c r="P91" s="1"/>
      <c r="Q91" s="1"/>
      <c r="R91" s="1"/>
      <c r="S91" s="75"/>
      <c r="T91" s="1"/>
      <c r="U91" s="1"/>
      <c r="V91" s="1"/>
      <c r="W91" s="1"/>
      <c r="X91" s="81"/>
      <c r="Y91" s="541">
        <f t="shared" si="80"/>
        <v>0</v>
      </c>
      <c r="Z91" s="447"/>
      <c r="AA91" s="1"/>
      <c r="AB91" s="81"/>
      <c r="AC91" s="490"/>
      <c r="AD91" s="42"/>
      <c r="AE91" s="44"/>
      <c r="AF91" s="188"/>
    </row>
    <row r="92" spans="1:33" hidden="1">
      <c r="B92" s="55"/>
      <c r="C92" s="2"/>
      <c r="D92" s="764" t="s">
        <v>507</v>
      </c>
      <c r="E92" s="764"/>
      <c r="F92" s="406">
        <f t="shared" si="111"/>
        <v>0</v>
      </c>
      <c r="G92" s="429">
        <f t="shared" si="112"/>
        <v>0</v>
      </c>
      <c r="H92" s="429">
        <f t="shared" si="112"/>
        <v>0</v>
      </c>
      <c r="I92" s="625">
        <f t="shared" si="113"/>
        <v>0</v>
      </c>
      <c r="J92" s="149"/>
      <c r="K92" s="167">
        <f t="shared" si="76"/>
        <v>0</v>
      </c>
      <c r="L92" s="79"/>
      <c r="M92" s="1"/>
      <c r="N92" s="1"/>
      <c r="O92" s="1"/>
      <c r="P92" s="1"/>
      <c r="Q92" s="1"/>
      <c r="R92" s="1"/>
      <c r="S92" s="75"/>
      <c r="T92" s="1"/>
      <c r="U92" s="1"/>
      <c r="V92" s="1"/>
      <c r="W92" s="1"/>
      <c r="X92" s="81"/>
      <c r="Y92" s="541">
        <f t="shared" si="80"/>
        <v>0</v>
      </c>
      <c r="Z92" s="447"/>
      <c r="AA92" s="1"/>
      <c r="AB92" s="81"/>
      <c r="AC92" s="490"/>
      <c r="AD92" s="42"/>
      <c r="AE92" s="44"/>
      <c r="AF92" s="188"/>
    </row>
    <row r="93" spans="1:33" hidden="1">
      <c r="B93" s="55"/>
      <c r="C93" s="2"/>
      <c r="D93" s="764" t="s">
        <v>508</v>
      </c>
      <c r="E93" s="764"/>
      <c r="F93" s="406">
        <f t="shared" si="111"/>
        <v>0</v>
      </c>
      <c r="G93" s="429">
        <f t="shared" si="112"/>
        <v>0</v>
      </c>
      <c r="H93" s="429">
        <f t="shared" si="112"/>
        <v>0</v>
      </c>
      <c r="I93" s="625">
        <f t="shared" si="113"/>
        <v>0</v>
      </c>
      <c r="J93" s="149"/>
      <c r="K93" s="167">
        <f t="shared" si="76"/>
        <v>0</v>
      </c>
      <c r="L93" s="79"/>
      <c r="M93" s="1"/>
      <c r="N93" s="1"/>
      <c r="O93" s="1"/>
      <c r="P93" s="1"/>
      <c r="Q93" s="1"/>
      <c r="R93" s="1"/>
      <c r="S93" s="75"/>
      <c r="T93" s="1"/>
      <c r="U93" s="1"/>
      <c r="V93" s="1"/>
      <c r="W93" s="1"/>
      <c r="X93" s="81"/>
      <c r="Y93" s="541">
        <f t="shared" si="80"/>
        <v>0</v>
      </c>
      <c r="Z93" s="447"/>
      <c r="AA93" s="1"/>
      <c r="AB93" s="81"/>
      <c r="AC93" s="490"/>
      <c r="AD93" s="42"/>
      <c r="AE93" s="44"/>
      <c r="AF93" s="188"/>
    </row>
    <row r="94" spans="1:33" hidden="1">
      <c r="B94" s="55"/>
      <c r="C94" s="2"/>
      <c r="D94" s="764" t="s">
        <v>509</v>
      </c>
      <c r="E94" s="764"/>
      <c r="F94" s="406">
        <f t="shared" si="111"/>
        <v>0</v>
      </c>
      <c r="G94" s="429">
        <f t="shared" si="112"/>
        <v>0</v>
      </c>
      <c r="H94" s="429">
        <f t="shared" si="112"/>
        <v>0</v>
      </c>
      <c r="I94" s="625">
        <f t="shared" si="113"/>
        <v>0</v>
      </c>
      <c r="J94" s="149"/>
      <c r="K94" s="167">
        <f t="shared" si="76"/>
        <v>0</v>
      </c>
      <c r="L94" s="79"/>
      <c r="M94" s="1"/>
      <c r="N94" s="1"/>
      <c r="O94" s="1"/>
      <c r="P94" s="1"/>
      <c r="Q94" s="1"/>
      <c r="R94" s="1"/>
      <c r="S94" s="75"/>
      <c r="T94" s="1"/>
      <c r="U94" s="1"/>
      <c r="V94" s="1"/>
      <c r="W94" s="1"/>
      <c r="X94" s="81"/>
      <c r="Y94" s="541">
        <f t="shared" si="80"/>
        <v>0</v>
      </c>
      <c r="Z94" s="447"/>
      <c r="AA94" s="1"/>
      <c r="AB94" s="81"/>
      <c r="AC94" s="490"/>
      <c r="AD94" s="42"/>
      <c r="AE94" s="44"/>
      <c r="AF94" s="188"/>
    </row>
    <row r="95" spans="1:33" hidden="1">
      <c r="B95" s="55"/>
      <c r="C95" s="2"/>
      <c r="D95" s="764" t="s">
        <v>510</v>
      </c>
      <c r="E95" s="764"/>
      <c r="F95" s="406">
        <f t="shared" si="111"/>
        <v>0</v>
      </c>
      <c r="G95" s="429">
        <f t="shared" si="112"/>
        <v>0</v>
      </c>
      <c r="H95" s="429">
        <f t="shared" si="112"/>
        <v>0</v>
      </c>
      <c r="I95" s="625">
        <f t="shared" si="113"/>
        <v>0</v>
      </c>
      <c r="J95" s="149"/>
      <c r="K95" s="167">
        <f t="shared" si="76"/>
        <v>0</v>
      </c>
      <c r="L95" s="79"/>
      <c r="M95" s="1"/>
      <c r="N95" s="1"/>
      <c r="O95" s="1"/>
      <c r="P95" s="1"/>
      <c r="Q95" s="1"/>
      <c r="R95" s="1"/>
      <c r="S95" s="75"/>
      <c r="T95" s="1"/>
      <c r="U95" s="1"/>
      <c r="V95" s="1"/>
      <c r="W95" s="1"/>
      <c r="X95" s="81"/>
      <c r="Y95" s="541">
        <f t="shared" si="80"/>
        <v>0</v>
      </c>
      <c r="Z95" s="447"/>
      <c r="AA95" s="1"/>
      <c r="AB95" s="81"/>
      <c r="AC95" s="490"/>
      <c r="AD95" s="42"/>
      <c r="AE95" s="44"/>
      <c r="AF95" s="188"/>
    </row>
    <row r="96" spans="1:33" ht="25.5" hidden="1" customHeight="1">
      <c r="B96" s="55"/>
      <c r="C96" s="2"/>
      <c r="D96" s="735" t="s">
        <v>511</v>
      </c>
      <c r="E96" s="735"/>
      <c r="F96" s="409">
        <f t="shared" si="111"/>
        <v>0</v>
      </c>
      <c r="G96" s="432">
        <f t="shared" si="112"/>
        <v>0</v>
      </c>
      <c r="H96" s="432">
        <f t="shared" si="112"/>
        <v>0</v>
      </c>
      <c r="I96" s="628">
        <f t="shared" si="113"/>
        <v>0</v>
      </c>
      <c r="J96" s="159"/>
      <c r="K96" s="167">
        <f t="shared" si="76"/>
        <v>0</v>
      </c>
      <c r="L96" s="79"/>
      <c r="M96" s="1"/>
      <c r="N96" s="1"/>
      <c r="O96" s="1"/>
      <c r="P96" s="1"/>
      <c r="Q96" s="1"/>
      <c r="R96" s="1"/>
      <c r="S96" s="75"/>
      <c r="T96" s="1"/>
      <c r="U96" s="1"/>
      <c r="V96" s="1"/>
      <c r="W96" s="1"/>
      <c r="X96" s="81"/>
      <c r="Y96" s="541">
        <f t="shared" si="80"/>
        <v>0</v>
      </c>
      <c r="Z96" s="447"/>
      <c r="AA96" s="1"/>
      <c r="AB96" s="81"/>
      <c r="AC96" s="490"/>
      <c r="AD96" s="42"/>
      <c r="AE96" s="44"/>
      <c r="AF96" s="188"/>
    </row>
    <row r="97" spans="1:33" hidden="1">
      <c r="B97" s="55"/>
      <c r="C97" s="2"/>
      <c r="D97" s="764" t="s">
        <v>805</v>
      </c>
      <c r="E97" s="764"/>
      <c r="F97" s="406">
        <f t="shared" si="111"/>
        <v>0</v>
      </c>
      <c r="G97" s="429">
        <f t="shared" si="112"/>
        <v>0</v>
      </c>
      <c r="H97" s="429">
        <f t="shared" si="112"/>
        <v>0</v>
      </c>
      <c r="I97" s="625">
        <f t="shared" si="113"/>
        <v>0</v>
      </c>
      <c r="J97" s="149"/>
      <c r="K97" s="167">
        <f t="shared" si="76"/>
        <v>0</v>
      </c>
      <c r="L97" s="79"/>
      <c r="M97" s="1"/>
      <c r="N97" s="1"/>
      <c r="O97" s="1"/>
      <c r="P97" s="1"/>
      <c r="Q97" s="1"/>
      <c r="R97" s="1"/>
      <c r="S97" s="75"/>
      <c r="T97" s="1"/>
      <c r="U97" s="1"/>
      <c r="V97" s="1"/>
      <c r="W97" s="1"/>
      <c r="X97" s="81"/>
      <c r="Y97" s="541">
        <f t="shared" si="80"/>
        <v>0</v>
      </c>
      <c r="Z97" s="447"/>
      <c r="AA97" s="1"/>
      <c r="AB97" s="81"/>
      <c r="AC97" s="490"/>
      <c r="AD97" s="42"/>
      <c r="AE97" s="44"/>
      <c r="AF97" s="188"/>
    </row>
    <row r="98" spans="1:33" ht="25.5" hidden="1" customHeight="1">
      <c r="B98" s="55"/>
      <c r="C98" s="2"/>
      <c r="D98" s="735" t="s">
        <v>512</v>
      </c>
      <c r="E98" s="735"/>
      <c r="F98" s="409">
        <f t="shared" si="111"/>
        <v>0</v>
      </c>
      <c r="G98" s="432">
        <f t="shared" si="112"/>
        <v>0</v>
      </c>
      <c r="H98" s="432">
        <f t="shared" si="112"/>
        <v>0</v>
      </c>
      <c r="I98" s="628">
        <f t="shared" si="113"/>
        <v>0</v>
      </c>
      <c r="J98" s="159"/>
      <c r="K98" s="167">
        <f t="shared" si="76"/>
        <v>0</v>
      </c>
      <c r="L98" s="79"/>
      <c r="M98" s="1"/>
      <c r="N98" s="1"/>
      <c r="O98" s="1"/>
      <c r="P98" s="1"/>
      <c r="Q98" s="1"/>
      <c r="R98" s="1"/>
      <c r="S98" s="75"/>
      <c r="T98" s="1"/>
      <c r="U98" s="1"/>
      <c r="V98" s="1"/>
      <c r="W98" s="1"/>
      <c r="X98" s="81"/>
      <c r="Y98" s="541">
        <f t="shared" si="80"/>
        <v>0</v>
      </c>
      <c r="Z98" s="447"/>
      <c r="AA98" s="1"/>
      <c r="AB98" s="81"/>
      <c r="AC98" s="490"/>
      <c r="AD98" s="42"/>
      <c r="AE98" s="44"/>
      <c r="AF98" s="188"/>
    </row>
    <row r="99" spans="1:33" ht="25.5" hidden="1" customHeight="1">
      <c r="B99" s="55"/>
      <c r="C99" s="2"/>
      <c r="D99" s="735" t="s">
        <v>513</v>
      </c>
      <c r="E99" s="735"/>
      <c r="F99" s="409">
        <f t="shared" si="111"/>
        <v>0</v>
      </c>
      <c r="G99" s="432">
        <f t="shared" si="112"/>
        <v>0</v>
      </c>
      <c r="H99" s="432">
        <f t="shared" si="112"/>
        <v>0</v>
      </c>
      <c r="I99" s="628">
        <f t="shared" si="113"/>
        <v>0</v>
      </c>
      <c r="J99" s="159"/>
      <c r="K99" s="167">
        <f t="shared" si="76"/>
        <v>0</v>
      </c>
      <c r="L99" s="79"/>
      <c r="M99" s="1"/>
      <c r="N99" s="1"/>
      <c r="O99" s="1"/>
      <c r="P99" s="1"/>
      <c r="Q99" s="1"/>
      <c r="R99" s="1"/>
      <c r="S99" s="75"/>
      <c r="T99" s="1"/>
      <c r="U99" s="1"/>
      <c r="V99" s="1"/>
      <c r="W99" s="1"/>
      <c r="X99" s="81"/>
      <c r="Y99" s="541">
        <f t="shared" si="80"/>
        <v>0</v>
      </c>
      <c r="Z99" s="447"/>
      <c r="AA99" s="1"/>
      <c r="AB99" s="81"/>
      <c r="AC99" s="490"/>
      <c r="AD99" s="42"/>
      <c r="AE99" s="44"/>
      <c r="AF99" s="188"/>
    </row>
    <row r="100" spans="1:33" s="41" customFormat="1" ht="15" hidden="1" customHeight="1">
      <c r="A100" s="127" t="s">
        <v>230</v>
      </c>
      <c r="B100" s="108" t="s">
        <v>663</v>
      </c>
      <c r="C100" s="820" t="s">
        <v>806</v>
      </c>
      <c r="D100" s="821"/>
      <c r="E100" s="821"/>
      <c r="F100" s="408">
        <f>F101+F102+F103+F104+F105+F106+F107+F108+F109+F110</f>
        <v>0</v>
      </c>
      <c r="G100" s="431">
        <f>G101+G102+G103+G104+G105+G106+G107+G108+G109+G110</f>
        <v>0</v>
      </c>
      <c r="H100" s="431">
        <f>H101+H102+H103+H104+H105+H106+H107+H108+H109+H110</f>
        <v>0</v>
      </c>
      <c r="I100" s="627">
        <f>I101+I102+I103+I104+I105+I106+I107+I108+I109+I110</f>
        <v>0</v>
      </c>
      <c r="J100" s="158">
        <f t="shared" ref="J100:AE100" si="114">J101+J102+J103+J104+J105+J106+J107+J108+J109+J110</f>
        <v>0</v>
      </c>
      <c r="K100" s="170">
        <f t="shared" si="76"/>
        <v>0</v>
      </c>
      <c r="L100" s="109">
        <f t="shared" ref="L100:R100" si="115">L101+L102+L103+L104+L105+L106+L107+L108+L109+L110</f>
        <v>0</v>
      </c>
      <c r="M100" s="111">
        <f t="shared" ref="M100" si="116">M101+M102+M103+M104+M105+M106+M107+M108+M109+M110</f>
        <v>0</v>
      </c>
      <c r="N100" s="111">
        <f t="shared" si="115"/>
        <v>0</v>
      </c>
      <c r="O100" s="111">
        <f t="shared" si="115"/>
        <v>0</v>
      </c>
      <c r="P100" s="111">
        <f t="shared" si="115"/>
        <v>0</v>
      </c>
      <c r="Q100" s="111">
        <f t="shared" ref="Q100" si="117">Q101+Q102+Q103+Q104+Q105+Q106+Q107+Q108+Q109+Q110</f>
        <v>0</v>
      </c>
      <c r="R100" s="111">
        <f t="shared" si="115"/>
        <v>0</v>
      </c>
      <c r="S100" s="110">
        <f t="shared" si="114"/>
        <v>0</v>
      </c>
      <c r="T100" s="111">
        <f t="shared" si="114"/>
        <v>0</v>
      </c>
      <c r="U100" s="111">
        <f t="shared" si="114"/>
        <v>0</v>
      </c>
      <c r="V100" s="111">
        <f t="shared" si="114"/>
        <v>0</v>
      </c>
      <c r="W100" s="111">
        <f t="shared" si="114"/>
        <v>0</v>
      </c>
      <c r="X100" s="114">
        <f t="shared" si="114"/>
        <v>0</v>
      </c>
      <c r="Y100" s="543">
        <f t="shared" si="80"/>
        <v>0</v>
      </c>
      <c r="Z100" s="449">
        <f t="shared" si="114"/>
        <v>0</v>
      </c>
      <c r="AA100" s="111">
        <f t="shared" si="114"/>
        <v>0</v>
      </c>
      <c r="AB100" s="114">
        <f t="shared" si="114"/>
        <v>0</v>
      </c>
      <c r="AC100" s="491">
        <f t="shared" si="114"/>
        <v>0</v>
      </c>
      <c r="AD100" s="113">
        <f t="shared" si="114"/>
        <v>0</v>
      </c>
      <c r="AE100" s="115">
        <f t="shared" si="114"/>
        <v>0</v>
      </c>
      <c r="AF100" s="188"/>
      <c r="AG100" s="17"/>
    </row>
    <row r="101" spans="1:33" hidden="1">
      <c r="B101" s="55"/>
      <c r="C101" s="2"/>
      <c r="D101" s="764" t="s">
        <v>369</v>
      </c>
      <c r="E101" s="764"/>
      <c r="F101" s="406">
        <f t="shared" ref="F101:F110" si="118">SUM(R101:AD101)</f>
        <v>0</v>
      </c>
      <c r="G101" s="429">
        <f t="shared" ref="G101:H110" si="119">SUM(R101:AD101)</f>
        <v>0</v>
      </c>
      <c r="H101" s="429">
        <f t="shared" si="119"/>
        <v>0</v>
      </c>
      <c r="I101" s="625">
        <f t="shared" ref="I101:I110" si="120">SUM(S101:AE101)</f>
        <v>0</v>
      </c>
      <c r="J101" s="149"/>
      <c r="K101" s="167">
        <f t="shared" si="76"/>
        <v>0</v>
      </c>
      <c r="L101" s="79"/>
      <c r="M101" s="1"/>
      <c r="N101" s="1"/>
      <c r="O101" s="1"/>
      <c r="P101" s="1"/>
      <c r="Q101" s="1"/>
      <c r="R101" s="1"/>
      <c r="S101" s="75"/>
      <c r="T101" s="1"/>
      <c r="U101" s="1"/>
      <c r="V101" s="1"/>
      <c r="W101" s="1"/>
      <c r="X101" s="81"/>
      <c r="Y101" s="541">
        <f t="shared" si="80"/>
        <v>0</v>
      </c>
      <c r="Z101" s="447"/>
      <c r="AA101" s="1"/>
      <c r="AB101" s="81"/>
      <c r="AC101" s="490"/>
      <c r="AD101" s="42"/>
      <c r="AE101" s="44"/>
      <c r="AF101" s="188"/>
    </row>
    <row r="102" spans="1:33" hidden="1">
      <c r="B102" s="55"/>
      <c r="C102" s="2"/>
      <c r="D102" s="764" t="s">
        <v>514</v>
      </c>
      <c r="E102" s="764"/>
      <c r="F102" s="406">
        <f t="shared" si="118"/>
        <v>0</v>
      </c>
      <c r="G102" s="429">
        <f t="shared" si="119"/>
        <v>0</v>
      </c>
      <c r="H102" s="429">
        <f t="shared" si="119"/>
        <v>0</v>
      </c>
      <c r="I102" s="625">
        <f t="shared" si="120"/>
        <v>0</v>
      </c>
      <c r="J102" s="149"/>
      <c r="K102" s="167">
        <f t="shared" si="76"/>
        <v>0</v>
      </c>
      <c r="L102" s="79"/>
      <c r="M102" s="1"/>
      <c r="N102" s="1"/>
      <c r="O102" s="1"/>
      <c r="P102" s="1"/>
      <c r="Q102" s="1"/>
      <c r="R102" s="1"/>
      <c r="S102" s="75"/>
      <c r="T102" s="1"/>
      <c r="U102" s="1"/>
      <c r="V102" s="1"/>
      <c r="W102" s="1"/>
      <c r="X102" s="81"/>
      <c r="Y102" s="541">
        <f t="shared" si="80"/>
        <v>0</v>
      </c>
      <c r="Z102" s="447"/>
      <c r="AA102" s="1"/>
      <c r="AB102" s="81"/>
      <c r="AC102" s="490"/>
      <c r="AD102" s="42"/>
      <c r="AE102" s="44"/>
      <c r="AF102" s="188"/>
    </row>
    <row r="103" spans="1:33" hidden="1">
      <c r="B103" s="55"/>
      <c r="C103" s="2"/>
      <c r="D103" s="764" t="s">
        <v>516</v>
      </c>
      <c r="E103" s="764"/>
      <c r="F103" s="406">
        <f t="shared" si="118"/>
        <v>0</v>
      </c>
      <c r="G103" s="429">
        <f t="shared" si="119"/>
        <v>0</v>
      </c>
      <c r="H103" s="429">
        <f t="shared" si="119"/>
        <v>0</v>
      </c>
      <c r="I103" s="625">
        <f t="shared" si="120"/>
        <v>0</v>
      </c>
      <c r="J103" s="149"/>
      <c r="K103" s="167">
        <f t="shared" si="76"/>
        <v>0</v>
      </c>
      <c r="L103" s="79"/>
      <c r="M103" s="1"/>
      <c r="N103" s="1"/>
      <c r="O103" s="1"/>
      <c r="P103" s="1"/>
      <c r="Q103" s="1"/>
      <c r="R103" s="1"/>
      <c r="S103" s="75"/>
      <c r="T103" s="1"/>
      <c r="U103" s="1"/>
      <c r="V103" s="1"/>
      <c r="W103" s="1"/>
      <c r="X103" s="81"/>
      <c r="Y103" s="541">
        <f t="shared" si="80"/>
        <v>0</v>
      </c>
      <c r="Z103" s="447"/>
      <c r="AA103" s="1"/>
      <c r="AB103" s="81"/>
      <c r="AC103" s="490"/>
      <c r="AD103" s="42"/>
      <c r="AE103" s="44"/>
      <c r="AF103" s="188"/>
    </row>
    <row r="104" spans="1:33" hidden="1">
      <c r="B104" s="55"/>
      <c r="C104" s="2"/>
      <c r="D104" s="764" t="s">
        <v>808</v>
      </c>
      <c r="E104" s="764"/>
      <c r="F104" s="406">
        <f t="shared" si="118"/>
        <v>0</v>
      </c>
      <c r="G104" s="429">
        <f t="shared" si="119"/>
        <v>0</v>
      </c>
      <c r="H104" s="429">
        <f t="shared" si="119"/>
        <v>0</v>
      </c>
      <c r="I104" s="625">
        <f t="shared" si="120"/>
        <v>0</v>
      </c>
      <c r="J104" s="149"/>
      <c r="K104" s="167">
        <f t="shared" si="76"/>
        <v>0</v>
      </c>
      <c r="L104" s="79"/>
      <c r="M104" s="1"/>
      <c r="N104" s="1"/>
      <c r="O104" s="1"/>
      <c r="P104" s="1"/>
      <c r="Q104" s="1"/>
      <c r="R104" s="1"/>
      <c r="S104" s="75"/>
      <c r="T104" s="1"/>
      <c r="U104" s="1"/>
      <c r="V104" s="1"/>
      <c r="W104" s="1"/>
      <c r="X104" s="81"/>
      <c r="Y104" s="541">
        <f t="shared" si="80"/>
        <v>0</v>
      </c>
      <c r="Z104" s="447"/>
      <c r="AA104" s="1"/>
      <c r="AB104" s="81"/>
      <c r="AC104" s="490"/>
      <c r="AD104" s="42"/>
      <c r="AE104" s="44"/>
      <c r="AF104" s="188"/>
    </row>
    <row r="105" spans="1:33" hidden="1">
      <c r="B105" s="55"/>
      <c r="C105" s="2"/>
      <c r="D105" s="764" t="s">
        <v>521</v>
      </c>
      <c r="E105" s="764"/>
      <c r="F105" s="406">
        <f t="shared" si="118"/>
        <v>0</v>
      </c>
      <c r="G105" s="429">
        <f t="shared" si="119"/>
        <v>0</v>
      </c>
      <c r="H105" s="429">
        <f t="shared" si="119"/>
        <v>0</v>
      </c>
      <c r="I105" s="625">
        <f t="shared" si="120"/>
        <v>0</v>
      </c>
      <c r="J105" s="149"/>
      <c r="K105" s="167">
        <f t="shared" si="76"/>
        <v>0</v>
      </c>
      <c r="L105" s="79"/>
      <c r="M105" s="1"/>
      <c r="N105" s="1"/>
      <c r="O105" s="1"/>
      <c r="P105" s="1"/>
      <c r="Q105" s="1"/>
      <c r="R105" s="1"/>
      <c r="S105" s="75"/>
      <c r="T105" s="1"/>
      <c r="U105" s="1"/>
      <c r="V105" s="1"/>
      <c r="W105" s="1"/>
      <c r="X105" s="81"/>
      <c r="Y105" s="541">
        <f t="shared" si="80"/>
        <v>0</v>
      </c>
      <c r="Z105" s="447"/>
      <c r="AA105" s="1"/>
      <c r="AB105" s="81"/>
      <c r="AC105" s="490"/>
      <c r="AD105" s="42"/>
      <c r="AE105" s="44"/>
      <c r="AF105" s="188"/>
    </row>
    <row r="106" spans="1:33" hidden="1">
      <c r="B106" s="55"/>
      <c r="C106" s="2"/>
      <c r="D106" s="764" t="s">
        <v>519</v>
      </c>
      <c r="E106" s="764"/>
      <c r="F106" s="406">
        <f t="shared" si="118"/>
        <v>0</v>
      </c>
      <c r="G106" s="429">
        <f t="shared" si="119"/>
        <v>0</v>
      </c>
      <c r="H106" s="429">
        <f t="shared" si="119"/>
        <v>0</v>
      </c>
      <c r="I106" s="625">
        <f t="shared" si="120"/>
        <v>0</v>
      </c>
      <c r="J106" s="149"/>
      <c r="K106" s="167">
        <f t="shared" si="76"/>
        <v>0</v>
      </c>
      <c r="L106" s="79"/>
      <c r="M106" s="1"/>
      <c r="N106" s="1"/>
      <c r="O106" s="1"/>
      <c r="P106" s="1"/>
      <c r="Q106" s="1"/>
      <c r="R106" s="1"/>
      <c r="S106" s="75"/>
      <c r="T106" s="1"/>
      <c r="U106" s="1"/>
      <c r="V106" s="1"/>
      <c r="W106" s="1"/>
      <c r="X106" s="81"/>
      <c r="Y106" s="541">
        <f t="shared" si="80"/>
        <v>0</v>
      </c>
      <c r="Z106" s="447"/>
      <c r="AA106" s="1"/>
      <c r="AB106" s="81"/>
      <c r="AC106" s="490"/>
      <c r="AD106" s="42"/>
      <c r="AE106" s="44"/>
      <c r="AF106" s="188"/>
    </row>
    <row r="107" spans="1:33" ht="25.5" hidden="1" customHeight="1">
      <c r="B107" s="55"/>
      <c r="C107" s="2"/>
      <c r="D107" s="735" t="s">
        <v>523</v>
      </c>
      <c r="E107" s="735"/>
      <c r="F107" s="409">
        <f t="shared" si="118"/>
        <v>0</v>
      </c>
      <c r="G107" s="432">
        <f t="shared" si="119"/>
        <v>0</v>
      </c>
      <c r="H107" s="432">
        <f t="shared" si="119"/>
        <v>0</v>
      </c>
      <c r="I107" s="628">
        <f t="shared" si="120"/>
        <v>0</v>
      </c>
      <c r="J107" s="159"/>
      <c r="K107" s="167">
        <f t="shared" si="76"/>
        <v>0</v>
      </c>
      <c r="L107" s="79"/>
      <c r="M107" s="1"/>
      <c r="N107" s="1"/>
      <c r="O107" s="1"/>
      <c r="P107" s="1"/>
      <c r="Q107" s="1"/>
      <c r="R107" s="1"/>
      <c r="S107" s="75"/>
      <c r="T107" s="1"/>
      <c r="U107" s="1"/>
      <c r="V107" s="1"/>
      <c r="W107" s="1"/>
      <c r="X107" s="81"/>
      <c r="Y107" s="541">
        <f t="shared" si="80"/>
        <v>0</v>
      </c>
      <c r="Z107" s="447"/>
      <c r="AA107" s="1"/>
      <c r="AB107" s="81"/>
      <c r="AC107" s="490"/>
      <c r="AD107" s="42"/>
      <c r="AE107" s="44"/>
      <c r="AF107" s="188"/>
    </row>
    <row r="108" spans="1:33" hidden="1">
      <c r="B108" s="55"/>
      <c r="C108" s="2"/>
      <c r="D108" s="764" t="s">
        <v>807</v>
      </c>
      <c r="E108" s="764"/>
      <c r="F108" s="406">
        <f t="shared" si="118"/>
        <v>0</v>
      </c>
      <c r="G108" s="429">
        <f t="shared" si="119"/>
        <v>0</v>
      </c>
      <c r="H108" s="429">
        <f t="shared" si="119"/>
        <v>0</v>
      </c>
      <c r="I108" s="625">
        <f t="shared" si="120"/>
        <v>0</v>
      </c>
      <c r="J108" s="149"/>
      <c r="K108" s="167">
        <f t="shared" si="76"/>
        <v>0</v>
      </c>
      <c r="L108" s="79"/>
      <c r="M108" s="1"/>
      <c r="N108" s="1"/>
      <c r="O108" s="1"/>
      <c r="P108" s="1"/>
      <c r="Q108" s="1"/>
      <c r="R108" s="1"/>
      <c r="S108" s="75"/>
      <c r="T108" s="1"/>
      <c r="U108" s="1"/>
      <c r="V108" s="1"/>
      <c r="W108" s="1"/>
      <c r="X108" s="81"/>
      <c r="Y108" s="541">
        <f t="shared" si="80"/>
        <v>0</v>
      </c>
      <c r="Z108" s="447"/>
      <c r="AA108" s="1"/>
      <c r="AB108" s="81"/>
      <c r="AC108" s="490"/>
      <c r="AD108" s="42"/>
      <c r="AE108" s="44"/>
      <c r="AF108" s="188"/>
    </row>
    <row r="109" spans="1:33" ht="25.5" hidden="1" customHeight="1">
      <c r="B109" s="55"/>
      <c r="C109" s="2"/>
      <c r="D109" s="735" t="s">
        <v>526</v>
      </c>
      <c r="E109" s="735"/>
      <c r="F109" s="409">
        <f t="shared" si="118"/>
        <v>0</v>
      </c>
      <c r="G109" s="432">
        <f t="shared" si="119"/>
        <v>0</v>
      </c>
      <c r="H109" s="432">
        <f t="shared" si="119"/>
        <v>0</v>
      </c>
      <c r="I109" s="628">
        <f t="shared" si="120"/>
        <v>0</v>
      </c>
      <c r="J109" s="159"/>
      <c r="K109" s="167">
        <f t="shared" si="76"/>
        <v>0</v>
      </c>
      <c r="L109" s="79"/>
      <c r="M109" s="1"/>
      <c r="N109" s="1"/>
      <c r="O109" s="1"/>
      <c r="P109" s="1"/>
      <c r="Q109" s="1"/>
      <c r="R109" s="1"/>
      <c r="S109" s="75"/>
      <c r="T109" s="1"/>
      <c r="U109" s="1"/>
      <c r="V109" s="1"/>
      <c r="W109" s="1"/>
      <c r="X109" s="81"/>
      <c r="Y109" s="541">
        <f t="shared" si="80"/>
        <v>0</v>
      </c>
      <c r="Z109" s="447"/>
      <c r="AA109" s="1"/>
      <c r="AB109" s="81"/>
      <c r="AC109" s="490"/>
      <c r="AD109" s="42"/>
      <c r="AE109" s="44"/>
      <c r="AF109" s="188"/>
    </row>
    <row r="110" spans="1:33" ht="25.5" hidden="1" customHeight="1">
      <c r="B110" s="55"/>
      <c r="C110" s="2"/>
      <c r="D110" s="735" t="s">
        <v>528</v>
      </c>
      <c r="E110" s="735"/>
      <c r="F110" s="409">
        <f t="shared" si="118"/>
        <v>0</v>
      </c>
      <c r="G110" s="432">
        <f t="shared" si="119"/>
        <v>0</v>
      </c>
      <c r="H110" s="432">
        <f t="shared" si="119"/>
        <v>0</v>
      </c>
      <c r="I110" s="628">
        <f t="shared" si="120"/>
        <v>0</v>
      </c>
      <c r="J110" s="159"/>
      <c r="K110" s="167">
        <f t="shared" si="76"/>
        <v>0</v>
      </c>
      <c r="L110" s="79"/>
      <c r="M110" s="1"/>
      <c r="N110" s="1"/>
      <c r="O110" s="1"/>
      <c r="P110" s="1"/>
      <c r="Q110" s="1"/>
      <c r="R110" s="1"/>
      <c r="S110" s="75"/>
      <c r="T110" s="1"/>
      <c r="U110" s="1"/>
      <c r="V110" s="1"/>
      <c r="W110" s="1"/>
      <c r="X110" s="81"/>
      <c r="Y110" s="541">
        <f t="shared" si="80"/>
        <v>0</v>
      </c>
      <c r="Z110" s="447"/>
      <c r="AA110" s="1"/>
      <c r="AB110" s="81"/>
      <c r="AC110" s="490"/>
      <c r="AD110" s="42"/>
      <c r="AE110" s="44"/>
      <c r="AF110" s="188"/>
    </row>
    <row r="111" spans="1:33" s="41" customFormat="1">
      <c r="A111" s="127" t="s">
        <v>231</v>
      </c>
      <c r="B111" s="108" t="s">
        <v>664</v>
      </c>
      <c r="C111" s="777" t="s">
        <v>232</v>
      </c>
      <c r="D111" s="778"/>
      <c r="E111" s="778"/>
      <c r="F111" s="410">
        <f>F112+F113+F114+F115+F116+F117+F118+F119+F120+F121</f>
        <v>70000</v>
      </c>
      <c r="G111" s="433">
        <f>G112+G113+G114+G115+G116+G117+G118+G119+G120+G121</f>
        <v>186030</v>
      </c>
      <c r="H111" s="433">
        <f>H112+H113+H114+H115+H116+H117+H118+H119+H120+H121</f>
        <v>236030</v>
      </c>
      <c r="I111" s="629">
        <f>I112+I113+I114+I115+I116+I117+I118+I119+I120+I121</f>
        <v>236030</v>
      </c>
      <c r="J111" s="160">
        <f t="shared" ref="J111:AE111" si="121">J112+J113+J114+J115+J116+J117+J118+J119+J120+J121</f>
        <v>0</v>
      </c>
      <c r="K111" s="170">
        <f t="shared" si="76"/>
        <v>236030</v>
      </c>
      <c r="L111" s="109">
        <f t="shared" ref="L111:R111" si="122">L112+L113+L114+L115+L116+L117+L118+L119+L120+L121</f>
        <v>0</v>
      </c>
      <c r="M111" s="111">
        <f t="shared" ref="M111" si="123">M112+M113+M114+M115+M116+M117+M118+M119+M120+M121</f>
        <v>0</v>
      </c>
      <c r="N111" s="111">
        <f t="shared" si="122"/>
        <v>236030</v>
      </c>
      <c r="O111" s="111">
        <f t="shared" si="122"/>
        <v>0</v>
      </c>
      <c r="P111" s="111">
        <f t="shared" si="122"/>
        <v>0</v>
      </c>
      <c r="Q111" s="111">
        <f t="shared" ref="Q111" si="124">Q112+Q113+Q114+Q115+Q116+Q117+Q118+Q119+Q120+Q121</f>
        <v>0</v>
      </c>
      <c r="R111" s="111">
        <f t="shared" si="122"/>
        <v>0</v>
      </c>
      <c r="S111" s="110">
        <f t="shared" si="121"/>
        <v>0</v>
      </c>
      <c r="T111" s="111">
        <f t="shared" si="121"/>
        <v>0</v>
      </c>
      <c r="U111" s="111">
        <f t="shared" si="121"/>
        <v>101160</v>
      </c>
      <c r="V111" s="111">
        <f t="shared" si="121"/>
        <v>24870</v>
      </c>
      <c r="W111" s="111">
        <f t="shared" si="121"/>
        <v>60000</v>
      </c>
      <c r="X111" s="114">
        <f t="shared" si="121"/>
        <v>0</v>
      </c>
      <c r="Y111" s="543">
        <f t="shared" si="80"/>
        <v>186030</v>
      </c>
      <c r="Z111" s="449">
        <f t="shared" si="121"/>
        <v>50000</v>
      </c>
      <c r="AA111" s="111">
        <f t="shared" si="121"/>
        <v>0</v>
      </c>
      <c r="AB111" s="114">
        <f t="shared" si="121"/>
        <v>0</v>
      </c>
      <c r="AC111" s="491">
        <f t="shared" si="121"/>
        <v>0</v>
      </c>
      <c r="AD111" s="113">
        <f t="shared" si="121"/>
        <v>0</v>
      </c>
      <c r="AE111" s="115">
        <f t="shared" si="121"/>
        <v>0</v>
      </c>
      <c r="AF111" s="188"/>
      <c r="AG111" s="17"/>
    </row>
    <row r="112" spans="1:33">
      <c r="B112" s="55"/>
      <c r="C112" s="2"/>
      <c r="D112" s="764" t="s">
        <v>368</v>
      </c>
      <c r="E112" s="764"/>
      <c r="F112" s="406">
        <v>70000</v>
      </c>
      <c r="G112" s="429">
        <v>60000</v>
      </c>
      <c r="H112" s="429">
        <v>60000</v>
      </c>
      <c r="I112" s="625">
        <f t="shared" ref="I112:I119" si="125">SUM(Y112:AE112)</f>
        <v>60000</v>
      </c>
      <c r="J112" s="149"/>
      <c r="K112" s="167">
        <f t="shared" si="76"/>
        <v>60000</v>
      </c>
      <c r="L112" s="79"/>
      <c r="M112" s="1"/>
      <c r="N112" s="1">
        <f>K112</f>
        <v>60000</v>
      </c>
      <c r="O112" s="1"/>
      <c r="P112" s="1"/>
      <c r="Q112" s="1"/>
      <c r="R112" s="1"/>
      <c r="S112" s="75"/>
      <c r="T112" s="1"/>
      <c r="U112" s="1"/>
      <c r="V112" s="1"/>
      <c r="W112" s="1">
        <v>60000</v>
      </c>
      <c r="X112" s="81"/>
      <c r="Y112" s="541">
        <f t="shared" si="80"/>
        <v>60000</v>
      </c>
      <c r="Z112" s="447"/>
      <c r="AA112" s="1"/>
      <c r="AB112" s="81"/>
      <c r="AC112" s="490"/>
      <c r="AD112" s="42"/>
      <c r="AE112" s="44"/>
      <c r="AF112" s="188"/>
    </row>
    <row r="113" spans="1:33" hidden="1">
      <c r="B113" s="55"/>
      <c r="C113" s="2"/>
      <c r="D113" s="764" t="s">
        <v>515</v>
      </c>
      <c r="E113" s="764"/>
      <c r="F113" s="406">
        <f>SUM(R113:AD113)</f>
        <v>0</v>
      </c>
      <c r="G113" s="429">
        <f t="shared" ref="G113:H117" si="126">SUM(R113:AD113)</f>
        <v>0</v>
      </c>
      <c r="H113" s="429">
        <f t="shared" si="126"/>
        <v>0</v>
      </c>
      <c r="I113" s="625">
        <f t="shared" si="125"/>
        <v>0</v>
      </c>
      <c r="J113" s="149"/>
      <c r="K113" s="167">
        <f t="shared" si="76"/>
        <v>0</v>
      </c>
      <c r="L113" s="79"/>
      <c r="M113" s="1"/>
      <c r="N113" s="1"/>
      <c r="O113" s="1"/>
      <c r="P113" s="1"/>
      <c r="Q113" s="1"/>
      <c r="R113" s="1"/>
      <c r="S113" s="75"/>
      <c r="T113" s="1"/>
      <c r="U113" s="1"/>
      <c r="V113" s="1"/>
      <c r="W113" s="1"/>
      <c r="X113" s="81"/>
      <c r="Y113" s="541">
        <f t="shared" si="80"/>
        <v>0</v>
      </c>
      <c r="Z113" s="447"/>
      <c r="AA113" s="1"/>
      <c r="AB113" s="81"/>
      <c r="AC113" s="490"/>
      <c r="AD113" s="42"/>
      <c r="AE113" s="44"/>
      <c r="AF113" s="188"/>
    </row>
    <row r="114" spans="1:33" hidden="1">
      <c r="B114" s="55"/>
      <c r="C114" s="2"/>
      <c r="D114" s="764" t="s">
        <v>517</v>
      </c>
      <c r="E114" s="764"/>
      <c r="F114" s="406">
        <f>SUM(R114:AD114)</f>
        <v>0</v>
      </c>
      <c r="G114" s="429">
        <f t="shared" si="126"/>
        <v>0</v>
      </c>
      <c r="H114" s="429">
        <f t="shared" si="126"/>
        <v>0</v>
      </c>
      <c r="I114" s="625">
        <f t="shared" si="125"/>
        <v>0</v>
      </c>
      <c r="J114" s="149"/>
      <c r="K114" s="167">
        <f t="shared" si="76"/>
        <v>0</v>
      </c>
      <c r="L114" s="79"/>
      <c r="M114" s="1"/>
      <c r="N114" s="1"/>
      <c r="O114" s="1"/>
      <c r="P114" s="1"/>
      <c r="Q114" s="1"/>
      <c r="R114" s="1"/>
      <c r="S114" s="75"/>
      <c r="T114" s="1"/>
      <c r="U114" s="1"/>
      <c r="V114" s="1"/>
      <c r="W114" s="1"/>
      <c r="X114" s="81"/>
      <c r="Y114" s="541">
        <f t="shared" si="80"/>
        <v>0</v>
      </c>
      <c r="Z114" s="447"/>
      <c r="AA114" s="1"/>
      <c r="AB114" s="81"/>
      <c r="AC114" s="490"/>
      <c r="AD114" s="42"/>
      <c r="AE114" s="44"/>
      <c r="AF114" s="188"/>
    </row>
    <row r="115" spans="1:33" hidden="1">
      <c r="B115" s="55"/>
      <c r="C115" s="2"/>
      <c r="D115" s="764" t="s">
        <v>518</v>
      </c>
      <c r="E115" s="764"/>
      <c r="F115" s="406">
        <f>SUM(R115:AD115)</f>
        <v>0</v>
      </c>
      <c r="G115" s="429">
        <f t="shared" si="126"/>
        <v>0</v>
      </c>
      <c r="H115" s="429">
        <f t="shared" si="126"/>
        <v>0</v>
      </c>
      <c r="I115" s="625">
        <f t="shared" si="125"/>
        <v>0</v>
      </c>
      <c r="J115" s="149"/>
      <c r="K115" s="167">
        <f t="shared" si="76"/>
        <v>0</v>
      </c>
      <c r="L115" s="79"/>
      <c r="M115" s="1"/>
      <c r="N115" s="1"/>
      <c r="O115" s="1"/>
      <c r="P115" s="1"/>
      <c r="Q115" s="1"/>
      <c r="R115" s="1"/>
      <c r="S115" s="75"/>
      <c r="T115" s="1"/>
      <c r="U115" s="1"/>
      <c r="V115" s="1"/>
      <c r="W115" s="1"/>
      <c r="X115" s="81"/>
      <c r="Y115" s="541">
        <f t="shared" si="80"/>
        <v>0</v>
      </c>
      <c r="Z115" s="447"/>
      <c r="AA115" s="1"/>
      <c r="AB115" s="81"/>
      <c r="AC115" s="490"/>
      <c r="AD115" s="42"/>
      <c r="AE115" s="44"/>
      <c r="AF115" s="188"/>
    </row>
    <row r="116" spans="1:33" hidden="1">
      <c r="B116" s="55"/>
      <c r="C116" s="2"/>
      <c r="D116" s="764" t="s">
        <v>522</v>
      </c>
      <c r="E116" s="764"/>
      <c r="F116" s="406">
        <f>SUM(R116:AD116)</f>
        <v>0</v>
      </c>
      <c r="G116" s="429">
        <f t="shared" si="126"/>
        <v>0</v>
      </c>
      <c r="H116" s="429">
        <f t="shared" si="126"/>
        <v>0</v>
      </c>
      <c r="I116" s="625">
        <f t="shared" si="125"/>
        <v>0</v>
      </c>
      <c r="J116" s="149"/>
      <c r="K116" s="167">
        <f t="shared" si="76"/>
        <v>0</v>
      </c>
      <c r="L116" s="79"/>
      <c r="M116" s="1"/>
      <c r="N116" s="1"/>
      <c r="O116" s="1"/>
      <c r="P116" s="1"/>
      <c r="Q116" s="1"/>
      <c r="R116" s="1"/>
      <c r="S116" s="75"/>
      <c r="T116" s="1"/>
      <c r="U116" s="1"/>
      <c r="V116" s="1"/>
      <c r="W116" s="1"/>
      <c r="X116" s="81"/>
      <c r="Y116" s="541">
        <f t="shared" si="80"/>
        <v>0</v>
      </c>
      <c r="Z116" s="447"/>
      <c r="AA116" s="1"/>
      <c r="AB116" s="81"/>
      <c r="AC116" s="490"/>
      <c r="AD116" s="42"/>
      <c r="AE116" s="44"/>
      <c r="AF116" s="188"/>
    </row>
    <row r="117" spans="1:33" hidden="1">
      <c r="B117" s="55"/>
      <c r="C117" s="2"/>
      <c r="D117" s="764" t="s">
        <v>520</v>
      </c>
      <c r="E117" s="764"/>
      <c r="F117" s="406">
        <f>SUM(R117:AD117)</f>
        <v>0</v>
      </c>
      <c r="G117" s="429">
        <f t="shared" si="126"/>
        <v>0</v>
      </c>
      <c r="H117" s="429">
        <f t="shared" si="126"/>
        <v>0</v>
      </c>
      <c r="I117" s="625">
        <f t="shared" si="125"/>
        <v>0</v>
      </c>
      <c r="J117" s="149"/>
      <c r="K117" s="167">
        <f t="shared" si="76"/>
        <v>0</v>
      </c>
      <c r="L117" s="79"/>
      <c r="M117" s="1"/>
      <c r="N117" s="1"/>
      <c r="O117" s="1"/>
      <c r="P117" s="1"/>
      <c r="Q117" s="1"/>
      <c r="R117" s="1"/>
      <c r="S117" s="75"/>
      <c r="T117" s="1"/>
      <c r="U117" s="1"/>
      <c r="V117" s="1"/>
      <c r="W117" s="1"/>
      <c r="X117" s="81"/>
      <c r="Y117" s="541">
        <f t="shared" si="80"/>
        <v>0</v>
      </c>
      <c r="Z117" s="447"/>
      <c r="AA117" s="1"/>
      <c r="AB117" s="81"/>
      <c r="AC117" s="490"/>
      <c r="AD117" s="42"/>
      <c r="AE117" s="44"/>
      <c r="AF117" s="188"/>
    </row>
    <row r="118" spans="1:33" ht="25.5" customHeight="1">
      <c r="B118" s="55"/>
      <c r="C118" s="2"/>
      <c r="D118" s="735" t="s">
        <v>524</v>
      </c>
      <c r="E118" s="735"/>
      <c r="F118" s="409">
        <v>0</v>
      </c>
      <c r="G118" s="432">
        <v>0</v>
      </c>
      <c r="H118" s="432">
        <v>50000</v>
      </c>
      <c r="I118" s="628">
        <f t="shared" si="125"/>
        <v>50000</v>
      </c>
      <c r="J118" s="159"/>
      <c r="K118" s="167">
        <f t="shared" si="76"/>
        <v>50000</v>
      </c>
      <c r="L118" s="79"/>
      <c r="M118" s="1"/>
      <c r="N118" s="1">
        <f>K118</f>
        <v>50000</v>
      </c>
      <c r="O118" s="1"/>
      <c r="P118" s="1"/>
      <c r="Q118" s="1"/>
      <c r="R118" s="1"/>
      <c r="S118" s="75"/>
      <c r="T118" s="1"/>
      <c r="U118" s="1"/>
      <c r="V118" s="1"/>
      <c r="W118" s="1"/>
      <c r="X118" s="81"/>
      <c r="Y118" s="541">
        <f t="shared" si="80"/>
        <v>0</v>
      </c>
      <c r="Z118" s="447">
        <v>50000</v>
      </c>
      <c r="AA118" s="1"/>
      <c r="AB118" s="81"/>
      <c r="AC118" s="490"/>
      <c r="AD118" s="42"/>
      <c r="AE118" s="44"/>
      <c r="AF118" s="188"/>
    </row>
    <row r="119" spans="1:33">
      <c r="B119" s="55"/>
      <c r="C119" s="2"/>
      <c r="D119" s="764" t="s">
        <v>525</v>
      </c>
      <c r="E119" s="764"/>
      <c r="F119" s="406">
        <v>0</v>
      </c>
      <c r="G119" s="429">
        <v>126030</v>
      </c>
      <c r="H119" s="429">
        <v>126030</v>
      </c>
      <c r="I119" s="625">
        <f t="shared" si="125"/>
        <v>126030</v>
      </c>
      <c r="J119" s="149"/>
      <c r="K119" s="167">
        <f t="shared" si="76"/>
        <v>126030</v>
      </c>
      <c r="L119" s="79"/>
      <c r="M119" s="1"/>
      <c r="N119" s="1">
        <f>K119</f>
        <v>126030</v>
      </c>
      <c r="O119" s="1"/>
      <c r="P119" s="1"/>
      <c r="Q119" s="1"/>
      <c r="R119" s="1"/>
      <c r="S119" s="75"/>
      <c r="T119" s="1"/>
      <c r="U119" s="1">
        <v>101160</v>
      </c>
      <c r="V119" s="1">
        <v>24870</v>
      </c>
      <c r="W119" s="1"/>
      <c r="X119" s="81"/>
      <c r="Y119" s="541">
        <f t="shared" si="80"/>
        <v>126030</v>
      </c>
      <c r="Z119" s="447"/>
      <c r="AA119" s="1"/>
      <c r="AB119" s="81"/>
      <c r="AC119" s="490"/>
      <c r="AD119" s="42"/>
      <c r="AE119" s="44"/>
      <c r="AF119" s="188"/>
    </row>
    <row r="120" spans="1:33" ht="25.5" hidden="1" customHeight="1">
      <c r="B120" s="55"/>
      <c r="C120" s="2"/>
      <c r="D120" s="735" t="s">
        <v>527</v>
      </c>
      <c r="E120" s="735"/>
      <c r="F120" s="409">
        <f>SUM(R120:AD120)</f>
        <v>0</v>
      </c>
      <c r="G120" s="432">
        <f>SUM(R120:AD120)</f>
        <v>0</v>
      </c>
      <c r="H120" s="432">
        <f>SUM(S120:AE120)</f>
        <v>0</v>
      </c>
      <c r="I120" s="628">
        <f t="shared" ref="I120:I121" si="127">SUM(S120:AE120)</f>
        <v>0</v>
      </c>
      <c r="J120" s="159"/>
      <c r="K120" s="167">
        <f t="shared" si="76"/>
        <v>0</v>
      </c>
      <c r="L120" s="79"/>
      <c r="M120" s="1"/>
      <c r="N120" s="1"/>
      <c r="O120" s="1"/>
      <c r="P120" s="1"/>
      <c r="Q120" s="1"/>
      <c r="R120" s="1"/>
      <c r="S120" s="75"/>
      <c r="T120" s="1"/>
      <c r="U120" s="1"/>
      <c r="V120" s="1"/>
      <c r="W120" s="1"/>
      <c r="X120" s="81"/>
      <c r="Y120" s="541">
        <f t="shared" si="80"/>
        <v>0</v>
      </c>
      <c r="Z120" s="447"/>
      <c r="AA120" s="1"/>
      <c r="AB120" s="81"/>
      <c r="AC120" s="490"/>
      <c r="AD120" s="42"/>
      <c r="AE120" s="44"/>
      <c r="AF120" s="188"/>
    </row>
    <row r="121" spans="1:33" ht="25.5" hidden="1" customHeight="1">
      <c r="B121" s="55"/>
      <c r="C121" s="2"/>
      <c r="D121" s="735" t="s">
        <v>529</v>
      </c>
      <c r="E121" s="735"/>
      <c r="F121" s="409">
        <f>SUM(R121:AD121)</f>
        <v>0</v>
      </c>
      <c r="G121" s="432">
        <f>SUM(R121:AD121)</f>
        <v>0</v>
      </c>
      <c r="H121" s="432">
        <f>SUM(S121:AE121)</f>
        <v>0</v>
      </c>
      <c r="I121" s="628">
        <f t="shared" si="127"/>
        <v>0</v>
      </c>
      <c r="J121" s="159"/>
      <c r="K121" s="167">
        <f t="shared" si="76"/>
        <v>0</v>
      </c>
      <c r="L121" s="79"/>
      <c r="M121" s="1"/>
      <c r="N121" s="1"/>
      <c r="O121" s="1"/>
      <c r="P121" s="1"/>
      <c r="Q121" s="1"/>
      <c r="R121" s="1"/>
      <c r="S121" s="75"/>
      <c r="T121" s="1"/>
      <c r="U121" s="1"/>
      <c r="V121" s="1"/>
      <c r="W121" s="1"/>
      <c r="X121" s="81"/>
      <c r="Y121" s="541">
        <f t="shared" si="80"/>
        <v>0</v>
      </c>
      <c r="Z121" s="447"/>
      <c r="AA121" s="1"/>
      <c r="AB121" s="81"/>
      <c r="AC121" s="490"/>
      <c r="AD121" s="42"/>
      <c r="AE121" s="44"/>
      <c r="AF121" s="188"/>
    </row>
    <row r="122" spans="1:33" s="41" customFormat="1" ht="27.75" hidden="1" customHeight="1">
      <c r="A122" s="127" t="s">
        <v>233</v>
      </c>
      <c r="B122" s="108" t="s">
        <v>665</v>
      </c>
      <c r="C122" s="820" t="s">
        <v>809</v>
      </c>
      <c r="D122" s="821"/>
      <c r="E122" s="821"/>
      <c r="F122" s="408">
        <f>F123+F124</f>
        <v>0</v>
      </c>
      <c r="G122" s="431">
        <f>G123+G124</f>
        <v>0</v>
      </c>
      <c r="H122" s="431">
        <f>H123+H124</f>
        <v>0</v>
      </c>
      <c r="I122" s="627">
        <f>I123+I124</f>
        <v>0</v>
      </c>
      <c r="J122" s="158">
        <f t="shared" ref="J122:AE122" si="128">J123+J124</f>
        <v>0</v>
      </c>
      <c r="K122" s="170">
        <f t="shared" si="76"/>
        <v>0</v>
      </c>
      <c r="L122" s="109">
        <f t="shared" ref="L122:R122" si="129">L123+L124</f>
        <v>0</v>
      </c>
      <c r="M122" s="111">
        <f t="shared" ref="M122" si="130">M123+M124</f>
        <v>0</v>
      </c>
      <c r="N122" s="111">
        <f t="shared" si="129"/>
        <v>0</v>
      </c>
      <c r="O122" s="111">
        <f t="shared" si="129"/>
        <v>0</v>
      </c>
      <c r="P122" s="111">
        <f t="shared" si="129"/>
        <v>0</v>
      </c>
      <c r="Q122" s="111">
        <f t="shared" ref="Q122" si="131">Q123+Q124</f>
        <v>0</v>
      </c>
      <c r="R122" s="111">
        <f t="shared" si="129"/>
        <v>0</v>
      </c>
      <c r="S122" s="110">
        <f t="shared" si="128"/>
        <v>0</v>
      </c>
      <c r="T122" s="111">
        <f t="shared" si="128"/>
        <v>0</v>
      </c>
      <c r="U122" s="111">
        <f t="shared" si="128"/>
        <v>0</v>
      </c>
      <c r="V122" s="111">
        <f t="shared" si="128"/>
        <v>0</v>
      </c>
      <c r="W122" s="111">
        <f t="shared" si="128"/>
        <v>0</v>
      </c>
      <c r="X122" s="114">
        <f t="shared" si="128"/>
        <v>0</v>
      </c>
      <c r="Y122" s="543">
        <f t="shared" si="80"/>
        <v>0</v>
      </c>
      <c r="Z122" s="449">
        <f t="shared" si="128"/>
        <v>0</v>
      </c>
      <c r="AA122" s="111">
        <f t="shared" si="128"/>
        <v>0</v>
      </c>
      <c r="AB122" s="114">
        <f t="shared" si="128"/>
        <v>0</v>
      </c>
      <c r="AC122" s="491">
        <f t="shared" si="128"/>
        <v>0</v>
      </c>
      <c r="AD122" s="113">
        <f t="shared" si="128"/>
        <v>0</v>
      </c>
      <c r="AE122" s="115">
        <f t="shared" si="128"/>
        <v>0</v>
      </c>
      <c r="AF122" s="188"/>
      <c r="AG122" s="17"/>
    </row>
    <row r="123" spans="1:33" hidden="1">
      <c r="B123" s="55"/>
      <c r="C123" s="2"/>
      <c r="D123" s="764" t="s">
        <v>531</v>
      </c>
      <c r="E123" s="764"/>
      <c r="F123" s="406">
        <f>SUM(R123:AD123)</f>
        <v>0</v>
      </c>
      <c r="G123" s="429">
        <f>SUM(R123:AD123)</f>
        <v>0</v>
      </c>
      <c r="H123" s="429">
        <f>SUM(S123:AE123)</f>
        <v>0</v>
      </c>
      <c r="I123" s="625">
        <f t="shared" ref="I123:I124" si="132">SUM(S123:AE123)</f>
        <v>0</v>
      </c>
      <c r="J123" s="149"/>
      <c r="K123" s="167">
        <f t="shared" si="76"/>
        <v>0</v>
      </c>
      <c r="L123" s="79"/>
      <c r="M123" s="1"/>
      <c r="N123" s="1"/>
      <c r="O123" s="1"/>
      <c r="P123" s="1"/>
      <c r="Q123" s="1"/>
      <c r="R123" s="1"/>
      <c r="S123" s="75"/>
      <c r="T123" s="1"/>
      <c r="U123" s="1"/>
      <c r="V123" s="1"/>
      <c r="W123" s="1"/>
      <c r="X123" s="81"/>
      <c r="Y123" s="541">
        <f t="shared" si="80"/>
        <v>0</v>
      </c>
      <c r="Z123" s="447"/>
      <c r="AA123" s="1"/>
      <c r="AB123" s="81"/>
      <c r="AC123" s="490"/>
      <c r="AD123" s="42"/>
      <c r="AE123" s="44"/>
      <c r="AF123" s="188"/>
    </row>
    <row r="124" spans="1:33" ht="25.5" hidden="1" customHeight="1">
      <c r="B124" s="55"/>
      <c r="C124" s="2"/>
      <c r="D124" s="735" t="s">
        <v>530</v>
      </c>
      <c r="E124" s="735"/>
      <c r="F124" s="409">
        <f>SUM(R124:AD124)</f>
        <v>0</v>
      </c>
      <c r="G124" s="432">
        <f>SUM(R124:AD124)</f>
        <v>0</v>
      </c>
      <c r="H124" s="432">
        <f>SUM(S124:AE124)</f>
        <v>0</v>
      </c>
      <c r="I124" s="628">
        <f t="shared" si="132"/>
        <v>0</v>
      </c>
      <c r="J124" s="159"/>
      <c r="K124" s="167">
        <f t="shared" si="76"/>
        <v>0</v>
      </c>
      <c r="L124" s="79"/>
      <c r="M124" s="1"/>
      <c r="N124" s="1"/>
      <c r="O124" s="1"/>
      <c r="P124" s="1"/>
      <c r="Q124" s="1"/>
      <c r="R124" s="1"/>
      <c r="S124" s="75"/>
      <c r="T124" s="1"/>
      <c r="U124" s="1"/>
      <c r="V124" s="1"/>
      <c r="W124" s="1"/>
      <c r="X124" s="81"/>
      <c r="Y124" s="541">
        <f t="shared" si="80"/>
        <v>0</v>
      </c>
      <c r="Z124" s="447"/>
      <c r="AA124" s="1"/>
      <c r="AB124" s="81"/>
      <c r="AC124" s="490"/>
      <c r="AD124" s="42"/>
      <c r="AE124" s="44"/>
      <c r="AF124" s="188"/>
    </row>
    <row r="125" spans="1:33" s="41" customFormat="1" hidden="1">
      <c r="A125" s="127" t="s">
        <v>234</v>
      </c>
      <c r="B125" s="108" t="s">
        <v>667</v>
      </c>
      <c r="C125" s="820" t="s">
        <v>810</v>
      </c>
      <c r="D125" s="821"/>
      <c r="E125" s="821"/>
      <c r="F125" s="408">
        <f>F126+F127+F128+F129+F130+F131+F132+F133+F134+F135+F136</f>
        <v>0</v>
      </c>
      <c r="G125" s="431">
        <f>G126+G127+G128+G129+G130+G131+G132+G133+G134+G135+G136</f>
        <v>0</v>
      </c>
      <c r="H125" s="431">
        <f>H126+H127+H128+H129+H130+H131+H132+H133+H134+H135+H136</f>
        <v>0</v>
      </c>
      <c r="I125" s="627">
        <f>I126+I127+I128+I129+I130+I131+I132+I133+I134+I135+I136</f>
        <v>0</v>
      </c>
      <c r="J125" s="158">
        <f t="shared" ref="J125:AE125" si="133">J126+J127+J128+J129+J130+J131+J132+J133+J134+J135+J136</f>
        <v>0</v>
      </c>
      <c r="K125" s="170">
        <f t="shared" si="76"/>
        <v>0</v>
      </c>
      <c r="L125" s="109">
        <f t="shared" ref="L125:R125" si="134">L126+L127+L128+L129+L130+L131+L132+L133+L134+L135+L136</f>
        <v>0</v>
      </c>
      <c r="M125" s="111">
        <f t="shared" ref="M125" si="135">M126+M127+M128+M129+M130+M131+M132+M133+M134+M135+M136</f>
        <v>0</v>
      </c>
      <c r="N125" s="111">
        <f t="shared" si="134"/>
        <v>0</v>
      </c>
      <c r="O125" s="111">
        <f t="shared" si="134"/>
        <v>0</v>
      </c>
      <c r="P125" s="111">
        <f t="shared" si="134"/>
        <v>0</v>
      </c>
      <c r="Q125" s="111">
        <f t="shared" ref="Q125" si="136">Q126+Q127+Q128+Q129+Q130+Q131+Q132+Q133+Q134+Q135+Q136</f>
        <v>0</v>
      </c>
      <c r="R125" s="111">
        <f t="shared" si="134"/>
        <v>0</v>
      </c>
      <c r="S125" s="110">
        <f t="shared" si="133"/>
        <v>0</v>
      </c>
      <c r="T125" s="111">
        <f t="shared" si="133"/>
        <v>0</v>
      </c>
      <c r="U125" s="111">
        <f t="shared" si="133"/>
        <v>0</v>
      </c>
      <c r="V125" s="111">
        <f t="shared" si="133"/>
        <v>0</v>
      </c>
      <c r="W125" s="111">
        <f t="shared" si="133"/>
        <v>0</v>
      </c>
      <c r="X125" s="114">
        <f t="shared" si="133"/>
        <v>0</v>
      </c>
      <c r="Y125" s="543">
        <f t="shared" si="80"/>
        <v>0</v>
      </c>
      <c r="Z125" s="449">
        <f t="shared" si="133"/>
        <v>0</v>
      </c>
      <c r="AA125" s="111">
        <f t="shared" si="133"/>
        <v>0</v>
      </c>
      <c r="AB125" s="114">
        <f t="shared" si="133"/>
        <v>0</v>
      </c>
      <c r="AC125" s="491">
        <f t="shared" si="133"/>
        <v>0</v>
      </c>
      <c r="AD125" s="113">
        <f t="shared" si="133"/>
        <v>0</v>
      </c>
      <c r="AE125" s="115">
        <f t="shared" si="133"/>
        <v>0</v>
      </c>
      <c r="AF125" s="188"/>
      <c r="AG125" s="17"/>
    </row>
    <row r="126" spans="1:33" hidden="1">
      <c r="B126" s="55"/>
      <c r="C126" s="2"/>
      <c r="D126" s="764" t="s">
        <v>354</v>
      </c>
      <c r="E126" s="764"/>
      <c r="F126" s="406">
        <f t="shared" ref="F126:F139" si="137">SUM(R126:AD126)</f>
        <v>0</v>
      </c>
      <c r="G126" s="429">
        <f t="shared" ref="G126:H139" si="138">SUM(R126:AD126)</f>
        <v>0</v>
      </c>
      <c r="H126" s="429">
        <f t="shared" si="138"/>
        <v>0</v>
      </c>
      <c r="I126" s="625">
        <f t="shared" ref="I126:I139" si="139">SUM(S126:AE126)</f>
        <v>0</v>
      </c>
      <c r="J126" s="149"/>
      <c r="K126" s="167">
        <f t="shared" si="76"/>
        <v>0</v>
      </c>
      <c r="L126" s="79"/>
      <c r="M126" s="1"/>
      <c r="N126" s="1"/>
      <c r="O126" s="1"/>
      <c r="P126" s="1"/>
      <c r="Q126" s="1"/>
      <c r="R126" s="1"/>
      <c r="S126" s="75"/>
      <c r="T126" s="1"/>
      <c r="U126" s="1"/>
      <c r="V126" s="1"/>
      <c r="W126" s="1"/>
      <c r="X126" s="81"/>
      <c r="Y126" s="541">
        <f t="shared" si="80"/>
        <v>0</v>
      </c>
      <c r="Z126" s="447"/>
      <c r="AA126" s="1"/>
      <c r="AB126" s="81"/>
      <c r="AC126" s="490"/>
      <c r="AD126" s="42"/>
      <c r="AE126" s="44"/>
      <c r="AF126" s="188"/>
    </row>
    <row r="127" spans="1:33" hidden="1">
      <c r="B127" s="55"/>
      <c r="C127" s="2"/>
      <c r="D127" s="764" t="s">
        <v>357</v>
      </c>
      <c r="E127" s="764"/>
      <c r="F127" s="406">
        <f t="shared" si="137"/>
        <v>0</v>
      </c>
      <c r="G127" s="429">
        <f t="shared" si="138"/>
        <v>0</v>
      </c>
      <c r="H127" s="429">
        <f t="shared" si="138"/>
        <v>0</v>
      </c>
      <c r="I127" s="625">
        <f t="shared" si="139"/>
        <v>0</v>
      </c>
      <c r="J127" s="149"/>
      <c r="K127" s="167">
        <f t="shared" si="76"/>
        <v>0</v>
      </c>
      <c r="L127" s="79"/>
      <c r="M127" s="1"/>
      <c r="N127" s="1"/>
      <c r="O127" s="1"/>
      <c r="P127" s="1"/>
      <c r="Q127" s="1"/>
      <c r="R127" s="1"/>
      <c r="S127" s="75"/>
      <c r="T127" s="1"/>
      <c r="U127" s="1"/>
      <c r="V127" s="1"/>
      <c r="W127" s="1"/>
      <c r="X127" s="81"/>
      <c r="Y127" s="541">
        <f t="shared" si="80"/>
        <v>0</v>
      </c>
      <c r="Z127" s="447"/>
      <c r="AA127" s="1"/>
      <c r="AB127" s="81"/>
      <c r="AC127" s="490"/>
      <c r="AD127" s="42"/>
      <c r="AE127" s="44"/>
      <c r="AF127" s="188"/>
    </row>
    <row r="128" spans="1:33" hidden="1">
      <c r="B128" s="55"/>
      <c r="C128" s="2"/>
      <c r="D128" s="764" t="s">
        <v>358</v>
      </c>
      <c r="E128" s="764"/>
      <c r="F128" s="406">
        <f t="shared" si="137"/>
        <v>0</v>
      </c>
      <c r="G128" s="429">
        <f t="shared" si="138"/>
        <v>0</v>
      </c>
      <c r="H128" s="429">
        <f t="shared" si="138"/>
        <v>0</v>
      </c>
      <c r="I128" s="625">
        <f t="shared" si="139"/>
        <v>0</v>
      </c>
      <c r="J128" s="149"/>
      <c r="K128" s="167">
        <f t="shared" si="76"/>
        <v>0</v>
      </c>
      <c r="L128" s="79"/>
      <c r="M128" s="1"/>
      <c r="N128" s="1"/>
      <c r="O128" s="1"/>
      <c r="P128" s="1"/>
      <c r="Q128" s="1"/>
      <c r="R128" s="1"/>
      <c r="S128" s="75"/>
      <c r="T128" s="1"/>
      <c r="U128" s="1"/>
      <c r="V128" s="1"/>
      <c r="W128" s="1"/>
      <c r="X128" s="81"/>
      <c r="Y128" s="541">
        <f t="shared" si="80"/>
        <v>0</v>
      </c>
      <c r="Z128" s="447"/>
      <c r="AA128" s="1"/>
      <c r="AB128" s="81"/>
      <c r="AC128" s="490"/>
      <c r="AD128" s="42"/>
      <c r="AE128" s="44"/>
      <c r="AF128" s="188"/>
    </row>
    <row r="129" spans="1:33" hidden="1">
      <c r="B129" s="55"/>
      <c r="C129" s="2"/>
      <c r="D129" s="764" t="s">
        <v>355</v>
      </c>
      <c r="E129" s="764"/>
      <c r="F129" s="406">
        <f t="shared" si="137"/>
        <v>0</v>
      </c>
      <c r="G129" s="429">
        <f t="shared" si="138"/>
        <v>0</v>
      </c>
      <c r="H129" s="429">
        <f t="shared" si="138"/>
        <v>0</v>
      </c>
      <c r="I129" s="625">
        <f t="shared" si="139"/>
        <v>0</v>
      </c>
      <c r="J129" s="149"/>
      <c r="K129" s="167">
        <f t="shared" si="76"/>
        <v>0</v>
      </c>
      <c r="L129" s="79"/>
      <c r="M129" s="1"/>
      <c r="N129" s="1"/>
      <c r="O129" s="1"/>
      <c r="P129" s="1"/>
      <c r="Q129" s="1"/>
      <c r="R129" s="1"/>
      <c r="S129" s="75"/>
      <c r="T129" s="1"/>
      <c r="U129" s="1"/>
      <c r="V129" s="1"/>
      <c r="W129" s="1"/>
      <c r="X129" s="81"/>
      <c r="Y129" s="541">
        <f t="shared" si="80"/>
        <v>0</v>
      </c>
      <c r="Z129" s="447"/>
      <c r="AA129" s="1"/>
      <c r="AB129" s="81"/>
      <c r="AC129" s="490"/>
      <c r="AD129" s="42"/>
      <c r="AE129" s="44"/>
      <c r="AF129" s="188"/>
    </row>
    <row r="130" spans="1:33" hidden="1">
      <c r="B130" s="55"/>
      <c r="C130" s="2"/>
      <c r="D130" s="764" t="s">
        <v>811</v>
      </c>
      <c r="E130" s="764"/>
      <c r="F130" s="406">
        <f t="shared" si="137"/>
        <v>0</v>
      </c>
      <c r="G130" s="429">
        <f t="shared" si="138"/>
        <v>0</v>
      </c>
      <c r="H130" s="429">
        <f t="shared" si="138"/>
        <v>0</v>
      </c>
      <c r="I130" s="625">
        <f t="shared" si="139"/>
        <v>0</v>
      </c>
      <c r="J130" s="149"/>
      <c r="K130" s="167">
        <f t="shared" si="76"/>
        <v>0</v>
      </c>
      <c r="L130" s="79"/>
      <c r="M130" s="1"/>
      <c r="N130" s="1"/>
      <c r="O130" s="1"/>
      <c r="P130" s="1"/>
      <c r="Q130" s="1"/>
      <c r="R130" s="1"/>
      <c r="S130" s="75"/>
      <c r="T130" s="1"/>
      <c r="U130" s="1"/>
      <c r="V130" s="1"/>
      <c r="W130" s="1"/>
      <c r="X130" s="81"/>
      <c r="Y130" s="541">
        <f t="shared" si="80"/>
        <v>0</v>
      </c>
      <c r="Z130" s="447"/>
      <c r="AA130" s="1"/>
      <c r="AB130" s="81"/>
      <c r="AC130" s="490"/>
      <c r="AD130" s="42"/>
      <c r="AE130" s="44"/>
      <c r="AF130" s="188"/>
    </row>
    <row r="131" spans="1:33" ht="25.5" hidden="1" customHeight="1">
      <c r="B131" s="55"/>
      <c r="C131" s="2"/>
      <c r="D131" s="735" t="s">
        <v>532</v>
      </c>
      <c r="E131" s="735"/>
      <c r="F131" s="409">
        <f t="shared" si="137"/>
        <v>0</v>
      </c>
      <c r="G131" s="432">
        <f t="shared" si="138"/>
        <v>0</v>
      </c>
      <c r="H131" s="432">
        <f t="shared" si="138"/>
        <v>0</v>
      </c>
      <c r="I131" s="628">
        <f t="shared" si="139"/>
        <v>0</v>
      </c>
      <c r="J131" s="159"/>
      <c r="K131" s="167">
        <f t="shared" si="76"/>
        <v>0</v>
      </c>
      <c r="L131" s="79"/>
      <c r="M131" s="1"/>
      <c r="N131" s="1"/>
      <c r="O131" s="1"/>
      <c r="P131" s="1"/>
      <c r="Q131" s="1"/>
      <c r="R131" s="1"/>
      <c r="S131" s="75"/>
      <c r="T131" s="1"/>
      <c r="U131" s="1"/>
      <c r="V131" s="1"/>
      <c r="W131" s="1"/>
      <c r="X131" s="81"/>
      <c r="Y131" s="541">
        <f t="shared" si="80"/>
        <v>0</v>
      </c>
      <c r="Z131" s="447"/>
      <c r="AA131" s="1"/>
      <c r="AB131" s="81"/>
      <c r="AC131" s="490"/>
      <c r="AD131" s="42"/>
      <c r="AE131" s="44"/>
      <c r="AF131" s="188"/>
    </row>
    <row r="132" spans="1:33" ht="25.5" hidden="1" customHeight="1">
      <c r="B132" s="55"/>
      <c r="C132" s="2"/>
      <c r="D132" s="735" t="s">
        <v>533</v>
      </c>
      <c r="E132" s="735"/>
      <c r="F132" s="409">
        <f t="shared" si="137"/>
        <v>0</v>
      </c>
      <c r="G132" s="432">
        <f t="shared" si="138"/>
        <v>0</v>
      </c>
      <c r="H132" s="432">
        <f t="shared" si="138"/>
        <v>0</v>
      </c>
      <c r="I132" s="628">
        <f t="shared" si="139"/>
        <v>0</v>
      </c>
      <c r="J132" s="159"/>
      <c r="K132" s="167">
        <f t="shared" si="76"/>
        <v>0</v>
      </c>
      <c r="L132" s="79"/>
      <c r="M132" s="1"/>
      <c r="N132" s="1"/>
      <c r="O132" s="1"/>
      <c r="P132" s="1"/>
      <c r="Q132" s="1"/>
      <c r="R132" s="1"/>
      <c r="S132" s="75"/>
      <c r="T132" s="1"/>
      <c r="U132" s="1"/>
      <c r="V132" s="1"/>
      <c r="W132" s="1"/>
      <c r="X132" s="81"/>
      <c r="Y132" s="541">
        <f t="shared" si="80"/>
        <v>0</v>
      </c>
      <c r="Z132" s="447"/>
      <c r="AA132" s="1"/>
      <c r="AB132" s="81"/>
      <c r="AC132" s="490"/>
      <c r="AD132" s="42"/>
      <c r="AE132" s="44"/>
      <c r="AF132" s="188"/>
    </row>
    <row r="133" spans="1:33" hidden="1">
      <c r="B133" s="55"/>
      <c r="C133" s="2"/>
      <c r="D133" s="764" t="s">
        <v>364</v>
      </c>
      <c r="E133" s="764"/>
      <c r="F133" s="406">
        <f t="shared" si="137"/>
        <v>0</v>
      </c>
      <c r="G133" s="429">
        <f t="shared" si="138"/>
        <v>0</v>
      </c>
      <c r="H133" s="429">
        <f t="shared" si="138"/>
        <v>0</v>
      </c>
      <c r="I133" s="625">
        <f t="shared" si="139"/>
        <v>0</v>
      </c>
      <c r="J133" s="149"/>
      <c r="K133" s="167">
        <f t="shared" si="76"/>
        <v>0</v>
      </c>
      <c r="L133" s="79"/>
      <c r="M133" s="1"/>
      <c r="N133" s="1"/>
      <c r="O133" s="1"/>
      <c r="P133" s="1"/>
      <c r="Q133" s="1"/>
      <c r="R133" s="1"/>
      <c r="S133" s="75"/>
      <c r="T133" s="1"/>
      <c r="U133" s="1"/>
      <c r="V133" s="1"/>
      <c r="W133" s="1"/>
      <c r="X133" s="81"/>
      <c r="Y133" s="541">
        <f t="shared" si="80"/>
        <v>0</v>
      </c>
      <c r="Z133" s="447"/>
      <c r="AA133" s="1"/>
      <c r="AB133" s="81"/>
      <c r="AC133" s="490"/>
      <c r="AD133" s="42"/>
      <c r="AE133" s="44"/>
      <c r="AF133" s="188"/>
    </row>
    <row r="134" spans="1:33" hidden="1">
      <c r="B134" s="55"/>
      <c r="C134" s="2"/>
      <c r="D134" s="764" t="s">
        <v>356</v>
      </c>
      <c r="E134" s="764"/>
      <c r="F134" s="406">
        <f t="shared" si="137"/>
        <v>0</v>
      </c>
      <c r="G134" s="429">
        <f t="shared" si="138"/>
        <v>0</v>
      </c>
      <c r="H134" s="429">
        <f t="shared" si="138"/>
        <v>0</v>
      </c>
      <c r="I134" s="625">
        <f t="shared" si="139"/>
        <v>0</v>
      </c>
      <c r="J134" s="149"/>
      <c r="K134" s="167">
        <f t="shared" si="76"/>
        <v>0</v>
      </c>
      <c r="L134" s="79"/>
      <c r="M134" s="1"/>
      <c r="N134" s="1"/>
      <c r="O134" s="1"/>
      <c r="P134" s="1"/>
      <c r="Q134" s="1"/>
      <c r="R134" s="1"/>
      <c r="S134" s="75"/>
      <c r="T134" s="1"/>
      <c r="U134" s="1"/>
      <c r="V134" s="1"/>
      <c r="W134" s="1"/>
      <c r="X134" s="81"/>
      <c r="Y134" s="541">
        <f t="shared" si="80"/>
        <v>0</v>
      </c>
      <c r="Z134" s="447"/>
      <c r="AA134" s="1"/>
      <c r="AB134" s="81"/>
      <c r="AC134" s="490"/>
      <c r="AD134" s="42"/>
      <c r="AE134" s="44"/>
      <c r="AF134" s="188"/>
    </row>
    <row r="135" spans="1:33" ht="25.5" hidden="1" customHeight="1">
      <c r="B135" s="55"/>
      <c r="C135" s="2"/>
      <c r="D135" s="735" t="s">
        <v>534</v>
      </c>
      <c r="E135" s="735"/>
      <c r="F135" s="409">
        <f t="shared" si="137"/>
        <v>0</v>
      </c>
      <c r="G135" s="432">
        <f t="shared" si="138"/>
        <v>0</v>
      </c>
      <c r="H135" s="432">
        <f t="shared" si="138"/>
        <v>0</v>
      </c>
      <c r="I135" s="628">
        <f t="shared" si="139"/>
        <v>0</v>
      </c>
      <c r="J135" s="159"/>
      <c r="K135" s="167">
        <f t="shared" si="76"/>
        <v>0</v>
      </c>
      <c r="L135" s="79"/>
      <c r="M135" s="1"/>
      <c r="N135" s="1"/>
      <c r="O135" s="1"/>
      <c r="P135" s="1"/>
      <c r="Q135" s="1"/>
      <c r="R135" s="1"/>
      <c r="S135" s="75"/>
      <c r="T135" s="1"/>
      <c r="U135" s="1"/>
      <c r="V135" s="1"/>
      <c r="W135" s="1"/>
      <c r="X135" s="81"/>
      <c r="Y135" s="541">
        <f t="shared" si="80"/>
        <v>0</v>
      </c>
      <c r="Z135" s="447"/>
      <c r="AA135" s="1"/>
      <c r="AB135" s="81"/>
      <c r="AC135" s="490"/>
      <c r="AD135" s="42"/>
      <c r="AE135" s="44"/>
      <c r="AF135" s="188"/>
    </row>
    <row r="136" spans="1:33" hidden="1">
      <c r="B136" s="55"/>
      <c r="C136" s="2"/>
      <c r="D136" s="764" t="s">
        <v>535</v>
      </c>
      <c r="E136" s="764"/>
      <c r="F136" s="406">
        <f t="shared" si="137"/>
        <v>0</v>
      </c>
      <c r="G136" s="429">
        <f t="shared" si="138"/>
        <v>0</v>
      </c>
      <c r="H136" s="429">
        <f t="shared" si="138"/>
        <v>0</v>
      </c>
      <c r="I136" s="625">
        <f t="shared" si="139"/>
        <v>0</v>
      </c>
      <c r="J136" s="149"/>
      <c r="K136" s="167">
        <f t="shared" si="76"/>
        <v>0</v>
      </c>
      <c r="L136" s="79"/>
      <c r="M136" s="1"/>
      <c r="N136" s="1"/>
      <c r="O136" s="1"/>
      <c r="P136" s="1"/>
      <c r="Q136" s="1"/>
      <c r="R136" s="1"/>
      <c r="S136" s="75"/>
      <c r="T136" s="1"/>
      <c r="U136" s="1"/>
      <c r="V136" s="1"/>
      <c r="W136" s="1"/>
      <c r="X136" s="81"/>
      <c r="Y136" s="541">
        <f t="shared" ref="Y136:Y199" si="140">SUM(S136:X136)</f>
        <v>0</v>
      </c>
      <c r="Z136" s="447"/>
      <c r="AA136" s="1"/>
      <c r="AB136" s="81"/>
      <c r="AC136" s="490"/>
      <c r="AD136" s="42"/>
      <c r="AE136" s="44"/>
      <c r="AF136" s="188"/>
    </row>
    <row r="137" spans="1:33" s="41" customFormat="1" hidden="1">
      <c r="A137" s="127" t="s">
        <v>235</v>
      </c>
      <c r="B137" s="108" t="s">
        <v>666</v>
      </c>
      <c r="C137" s="777" t="s">
        <v>236</v>
      </c>
      <c r="D137" s="778"/>
      <c r="E137" s="778"/>
      <c r="F137" s="410">
        <f t="shared" si="137"/>
        <v>0</v>
      </c>
      <c r="G137" s="433">
        <f t="shared" si="138"/>
        <v>0</v>
      </c>
      <c r="H137" s="433">
        <f t="shared" si="138"/>
        <v>0</v>
      </c>
      <c r="I137" s="629">
        <f t="shared" si="139"/>
        <v>0</v>
      </c>
      <c r="J137" s="160"/>
      <c r="K137" s="170">
        <f t="shared" si="76"/>
        <v>0</v>
      </c>
      <c r="L137" s="109"/>
      <c r="M137" s="111"/>
      <c r="N137" s="111"/>
      <c r="O137" s="111"/>
      <c r="P137" s="111"/>
      <c r="Q137" s="111"/>
      <c r="R137" s="111"/>
      <c r="S137" s="110"/>
      <c r="T137" s="111"/>
      <c r="U137" s="111"/>
      <c r="V137" s="111"/>
      <c r="W137" s="111"/>
      <c r="X137" s="114"/>
      <c r="Y137" s="543">
        <f t="shared" si="140"/>
        <v>0</v>
      </c>
      <c r="Z137" s="449"/>
      <c r="AA137" s="111"/>
      <c r="AB137" s="114"/>
      <c r="AC137" s="491"/>
      <c r="AD137" s="113"/>
      <c r="AE137" s="115"/>
      <c r="AF137" s="188"/>
      <c r="AG137" s="17"/>
    </row>
    <row r="138" spans="1:33" s="41" customFormat="1" hidden="1">
      <c r="A138" s="127" t="s">
        <v>237</v>
      </c>
      <c r="B138" s="108" t="s">
        <v>668</v>
      </c>
      <c r="C138" s="777" t="s">
        <v>238</v>
      </c>
      <c r="D138" s="778"/>
      <c r="E138" s="778"/>
      <c r="F138" s="410">
        <f t="shared" si="137"/>
        <v>0</v>
      </c>
      <c r="G138" s="433">
        <f t="shared" si="138"/>
        <v>0</v>
      </c>
      <c r="H138" s="433">
        <f t="shared" si="138"/>
        <v>0</v>
      </c>
      <c r="I138" s="629">
        <f t="shared" si="139"/>
        <v>0</v>
      </c>
      <c r="J138" s="160"/>
      <c r="K138" s="170">
        <f t="shared" si="76"/>
        <v>0</v>
      </c>
      <c r="L138" s="109"/>
      <c r="M138" s="111"/>
      <c r="N138" s="111"/>
      <c r="O138" s="111"/>
      <c r="P138" s="111"/>
      <c r="Q138" s="111"/>
      <c r="R138" s="111"/>
      <c r="S138" s="110"/>
      <c r="T138" s="111"/>
      <c r="U138" s="111"/>
      <c r="V138" s="111"/>
      <c r="W138" s="111"/>
      <c r="X138" s="114"/>
      <c r="Y138" s="543">
        <f t="shared" si="140"/>
        <v>0</v>
      </c>
      <c r="Z138" s="449"/>
      <c r="AA138" s="111"/>
      <c r="AB138" s="114"/>
      <c r="AC138" s="491"/>
      <c r="AD138" s="113"/>
      <c r="AE138" s="115"/>
      <c r="AF138" s="188"/>
      <c r="AG138" s="17"/>
    </row>
    <row r="139" spans="1:33" s="41" customFormat="1" hidden="1">
      <c r="A139" s="127" t="s">
        <v>239</v>
      </c>
      <c r="B139" s="108" t="s">
        <v>669</v>
      </c>
      <c r="C139" s="777" t="s">
        <v>240</v>
      </c>
      <c r="D139" s="778"/>
      <c r="E139" s="778"/>
      <c r="F139" s="410">
        <f t="shared" si="137"/>
        <v>0</v>
      </c>
      <c r="G139" s="433">
        <f t="shared" si="138"/>
        <v>0</v>
      </c>
      <c r="H139" s="433">
        <f t="shared" si="138"/>
        <v>0</v>
      </c>
      <c r="I139" s="629">
        <f t="shared" si="139"/>
        <v>0</v>
      </c>
      <c r="J139" s="160"/>
      <c r="K139" s="170">
        <f t="shared" ref="K139:K210" si="141">SUM(I139:J139)</f>
        <v>0</v>
      </c>
      <c r="L139" s="109"/>
      <c r="M139" s="111"/>
      <c r="N139" s="111"/>
      <c r="O139" s="111"/>
      <c r="P139" s="111"/>
      <c r="Q139" s="111"/>
      <c r="R139" s="111"/>
      <c r="S139" s="110"/>
      <c r="T139" s="111"/>
      <c r="U139" s="111"/>
      <c r="V139" s="111"/>
      <c r="W139" s="111"/>
      <c r="X139" s="114"/>
      <c r="Y139" s="543">
        <f t="shared" si="140"/>
        <v>0</v>
      </c>
      <c r="Z139" s="449"/>
      <c r="AA139" s="111"/>
      <c r="AB139" s="114"/>
      <c r="AC139" s="491"/>
      <c r="AD139" s="113"/>
      <c r="AE139" s="115"/>
      <c r="AF139" s="188"/>
      <c r="AG139" s="17"/>
    </row>
    <row r="140" spans="1:33" s="41" customFormat="1">
      <c r="A140" s="127" t="s">
        <v>241</v>
      </c>
      <c r="B140" s="108" t="s">
        <v>670</v>
      </c>
      <c r="C140" s="777" t="s">
        <v>242</v>
      </c>
      <c r="D140" s="778"/>
      <c r="E140" s="778"/>
      <c r="F140" s="410">
        <f>F141+F142+F144+F152+F153+F154+F155+F156+F157+F158</f>
        <v>6705892</v>
      </c>
      <c r="G140" s="433">
        <f>G141+G142+G144+G152+G153+G154+G155+G156+G157+G158</f>
        <v>9498318</v>
      </c>
      <c r="H140" s="433">
        <f>H141+H142+H144+H152+H153+H154+H155+H156+H157+H158</f>
        <v>9645398</v>
      </c>
      <c r="I140" s="629">
        <f>I141+I142+I144+I152+I153+I154+I155+I156+I157+I158</f>
        <v>3795836</v>
      </c>
      <c r="J140" s="160">
        <f>J141+J142+J144+J152+J153+J154+J155+J156+J157+J158</f>
        <v>5879562</v>
      </c>
      <c r="K140" s="170">
        <f t="shared" si="141"/>
        <v>9675398</v>
      </c>
      <c r="L140" s="109">
        <f t="shared" ref="L140:AE140" si="142">L141+L142+L144+L152+L153+L154+L155+L156+L157+L158</f>
        <v>0</v>
      </c>
      <c r="M140" s="111">
        <f t="shared" si="142"/>
        <v>0</v>
      </c>
      <c r="N140" s="111">
        <f t="shared" si="142"/>
        <v>3795836</v>
      </c>
      <c r="O140" s="111">
        <f t="shared" si="142"/>
        <v>5879562</v>
      </c>
      <c r="P140" s="111">
        <f t="shared" si="142"/>
        <v>0</v>
      </c>
      <c r="Q140" s="111">
        <f t="shared" si="142"/>
        <v>0</v>
      </c>
      <c r="R140" s="111">
        <f t="shared" si="142"/>
        <v>0</v>
      </c>
      <c r="S140" s="110">
        <f t="shared" si="142"/>
        <v>314184</v>
      </c>
      <c r="T140" s="111">
        <f t="shared" si="142"/>
        <v>314184</v>
      </c>
      <c r="U140" s="111">
        <f t="shared" si="142"/>
        <v>314184</v>
      </c>
      <c r="V140" s="111">
        <f t="shared" si="142"/>
        <v>437752</v>
      </c>
      <c r="W140" s="111">
        <f t="shared" si="142"/>
        <v>823606</v>
      </c>
      <c r="X140" s="114">
        <f t="shared" si="142"/>
        <v>4878876</v>
      </c>
      <c r="Y140" s="543">
        <f t="shared" si="140"/>
        <v>7082786</v>
      </c>
      <c r="Z140" s="449">
        <f t="shared" si="142"/>
        <v>837232</v>
      </c>
      <c r="AA140" s="111">
        <f t="shared" si="142"/>
        <v>345076</v>
      </c>
      <c r="AB140" s="114">
        <f t="shared" si="142"/>
        <v>720152</v>
      </c>
      <c r="AC140" s="491">
        <f t="shared" si="142"/>
        <v>0</v>
      </c>
      <c r="AD140" s="113">
        <f t="shared" si="142"/>
        <v>345076</v>
      </c>
      <c r="AE140" s="115">
        <f t="shared" si="142"/>
        <v>345076</v>
      </c>
      <c r="AF140" s="188"/>
      <c r="AG140" s="17"/>
    </row>
    <row r="141" spans="1:33" hidden="1">
      <c r="B141" s="55"/>
      <c r="C141" s="2"/>
      <c r="D141" s="764" t="s">
        <v>359</v>
      </c>
      <c r="E141" s="764"/>
      <c r="F141" s="406">
        <f>SUM(R141:AD141)</f>
        <v>0</v>
      </c>
      <c r="G141" s="429">
        <f>SUM(R141:AD141)</f>
        <v>0</v>
      </c>
      <c r="H141" s="429">
        <f>SUM(S141:AE141)</f>
        <v>0</v>
      </c>
      <c r="I141" s="625">
        <f t="shared" ref="I141:I158" si="143">SUM(S141:AE141)</f>
        <v>0</v>
      </c>
      <c r="J141" s="149"/>
      <c r="K141" s="167">
        <f t="shared" si="141"/>
        <v>0</v>
      </c>
      <c r="L141" s="79"/>
      <c r="M141" s="1"/>
      <c r="N141" s="1"/>
      <c r="O141" s="1"/>
      <c r="P141" s="1"/>
      <c r="Q141" s="1"/>
      <c r="R141" s="1"/>
      <c r="S141" s="75"/>
      <c r="T141" s="1"/>
      <c r="U141" s="1"/>
      <c r="V141" s="1"/>
      <c r="W141" s="1"/>
      <c r="X141" s="81"/>
      <c r="Y141" s="541">
        <f t="shared" si="140"/>
        <v>0</v>
      </c>
      <c r="Z141" s="447"/>
      <c r="AA141" s="1"/>
      <c r="AB141" s="81"/>
      <c r="AC141" s="490"/>
      <c r="AD141" s="42"/>
      <c r="AE141" s="44"/>
      <c r="AF141" s="188">
        <f t="shared" ref="AF141:AF158" si="144">H141-K141</f>
        <v>0</v>
      </c>
      <c r="AG141" s="17">
        <f t="shared" ref="AG141:AG158" si="145">AF141/3</f>
        <v>0</v>
      </c>
    </row>
    <row r="142" spans="1:33" s="209" customFormat="1">
      <c r="A142" s="338"/>
      <c r="B142" s="189"/>
      <c r="C142" s="198"/>
      <c r="D142" s="780" t="s">
        <v>360</v>
      </c>
      <c r="E142" s="780"/>
      <c r="F142" s="398">
        <f>F143</f>
        <v>4137892</v>
      </c>
      <c r="G142" s="421">
        <f>G143</f>
        <v>4140912</v>
      </c>
      <c r="H142" s="421">
        <f>H143</f>
        <v>3795836</v>
      </c>
      <c r="I142" s="617">
        <f>I143</f>
        <v>3795836</v>
      </c>
      <c r="J142" s="190">
        <f>J143</f>
        <v>0</v>
      </c>
      <c r="K142" s="191">
        <f t="shared" si="141"/>
        <v>3795836</v>
      </c>
      <c r="L142" s="201">
        <f t="shared" ref="L142:AE142" si="146">L143</f>
        <v>0</v>
      </c>
      <c r="M142" s="193">
        <f t="shared" si="146"/>
        <v>0</v>
      </c>
      <c r="N142" s="193">
        <f t="shared" si="146"/>
        <v>3795836</v>
      </c>
      <c r="O142" s="193">
        <f t="shared" si="146"/>
        <v>0</v>
      </c>
      <c r="P142" s="193">
        <f t="shared" si="146"/>
        <v>0</v>
      </c>
      <c r="Q142" s="193">
        <f t="shared" si="146"/>
        <v>0</v>
      </c>
      <c r="R142" s="193">
        <f t="shared" si="146"/>
        <v>0</v>
      </c>
      <c r="S142" s="199">
        <f t="shared" si="146"/>
        <v>314184</v>
      </c>
      <c r="T142" s="193">
        <f t="shared" si="146"/>
        <v>314184</v>
      </c>
      <c r="U142" s="193">
        <f t="shared" si="146"/>
        <v>314184</v>
      </c>
      <c r="V142" s="193">
        <f t="shared" si="146"/>
        <v>437752</v>
      </c>
      <c r="W142" s="193">
        <f t="shared" si="146"/>
        <v>0</v>
      </c>
      <c r="X142" s="194">
        <f t="shared" si="146"/>
        <v>345076</v>
      </c>
      <c r="Y142" s="538">
        <f t="shared" si="140"/>
        <v>1725380</v>
      </c>
      <c r="Z142" s="444">
        <f t="shared" si="146"/>
        <v>345076</v>
      </c>
      <c r="AA142" s="193">
        <f t="shared" si="146"/>
        <v>345076</v>
      </c>
      <c r="AB142" s="194">
        <f t="shared" si="146"/>
        <v>690152</v>
      </c>
      <c r="AC142" s="492">
        <f t="shared" si="146"/>
        <v>0</v>
      </c>
      <c r="AD142" s="192">
        <f t="shared" si="146"/>
        <v>345076</v>
      </c>
      <c r="AE142" s="195">
        <f t="shared" si="146"/>
        <v>345076</v>
      </c>
      <c r="AF142" s="188"/>
      <c r="AG142" s="17"/>
    </row>
    <row r="143" spans="1:33">
      <c r="B143" s="55"/>
      <c r="C143" s="2"/>
      <c r="D143" s="357"/>
      <c r="E143" s="357" t="s">
        <v>1067</v>
      </c>
      <c r="F143" s="406">
        <v>4137892</v>
      </c>
      <c r="G143" s="429">
        <v>4140912</v>
      </c>
      <c r="H143" s="429">
        <v>3795836</v>
      </c>
      <c r="I143" s="625">
        <f>SUM(Y143:AE143)</f>
        <v>3795836</v>
      </c>
      <c r="J143" s="149"/>
      <c r="K143" s="167">
        <f t="shared" ref="K143" si="147">SUM(I143:J143)</f>
        <v>3795836</v>
      </c>
      <c r="L143" s="79"/>
      <c r="M143" s="1"/>
      <c r="N143" s="1">
        <f>K143</f>
        <v>3795836</v>
      </c>
      <c r="O143" s="1"/>
      <c r="P143" s="1"/>
      <c r="Q143" s="1"/>
      <c r="R143" s="1"/>
      <c r="S143" s="75">
        <v>314184</v>
      </c>
      <c r="T143" s="1">
        <v>314184</v>
      </c>
      <c r="U143" s="1">
        <v>314184</v>
      </c>
      <c r="V143" s="1">
        <v>437752</v>
      </c>
      <c r="W143" s="1"/>
      <c r="X143" s="81">
        <v>345076</v>
      </c>
      <c r="Y143" s="541">
        <f t="shared" si="140"/>
        <v>1725380</v>
      </c>
      <c r="Z143" s="447">
        <v>345076</v>
      </c>
      <c r="AA143" s="1">
        <v>345076</v>
      </c>
      <c r="AB143" s="81">
        <v>690152</v>
      </c>
      <c r="AC143" s="490"/>
      <c r="AD143" s="42">
        <v>345076</v>
      </c>
      <c r="AE143" s="44">
        <v>345076</v>
      </c>
      <c r="AF143" s="188"/>
    </row>
    <row r="144" spans="1:33" s="209" customFormat="1">
      <c r="A144" s="338"/>
      <c r="B144" s="189"/>
      <c r="C144" s="198"/>
      <c r="D144" s="780" t="s">
        <v>361</v>
      </c>
      <c r="E144" s="780"/>
      <c r="F144" s="398">
        <f>SUM(F145:F151)</f>
        <v>2568000</v>
      </c>
      <c r="G144" s="421">
        <f>SUM(G145:G151)</f>
        <v>5357406</v>
      </c>
      <c r="H144" s="421">
        <f>SUM(H145:H151)</f>
        <v>5849562</v>
      </c>
      <c r="I144" s="617">
        <f>SUM(I145:I151)</f>
        <v>0</v>
      </c>
      <c r="J144" s="190">
        <f>SUM(J145:J151)</f>
        <v>5879562</v>
      </c>
      <c r="K144" s="191">
        <f t="shared" si="141"/>
        <v>5879562</v>
      </c>
      <c r="L144" s="201">
        <f t="shared" ref="L144:AE144" si="148">SUM(L145:L151)</f>
        <v>0</v>
      </c>
      <c r="M144" s="193">
        <f t="shared" si="148"/>
        <v>0</v>
      </c>
      <c r="N144" s="193">
        <f t="shared" si="148"/>
        <v>0</v>
      </c>
      <c r="O144" s="193">
        <f t="shared" si="148"/>
        <v>5879562</v>
      </c>
      <c r="P144" s="193">
        <f t="shared" si="148"/>
        <v>0</v>
      </c>
      <c r="Q144" s="193">
        <f t="shared" si="148"/>
        <v>0</v>
      </c>
      <c r="R144" s="193">
        <f t="shared" si="148"/>
        <v>0</v>
      </c>
      <c r="S144" s="199">
        <f t="shared" si="148"/>
        <v>0</v>
      </c>
      <c r="T144" s="193">
        <f t="shared" si="148"/>
        <v>0</v>
      </c>
      <c r="U144" s="193">
        <f t="shared" si="148"/>
        <v>0</v>
      </c>
      <c r="V144" s="193">
        <f t="shared" si="148"/>
        <v>0</v>
      </c>
      <c r="W144" s="193">
        <f t="shared" si="148"/>
        <v>823606</v>
      </c>
      <c r="X144" s="194">
        <f t="shared" si="148"/>
        <v>4533800</v>
      </c>
      <c r="Y144" s="538">
        <f t="shared" si="140"/>
        <v>5357406</v>
      </c>
      <c r="Z144" s="444">
        <f t="shared" si="148"/>
        <v>492156</v>
      </c>
      <c r="AA144" s="193">
        <f t="shared" si="148"/>
        <v>0</v>
      </c>
      <c r="AB144" s="194">
        <f t="shared" si="148"/>
        <v>30000</v>
      </c>
      <c r="AC144" s="492">
        <f t="shared" si="148"/>
        <v>0</v>
      </c>
      <c r="AD144" s="192">
        <f t="shared" si="148"/>
        <v>0</v>
      </c>
      <c r="AE144" s="195">
        <f t="shared" si="148"/>
        <v>0</v>
      </c>
      <c r="AF144" s="188"/>
      <c r="AG144" s="17"/>
    </row>
    <row r="145" spans="1:33">
      <c r="B145" s="55"/>
      <c r="C145" s="2"/>
      <c r="D145" s="337"/>
      <c r="E145" s="337" t="s">
        <v>1045</v>
      </c>
      <c r="F145" s="406">
        <v>290000</v>
      </c>
      <c r="G145" s="429">
        <v>300000</v>
      </c>
      <c r="H145" s="429">
        <v>300000</v>
      </c>
      <c r="I145" s="625"/>
      <c r="J145" s="149">
        <f>SUM(Y145:AE145)</f>
        <v>300000</v>
      </c>
      <c r="K145" s="167">
        <f t="shared" si="141"/>
        <v>300000</v>
      </c>
      <c r="L145" s="79"/>
      <c r="M145" s="1"/>
      <c r="N145" s="1"/>
      <c r="O145" s="1">
        <f>K145</f>
        <v>300000</v>
      </c>
      <c r="P145" s="1"/>
      <c r="Q145" s="1"/>
      <c r="R145" s="1"/>
      <c r="S145" s="75"/>
      <c r="T145" s="1"/>
      <c r="U145" s="1"/>
      <c r="V145" s="1"/>
      <c r="W145" s="1"/>
      <c r="X145" s="81">
        <v>300000</v>
      </c>
      <c r="Y145" s="541">
        <f t="shared" si="140"/>
        <v>300000</v>
      </c>
      <c r="Z145" s="447"/>
      <c r="AA145" s="1"/>
      <c r="AB145" s="81"/>
      <c r="AC145" s="490"/>
      <c r="AD145" s="42"/>
      <c r="AE145" s="44"/>
      <c r="AF145" s="188"/>
    </row>
    <row r="146" spans="1:33">
      <c r="B146" s="55"/>
      <c r="C146" s="2"/>
      <c r="D146" s="337"/>
      <c r="E146" s="528" t="s">
        <v>1101</v>
      </c>
      <c r="F146" s="406">
        <v>150000</v>
      </c>
      <c r="G146" s="429">
        <v>170000</v>
      </c>
      <c r="H146" s="429">
        <v>170000</v>
      </c>
      <c r="I146" s="625"/>
      <c r="J146" s="149">
        <f t="shared" ref="J146:J151" si="149">SUM(Y146:AE146)</f>
        <v>170000</v>
      </c>
      <c r="K146" s="167">
        <f t="shared" si="141"/>
        <v>170000</v>
      </c>
      <c r="L146" s="79"/>
      <c r="M146" s="1"/>
      <c r="N146" s="1"/>
      <c r="O146" s="1">
        <f t="shared" ref="O146:O149" si="150">K146</f>
        <v>170000</v>
      </c>
      <c r="P146" s="1"/>
      <c r="Q146" s="1"/>
      <c r="R146" s="1"/>
      <c r="S146" s="75"/>
      <c r="T146" s="1"/>
      <c r="U146" s="1"/>
      <c r="V146" s="1"/>
      <c r="W146" s="1"/>
      <c r="X146" s="81">
        <v>170000</v>
      </c>
      <c r="Y146" s="541">
        <f t="shared" si="140"/>
        <v>170000</v>
      </c>
      <c r="Z146" s="447"/>
      <c r="AA146" s="1"/>
      <c r="AB146" s="81"/>
      <c r="AC146" s="490"/>
      <c r="AD146" s="42"/>
      <c r="AE146" s="44"/>
      <c r="AF146" s="188"/>
    </row>
    <row r="147" spans="1:33">
      <c r="B147" s="55"/>
      <c r="C147" s="2"/>
      <c r="D147" s="337"/>
      <c r="E147" s="672" t="s">
        <v>1120</v>
      </c>
      <c r="F147" s="406">
        <v>115000</v>
      </c>
      <c r="G147" s="429">
        <v>16000</v>
      </c>
      <c r="H147" s="429">
        <v>16000</v>
      </c>
      <c r="I147" s="625"/>
      <c r="J147" s="149">
        <f t="shared" si="149"/>
        <v>46000</v>
      </c>
      <c r="K147" s="167">
        <f t="shared" si="141"/>
        <v>46000</v>
      </c>
      <c r="L147" s="79"/>
      <c r="M147" s="1"/>
      <c r="N147" s="1"/>
      <c r="O147" s="1">
        <f t="shared" si="150"/>
        <v>46000</v>
      </c>
      <c r="P147" s="1"/>
      <c r="Q147" s="1"/>
      <c r="R147" s="1"/>
      <c r="S147" s="75"/>
      <c r="T147" s="1"/>
      <c r="U147" s="1"/>
      <c r="V147" s="1"/>
      <c r="W147" s="1"/>
      <c r="X147" s="81">
        <v>16000</v>
      </c>
      <c r="Y147" s="541">
        <f t="shared" si="140"/>
        <v>16000</v>
      </c>
      <c r="Z147" s="447"/>
      <c r="AA147" s="1"/>
      <c r="AB147" s="81">
        <v>30000</v>
      </c>
      <c r="AC147" s="490"/>
      <c r="AD147" s="42"/>
      <c r="AE147" s="44"/>
      <c r="AF147" s="188"/>
    </row>
    <row r="148" spans="1:33">
      <c r="B148" s="55"/>
      <c r="C148" s="2"/>
      <c r="D148" s="337"/>
      <c r="E148" s="337" t="s">
        <v>1046</v>
      </c>
      <c r="F148" s="406">
        <v>113000</v>
      </c>
      <c r="G148" s="429">
        <v>120000</v>
      </c>
      <c r="H148" s="429">
        <v>120000</v>
      </c>
      <c r="I148" s="625"/>
      <c r="J148" s="149">
        <f t="shared" si="149"/>
        <v>120000</v>
      </c>
      <c r="K148" s="167">
        <f t="shared" si="141"/>
        <v>120000</v>
      </c>
      <c r="L148" s="79"/>
      <c r="M148" s="1"/>
      <c r="N148" s="1"/>
      <c r="O148" s="1">
        <f t="shared" si="150"/>
        <v>120000</v>
      </c>
      <c r="P148" s="1"/>
      <c r="Q148" s="1"/>
      <c r="R148" s="1"/>
      <c r="S148" s="75"/>
      <c r="T148" s="1"/>
      <c r="U148" s="1"/>
      <c r="V148" s="1"/>
      <c r="W148" s="1"/>
      <c r="X148" s="81">
        <v>120000</v>
      </c>
      <c r="Y148" s="541">
        <f t="shared" si="140"/>
        <v>120000</v>
      </c>
      <c r="Z148" s="447"/>
      <c r="AA148" s="1"/>
      <c r="AB148" s="81"/>
      <c r="AC148" s="490"/>
      <c r="AD148" s="42"/>
      <c r="AE148" s="44"/>
      <c r="AF148" s="188"/>
    </row>
    <row r="149" spans="1:33">
      <c r="B149" s="55"/>
      <c r="C149" s="2"/>
      <c r="D149" s="337"/>
      <c r="E149" s="337" t="s">
        <v>1047</v>
      </c>
      <c r="F149" s="406">
        <v>1800000</v>
      </c>
      <c r="G149" s="429">
        <v>3851406</v>
      </c>
      <c r="H149" s="429">
        <v>4343562</v>
      </c>
      <c r="I149" s="625"/>
      <c r="J149" s="149">
        <f t="shared" si="149"/>
        <v>4343562</v>
      </c>
      <c r="K149" s="167">
        <f t="shared" si="141"/>
        <v>4343562</v>
      </c>
      <c r="L149" s="79"/>
      <c r="M149" s="1"/>
      <c r="N149" s="1"/>
      <c r="O149" s="1">
        <f t="shared" si="150"/>
        <v>4343562</v>
      </c>
      <c r="P149" s="1"/>
      <c r="Q149" s="1"/>
      <c r="R149" s="1"/>
      <c r="S149" s="75"/>
      <c r="T149" s="1"/>
      <c r="U149" s="1"/>
      <c r="V149" s="1"/>
      <c r="W149" s="1">
        <f>566166+257440</f>
        <v>823606</v>
      </c>
      <c r="X149" s="81">
        <v>3027800</v>
      </c>
      <c r="Y149" s="541">
        <f t="shared" si="140"/>
        <v>3851406</v>
      </c>
      <c r="Z149" s="447">
        <v>492156</v>
      </c>
      <c r="AA149" s="1"/>
      <c r="AB149" s="81"/>
      <c r="AC149" s="490"/>
      <c r="AD149" s="42"/>
      <c r="AE149" s="44"/>
      <c r="AF149" s="188"/>
    </row>
    <row r="150" spans="1:33">
      <c r="B150" s="55"/>
      <c r="C150" s="2"/>
      <c r="D150" s="528"/>
      <c r="E150" s="528" t="s">
        <v>1099</v>
      </c>
      <c r="F150" s="406">
        <v>100000</v>
      </c>
      <c r="G150" s="429">
        <v>100000</v>
      </c>
      <c r="H150" s="429">
        <v>100000</v>
      </c>
      <c r="I150" s="625"/>
      <c r="J150" s="149">
        <f t="shared" si="149"/>
        <v>100000</v>
      </c>
      <c r="K150" s="167">
        <f t="shared" ref="K150" si="151">SUM(I150:J150)</f>
        <v>100000</v>
      </c>
      <c r="L150" s="79"/>
      <c r="M150" s="1"/>
      <c r="N150" s="1"/>
      <c r="O150" s="1">
        <f>K150</f>
        <v>100000</v>
      </c>
      <c r="P150" s="1"/>
      <c r="Q150" s="1"/>
      <c r="R150" s="1"/>
      <c r="S150" s="75"/>
      <c r="T150" s="1"/>
      <c r="U150" s="1"/>
      <c r="V150" s="1"/>
      <c r="W150" s="1"/>
      <c r="X150" s="81">
        <v>100000</v>
      </c>
      <c r="Y150" s="541">
        <f t="shared" si="140"/>
        <v>100000</v>
      </c>
      <c r="Z150" s="447"/>
      <c r="AA150" s="1"/>
      <c r="AB150" s="81"/>
      <c r="AC150" s="490"/>
      <c r="AD150" s="42"/>
      <c r="AE150" s="44"/>
      <c r="AF150" s="188"/>
    </row>
    <row r="151" spans="1:33">
      <c r="B151" s="55"/>
      <c r="C151" s="2"/>
      <c r="D151" s="528"/>
      <c r="E151" s="528" t="s">
        <v>1100</v>
      </c>
      <c r="F151" s="406">
        <v>0</v>
      </c>
      <c r="G151" s="429">
        <v>800000</v>
      </c>
      <c r="H151" s="429">
        <v>800000</v>
      </c>
      <c r="I151" s="625"/>
      <c r="J151" s="149">
        <f t="shared" si="149"/>
        <v>800000</v>
      </c>
      <c r="K151" s="167">
        <f t="shared" ref="K151" si="152">SUM(I151:J151)</f>
        <v>800000</v>
      </c>
      <c r="L151" s="79"/>
      <c r="M151" s="1"/>
      <c r="N151" s="1"/>
      <c r="O151" s="1">
        <f>K151</f>
        <v>800000</v>
      </c>
      <c r="P151" s="1"/>
      <c r="Q151" s="1"/>
      <c r="R151" s="1"/>
      <c r="S151" s="75"/>
      <c r="T151" s="1"/>
      <c r="U151" s="1"/>
      <c r="V151" s="1"/>
      <c r="W151" s="1"/>
      <c r="X151" s="81">
        <v>800000</v>
      </c>
      <c r="Y151" s="541">
        <f t="shared" si="140"/>
        <v>800000</v>
      </c>
      <c r="Z151" s="447"/>
      <c r="AA151" s="1"/>
      <c r="AB151" s="81"/>
      <c r="AC151" s="490"/>
      <c r="AD151" s="42"/>
      <c r="AE151" s="44"/>
      <c r="AF151" s="188"/>
    </row>
    <row r="152" spans="1:33" hidden="1">
      <c r="B152" s="55"/>
      <c r="C152" s="2"/>
      <c r="D152" s="764" t="s">
        <v>362</v>
      </c>
      <c r="E152" s="764"/>
      <c r="F152" s="406">
        <v>0</v>
      </c>
      <c r="G152" s="429">
        <v>0</v>
      </c>
      <c r="H152" s="429">
        <v>0</v>
      </c>
      <c r="I152" s="625">
        <f t="shared" si="143"/>
        <v>0</v>
      </c>
      <c r="J152" s="149"/>
      <c r="K152" s="167">
        <f t="shared" si="141"/>
        <v>0</v>
      </c>
      <c r="L152" s="79"/>
      <c r="M152" s="1"/>
      <c r="N152" s="1"/>
      <c r="O152" s="1"/>
      <c r="P152" s="1"/>
      <c r="Q152" s="1"/>
      <c r="R152" s="1"/>
      <c r="S152" s="75"/>
      <c r="T152" s="1"/>
      <c r="U152" s="1"/>
      <c r="V152" s="1"/>
      <c r="W152" s="1"/>
      <c r="X152" s="81"/>
      <c r="Y152" s="541">
        <f t="shared" si="140"/>
        <v>0</v>
      </c>
      <c r="Z152" s="447"/>
      <c r="AA152" s="1"/>
      <c r="AB152" s="81"/>
      <c r="AC152" s="490"/>
      <c r="AD152" s="42"/>
      <c r="AE152" s="44"/>
      <c r="AF152" s="188">
        <f t="shared" si="144"/>
        <v>0</v>
      </c>
      <c r="AG152" s="17">
        <f t="shared" si="145"/>
        <v>0</v>
      </c>
    </row>
    <row r="153" spans="1:33" hidden="1">
      <c r="B153" s="55"/>
      <c r="C153" s="2"/>
      <c r="D153" s="764" t="s">
        <v>363</v>
      </c>
      <c r="E153" s="764"/>
      <c r="F153" s="406">
        <v>0</v>
      </c>
      <c r="G153" s="429">
        <v>0</v>
      </c>
      <c r="H153" s="429">
        <v>0</v>
      </c>
      <c r="I153" s="625">
        <f t="shared" si="143"/>
        <v>0</v>
      </c>
      <c r="J153" s="149"/>
      <c r="K153" s="167">
        <f t="shared" si="141"/>
        <v>0</v>
      </c>
      <c r="L153" s="79"/>
      <c r="M153" s="1"/>
      <c r="N153" s="1"/>
      <c r="O153" s="1"/>
      <c r="P153" s="1"/>
      <c r="Q153" s="1"/>
      <c r="R153" s="1"/>
      <c r="S153" s="75"/>
      <c r="T153" s="1"/>
      <c r="U153" s="1"/>
      <c r="V153" s="1"/>
      <c r="W153" s="1"/>
      <c r="X153" s="81"/>
      <c r="Y153" s="541">
        <f t="shared" si="140"/>
        <v>0</v>
      </c>
      <c r="Z153" s="447"/>
      <c r="AA153" s="1"/>
      <c r="AB153" s="81"/>
      <c r="AC153" s="490"/>
      <c r="AD153" s="42"/>
      <c r="AE153" s="44"/>
      <c r="AF153" s="188">
        <f t="shared" si="144"/>
        <v>0</v>
      </c>
      <c r="AG153" s="17">
        <f t="shared" si="145"/>
        <v>0</v>
      </c>
    </row>
    <row r="154" spans="1:33" ht="25.5" hidden="1" customHeight="1">
      <c r="B154" s="55"/>
      <c r="C154" s="2"/>
      <c r="D154" s="735" t="s">
        <v>536</v>
      </c>
      <c r="E154" s="735"/>
      <c r="F154" s="409">
        <v>0</v>
      </c>
      <c r="G154" s="432">
        <v>0</v>
      </c>
      <c r="H154" s="432">
        <v>0</v>
      </c>
      <c r="I154" s="628">
        <f t="shared" si="143"/>
        <v>0</v>
      </c>
      <c r="J154" s="159"/>
      <c r="K154" s="167">
        <f t="shared" si="141"/>
        <v>0</v>
      </c>
      <c r="L154" s="79"/>
      <c r="M154" s="1"/>
      <c r="N154" s="1"/>
      <c r="O154" s="1"/>
      <c r="P154" s="1"/>
      <c r="Q154" s="1"/>
      <c r="R154" s="1"/>
      <c r="S154" s="75"/>
      <c r="T154" s="1"/>
      <c r="U154" s="1"/>
      <c r="V154" s="1"/>
      <c r="W154" s="1"/>
      <c r="X154" s="81"/>
      <c r="Y154" s="541">
        <f t="shared" si="140"/>
        <v>0</v>
      </c>
      <c r="Z154" s="447"/>
      <c r="AA154" s="1"/>
      <c r="AB154" s="81"/>
      <c r="AC154" s="490"/>
      <c r="AD154" s="42"/>
      <c r="AE154" s="44"/>
      <c r="AF154" s="188">
        <f t="shared" si="144"/>
        <v>0</v>
      </c>
      <c r="AG154" s="17">
        <f t="shared" si="145"/>
        <v>0</v>
      </c>
    </row>
    <row r="155" spans="1:33" ht="25.5" hidden="1" customHeight="1">
      <c r="B155" s="55"/>
      <c r="C155" s="2"/>
      <c r="D155" s="735" t="s">
        <v>539</v>
      </c>
      <c r="E155" s="735"/>
      <c r="F155" s="409">
        <v>0</v>
      </c>
      <c r="G155" s="432">
        <v>0</v>
      </c>
      <c r="H155" s="432">
        <v>0</v>
      </c>
      <c r="I155" s="628">
        <f t="shared" si="143"/>
        <v>0</v>
      </c>
      <c r="J155" s="159"/>
      <c r="K155" s="167">
        <f t="shared" si="141"/>
        <v>0</v>
      </c>
      <c r="L155" s="79"/>
      <c r="M155" s="1"/>
      <c r="N155" s="1"/>
      <c r="O155" s="1"/>
      <c r="P155" s="1"/>
      <c r="Q155" s="1"/>
      <c r="R155" s="1"/>
      <c r="S155" s="75"/>
      <c r="T155" s="1"/>
      <c r="U155" s="1"/>
      <c r="V155" s="1"/>
      <c r="W155" s="1"/>
      <c r="X155" s="81"/>
      <c r="Y155" s="541">
        <f t="shared" si="140"/>
        <v>0</v>
      </c>
      <c r="Z155" s="447"/>
      <c r="AA155" s="1"/>
      <c r="AB155" s="81"/>
      <c r="AC155" s="490"/>
      <c r="AD155" s="42"/>
      <c r="AE155" s="44"/>
      <c r="AF155" s="188">
        <f t="shared" si="144"/>
        <v>0</v>
      </c>
      <c r="AG155" s="17">
        <f t="shared" si="145"/>
        <v>0</v>
      </c>
    </row>
    <row r="156" spans="1:33" hidden="1">
      <c r="B156" s="55"/>
      <c r="C156" s="2"/>
      <c r="D156" s="764" t="s">
        <v>365</v>
      </c>
      <c r="E156" s="764"/>
      <c r="F156" s="406">
        <v>0</v>
      </c>
      <c r="G156" s="429">
        <v>0</v>
      </c>
      <c r="H156" s="429">
        <v>0</v>
      </c>
      <c r="I156" s="625">
        <f t="shared" si="143"/>
        <v>0</v>
      </c>
      <c r="J156" s="149"/>
      <c r="K156" s="167">
        <f t="shared" si="141"/>
        <v>0</v>
      </c>
      <c r="L156" s="79"/>
      <c r="M156" s="1"/>
      <c r="N156" s="1"/>
      <c r="O156" s="1"/>
      <c r="P156" s="1"/>
      <c r="Q156" s="1"/>
      <c r="R156" s="1"/>
      <c r="S156" s="75"/>
      <c r="T156" s="1"/>
      <c r="U156" s="1"/>
      <c r="V156" s="1"/>
      <c r="W156" s="1"/>
      <c r="X156" s="81"/>
      <c r="Y156" s="541">
        <f t="shared" si="140"/>
        <v>0</v>
      </c>
      <c r="Z156" s="447"/>
      <c r="AA156" s="1"/>
      <c r="AB156" s="81"/>
      <c r="AC156" s="490"/>
      <c r="AD156" s="42"/>
      <c r="AE156" s="44"/>
      <c r="AF156" s="188">
        <f t="shared" si="144"/>
        <v>0</v>
      </c>
      <c r="AG156" s="17">
        <f t="shared" si="145"/>
        <v>0</v>
      </c>
    </row>
    <row r="157" spans="1:33" ht="25.5" hidden="1" customHeight="1">
      <c r="B157" s="55"/>
      <c r="C157" s="2"/>
      <c r="D157" s="735" t="s">
        <v>542</v>
      </c>
      <c r="E157" s="735"/>
      <c r="F157" s="409">
        <v>0</v>
      </c>
      <c r="G157" s="432">
        <v>0</v>
      </c>
      <c r="H157" s="432">
        <v>0</v>
      </c>
      <c r="I157" s="628">
        <f t="shared" si="143"/>
        <v>0</v>
      </c>
      <c r="J157" s="159"/>
      <c r="K157" s="167">
        <f t="shared" si="141"/>
        <v>0</v>
      </c>
      <c r="L157" s="79"/>
      <c r="M157" s="1"/>
      <c r="N157" s="1"/>
      <c r="O157" s="1"/>
      <c r="P157" s="1"/>
      <c r="Q157" s="1"/>
      <c r="R157" s="1"/>
      <c r="S157" s="75"/>
      <c r="T157" s="1"/>
      <c r="U157" s="1"/>
      <c r="V157" s="1"/>
      <c r="W157" s="1"/>
      <c r="X157" s="81"/>
      <c r="Y157" s="541">
        <f t="shared" si="140"/>
        <v>0</v>
      </c>
      <c r="Z157" s="447"/>
      <c r="AA157" s="1"/>
      <c r="AB157" s="81"/>
      <c r="AC157" s="490"/>
      <c r="AD157" s="42"/>
      <c r="AE157" s="44"/>
      <c r="AF157" s="188">
        <f t="shared" si="144"/>
        <v>0</v>
      </c>
      <c r="AG157" s="17">
        <f t="shared" si="145"/>
        <v>0</v>
      </c>
    </row>
    <row r="158" spans="1:33" hidden="1">
      <c r="B158" s="55"/>
      <c r="C158" s="2"/>
      <c r="D158" s="764" t="s">
        <v>543</v>
      </c>
      <c r="E158" s="764"/>
      <c r="F158" s="406">
        <v>0</v>
      </c>
      <c r="G158" s="429">
        <v>0</v>
      </c>
      <c r="H158" s="429">
        <v>0</v>
      </c>
      <c r="I158" s="625">
        <f t="shared" si="143"/>
        <v>0</v>
      </c>
      <c r="J158" s="149"/>
      <c r="K158" s="167">
        <f t="shared" si="141"/>
        <v>0</v>
      </c>
      <c r="L158" s="79"/>
      <c r="M158" s="1"/>
      <c r="N158" s="1"/>
      <c r="O158" s="1"/>
      <c r="P158" s="1"/>
      <c r="Q158" s="1"/>
      <c r="R158" s="1"/>
      <c r="S158" s="75"/>
      <c r="T158" s="1"/>
      <c r="U158" s="1"/>
      <c r="V158" s="1"/>
      <c r="W158" s="1"/>
      <c r="X158" s="81"/>
      <c r="Y158" s="541">
        <f t="shared" si="140"/>
        <v>0</v>
      </c>
      <c r="Z158" s="447"/>
      <c r="AA158" s="1"/>
      <c r="AB158" s="81"/>
      <c r="AC158" s="490"/>
      <c r="AD158" s="42"/>
      <c r="AE158" s="44"/>
      <c r="AF158" s="188">
        <f t="shared" si="144"/>
        <v>0</v>
      </c>
      <c r="AG158" s="17">
        <f t="shared" si="145"/>
        <v>0</v>
      </c>
    </row>
    <row r="159" spans="1:33" s="41" customFormat="1" ht="15.75" thickBot="1">
      <c r="A159" s="127" t="s">
        <v>243</v>
      </c>
      <c r="B159" s="136" t="s">
        <v>671</v>
      </c>
      <c r="C159" s="818" t="s">
        <v>244</v>
      </c>
      <c r="D159" s="819"/>
      <c r="E159" s="819"/>
      <c r="F159" s="411">
        <v>5006576.0999999996</v>
      </c>
      <c r="G159" s="434">
        <v>5044178.7</v>
      </c>
      <c r="H159" s="434">
        <v>5095403</v>
      </c>
      <c r="I159" s="630">
        <f>SUM(Y159:AE159)</f>
        <v>3595403</v>
      </c>
      <c r="J159" s="161"/>
      <c r="K159" s="170">
        <f t="shared" si="141"/>
        <v>3595403</v>
      </c>
      <c r="L159" s="109"/>
      <c r="M159" s="111"/>
      <c r="N159" s="111"/>
      <c r="O159" s="111"/>
      <c r="P159" s="111"/>
      <c r="Q159" s="111"/>
      <c r="R159" s="111">
        <f>K159</f>
        <v>3595403</v>
      </c>
      <c r="S159" s="110"/>
      <c r="T159" s="111"/>
      <c r="U159" s="111"/>
      <c r="V159" s="111"/>
      <c r="W159" s="111"/>
      <c r="X159" s="114"/>
      <c r="Y159" s="543">
        <f t="shared" si="140"/>
        <v>0</v>
      </c>
      <c r="Z159" s="449"/>
      <c r="AA159" s="111"/>
      <c r="AB159" s="114"/>
      <c r="AC159" s="491"/>
      <c r="AD159" s="113"/>
      <c r="AE159" s="115">
        <v>3595403</v>
      </c>
      <c r="AF159" s="188"/>
      <c r="AG159" s="17"/>
    </row>
    <row r="160" spans="1:33" ht="15.75" thickBot="1">
      <c r="B160" s="100" t="s">
        <v>245</v>
      </c>
      <c r="C160" s="773" t="s">
        <v>246</v>
      </c>
      <c r="D160" s="774"/>
      <c r="E160" s="774"/>
      <c r="F160" s="402">
        <f>F161+F162+F165+F166+F167+F168+F169</f>
        <v>0</v>
      </c>
      <c r="G160" s="425">
        <f>G161+G162+G165+G166+G167+G168+G169</f>
        <v>0</v>
      </c>
      <c r="H160" s="425">
        <f>H161+H162+H165+H166+H167+H168+H169</f>
        <v>0</v>
      </c>
      <c r="I160" s="621">
        <f>I161+I162+I165+I166+I167+I168+I169</f>
        <v>0</v>
      </c>
      <c r="J160" s="152">
        <f t="shared" ref="J160:AE160" si="153">J161+J162+J165+J166+J167+J168+J169</f>
        <v>0</v>
      </c>
      <c r="K160" s="164">
        <f t="shared" si="141"/>
        <v>0</v>
      </c>
      <c r="L160" s="85">
        <f t="shared" ref="L160:R160" si="154">L161+L162+L165+L166+L167+L168+L169</f>
        <v>0</v>
      </c>
      <c r="M160" s="87">
        <f t="shared" ref="M160" si="155">M161+M162+M165+M166+M167+M168+M169</f>
        <v>0</v>
      </c>
      <c r="N160" s="87">
        <f t="shared" si="154"/>
        <v>0</v>
      </c>
      <c r="O160" s="87">
        <f t="shared" si="154"/>
        <v>0</v>
      </c>
      <c r="P160" s="87">
        <f t="shared" si="154"/>
        <v>0</v>
      </c>
      <c r="Q160" s="87">
        <f t="shared" ref="Q160" si="156">Q161+Q162+Q165+Q166+Q167+Q168+Q169</f>
        <v>0</v>
      </c>
      <c r="R160" s="87">
        <f t="shared" si="154"/>
        <v>0</v>
      </c>
      <c r="S160" s="86">
        <f t="shared" si="153"/>
        <v>0</v>
      </c>
      <c r="T160" s="87">
        <f t="shared" si="153"/>
        <v>0</v>
      </c>
      <c r="U160" s="87">
        <f t="shared" si="153"/>
        <v>0</v>
      </c>
      <c r="V160" s="87">
        <f t="shared" si="153"/>
        <v>0</v>
      </c>
      <c r="W160" s="87">
        <f t="shared" si="153"/>
        <v>0</v>
      </c>
      <c r="X160" s="90">
        <f t="shared" si="153"/>
        <v>0</v>
      </c>
      <c r="Y160" s="536">
        <f t="shared" si="140"/>
        <v>0</v>
      </c>
      <c r="Z160" s="442">
        <f t="shared" si="153"/>
        <v>0</v>
      </c>
      <c r="AA160" s="87">
        <f t="shared" si="153"/>
        <v>0</v>
      </c>
      <c r="AB160" s="90">
        <f t="shared" si="153"/>
        <v>0</v>
      </c>
      <c r="AC160" s="486">
        <f t="shared" si="153"/>
        <v>0</v>
      </c>
      <c r="AD160" s="89">
        <f t="shared" si="153"/>
        <v>0</v>
      </c>
      <c r="AE160" s="91">
        <f t="shared" si="153"/>
        <v>0</v>
      </c>
      <c r="AF160" s="188"/>
    </row>
    <row r="161" spans="1:33" s="18" customFormat="1" hidden="1">
      <c r="A161" s="127" t="s">
        <v>247</v>
      </c>
      <c r="B161" s="116" t="s">
        <v>672</v>
      </c>
      <c r="C161" s="801" t="s">
        <v>248</v>
      </c>
      <c r="D161" s="802"/>
      <c r="E161" s="802"/>
      <c r="F161" s="397">
        <f>SUM(R161:AD161)</f>
        <v>0</v>
      </c>
      <c r="G161" s="420">
        <f>SUM(R161:AD161)</f>
        <v>0</v>
      </c>
      <c r="H161" s="420">
        <f>SUM(S161:AE161)</f>
        <v>0</v>
      </c>
      <c r="I161" s="616">
        <f t="shared" ref="I161" si="157">SUM(S161:AE161)</f>
        <v>0</v>
      </c>
      <c r="J161" s="148"/>
      <c r="K161" s="166">
        <f t="shared" si="141"/>
        <v>0</v>
      </c>
      <c r="L161" s="93"/>
      <c r="M161" s="95"/>
      <c r="N161" s="95"/>
      <c r="O161" s="95"/>
      <c r="P161" s="95"/>
      <c r="Q161" s="95"/>
      <c r="R161" s="95"/>
      <c r="S161" s="94"/>
      <c r="T161" s="95"/>
      <c r="U161" s="95"/>
      <c r="V161" s="95"/>
      <c r="W161" s="95"/>
      <c r="X161" s="98"/>
      <c r="Y161" s="539">
        <f t="shared" si="140"/>
        <v>0</v>
      </c>
      <c r="Z161" s="445"/>
      <c r="AA161" s="95"/>
      <c r="AB161" s="98"/>
      <c r="AC161" s="489"/>
      <c r="AD161" s="97"/>
      <c r="AE161" s="99"/>
      <c r="AF161" s="188"/>
      <c r="AG161" s="17"/>
    </row>
    <row r="162" spans="1:33" s="18" customFormat="1" hidden="1">
      <c r="A162" s="127" t="s">
        <v>249</v>
      </c>
      <c r="B162" s="92" t="s">
        <v>673</v>
      </c>
      <c r="C162" s="769" t="s">
        <v>250</v>
      </c>
      <c r="D162" s="770"/>
      <c r="E162" s="770"/>
      <c r="F162" s="399">
        <f>F163+F164</f>
        <v>0</v>
      </c>
      <c r="G162" s="422">
        <f>G163+G164</f>
        <v>0</v>
      </c>
      <c r="H162" s="422">
        <f>H163+H164</f>
        <v>0</v>
      </c>
      <c r="I162" s="618">
        <f>I163+I164</f>
        <v>0</v>
      </c>
      <c r="J162" s="150">
        <f t="shared" ref="J162:AE162" si="158">J163+J164</f>
        <v>0</v>
      </c>
      <c r="K162" s="166">
        <f t="shared" si="141"/>
        <v>0</v>
      </c>
      <c r="L162" s="93">
        <f t="shared" ref="L162:R162" si="159">L163+L164</f>
        <v>0</v>
      </c>
      <c r="M162" s="95">
        <f t="shared" ref="M162" si="160">M163+M164</f>
        <v>0</v>
      </c>
      <c r="N162" s="95">
        <f t="shared" si="159"/>
        <v>0</v>
      </c>
      <c r="O162" s="95">
        <f t="shared" si="159"/>
        <v>0</v>
      </c>
      <c r="P162" s="95">
        <f t="shared" si="159"/>
        <v>0</v>
      </c>
      <c r="Q162" s="95">
        <f t="shared" ref="Q162" si="161">Q163+Q164</f>
        <v>0</v>
      </c>
      <c r="R162" s="95">
        <f t="shared" si="159"/>
        <v>0</v>
      </c>
      <c r="S162" s="94">
        <f t="shared" si="158"/>
        <v>0</v>
      </c>
      <c r="T162" s="95">
        <f t="shared" si="158"/>
        <v>0</v>
      </c>
      <c r="U162" s="95">
        <f t="shared" si="158"/>
        <v>0</v>
      </c>
      <c r="V162" s="95">
        <f t="shared" si="158"/>
        <v>0</v>
      </c>
      <c r="W162" s="95">
        <f t="shared" si="158"/>
        <v>0</v>
      </c>
      <c r="X162" s="98">
        <f t="shared" si="158"/>
        <v>0</v>
      </c>
      <c r="Y162" s="539">
        <f t="shared" si="140"/>
        <v>0</v>
      </c>
      <c r="Z162" s="445">
        <f t="shared" si="158"/>
        <v>0</v>
      </c>
      <c r="AA162" s="95">
        <f t="shared" si="158"/>
        <v>0</v>
      </c>
      <c r="AB162" s="98">
        <f t="shared" si="158"/>
        <v>0</v>
      </c>
      <c r="AC162" s="489">
        <f t="shared" si="158"/>
        <v>0</v>
      </c>
      <c r="AD162" s="97">
        <f t="shared" si="158"/>
        <v>0</v>
      </c>
      <c r="AE162" s="99">
        <f t="shared" si="158"/>
        <v>0</v>
      </c>
      <c r="AF162" s="188"/>
      <c r="AG162" s="17"/>
    </row>
    <row r="163" spans="1:33" hidden="1">
      <c r="B163" s="55"/>
      <c r="C163" s="2"/>
      <c r="D163" s="764" t="s">
        <v>250</v>
      </c>
      <c r="E163" s="764"/>
      <c r="F163" s="406">
        <f t="shared" ref="F163:F169" si="162">SUM(R163:AD163)</f>
        <v>0</v>
      </c>
      <c r="G163" s="429">
        <f t="shared" ref="G163:H169" si="163">SUM(R163:AD163)</f>
        <v>0</v>
      </c>
      <c r="H163" s="429">
        <f t="shared" si="163"/>
        <v>0</v>
      </c>
      <c r="I163" s="625">
        <f t="shared" ref="I163:I169" si="164">SUM(S163:AE163)</f>
        <v>0</v>
      </c>
      <c r="J163" s="149"/>
      <c r="K163" s="167">
        <f t="shared" si="141"/>
        <v>0</v>
      </c>
      <c r="L163" s="79"/>
      <c r="M163" s="1"/>
      <c r="N163" s="1"/>
      <c r="O163" s="1"/>
      <c r="P163" s="1"/>
      <c r="Q163" s="1"/>
      <c r="R163" s="1"/>
      <c r="S163" s="75"/>
      <c r="T163" s="1"/>
      <c r="U163" s="1"/>
      <c r="V163" s="1"/>
      <c r="W163" s="1"/>
      <c r="X163" s="81"/>
      <c r="Y163" s="541">
        <f t="shared" si="140"/>
        <v>0</v>
      </c>
      <c r="Z163" s="447"/>
      <c r="AA163" s="1"/>
      <c r="AB163" s="81"/>
      <c r="AC163" s="490"/>
      <c r="AD163" s="42"/>
      <c r="AE163" s="44"/>
      <c r="AF163" s="188"/>
    </row>
    <row r="164" spans="1:33" hidden="1">
      <c r="B164" s="55"/>
      <c r="C164" s="2"/>
      <c r="D164" s="764" t="s">
        <v>349</v>
      </c>
      <c r="E164" s="764"/>
      <c r="F164" s="406">
        <f t="shared" si="162"/>
        <v>0</v>
      </c>
      <c r="G164" s="429">
        <f t="shared" si="163"/>
        <v>0</v>
      </c>
      <c r="H164" s="429">
        <f t="shared" si="163"/>
        <v>0</v>
      </c>
      <c r="I164" s="625">
        <f t="shared" si="164"/>
        <v>0</v>
      </c>
      <c r="J164" s="149"/>
      <c r="K164" s="167">
        <f t="shared" si="141"/>
        <v>0</v>
      </c>
      <c r="L164" s="79"/>
      <c r="M164" s="1"/>
      <c r="N164" s="1"/>
      <c r="O164" s="1"/>
      <c r="P164" s="1"/>
      <c r="Q164" s="1"/>
      <c r="R164" s="1"/>
      <c r="S164" s="75"/>
      <c r="T164" s="1"/>
      <c r="U164" s="1"/>
      <c r="V164" s="1"/>
      <c r="W164" s="1"/>
      <c r="X164" s="81"/>
      <c r="Y164" s="541">
        <f t="shared" si="140"/>
        <v>0</v>
      </c>
      <c r="Z164" s="447"/>
      <c r="AA164" s="1"/>
      <c r="AB164" s="81"/>
      <c r="AC164" s="490"/>
      <c r="AD164" s="42"/>
      <c r="AE164" s="44"/>
      <c r="AF164" s="188"/>
    </row>
    <row r="165" spans="1:33" s="18" customFormat="1" hidden="1">
      <c r="A165" s="127" t="s">
        <v>251</v>
      </c>
      <c r="B165" s="92" t="s">
        <v>674</v>
      </c>
      <c r="C165" s="769" t="s">
        <v>252</v>
      </c>
      <c r="D165" s="770"/>
      <c r="E165" s="770"/>
      <c r="F165" s="399">
        <f t="shared" si="162"/>
        <v>0</v>
      </c>
      <c r="G165" s="422">
        <f t="shared" si="163"/>
        <v>0</v>
      </c>
      <c r="H165" s="422">
        <f t="shared" si="163"/>
        <v>0</v>
      </c>
      <c r="I165" s="618">
        <f t="shared" si="164"/>
        <v>0</v>
      </c>
      <c r="J165" s="150"/>
      <c r="K165" s="166">
        <f t="shared" si="141"/>
        <v>0</v>
      </c>
      <c r="L165" s="93"/>
      <c r="M165" s="95"/>
      <c r="N165" s="95"/>
      <c r="O165" s="95"/>
      <c r="P165" s="95"/>
      <c r="Q165" s="95"/>
      <c r="R165" s="95"/>
      <c r="S165" s="94"/>
      <c r="T165" s="95"/>
      <c r="U165" s="95"/>
      <c r="V165" s="95"/>
      <c r="W165" s="95"/>
      <c r="X165" s="98"/>
      <c r="Y165" s="539">
        <f t="shared" si="140"/>
        <v>0</v>
      </c>
      <c r="Z165" s="445"/>
      <c r="AA165" s="95"/>
      <c r="AB165" s="98"/>
      <c r="AC165" s="489"/>
      <c r="AD165" s="97"/>
      <c r="AE165" s="99"/>
      <c r="AF165" s="188"/>
      <c r="AG165" s="17"/>
    </row>
    <row r="166" spans="1:33" s="18" customFormat="1" hidden="1">
      <c r="A166" s="127" t="s">
        <v>253</v>
      </c>
      <c r="B166" s="92" t="s">
        <v>675</v>
      </c>
      <c r="C166" s="769" t="s">
        <v>254</v>
      </c>
      <c r="D166" s="770"/>
      <c r="E166" s="770"/>
      <c r="F166" s="399">
        <f t="shared" si="162"/>
        <v>0</v>
      </c>
      <c r="G166" s="422">
        <f t="shared" si="163"/>
        <v>0</v>
      </c>
      <c r="H166" s="422">
        <f t="shared" si="163"/>
        <v>0</v>
      </c>
      <c r="I166" s="618">
        <f t="shared" si="164"/>
        <v>0</v>
      </c>
      <c r="J166" s="150"/>
      <c r="K166" s="166">
        <f t="shared" si="141"/>
        <v>0</v>
      </c>
      <c r="L166" s="93"/>
      <c r="M166" s="95"/>
      <c r="N166" s="95"/>
      <c r="O166" s="95"/>
      <c r="P166" s="95"/>
      <c r="Q166" s="95"/>
      <c r="R166" s="95"/>
      <c r="S166" s="94"/>
      <c r="T166" s="95"/>
      <c r="U166" s="95"/>
      <c r="V166" s="95"/>
      <c r="W166" s="95"/>
      <c r="X166" s="98"/>
      <c r="Y166" s="539">
        <f t="shared" si="140"/>
        <v>0</v>
      </c>
      <c r="Z166" s="445"/>
      <c r="AA166" s="95"/>
      <c r="AB166" s="98"/>
      <c r="AC166" s="489"/>
      <c r="AD166" s="97"/>
      <c r="AE166" s="99"/>
      <c r="AF166" s="188"/>
      <c r="AG166" s="17"/>
    </row>
    <row r="167" spans="1:33" s="18" customFormat="1" hidden="1">
      <c r="A167" s="127" t="s">
        <v>255</v>
      </c>
      <c r="B167" s="92" t="s">
        <v>676</v>
      </c>
      <c r="C167" s="769" t="s">
        <v>256</v>
      </c>
      <c r="D167" s="770"/>
      <c r="E167" s="770"/>
      <c r="F167" s="399">
        <f t="shared" si="162"/>
        <v>0</v>
      </c>
      <c r="G167" s="422">
        <f t="shared" si="163"/>
        <v>0</v>
      </c>
      <c r="H167" s="422">
        <f t="shared" si="163"/>
        <v>0</v>
      </c>
      <c r="I167" s="618">
        <f t="shared" si="164"/>
        <v>0</v>
      </c>
      <c r="J167" s="150"/>
      <c r="K167" s="166">
        <f t="shared" si="141"/>
        <v>0</v>
      </c>
      <c r="L167" s="93"/>
      <c r="M167" s="95"/>
      <c r="N167" s="95"/>
      <c r="O167" s="95"/>
      <c r="P167" s="95"/>
      <c r="Q167" s="95"/>
      <c r="R167" s="95"/>
      <c r="S167" s="94"/>
      <c r="T167" s="95"/>
      <c r="U167" s="95"/>
      <c r="V167" s="95"/>
      <c r="W167" s="95"/>
      <c r="X167" s="98"/>
      <c r="Y167" s="539">
        <f t="shared" si="140"/>
        <v>0</v>
      </c>
      <c r="Z167" s="445"/>
      <c r="AA167" s="95"/>
      <c r="AB167" s="98"/>
      <c r="AC167" s="489"/>
      <c r="AD167" s="97"/>
      <c r="AE167" s="99"/>
      <c r="AF167" s="188"/>
      <c r="AG167" s="17"/>
    </row>
    <row r="168" spans="1:33" s="18" customFormat="1" hidden="1">
      <c r="A168" s="127" t="s">
        <v>257</v>
      </c>
      <c r="B168" s="92" t="s">
        <v>677</v>
      </c>
      <c r="C168" s="769" t="s">
        <v>258</v>
      </c>
      <c r="D168" s="770"/>
      <c r="E168" s="770"/>
      <c r="F168" s="399">
        <f t="shared" si="162"/>
        <v>0</v>
      </c>
      <c r="G168" s="422">
        <f t="shared" si="163"/>
        <v>0</v>
      </c>
      <c r="H168" s="422">
        <f t="shared" si="163"/>
        <v>0</v>
      </c>
      <c r="I168" s="618">
        <f t="shared" si="164"/>
        <v>0</v>
      </c>
      <c r="J168" s="150"/>
      <c r="K168" s="166">
        <f t="shared" si="141"/>
        <v>0</v>
      </c>
      <c r="L168" s="93"/>
      <c r="M168" s="95"/>
      <c r="N168" s="95"/>
      <c r="O168" s="95"/>
      <c r="P168" s="95"/>
      <c r="Q168" s="95"/>
      <c r="R168" s="95"/>
      <c r="S168" s="94"/>
      <c r="T168" s="95"/>
      <c r="U168" s="95"/>
      <c r="V168" s="95"/>
      <c r="W168" s="95"/>
      <c r="X168" s="98"/>
      <c r="Y168" s="539">
        <f t="shared" si="140"/>
        <v>0</v>
      </c>
      <c r="Z168" s="445"/>
      <c r="AA168" s="95"/>
      <c r="AB168" s="98"/>
      <c r="AC168" s="489"/>
      <c r="AD168" s="97"/>
      <c r="AE168" s="99"/>
      <c r="AF168" s="188"/>
      <c r="AG168" s="17"/>
    </row>
    <row r="169" spans="1:33" s="18" customFormat="1" ht="15.75" hidden="1" thickBot="1">
      <c r="A169" s="127" t="s">
        <v>259</v>
      </c>
      <c r="B169" s="126" t="s">
        <v>678</v>
      </c>
      <c r="C169" s="814" t="s">
        <v>260</v>
      </c>
      <c r="D169" s="815"/>
      <c r="E169" s="815"/>
      <c r="F169" s="412">
        <f t="shared" si="162"/>
        <v>0</v>
      </c>
      <c r="G169" s="435">
        <f t="shared" si="163"/>
        <v>0</v>
      </c>
      <c r="H169" s="435">
        <f t="shared" si="163"/>
        <v>0</v>
      </c>
      <c r="I169" s="631">
        <f t="shared" si="164"/>
        <v>0</v>
      </c>
      <c r="J169" s="162"/>
      <c r="K169" s="166">
        <f t="shared" si="141"/>
        <v>0</v>
      </c>
      <c r="L169" s="93"/>
      <c r="M169" s="95"/>
      <c r="N169" s="95"/>
      <c r="O169" s="95"/>
      <c r="P169" s="95"/>
      <c r="Q169" s="95"/>
      <c r="R169" s="95"/>
      <c r="S169" s="94"/>
      <c r="T169" s="95"/>
      <c r="U169" s="95"/>
      <c r="V169" s="95"/>
      <c r="W169" s="95"/>
      <c r="X169" s="98"/>
      <c r="Y169" s="539">
        <f t="shared" si="140"/>
        <v>0</v>
      </c>
      <c r="Z169" s="445"/>
      <c r="AA169" s="95"/>
      <c r="AB169" s="98"/>
      <c r="AC169" s="489"/>
      <c r="AD169" s="97"/>
      <c r="AE169" s="99"/>
      <c r="AF169" s="188"/>
      <c r="AG169" s="17"/>
    </row>
    <row r="170" spans="1:33" ht="15.75" thickBot="1">
      <c r="B170" s="100" t="s">
        <v>261</v>
      </c>
      <c r="C170" s="773" t="s">
        <v>262</v>
      </c>
      <c r="D170" s="774"/>
      <c r="E170" s="774"/>
      <c r="F170" s="402">
        <f>F171+F172+F173+F174</f>
        <v>0</v>
      </c>
      <c r="G170" s="425">
        <f>G171+G172+G173+G174</f>
        <v>0</v>
      </c>
      <c r="H170" s="425">
        <f>H171+H172+H173+H174</f>
        <v>0</v>
      </c>
      <c r="I170" s="621">
        <f>I171+I172+I173+I174</f>
        <v>0</v>
      </c>
      <c r="J170" s="152">
        <f t="shared" ref="J170:AE170" si="165">J171+J172+J173+J174</f>
        <v>0</v>
      </c>
      <c r="K170" s="164">
        <f t="shared" si="141"/>
        <v>0</v>
      </c>
      <c r="L170" s="85">
        <f t="shared" ref="L170:R170" si="166">L171+L172+L173+L174</f>
        <v>0</v>
      </c>
      <c r="M170" s="87">
        <f t="shared" ref="M170" si="167">M171+M172+M173+M174</f>
        <v>0</v>
      </c>
      <c r="N170" s="87">
        <f t="shared" si="166"/>
        <v>0</v>
      </c>
      <c r="O170" s="87">
        <f t="shared" si="166"/>
        <v>0</v>
      </c>
      <c r="P170" s="87">
        <f t="shared" si="166"/>
        <v>0</v>
      </c>
      <c r="Q170" s="87">
        <f t="shared" ref="Q170" si="168">Q171+Q172+Q173+Q174</f>
        <v>0</v>
      </c>
      <c r="R170" s="87">
        <f t="shared" si="166"/>
        <v>0</v>
      </c>
      <c r="S170" s="86">
        <f t="shared" si="165"/>
        <v>0</v>
      </c>
      <c r="T170" s="87">
        <f t="shared" si="165"/>
        <v>0</v>
      </c>
      <c r="U170" s="87">
        <f t="shared" si="165"/>
        <v>0</v>
      </c>
      <c r="V170" s="87">
        <f t="shared" si="165"/>
        <v>0</v>
      </c>
      <c r="W170" s="87">
        <f t="shared" si="165"/>
        <v>0</v>
      </c>
      <c r="X170" s="90">
        <f t="shared" si="165"/>
        <v>0</v>
      </c>
      <c r="Y170" s="536">
        <f t="shared" si="140"/>
        <v>0</v>
      </c>
      <c r="Z170" s="442">
        <f t="shared" si="165"/>
        <v>0</v>
      </c>
      <c r="AA170" s="87">
        <f t="shared" si="165"/>
        <v>0</v>
      </c>
      <c r="AB170" s="90">
        <f t="shared" si="165"/>
        <v>0</v>
      </c>
      <c r="AC170" s="486">
        <f t="shared" si="165"/>
        <v>0</v>
      </c>
      <c r="AD170" s="89">
        <f t="shared" si="165"/>
        <v>0</v>
      </c>
      <c r="AE170" s="91">
        <f t="shared" si="165"/>
        <v>0</v>
      </c>
      <c r="AF170" s="188"/>
    </row>
    <row r="171" spans="1:33" s="18" customFormat="1" hidden="1">
      <c r="A171" s="127" t="s">
        <v>263</v>
      </c>
      <c r="B171" s="268" t="s">
        <v>679</v>
      </c>
      <c r="C171" s="816" t="s">
        <v>264</v>
      </c>
      <c r="D171" s="817"/>
      <c r="E171" s="817"/>
      <c r="F171" s="413">
        <f>SUM(R171:AD171)</f>
        <v>0</v>
      </c>
      <c r="G171" s="436">
        <f t="shared" ref="G171:H174" si="169">SUM(R171:AD171)</f>
        <v>0</v>
      </c>
      <c r="H171" s="436">
        <f t="shared" si="169"/>
        <v>0</v>
      </c>
      <c r="I171" s="632">
        <f t="shared" ref="I171:I174" si="170">SUM(S171:AE171)</f>
        <v>0</v>
      </c>
      <c r="J171" s="270"/>
      <c r="K171" s="271">
        <f t="shared" si="141"/>
        <v>0</v>
      </c>
      <c r="L171" s="526"/>
      <c r="M171" s="273"/>
      <c r="N171" s="273"/>
      <c r="O171" s="273"/>
      <c r="P171" s="273"/>
      <c r="Q171" s="273"/>
      <c r="R171" s="273"/>
      <c r="S171" s="272"/>
      <c r="T171" s="273"/>
      <c r="U171" s="273"/>
      <c r="V171" s="273"/>
      <c r="W171" s="273"/>
      <c r="X171" s="274"/>
      <c r="Y171" s="544">
        <f t="shared" si="140"/>
        <v>0</v>
      </c>
      <c r="Z171" s="450"/>
      <c r="AA171" s="273"/>
      <c r="AB171" s="274"/>
      <c r="AC171" s="559"/>
      <c r="AD171" s="275"/>
      <c r="AE171" s="276"/>
      <c r="AF171" s="188"/>
      <c r="AG171" s="17"/>
    </row>
    <row r="172" spans="1:33" s="18" customFormat="1" hidden="1">
      <c r="A172" s="127" t="s">
        <v>265</v>
      </c>
      <c r="B172" s="277" t="s">
        <v>680</v>
      </c>
      <c r="C172" s="810" t="s">
        <v>879</v>
      </c>
      <c r="D172" s="811"/>
      <c r="E172" s="811"/>
      <c r="F172" s="414">
        <f>SUM(R172:AD172)</f>
        <v>0</v>
      </c>
      <c r="G172" s="437">
        <f t="shared" si="169"/>
        <v>0</v>
      </c>
      <c r="H172" s="437">
        <f t="shared" si="169"/>
        <v>0</v>
      </c>
      <c r="I172" s="633">
        <f t="shared" si="170"/>
        <v>0</v>
      </c>
      <c r="J172" s="279"/>
      <c r="K172" s="271">
        <f t="shared" si="141"/>
        <v>0</v>
      </c>
      <c r="L172" s="526"/>
      <c r="M172" s="273"/>
      <c r="N172" s="273"/>
      <c r="O172" s="273"/>
      <c r="P172" s="273"/>
      <c r="Q172" s="273"/>
      <c r="R172" s="273"/>
      <c r="S172" s="272"/>
      <c r="T172" s="273"/>
      <c r="U172" s="273"/>
      <c r="V172" s="273"/>
      <c r="W172" s="273"/>
      <c r="X172" s="274"/>
      <c r="Y172" s="544">
        <f t="shared" si="140"/>
        <v>0</v>
      </c>
      <c r="Z172" s="450"/>
      <c r="AA172" s="273"/>
      <c r="AB172" s="274"/>
      <c r="AC172" s="559"/>
      <c r="AD172" s="275"/>
      <c r="AE172" s="276"/>
      <c r="AF172" s="188"/>
      <c r="AG172" s="17"/>
    </row>
    <row r="173" spans="1:33" s="18" customFormat="1" hidden="1">
      <c r="A173" s="127" t="s">
        <v>266</v>
      </c>
      <c r="B173" s="277" t="s">
        <v>681</v>
      </c>
      <c r="C173" s="810" t="s">
        <v>267</v>
      </c>
      <c r="D173" s="811"/>
      <c r="E173" s="811"/>
      <c r="F173" s="414">
        <f>SUM(R173:AD173)</f>
        <v>0</v>
      </c>
      <c r="G173" s="437">
        <f t="shared" si="169"/>
        <v>0</v>
      </c>
      <c r="H173" s="437">
        <f t="shared" si="169"/>
        <v>0</v>
      </c>
      <c r="I173" s="633">
        <f t="shared" si="170"/>
        <v>0</v>
      </c>
      <c r="J173" s="279"/>
      <c r="K173" s="271">
        <f t="shared" si="141"/>
        <v>0</v>
      </c>
      <c r="L173" s="526"/>
      <c r="M173" s="273"/>
      <c r="N173" s="273"/>
      <c r="O173" s="273"/>
      <c r="P173" s="273"/>
      <c r="Q173" s="273"/>
      <c r="R173" s="273"/>
      <c r="S173" s="272"/>
      <c r="T173" s="273"/>
      <c r="U173" s="273"/>
      <c r="V173" s="273"/>
      <c r="W173" s="273"/>
      <c r="X173" s="274"/>
      <c r="Y173" s="544">
        <f t="shared" si="140"/>
        <v>0</v>
      </c>
      <c r="Z173" s="450"/>
      <c r="AA173" s="273"/>
      <c r="AB173" s="274"/>
      <c r="AC173" s="559"/>
      <c r="AD173" s="275"/>
      <c r="AE173" s="276"/>
      <c r="AF173" s="188"/>
      <c r="AG173" s="17"/>
    </row>
    <row r="174" spans="1:33" s="18" customFormat="1" ht="15.75" hidden="1" thickBot="1">
      <c r="A174" s="127" t="s">
        <v>268</v>
      </c>
      <c r="B174" s="280" t="s">
        <v>682</v>
      </c>
      <c r="C174" s="812" t="s">
        <v>366</v>
      </c>
      <c r="D174" s="813"/>
      <c r="E174" s="813"/>
      <c r="F174" s="415">
        <f>SUM(R174:AD174)</f>
        <v>0</v>
      </c>
      <c r="G174" s="438">
        <f t="shared" si="169"/>
        <v>0</v>
      </c>
      <c r="H174" s="438">
        <f t="shared" si="169"/>
        <v>0</v>
      </c>
      <c r="I174" s="634">
        <f t="shared" si="170"/>
        <v>0</v>
      </c>
      <c r="J174" s="282"/>
      <c r="K174" s="271">
        <f t="shared" si="141"/>
        <v>0</v>
      </c>
      <c r="L174" s="526"/>
      <c r="M174" s="273"/>
      <c r="N174" s="273"/>
      <c r="O174" s="273"/>
      <c r="P174" s="273"/>
      <c r="Q174" s="273"/>
      <c r="R174" s="273"/>
      <c r="S174" s="272"/>
      <c r="T174" s="273"/>
      <c r="U174" s="273"/>
      <c r="V174" s="273"/>
      <c r="W174" s="273"/>
      <c r="X174" s="274"/>
      <c r="Y174" s="544">
        <f t="shared" si="140"/>
        <v>0</v>
      </c>
      <c r="Z174" s="450"/>
      <c r="AA174" s="273"/>
      <c r="AB174" s="274"/>
      <c r="AC174" s="559"/>
      <c r="AD174" s="275"/>
      <c r="AE174" s="276"/>
      <c r="AF174" s="188"/>
      <c r="AG174" s="17"/>
    </row>
    <row r="175" spans="1:33" ht="15.75" thickBot="1">
      <c r="B175" s="100" t="s">
        <v>269</v>
      </c>
      <c r="C175" s="773" t="s">
        <v>270</v>
      </c>
      <c r="D175" s="774"/>
      <c r="E175" s="774"/>
      <c r="F175" s="402">
        <f>F176+F177+F188+F199+F210+F213+F225+F226+F227</f>
        <v>0</v>
      </c>
      <c r="G175" s="425">
        <f>G176+G177+G188+G199+G210+G213+G225+G226+G227</f>
        <v>0</v>
      </c>
      <c r="H175" s="425">
        <f>H176+H177+H188+H199+H210+H213+H225+H226+H227</f>
        <v>0</v>
      </c>
      <c r="I175" s="621">
        <f>I176+I177+I188+I199+I210+I213+I225+I226+I227</f>
        <v>34861</v>
      </c>
      <c r="J175" s="152">
        <f t="shared" ref="J175:AE175" si="171">J176+J177+J188+J199+J210+J213+J225+J226+J227</f>
        <v>0</v>
      </c>
      <c r="K175" s="164">
        <f t="shared" si="141"/>
        <v>34861</v>
      </c>
      <c r="L175" s="85">
        <f t="shared" ref="L175:R175" si="172">L176+L177+L188+L199+L210+L213+L225+L226+L227</f>
        <v>0</v>
      </c>
      <c r="M175" s="87">
        <f t="shared" ref="M175" si="173">M176+M177+M188+M199+M210+M213+M225+M226+M227</f>
        <v>0</v>
      </c>
      <c r="N175" s="87">
        <f t="shared" si="172"/>
        <v>34861</v>
      </c>
      <c r="O175" s="87">
        <f t="shared" si="172"/>
        <v>0</v>
      </c>
      <c r="P175" s="87">
        <f t="shared" si="172"/>
        <v>0</v>
      </c>
      <c r="Q175" s="87">
        <f t="shared" ref="Q175" si="174">Q176+Q177+Q188+Q199+Q210+Q213+Q225+Q226+Q227</f>
        <v>0</v>
      </c>
      <c r="R175" s="87">
        <f t="shared" si="172"/>
        <v>0</v>
      </c>
      <c r="S175" s="86">
        <f t="shared" si="171"/>
        <v>0</v>
      </c>
      <c r="T175" s="87">
        <f t="shared" si="171"/>
        <v>0</v>
      </c>
      <c r="U175" s="87">
        <f t="shared" si="171"/>
        <v>0</v>
      </c>
      <c r="V175" s="87">
        <f t="shared" si="171"/>
        <v>0</v>
      </c>
      <c r="W175" s="87">
        <f t="shared" si="171"/>
        <v>0</v>
      </c>
      <c r="X175" s="90">
        <f t="shared" si="171"/>
        <v>0</v>
      </c>
      <c r="Y175" s="536">
        <f t="shared" si="140"/>
        <v>0</v>
      </c>
      <c r="Z175" s="442">
        <f t="shared" si="171"/>
        <v>0</v>
      </c>
      <c r="AA175" s="87">
        <f t="shared" si="171"/>
        <v>0</v>
      </c>
      <c r="AB175" s="90">
        <f t="shared" si="171"/>
        <v>0</v>
      </c>
      <c r="AC175" s="486">
        <f t="shared" si="171"/>
        <v>34861</v>
      </c>
      <c r="AD175" s="89">
        <f t="shared" si="171"/>
        <v>0</v>
      </c>
      <c r="AE175" s="91">
        <f t="shared" si="171"/>
        <v>0</v>
      </c>
      <c r="AF175" s="188"/>
    </row>
    <row r="176" spans="1:33" s="18" customFormat="1" ht="25.5" hidden="1" customHeight="1">
      <c r="A176" s="127" t="s">
        <v>271</v>
      </c>
      <c r="B176" s="92" t="s">
        <v>683</v>
      </c>
      <c r="C176" s="733" t="s">
        <v>367</v>
      </c>
      <c r="D176" s="734"/>
      <c r="E176" s="734"/>
      <c r="F176" s="416">
        <f>SUM(R176:AD176)</f>
        <v>0</v>
      </c>
      <c r="G176" s="439">
        <f>SUM(R176:AD176)</f>
        <v>0</v>
      </c>
      <c r="H176" s="439">
        <f>SUM(S176:AE176)</f>
        <v>0</v>
      </c>
      <c r="I176" s="635">
        <f t="shared" ref="I176" si="175">SUM(S176:AE176)</f>
        <v>0</v>
      </c>
      <c r="J176" s="163"/>
      <c r="K176" s="166">
        <f t="shared" si="141"/>
        <v>0</v>
      </c>
      <c r="L176" s="93"/>
      <c r="M176" s="95"/>
      <c r="N176" s="95"/>
      <c r="O176" s="95"/>
      <c r="P176" s="95"/>
      <c r="Q176" s="95"/>
      <c r="R176" s="95"/>
      <c r="S176" s="94"/>
      <c r="T176" s="95"/>
      <c r="U176" s="95"/>
      <c r="V176" s="95"/>
      <c r="W176" s="95"/>
      <c r="X176" s="98"/>
      <c r="Y176" s="539">
        <f t="shared" si="140"/>
        <v>0</v>
      </c>
      <c r="Z176" s="445"/>
      <c r="AA176" s="95"/>
      <c r="AB176" s="98"/>
      <c r="AC176" s="489"/>
      <c r="AD176" s="97"/>
      <c r="AE176" s="99"/>
      <c r="AF176" s="188"/>
      <c r="AG176" s="17"/>
    </row>
    <row r="177" spans="1:33" s="18" customFormat="1" ht="16.350000000000001" hidden="1" customHeight="1">
      <c r="A177" s="127" t="s">
        <v>272</v>
      </c>
      <c r="B177" s="92" t="s">
        <v>684</v>
      </c>
      <c r="C177" s="808" t="s">
        <v>812</v>
      </c>
      <c r="D177" s="809"/>
      <c r="E177" s="809"/>
      <c r="F177" s="416">
        <f>F178+F179+F180+F181+F182+F183+F184+F185+F186+F187</f>
        <v>0</v>
      </c>
      <c r="G177" s="439">
        <f>G178+G179+G180+G181+G182+G183+G184+G185+G186+G187</f>
        <v>0</v>
      </c>
      <c r="H177" s="439">
        <f>H178+H179+H180+H181+H182+H183+H184+H185+H186+H187</f>
        <v>0</v>
      </c>
      <c r="I177" s="635">
        <f>I178+I179+I180+I181+I182+I183+I184+I185+I186+I187</f>
        <v>0</v>
      </c>
      <c r="J177" s="163">
        <f t="shared" ref="J177:AE177" si="176">J178+J179+J180+J181+J182+J183+J184+J185+J186+J187</f>
        <v>0</v>
      </c>
      <c r="K177" s="166">
        <f t="shared" si="141"/>
        <v>0</v>
      </c>
      <c r="L177" s="93">
        <f t="shared" ref="L177:R177" si="177">L178+L179+L180+L181+L182+L183+L184+L185+L186+L187</f>
        <v>0</v>
      </c>
      <c r="M177" s="95">
        <f t="shared" ref="M177" si="178">M178+M179+M180+M181+M182+M183+M184+M185+M186+M187</f>
        <v>0</v>
      </c>
      <c r="N177" s="95">
        <f t="shared" si="177"/>
        <v>0</v>
      </c>
      <c r="O177" s="95">
        <f t="shared" si="177"/>
        <v>0</v>
      </c>
      <c r="P177" s="95">
        <f t="shared" si="177"/>
        <v>0</v>
      </c>
      <c r="Q177" s="95">
        <f t="shared" ref="Q177" si="179">Q178+Q179+Q180+Q181+Q182+Q183+Q184+Q185+Q186+Q187</f>
        <v>0</v>
      </c>
      <c r="R177" s="95">
        <f t="shared" si="177"/>
        <v>0</v>
      </c>
      <c r="S177" s="94">
        <f t="shared" si="176"/>
        <v>0</v>
      </c>
      <c r="T177" s="95">
        <f t="shared" si="176"/>
        <v>0</v>
      </c>
      <c r="U177" s="95">
        <f t="shared" si="176"/>
        <v>0</v>
      </c>
      <c r="V177" s="95">
        <f t="shared" si="176"/>
        <v>0</v>
      </c>
      <c r="W177" s="95">
        <f t="shared" si="176"/>
        <v>0</v>
      </c>
      <c r="X177" s="98">
        <f t="shared" si="176"/>
        <v>0</v>
      </c>
      <c r="Y177" s="539">
        <f t="shared" si="140"/>
        <v>0</v>
      </c>
      <c r="Z177" s="445">
        <f t="shared" si="176"/>
        <v>0</v>
      </c>
      <c r="AA177" s="95">
        <f t="shared" si="176"/>
        <v>0</v>
      </c>
      <c r="AB177" s="98">
        <f t="shared" si="176"/>
        <v>0</v>
      </c>
      <c r="AC177" s="489">
        <f t="shared" si="176"/>
        <v>0</v>
      </c>
      <c r="AD177" s="97">
        <f t="shared" si="176"/>
        <v>0</v>
      </c>
      <c r="AE177" s="99">
        <f t="shared" si="176"/>
        <v>0</v>
      </c>
      <c r="AF177" s="188"/>
      <c r="AG177" s="17"/>
    </row>
    <row r="178" spans="1:33" hidden="1">
      <c r="B178" s="55"/>
      <c r="C178" s="2"/>
      <c r="D178" s="764" t="s">
        <v>813</v>
      </c>
      <c r="E178" s="764"/>
      <c r="F178" s="406">
        <f t="shared" ref="F178:F187" si="180">SUM(R178:AD178)</f>
        <v>0</v>
      </c>
      <c r="G178" s="429">
        <f t="shared" ref="G178:H187" si="181">SUM(R178:AD178)</f>
        <v>0</v>
      </c>
      <c r="H178" s="429">
        <f t="shared" si="181"/>
        <v>0</v>
      </c>
      <c r="I178" s="625">
        <f t="shared" ref="I178:I187" si="182">SUM(S178:AE178)</f>
        <v>0</v>
      </c>
      <c r="J178" s="149"/>
      <c r="K178" s="167">
        <f t="shared" si="141"/>
        <v>0</v>
      </c>
      <c r="L178" s="79"/>
      <c r="M178" s="1"/>
      <c r="N178" s="1"/>
      <c r="O178" s="1"/>
      <c r="P178" s="1"/>
      <c r="Q178" s="1"/>
      <c r="R178" s="1"/>
      <c r="S178" s="75"/>
      <c r="T178" s="1"/>
      <c r="U178" s="1"/>
      <c r="V178" s="1"/>
      <c r="W178" s="1"/>
      <c r="X178" s="81"/>
      <c r="Y178" s="541">
        <f t="shared" si="140"/>
        <v>0</v>
      </c>
      <c r="Z178" s="447"/>
      <c r="AA178" s="1"/>
      <c r="AB178" s="81"/>
      <c r="AC178" s="490"/>
      <c r="AD178" s="42"/>
      <c r="AE178" s="44"/>
      <c r="AF178" s="188"/>
    </row>
    <row r="179" spans="1:33" hidden="1">
      <c r="B179" s="55"/>
      <c r="C179" s="2"/>
      <c r="D179" s="764" t="s">
        <v>814</v>
      </c>
      <c r="E179" s="764"/>
      <c r="F179" s="406">
        <f t="shared" si="180"/>
        <v>0</v>
      </c>
      <c r="G179" s="429">
        <f t="shared" si="181"/>
        <v>0</v>
      </c>
      <c r="H179" s="429">
        <f t="shared" si="181"/>
        <v>0</v>
      </c>
      <c r="I179" s="625">
        <f t="shared" si="182"/>
        <v>0</v>
      </c>
      <c r="J179" s="149"/>
      <c r="K179" s="167">
        <f t="shared" si="141"/>
        <v>0</v>
      </c>
      <c r="L179" s="79"/>
      <c r="M179" s="1"/>
      <c r="N179" s="1"/>
      <c r="O179" s="1"/>
      <c r="P179" s="1"/>
      <c r="Q179" s="1"/>
      <c r="R179" s="1"/>
      <c r="S179" s="75"/>
      <c r="T179" s="1"/>
      <c r="U179" s="1"/>
      <c r="V179" s="1"/>
      <c r="W179" s="1"/>
      <c r="X179" s="81"/>
      <c r="Y179" s="541">
        <f t="shared" si="140"/>
        <v>0</v>
      </c>
      <c r="Z179" s="447"/>
      <c r="AA179" s="1"/>
      <c r="AB179" s="81"/>
      <c r="AC179" s="490"/>
      <c r="AD179" s="42"/>
      <c r="AE179" s="44"/>
      <c r="AF179" s="188"/>
    </row>
    <row r="180" spans="1:33" hidden="1">
      <c r="B180" s="55"/>
      <c r="C180" s="2"/>
      <c r="D180" s="764" t="s">
        <v>545</v>
      </c>
      <c r="E180" s="764"/>
      <c r="F180" s="406">
        <f t="shared" si="180"/>
        <v>0</v>
      </c>
      <c r="G180" s="429">
        <f t="shared" si="181"/>
        <v>0</v>
      </c>
      <c r="H180" s="429">
        <f t="shared" si="181"/>
        <v>0</v>
      </c>
      <c r="I180" s="625">
        <f t="shared" si="182"/>
        <v>0</v>
      </c>
      <c r="J180" s="149"/>
      <c r="K180" s="167">
        <f t="shared" si="141"/>
        <v>0</v>
      </c>
      <c r="L180" s="79"/>
      <c r="M180" s="1"/>
      <c r="N180" s="1"/>
      <c r="O180" s="1"/>
      <c r="P180" s="1"/>
      <c r="Q180" s="1"/>
      <c r="R180" s="1"/>
      <c r="S180" s="75"/>
      <c r="T180" s="1"/>
      <c r="U180" s="1"/>
      <c r="V180" s="1"/>
      <c r="W180" s="1"/>
      <c r="X180" s="81"/>
      <c r="Y180" s="541">
        <f t="shared" si="140"/>
        <v>0</v>
      </c>
      <c r="Z180" s="447"/>
      <c r="AA180" s="1"/>
      <c r="AB180" s="81"/>
      <c r="AC180" s="490"/>
      <c r="AD180" s="42"/>
      <c r="AE180" s="44"/>
      <c r="AF180" s="188"/>
    </row>
    <row r="181" spans="1:33" ht="25.5" hidden="1" customHeight="1">
      <c r="B181" s="55"/>
      <c r="C181" s="2"/>
      <c r="D181" s="735" t="s">
        <v>548</v>
      </c>
      <c r="E181" s="735"/>
      <c r="F181" s="409">
        <f t="shared" si="180"/>
        <v>0</v>
      </c>
      <c r="G181" s="432">
        <f t="shared" si="181"/>
        <v>0</v>
      </c>
      <c r="H181" s="432">
        <f t="shared" si="181"/>
        <v>0</v>
      </c>
      <c r="I181" s="628">
        <f t="shared" si="182"/>
        <v>0</v>
      </c>
      <c r="J181" s="159"/>
      <c r="K181" s="167">
        <f t="shared" si="141"/>
        <v>0</v>
      </c>
      <c r="L181" s="79"/>
      <c r="M181" s="1"/>
      <c r="N181" s="1"/>
      <c r="O181" s="1"/>
      <c r="P181" s="1"/>
      <c r="Q181" s="1"/>
      <c r="R181" s="1"/>
      <c r="S181" s="75"/>
      <c r="T181" s="1"/>
      <c r="U181" s="1"/>
      <c r="V181" s="1"/>
      <c r="W181" s="1"/>
      <c r="X181" s="81"/>
      <c r="Y181" s="541">
        <f t="shared" si="140"/>
        <v>0</v>
      </c>
      <c r="Z181" s="447"/>
      <c r="AA181" s="1"/>
      <c r="AB181" s="81"/>
      <c r="AC181" s="490"/>
      <c r="AD181" s="42"/>
      <c r="AE181" s="44"/>
      <c r="AF181" s="188"/>
    </row>
    <row r="182" spans="1:33" hidden="1">
      <c r="B182" s="55"/>
      <c r="C182" s="2"/>
      <c r="D182" s="764" t="s">
        <v>550</v>
      </c>
      <c r="E182" s="764"/>
      <c r="F182" s="406">
        <f t="shared" si="180"/>
        <v>0</v>
      </c>
      <c r="G182" s="429">
        <f t="shared" si="181"/>
        <v>0</v>
      </c>
      <c r="H182" s="429">
        <f t="shared" si="181"/>
        <v>0</v>
      </c>
      <c r="I182" s="625">
        <f t="shared" si="182"/>
        <v>0</v>
      </c>
      <c r="J182" s="149"/>
      <c r="K182" s="167">
        <f t="shared" si="141"/>
        <v>0</v>
      </c>
      <c r="L182" s="79"/>
      <c r="M182" s="1"/>
      <c r="N182" s="1"/>
      <c r="O182" s="1"/>
      <c r="P182" s="1"/>
      <c r="Q182" s="1"/>
      <c r="R182" s="1"/>
      <c r="S182" s="75"/>
      <c r="T182" s="1"/>
      <c r="U182" s="1"/>
      <c r="V182" s="1"/>
      <c r="W182" s="1"/>
      <c r="X182" s="81"/>
      <c r="Y182" s="541">
        <f t="shared" si="140"/>
        <v>0</v>
      </c>
      <c r="Z182" s="447"/>
      <c r="AA182" s="1"/>
      <c r="AB182" s="81"/>
      <c r="AC182" s="490"/>
      <c r="AD182" s="42"/>
      <c r="AE182" s="44"/>
      <c r="AF182" s="188"/>
    </row>
    <row r="183" spans="1:33" hidden="1">
      <c r="B183" s="55"/>
      <c r="C183" s="2"/>
      <c r="D183" s="764" t="s">
        <v>551</v>
      </c>
      <c r="E183" s="764"/>
      <c r="F183" s="406">
        <f t="shared" si="180"/>
        <v>0</v>
      </c>
      <c r="G183" s="429">
        <f t="shared" si="181"/>
        <v>0</v>
      </c>
      <c r="H183" s="429">
        <f t="shared" si="181"/>
        <v>0</v>
      </c>
      <c r="I183" s="625">
        <f t="shared" si="182"/>
        <v>0</v>
      </c>
      <c r="J183" s="149"/>
      <c r="K183" s="167">
        <f t="shared" si="141"/>
        <v>0</v>
      </c>
      <c r="L183" s="79"/>
      <c r="M183" s="1"/>
      <c r="N183" s="1"/>
      <c r="O183" s="1"/>
      <c r="P183" s="1"/>
      <c r="Q183" s="1"/>
      <c r="R183" s="1"/>
      <c r="S183" s="75"/>
      <c r="T183" s="1"/>
      <c r="U183" s="1"/>
      <c r="V183" s="1"/>
      <c r="W183" s="1"/>
      <c r="X183" s="81"/>
      <c r="Y183" s="541">
        <f t="shared" si="140"/>
        <v>0</v>
      </c>
      <c r="Z183" s="447"/>
      <c r="AA183" s="1"/>
      <c r="AB183" s="81"/>
      <c r="AC183" s="490"/>
      <c r="AD183" s="42"/>
      <c r="AE183" s="44"/>
      <c r="AF183" s="188"/>
    </row>
    <row r="184" spans="1:33" ht="25.5" hidden="1" customHeight="1">
      <c r="B184" s="55"/>
      <c r="C184" s="2"/>
      <c r="D184" s="735" t="s">
        <v>555</v>
      </c>
      <c r="E184" s="735"/>
      <c r="F184" s="409">
        <f t="shared" si="180"/>
        <v>0</v>
      </c>
      <c r="G184" s="432">
        <f t="shared" si="181"/>
        <v>0</v>
      </c>
      <c r="H184" s="432">
        <f t="shared" si="181"/>
        <v>0</v>
      </c>
      <c r="I184" s="628">
        <f t="shared" si="182"/>
        <v>0</v>
      </c>
      <c r="J184" s="159"/>
      <c r="K184" s="167">
        <f t="shared" si="141"/>
        <v>0</v>
      </c>
      <c r="L184" s="79"/>
      <c r="M184" s="1"/>
      <c r="N184" s="1"/>
      <c r="O184" s="1"/>
      <c r="P184" s="1"/>
      <c r="Q184" s="1"/>
      <c r="R184" s="1"/>
      <c r="S184" s="75"/>
      <c r="T184" s="1"/>
      <c r="U184" s="1"/>
      <c r="V184" s="1"/>
      <c r="W184" s="1"/>
      <c r="X184" s="81"/>
      <c r="Y184" s="541">
        <f t="shared" si="140"/>
        <v>0</v>
      </c>
      <c r="Z184" s="447"/>
      <c r="AA184" s="1"/>
      <c r="AB184" s="81"/>
      <c r="AC184" s="490"/>
      <c r="AD184" s="42"/>
      <c r="AE184" s="44"/>
      <c r="AF184" s="188"/>
    </row>
    <row r="185" spans="1:33" ht="25.5" hidden="1" customHeight="1">
      <c r="B185" s="55"/>
      <c r="C185" s="2"/>
      <c r="D185" s="735" t="s">
        <v>558</v>
      </c>
      <c r="E185" s="735"/>
      <c r="F185" s="409">
        <f t="shared" si="180"/>
        <v>0</v>
      </c>
      <c r="G185" s="432">
        <f t="shared" si="181"/>
        <v>0</v>
      </c>
      <c r="H185" s="432">
        <f t="shared" si="181"/>
        <v>0</v>
      </c>
      <c r="I185" s="628">
        <f t="shared" si="182"/>
        <v>0</v>
      </c>
      <c r="J185" s="159"/>
      <c r="K185" s="167">
        <f t="shared" si="141"/>
        <v>0</v>
      </c>
      <c r="L185" s="79"/>
      <c r="M185" s="1"/>
      <c r="N185" s="1"/>
      <c r="O185" s="1"/>
      <c r="P185" s="1"/>
      <c r="Q185" s="1"/>
      <c r="R185" s="1"/>
      <c r="S185" s="75"/>
      <c r="T185" s="1"/>
      <c r="U185" s="1"/>
      <c r="V185" s="1"/>
      <c r="W185" s="1"/>
      <c r="X185" s="81"/>
      <c r="Y185" s="541">
        <f t="shared" si="140"/>
        <v>0</v>
      </c>
      <c r="Z185" s="447"/>
      <c r="AA185" s="1"/>
      <c r="AB185" s="81"/>
      <c r="AC185" s="490"/>
      <c r="AD185" s="42"/>
      <c r="AE185" s="44"/>
      <c r="AF185" s="188"/>
    </row>
    <row r="186" spans="1:33" ht="25.5" hidden="1" customHeight="1">
      <c r="B186" s="55"/>
      <c r="C186" s="2"/>
      <c r="D186" s="735" t="s">
        <v>560</v>
      </c>
      <c r="E186" s="735"/>
      <c r="F186" s="409">
        <f t="shared" si="180"/>
        <v>0</v>
      </c>
      <c r="G186" s="432">
        <f t="shared" si="181"/>
        <v>0</v>
      </c>
      <c r="H186" s="432">
        <f t="shared" si="181"/>
        <v>0</v>
      </c>
      <c r="I186" s="628">
        <f t="shared" si="182"/>
        <v>0</v>
      </c>
      <c r="J186" s="159"/>
      <c r="K186" s="167">
        <f t="shared" si="141"/>
        <v>0</v>
      </c>
      <c r="L186" s="79"/>
      <c r="M186" s="1"/>
      <c r="N186" s="1"/>
      <c r="O186" s="1"/>
      <c r="P186" s="1"/>
      <c r="Q186" s="1"/>
      <c r="R186" s="1"/>
      <c r="S186" s="75"/>
      <c r="T186" s="1"/>
      <c r="U186" s="1"/>
      <c r="V186" s="1"/>
      <c r="W186" s="1"/>
      <c r="X186" s="81"/>
      <c r="Y186" s="541">
        <f t="shared" si="140"/>
        <v>0</v>
      </c>
      <c r="Z186" s="447"/>
      <c r="AA186" s="1"/>
      <c r="AB186" s="81"/>
      <c r="AC186" s="490"/>
      <c r="AD186" s="42"/>
      <c r="AE186" s="44"/>
      <c r="AF186" s="188"/>
    </row>
    <row r="187" spans="1:33" ht="25.5" hidden="1" customHeight="1">
      <c r="B187" s="55"/>
      <c r="C187" s="2"/>
      <c r="D187" s="735" t="s">
        <v>563</v>
      </c>
      <c r="E187" s="735"/>
      <c r="F187" s="409">
        <f t="shared" si="180"/>
        <v>0</v>
      </c>
      <c r="G187" s="432">
        <f t="shared" si="181"/>
        <v>0</v>
      </c>
      <c r="H187" s="432">
        <f t="shared" si="181"/>
        <v>0</v>
      </c>
      <c r="I187" s="628">
        <f t="shared" si="182"/>
        <v>0</v>
      </c>
      <c r="J187" s="159"/>
      <c r="K187" s="167">
        <f t="shared" si="141"/>
        <v>0</v>
      </c>
      <c r="L187" s="79"/>
      <c r="M187" s="1"/>
      <c r="N187" s="1"/>
      <c r="O187" s="1"/>
      <c r="P187" s="1"/>
      <c r="Q187" s="1"/>
      <c r="R187" s="1"/>
      <c r="S187" s="75"/>
      <c r="T187" s="1"/>
      <c r="U187" s="1"/>
      <c r="V187" s="1"/>
      <c r="W187" s="1"/>
      <c r="X187" s="81"/>
      <c r="Y187" s="541">
        <f t="shared" si="140"/>
        <v>0</v>
      </c>
      <c r="Z187" s="447"/>
      <c r="AA187" s="1"/>
      <c r="AB187" s="81"/>
      <c r="AC187" s="490"/>
      <c r="AD187" s="42"/>
      <c r="AE187" s="44"/>
      <c r="AF187" s="188"/>
    </row>
    <row r="188" spans="1:33" s="18" customFormat="1" ht="25.5" hidden="1" customHeight="1">
      <c r="A188" s="130" t="s">
        <v>273</v>
      </c>
      <c r="B188" s="92" t="s">
        <v>685</v>
      </c>
      <c r="C188" s="808" t="s">
        <v>606</v>
      </c>
      <c r="D188" s="809"/>
      <c r="E188" s="809"/>
      <c r="F188" s="416">
        <f>F189+F190+F191+F192+F193+F194+F195+F196+F197+F198</f>
        <v>0</v>
      </c>
      <c r="G188" s="439">
        <f>G189+G190+G191+G192+G193+G194+G195+G196+G197+G198</f>
        <v>0</v>
      </c>
      <c r="H188" s="439">
        <f>H189+H190+H191+H192+H193+H194+H195+H196+H197+H198</f>
        <v>0</v>
      </c>
      <c r="I188" s="635">
        <f>I189+I190+I191+I192+I193+I194+I195+I196+I197+I198</f>
        <v>0</v>
      </c>
      <c r="J188" s="163">
        <f t="shared" ref="J188:AE188" si="183">J189+J190+J191+J192+J193+J194+J195+J196+J197+J198</f>
        <v>0</v>
      </c>
      <c r="K188" s="166">
        <f t="shared" si="141"/>
        <v>0</v>
      </c>
      <c r="L188" s="93">
        <f t="shared" ref="L188:R188" si="184">L189+L190+L191+L192+L193+L194+L195+L196+L197+L198</f>
        <v>0</v>
      </c>
      <c r="M188" s="95">
        <f t="shared" ref="M188" si="185">M189+M190+M191+M192+M193+M194+M195+M196+M197+M198</f>
        <v>0</v>
      </c>
      <c r="N188" s="95">
        <f t="shared" si="184"/>
        <v>0</v>
      </c>
      <c r="O188" s="95">
        <f t="shared" si="184"/>
        <v>0</v>
      </c>
      <c r="P188" s="95">
        <f t="shared" si="184"/>
        <v>0</v>
      </c>
      <c r="Q188" s="95">
        <f t="shared" ref="Q188" si="186">Q189+Q190+Q191+Q192+Q193+Q194+Q195+Q196+Q197+Q198</f>
        <v>0</v>
      </c>
      <c r="R188" s="95">
        <f t="shared" si="184"/>
        <v>0</v>
      </c>
      <c r="S188" s="94">
        <f t="shared" si="183"/>
        <v>0</v>
      </c>
      <c r="T188" s="95">
        <f t="shared" si="183"/>
        <v>0</v>
      </c>
      <c r="U188" s="95">
        <f t="shared" si="183"/>
        <v>0</v>
      </c>
      <c r="V188" s="95">
        <f t="shared" si="183"/>
        <v>0</v>
      </c>
      <c r="W188" s="95">
        <f t="shared" si="183"/>
        <v>0</v>
      </c>
      <c r="X188" s="98">
        <f t="shared" si="183"/>
        <v>0</v>
      </c>
      <c r="Y188" s="539">
        <f t="shared" si="140"/>
        <v>0</v>
      </c>
      <c r="Z188" s="445">
        <f t="shared" si="183"/>
        <v>0</v>
      </c>
      <c r="AA188" s="95">
        <f t="shared" si="183"/>
        <v>0</v>
      </c>
      <c r="AB188" s="98">
        <f t="shared" si="183"/>
        <v>0</v>
      </c>
      <c r="AC188" s="489">
        <f t="shared" si="183"/>
        <v>0</v>
      </c>
      <c r="AD188" s="97">
        <f t="shared" si="183"/>
        <v>0</v>
      </c>
      <c r="AE188" s="99">
        <f t="shared" si="183"/>
        <v>0</v>
      </c>
      <c r="AF188" s="188"/>
      <c r="AG188" s="17"/>
    </row>
    <row r="189" spans="1:33" hidden="1">
      <c r="B189" s="55"/>
      <c r="C189" s="2"/>
      <c r="D189" s="764" t="s">
        <v>815</v>
      </c>
      <c r="E189" s="764"/>
      <c r="F189" s="406">
        <f t="shared" ref="F189:F198" si="187">SUM(R189:AD189)</f>
        <v>0</v>
      </c>
      <c r="G189" s="429">
        <f t="shared" ref="G189:H198" si="188">SUM(R189:AD189)</f>
        <v>0</v>
      </c>
      <c r="H189" s="429">
        <f t="shared" si="188"/>
        <v>0</v>
      </c>
      <c r="I189" s="625">
        <f t="shared" ref="I189:I198" si="189">SUM(S189:AE189)</f>
        <v>0</v>
      </c>
      <c r="J189" s="149"/>
      <c r="K189" s="167">
        <f t="shared" si="141"/>
        <v>0</v>
      </c>
      <c r="L189" s="79"/>
      <c r="M189" s="1"/>
      <c r="N189" s="1"/>
      <c r="O189" s="1"/>
      <c r="P189" s="1"/>
      <c r="Q189" s="1"/>
      <c r="R189" s="1"/>
      <c r="S189" s="75"/>
      <c r="T189" s="1"/>
      <c r="U189" s="1"/>
      <c r="V189" s="1"/>
      <c r="W189" s="1"/>
      <c r="X189" s="81"/>
      <c r="Y189" s="541">
        <f t="shared" si="140"/>
        <v>0</v>
      </c>
      <c r="Z189" s="447"/>
      <c r="AA189" s="1"/>
      <c r="AB189" s="81"/>
      <c r="AC189" s="490"/>
      <c r="AD189" s="42"/>
      <c r="AE189" s="44"/>
      <c r="AF189" s="188"/>
    </row>
    <row r="190" spans="1:33" hidden="1">
      <c r="B190" s="55"/>
      <c r="C190" s="2"/>
      <c r="D190" s="764" t="s">
        <v>816</v>
      </c>
      <c r="E190" s="764"/>
      <c r="F190" s="406">
        <f t="shared" si="187"/>
        <v>0</v>
      </c>
      <c r="G190" s="429">
        <f t="shared" si="188"/>
        <v>0</v>
      </c>
      <c r="H190" s="429">
        <f t="shared" si="188"/>
        <v>0</v>
      </c>
      <c r="I190" s="625">
        <f t="shared" si="189"/>
        <v>0</v>
      </c>
      <c r="J190" s="149"/>
      <c r="K190" s="167">
        <f t="shared" si="141"/>
        <v>0</v>
      </c>
      <c r="L190" s="79"/>
      <c r="M190" s="1"/>
      <c r="N190" s="1"/>
      <c r="O190" s="1"/>
      <c r="P190" s="1"/>
      <c r="Q190" s="1"/>
      <c r="R190" s="1"/>
      <c r="S190" s="75"/>
      <c r="T190" s="1"/>
      <c r="U190" s="1"/>
      <c r="V190" s="1"/>
      <c r="W190" s="1"/>
      <c r="X190" s="81"/>
      <c r="Y190" s="541">
        <f t="shared" si="140"/>
        <v>0</v>
      </c>
      <c r="Z190" s="447"/>
      <c r="AA190" s="1"/>
      <c r="AB190" s="81"/>
      <c r="AC190" s="490"/>
      <c r="AD190" s="42"/>
      <c r="AE190" s="44"/>
      <c r="AF190" s="188"/>
    </row>
    <row r="191" spans="1:33" hidden="1">
      <c r="B191" s="55"/>
      <c r="C191" s="2"/>
      <c r="D191" s="764" t="s">
        <v>546</v>
      </c>
      <c r="E191" s="764"/>
      <c r="F191" s="406">
        <f t="shared" si="187"/>
        <v>0</v>
      </c>
      <c r="G191" s="429">
        <f t="shared" si="188"/>
        <v>0</v>
      </c>
      <c r="H191" s="429">
        <f t="shared" si="188"/>
        <v>0</v>
      </c>
      <c r="I191" s="625">
        <f t="shared" si="189"/>
        <v>0</v>
      </c>
      <c r="J191" s="149"/>
      <c r="K191" s="167">
        <f t="shared" si="141"/>
        <v>0</v>
      </c>
      <c r="L191" s="79"/>
      <c r="M191" s="1"/>
      <c r="N191" s="1"/>
      <c r="O191" s="1"/>
      <c r="P191" s="1"/>
      <c r="Q191" s="1"/>
      <c r="R191" s="1"/>
      <c r="S191" s="75"/>
      <c r="T191" s="1"/>
      <c r="U191" s="1"/>
      <c r="V191" s="1"/>
      <c r="W191" s="1"/>
      <c r="X191" s="81"/>
      <c r="Y191" s="541">
        <f t="shared" si="140"/>
        <v>0</v>
      </c>
      <c r="Z191" s="447"/>
      <c r="AA191" s="1"/>
      <c r="AB191" s="81"/>
      <c r="AC191" s="490"/>
      <c r="AD191" s="42"/>
      <c r="AE191" s="44"/>
      <c r="AF191" s="188"/>
    </row>
    <row r="192" spans="1:33" ht="25.5" hidden="1" customHeight="1">
      <c r="B192" s="55"/>
      <c r="C192" s="2"/>
      <c r="D192" s="735" t="s">
        <v>549</v>
      </c>
      <c r="E192" s="735"/>
      <c r="F192" s="409">
        <f t="shared" si="187"/>
        <v>0</v>
      </c>
      <c r="G192" s="432">
        <f t="shared" si="188"/>
        <v>0</v>
      </c>
      <c r="H192" s="432">
        <f t="shared" si="188"/>
        <v>0</v>
      </c>
      <c r="I192" s="628">
        <f t="shared" si="189"/>
        <v>0</v>
      </c>
      <c r="J192" s="159"/>
      <c r="K192" s="167">
        <f t="shared" si="141"/>
        <v>0</v>
      </c>
      <c r="L192" s="79"/>
      <c r="M192" s="1"/>
      <c r="N192" s="1"/>
      <c r="O192" s="1"/>
      <c r="P192" s="1"/>
      <c r="Q192" s="1"/>
      <c r="R192" s="1"/>
      <c r="S192" s="75"/>
      <c r="T192" s="1"/>
      <c r="U192" s="1"/>
      <c r="V192" s="1"/>
      <c r="W192" s="1"/>
      <c r="X192" s="81"/>
      <c r="Y192" s="541">
        <f t="shared" si="140"/>
        <v>0</v>
      </c>
      <c r="Z192" s="447"/>
      <c r="AA192" s="1"/>
      <c r="AB192" s="81"/>
      <c r="AC192" s="490"/>
      <c r="AD192" s="42"/>
      <c r="AE192" s="44"/>
      <c r="AF192" s="188"/>
    </row>
    <row r="193" spans="1:33" hidden="1">
      <c r="B193" s="55"/>
      <c r="C193" s="2"/>
      <c r="D193" s="764" t="s">
        <v>552</v>
      </c>
      <c r="E193" s="764"/>
      <c r="F193" s="406">
        <f t="shared" si="187"/>
        <v>0</v>
      </c>
      <c r="G193" s="429">
        <f t="shared" si="188"/>
        <v>0</v>
      </c>
      <c r="H193" s="429">
        <f t="shared" si="188"/>
        <v>0</v>
      </c>
      <c r="I193" s="625">
        <f t="shared" si="189"/>
        <v>0</v>
      </c>
      <c r="J193" s="149"/>
      <c r="K193" s="167">
        <f t="shared" si="141"/>
        <v>0</v>
      </c>
      <c r="L193" s="79"/>
      <c r="M193" s="1"/>
      <c r="N193" s="1"/>
      <c r="O193" s="1"/>
      <c r="P193" s="1"/>
      <c r="Q193" s="1"/>
      <c r="R193" s="1"/>
      <c r="S193" s="75"/>
      <c r="T193" s="1"/>
      <c r="U193" s="1"/>
      <c r="V193" s="1"/>
      <c r="W193" s="1"/>
      <c r="X193" s="81"/>
      <c r="Y193" s="541">
        <f t="shared" si="140"/>
        <v>0</v>
      </c>
      <c r="Z193" s="447"/>
      <c r="AA193" s="1"/>
      <c r="AB193" s="81"/>
      <c r="AC193" s="490"/>
      <c r="AD193" s="42"/>
      <c r="AE193" s="44"/>
      <c r="AF193" s="188"/>
    </row>
    <row r="194" spans="1:33" hidden="1">
      <c r="B194" s="55"/>
      <c r="C194" s="2"/>
      <c r="D194" s="764" t="s">
        <v>817</v>
      </c>
      <c r="E194" s="764"/>
      <c r="F194" s="406">
        <f t="shared" si="187"/>
        <v>0</v>
      </c>
      <c r="G194" s="429">
        <f t="shared" si="188"/>
        <v>0</v>
      </c>
      <c r="H194" s="429">
        <f t="shared" si="188"/>
        <v>0</v>
      </c>
      <c r="I194" s="625">
        <f t="shared" si="189"/>
        <v>0</v>
      </c>
      <c r="J194" s="149"/>
      <c r="K194" s="167">
        <f t="shared" si="141"/>
        <v>0</v>
      </c>
      <c r="L194" s="79"/>
      <c r="M194" s="1"/>
      <c r="N194" s="1"/>
      <c r="O194" s="1"/>
      <c r="P194" s="1"/>
      <c r="Q194" s="1"/>
      <c r="R194" s="1"/>
      <c r="S194" s="75"/>
      <c r="T194" s="1"/>
      <c r="U194" s="1"/>
      <c r="V194" s="1"/>
      <c r="W194" s="1"/>
      <c r="X194" s="81"/>
      <c r="Y194" s="541">
        <f t="shared" si="140"/>
        <v>0</v>
      </c>
      <c r="Z194" s="447"/>
      <c r="AA194" s="1"/>
      <c r="AB194" s="81"/>
      <c r="AC194" s="490"/>
      <c r="AD194" s="42"/>
      <c r="AE194" s="44"/>
      <c r="AF194" s="188"/>
    </row>
    <row r="195" spans="1:33" ht="25.5" hidden="1" customHeight="1">
      <c r="B195" s="55"/>
      <c r="C195" s="2"/>
      <c r="D195" s="735" t="s">
        <v>556</v>
      </c>
      <c r="E195" s="735"/>
      <c r="F195" s="409">
        <f t="shared" si="187"/>
        <v>0</v>
      </c>
      <c r="G195" s="432">
        <f t="shared" si="188"/>
        <v>0</v>
      </c>
      <c r="H195" s="432">
        <f t="shared" si="188"/>
        <v>0</v>
      </c>
      <c r="I195" s="628">
        <f t="shared" si="189"/>
        <v>0</v>
      </c>
      <c r="J195" s="159"/>
      <c r="K195" s="167">
        <f t="shared" si="141"/>
        <v>0</v>
      </c>
      <c r="L195" s="79"/>
      <c r="M195" s="1"/>
      <c r="N195" s="1"/>
      <c r="O195" s="1"/>
      <c r="P195" s="1"/>
      <c r="Q195" s="1"/>
      <c r="R195" s="1"/>
      <c r="S195" s="75"/>
      <c r="T195" s="1"/>
      <c r="U195" s="1"/>
      <c r="V195" s="1"/>
      <c r="W195" s="1"/>
      <c r="X195" s="81"/>
      <c r="Y195" s="541">
        <f t="shared" si="140"/>
        <v>0</v>
      </c>
      <c r="Z195" s="447"/>
      <c r="AA195" s="1"/>
      <c r="AB195" s="81"/>
      <c r="AC195" s="490"/>
      <c r="AD195" s="42"/>
      <c r="AE195" s="44"/>
      <c r="AF195" s="188"/>
    </row>
    <row r="196" spans="1:33" ht="25.5" hidden="1" customHeight="1">
      <c r="B196" s="55"/>
      <c r="C196" s="2"/>
      <c r="D196" s="735" t="s">
        <v>559</v>
      </c>
      <c r="E196" s="735"/>
      <c r="F196" s="409">
        <f t="shared" si="187"/>
        <v>0</v>
      </c>
      <c r="G196" s="432">
        <f t="shared" si="188"/>
        <v>0</v>
      </c>
      <c r="H196" s="432">
        <f t="shared" si="188"/>
        <v>0</v>
      </c>
      <c r="I196" s="628">
        <f t="shared" si="189"/>
        <v>0</v>
      </c>
      <c r="J196" s="159"/>
      <c r="K196" s="167">
        <f t="shared" si="141"/>
        <v>0</v>
      </c>
      <c r="L196" s="79"/>
      <c r="M196" s="1"/>
      <c r="N196" s="1"/>
      <c r="O196" s="1"/>
      <c r="P196" s="1"/>
      <c r="Q196" s="1"/>
      <c r="R196" s="1"/>
      <c r="S196" s="75"/>
      <c r="T196" s="1"/>
      <c r="U196" s="1"/>
      <c r="V196" s="1"/>
      <c r="W196" s="1"/>
      <c r="X196" s="81"/>
      <c r="Y196" s="541">
        <f t="shared" si="140"/>
        <v>0</v>
      </c>
      <c r="Z196" s="447"/>
      <c r="AA196" s="1"/>
      <c r="AB196" s="81"/>
      <c r="AC196" s="490"/>
      <c r="AD196" s="42"/>
      <c r="AE196" s="44"/>
      <c r="AF196" s="188"/>
    </row>
    <row r="197" spans="1:33" ht="25.5" hidden="1" customHeight="1">
      <c r="B197" s="55"/>
      <c r="C197" s="2"/>
      <c r="D197" s="735" t="s">
        <v>561</v>
      </c>
      <c r="E197" s="735"/>
      <c r="F197" s="409">
        <f t="shared" si="187"/>
        <v>0</v>
      </c>
      <c r="G197" s="432">
        <f t="shared" si="188"/>
        <v>0</v>
      </c>
      <c r="H197" s="432">
        <f t="shared" si="188"/>
        <v>0</v>
      </c>
      <c r="I197" s="628">
        <f t="shared" si="189"/>
        <v>0</v>
      </c>
      <c r="J197" s="159"/>
      <c r="K197" s="167">
        <f t="shared" si="141"/>
        <v>0</v>
      </c>
      <c r="L197" s="79"/>
      <c r="M197" s="1"/>
      <c r="N197" s="1"/>
      <c r="O197" s="1"/>
      <c r="P197" s="1"/>
      <c r="Q197" s="1"/>
      <c r="R197" s="1"/>
      <c r="S197" s="75"/>
      <c r="T197" s="1"/>
      <c r="U197" s="1"/>
      <c r="V197" s="1"/>
      <c r="W197" s="1"/>
      <c r="X197" s="81"/>
      <c r="Y197" s="541">
        <f t="shared" si="140"/>
        <v>0</v>
      </c>
      <c r="Z197" s="447"/>
      <c r="AA197" s="1"/>
      <c r="AB197" s="81"/>
      <c r="AC197" s="490"/>
      <c r="AD197" s="42"/>
      <c r="AE197" s="44"/>
      <c r="AF197" s="188"/>
    </row>
    <row r="198" spans="1:33" ht="25.5" hidden="1" customHeight="1">
      <c r="B198" s="55"/>
      <c r="C198" s="2"/>
      <c r="D198" s="735" t="s">
        <v>564</v>
      </c>
      <c r="E198" s="735"/>
      <c r="F198" s="409">
        <f t="shared" si="187"/>
        <v>0</v>
      </c>
      <c r="G198" s="432">
        <f t="shared" si="188"/>
        <v>0</v>
      </c>
      <c r="H198" s="432">
        <f t="shared" si="188"/>
        <v>0</v>
      </c>
      <c r="I198" s="628">
        <f t="shared" si="189"/>
        <v>0</v>
      </c>
      <c r="J198" s="159"/>
      <c r="K198" s="167">
        <f t="shared" si="141"/>
        <v>0</v>
      </c>
      <c r="L198" s="79"/>
      <c r="M198" s="1"/>
      <c r="N198" s="1"/>
      <c r="O198" s="1"/>
      <c r="P198" s="1"/>
      <c r="Q198" s="1"/>
      <c r="R198" s="1"/>
      <c r="S198" s="75"/>
      <c r="T198" s="1"/>
      <c r="U198" s="1"/>
      <c r="V198" s="1"/>
      <c r="W198" s="1"/>
      <c r="X198" s="81"/>
      <c r="Y198" s="541">
        <f t="shared" si="140"/>
        <v>0</v>
      </c>
      <c r="Z198" s="447"/>
      <c r="AA198" s="1"/>
      <c r="AB198" s="81"/>
      <c r="AC198" s="490"/>
      <c r="AD198" s="42"/>
      <c r="AE198" s="44"/>
      <c r="AF198" s="188"/>
    </row>
    <row r="199" spans="1:33" s="18" customFormat="1" hidden="1">
      <c r="A199" s="127" t="s">
        <v>274</v>
      </c>
      <c r="B199" s="92" t="s">
        <v>686</v>
      </c>
      <c r="C199" s="769" t="s">
        <v>275</v>
      </c>
      <c r="D199" s="770"/>
      <c r="E199" s="770"/>
      <c r="F199" s="399">
        <f>F200+F201+F202+F203+F204+F205+F206+F207+F208+F209</f>
        <v>0</v>
      </c>
      <c r="G199" s="422">
        <f>G200+G201+G202+G203+G204+G205+G206+G207+G208+G209</f>
        <v>0</v>
      </c>
      <c r="H199" s="422">
        <f>H200+H201+H202+H203+H204+H205+H206+H207+H208+H209</f>
        <v>0</v>
      </c>
      <c r="I199" s="618">
        <f>I200+I201+I202+I203+I204+I205+I206+I207+I208+I209</f>
        <v>0</v>
      </c>
      <c r="J199" s="150">
        <f t="shared" ref="J199:AE199" si="190">J200+J201+J202+J203+J204+J205+J206+J207+J208+J209</f>
        <v>0</v>
      </c>
      <c r="K199" s="166">
        <f t="shared" si="141"/>
        <v>0</v>
      </c>
      <c r="L199" s="93">
        <f t="shared" ref="L199:R199" si="191">L200+L201+L202+L203+L204+L205+L206+L207+L208+L209</f>
        <v>0</v>
      </c>
      <c r="M199" s="95">
        <f t="shared" ref="M199" si="192">M200+M201+M202+M203+M204+M205+M206+M207+M208+M209</f>
        <v>0</v>
      </c>
      <c r="N199" s="95">
        <f t="shared" si="191"/>
        <v>0</v>
      </c>
      <c r="O199" s="95">
        <f t="shared" si="191"/>
        <v>0</v>
      </c>
      <c r="P199" s="95">
        <f t="shared" si="191"/>
        <v>0</v>
      </c>
      <c r="Q199" s="95">
        <f t="shared" ref="Q199" si="193">Q200+Q201+Q202+Q203+Q204+Q205+Q206+Q207+Q208+Q209</f>
        <v>0</v>
      </c>
      <c r="R199" s="95">
        <f t="shared" si="191"/>
        <v>0</v>
      </c>
      <c r="S199" s="94">
        <f t="shared" si="190"/>
        <v>0</v>
      </c>
      <c r="T199" s="95">
        <f t="shared" si="190"/>
        <v>0</v>
      </c>
      <c r="U199" s="95">
        <f t="shared" si="190"/>
        <v>0</v>
      </c>
      <c r="V199" s="95">
        <f t="shared" si="190"/>
        <v>0</v>
      </c>
      <c r="W199" s="95">
        <f t="shared" si="190"/>
        <v>0</v>
      </c>
      <c r="X199" s="98">
        <f t="shared" si="190"/>
        <v>0</v>
      </c>
      <c r="Y199" s="539">
        <f t="shared" si="140"/>
        <v>0</v>
      </c>
      <c r="Z199" s="445">
        <f t="shared" si="190"/>
        <v>0</v>
      </c>
      <c r="AA199" s="95">
        <f t="shared" si="190"/>
        <v>0</v>
      </c>
      <c r="AB199" s="98">
        <f t="shared" si="190"/>
        <v>0</v>
      </c>
      <c r="AC199" s="489">
        <f t="shared" si="190"/>
        <v>0</v>
      </c>
      <c r="AD199" s="97">
        <f t="shared" si="190"/>
        <v>0</v>
      </c>
      <c r="AE199" s="99">
        <f t="shared" si="190"/>
        <v>0</v>
      </c>
      <c r="AF199" s="188"/>
      <c r="AG199" s="17"/>
    </row>
    <row r="200" spans="1:33" hidden="1">
      <c r="B200" s="55"/>
      <c r="C200" s="2"/>
      <c r="D200" s="764" t="s">
        <v>371</v>
      </c>
      <c r="E200" s="764"/>
      <c r="F200" s="406">
        <f t="shared" ref="F200:F209" si="194">SUM(R200:AD200)</f>
        <v>0</v>
      </c>
      <c r="G200" s="429">
        <f t="shared" ref="G200:H209" si="195">SUM(R200:AD200)</f>
        <v>0</v>
      </c>
      <c r="H200" s="429">
        <f t="shared" si="195"/>
        <v>0</v>
      </c>
      <c r="I200" s="625">
        <f t="shared" ref="I200:I209" si="196">SUM(S200:AE200)</f>
        <v>0</v>
      </c>
      <c r="J200" s="149"/>
      <c r="K200" s="167">
        <f t="shared" si="141"/>
        <v>0</v>
      </c>
      <c r="L200" s="79"/>
      <c r="M200" s="1"/>
      <c r="N200" s="1"/>
      <c r="O200" s="1"/>
      <c r="P200" s="1"/>
      <c r="Q200" s="1"/>
      <c r="R200" s="1"/>
      <c r="S200" s="75"/>
      <c r="T200" s="1"/>
      <c r="U200" s="1"/>
      <c r="V200" s="1"/>
      <c r="W200" s="1"/>
      <c r="X200" s="81"/>
      <c r="Y200" s="541">
        <f t="shared" ref="Y200:Y263" si="197">SUM(S200:X200)</f>
        <v>0</v>
      </c>
      <c r="Z200" s="447"/>
      <c r="AA200" s="1"/>
      <c r="AB200" s="81"/>
      <c r="AC200" s="490"/>
      <c r="AD200" s="42"/>
      <c r="AE200" s="44"/>
      <c r="AF200" s="188"/>
    </row>
    <row r="201" spans="1:33" hidden="1">
      <c r="B201" s="55"/>
      <c r="C201" s="2"/>
      <c r="D201" s="764" t="s">
        <v>544</v>
      </c>
      <c r="E201" s="764"/>
      <c r="F201" s="406">
        <f t="shared" si="194"/>
        <v>0</v>
      </c>
      <c r="G201" s="429">
        <f t="shared" si="195"/>
        <v>0</v>
      </c>
      <c r="H201" s="429">
        <f t="shared" si="195"/>
        <v>0</v>
      </c>
      <c r="I201" s="625">
        <f t="shared" si="196"/>
        <v>0</v>
      </c>
      <c r="J201" s="149"/>
      <c r="K201" s="167">
        <f t="shared" si="141"/>
        <v>0</v>
      </c>
      <c r="L201" s="79"/>
      <c r="M201" s="1"/>
      <c r="N201" s="1"/>
      <c r="O201" s="1"/>
      <c r="P201" s="1"/>
      <c r="Q201" s="1"/>
      <c r="R201" s="1"/>
      <c r="S201" s="75"/>
      <c r="T201" s="1"/>
      <c r="U201" s="1"/>
      <c r="V201" s="1"/>
      <c r="W201" s="1"/>
      <c r="X201" s="81"/>
      <c r="Y201" s="541">
        <f t="shared" si="197"/>
        <v>0</v>
      </c>
      <c r="Z201" s="447"/>
      <c r="AA201" s="1"/>
      <c r="AB201" s="81"/>
      <c r="AC201" s="490"/>
      <c r="AD201" s="42"/>
      <c r="AE201" s="44"/>
      <c r="AF201" s="188"/>
    </row>
    <row r="202" spans="1:33" hidden="1">
      <c r="B202" s="55"/>
      <c r="C202" s="2"/>
      <c r="D202" s="764" t="s">
        <v>547</v>
      </c>
      <c r="E202" s="764"/>
      <c r="F202" s="406">
        <f t="shared" si="194"/>
        <v>0</v>
      </c>
      <c r="G202" s="429">
        <f t="shared" si="195"/>
        <v>0</v>
      </c>
      <c r="H202" s="429">
        <f t="shared" si="195"/>
        <v>0</v>
      </c>
      <c r="I202" s="625">
        <f t="shared" si="196"/>
        <v>0</v>
      </c>
      <c r="J202" s="149"/>
      <c r="K202" s="167">
        <f t="shared" si="141"/>
        <v>0</v>
      </c>
      <c r="L202" s="79"/>
      <c r="M202" s="1"/>
      <c r="N202" s="1"/>
      <c r="O202" s="1"/>
      <c r="P202" s="1"/>
      <c r="Q202" s="1"/>
      <c r="R202" s="1"/>
      <c r="S202" s="75"/>
      <c r="T202" s="1"/>
      <c r="U202" s="1"/>
      <c r="V202" s="1"/>
      <c r="W202" s="1"/>
      <c r="X202" s="81"/>
      <c r="Y202" s="541">
        <f t="shared" si="197"/>
        <v>0</v>
      </c>
      <c r="Z202" s="447"/>
      <c r="AA202" s="1"/>
      <c r="AB202" s="81"/>
      <c r="AC202" s="490"/>
      <c r="AD202" s="42"/>
      <c r="AE202" s="44"/>
      <c r="AF202" s="188"/>
    </row>
    <row r="203" spans="1:33" hidden="1">
      <c r="B203" s="55"/>
      <c r="C203" s="2"/>
      <c r="D203" s="735" t="s">
        <v>818</v>
      </c>
      <c r="E203" s="735"/>
      <c r="F203" s="409">
        <f t="shared" si="194"/>
        <v>0</v>
      </c>
      <c r="G203" s="432">
        <f t="shared" si="195"/>
        <v>0</v>
      </c>
      <c r="H203" s="432">
        <f t="shared" si="195"/>
        <v>0</v>
      </c>
      <c r="I203" s="628">
        <f t="shared" si="196"/>
        <v>0</v>
      </c>
      <c r="J203" s="159"/>
      <c r="K203" s="167">
        <f t="shared" si="141"/>
        <v>0</v>
      </c>
      <c r="L203" s="79"/>
      <c r="M203" s="1"/>
      <c r="N203" s="1"/>
      <c r="O203" s="1"/>
      <c r="P203" s="1"/>
      <c r="Q203" s="1"/>
      <c r="R203" s="1"/>
      <c r="S203" s="75"/>
      <c r="T203" s="1"/>
      <c r="U203" s="1"/>
      <c r="V203" s="1"/>
      <c r="W203" s="1"/>
      <c r="X203" s="81"/>
      <c r="Y203" s="541">
        <f t="shared" si="197"/>
        <v>0</v>
      </c>
      <c r="Z203" s="447"/>
      <c r="AA203" s="1"/>
      <c r="AB203" s="81"/>
      <c r="AC203" s="490"/>
      <c r="AD203" s="42"/>
      <c r="AE203" s="44"/>
      <c r="AF203" s="188"/>
    </row>
    <row r="204" spans="1:33" hidden="1">
      <c r="B204" s="55"/>
      <c r="C204" s="2"/>
      <c r="D204" s="764" t="s">
        <v>554</v>
      </c>
      <c r="E204" s="764"/>
      <c r="F204" s="406">
        <f t="shared" si="194"/>
        <v>0</v>
      </c>
      <c r="G204" s="429">
        <f t="shared" si="195"/>
        <v>0</v>
      </c>
      <c r="H204" s="429">
        <f t="shared" si="195"/>
        <v>0</v>
      </c>
      <c r="I204" s="625">
        <f t="shared" si="196"/>
        <v>0</v>
      </c>
      <c r="J204" s="149"/>
      <c r="K204" s="167">
        <f t="shared" si="141"/>
        <v>0</v>
      </c>
      <c r="L204" s="79"/>
      <c r="M204" s="1"/>
      <c r="N204" s="1"/>
      <c r="O204" s="1"/>
      <c r="P204" s="1"/>
      <c r="Q204" s="1"/>
      <c r="R204" s="1"/>
      <c r="S204" s="75"/>
      <c r="T204" s="1"/>
      <c r="U204" s="1"/>
      <c r="V204" s="1"/>
      <c r="W204" s="1"/>
      <c r="X204" s="81"/>
      <c r="Y204" s="541">
        <f t="shared" si="197"/>
        <v>0</v>
      </c>
      <c r="Z204" s="447"/>
      <c r="AA204" s="1"/>
      <c r="AB204" s="81"/>
      <c r="AC204" s="490"/>
      <c r="AD204" s="42"/>
      <c r="AE204" s="44"/>
      <c r="AF204" s="188"/>
    </row>
    <row r="205" spans="1:33" hidden="1">
      <c r="B205" s="55"/>
      <c r="C205" s="2"/>
      <c r="D205" s="764" t="s">
        <v>553</v>
      </c>
      <c r="E205" s="764"/>
      <c r="F205" s="406">
        <f t="shared" si="194"/>
        <v>0</v>
      </c>
      <c r="G205" s="429">
        <f t="shared" si="195"/>
        <v>0</v>
      </c>
      <c r="H205" s="429">
        <f t="shared" si="195"/>
        <v>0</v>
      </c>
      <c r="I205" s="625">
        <f t="shared" si="196"/>
        <v>0</v>
      </c>
      <c r="J205" s="149"/>
      <c r="K205" s="167">
        <f t="shared" si="141"/>
        <v>0</v>
      </c>
      <c r="L205" s="79"/>
      <c r="M205" s="1"/>
      <c r="N205" s="1"/>
      <c r="O205" s="1"/>
      <c r="P205" s="1"/>
      <c r="Q205" s="1"/>
      <c r="R205" s="1"/>
      <c r="S205" s="75"/>
      <c r="T205" s="1"/>
      <c r="U205" s="1"/>
      <c r="V205" s="1"/>
      <c r="W205" s="1"/>
      <c r="X205" s="81"/>
      <c r="Y205" s="541">
        <f t="shared" si="197"/>
        <v>0</v>
      </c>
      <c r="Z205" s="447"/>
      <c r="AA205" s="1"/>
      <c r="AB205" s="81"/>
      <c r="AC205" s="490"/>
      <c r="AD205" s="42"/>
      <c r="AE205" s="44"/>
      <c r="AF205" s="188"/>
    </row>
    <row r="206" spans="1:33" ht="25.5" hidden="1" customHeight="1">
      <c r="B206" s="55"/>
      <c r="C206" s="2"/>
      <c r="D206" s="735" t="s">
        <v>557</v>
      </c>
      <c r="E206" s="735"/>
      <c r="F206" s="409">
        <f t="shared" si="194"/>
        <v>0</v>
      </c>
      <c r="G206" s="432">
        <f t="shared" si="195"/>
        <v>0</v>
      </c>
      <c r="H206" s="432">
        <f t="shared" si="195"/>
        <v>0</v>
      </c>
      <c r="I206" s="628">
        <f t="shared" si="196"/>
        <v>0</v>
      </c>
      <c r="J206" s="159"/>
      <c r="K206" s="167">
        <f t="shared" si="141"/>
        <v>0</v>
      </c>
      <c r="L206" s="79"/>
      <c r="M206" s="1"/>
      <c r="N206" s="1"/>
      <c r="O206" s="1"/>
      <c r="P206" s="1"/>
      <c r="Q206" s="1"/>
      <c r="R206" s="1"/>
      <c r="S206" s="75"/>
      <c r="T206" s="1"/>
      <c r="U206" s="1"/>
      <c r="V206" s="1"/>
      <c r="W206" s="1"/>
      <c r="X206" s="81"/>
      <c r="Y206" s="541">
        <f t="shared" si="197"/>
        <v>0</v>
      </c>
      <c r="Z206" s="447"/>
      <c r="AA206" s="1"/>
      <c r="AB206" s="81"/>
      <c r="AC206" s="490"/>
      <c r="AD206" s="42"/>
      <c r="AE206" s="44"/>
      <c r="AF206" s="188"/>
    </row>
    <row r="207" spans="1:33" hidden="1">
      <c r="B207" s="55"/>
      <c r="C207" s="2"/>
      <c r="D207" s="764" t="s">
        <v>819</v>
      </c>
      <c r="E207" s="764"/>
      <c r="F207" s="406">
        <f t="shared" si="194"/>
        <v>0</v>
      </c>
      <c r="G207" s="429">
        <f t="shared" si="195"/>
        <v>0</v>
      </c>
      <c r="H207" s="429">
        <f t="shared" si="195"/>
        <v>0</v>
      </c>
      <c r="I207" s="625">
        <f t="shared" si="196"/>
        <v>0</v>
      </c>
      <c r="J207" s="149"/>
      <c r="K207" s="167">
        <f t="shared" si="141"/>
        <v>0</v>
      </c>
      <c r="L207" s="79"/>
      <c r="M207" s="1"/>
      <c r="N207" s="1"/>
      <c r="O207" s="1"/>
      <c r="P207" s="1"/>
      <c r="Q207" s="1"/>
      <c r="R207" s="1"/>
      <c r="S207" s="75"/>
      <c r="T207" s="1"/>
      <c r="U207" s="1"/>
      <c r="V207" s="1"/>
      <c r="W207" s="1"/>
      <c r="X207" s="81"/>
      <c r="Y207" s="541">
        <f t="shared" si="197"/>
        <v>0</v>
      </c>
      <c r="Z207" s="447"/>
      <c r="AA207" s="1"/>
      <c r="AB207" s="81"/>
      <c r="AC207" s="490"/>
      <c r="AD207" s="42"/>
      <c r="AE207" s="44"/>
      <c r="AF207" s="188"/>
    </row>
    <row r="208" spans="1:33" ht="25.5" hidden="1" customHeight="1">
      <c r="B208" s="55"/>
      <c r="C208" s="2"/>
      <c r="D208" s="735" t="s">
        <v>562</v>
      </c>
      <c r="E208" s="735"/>
      <c r="F208" s="409">
        <f t="shared" si="194"/>
        <v>0</v>
      </c>
      <c r="G208" s="432">
        <f t="shared" si="195"/>
        <v>0</v>
      </c>
      <c r="H208" s="432">
        <f t="shared" si="195"/>
        <v>0</v>
      </c>
      <c r="I208" s="628">
        <f t="shared" si="196"/>
        <v>0</v>
      </c>
      <c r="J208" s="159"/>
      <c r="K208" s="167">
        <f t="shared" si="141"/>
        <v>0</v>
      </c>
      <c r="L208" s="79"/>
      <c r="M208" s="1"/>
      <c r="N208" s="1"/>
      <c r="O208" s="1"/>
      <c r="P208" s="1"/>
      <c r="Q208" s="1"/>
      <c r="R208" s="1"/>
      <c r="S208" s="75"/>
      <c r="T208" s="1"/>
      <c r="U208" s="1"/>
      <c r="V208" s="1"/>
      <c r="W208" s="1"/>
      <c r="X208" s="81"/>
      <c r="Y208" s="541">
        <f t="shared" si="197"/>
        <v>0</v>
      </c>
      <c r="Z208" s="447"/>
      <c r="AA208" s="1"/>
      <c r="AB208" s="81"/>
      <c r="AC208" s="490"/>
      <c r="AD208" s="42"/>
      <c r="AE208" s="44"/>
      <c r="AF208" s="188"/>
    </row>
    <row r="209" spans="1:33" ht="25.5" hidden="1" customHeight="1">
      <c r="B209" s="55"/>
      <c r="C209" s="2"/>
      <c r="D209" s="735" t="s">
        <v>565</v>
      </c>
      <c r="E209" s="735"/>
      <c r="F209" s="409">
        <f t="shared" si="194"/>
        <v>0</v>
      </c>
      <c r="G209" s="432">
        <f t="shared" si="195"/>
        <v>0</v>
      </c>
      <c r="H209" s="432">
        <f t="shared" si="195"/>
        <v>0</v>
      </c>
      <c r="I209" s="628">
        <f t="shared" si="196"/>
        <v>0</v>
      </c>
      <c r="J209" s="159"/>
      <c r="K209" s="167">
        <f t="shared" si="141"/>
        <v>0</v>
      </c>
      <c r="L209" s="79"/>
      <c r="M209" s="1"/>
      <c r="N209" s="1"/>
      <c r="O209" s="1"/>
      <c r="P209" s="1"/>
      <c r="Q209" s="1"/>
      <c r="R209" s="1"/>
      <c r="S209" s="75"/>
      <c r="T209" s="1"/>
      <c r="U209" s="1"/>
      <c r="V209" s="1"/>
      <c r="W209" s="1"/>
      <c r="X209" s="81"/>
      <c r="Y209" s="541">
        <f t="shared" si="197"/>
        <v>0</v>
      </c>
      <c r="Z209" s="447"/>
      <c r="AA209" s="1"/>
      <c r="AB209" s="81"/>
      <c r="AC209" s="490"/>
      <c r="AD209" s="42"/>
      <c r="AE209" s="44"/>
      <c r="AF209" s="188"/>
    </row>
    <row r="210" spans="1:33" s="18" customFormat="1" ht="25.5" hidden="1" customHeight="1">
      <c r="A210" s="127" t="s">
        <v>276</v>
      </c>
      <c r="B210" s="92" t="s">
        <v>687</v>
      </c>
      <c r="C210" s="808" t="s">
        <v>607</v>
      </c>
      <c r="D210" s="809"/>
      <c r="E210" s="809"/>
      <c r="F210" s="416">
        <f>F211+F212</f>
        <v>0</v>
      </c>
      <c r="G210" s="439">
        <f>G211+G212</f>
        <v>0</v>
      </c>
      <c r="H210" s="439">
        <f>H211+H212</f>
        <v>0</v>
      </c>
      <c r="I210" s="635">
        <f>I211+I212</f>
        <v>0</v>
      </c>
      <c r="J210" s="163">
        <f t="shared" ref="J210:AE210" si="198">J211+J212</f>
        <v>0</v>
      </c>
      <c r="K210" s="166">
        <f t="shared" si="141"/>
        <v>0</v>
      </c>
      <c r="L210" s="93">
        <f t="shared" ref="L210:R210" si="199">L211+L212</f>
        <v>0</v>
      </c>
      <c r="M210" s="95">
        <f t="shared" ref="M210" si="200">M211+M212</f>
        <v>0</v>
      </c>
      <c r="N210" s="95">
        <f t="shared" si="199"/>
        <v>0</v>
      </c>
      <c r="O210" s="95">
        <f t="shared" si="199"/>
        <v>0</v>
      </c>
      <c r="P210" s="95">
        <f t="shared" si="199"/>
        <v>0</v>
      </c>
      <c r="Q210" s="95">
        <f t="shared" ref="Q210" si="201">Q211+Q212</f>
        <v>0</v>
      </c>
      <c r="R210" s="95">
        <f t="shared" si="199"/>
        <v>0</v>
      </c>
      <c r="S210" s="94">
        <f t="shared" si="198"/>
        <v>0</v>
      </c>
      <c r="T210" s="95">
        <f t="shared" si="198"/>
        <v>0</v>
      </c>
      <c r="U210" s="95">
        <f t="shared" si="198"/>
        <v>0</v>
      </c>
      <c r="V210" s="95">
        <f t="shared" si="198"/>
        <v>0</v>
      </c>
      <c r="W210" s="95">
        <f t="shared" si="198"/>
        <v>0</v>
      </c>
      <c r="X210" s="98">
        <f t="shared" si="198"/>
        <v>0</v>
      </c>
      <c r="Y210" s="539">
        <f t="shared" si="197"/>
        <v>0</v>
      </c>
      <c r="Z210" s="445">
        <f t="shared" si="198"/>
        <v>0</v>
      </c>
      <c r="AA210" s="95">
        <f t="shared" si="198"/>
        <v>0</v>
      </c>
      <c r="AB210" s="98">
        <f t="shared" si="198"/>
        <v>0</v>
      </c>
      <c r="AC210" s="489">
        <f t="shared" si="198"/>
        <v>0</v>
      </c>
      <c r="AD210" s="97">
        <f t="shared" si="198"/>
        <v>0</v>
      </c>
      <c r="AE210" s="99">
        <f t="shared" si="198"/>
        <v>0</v>
      </c>
      <c r="AF210" s="188"/>
      <c r="AG210" s="17"/>
    </row>
    <row r="211" spans="1:33" ht="25.5" hidden="1" customHeight="1">
      <c r="B211" s="55"/>
      <c r="C211" s="2"/>
      <c r="D211" s="735" t="s">
        <v>568</v>
      </c>
      <c r="E211" s="735"/>
      <c r="F211" s="409">
        <f>SUM(R211:AD211)</f>
        <v>0</v>
      </c>
      <c r="G211" s="432">
        <f>SUM(R211:AD211)</f>
        <v>0</v>
      </c>
      <c r="H211" s="432">
        <f>SUM(S211:AE211)</f>
        <v>0</v>
      </c>
      <c r="I211" s="628">
        <f t="shared" ref="I211:I212" si="202">SUM(S211:AE211)</f>
        <v>0</v>
      </c>
      <c r="J211" s="159"/>
      <c r="K211" s="167">
        <f t="shared" ref="K211:K276" si="203">SUM(I211:J211)</f>
        <v>0</v>
      </c>
      <c r="L211" s="79"/>
      <c r="M211" s="1"/>
      <c r="N211" s="1"/>
      <c r="O211" s="1"/>
      <c r="P211" s="1"/>
      <c r="Q211" s="1"/>
      <c r="R211" s="1"/>
      <c r="S211" s="75"/>
      <c r="T211" s="1"/>
      <c r="U211" s="1"/>
      <c r="V211" s="1"/>
      <c r="W211" s="1"/>
      <c r="X211" s="81"/>
      <c r="Y211" s="541">
        <f t="shared" si="197"/>
        <v>0</v>
      </c>
      <c r="Z211" s="447"/>
      <c r="AA211" s="1"/>
      <c r="AB211" s="81"/>
      <c r="AC211" s="490"/>
      <c r="AD211" s="42"/>
      <c r="AE211" s="44"/>
      <c r="AF211" s="188"/>
    </row>
    <row r="212" spans="1:33" ht="25.5" hidden="1" customHeight="1">
      <c r="B212" s="55"/>
      <c r="C212" s="2"/>
      <c r="D212" s="735" t="s">
        <v>569</v>
      </c>
      <c r="E212" s="735"/>
      <c r="F212" s="409">
        <f>SUM(R212:AD212)</f>
        <v>0</v>
      </c>
      <c r="G212" s="432">
        <f>SUM(R212:AD212)</f>
        <v>0</v>
      </c>
      <c r="H212" s="432">
        <f>SUM(S212:AE212)</f>
        <v>0</v>
      </c>
      <c r="I212" s="628">
        <f t="shared" si="202"/>
        <v>0</v>
      </c>
      <c r="J212" s="159"/>
      <c r="K212" s="167">
        <f t="shared" si="203"/>
        <v>0</v>
      </c>
      <c r="L212" s="79"/>
      <c r="M212" s="1"/>
      <c r="N212" s="1"/>
      <c r="O212" s="1"/>
      <c r="P212" s="1"/>
      <c r="Q212" s="1"/>
      <c r="R212" s="1"/>
      <c r="S212" s="75"/>
      <c r="T212" s="1"/>
      <c r="U212" s="1"/>
      <c r="V212" s="1"/>
      <c r="W212" s="1"/>
      <c r="X212" s="81"/>
      <c r="Y212" s="541">
        <f t="shared" si="197"/>
        <v>0</v>
      </c>
      <c r="Z212" s="447"/>
      <c r="AA212" s="1"/>
      <c r="AB212" s="81"/>
      <c r="AC212" s="490"/>
      <c r="AD212" s="42"/>
      <c r="AE212" s="44"/>
      <c r="AF212" s="188"/>
    </row>
    <row r="213" spans="1:33" s="18" customFormat="1" ht="15" hidden="1" customHeight="1">
      <c r="A213" s="127" t="s">
        <v>277</v>
      </c>
      <c r="B213" s="92" t="s">
        <v>688</v>
      </c>
      <c r="C213" s="808" t="s">
        <v>820</v>
      </c>
      <c r="D213" s="809"/>
      <c r="E213" s="809"/>
      <c r="F213" s="416">
        <f>F214+F215+F216+F217+F218+F219+F220+F221+F222+F223+F224</f>
        <v>0</v>
      </c>
      <c r="G213" s="439">
        <f>G214+G215+G216+G217+G218+G219+G220+G221+G222+G223+G224</f>
        <v>0</v>
      </c>
      <c r="H213" s="439">
        <f>H214+H215+H216+H217+H218+H219+H220+H221+H222+H223+H224</f>
        <v>0</v>
      </c>
      <c r="I213" s="635">
        <f>I214+I215+I216+I217+I218+I219+I220+I221+I222+I223+I224</f>
        <v>0</v>
      </c>
      <c r="J213" s="163">
        <f t="shared" ref="J213:AE213" si="204">J214+J215+J216+J217+J218+J219+J220+J221+J222+J223+J224</f>
        <v>0</v>
      </c>
      <c r="K213" s="166">
        <f t="shared" si="203"/>
        <v>0</v>
      </c>
      <c r="L213" s="93">
        <f t="shared" ref="L213:R213" si="205">L214+L215+L216+L217+L218+L219+L220+L221+L222+L223+L224</f>
        <v>0</v>
      </c>
      <c r="M213" s="95">
        <f t="shared" ref="M213" si="206">M214+M215+M216+M217+M218+M219+M220+M221+M222+M223+M224</f>
        <v>0</v>
      </c>
      <c r="N213" s="95">
        <f t="shared" si="205"/>
        <v>0</v>
      </c>
      <c r="O213" s="95">
        <f t="shared" si="205"/>
        <v>0</v>
      </c>
      <c r="P213" s="95">
        <f t="shared" si="205"/>
        <v>0</v>
      </c>
      <c r="Q213" s="95">
        <f t="shared" ref="Q213" si="207">Q214+Q215+Q216+Q217+Q218+Q219+Q220+Q221+Q222+Q223+Q224</f>
        <v>0</v>
      </c>
      <c r="R213" s="95">
        <f t="shared" si="205"/>
        <v>0</v>
      </c>
      <c r="S213" s="94">
        <f t="shared" si="204"/>
        <v>0</v>
      </c>
      <c r="T213" s="95">
        <f t="shared" si="204"/>
        <v>0</v>
      </c>
      <c r="U213" s="95">
        <f t="shared" si="204"/>
        <v>0</v>
      </c>
      <c r="V213" s="95">
        <f t="shared" si="204"/>
        <v>0</v>
      </c>
      <c r="W213" s="95">
        <f t="shared" si="204"/>
        <v>0</v>
      </c>
      <c r="X213" s="98">
        <f t="shared" si="204"/>
        <v>0</v>
      </c>
      <c r="Y213" s="539">
        <f t="shared" si="197"/>
        <v>0</v>
      </c>
      <c r="Z213" s="445">
        <f t="shared" si="204"/>
        <v>0</v>
      </c>
      <c r="AA213" s="95">
        <f t="shared" si="204"/>
        <v>0</v>
      </c>
      <c r="AB213" s="98">
        <f t="shared" si="204"/>
        <v>0</v>
      </c>
      <c r="AC213" s="489">
        <f t="shared" si="204"/>
        <v>0</v>
      </c>
      <c r="AD213" s="97">
        <f t="shared" si="204"/>
        <v>0</v>
      </c>
      <c r="AE213" s="99">
        <f t="shared" si="204"/>
        <v>0</v>
      </c>
      <c r="AF213" s="188"/>
      <c r="AG213" s="17"/>
    </row>
    <row r="214" spans="1:33" hidden="1">
      <c r="B214" s="55"/>
      <c r="C214" s="2"/>
      <c r="D214" s="764" t="s">
        <v>372</v>
      </c>
      <c r="E214" s="764"/>
      <c r="F214" s="406">
        <f t="shared" ref="F214:F226" si="208">SUM(R214:AD214)</f>
        <v>0</v>
      </c>
      <c r="G214" s="429">
        <f t="shared" ref="G214:H226" si="209">SUM(R214:AD214)</f>
        <v>0</v>
      </c>
      <c r="H214" s="429">
        <f t="shared" si="209"/>
        <v>0</v>
      </c>
      <c r="I214" s="625">
        <f t="shared" ref="I214:I226" si="210">SUM(S214:AE214)</f>
        <v>0</v>
      </c>
      <c r="J214" s="149"/>
      <c r="K214" s="167">
        <f t="shared" si="203"/>
        <v>0</v>
      </c>
      <c r="L214" s="79"/>
      <c r="M214" s="1"/>
      <c r="N214" s="1"/>
      <c r="O214" s="1"/>
      <c r="P214" s="1"/>
      <c r="Q214" s="1"/>
      <c r="R214" s="1"/>
      <c r="S214" s="75"/>
      <c r="T214" s="1"/>
      <c r="U214" s="1"/>
      <c r="V214" s="1"/>
      <c r="W214" s="1"/>
      <c r="X214" s="81"/>
      <c r="Y214" s="541">
        <f t="shared" si="197"/>
        <v>0</v>
      </c>
      <c r="Z214" s="447"/>
      <c r="AA214" s="1"/>
      <c r="AB214" s="81"/>
      <c r="AC214" s="490"/>
      <c r="AD214" s="42"/>
      <c r="AE214" s="44"/>
      <c r="AF214" s="188"/>
    </row>
    <row r="215" spans="1:33" hidden="1">
      <c r="B215" s="55"/>
      <c r="C215" s="2"/>
      <c r="D215" s="764" t="s">
        <v>821</v>
      </c>
      <c r="E215" s="764"/>
      <c r="F215" s="406">
        <f t="shared" si="208"/>
        <v>0</v>
      </c>
      <c r="G215" s="429">
        <f t="shared" si="209"/>
        <v>0</v>
      </c>
      <c r="H215" s="429">
        <f t="shared" si="209"/>
        <v>0</v>
      </c>
      <c r="I215" s="625">
        <f t="shared" si="210"/>
        <v>0</v>
      </c>
      <c r="J215" s="149"/>
      <c r="K215" s="167">
        <f t="shared" si="203"/>
        <v>0</v>
      </c>
      <c r="L215" s="79"/>
      <c r="M215" s="1"/>
      <c r="N215" s="1"/>
      <c r="O215" s="1"/>
      <c r="P215" s="1"/>
      <c r="Q215" s="1"/>
      <c r="R215" s="1"/>
      <c r="S215" s="75"/>
      <c r="T215" s="1"/>
      <c r="U215" s="1"/>
      <c r="V215" s="1"/>
      <c r="W215" s="1"/>
      <c r="X215" s="81"/>
      <c r="Y215" s="541">
        <f t="shared" si="197"/>
        <v>0</v>
      </c>
      <c r="Z215" s="447"/>
      <c r="AA215" s="1"/>
      <c r="AB215" s="81"/>
      <c r="AC215" s="490"/>
      <c r="AD215" s="42"/>
      <c r="AE215" s="44"/>
      <c r="AF215" s="188"/>
    </row>
    <row r="216" spans="1:33" hidden="1">
      <c r="B216" s="55"/>
      <c r="C216" s="2"/>
      <c r="D216" s="764" t="s">
        <v>375</v>
      </c>
      <c r="E216" s="764"/>
      <c r="F216" s="406">
        <f t="shared" si="208"/>
        <v>0</v>
      </c>
      <c r="G216" s="429">
        <f t="shared" si="209"/>
        <v>0</v>
      </c>
      <c r="H216" s="429">
        <f t="shared" si="209"/>
        <v>0</v>
      </c>
      <c r="I216" s="625">
        <f t="shared" si="210"/>
        <v>0</v>
      </c>
      <c r="J216" s="149"/>
      <c r="K216" s="167">
        <f t="shared" si="203"/>
        <v>0</v>
      </c>
      <c r="L216" s="79"/>
      <c r="M216" s="1"/>
      <c r="N216" s="1"/>
      <c r="O216" s="1"/>
      <c r="P216" s="1"/>
      <c r="Q216" s="1"/>
      <c r="R216" s="1"/>
      <c r="S216" s="75"/>
      <c r="T216" s="1"/>
      <c r="U216" s="1"/>
      <c r="V216" s="1"/>
      <c r="W216" s="1"/>
      <c r="X216" s="81"/>
      <c r="Y216" s="541">
        <f t="shared" si="197"/>
        <v>0</v>
      </c>
      <c r="Z216" s="447"/>
      <c r="AA216" s="1"/>
      <c r="AB216" s="81"/>
      <c r="AC216" s="490"/>
      <c r="AD216" s="42"/>
      <c r="AE216" s="44"/>
      <c r="AF216" s="188"/>
    </row>
    <row r="217" spans="1:33" hidden="1">
      <c r="B217" s="55"/>
      <c r="C217" s="2"/>
      <c r="D217" s="764" t="s">
        <v>373</v>
      </c>
      <c r="E217" s="764"/>
      <c r="F217" s="406">
        <f t="shared" si="208"/>
        <v>0</v>
      </c>
      <c r="G217" s="429">
        <f t="shared" si="209"/>
        <v>0</v>
      </c>
      <c r="H217" s="429">
        <f t="shared" si="209"/>
        <v>0</v>
      </c>
      <c r="I217" s="625">
        <f t="shared" si="210"/>
        <v>0</v>
      </c>
      <c r="J217" s="149"/>
      <c r="K217" s="167">
        <f t="shared" si="203"/>
        <v>0</v>
      </c>
      <c r="L217" s="79"/>
      <c r="M217" s="1"/>
      <c r="N217" s="1"/>
      <c r="O217" s="1"/>
      <c r="P217" s="1"/>
      <c r="Q217" s="1"/>
      <c r="R217" s="1"/>
      <c r="S217" s="75"/>
      <c r="T217" s="1"/>
      <c r="U217" s="1"/>
      <c r="V217" s="1"/>
      <c r="W217" s="1"/>
      <c r="X217" s="81"/>
      <c r="Y217" s="541">
        <f t="shared" si="197"/>
        <v>0</v>
      </c>
      <c r="Z217" s="447"/>
      <c r="AA217" s="1"/>
      <c r="AB217" s="81"/>
      <c r="AC217" s="490"/>
      <c r="AD217" s="42"/>
      <c r="AE217" s="44"/>
      <c r="AF217" s="188"/>
    </row>
    <row r="218" spans="1:33" hidden="1">
      <c r="B218" s="55"/>
      <c r="C218" s="2"/>
      <c r="D218" s="764" t="s">
        <v>822</v>
      </c>
      <c r="E218" s="764"/>
      <c r="F218" s="406">
        <f t="shared" si="208"/>
        <v>0</v>
      </c>
      <c r="G218" s="429">
        <f t="shared" si="209"/>
        <v>0</v>
      </c>
      <c r="H218" s="429">
        <f t="shared" si="209"/>
        <v>0</v>
      </c>
      <c r="I218" s="625">
        <f t="shared" si="210"/>
        <v>0</v>
      </c>
      <c r="J218" s="149"/>
      <c r="K218" s="167">
        <f t="shared" si="203"/>
        <v>0</v>
      </c>
      <c r="L218" s="79"/>
      <c r="M218" s="1"/>
      <c r="N218" s="1"/>
      <c r="O218" s="1"/>
      <c r="P218" s="1"/>
      <c r="Q218" s="1"/>
      <c r="R218" s="1"/>
      <c r="S218" s="75"/>
      <c r="T218" s="1"/>
      <c r="U218" s="1"/>
      <c r="V218" s="1"/>
      <c r="W218" s="1"/>
      <c r="X218" s="81"/>
      <c r="Y218" s="541">
        <f t="shared" si="197"/>
        <v>0</v>
      </c>
      <c r="Z218" s="447"/>
      <c r="AA218" s="1"/>
      <c r="AB218" s="81"/>
      <c r="AC218" s="490"/>
      <c r="AD218" s="42"/>
      <c r="AE218" s="44"/>
      <c r="AF218" s="188"/>
    </row>
    <row r="219" spans="1:33" ht="25.5" hidden="1" customHeight="1">
      <c r="B219" s="55"/>
      <c r="C219" s="2"/>
      <c r="D219" s="735" t="s">
        <v>537</v>
      </c>
      <c r="E219" s="735"/>
      <c r="F219" s="409">
        <f t="shared" si="208"/>
        <v>0</v>
      </c>
      <c r="G219" s="432">
        <f t="shared" si="209"/>
        <v>0</v>
      </c>
      <c r="H219" s="432">
        <f t="shared" si="209"/>
        <v>0</v>
      </c>
      <c r="I219" s="628">
        <f t="shared" si="210"/>
        <v>0</v>
      </c>
      <c r="J219" s="159"/>
      <c r="K219" s="167">
        <f t="shared" si="203"/>
        <v>0</v>
      </c>
      <c r="L219" s="79"/>
      <c r="M219" s="1"/>
      <c r="N219" s="1"/>
      <c r="O219" s="1"/>
      <c r="P219" s="1"/>
      <c r="Q219" s="1"/>
      <c r="R219" s="1"/>
      <c r="S219" s="75"/>
      <c r="T219" s="1"/>
      <c r="U219" s="1"/>
      <c r="V219" s="1"/>
      <c r="W219" s="1"/>
      <c r="X219" s="81"/>
      <c r="Y219" s="541">
        <f t="shared" si="197"/>
        <v>0</v>
      </c>
      <c r="Z219" s="447"/>
      <c r="AA219" s="1"/>
      <c r="AB219" s="81"/>
      <c r="AC219" s="490"/>
      <c r="AD219" s="42"/>
      <c r="AE219" s="44"/>
      <c r="AF219" s="188"/>
    </row>
    <row r="220" spans="1:33" ht="25.5" hidden="1" customHeight="1">
      <c r="B220" s="55"/>
      <c r="C220" s="2"/>
      <c r="D220" s="735" t="s">
        <v>540</v>
      </c>
      <c r="E220" s="735"/>
      <c r="F220" s="409">
        <f t="shared" si="208"/>
        <v>0</v>
      </c>
      <c r="G220" s="432">
        <f t="shared" si="209"/>
        <v>0</v>
      </c>
      <c r="H220" s="432">
        <f t="shared" si="209"/>
        <v>0</v>
      </c>
      <c r="I220" s="628">
        <f t="shared" si="210"/>
        <v>0</v>
      </c>
      <c r="J220" s="159"/>
      <c r="K220" s="167">
        <f t="shared" si="203"/>
        <v>0</v>
      </c>
      <c r="L220" s="79"/>
      <c r="M220" s="1"/>
      <c r="N220" s="1"/>
      <c r="O220" s="1"/>
      <c r="P220" s="1"/>
      <c r="Q220" s="1"/>
      <c r="R220" s="1"/>
      <c r="S220" s="75"/>
      <c r="T220" s="1"/>
      <c r="U220" s="1"/>
      <c r="V220" s="1"/>
      <c r="W220" s="1"/>
      <c r="X220" s="81"/>
      <c r="Y220" s="541">
        <f t="shared" si="197"/>
        <v>0</v>
      </c>
      <c r="Z220" s="447"/>
      <c r="AA220" s="1"/>
      <c r="AB220" s="81"/>
      <c r="AC220" s="490"/>
      <c r="AD220" s="42"/>
      <c r="AE220" s="44"/>
      <c r="AF220" s="188"/>
    </row>
    <row r="221" spans="1:33" hidden="1">
      <c r="B221" s="55"/>
      <c r="C221" s="2"/>
      <c r="D221" s="764" t="s">
        <v>823</v>
      </c>
      <c r="E221" s="764"/>
      <c r="F221" s="406">
        <f t="shared" si="208"/>
        <v>0</v>
      </c>
      <c r="G221" s="429">
        <f t="shared" si="209"/>
        <v>0</v>
      </c>
      <c r="H221" s="429">
        <f t="shared" si="209"/>
        <v>0</v>
      </c>
      <c r="I221" s="625">
        <f t="shared" si="210"/>
        <v>0</v>
      </c>
      <c r="J221" s="149"/>
      <c r="K221" s="167">
        <f t="shared" si="203"/>
        <v>0</v>
      </c>
      <c r="L221" s="79"/>
      <c r="M221" s="1"/>
      <c r="N221" s="1"/>
      <c r="O221" s="1"/>
      <c r="P221" s="1"/>
      <c r="Q221" s="1"/>
      <c r="R221" s="1"/>
      <c r="S221" s="75"/>
      <c r="T221" s="1"/>
      <c r="U221" s="1"/>
      <c r="V221" s="1"/>
      <c r="W221" s="1"/>
      <c r="X221" s="81"/>
      <c r="Y221" s="541">
        <f t="shared" si="197"/>
        <v>0</v>
      </c>
      <c r="Z221" s="447"/>
      <c r="AA221" s="1"/>
      <c r="AB221" s="81"/>
      <c r="AC221" s="490"/>
      <c r="AD221" s="42"/>
      <c r="AE221" s="44"/>
      <c r="AF221" s="188"/>
    </row>
    <row r="222" spans="1:33" hidden="1">
      <c r="B222" s="55"/>
      <c r="C222" s="2"/>
      <c r="D222" s="764" t="s">
        <v>374</v>
      </c>
      <c r="E222" s="764"/>
      <c r="F222" s="406">
        <f t="shared" si="208"/>
        <v>0</v>
      </c>
      <c r="G222" s="429">
        <f t="shared" si="209"/>
        <v>0</v>
      </c>
      <c r="H222" s="429">
        <f t="shared" si="209"/>
        <v>0</v>
      </c>
      <c r="I222" s="625">
        <f t="shared" si="210"/>
        <v>0</v>
      </c>
      <c r="J222" s="149"/>
      <c r="K222" s="167">
        <f t="shared" si="203"/>
        <v>0</v>
      </c>
      <c r="L222" s="79"/>
      <c r="M222" s="1"/>
      <c r="N222" s="1"/>
      <c r="O222" s="1"/>
      <c r="P222" s="1"/>
      <c r="Q222" s="1"/>
      <c r="R222" s="1"/>
      <c r="S222" s="75"/>
      <c r="T222" s="1"/>
      <c r="U222" s="1"/>
      <c r="V222" s="1"/>
      <c r="W222" s="1"/>
      <c r="X222" s="81"/>
      <c r="Y222" s="541">
        <f t="shared" si="197"/>
        <v>0</v>
      </c>
      <c r="Z222" s="447"/>
      <c r="AA222" s="1"/>
      <c r="AB222" s="81"/>
      <c r="AC222" s="490"/>
      <c r="AD222" s="42"/>
      <c r="AE222" s="44"/>
      <c r="AF222" s="188"/>
    </row>
    <row r="223" spans="1:33" hidden="1">
      <c r="B223" s="55"/>
      <c r="C223" s="2"/>
      <c r="D223" s="764" t="s">
        <v>824</v>
      </c>
      <c r="E223" s="764"/>
      <c r="F223" s="406">
        <f t="shared" si="208"/>
        <v>0</v>
      </c>
      <c r="G223" s="429">
        <f t="shared" si="209"/>
        <v>0</v>
      </c>
      <c r="H223" s="429">
        <f t="shared" si="209"/>
        <v>0</v>
      </c>
      <c r="I223" s="625">
        <f t="shared" si="210"/>
        <v>0</v>
      </c>
      <c r="J223" s="149"/>
      <c r="K223" s="167">
        <f t="shared" si="203"/>
        <v>0</v>
      </c>
      <c r="L223" s="79"/>
      <c r="M223" s="1"/>
      <c r="N223" s="1"/>
      <c r="O223" s="1"/>
      <c r="P223" s="1"/>
      <c r="Q223" s="1"/>
      <c r="R223" s="1"/>
      <c r="S223" s="75"/>
      <c r="T223" s="1"/>
      <c r="U223" s="1"/>
      <c r="V223" s="1"/>
      <c r="W223" s="1"/>
      <c r="X223" s="81"/>
      <c r="Y223" s="541">
        <f t="shared" si="197"/>
        <v>0</v>
      </c>
      <c r="Z223" s="447"/>
      <c r="AA223" s="1"/>
      <c r="AB223" s="81"/>
      <c r="AC223" s="490"/>
      <c r="AD223" s="42"/>
      <c r="AE223" s="44"/>
      <c r="AF223" s="188"/>
    </row>
    <row r="224" spans="1:33" hidden="1">
      <c r="B224" s="55"/>
      <c r="C224" s="2"/>
      <c r="D224" s="764" t="s">
        <v>566</v>
      </c>
      <c r="E224" s="764"/>
      <c r="F224" s="406">
        <f t="shared" si="208"/>
        <v>0</v>
      </c>
      <c r="G224" s="429">
        <f t="shared" si="209"/>
        <v>0</v>
      </c>
      <c r="H224" s="429">
        <f t="shared" si="209"/>
        <v>0</v>
      </c>
      <c r="I224" s="625">
        <f t="shared" si="210"/>
        <v>0</v>
      </c>
      <c r="J224" s="149"/>
      <c r="K224" s="167">
        <f t="shared" si="203"/>
        <v>0</v>
      </c>
      <c r="L224" s="79"/>
      <c r="M224" s="1"/>
      <c r="N224" s="1"/>
      <c r="O224" s="1"/>
      <c r="P224" s="1"/>
      <c r="Q224" s="1"/>
      <c r="R224" s="1"/>
      <c r="S224" s="75"/>
      <c r="T224" s="1"/>
      <c r="U224" s="1"/>
      <c r="V224" s="1"/>
      <c r="W224" s="1"/>
      <c r="X224" s="81"/>
      <c r="Y224" s="541">
        <f t="shared" si="197"/>
        <v>0</v>
      </c>
      <c r="Z224" s="447"/>
      <c r="AA224" s="1"/>
      <c r="AB224" s="81"/>
      <c r="AC224" s="490"/>
      <c r="AD224" s="42"/>
      <c r="AE224" s="44"/>
      <c r="AF224" s="188"/>
    </row>
    <row r="225" spans="1:33" s="18" customFormat="1" hidden="1">
      <c r="A225" s="127" t="s">
        <v>278</v>
      </c>
      <c r="B225" s="92" t="s">
        <v>689</v>
      </c>
      <c r="C225" s="769" t="s">
        <v>279</v>
      </c>
      <c r="D225" s="770"/>
      <c r="E225" s="770"/>
      <c r="F225" s="399">
        <f t="shared" si="208"/>
        <v>0</v>
      </c>
      <c r="G225" s="422">
        <f t="shared" si="209"/>
        <v>0</v>
      </c>
      <c r="H225" s="422">
        <f t="shared" si="209"/>
        <v>0</v>
      </c>
      <c r="I225" s="618">
        <f t="shared" si="210"/>
        <v>0</v>
      </c>
      <c r="J225" s="150"/>
      <c r="K225" s="166">
        <f t="shared" si="203"/>
        <v>0</v>
      </c>
      <c r="L225" s="93"/>
      <c r="M225" s="95"/>
      <c r="N225" s="95"/>
      <c r="O225" s="95"/>
      <c r="P225" s="95"/>
      <c r="Q225" s="95"/>
      <c r="R225" s="95"/>
      <c r="S225" s="94"/>
      <c r="T225" s="95"/>
      <c r="U225" s="95"/>
      <c r="V225" s="95"/>
      <c r="W225" s="95"/>
      <c r="X225" s="98"/>
      <c r="Y225" s="539">
        <f t="shared" si="197"/>
        <v>0</v>
      </c>
      <c r="Z225" s="445"/>
      <c r="AA225" s="95"/>
      <c r="AB225" s="98"/>
      <c r="AC225" s="489"/>
      <c r="AD225" s="97"/>
      <c r="AE225" s="99"/>
      <c r="AF225" s="188"/>
      <c r="AG225" s="17"/>
    </row>
    <row r="226" spans="1:33" s="18" customFormat="1" hidden="1">
      <c r="A226" s="127" t="s">
        <v>280</v>
      </c>
      <c r="B226" s="92" t="s">
        <v>690</v>
      </c>
      <c r="C226" s="769" t="s">
        <v>281</v>
      </c>
      <c r="D226" s="770"/>
      <c r="E226" s="770"/>
      <c r="F226" s="399">
        <f t="shared" si="208"/>
        <v>0</v>
      </c>
      <c r="G226" s="422">
        <f t="shared" si="209"/>
        <v>0</v>
      </c>
      <c r="H226" s="422">
        <f t="shared" si="209"/>
        <v>0</v>
      </c>
      <c r="I226" s="618">
        <f t="shared" si="210"/>
        <v>0</v>
      </c>
      <c r="J226" s="150"/>
      <c r="K226" s="166">
        <f t="shared" si="203"/>
        <v>0</v>
      </c>
      <c r="L226" s="93"/>
      <c r="M226" s="95"/>
      <c r="N226" s="95"/>
      <c r="O226" s="95"/>
      <c r="P226" s="95"/>
      <c r="Q226" s="95"/>
      <c r="R226" s="95"/>
      <c r="S226" s="94"/>
      <c r="T226" s="95"/>
      <c r="U226" s="95"/>
      <c r="V226" s="95"/>
      <c r="W226" s="95"/>
      <c r="X226" s="98"/>
      <c r="Y226" s="539">
        <f t="shared" si="197"/>
        <v>0</v>
      </c>
      <c r="Z226" s="445"/>
      <c r="AA226" s="95"/>
      <c r="AB226" s="98"/>
      <c r="AC226" s="489"/>
      <c r="AD226" s="97"/>
      <c r="AE226" s="99"/>
      <c r="AF226" s="188"/>
      <c r="AG226" s="17"/>
    </row>
    <row r="227" spans="1:33" s="18" customFormat="1">
      <c r="A227" s="127" t="s">
        <v>282</v>
      </c>
      <c r="B227" s="92" t="s">
        <v>691</v>
      </c>
      <c r="C227" s="769" t="s">
        <v>283</v>
      </c>
      <c r="D227" s="770"/>
      <c r="E227" s="770"/>
      <c r="F227" s="399">
        <f>F228+F229+F230+F231+F232+F233+F234+F235+F236+F237</f>
        <v>0</v>
      </c>
      <c r="G227" s="422">
        <f>G228+G229+G230+G231+G232+G233+G234+G235+G236+G237</f>
        <v>0</v>
      </c>
      <c r="H227" s="422">
        <f>H228+H229+H230+H231+H232+H233+H234+H235+H236+H237</f>
        <v>0</v>
      </c>
      <c r="I227" s="618">
        <f>I228+I229+I230+I231+I232+I233+I234+I235+I236+I237</f>
        <v>34861</v>
      </c>
      <c r="J227" s="150">
        <f t="shared" ref="J227:AE227" si="211">J228+J229+J230+J231+J232+J233+J234+J235+J236+J237</f>
        <v>0</v>
      </c>
      <c r="K227" s="166">
        <f t="shared" si="203"/>
        <v>34861</v>
      </c>
      <c r="L227" s="93">
        <f t="shared" ref="L227:R227" si="212">L228+L229+L230+L231+L232+L233+L234+L235+L236+L237</f>
        <v>0</v>
      </c>
      <c r="M227" s="95">
        <f t="shared" ref="M227" si="213">M228+M229+M230+M231+M232+M233+M234+M235+M236+M237</f>
        <v>0</v>
      </c>
      <c r="N227" s="95">
        <f t="shared" si="212"/>
        <v>34861</v>
      </c>
      <c r="O227" s="95">
        <f t="shared" si="212"/>
        <v>0</v>
      </c>
      <c r="P227" s="95">
        <f t="shared" si="212"/>
        <v>0</v>
      </c>
      <c r="Q227" s="95">
        <f t="shared" ref="Q227" si="214">Q228+Q229+Q230+Q231+Q232+Q233+Q234+Q235+Q236+Q237</f>
        <v>0</v>
      </c>
      <c r="R227" s="95">
        <f t="shared" si="212"/>
        <v>0</v>
      </c>
      <c r="S227" s="94">
        <f t="shared" si="211"/>
        <v>0</v>
      </c>
      <c r="T227" s="95">
        <f t="shared" si="211"/>
        <v>0</v>
      </c>
      <c r="U227" s="95">
        <f t="shared" si="211"/>
        <v>0</v>
      </c>
      <c r="V227" s="95">
        <f t="shared" si="211"/>
        <v>0</v>
      </c>
      <c r="W227" s="95">
        <f t="shared" si="211"/>
        <v>0</v>
      </c>
      <c r="X227" s="98">
        <f t="shared" si="211"/>
        <v>0</v>
      </c>
      <c r="Y227" s="539">
        <f t="shared" si="197"/>
        <v>0</v>
      </c>
      <c r="Z227" s="445">
        <f t="shared" si="211"/>
        <v>0</v>
      </c>
      <c r="AA227" s="95">
        <f t="shared" si="211"/>
        <v>0</v>
      </c>
      <c r="AB227" s="98">
        <f t="shared" si="211"/>
        <v>0</v>
      </c>
      <c r="AC227" s="489">
        <f t="shared" si="211"/>
        <v>34861</v>
      </c>
      <c r="AD227" s="97">
        <f t="shared" si="211"/>
        <v>0</v>
      </c>
      <c r="AE227" s="99">
        <f t="shared" si="211"/>
        <v>0</v>
      </c>
      <c r="AF227" s="188"/>
      <c r="AG227" s="17"/>
    </row>
    <row r="228" spans="1:33" hidden="1">
      <c r="B228" s="55"/>
      <c r="C228" s="2"/>
      <c r="D228" s="764" t="s">
        <v>376</v>
      </c>
      <c r="E228" s="764"/>
      <c r="F228" s="406">
        <f t="shared" ref="F228:F237" si="215">SUM(R228:AD228)</f>
        <v>0</v>
      </c>
      <c r="G228" s="429">
        <f t="shared" ref="G228:H237" si="216">SUM(R228:AD228)</f>
        <v>0</v>
      </c>
      <c r="H228" s="429">
        <f t="shared" si="216"/>
        <v>0</v>
      </c>
      <c r="I228" s="625">
        <f t="shared" ref="I228:I237" si="217">SUM(S228:AE228)</f>
        <v>0</v>
      </c>
      <c r="J228" s="149"/>
      <c r="K228" s="167">
        <f t="shared" si="203"/>
        <v>0</v>
      </c>
      <c r="L228" s="79"/>
      <c r="M228" s="1"/>
      <c r="N228" s="1"/>
      <c r="O228" s="1"/>
      <c r="P228" s="1"/>
      <c r="Q228" s="1"/>
      <c r="R228" s="1"/>
      <c r="S228" s="75"/>
      <c r="T228" s="1"/>
      <c r="U228" s="1"/>
      <c r="V228" s="1"/>
      <c r="W228" s="1"/>
      <c r="X228" s="81"/>
      <c r="Y228" s="541">
        <f t="shared" si="197"/>
        <v>0</v>
      </c>
      <c r="Z228" s="447"/>
      <c r="AA228" s="1"/>
      <c r="AB228" s="81"/>
      <c r="AC228" s="490"/>
      <c r="AD228" s="42"/>
      <c r="AE228" s="44"/>
      <c r="AF228" s="188"/>
    </row>
    <row r="229" spans="1:33" hidden="1">
      <c r="B229" s="55"/>
      <c r="C229" s="2"/>
      <c r="D229" s="764" t="s">
        <v>377</v>
      </c>
      <c r="E229" s="764"/>
      <c r="F229" s="406">
        <f t="shared" si="215"/>
        <v>0</v>
      </c>
      <c r="G229" s="429">
        <f t="shared" si="216"/>
        <v>0</v>
      </c>
      <c r="H229" s="429">
        <f t="shared" si="216"/>
        <v>0</v>
      </c>
      <c r="I229" s="625">
        <f t="shared" si="217"/>
        <v>0</v>
      </c>
      <c r="J229" s="149"/>
      <c r="K229" s="167">
        <f t="shared" si="203"/>
        <v>0</v>
      </c>
      <c r="L229" s="79"/>
      <c r="M229" s="1"/>
      <c r="N229" s="1"/>
      <c r="O229" s="1"/>
      <c r="P229" s="1"/>
      <c r="Q229" s="1"/>
      <c r="R229" s="1"/>
      <c r="S229" s="75"/>
      <c r="T229" s="1"/>
      <c r="U229" s="1"/>
      <c r="V229" s="1"/>
      <c r="W229" s="1"/>
      <c r="X229" s="81"/>
      <c r="Y229" s="541">
        <f t="shared" si="197"/>
        <v>0</v>
      </c>
      <c r="Z229" s="447"/>
      <c r="AA229" s="1"/>
      <c r="AB229" s="81"/>
      <c r="AC229" s="490"/>
      <c r="AD229" s="42"/>
      <c r="AE229" s="44"/>
      <c r="AF229" s="188"/>
    </row>
    <row r="230" spans="1:33" ht="15.75" thickBot="1">
      <c r="B230" s="55"/>
      <c r="C230" s="2"/>
      <c r="D230" s="764" t="s">
        <v>378</v>
      </c>
      <c r="E230" s="764"/>
      <c r="F230" s="406">
        <v>0</v>
      </c>
      <c r="G230" s="429">
        <v>0</v>
      </c>
      <c r="H230" s="429">
        <v>0</v>
      </c>
      <c r="I230" s="625">
        <f t="shared" si="217"/>
        <v>34861</v>
      </c>
      <c r="J230" s="149"/>
      <c r="K230" s="167">
        <f t="shared" si="203"/>
        <v>34861</v>
      </c>
      <c r="L230" s="79"/>
      <c r="M230" s="1"/>
      <c r="N230" s="1">
        <f>K230</f>
        <v>34861</v>
      </c>
      <c r="O230" s="1"/>
      <c r="P230" s="1"/>
      <c r="Q230" s="1"/>
      <c r="R230" s="1"/>
      <c r="S230" s="75"/>
      <c r="T230" s="1"/>
      <c r="U230" s="1"/>
      <c r="V230" s="1"/>
      <c r="W230" s="1"/>
      <c r="X230" s="81"/>
      <c r="Y230" s="541">
        <f t="shared" si="197"/>
        <v>0</v>
      </c>
      <c r="Z230" s="447"/>
      <c r="AA230" s="1"/>
      <c r="AB230" s="81"/>
      <c r="AC230" s="490">
        <v>34861</v>
      </c>
      <c r="AD230" s="42"/>
      <c r="AE230" s="44"/>
      <c r="AF230" s="188"/>
    </row>
    <row r="231" spans="1:33" hidden="1">
      <c r="B231" s="55"/>
      <c r="C231" s="2"/>
      <c r="D231" s="764" t="s">
        <v>379</v>
      </c>
      <c r="E231" s="764"/>
      <c r="F231" s="406">
        <f t="shared" si="215"/>
        <v>0</v>
      </c>
      <c r="G231" s="429">
        <f t="shared" si="216"/>
        <v>0</v>
      </c>
      <c r="H231" s="429">
        <f t="shared" si="216"/>
        <v>0</v>
      </c>
      <c r="I231" s="625">
        <f t="shared" si="217"/>
        <v>0</v>
      </c>
      <c r="J231" s="149"/>
      <c r="K231" s="167">
        <f t="shared" si="203"/>
        <v>0</v>
      </c>
      <c r="L231" s="79"/>
      <c r="M231" s="1"/>
      <c r="N231" s="1"/>
      <c r="O231" s="1"/>
      <c r="P231" s="1"/>
      <c r="Q231" s="1"/>
      <c r="R231" s="1"/>
      <c r="S231" s="75"/>
      <c r="T231" s="1"/>
      <c r="U231" s="1"/>
      <c r="V231" s="1"/>
      <c r="W231" s="1"/>
      <c r="X231" s="81"/>
      <c r="Y231" s="541">
        <f t="shared" si="197"/>
        <v>0</v>
      </c>
      <c r="Z231" s="447"/>
      <c r="AA231" s="1"/>
      <c r="AB231" s="81"/>
      <c r="AC231" s="490"/>
      <c r="AD231" s="42"/>
      <c r="AE231" s="44"/>
      <c r="AF231" s="188"/>
    </row>
    <row r="232" spans="1:33" hidden="1">
      <c r="B232" s="55"/>
      <c r="C232" s="2"/>
      <c r="D232" s="764" t="s">
        <v>380</v>
      </c>
      <c r="E232" s="764"/>
      <c r="F232" s="406">
        <f t="shared" si="215"/>
        <v>0</v>
      </c>
      <c r="G232" s="429">
        <f t="shared" si="216"/>
        <v>0</v>
      </c>
      <c r="H232" s="429">
        <f t="shared" si="216"/>
        <v>0</v>
      </c>
      <c r="I232" s="625">
        <f t="shared" si="217"/>
        <v>0</v>
      </c>
      <c r="J232" s="149"/>
      <c r="K232" s="167">
        <f t="shared" si="203"/>
        <v>0</v>
      </c>
      <c r="L232" s="79"/>
      <c r="M232" s="1"/>
      <c r="N232" s="1"/>
      <c r="O232" s="1"/>
      <c r="P232" s="1"/>
      <c r="Q232" s="1"/>
      <c r="R232" s="1"/>
      <c r="S232" s="75"/>
      <c r="T232" s="1"/>
      <c r="U232" s="1"/>
      <c r="V232" s="1"/>
      <c r="W232" s="1"/>
      <c r="X232" s="81"/>
      <c r="Y232" s="541">
        <f t="shared" si="197"/>
        <v>0</v>
      </c>
      <c r="Z232" s="447"/>
      <c r="AA232" s="1"/>
      <c r="AB232" s="81"/>
      <c r="AC232" s="490"/>
      <c r="AD232" s="42"/>
      <c r="AE232" s="44"/>
      <c r="AF232" s="188"/>
    </row>
    <row r="233" spans="1:33" ht="25.5" hidden="1" customHeight="1">
      <c r="B233" s="55"/>
      <c r="C233" s="2"/>
      <c r="D233" s="735" t="s">
        <v>538</v>
      </c>
      <c r="E233" s="735"/>
      <c r="F233" s="409">
        <f t="shared" si="215"/>
        <v>0</v>
      </c>
      <c r="G233" s="432">
        <f t="shared" si="216"/>
        <v>0</v>
      </c>
      <c r="H233" s="432">
        <f t="shared" si="216"/>
        <v>0</v>
      </c>
      <c r="I233" s="628">
        <f t="shared" si="217"/>
        <v>0</v>
      </c>
      <c r="J233" s="159"/>
      <c r="K233" s="167">
        <f t="shared" si="203"/>
        <v>0</v>
      </c>
      <c r="L233" s="79"/>
      <c r="M233" s="1"/>
      <c r="N233" s="1"/>
      <c r="O233" s="1"/>
      <c r="P233" s="1"/>
      <c r="Q233" s="1"/>
      <c r="R233" s="1"/>
      <c r="S233" s="75"/>
      <c r="T233" s="1"/>
      <c r="U233" s="1"/>
      <c r="V233" s="1"/>
      <c r="W233" s="1"/>
      <c r="X233" s="81"/>
      <c r="Y233" s="541">
        <f t="shared" si="197"/>
        <v>0</v>
      </c>
      <c r="Z233" s="447"/>
      <c r="AA233" s="1"/>
      <c r="AB233" s="81"/>
      <c r="AC233" s="490"/>
      <c r="AD233" s="42"/>
      <c r="AE233" s="44"/>
      <c r="AF233" s="188"/>
    </row>
    <row r="234" spans="1:33" ht="25.5" hidden="1" customHeight="1">
      <c r="B234" s="55"/>
      <c r="C234" s="2"/>
      <c r="D234" s="735" t="s">
        <v>541</v>
      </c>
      <c r="E234" s="735"/>
      <c r="F234" s="409">
        <f t="shared" si="215"/>
        <v>0</v>
      </c>
      <c r="G234" s="432">
        <f t="shared" si="216"/>
        <v>0</v>
      </c>
      <c r="H234" s="432">
        <f t="shared" si="216"/>
        <v>0</v>
      </c>
      <c r="I234" s="628">
        <f t="shared" si="217"/>
        <v>0</v>
      </c>
      <c r="J234" s="159"/>
      <c r="K234" s="167">
        <f t="shared" si="203"/>
        <v>0</v>
      </c>
      <c r="L234" s="79"/>
      <c r="M234" s="1"/>
      <c r="N234" s="1"/>
      <c r="O234" s="1"/>
      <c r="P234" s="1"/>
      <c r="Q234" s="1"/>
      <c r="R234" s="1"/>
      <c r="S234" s="75"/>
      <c r="T234" s="1"/>
      <c r="U234" s="1"/>
      <c r="V234" s="1"/>
      <c r="W234" s="1"/>
      <c r="X234" s="81"/>
      <c r="Y234" s="541">
        <f t="shared" si="197"/>
        <v>0</v>
      </c>
      <c r="Z234" s="447"/>
      <c r="AA234" s="1"/>
      <c r="AB234" s="81"/>
      <c r="AC234" s="490"/>
      <c r="AD234" s="42"/>
      <c r="AE234" s="44"/>
      <c r="AF234" s="188"/>
    </row>
    <row r="235" spans="1:33" hidden="1">
      <c r="B235" s="55"/>
      <c r="C235" s="2"/>
      <c r="D235" s="764" t="s">
        <v>381</v>
      </c>
      <c r="E235" s="764"/>
      <c r="F235" s="406">
        <f t="shared" si="215"/>
        <v>0</v>
      </c>
      <c r="G235" s="429">
        <f t="shared" si="216"/>
        <v>0</v>
      </c>
      <c r="H235" s="429">
        <f t="shared" si="216"/>
        <v>0</v>
      </c>
      <c r="I235" s="625">
        <f t="shared" si="217"/>
        <v>0</v>
      </c>
      <c r="J235" s="149"/>
      <c r="K235" s="167">
        <f t="shared" si="203"/>
        <v>0</v>
      </c>
      <c r="L235" s="79"/>
      <c r="M235" s="1"/>
      <c r="N235" s="1"/>
      <c r="O235" s="1"/>
      <c r="P235" s="1"/>
      <c r="Q235" s="1"/>
      <c r="R235" s="1"/>
      <c r="S235" s="75"/>
      <c r="T235" s="1"/>
      <c r="U235" s="1"/>
      <c r="V235" s="1"/>
      <c r="W235" s="1"/>
      <c r="X235" s="81"/>
      <c r="Y235" s="541">
        <f t="shared" si="197"/>
        <v>0</v>
      </c>
      <c r="Z235" s="447"/>
      <c r="AA235" s="1"/>
      <c r="AB235" s="81"/>
      <c r="AC235" s="490"/>
      <c r="AD235" s="42"/>
      <c r="AE235" s="44"/>
      <c r="AF235" s="188"/>
    </row>
    <row r="236" spans="1:33" hidden="1">
      <c r="B236" s="55"/>
      <c r="C236" s="2"/>
      <c r="D236" s="764" t="s">
        <v>382</v>
      </c>
      <c r="E236" s="764"/>
      <c r="F236" s="406">
        <f t="shared" si="215"/>
        <v>0</v>
      </c>
      <c r="G236" s="429">
        <f t="shared" si="216"/>
        <v>0</v>
      </c>
      <c r="H236" s="429">
        <f t="shared" si="216"/>
        <v>0</v>
      </c>
      <c r="I236" s="625">
        <f t="shared" si="217"/>
        <v>0</v>
      </c>
      <c r="J236" s="149"/>
      <c r="K236" s="167">
        <f t="shared" si="203"/>
        <v>0</v>
      </c>
      <c r="L236" s="79"/>
      <c r="M236" s="1"/>
      <c r="N236" s="1"/>
      <c r="O236" s="1"/>
      <c r="P236" s="1"/>
      <c r="Q236" s="1"/>
      <c r="R236" s="1"/>
      <c r="S236" s="75"/>
      <c r="T236" s="1"/>
      <c r="U236" s="1"/>
      <c r="V236" s="1"/>
      <c r="W236" s="1"/>
      <c r="X236" s="81"/>
      <c r="Y236" s="541">
        <f t="shared" si="197"/>
        <v>0</v>
      </c>
      <c r="Z236" s="447"/>
      <c r="AA236" s="1"/>
      <c r="AB236" s="81"/>
      <c r="AC236" s="490"/>
      <c r="AD236" s="42"/>
      <c r="AE236" s="44"/>
      <c r="AF236" s="188"/>
    </row>
    <row r="237" spans="1:33" ht="15.75" hidden="1" thickBot="1">
      <c r="B237" s="57"/>
      <c r="C237" s="20"/>
      <c r="D237" s="772" t="s">
        <v>567</v>
      </c>
      <c r="E237" s="772"/>
      <c r="F237" s="417">
        <f t="shared" si="215"/>
        <v>0</v>
      </c>
      <c r="G237" s="440">
        <f t="shared" si="216"/>
        <v>0</v>
      </c>
      <c r="H237" s="440">
        <f t="shared" si="216"/>
        <v>0</v>
      </c>
      <c r="I237" s="636">
        <f t="shared" si="217"/>
        <v>0</v>
      </c>
      <c r="J237" s="151"/>
      <c r="K237" s="167">
        <f t="shared" si="203"/>
        <v>0</v>
      </c>
      <c r="L237" s="79"/>
      <c r="M237" s="1"/>
      <c r="N237" s="1"/>
      <c r="O237" s="1"/>
      <c r="P237" s="1"/>
      <c r="Q237" s="1"/>
      <c r="R237" s="1"/>
      <c r="S237" s="75"/>
      <c r="T237" s="1"/>
      <c r="U237" s="1"/>
      <c r="V237" s="1"/>
      <c r="W237" s="1"/>
      <c r="X237" s="81"/>
      <c r="Y237" s="541">
        <f t="shared" si="197"/>
        <v>0</v>
      </c>
      <c r="Z237" s="447"/>
      <c r="AA237" s="1"/>
      <c r="AB237" s="81"/>
      <c r="AC237" s="490"/>
      <c r="AD237" s="42"/>
      <c r="AE237" s="44"/>
      <c r="AF237" s="188"/>
    </row>
    <row r="238" spans="1:33" ht="15.75" thickBot="1">
      <c r="B238" s="100" t="s">
        <v>284</v>
      </c>
      <c r="C238" s="773" t="s">
        <v>285</v>
      </c>
      <c r="D238" s="774"/>
      <c r="E238" s="774"/>
      <c r="F238" s="402">
        <f>F239+F268+F274+F275</f>
        <v>123097643</v>
      </c>
      <c r="G238" s="425">
        <f>G239+G268+G274+G275</f>
        <v>123097373</v>
      </c>
      <c r="H238" s="425">
        <f>H239+H268+H274+H275</f>
        <v>123340106.2</v>
      </c>
      <c r="I238" s="621">
        <f>I239+I268+I274+I275</f>
        <v>123747627.34666666</v>
      </c>
      <c r="J238" s="152">
        <f t="shared" ref="J238:AE238" si="218">J239+J268+J274+J275</f>
        <v>0</v>
      </c>
      <c r="K238" s="164">
        <f t="shared" si="203"/>
        <v>123747627.34666666</v>
      </c>
      <c r="L238" s="85">
        <f t="shared" ref="L238:R238" si="219">L239+L268+L274+L275</f>
        <v>0</v>
      </c>
      <c r="M238" s="87">
        <f t="shared" ref="M238" si="220">M239+M268+M274+M275</f>
        <v>4648682</v>
      </c>
      <c r="N238" s="87">
        <f t="shared" si="219"/>
        <v>119098945.34666666</v>
      </c>
      <c r="O238" s="87">
        <f t="shared" si="219"/>
        <v>0</v>
      </c>
      <c r="P238" s="87">
        <f t="shared" si="219"/>
        <v>0</v>
      </c>
      <c r="Q238" s="87">
        <f t="shared" ref="Q238" si="221">Q239+Q268+Q274+Q275</f>
        <v>0</v>
      </c>
      <c r="R238" s="87">
        <f t="shared" si="219"/>
        <v>0</v>
      </c>
      <c r="S238" s="86">
        <f t="shared" si="218"/>
        <v>12335484</v>
      </c>
      <c r="T238" s="87">
        <f t="shared" si="218"/>
        <v>13632843</v>
      </c>
      <c r="U238" s="87">
        <f t="shared" si="218"/>
        <v>9279930</v>
      </c>
      <c r="V238" s="87">
        <f t="shared" si="218"/>
        <v>9772969</v>
      </c>
      <c r="W238" s="87">
        <f t="shared" si="218"/>
        <v>9546927</v>
      </c>
      <c r="X238" s="90">
        <f t="shared" si="218"/>
        <v>8837676</v>
      </c>
      <c r="Y238" s="536">
        <f t="shared" si="197"/>
        <v>63405829</v>
      </c>
      <c r="Z238" s="442">
        <f t="shared" si="218"/>
        <v>9148708</v>
      </c>
      <c r="AA238" s="87">
        <f t="shared" si="218"/>
        <v>9904450</v>
      </c>
      <c r="AB238" s="90">
        <f t="shared" si="218"/>
        <v>9408612</v>
      </c>
      <c r="AC238" s="486">
        <f t="shared" si="218"/>
        <v>10493945.673333336</v>
      </c>
      <c r="AD238" s="89">
        <f t="shared" si="218"/>
        <v>10493943.673333336</v>
      </c>
      <c r="AE238" s="91">
        <f t="shared" si="218"/>
        <v>10892139</v>
      </c>
      <c r="AF238" s="188"/>
    </row>
    <row r="239" spans="1:33">
      <c r="B239" s="116" t="s">
        <v>692</v>
      </c>
      <c r="C239" s="801" t="s">
        <v>286</v>
      </c>
      <c r="D239" s="802"/>
      <c r="E239" s="802"/>
      <c r="F239" s="397">
        <f>F240+F244+F251+F252+F253+F262+F263+F264+F265</f>
        <v>123097643</v>
      </c>
      <c r="G239" s="420">
        <f>G240+G244+G251+G252+G253+G262+G263+G264+G265</f>
        <v>123097373</v>
      </c>
      <c r="H239" s="420">
        <f>H240+H244+H251+H252+H253+H262+H263+H264+H265</f>
        <v>123340106.2</v>
      </c>
      <c r="I239" s="616">
        <f>I240+I244+I251+I252+I253+I262+I263+I264+I265</f>
        <v>123747627.34666666</v>
      </c>
      <c r="J239" s="148">
        <f t="shared" ref="J239:AE239" si="222">J240+J244+J251+J252+J253+J262+J263+J264+J265</f>
        <v>0</v>
      </c>
      <c r="K239" s="165">
        <f t="shared" si="203"/>
        <v>123747627.34666666</v>
      </c>
      <c r="L239" s="117">
        <f t="shared" ref="L239:R239" si="223">L240+L244+L251+L252+L253+L262+L263+L264+L265</f>
        <v>0</v>
      </c>
      <c r="M239" s="119">
        <f t="shared" ref="M239" si="224">M240+M244+M251+M252+M253+M262+M263+M264+M265</f>
        <v>4648682</v>
      </c>
      <c r="N239" s="119">
        <f t="shared" si="223"/>
        <v>119098945.34666666</v>
      </c>
      <c r="O239" s="119">
        <f t="shared" si="223"/>
        <v>0</v>
      </c>
      <c r="P239" s="119">
        <f t="shared" si="223"/>
        <v>0</v>
      </c>
      <c r="Q239" s="119">
        <f t="shared" ref="Q239" si="225">Q240+Q244+Q251+Q252+Q253+Q262+Q263+Q264+Q265</f>
        <v>0</v>
      </c>
      <c r="R239" s="119">
        <f t="shared" si="223"/>
        <v>0</v>
      </c>
      <c r="S239" s="118">
        <f t="shared" si="222"/>
        <v>12335484</v>
      </c>
      <c r="T239" s="119">
        <f t="shared" si="222"/>
        <v>13632843</v>
      </c>
      <c r="U239" s="119">
        <f t="shared" si="222"/>
        <v>9279930</v>
      </c>
      <c r="V239" s="119">
        <f t="shared" si="222"/>
        <v>9772969</v>
      </c>
      <c r="W239" s="119">
        <f t="shared" si="222"/>
        <v>9546927</v>
      </c>
      <c r="X239" s="122">
        <f t="shared" si="222"/>
        <v>8837676</v>
      </c>
      <c r="Y239" s="537">
        <f t="shared" si="197"/>
        <v>63405829</v>
      </c>
      <c r="Z239" s="443">
        <f t="shared" si="222"/>
        <v>9148708</v>
      </c>
      <c r="AA239" s="119">
        <f t="shared" si="222"/>
        <v>9904450</v>
      </c>
      <c r="AB239" s="122">
        <f t="shared" si="222"/>
        <v>9408612</v>
      </c>
      <c r="AC239" s="487">
        <f t="shared" si="222"/>
        <v>10493945.673333336</v>
      </c>
      <c r="AD239" s="121">
        <f t="shared" si="222"/>
        <v>10493943.673333336</v>
      </c>
      <c r="AE239" s="123">
        <f t="shared" si="222"/>
        <v>10892139</v>
      </c>
      <c r="AF239" s="188"/>
    </row>
    <row r="240" spans="1:33" s="18" customFormat="1" hidden="1">
      <c r="A240" s="127"/>
      <c r="B240" s="53" t="s">
        <v>693</v>
      </c>
      <c r="C240" s="799" t="s">
        <v>287</v>
      </c>
      <c r="D240" s="800"/>
      <c r="E240" s="800"/>
      <c r="F240" s="400">
        <f>F241+F242+F243</f>
        <v>0</v>
      </c>
      <c r="G240" s="423">
        <f>G241+G242+G243</f>
        <v>0</v>
      </c>
      <c r="H240" s="423">
        <f>H241+H242+H243</f>
        <v>0</v>
      </c>
      <c r="I240" s="619">
        <f>I241+I242+I243</f>
        <v>0</v>
      </c>
      <c r="J240" s="156">
        <f t="shared" ref="J240:AE240" si="226">J241+J242+J243</f>
        <v>0</v>
      </c>
      <c r="K240" s="168">
        <f t="shared" si="203"/>
        <v>0</v>
      </c>
      <c r="L240" s="80">
        <f t="shared" ref="L240:R240" si="227">L241+L242+L243</f>
        <v>0</v>
      </c>
      <c r="M240" s="13">
        <f t="shared" ref="M240" si="228">M241+M242+M243</f>
        <v>0</v>
      </c>
      <c r="N240" s="13">
        <f t="shared" si="227"/>
        <v>0</v>
      </c>
      <c r="O240" s="13">
        <f t="shared" si="227"/>
        <v>0</v>
      </c>
      <c r="P240" s="13">
        <f t="shared" si="227"/>
        <v>0</v>
      </c>
      <c r="Q240" s="13">
        <f t="shared" ref="Q240" si="229">Q241+Q242+Q243</f>
        <v>0</v>
      </c>
      <c r="R240" s="13">
        <f t="shared" si="227"/>
        <v>0</v>
      </c>
      <c r="S240" s="77">
        <f t="shared" si="226"/>
        <v>0</v>
      </c>
      <c r="T240" s="13">
        <f t="shared" si="226"/>
        <v>0</v>
      </c>
      <c r="U240" s="13">
        <f t="shared" si="226"/>
        <v>0</v>
      </c>
      <c r="V240" s="13">
        <f t="shared" si="226"/>
        <v>0</v>
      </c>
      <c r="W240" s="13">
        <f t="shared" si="226"/>
        <v>0</v>
      </c>
      <c r="X240" s="82">
        <f t="shared" si="226"/>
        <v>0</v>
      </c>
      <c r="Y240" s="540">
        <f t="shared" si="197"/>
        <v>0</v>
      </c>
      <c r="Z240" s="446">
        <f t="shared" si="226"/>
        <v>0</v>
      </c>
      <c r="AA240" s="13">
        <f t="shared" si="226"/>
        <v>0</v>
      </c>
      <c r="AB240" s="82">
        <f t="shared" si="226"/>
        <v>0</v>
      </c>
      <c r="AC240" s="488">
        <f t="shared" si="226"/>
        <v>0</v>
      </c>
      <c r="AD240" s="43">
        <f t="shared" si="226"/>
        <v>0</v>
      </c>
      <c r="AE240" s="45">
        <f t="shared" si="226"/>
        <v>0</v>
      </c>
      <c r="AF240" s="188"/>
      <c r="AG240" s="17"/>
    </row>
    <row r="241" spans="1:33" s="209" customFormat="1" hidden="1">
      <c r="A241" s="127" t="s">
        <v>288</v>
      </c>
      <c r="B241" s="189" t="s">
        <v>694</v>
      </c>
      <c r="C241" s="240"/>
      <c r="D241" s="803" t="s">
        <v>706</v>
      </c>
      <c r="E241" s="803"/>
      <c r="F241" s="418">
        <f>SUM(R241:AD241)</f>
        <v>0</v>
      </c>
      <c r="G241" s="441">
        <f t="shared" ref="G241:H243" si="230">SUM(R241:AD241)</f>
        <v>0</v>
      </c>
      <c r="H241" s="441">
        <f t="shared" si="230"/>
        <v>0</v>
      </c>
      <c r="I241" s="637">
        <f t="shared" ref="I241:I243" si="231">SUM(S241:AE241)</f>
        <v>0</v>
      </c>
      <c r="J241" s="284"/>
      <c r="K241" s="191">
        <f t="shared" si="203"/>
        <v>0</v>
      </c>
      <c r="L241" s="201"/>
      <c r="M241" s="193"/>
      <c r="N241" s="193"/>
      <c r="O241" s="193"/>
      <c r="P241" s="193"/>
      <c r="Q241" s="193"/>
      <c r="R241" s="193"/>
      <c r="S241" s="199"/>
      <c r="T241" s="193"/>
      <c r="U241" s="193"/>
      <c r="V241" s="193"/>
      <c r="W241" s="193"/>
      <c r="X241" s="194"/>
      <c r="Y241" s="538">
        <f t="shared" si="197"/>
        <v>0</v>
      </c>
      <c r="Z241" s="444"/>
      <c r="AA241" s="193"/>
      <c r="AB241" s="194"/>
      <c r="AC241" s="492"/>
      <c r="AD241" s="192"/>
      <c r="AE241" s="195"/>
      <c r="AF241" s="188"/>
      <c r="AG241" s="17"/>
    </row>
    <row r="242" spans="1:33" s="209" customFormat="1" hidden="1">
      <c r="A242" s="127" t="s">
        <v>289</v>
      </c>
      <c r="B242" s="189" t="s">
        <v>695</v>
      </c>
      <c r="C242" s="198"/>
      <c r="D242" s="780" t="s">
        <v>707</v>
      </c>
      <c r="E242" s="780"/>
      <c r="F242" s="398">
        <f>SUM(R242:AD242)</f>
        <v>0</v>
      </c>
      <c r="G242" s="421">
        <f t="shared" si="230"/>
        <v>0</v>
      </c>
      <c r="H242" s="421">
        <f t="shared" si="230"/>
        <v>0</v>
      </c>
      <c r="I242" s="617">
        <f t="shared" si="231"/>
        <v>0</v>
      </c>
      <c r="J242" s="190"/>
      <c r="K242" s="191">
        <f t="shared" si="203"/>
        <v>0</v>
      </c>
      <c r="L242" s="201"/>
      <c r="M242" s="193"/>
      <c r="N242" s="193"/>
      <c r="O242" s="193"/>
      <c r="P242" s="193"/>
      <c r="Q242" s="193"/>
      <c r="R242" s="193"/>
      <c r="S242" s="199"/>
      <c r="T242" s="193"/>
      <c r="U242" s="193"/>
      <c r="V242" s="193"/>
      <c r="W242" s="193"/>
      <c r="X242" s="194"/>
      <c r="Y242" s="538">
        <f t="shared" si="197"/>
        <v>0</v>
      </c>
      <c r="Z242" s="444"/>
      <c r="AA242" s="193"/>
      <c r="AB242" s="194"/>
      <c r="AC242" s="492"/>
      <c r="AD242" s="192"/>
      <c r="AE242" s="195"/>
      <c r="AF242" s="188"/>
      <c r="AG242" s="17"/>
    </row>
    <row r="243" spans="1:33" s="209" customFormat="1" hidden="1">
      <c r="A243" s="127" t="s">
        <v>290</v>
      </c>
      <c r="B243" s="189" t="s">
        <v>696</v>
      </c>
      <c r="C243" s="198"/>
      <c r="D243" s="780" t="s">
        <v>708</v>
      </c>
      <c r="E243" s="780"/>
      <c r="F243" s="398">
        <f>SUM(R243:AD243)</f>
        <v>0</v>
      </c>
      <c r="G243" s="421">
        <f t="shared" si="230"/>
        <v>0</v>
      </c>
      <c r="H243" s="421">
        <f t="shared" si="230"/>
        <v>0</v>
      </c>
      <c r="I243" s="617">
        <f t="shared" si="231"/>
        <v>0</v>
      </c>
      <c r="J243" s="190"/>
      <c r="K243" s="191">
        <f t="shared" si="203"/>
        <v>0</v>
      </c>
      <c r="L243" s="201"/>
      <c r="M243" s="193"/>
      <c r="N243" s="193"/>
      <c r="O243" s="193"/>
      <c r="P243" s="193"/>
      <c r="Q243" s="193"/>
      <c r="R243" s="193"/>
      <c r="S243" s="199"/>
      <c r="T243" s="193"/>
      <c r="U243" s="193"/>
      <c r="V243" s="193"/>
      <c r="W243" s="193"/>
      <c r="X243" s="194"/>
      <c r="Y243" s="538">
        <f t="shared" si="197"/>
        <v>0</v>
      </c>
      <c r="Z243" s="444"/>
      <c r="AA243" s="193"/>
      <c r="AB243" s="194"/>
      <c r="AC243" s="492"/>
      <c r="AD243" s="192"/>
      <c r="AE243" s="195"/>
      <c r="AF243" s="188"/>
      <c r="AG243" s="17"/>
    </row>
    <row r="244" spans="1:33" s="18" customFormat="1" hidden="1">
      <c r="A244" s="127"/>
      <c r="B244" s="53" t="s">
        <v>697</v>
      </c>
      <c r="C244" s="799" t="s">
        <v>291</v>
      </c>
      <c r="D244" s="800"/>
      <c r="E244" s="800"/>
      <c r="F244" s="400">
        <f>F245+F246+F247+F248+F249+F250</f>
        <v>0</v>
      </c>
      <c r="G244" s="423">
        <f>G245+G246+G247+G248+G249+G250</f>
        <v>0</v>
      </c>
      <c r="H244" s="423">
        <f>H245+H246+H247+H248+H249+H250</f>
        <v>0</v>
      </c>
      <c r="I244" s="619">
        <f>I245+I246+I247+I248+I249+I250</f>
        <v>0</v>
      </c>
      <c r="J244" s="156">
        <f t="shared" ref="J244:AE244" si="232">J245+J246+J247+J248+J249+J250</f>
        <v>0</v>
      </c>
      <c r="K244" s="168">
        <f t="shared" si="203"/>
        <v>0</v>
      </c>
      <c r="L244" s="80">
        <f t="shared" ref="L244:R244" si="233">L245+L246+L247+L248+L249+L250</f>
        <v>0</v>
      </c>
      <c r="M244" s="13">
        <f t="shared" ref="M244" si="234">M245+M246+M247+M248+M249+M250</f>
        <v>0</v>
      </c>
      <c r="N244" s="13">
        <f t="shared" si="233"/>
        <v>0</v>
      </c>
      <c r="O244" s="13">
        <f t="shared" si="233"/>
        <v>0</v>
      </c>
      <c r="P244" s="13">
        <f t="shared" si="233"/>
        <v>0</v>
      </c>
      <c r="Q244" s="13">
        <f t="shared" ref="Q244" si="235">Q245+Q246+Q247+Q248+Q249+Q250</f>
        <v>0</v>
      </c>
      <c r="R244" s="13">
        <f t="shared" si="233"/>
        <v>0</v>
      </c>
      <c r="S244" s="77">
        <f t="shared" si="232"/>
        <v>0</v>
      </c>
      <c r="T244" s="13">
        <f t="shared" si="232"/>
        <v>0</v>
      </c>
      <c r="U244" s="13">
        <f t="shared" si="232"/>
        <v>0</v>
      </c>
      <c r="V244" s="13">
        <f t="shared" si="232"/>
        <v>0</v>
      </c>
      <c r="W244" s="13">
        <f t="shared" si="232"/>
        <v>0</v>
      </c>
      <c r="X244" s="82">
        <f t="shared" si="232"/>
        <v>0</v>
      </c>
      <c r="Y244" s="540">
        <f t="shared" si="197"/>
        <v>0</v>
      </c>
      <c r="Z244" s="446">
        <f t="shared" si="232"/>
        <v>0</v>
      </c>
      <c r="AA244" s="13">
        <f t="shared" si="232"/>
        <v>0</v>
      </c>
      <c r="AB244" s="82">
        <f t="shared" si="232"/>
        <v>0</v>
      </c>
      <c r="AC244" s="488">
        <f t="shared" si="232"/>
        <v>0</v>
      </c>
      <c r="AD244" s="43">
        <f t="shared" si="232"/>
        <v>0</v>
      </c>
      <c r="AE244" s="45">
        <f t="shared" si="232"/>
        <v>0</v>
      </c>
      <c r="AF244" s="188"/>
      <c r="AG244" s="17"/>
    </row>
    <row r="245" spans="1:33" s="209" customFormat="1" hidden="1">
      <c r="A245" s="127" t="s">
        <v>292</v>
      </c>
      <c r="B245" s="189" t="s">
        <v>698</v>
      </c>
      <c r="C245" s="198"/>
      <c r="D245" s="780" t="s">
        <v>383</v>
      </c>
      <c r="E245" s="780"/>
      <c r="F245" s="398">
        <f t="shared" ref="F245:F251" si="236">SUM(R245:AD245)</f>
        <v>0</v>
      </c>
      <c r="G245" s="421">
        <f t="shared" ref="G245:H251" si="237">SUM(R245:AD245)</f>
        <v>0</v>
      </c>
      <c r="H245" s="421">
        <f t="shared" si="237"/>
        <v>0</v>
      </c>
      <c r="I245" s="617">
        <f t="shared" ref="I245:I264" si="238">SUM(S245:AE245)</f>
        <v>0</v>
      </c>
      <c r="J245" s="190"/>
      <c r="K245" s="191">
        <f t="shared" si="203"/>
        <v>0</v>
      </c>
      <c r="L245" s="201"/>
      <c r="M245" s="193"/>
      <c r="N245" s="193"/>
      <c r="O245" s="193"/>
      <c r="P245" s="193"/>
      <c r="Q245" s="193"/>
      <c r="R245" s="193"/>
      <c r="S245" s="199"/>
      <c r="T245" s="193"/>
      <c r="U245" s="193"/>
      <c r="V245" s="193"/>
      <c r="W245" s="193"/>
      <c r="X245" s="194"/>
      <c r="Y245" s="538">
        <f t="shared" si="197"/>
        <v>0</v>
      </c>
      <c r="Z245" s="444"/>
      <c r="AA245" s="193"/>
      <c r="AB245" s="194"/>
      <c r="AC245" s="492"/>
      <c r="AD245" s="192"/>
      <c r="AE245" s="195"/>
      <c r="AF245" s="188"/>
      <c r="AG245" s="17"/>
    </row>
    <row r="246" spans="1:33" s="209" customFormat="1" hidden="1">
      <c r="A246" s="127" t="s">
        <v>293</v>
      </c>
      <c r="B246" s="189" t="s">
        <v>699</v>
      </c>
      <c r="C246" s="198"/>
      <c r="D246" s="780" t="s">
        <v>384</v>
      </c>
      <c r="E246" s="780"/>
      <c r="F246" s="398">
        <f t="shared" si="236"/>
        <v>0</v>
      </c>
      <c r="G246" s="421">
        <f t="shared" si="237"/>
        <v>0</v>
      </c>
      <c r="H246" s="421">
        <f t="shared" si="237"/>
        <v>0</v>
      </c>
      <c r="I246" s="617">
        <f t="shared" si="238"/>
        <v>0</v>
      </c>
      <c r="J246" s="190"/>
      <c r="K246" s="191">
        <f t="shared" si="203"/>
        <v>0</v>
      </c>
      <c r="L246" s="201"/>
      <c r="M246" s="193"/>
      <c r="N246" s="193"/>
      <c r="O246" s="193"/>
      <c r="P246" s="193"/>
      <c r="Q246" s="193"/>
      <c r="R246" s="193"/>
      <c r="S246" s="199"/>
      <c r="T246" s="193"/>
      <c r="U246" s="193"/>
      <c r="V246" s="193"/>
      <c r="W246" s="193"/>
      <c r="X246" s="194"/>
      <c r="Y246" s="538">
        <f t="shared" si="197"/>
        <v>0</v>
      </c>
      <c r="Z246" s="444"/>
      <c r="AA246" s="193"/>
      <c r="AB246" s="194"/>
      <c r="AC246" s="492"/>
      <c r="AD246" s="192"/>
      <c r="AE246" s="195"/>
      <c r="AF246" s="188"/>
      <c r="AG246" s="17"/>
    </row>
    <row r="247" spans="1:33" s="209" customFormat="1" hidden="1">
      <c r="A247" s="127" t="s">
        <v>880</v>
      </c>
      <c r="B247" s="189" t="s">
        <v>881</v>
      </c>
      <c r="C247" s="198"/>
      <c r="D247" s="780" t="s">
        <v>882</v>
      </c>
      <c r="E247" s="780"/>
      <c r="F247" s="398">
        <f t="shared" si="236"/>
        <v>0</v>
      </c>
      <c r="G247" s="421">
        <f t="shared" si="237"/>
        <v>0</v>
      </c>
      <c r="H247" s="421">
        <f t="shared" si="237"/>
        <v>0</v>
      </c>
      <c r="I247" s="617">
        <f t="shared" si="238"/>
        <v>0</v>
      </c>
      <c r="J247" s="190"/>
      <c r="K247" s="191">
        <f t="shared" si="203"/>
        <v>0</v>
      </c>
      <c r="L247" s="201"/>
      <c r="M247" s="193"/>
      <c r="N247" s="193"/>
      <c r="O247" s="193"/>
      <c r="P247" s="193"/>
      <c r="Q247" s="193"/>
      <c r="R247" s="193"/>
      <c r="S247" s="199"/>
      <c r="T247" s="193"/>
      <c r="U247" s="193"/>
      <c r="V247" s="193"/>
      <c r="W247" s="193"/>
      <c r="X247" s="194"/>
      <c r="Y247" s="538">
        <f t="shared" si="197"/>
        <v>0</v>
      </c>
      <c r="Z247" s="444"/>
      <c r="AA247" s="193"/>
      <c r="AB247" s="194"/>
      <c r="AC247" s="492"/>
      <c r="AD247" s="192"/>
      <c r="AE247" s="195"/>
      <c r="AF247" s="188"/>
      <c r="AG247" s="17"/>
    </row>
    <row r="248" spans="1:33" s="209" customFormat="1" hidden="1">
      <c r="A248" s="127" t="s">
        <v>294</v>
      </c>
      <c r="B248" s="189" t="s">
        <v>700</v>
      </c>
      <c r="C248" s="198"/>
      <c r="D248" s="780" t="s">
        <v>295</v>
      </c>
      <c r="E248" s="780"/>
      <c r="F248" s="398">
        <f t="shared" si="236"/>
        <v>0</v>
      </c>
      <c r="G248" s="421">
        <f t="shared" si="237"/>
        <v>0</v>
      </c>
      <c r="H248" s="421">
        <f t="shared" si="237"/>
        <v>0</v>
      </c>
      <c r="I248" s="617">
        <f t="shared" si="238"/>
        <v>0</v>
      </c>
      <c r="J248" s="190"/>
      <c r="K248" s="191">
        <f t="shared" si="203"/>
        <v>0</v>
      </c>
      <c r="L248" s="201"/>
      <c r="M248" s="193"/>
      <c r="N248" s="193"/>
      <c r="O248" s="193"/>
      <c r="P248" s="193"/>
      <c r="Q248" s="193"/>
      <c r="R248" s="193"/>
      <c r="S248" s="199"/>
      <c r="T248" s="193"/>
      <c r="U248" s="193"/>
      <c r="V248" s="193"/>
      <c r="W248" s="193"/>
      <c r="X248" s="194"/>
      <c r="Y248" s="538">
        <f t="shared" si="197"/>
        <v>0</v>
      </c>
      <c r="Z248" s="444"/>
      <c r="AA248" s="193"/>
      <c r="AB248" s="194"/>
      <c r="AC248" s="492"/>
      <c r="AD248" s="192"/>
      <c r="AE248" s="195"/>
      <c r="AF248" s="188"/>
      <c r="AG248" s="17"/>
    </row>
    <row r="249" spans="1:33" s="209" customFormat="1" hidden="1">
      <c r="A249" s="127" t="s">
        <v>296</v>
      </c>
      <c r="B249" s="189" t="s">
        <v>701</v>
      </c>
      <c r="C249" s="198"/>
      <c r="D249" s="780" t="s">
        <v>297</v>
      </c>
      <c r="E249" s="780"/>
      <c r="F249" s="398">
        <f t="shared" si="236"/>
        <v>0</v>
      </c>
      <c r="G249" s="421">
        <f t="shared" si="237"/>
        <v>0</v>
      </c>
      <c r="H249" s="421">
        <f t="shared" si="237"/>
        <v>0</v>
      </c>
      <c r="I249" s="617">
        <f t="shared" si="238"/>
        <v>0</v>
      </c>
      <c r="J249" s="190"/>
      <c r="K249" s="191">
        <f t="shared" si="203"/>
        <v>0</v>
      </c>
      <c r="L249" s="201"/>
      <c r="M249" s="193"/>
      <c r="N249" s="193"/>
      <c r="O249" s="193"/>
      <c r="P249" s="193"/>
      <c r="Q249" s="193"/>
      <c r="R249" s="193"/>
      <c r="S249" s="199"/>
      <c r="T249" s="193"/>
      <c r="U249" s="193"/>
      <c r="V249" s="193"/>
      <c r="W249" s="193"/>
      <c r="X249" s="194"/>
      <c r="Y249" s="538">
        <f t="shared" si="197"/>
        <v>0</v>
      </c>
      <c r="Z249" s="444"/>
      <c r="AA249" s="193"/>
      <c r="AB249" s="194"/>
      <c r="AC249" s="492"/>
      <c r="AD249" s="192"/>
      <c r="AE249" s="195"/>
      <c r="AF249" s="188"/>
      <c r="AG249" s="17"/>
    </row>
    <row r="250" spans="1:33" s="209" customFormat="1" hidden="1">
      <c r="A250" s="127" t="s">
        <v>883</v>
      </c>
      <c r="B250" s="189" t="s">
        <v>884</v>
      </c>
      <c r="C250" s="198"/>
      <c r="D250" s="780" t="s">
        <v>885</v>
      </c>
      <c r="E250" s="780"/>
      <c r="F250" s="398">
        <f t="shared" si="236"/>
        <v>0</v>
      </c>
      <c r="G250" s="421">
        <f t="shared" si="237"/>
        <v>0</v>
      </c>
      <c r="H250" s="421">
        <f t="shared" si="237"/>
        <v>0</v>
      </c>
      <c r="I250" s="617">
        <f t="shared" si="238"/>
        <v>0</v>
      </c>
      <c r="J250" s="190"/>
      <c r="K250" s="191">
        <f t="shared" si="203"/>
        <v>0</v>
      </c>
      <c r="L250" s="201"/>
      <c r="M250" s="193"/>
      <c r="N250" s="193"/>
      <c r="O250" s="193"/>
      <c r="P250" s="193"/>
      <c r="Q250" s="193"/>
      <c r="R250" s="193"/>
      <c r="S250" s="199"/>
      <c r="T250" s="193"/>
      <c r="U250" s="193"/>
      <c r="V250" s="193"/>
      <c r="W250" s="193"/>
      <c r="X250" s="194"/>
      <c r="Y250" s="538">
        <f t="shared" si="197"/>
        <v>0</v>
      </c>
      <c r="Z250" s="444"/>
      <c r="AA250" s="193"/>
      <c r="AB250" s="194"/>
      <c r="AC250" s="492"/>
      <c r="AD250" s="192"/>
      <c r="AE250" s="195"/>
      <c r="AF250" s="188"/>
      <c r="AG250" s="17"/>
    </row>
    <row r="251" spans="1:33" s="41" customFormat="1" hidden="1">
      <c r="A251" s="127" t="s">
        <v>886</v>
      </c>
      <c r="B251" s="53" t="s">
        <v>887</v>
      </c>
      <c r="C251" s="799" t="s">
        <v>888</v>
      </c>
      <c r="D251" s="800"/>
      <c r="E251" s="800"/>
      <c r="F251" s="400">
        <f t="shared" si="236"/>
        <v>0</v>
      </c>
      <c r="G251" s="423">
        <f t="shared" si="237"/>
        <v>0</v>
      </c>
      <c r="H251" s="423">
        <f t="shared" si="237"/>
        <v>0</v>
      </c>
      <c r="I251" s="619">
        <f t="shared" si="238"/>
        <v>0</v>
      </c>
      <c r="J251" s="156"/>
      <c r="K251" s="168">
        <f t="shared" si="203"/>
        <v>0</v>
      </c>
      <c r="L251" s="80"/>
      <c r="M251" s="13"/>
      <c r="N251" s="13"/>
      <c r="O251" s="13"/>
      <c r="P251" s="13"/>
      <c r="Q251" s="13"/>
      <c r="R251" s="13"/>
      <c r="S251" s="77"/>
      <c r="T251" s="13"/>
      <c r="U251" s="13"/>
      <c r="V251" s="13"/>
      <c r="W251" s="13"/>
      <c r="X251" s="82"/>
      <c r="Y251" s="540">
        <f t="shared" si="197"/>
        <v>0</v>
      </c>
      <c r="Z251" s="446"/>
      <c r="AA251" s="13"/>
      <c r="AB251" s="82"/>
      <c r="AC251" s="488"/>
      <c r="AD251" s="43"/>
      <c r="AE251" s="45"/>
      <c r="AF251" s="188"/>
      <c r="AG251" s="17"/>
    </row>
    <row r="252" spans="1:33" s="41" customFormat="1">
      <c r="A252" s="127" t="s">
        <v>298</v>
      </c>
      <c r="B252" s="53" t="s">
        <v>702</v>
      </c>
      <c r="C252" s="799" t="s">
        <v>299</v>
      </c>
      <c r="D252" s="800"/>
      <c r="E252" s="800"/>
      <c r="F252" s="400">
        <v>4648682</v>
      </c>
      <c r="G252" s="423">
        <v>4648682</v>
      </c>
      <c r="H252" s="423">
        <v>4648682</v>
      </c>
      <c r="I252" s="619">
        <f>SUM(Y252:AE252)</f>
        <v>4648682</v>
      </c>
      <c r="J252" s="156"/>
      <c r="K252" s="168">
        <f t="shared" si="203"/>
        <v>4648682</v>
      </c>
      <c r="L252" s="80"/>
      <c r="M252" s="13">
        <f>K252</f>
        <v>4648682</v>
      </c>
      <c r="N252" s="13"/>
      <c r="O252" s="13"/>
      <c r="P252" s="13"/>
      <c r="Q252" s="13"/>
      <c r="R252" s="13"/>
      <c r="S252" s="77">
        <v>4648682</v>
      </c>
      <c r="T252" s="13"/>
      <c r="U252" s="13"/>
      <c r="V252" s="13"/>
      <c r="W252" s="13"/>
      <c r="X252" s="82"/>
      <c r="Y252" s="540">
        <f t="shared" si="197"/>
        <v>4648682</v>
      </c>
      <c r="Z252" s="446"/>
      <c r="AA252" s="13"/>
      <c r="AB252" s="82"/>
      <c r="AC252" s="488"/>
      <c r="AD252" s="43"/>
      <c r="AE252" s="45"/>
    </row>
    <row r="253" spans="1:33" s="41" customFormat="1">
      <c r="A253" s="127" t="s">
        <v>300</v>
      </c>
      <c r="B253" s="53" t="s">
        <v>703</v>
      </c>
      <c r="C253" s="799" t="s">
        <v>889</v>
      </c>
      <c r="D253" s="800"/>
      <c r="E253" s="800"/>
      <c r="F253" s="400">
        <f>F254+F257</f>
        <v>118448961</v>
      </c>
      <c r="G253" s="423">
        <f>G254+G257</f>
        <v>118448691</v>
      </c>
      <c r="H253" s="423">
        <f>H254+H257</f>
        <v>118691424.2</v>
      </c>
      <c r="I253" s="619">
        <f>I254+I257</f>
        <v>119098945.34666666</v>
      </c>
      <c r="J253" s="156">
        <f>J254+J257</f>
        <v>0</v>
      </c>
      <c r="K253" s="168">
        <f t="shared" si="203"/>
        <v>119098945.34666666</v>
      </c>
      <c r="L253" s="80">
        <f t="shared" ref="L253:AE253" si="239">L254+L257</f>
        <v>0</v>
      </c>
      <c r="M253" s="13">
        <f t="shared" ref="M253" si="240">M254+M257</f>
        <v>0</v>
      </c>
      <c r="N253" s="13">
        <f t="shared" si="239"/>
        <v>119098945.34666666</v>
      </c>
      <c r="O253" s="13">
        <f t="shared" si="239"/>
        <v>0</v>
      </c>
      <c r="P253" s="13">
        <f t="shared" si="239"/>
        <v>0</v>
      </c>
      <c r="Q253" s="13">
        <f t="shared" si="239"/>
        <v>0</v>
      </c>
      <c r="R253" s="13">
        <f t="shared" si="239"/>
        <v>0</v>
      </c>
      <c r="S253" s="77">
        <f t="shared" si="239"/>
        <v>7686802</v>
      </c>
      <c r="T253" s="13">
        <f t="shared" si="239"/>
        <v>13632843</v>
      </c>
      <c r="U253" s="13">
        <f t="shared" si="239"/>
        <v>9279930</v>
      </c>
      <c r="V253" s="13">
        <f t="shared" si="239"/>
        <v>9772969</v>
      </c>
      <c r="W253" s="13">
        <f t="shared" si="239"/>
        <v>9546927</v>
      </c>
      <c r="X253" s="82">
        <f t="shared" si="239"/>
        <v>8837676</v>
      </c>
      <c r="Y253" s="540">
        <f t="shared" si="197"/>
        <v>58757147</v>
      </c>
      <c r="Z253" s="446">
        <f t="shared" si="239"/>
        <v>9148708</v>
      </c>
      <c r="AA253" s="13">
        <f t="shared" si="239"/>
        <v>9904450</v>
      </c>
      <c r="AB253" s="82">
        <f t="shared" si="239"/>
        <v>9408612</v>
      </c>
      <c r="AC253" s="488">
        <f t="shared" si="239"/>
        <v>10493945.673333336</v>
      </c>
      <c r="AD253" s="43">
        <f t="shared" si="239"/>
        <v>10493943.673333336</v>
      </c>
      <c r="AE253" s="45">
        <f t="shared" si="239"/>
        <v>10892139</v>
      </c>
    </row>
    <row r="254" spans="1:33" s="209" customFormat="1">
      <c r="A254" s="127"/>
      <c r="B254" s="189"/>
      <c r="C254" s="240"/>
      <c r="D254" s="358" t="s">
        <v>987</v>
      </c>
      <c r="E254" s="358"/>
      <c r="F254" s="398">
        <f>SUM(F255:F256)</f>
        <v>36942400</v>
      </c>
      <c r="G254" s="421">
        <f>SUM(G255:G256)</f>
        <v>36942400</v>
      </c>
      <c r="H254" s="421">
        <f>SUM(H255:H256)</f>
        <v>36942400</v>
      </c>
      <c r="I254" s="617">
        <f>SUM(I255:I256)</f>
        <v>36942400</v>
      </c>
      <c r="J254" s="190">
        <f>SUM(J255:J256)</f>
        <v>0</v>
      </c>
      <c r="K254" s="191">
        <f t="shared" ref="K254:K261" si="241">SUM(I254:J254)</f>
        <v>36942400</v>
      </c>
      <c r="L254" s="201">
        <f t="shared" ref="L254:AE254" si="242">SUM(L255:L256)</f>
        <v>0</v>
      </c>
      <c r="M254" s="193">
        <f t="shared" ref="M254" si="243">SUM(M255:M256)</f>
        <v>0</v>
      </c>
      <c r="N254" s="193">
        <f t="shared" si="242"/>
        <v>36942400</v>
      </c>
      <c r="O254" s="193">
        <f t="shared" si="242"/>
        <v>0</v>
      </c>
      <c r="P254" s="193">
        <f t="shared" si="242"/>
        <v>0</v>
      </c>
      <c r="Q254" s="193">
        <f t="shared" si="242"/>
        <v>0</v>
      </c>
      <c r="R254" s="193">
        <f t="shared" si="242"/>
        <v>0</v>
      </c>
      <c r="S254" s="199">
        <f t="shared" si="242"/>
        <v>2715474</v>
      </c>
      <c r="T254" s="193">
        <f t="shared" si="242"/>
        <v>3806376</v>
      </c>
      <c r="U254" s="193">
        <f t="shared" si="242"/>
        <v>3636925</v>
      </c>
      <c r="V254" s="193">
        <f t="shared" si="242"/>
        <v>3416140</v>
      </c>
      <c r="W254" s="193">
        <f t="shared" si="242"/>
        <v>2553209</v>
      </c>
      <c r="X254" s="194">
        <f t="shared" si="242"/>
        <v>2505589</v>
      </c>
      <c r="Y254" s="538">
        <f t="shared" si="197"/>
        <v>18633713</v>
      </c>
      <c r="Z254" s="444">
        <f t="shared" si="242"/>
        <v>2554521</v>
      </c>
      <c r="AA254" s="193">
        <f t="shared" si="242"/>
        <v>2928156</v>
      </c>
      <c r="AB254" s="194">
        <f t="shared" si="242"/>
        <v>2973500</v>
      </c>
      <c r="AC254" s="492">
        <f t="shared" si="242"/>
        <v>3038542</v>
      </c>
      <c r="AD254" s="192">
        <f t="shared" si="242"/>
        <v>3038540</v>
      </c>
      <c r="AE254" s="195">
        <f t="shared" si="242"/>
        <v>3775428</v>
      </c>
    </row>
    <row r="255" spans="1:33">
      <c r="B255" s="55"/>
      <c r="C255" s="264"/>
      <c r="D255" s="337"/>
      <c r="E255" s="357" t="s">
        <v>1025</v>
      </c>
      <c r="F255" s="406">
        <v>33342400</v>
      </c>
      <c r="G255" s="429">
        <v>33342400</v>
      </c>
      <c r="H255" s="429">
        <v>33342400</v>
      </c>
      <c r="I255" s="625">
        <f t="shared" ref="I255:I256" si="244">SUM(Y255:AE255)</f>
        <v>33342400</v>
      </c>
      <c r="J255" s="149"/>
      <c r="K255" s="167">
        <f t="shared" si="241"/>
        <v>33342400</v>
      </c>
      <c r="L255" s="79"/>
      <c r="M255" s="1"/>
      <c r="N255" s="1">
        <f>K255</f>
        <v>33342400</v>
      </c>
      <c r="O255" s="1"/>
      <c r="P255" s="1"/>
      <c r="Q255" s="1"/>
      <c r="R255" s="1"/>
      <c r="S255" s="75">
        <v>2715474</v>
      </c>
      <c r="T255" s="1">
        <v>3806376</v>
      </c>
      <c r="U255" s="1">
        <v>3636925</v>
      </c>
      <c r="V255" s="1">
        <v>3416140</v>
      </c>
      <c r="W255" s="1">
        <v>2553209</v>
      </c>
      <c r="X255" s="81">
        <v>2505589</v>
      </c>
      <c r="Y255" s="541">
        <f t="shared" si="197"/>
        <v>18633713</v>
      </c>
      <c r="Z255" s="447">
        <v>2554521</v>
      </c>
      <c r="AA255" s="1">
        <v>2928156</v>
      </c>
      <c r="AB255" s="81">
        <v>2973500</v>
      </c>
      <c r="AC255" s="490">
        <v>3038542</v>
      </c>
      <c r="AD255" s="42">
        <v>3038540</v>
      </c>
      <c r="AE255" s="44">
        <v>175428</v>
      </c>
      <c r="AF255" s="188"/>
    </row>
    <row r="256" spans="1:33">
      <c r="B256" s="55"/>
      <c r="C256" s="264"/>
      <c r="D256" s="337"/>
      <c r="E256" s="357" t="s">
        <v>1060</v>
      </c>
      <c r="F256" s="406">
        <v>3600000</v>
      </c>
      <c r="G256" s="429">
        <v>3600000</v>
      </c>
      <c r="H256" s="429">
        <v>3600000</v>
      </c>
      <c r="I256" s="625">
        <f t="shared" si="244"/>
        <v>3600000</v>
      </c>
      <c r="J256" s="149"/>
      <c r="K256" s="167">
        <f t="shared" si="241"/>
        <v>3600000</v>
      </c>
      <c r="L256" s="79"/>
      <c r="M256" s="1"/>
      <c r="N256" s="1">
        <f t="shared" ref="N256:N261" si="245">K256</f>
        <v>3600000</v>
      </c>
      <c r="O256" s="1"/>
      <c r="P256" s="1"/>
      <c r="Q256" s="1"/>
      <c r="R256" s="1"/>
      <c r="S256" s="75"/>
      <c r="T256" s="1"/>
      <c r="U256" s="1"/>
      <c r="V256" s="1"/>
      <c r="W256" s="1"/>
      <c r="X256" s="81"/>
      <c r="Y256" s="541">
        <f t="shared" si="197"/>
        <v>0</v>
      </c>
      <c r="Z256" s="447"/>
      <c r="AA256" s="1"/>
      <c r="AB256" s="81"/>
      <c r="AC256" s="490"/>
      <c r="AD256" s="42"/>
      <c r="AE256" s="44">
        <v>3600000</v>
      </c>
    </row>
    <row r="257" spans="1:32" s="209" customFormat="1">
      <c r="A257" s="338"/>
      <c r="B257" s="189"/>
      <c r="C257" s="240"/>
      <c r="D257" s="358" t="s">
        <v>988</v>
      </c>
      <c r="E257" s="358"/>
      <c r="F257" s="398">
        <f>SUM(F258:F261)</f>
        <v>81506561</v>
      </c>
      <c r="G257" s="421">
        <f>SUM(G258:G261)</f>
        <v>81506291</v>
      </c>
      <c r="H257" s="421">
        <f>SUM(H258:H261)</f>
        <v>81749024.200000003</v>
      </c>
      <c r="I257" s="617">
        <f>SUM(I258:I261)</f>
        <v>82156545.346666664</v>
      </c>
      <c r="J257" s="190">
        <f>SUM(J258:J261)</f>
        <v>0</v>
      </c>
      <c r="K257" s="191">
        <f t="shared" si="241"/>
        <v>82156545.346666664</v>
      </c>
      <c r="L257" s="201">
        <f t="shared" ref="L257:AE257" si="246">SUM(L258:L261)</f>
        <v>0</v>
      </c>
      <c r="M257" s="193">
        <f t="shared" ref="M257" si="247">SUM(M258:M261)</f>
        <v>0</v>
      </c>
      <c r="N257" s="193">
        <f t="shared" si="246"/>
        <v>82156545.346666664</v>
      </c>
      <c r="O257" s="193">
        <f t="shared" si="246"/>
        <v>0</v>
      </c>
      <c r="P257" s="193">
        <f t="shared" si="246"/>
        <v>0</v>
      </c>
      <c r="Q257" s="193">
        <f t="shared" si="246"/>
        <v>0</v>
      </c>
      <c r="R257" s="193">
        <f t="shared" si="246"/>
        <v>0</v>
      </c>
      <c r="S257" s="199">
        <f t="shared" si="246"/>
        <v>4971328</v>
      </c>
      <c r="T257" s="193">
        <f t="shared" si="246"/>
        <v>9826467</v>
      </c>
      <c r="U257" s="193">
        <f t="shared" si="246"/>
        <v>5643005</v>
      </c>
      <c r="V257" s="193">
        <f t="shared" si="246"/>
        <v>6356829</v>
      </c>
      <c r="W257" s="193">
        <f t="shared" si="246"/>
        <v>6993718</v>
      </c>
      <c r="X257" s="194">
        <f t="shared" si="246"/>
        <v>6332087</v>
      </c>
      <c r="Y257" s="538">
        <f t="shared" si="197"/>
        <v>40123434</v>
      </c>
      <c r="Z257" s="444">
        <f t="shared" si="246"/>
        <v>6594187</v>
      </c>
      <c r="AA257" s="193">
        <f t="shared" si="246"/>
        <v>6976294</v>
      </c>
      <c r="AB257" s="194">
        <f t="shared" si="246"/>
        <v>6435112</v>
      </c>
      <c r="AC257" s="492">
        <f t="shared" si="246"/>
        <v>7455403.6733333347</v>
      </c>
      <c r="AD257" s="192">
        <f t="shared" si="246"/>
        <v>7455403.6733333347</v>
      </c>
      <c r="AE257" s="195">
        <f t="shared" si="246"/>
        <v>7116711</v>
      </c>
    </row>
    <row r="258" spans="1:32">
      <c r="B258" s="55"/>
      <c r="C258" s="264"/>
      <c r="D258" s="337"/>
      <c r="E258" s="357" t="s">
        <v>1061</v>
      </c>
      <c r="F258" s="406">
        <v>54264090</v>
      </c>
      <c r="G258" s="429">
        <v>54264090</v>
      </c>
      <c r="H258" s="429">
        <v>55431817</v>
      </c>
      <c r="I258" s="625">
        <f t="shared" ref="I258:I261" si="248">SUM(Y258:AE258)</f>
        <v>53042896</v>
      </c>
      <c r="J258" s="149"/>
      <c r="K258" s="167">
        <f t="shared" si="241"/>
        <v>53042896</v>
      </c>
      <c r="L258" s="79"/>
      <c r="M258" s="1"/>
      <c r="N258" s="1">
        <f t="shared" si="245"/>
        <v>53042896</v>
      </c>
      <c r="O258" s="1"/>
      <c r="P258" s="1"/>
      <c r="Q258" s="1"/>
      <c r="R258" s="1"/>
      <c r="S258" s="75">
        <v>4971328</v>
      </c>
      <c r="T258" s="1">
        <f>4326276+(5690943-S258)+1594923</f>
        <v>6640814</v>
      </c>
      <c r="U258" s="1">
        <f>4326276+42468</f>
        <v>4368744</v>
      </c>
      <c r="V258" s="1">
        <f>4326276+756292</f>
        <v>5082568</v>
      </c>
      <c r="W258" s="1">
        <f>4326276+1393181</f>
        <v>5719457</v>
      </c>
      <c r="X258" s="81">
        <v>4572490</v>
      </c>
      <c r="Y258" s="541">
        <f t="shared" si="197"/>
        <v>31355401</v>
      </c>
      <c r="Z258" s="447"/>
      <c r="AA258" s="1">
        <v>5487891</v>
      </c>
      <c r="AB258" s="81">
        <v>4811703</v>
      </c>
      <c r="AC258" s="490">
        <v>3795967</v>
      </c>
      <c r="AD258" s="42">
        <v>3795967</v>
      </c>
      <c r="AE258" s="44">
        <v>3795967</v>
      </c>
      <c r="AF258" s="188"/>
    </row>
    <row r="259" spans="1:32">
      <c r="B259" s="55"/>
      <c r="C259" s="264"/>
      <c r="D259" s="337"/>
      <c r="E259" s="357" t="s">
        <v>1062</v>
      </c>
      <c r="F259" s="406">
        <v>8782921</v>
      </c>
      <c r="G259" s="429">
        <v>8782651</v>
      </c>
      <c r="H259" s="429">
        <v>7127763</v>
      </c>
      <c r="I259" s="625">
        <f t="shared" si="248"/>
        <v>9924203.3466666695</v>
      </c>
      <c r="J259" s="149"/>
      <c r="K259" s="167">
        <f t="shared" si="241"/>
        <v>9924203.3466666695</v>
      </c>
      <c r="L259" s="79"/>
      <c r="M259" s="1"/>
      <c r="N259" s="1">
        <f t="shared" si="245"/>
        <v>9924203.3466666695</v>
      </c>
      <c r="O259" s="1"/>
      <c r="P259" s="1"/>
      <c r="Q259" s="1"/>
      <c r="R259" s="1"/>
      <c r="S259" s="75"/>
      <c r="T259" s="1"/>
      <c r="U259" s="1"/>
      <c r="V259" s="1"/>
      <c r="W259" s="1"/>
      <c r="X259" s="81">
        <v>485336</v>
      </c>
      <c r="Y259" s="541">
        <f t="shared" si="197"/>
        <v>485336</v>
      </c>
      <c r="Z259" s="447">
        <f>4220628+164224</f>
        <v>4384852</v>
      </c>
      <c r="AA259" s="1"/>
      <c r="AB259" s="81"/>
      <c r="AC259" s="490">
        <v>1729290.6733333345</v>
      </c>
      <c r="AD259" s="42">
        <v>1729290.6733333345</v>
      </c>
      <c r="AE259" s="44">
        <v>1595434</v>
      </c>
      <c r="AF259" s="188"/>
    </row>
    <row r="260" spans="1:32">
      <c r="B260" s="55"/>
      <c r="C260" s="264"/>
      <c r="D260" s="357"/>
      <c r="E260" s="357" t="s">
        <v>1063</v>
      </c>
      <c r="F260" s="406">
        <v>15928262</v>
      </c>
      <c r="G260" s="429">
        <v>15928262</v>
      </c>
      <c r="H260" s="429">
        <v>15928262.200000003</v>
      </c>
      <c r="I260" s="625">
        <f t="shared" si="248"/>
        <v>17692277</v>
      </c>
      <c r="J260" s="149"/>
      <c r="K260" s="167">
        <f t="shared" ref="K260" si="249">SUM(I260:J260)</f>
        <v>17692277</v>
      </c>
      <c r="L260" s="79"/>
      <c r="M260" s="1"/>
      <c r="N260" s="1">
        <f t="shared" ref="N260" si="250">K260</f>
        <v>17692277</v>
      </c>
      <c r="O260" s="1"/>
      <c r="P260" s="1"/>
      <c r="Q260" s="1"/>
      <c r="R260" s="1"/>
      <c r="S260" s="75"/>
      <c r="T260" s="1">
        <f>1911392+1274261</f>
        <v>3185653</v>
      </c>
      <c r="U260" s="1">
        <v>1274261</v>
      </c>
      <c r="V260" s="1">
        <v>1274261</v>
      </c>
      <c r="W260" s="1">
        <v>1274261</v>
      </c>
      <c r="X260" s="81">
        <v>1274261</v>
      </c>
      <c r="Y260" s="541">
        <f t="shared" si="197"/>
        <v>8282697</v>
      </c>
      <c r="Z260" s="447">
        <v>1215506</v>
      </c>
      <c r="AA260" s="1">
        <v>1405077</v>
      </c>
      <c r="AB260" s="81">
        <v>1539291</v>
      </c>
      <c r="AC260" s="490">
        <v>1749902</v>
      </c>
      <c r="AD260" s="42">
        <v>1749902</v>
      </c>
      <c r="AE260" s="44">
        <v>1749902</v>
      </c>
      <c r="AF260" s="188"/>
    </row>
    <row r="261" spans="1:32" ht="15.75" thickBot="1">
      <c r="B261" s="55"/>
      <c r="C261" s="264"/>
      <c r="D261" s="357"/>
      <c r="E261" s="357" t="s">
        <v>1064</v>
      </c>
      <c r="F261" s="406">
        <v>2531288</v>
      </c>
      <c r="G261" s="429">
        <v>2531288</v>
      </c>
      <c r="H261" s="429">
        <v>3261182</v>
      </c>
      <c r="I261" s="625">
        <f t="shared" si="248"/>
        <v>1497169</v>
      </c>
      <c r="J261" s="149"/>
      <c r="K261" s="167">
        <f t="shared" si="241"/>
        <v>1497169</v>
      </c>
      <c r="L261" s="79"/>
      <c r="M261" s="1"/>
      <c r="N261" s="1">
        <f t="shared" si="245"/>
        <v>1497169</v>
      </c>
      <c r="O261" s="1"/>
      <c r="P261" s="1"/>
      <c r="Q261" s="1"/>
      <c r="R261" s="1"/>
      <c r="S261" s="75"/>
      <c r="T261" s="1"/>
      <c r="U261" s="1"/>
      <c r="V261" s="1"/>
      <c r="W261" s="1"/>
      <c r="X261" s="81"/>
      <c r="Y261" s="541">
        <f t="shared" si="197"/>
        <v>0</v>
      </c>
      <c r="Z261" s="447">
        <f>464562+529267</f>
        <v>993829</v>
      </c>
      <c r="AA261" s="1">
        <v>83326</v>
      </c>
      <c r="AB261" s="81">
        <v>84118</v>
      </c>
      <c r="AC261" s="490">
        <v>180244</v>
      </c>
      <c r="AD261" s="42">
        <v>180244</v>
      </c>
      <c r="AE261" s="44">
        <v>-24592</v>
      </c>
      <c r="AF261" s="188"/>
    </row>
    <row r="262" spans="1:32" s="41" customFormat="1" hidden="1">
      <c r="A262" s="127" t="s">
        <v>301</v>
      </c>
      <c r="B262" s="53" t="s">
        <v>704</v>
      </c>
      <c r="C262" s="799" t="s">
        <v>890</v>
      </c>
      <c r="D262" s="800"/>
      <c r="E262" s="800"/>
      <c r="F262" s="400">
        <f>SUM(R262:AD262)</f>
        <v>0</v>
      </c>
      <c r="G262" s="423">
        <f t="shared" ref="G262:H264" si="251">SUM(R262:AD262)</f>
        <v>0</v>
      </c>
      <c r="H262" s="423">
        <f t="shared" si="251"/>
        <v>0</v>
      </c>
      <c r="I262" s="619">
        <f t="shared" si="238"/>
        <v>0</v>
      </c>
      <c r="J262" s="156"/>
      <c r="K262" s="168">
        <f t="shared" si="203"/>
        <v>0</v>
      </c>
      <c r="L262" s="80"/>
      <c r="M262" s="13"/>
      <c r="N262" s="13"/>
      <c r="O262" s="13"/>
      <c r="P262" s="13"/>
      <c r="Q262" s="13"/>
      <c r="R262" s="13"/>
      <c r="S262" s="77"/>
      <c r="T262" s="13"/>
      <c r="U262" s="13"/>
      <c r="V262" s="13"/>
      <c r="W262" s="13"/>
      <c r="X262" s="82"/>
      <c r="Y262" s="540">
        <f t="shared" si="197"/>
        <v>0</v>
      </c>
      <c r="Z262" s="446"/>
      <c r="AA262" s="13"/>
      <c r="AB262" s="82"/>
      <c r="AC262" s="488"/>
      <c r="AD262" s="43"/>
      <c r="AE262" s="45"/>
    </row>
    <row r="263" spans="1:32" s="41" customFormat="1" hidden="1">
      <c r="A263" s="127" t="s">
        <v>302</v>
      </c>
      <c r="B263" s="53" t="s">
        <v>705</v>
      </c>
      <c r="C263" s="799" t="s">
        <v>303</v>
      </c>
      <c r="D263" s="800"/>
      <c r="E263" s="800"/>
      <c r="F263" s="400">
        <f>SUM(R263:AD263)</f>
        <v>0</v>
      </c>
      <c r="G263" s="423">
        <f t="shared" si="251"/>
        <v>0</v>
      </c>
      <c r="H263" s="423">
        <f t="shared" si="251"/>
        <v>0</v>
      </c>
      <c r="I263" s="619">
        <f t="shared" si="238"/>
        <v>0</v>
      </c>
      <c r="J263" s="156"/>
      <c r="K263" s="168">
        <f t="shared" si="203"/>
        <v>0</v>
      </c>
      <c r="L263" s="80"/>
      <c r="M263" s="13"/>
      <c r="N263" s="13"/>
      <c r="O263" s="13"/>
      <c r="P263" s="13"/>
      <c r="Q263" s="13"/>
      <c r="R263" s="13"/>
      <c r="S263" s="77"/>
      <c r="T263" s="13"/>
      <c r="U263" s="13"/>
      <c r="V263" s="13"/>
      <c r="W263" s="13"/>
      <c r="X263" s="82"/>
      <c r="Y263" s="540">
        <f t="shared" si="197"/>
        <v>0</v>
      </c>
      <c r="Z263" s="446"/>
      <c r="AA263" s="13"/>
      <c r="AB263" s="82"/>
      <c r="AC263" s="488"/>
      <c r="AD263" s="43"/>
      <c r="AE263" s="45"/>
    </row>
    <row r="264" spans="1:32" s="41" customFormat="1" hidden="1">
      <c r="A264" s="127" t="s">
        <v>891</v>
      </c>
      <c r="B264" s="53" t="s">
        <v>892</v>
      </c>
      <c r="C264" s="799" t="s">
        <v>894</v>
      </c>
      <c r="D264" s="800"/>
      <c r="E264" s="800"/>
      <c r="F264" s="400">
        <f>SUM(R264:AD264)</f>
        <v>0</v>
      </c>
      <c r="G264" s="423">
        <f t="shared" si="251"/>
        <v>0</v>
      </c>
      <c r="H264" s="423">
        <f t="shared" si="251"/>
        <v>0</v>
      </c>
      <c r="I264" s="619">
        <f t="shared" si="238"/>
        <v>0</v>
      </c>
      <c r="J264" s="156"/>
      <c r="K264" s="168">
        <f t="shared" si="203"/>
        <v>0</v>
      </c>
      <c r="L264" s="80"/>
      <c r="M264" s="13"/>
      <c r="N264" s="13"/>
      <c r="O264" s="13"/>
      <c r="P264" s="13"/>
      <c r="Q264" s="13"/>
      <c r="R264" s="13"/>
      <c r="S264" s="77"/>
      <c r="T264" s="13"/>
      <c r="U264" s="13"/>
      <c r="V264" s="13"/>
      <c r="W264" s="13"/>
      <c r="X264" s="82"/>
      <c r="Y264" s="540">
        <f t="shared" ref="Y264:Y276" si="252">SUM(S264:X264)</f>
        <v>0</v>
      </c>
      <c r="Z264" s="446"/>
      <c r="AA264" s="13"/>
      <c r="AB264" s="82"/>
      <c r="AC264" s="488"/>
      <c r="AD264" s="43"/>
      <c r="AE264" s="45"/>
    </row>
    <row r="265" spans="1:32" s="41" customFormat="1" hidden="1">
      <c r="A265" s="127"/>
      <c r="B265" s="53" t="s">
        <v>893</v>
      </c>
      <c r="C265" s="799" t="s">
        <v>895</v>
      </c>
      <c r="D265" s="800"/>
      <c r="E265" s="800"/>
      <c r="F265" s="400">
        <f>F266+F267</f>
        <v>0</v>
      </c>
      <c r="G265" s="423">
        <f>G266+G267</f>
        <v>0</v>
      </c>
      <c r="H265" s="423">
        <f>H266+H267</f>
        <v>0</v>
      </c>
      <c r="I265" s="619">
        <f>I266+I267</f>
        <v>0</v>
      </c>
      <c r="J265" s="156">
        <f t="shared" ref="J265:AE265" si="253">J266+J267</f>
        <v>0</v>
      </c>
      <c r="K265" s="168">
        <f t="shared" si="203"/>
        <v>0</v>
      </c>
      <c r="L265" s="80">
        <f t="shared" ref="L265:R265" si="254">L266+L267</f>
        <v>0</v>
      </c>
      <c r="M265" s="13">
        <f t="shared" ref="M265" si="255">M266+M267</f>
        <v>0</v>
      </c>
      <c r="N265" s="13">
        <f t="shared" si="254"/>
        <v>0</v>
      </c>
      <c r="O265" s="13">
        <f t="shared" si="254"/>
        <v>0</v>
      </c>
      <c r="P265" s="13">
        <f t="shared" si="254"/>
        <v>0</v>
      </c>
      <c r="Q265" s="13">
        <f t="shared" ref="Q265" si="256">Q266+Q267</f>
        <v>0</v>
      </c>
      <c r="R265" s="13">
        <f t="shared" si="254"/>
        <v>0</v>
      </c>
      <c r="S265" s="77">
        <f t="shared" si="253"/>
        <v>0</v>
      </c>
      <c r="T265" s="13">
        <f t="shared" si="253"/>
        <v>0</v>
      </c>
      <c r="U265" s="13">
        <f t="shared" si="253"/>
        <v>0</v>
      </c>
      <c r="V265" s="13">
        <f t="shared" si="253"/>
        <v>0</v>
      </c>
      <c r="W265" s="13">
        <f t="shared" si="253"/>
        <v>0</v>
      </c>
      <c r="X265" s="82">
        <f t="shared" si="253"/>
        <v>0</v>
      </c>
      <c r="Y265" s="540">
        <f t="shared" si="252"/>
        <v>0</v>
      </c>
      <c r="Z265" s="446">
        <f t="shared" si="253"/>
        <v>0</v>
      </c>
      <c r="AA265" s="13">
        <f t="shared" si="253"/>
        <v>0</v>
      </c>
      <c r="AB265" s="82">
        <f t="shared" si="253"/>
        <v>0</v>
      </c>
      <c r="AC265" s="488">
        <f t="shared" si="253"/>
        <v>0</v>
      </c>
      <c r="AD265" s="43">
        <f t="shared" si="253"/>
        <v>0</v>
      </c>
      <c r="AE265" s="45">
        <f t="shared" si="253"/>
        <v>0</v>
      </c>
    </row>
    <row r="266" spans="1:32" s="209" customFormat="1" hidden="1">
      <c r="A266" s="127" t="s">
        <v>897</v>
      </c>
      <c r="B266" s="189" t="s">
        <v>896</v>
      </c>
      <c r="C266" s="198"/>
      <c r="D266" s="780" t="s">
        <v>900</v>
      </c>
      <c r="E266" s="780"/>
      <c r="F266" s="398">
        <f>SUM(R266:AD266)</f>
        <v>0</v>
      </c>
      <c r="G266" s="421">
        <f>SUM(R266:AD266)</f>
        <v>0</v>
      </c>
      <c r="H266" s="421">
        <f>SUM(S266:AE266)</f>
        <v>0</v>
      </c>
      <c r="I266" s="617">
        <f t="shared" ref="I266:I267" si="257">SUM(S266:AE266)</f>
        <v>0</v>
      </c>
      <c r="J266" s="190"/>
      <c r="K266" s="191">
        <f t="shared" si="203"/>
        <v>0</v>
      </c>
      <c r="L266" s="201"/>
      <c r="M266" s="193"/>
      <c r="N266" s="193"/>
      <c r="O266" s="193"/>
      <c r="P266" s="193"/>
      <c r="Q266" s="193"/>
      <c r="R266" s="193"/>
      <c r="S266" s="199"/>
      <c r="T266" s="193"/>
      <c r="U266" s="193"/>
      <c r="V266" s="193"/>
      <c r="W266" s="193"/>
      <c r="X266" s="194"/>
      <c r="Y266" s="538">
        <f t="shared" si="252"/>
        <v>0</v>
      </c>
      <c r="Z266" s="444"/>
      <c r="AA266" s="193"/>
      <c r="AB266" s="194"/>
      <c r="AC266" s="492"/>
      <c r="AD266" s="192"/>
      <c r="AE266" s="195"/>
    </row>
    <row r="267" spans="1:32" s="209" customFormat="1" hidden="1">
      <c r="A267" s="127" t="s">
        <v>898</v>
      </c>
      <c r="B267" s="189" t="s">
        <v>899</v>
      </c>
      <c r="C267" s="198"/>
      <c r="D267" s="780" t="s">
        <v>901</v>
      </c>
      <c r="E267" s="780"/>
      <c r="F267" s="398">
        <f>SUM(R267:AD267)</f>
        <v>0</v>
      </c>
      <c r="G267" s="421">
        <f>SUM(R267:AD267)</f>
        <v>0</v>
      </c>
      <c r="H267" s="421">
        <f>SUM(S267:AE267)</f>
        <v>0</v>
      </c>
      <c r="I267" s="617">
        <f t="shared" si="257"/>
        <v>0</v>
      </c>
      <c r="J267" s="190"/>
      <c r="K267" s="191">
        <f t="shared" si="203"/>
        <v>0</v>
      </c>
      <c r="L267" s="201"/>
      <c r="M267" s="193"/>
      <c r="N267" s="193"/>
      <c r="O267" s="193"/>
      <c r="P267" s="193"/>
      <c r="Q267" s="193"/>
      <c r="R267" s="193"/>
      <c r="S267" s="199"/>
      <c r="T267" s="193"/>
      <c r="U267" s="193"/>
      <c r="V267" s="193"/>
      <c r="W267" s="193"/>
      <c r="X267" s="194"/>
      <c r="Y267" s="538">
        <f t="shared" si="252"/>
        <v>0</v>
      </c>
      <c r="Z267" s="444"/>
      <c r="AA267" s="193"/>
      <c r="AB267" s="194"/>
      <c r="AC267" s="492"/>
      <c r="AD267" s="192"/>
      <c r="AE267" s="195"/>
    </row>
    <row r="268" spans="1:32" hidden="1">
      <c r="B268" s="92" t="s">
        <v>709</v>
      </c>
      <c r="C268" s="769" t="s">
        <v>304</v>
      </c>
      <c r="D268" s="770"/>
      <c r="E268" s="770"/>
      <c r="F268" s="399">
        <f>F269+F270+F271+F272+F273</f>
        <v>0</v>
      </c>
      <c r="G268" s="422">
        <f>G269+G270+G271+G272+G273</f>
        <v>0</v>
      </c>
      <c r="H268" s="422">
        <f>H269+H270+H271+H272+H273</f>
        <v>0</v>
      </c>
      <c r="I268" s="618">
        <f>I269+I270+I271+I272+I273</f>
        <v>0</v>
      </c>
      <c r="J268" s="150">
        <f t="shared" ref="J268:AE268" si="258">J269+J270+J271+J272+J273</f>
        <v>0</v>
      </c>
      <c r="K268" s="166">
        <f t="shared" si="203"/>
        <v>0</v>
      </c>
      <c r="L268" s="93">
        <f t="shared" ref="L268:R268" si="259">L269+L270+L271+L272+L273</f>
        <v>0</v>
      </c>
      <c r="M268" s="95">
        <f t="shared" ref="M268" si="260">M269+M270+M271+M272+M273</f>
        <v>0</v>
      </c>
      <c r="N268" s="95">
        <f t="shared" si="259"/>
        <v>0</v>
      </c>
      <c r="O268" s="95">
        <f t="shared" si="259"/>
        <v>0</v>
      </c>
      <c r="P268" s="95">
        <f t="shared" si="259"/>
        <v>0</v>
      </c>
      <c r="Q268" s="95">
        <f t="shared" ref="Q268" si="261">Q269+Q270+Q271+Q272+Q273</f>
        <v>0</v>
      </c>
      <c r="R268" s="95">
        <f t="shared" si="259"/>
        <v>0</v>
      </c>
      <c r="S268" s="94">
        <f t="shared" si="258"/>
        <v>0</v>
      </c>
      <c r="T268" s="95">
        <f t="shared" si="258"/>
        <v>0</v>
      </c>
      <c r="U268" s="95">
        <f t="shared" si="258"/>
        <v>0</v>
      </c>
      <c r="V268" s="95">
        <f t="shared" si="258"/>
        <v>0</v>
      </c>
      <c r="W268" s="95">
        <f t="shared" si="258"/>
        <v>0</v>
      </c>
      <c r="X268" s="98">
        <f t="shared" si="258"/>
        <v>0</v>
      </c>
      <c r="Y268" s="539">
        <f t="shared" si="252"/>
        <v>0</v>
      </c>
      <c r="Z268" s="445">
        <f t="shared" si="258"/>
        <v>0</v>
      </c>
      <c r="AA268" s="95">
        <f t="shared" si="258"/>
        <v>0</v>
      </c>
      <c r="AB268" s="98">
        <f t="shared" si="258"/>
        <v>0</v>
      </c>
      <c r="AC268" s="489">
        <f t="shared" si="258"/>
        <v>0</v>
      </c>
      <c r="AD268" s="97">
        <f t="shared" si="258"/>
        <v>0</v>
      </c>
      <c r="AE268" s="99">
        <f t="shared" si="258"/>
        <v>0</v>
      </c>
    </row>
    <row r="269" spans="1:32" s="41" customFormat="1" hidden="1">
      <c r="A269" s="127" t="s">
        <v>305</v>
      </c>
      <c r="B269" s="196" t="s">
        <v>710</v>
      </c>
      <c r="C269" s="804" t="s">
        <v>385</v>
      </c>
      <c r="D269" s="805"/>
      <c r="E269" s="805"/>
      <c r="F269" s="401">
        <f t="shared" ref="F269:F275" si="262">SUM(R269:AD269)</f>
        <v>0</v>
      </c>
      <c r="G269" s="424">
        <f t="shared" ref="G269:H275" si="263">SUM(R269:AD269)</f>
        <v>0</v>
      </c>
      <c r="H269" s="424">
        <f t="shared" si="263"/>
        <v>0</v>
      </c>
      <c r="I269" s="620">
        <f t="shared" ref="I269:I275" si="264">SUM(S269:AE269)</f>
        <v>0</v>
      </c>
      <c r="J269" s="197"/>
      <c r="K269" s="211">
        <f t="shared" si="203"/>
        <v>0</v>
      </c>
      <c r="L269" s="527"/>
      <c r="M269" s="213"/>
      <c r="N269" s="213"/>
      <c r="O269" s="213"/>
      <c r="P269" s="213"/>
      <c r="Q269" s="213"/>
      <c r="R269" s="213"/>
      <c r="S269" s="212"/>
      <c r="T269" s="213"/>
      <c r="U269" s="213"/>
      <c r="V269" s="213"/>
      <c r="W269" s="213"/>
      <c r="X269" s="216"/>
      <c r="Y269" s="545">
        <f t="shared" si="252"/>
        <v>0</v>
      </c>
      <c r="Z269" s="451"/>
      <c r="AA269" s="213"/>
      <c r="AB269" s="216"/>
      <c r="AC269" s="560"/>
      <c r="AD269" s="215"/>
      <c r="AE269" s="214"/>
    </row>
    <row r="270" spans="1:32" s="41" customFormat="1" hidden="1">
      <c r="A270" s="127" t="s">
        <v>306</v>
      </c>
      <c r="B270" s="196" t="s">
        <v>711</v>
      </c>
      <c r="C270" s="804" t="s">
        <v>386</v>
      </c>
      <c r="D270" s="805"/>
      <c r="E270" s="805"/>
      <c r="F270" s="401">
        <f t="shared" si="262"/>
        <v>0</v>
      </c>
      <c r="G270" s="424">
        <f t="shared" si="263"/>
        <v>0</v>
      </c>
      <c r="H270" s="424">
        <f t="shared" si="263"/>
        <v>0</v>
      </c>
      <c r="I270" s="620">
        <f t="shared" si="264"/>
        <v>0</v>
      </c>
      <c r="J270" s="197"/>
      <c r="K270" s="211">
        <f t="shared" si="203"/>
        <v>0</v>
      </c>
      <c r="L270" s="527"/>
      <c r="M270" s="213"/>
      <c r="N270" s="213"/>
      <c r="O270" s="213"/>
      <c r="P270" s="213"/>
      <c r="Q270" s="213"/>
      <c r="R270" s="213"/>
      <c r="S270" s="212"/>
      <c r="T270" s="213"/>
      <c r="U270" s="213"/>
      <c r="V270" s="213"/>
      <c r="W270" s="213"/>
      <c r="X270" s="216"/>
      <c r="Y270" s="545">
        <f t="shared" si="252"/>
        <v>0</v>
      </c>
      <c r="Z270" s="451"/>
      <c r="AA270" s="213"/>
      <c r="AB270" s="216"/>
      <c r="AC270" s="560"/>
      <c r="AD270" s="215"/>
      <c r="AE270" s="214"/>
    </row>
    <row r="271" spans="1:32" s="41" customFormat="1" hidden="1">
      <c r="A271" s="127" t="s">
        <v>307</v>
      </c>
      <c r="B271" s="196" t="s">
        <v>712</v>
      </c>
      <c r="C271" s="804" t="s">
        <v>308</v>
      </c>
      <c r="D271" s="805"/>
      <c r="E271" s="805"/>
      <c r="F271" s="401">
        <f t="shared" si="262"/>
        <v>0</v>
      </c>
      <c r="G271" s="424">
        <f t="shared" si="263"/>
        <v>0</v>
      </c>
      <c r="H271" s="424">
        <f t="shared" si="263"/>
        <v>0</v>
      </c>
      <c r="I271" s="620">
        <f t="shared" si="264"/>
        <v>0</v>
      </c>
      <c r="J271" s="197"/>
      <c r="K271" s="211">
        <f t="shared" si="203"/>
        <v>0</v>
      </c>
      <c r="L271" s="527"/>
      <c r="M271" s="213"/>
      <c r="N271" s="213"/>
      <c r="O271" s="213"/>
      <c r="P271" s="213"/>
      <c r="Q271" s="213"/>
      <c r="R271" s="213"/>
      <c r="S271" s="212"/>
      <c r="T271" s="213"/>
      <c r="U271" s="213"/>
      <c r="V271" s="213"/>
      <c r="W271" s="213"/>
      <c r="X271" s="216"/>
      <c r="Y271" s="545">
        <f t="shared" si="252"/>
        <v>0</v>
      </c>
      <c r="Z271" s="451"/>
      <c r="AA271" s="213"/>
      <c r="AB271" s="216"/>
      <c r="AC271" s="560"/>
      <c r="AD271" s="215"/>
      <c r="AE271" s="214"/>
    </row>
    <row r="272" spans="1:32" s="41" customFormat="1" hidden="1">
      <c r="A272" s="127" t="s">
        <v>309</v>
      </c>
      <c r="B272" s="196" t="s">
        <v>713</v>
      </c>
      <c r="C272" s="804" t="s">
        <v>310</v>
      </c>
      <c r="D272" s="805"/>
      <c r="E272" s="805"/>
      <c r="F272" s="401">
        <f t="shared" si="262"/>
        <v>0</v>
      </c>
      <c r="G272" s="424">
        <f t="shared" si="263"/>
        <v>0</v>
      </c>
      <c r="H272" s="424">
        <f t="shared" si="263"/>
        <v>0</v>
      </c>
      <c r="I272" s="620">
        <f t="shared" si="264"/>
        <v>0</v>
      </c>
      <c r="J272" s="197"/>
      <c r="K272" s="211">
        <f t="shared" si="203"/>
        <v>0</v>
      </c>
      <c r="L272" s="527"/>
      <c r="M272" s="213"/>
      <c r="N272" s="213"/>
      <c r="O272" s="213"/>
      <c r="P272" s="213"/>
      <c r="Q272" s="213"/>
      <c r="R272" s="213"/>
      <c r="S272" s="212"/>
      <c r="T272" s="213"/>
      <c r="U272" s="213"/>
      <c r="V272" s="213"/>
      <c r="W272" s="213"/>
      <c r="X272" s="216"/>
      <c r="Y272" s="545">
        <f t="shared" si="252"/>
        <v>0</v>
      </c>
      <c r="Z272" s="451"/>
      <c r="AA272" s="213"/>
      <c r="AB272" s="216"/>
      <c r="AC272" s="560"/>
      <c r="AD272" s="215"/>
      <c r="AE272" s="214"/>
    </row>
    <row r="273" spans="1:31" s="41" customFormat="1" hidden="1">
      <c r="A273" s="127" t="s">
        <v>311</v>
      </c>
      <c r="B273" s="196" t="s">
        <v>714</v>
      </c>
      <c r="C273" s="804" t="s">
        <v>387</v>
      </c>
      <c r="D273" s="805"/>
      <c r="E273" s="805"/>
      <c r="F273" s="401">
        <f t="shared" si="262"/>
        <v>0</v>
      </c>
      <c r="G273" s="424">
        <f t="shared" si="263"/>
        <v>0</v>
      </c>
      <c r="H273" s="424">
        <f t="shared" si="263"/>
        <v>0</v>
      </c>
      <c r="I273" s="620">
        <f t="shared" si="264"/>
        <v>0</v>
      </c>
      <c r="J273" s="197"/>
      <c r="K273" s="211">
        <f t="shared" si="203"/>
        <v>0</v>
      </c>
      <c r="L273" s="527"/>
      <c r="M273" s="213"/>
      <c r="N273" s="213"/>
      <c r="O273" s="213"/>
      <c r="P273" s="213"/>
      <c r="Q273" s="213"/>
      <c r="R273" s="213"/>
      <c r="S273" s="212"/>
      <c r="T273" s="213"/>
      <c r="U273" s="213"/>
      <c r="V273" s="213"/>
      <c r="W273" s="213"/>
      <c r="X273" s="216"/>
      <c r="Y273" s="545">
        <f t="shared" si="252"/>
        <v>0</v>
      </c>
      <c r="Z273" s="451"/>
      <c r="AA273" s="213"/>
      <c r="AB273" s="216"/>
      <c r="AC273" s="560"/>
      <c r="AD273" s="215"/>
      <c r="AE273" s="214"/>
    </row>
    <row r="274" spans="1:31" hidden="1">
      <c r="A274" s="127" t="s">
        <v>313</v>
      </c>
      <c r="B274" s="92" t="s">
        <v>715</v>
      </c>
      <c r="C274" s="769" t="s">
        <v>312</v>
      </c>
      <c r="D274" s="770"/>
      <c r="E274" s="770"/>
      <c r="F274" s="399">
        <f t="shared" si="262"/>
        <v>0</v>
      </c>
      <c r="G274" s="422">
        <f t="shared" si="263"/>
        <v>0</v>
      </c>
      <c r="H274" s="422">
        <f t="shared" si="263"/>
        <v>0</v>
      </c>
      <c r="I274" s="618">
        <f t="shared" si="264"/>
        <v>0</v>
      </c>
      <c r="J274" s="150"/>
      <c r="K274" s="166">
        <f t="shared" si="203"/>
        <v>0</v>
      </c>
      <c r="L274" s="93"/>
      <c r="M274" s="95"/>
      <c r="N274" s="95"/>
      <c r="O274" s="95"/>
      <c r="P274" s="95"/>
      <c r="Q274" s="95"/>
      <c r="R274" s="95"/>
      <c r="S274" s="94"/>
      <c r="T274" s="95"/>
      <c r="U274" s="95"/>
      <c r="V274" s="95"/>
      <c r="W274" s="95"/>
      <c r="X274" s="98"/>
      <c r="Y274" s="539">
        <f t="shared" si="252"/>
        <v>0</v>
      </c>
      <c r="Z274" s="445"/>
      <c r="AA274" s="95"/>
      <c r="AB274" s="98"/>
      <c r="AC274" s="489"/>
      <c r="AD274" s="97"/>
      <c r="AE274" s="99"/>
    </row>
    <row r="275" spans="1:31" ht="15.75" hidden="1" thickBot="1">
      <c r="A275" s="127" t="s">
        <v>902</v>
      </c>
      <c r="B275" s="92" t="s">
        <v>903</v>
      </c>
      <c r="C275" s="769" t="s">
        <v>904</v>
      </c>
      <c r="D275" s="770"/>
      <c r="E275" s="770"/>
      <c r="F275" s="399">
        <f t="shared" si="262"/>
        <v>0</v>
      </c>
      <c r="G275" s="422">
        <f t="shared" si="263"/>
        <v>0</v>
      </c>
      <c r="H275" s="422">
        <f t="shared" si="263"/>
        <v>0</v>
      </c>
      <c r="I275" s="618">
        <f t="shared" si="264"/>
        <v>0</v>
      </c>
      <c r="J275" s="150"/>
      <c r="K275" s="166">
        <f t="shared" si="203"/>
        <v>0</v>
      </c>
      <c r="L275" s="93"/>
      <c r="M275" s="95"/>
      <c r="N275" s="95"/>
      <c r="O275" s="95"/>
      <c r="P275" s="95"/>
      <c r="Q275" s="95"/>
      <c r="R275" s="95"/>
      <c r="S275" s="94"/>
      <c r="T275" s="95"/>
      <c r="U275" s="95"/>
      <c r="V275" s="95"/>
      <c r="W275" s="95"/>
      <c r="X275" s="98"/>
      <c r="Y275" s="539">
        <f t="shared" si="252"/>
        <v>0</v>
      </c>
      <c r="Z275" s="445"/>
      <c r="AA275" s="95"/>
      <c r="AB275" s="98"/>
      <c r="AC275" s="489"/>
      <c r="AD275" s="97"/>
      <c r="AE275" s="99"/>
    </row>
    <row r="276" spans="1:31" ht="15.75" thickBot="1">
      <c r="B276" s="806" t="s">
        <v>314</v>
      </c>
      <c r="C276" s="807"/>
      <c r="D276" s="807"/>
      <c r="E276" s="807"/>
      <c r="F276" s="396">
        <f>F5+F24+F32+F59+F80+F160+F170+F175+F238</f>
        <v>143232159.09999999</v>
      </c>
      <c r="G276" s="419">
        <f>G5+G24+G32+G59+G80+G160+G170+G175+G238</f>
        <v>145897918.69999999</v>
      </c>
      <c r="H276" s="419">
        <f>H5+H24+H32+H59+H80+H160+H170+H175+H238</f>
        <v>146579156.19999999</v>
      </c>
      <c r="I276" s="615">
        <f>I5+I24+I32+I59+I80+I160+I170+I175+I238</f>
        <v>141223226.34666666</v>
      </c>
      <c r="J276" s="147">
        <f>J5+J24+J32+J59+J80+J160+J170+J175+J238</f>
        <v>5879562</v>
      </c>
      <c r="K276" s="164">
        <f t="shared" si="203"/>
        <v>147102788.34666666</v>
      </c>
      <c r="L276" s="85">
        <f t="shared" ref="L276:AE276" si="265">L5+L24+L32+L59+L80+L160+L170+L175+L238</f>
        <v>0</v>
      </c>
      <c r="M276" s="87">
        <f t="shared" si="265"/>
        <v>9049701</v>
      </c>
      <c r="N276" s="87">
        <f t="shared" si="265"/>
        <v>123165672.34666666</v>
      </c>
      <c r="O276" s="87">
        <f t="shared" si="265"/>
        <v>5879562</v>
      </c>
      <c r="P276" s="87">
        <f t="shared" si="265"/>
        <v>84500</v>
      </c>
      <c r="Q276" s="87">
        <f t="shared" si="265"/>
        <v>0</v>
      </c>
      <c r="R276" s="87">
        <f t="shared" si="265"/>
        <v>8923353</v>
      </c>
      <c r="S276" s="86">
        <f t="shared" si="265"/>
        <v>12843418</v>
      </c>
      <c r="T276" s="87">
        <f t="shared" si="265"/>
        <v>14012682</v>
      </c>
      <c r="U276" s="87">
        <f t="shared" si="265"/>
        <v>9758774</v>
      </c>
      <c r="V276" s="87">
        <f t="shared" si="265"/>
        <v>10313866</v>
      </c>
      <c r="W276" s="87">
        <f t="shared" si="265"/>
        <v>14984587</v>
      </c>
      <c r="X276" s="90">
        <f t="shared" si="265"/>
        <v>13795587</v>
      </c>
      <c r="Y276" s="536">
        <f t="shared" si="252"/>
        <v>75708914</v>
      </c>
      <c r="Z276" s="442">
        <f t="shared" si="265"/>
        <v>10227510</v>
      </c>
      <c r="AA276" s="87">
        <f t="shared" si="265"/>
        <v>10642978</v>
      </c>
      <c r="AB276" s="90">
        <f t="shared" si="265"/>
        <v>10681493</v>
      </c>
      <c r="AC276" s="486">
        <f t="shared" si="265"/>
        <v>12092119.673333336</v>
      </c>
      <c r="AD276" s="89">
        <f t="shared" si="265"/>
        <v>12153084.673333336</v>
      </c>
      <c r="AE276" s="91">
        <f t="shared" si="265"/>
        <v>15596689</v>
      </c>
    </row>
    <row r="277" spans="1:31">
      <c r="B277" s="22"/>
      <c r="C277" s="23"/>
      <c r="D277" s="23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>
      <c r="B278" s="25"/>
      <c r="C278" s="26"/>
      <c r="D278" s="26"/>
      <c r="E278" s="24"/>
      <c r="F278" s="24"/>
      <c r="G278" s="24"/>
      <c r="H278" s="24"/>
      <c r="I278" s="24"/>
      <c r="J278" s="24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>
      <c r="B285" s="27"/>
      <c r="C285" s="28"/>
      <c r="D285" s="28"/>
      <c r="E285" s="24"/>
      <c r="F285" s="24"/>
      <c r="G285" s="24"/>
      <c r="H285" s="24"/>
      <c r="I285" s="24"/>
      <c r="J285" s="24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>
      <c r="B286" s="27"/>
      <c r="C286" s="28"/>
      <c r="D286" s="28"/>
      <c r="E286" s="24"/>
      <c r="F286" s="24"/>
      <c r="G286" s="24"/>
      <c r="H286" s="24"/>
      <c r="I286" s="24"/>
      <c r="J286" s="24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>
      <c r="B287" s="27"/>
      <c r="C287" s="28"/>
      <c r="D287" s="28"/>
      <c r="E287" s="24"/>
      <c r="F287" s="24"/>
      <c r="G287" s="24"/>
      <c r="H287" s="24"/>
      <c r="I287" s="24"/>
      <c r="J287" s="24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>
      <c r="A298" s="129"/>
      <c r="B298" s="27"/>
      <c r="C298" s="28"/>
      <c r="D298" s="28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>
      <c r="A309" s="129"/>
      <c r="B309" s="27"/>
      <c r="C309" s="28"/>
      <c r="D309" s="28"/>
      <c r="E309" s="24"/>
      <c r="F309" s="24"/>
      <c r="G309" s="24"/>
      <c r="H309" s="24"/>
      <c r="I309" s="24"/>
      <c r="J309" s="24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>
      <c r="A320" s="129"/>
      <c r="B320" s="29"/>
      <c r="C320" s="23"/>
      <c r="D320" s="23"/>
      <c r="E320" s="24"/>
      <c r="F320" s="24"/>
      <c r="G320" s="24"/>
      <c r="H320" s="24"/>
      <c r="I320" s="24"/>
      <c r="J320" s="24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>
      <c r="A321" s="129"/>
      <c r="B321" s="27"/>
      <c r="C321" s="28"/>
      <c r="D321" s="28"/>
      <c r="E321" s="24"/>
      <c r="F321" s="24"/>
      <c r="G321" s="24"/>
      <c r="H321" s="24"/>
      <c r="I321" s="24"/>
      <c r="J321" s="24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>
      <c r="A322" s="129"/>
      <c r="B322" s="27"/>
      <c r="C322" s="28"/>
      <c r="D322" s="28"/>
      <c r="E322" s="24"/>
      <c r="F322" s="24"/>
      <c r="G322" s="24"/>
      <c r="H322" s="24"/>
      <c r="I322" s="24"/>
      <c r="J322" s="24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>
      <c r="A323" s="129"/>
      <c r="B323" s="27"/>
      <c r="C323" s="28"/>
      <c r="D323" s="28"/>
      <c r="E323" s="24"/>
      <c r="F323" s="24"/>
      <c r="G323" s="24"/>
      <c r="H323" s="24"/>
      <c r="I323" s="24"/>
      <c r="J323" s="24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</row>
    <row r="332" spans="1:3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</row>
    <row r="333" spans="1:3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</row>
    <row r="334" spans="1:31">
      <c r="A334" s="129"/>
      <c r="B334" s="27"/>
      <c r="C334" s="28"/>
      <c r="D334" s="28"/>
      <c r="E334" s="24"/>
      <c r="F334" s="24"/>
      <c r="G334" s="24"/>
      <c r="H334" s="24"/>
      <c r="I334" s="24"/>
      <c r="J334" s="24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</row>
    <row r="335" spans="1:3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</row>
    <row r="336" spans="1:3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</row>
    <row r="337" spans="1:3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X337" s="14"/>
      <c r="Y337" s="14"/>
      <c r="Z337" s="14"/>
      <c r="AA337" s="14"/>
      <c r="AB337" s="14"/>
      <c r="AC337" s="14"/>
      <c r="AD337" s="14"/>
      <c r="AE337" s="14"/>
    </row>
    <row r="338" spans="1:31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S338" s="17"/>
      <c r="T338" s="17"/>
      <c r="U338" s="17"/>
      <c r="V338" s="17"/>
      <c r="W338" s="17"/>
    </row>
    <row r="339" spans="1:31">
      <c r="B339" s="27"/>
      <c r="C339" s="24"/>
      <c r="D339" s="24"/>
      <c r="E339" s="28"/>
      <c r="F339" s="28"/>
      <c r="G339" s="28"/>
      <c r="H339" s="28"/>
      <c r="I339" s="28"/>
      <c r="J339" s="28"/>
      <c r="K339" s="18"/>
      <c r="L339" s="17"/>
      <c r="M339" s="17"/>
      <c r="N339" s="17"/>
      <c r="O339" s="17"/>
      <c r="P339" s="17"/>
      <c r="Q339" s="17"/>
      <c r="R339" s="17"/>
      <c r="X339" s="17"/>
      <c r="Y339" s="17"/>
      <c r="Z339" s="17"/>
      <c r="AA339" s="17"/>
      <c r="AB339" s="17"/>
      <c r="AC339" s="17"/>
      <c r="AD339" s="17"/>
      <c r="AE339" s="17"/>
    </row>
    <row r="340" spans="1:31" s="12" customFormat="1">
      <c r="A340" s="130"/>
      <c r="B340" s="27"/>
      <c r="C340" s="24"/>
      <c r="D340" s="24"/>
      <c r="E340" s="28"/>
      <c r="F340" s="28"/>
      <c r="G340" s="28"/>
      <c r="H340" s="28"/>
      <c r="I340" s="28"/>
      <c r="J340" s="28"/>
      <c r="K340" s="49"/>
    </row>
    <row r="341" spans="1:31" s="12" customFormat="1">
      <c r="A341" s="130"/>
      <c r="B341" s="27"/>
      <c r="C341" s="24"/>
      <c r="D341" s="24"/>
      <c r="E341" s="28"/>
      <c r="F341" s="28"/>
      <c r="G341" s="28"/>
      <c r="H341" s="28"/>
      <c r="I341" s="28"/>
      <c r="J341" s="28"/>
      <c r="K341" s="49"/>
    </row>
    <row r="342" spans="1:31" s="12" customFormat="1">
      <c r="A342" s="130"/>
      <c r="B342" s="27"/>
      <c r="C342" s="24"/>
      <c r="D342" s="24"/>
      <c r="E342" s="28"/>
      <c r="F342" s="28"/>
      <c r="G342" s="28"/>
      <c r="H342" s="28"/>
      <c r="I342" s="28"/>
      <c r="J342" s="28"/>
      <c r="K342" s="49"/>
    </row>
    <row r="343" spans="1:31" s="12" customFormat="1">
      <c r="A343" s="130"/>
      <c r="B343" s="27"/>
      <c r="C343" s="24"/>
      <c r="D343" s="24"/>
      <c r="E343" s="28"/>
      <c r="F343" s="28"/>
      <c r="G343" s="28"/>
      <c r="H343" s="28"/>
      <c r="I343" s="28"/>
      <c r="J343" s="28"/>
      <c r="K343" s="49"/>
    </row>
    <row r="344" spans="1:31" s="12" customFormat="1">
      <c r="A344" s="130"/>
      <c r="B344" s="27"/>
      <c r="C344" s="24"/>
      <c r="D344" s="24"/>
      <c r="E344" s="28"/>
      <c r="F344" s="28"/>
      <c r="G344" s="28"/>
      <c r="H344" s="28"/>
      <c r="I344" s="28"/>
      <c r="J344" s="28"/>
      <c r="K344" s="49"/>
    </row>
    <row r="345" spans="1:31" s="12" customFormat="1">
      <c r="A345" s="130"/>
      <c r="B345" s="27"/>
      <c r="C345" s="28"/>
      <c r="D345" s="28"/>
      <c r="E345" s="24"/>
      <c r="F345" s="24"/>
      <c r="G345" s="24"/>
      <c r="H345" s="24"/>
      <c r="I345" s="24"/>
      <c r="J345" s="24"/>
      <c r="K345" s="49"/>
    </row>
    <row r="346" spans="1:31" s="12" customFormat="1">
      <c r="A346" s="130"/>
      <c r="B346" s="27"/>
      <c r="C346" s="24"/>
      <c r="D346" s="24"/>
      <c r="E346" s="28"/>
      <c r="F346" s="28"/>
      <c r="G346" s="28"/>
      <c r="H346" s="28"/>
      <c r="I346" s="28"/>
      <c r="J346" s="28"/>
      <c r="K346" s="49"/>
    </row>
    <row r="347" spans="1:31" s="12" customFormat="1">
      <c r="A347" s="130"/>
      <c r="B347" s="27"/>
      <c r="C347" s="24"/>
      <c r="D347" s="24"/>
      <c r="E347" s="28"/>
      <c r="F347" s="28"/>
      <c r="G347" s="28"/>
      <c r="H347" s="28"/>
      <c r="I347" s="28"/>
      <c r="J347" s="28"/>
      <c r="K347" s="49"/>
    </row>
    <row r="348" spans="1:31" s="12" customFormat="1">
      <c r="A348" s="130"/>
      <c r="B348" s="27"/>
      <c r="C348" s="24"/>
      <c r="D348" s="24"/>
      <c r="E348" s="28"/>
      <c r="F348" s="28"/>
      <c r="G348" s="28"/>
      <c r="H348" s="28"/>
      <c r="I348" s="28"/>
      <c r="J348" s="28"/>
      <c r="K348" s="49"/>
    </row>
    <row r="349" spans="1:31" s="12" customFormat="1">
      <c r="A349" s="130"/>
      <c r="B349" s="27"/>
      <c r="C349" s="24"/>
      <c r="D349" s="24"/>
      <c r="E349" s="28"/>
      <c r="F349" s="28"/>
      <c r="G349" s="28"/>
      <c r="H349" s="28"/>
      <c r="I349" s="28"/>
      <c r="J349" s="28"/>
      <c r="K349" s="49"/>
    </row>
    <row r="350" spans="1:31" s="12" customFormat="1">
      <c r="A350" s="130"/>
      <c r="B350" s="27"/>
      <c r="C350" s="24"/>
      <c r="D350" s="24"/>
      <c r="E350" s="28"/>
      <c r="F350" s="28"/>
      <c r="G350" s="28"/>
      <c r="H350" s="28"/>
      <c r="I350" s="28"/>
      <c r="J350" s="28"/>
      <c r="K350" s="49"/>
    </row>
    <row r="351" spans="1:31" s="12" customFormat="1">
      <c r="A351" s="130"/>
      <c r="B351" s="27"/>
      <c r="C351" s="24"/>
      <c r="D351" s="24"/>
      <c r="E351" s="28"/>
      <c r="F351" s="28"/>
      <c r="G351" s="28"/>
      <c r="H351" s="28"/>
      <c r="I351" s="28"/>
      <c r="J351" s="28"/>
      <c r="K351" s="49"/>
    </row>
    <row r="352" spans="1:31" s="12" customFormat="1">
      <c r="A352" s="130"/>
      <c r="B352" s="27"/>
      <c r="C352" s="24"/>
      <c r="D352" s="24"/>
      <c r="E352" s="28"/>
      <c r="F352" s="28"/>
      <c r="G352" s="28"/>
      <c r="H352" s="28"/>
      <c r="I352" s="28"/>
      <c r="J352" s="28"/>
      <c r="K352" s="49"/>
    </row>
    <row r="353" spans="1:31" s="12" customFormat="1">
      <c r="A353" s="130"/>
      <c r="B353" s="27"/>
      <c r="C353" s="24"/>
      <c r="D353" s="24"/>
      <c r="E353" s="28"/>
      <c r="F353" s="28"/>
      <c r="G353" s="28"/>
      <c r="H353" s="28"/>
      <c r="I353" s="28"/>
      <c r="J353" s="28"/>
      <c r="K353" s="49"/>
    </row>
    <row r="354" spans="1:31" s="12" customFormat="1">
      <c r="A354" s="130"/>
      <c r="B354" s="27"/>
      <c r="C354" s="24"/>
      <c r="D354" s="24"/>
      <c r="E354" s="28"/>
      <c r="F354" s="28"/>
      <c r="G354" s="28"/>
      <c r="H354" s="28"/>
      <c r="I354" s="28"/>
      <c r="J354" s="28"/>
      <c r="K354" s="49"/>
    </row>
    <row r="355" spans="1:31" s="12" customFormat="1">
      <c r="A355" s="130"/>
      <c r="B355" s="27"/>
      <c r="C355" s="24"/>
      <c r="D355" s="24"/>
      <c r="E355" s="28"/>
      <c r="F355" s="28"/>
      <c r="G355" s="28"/>
      <c r="H355" s="28"/>
      <c r="I355" s="28"/>
      <c r="J355" s="28"/>
      <c r="K355" s="49"/>
      <c r="S355" s="17"/>
      <c r="T355" s="17"/>
      <c r="U355" s="17"/>
      <c r="V355" s="17"/>
      <c r="W355" s="17"/>
    </row>
    <row r="356" spans="1:31">
      <c r="B356" s="29"/>
      <c r="C356" s="23"/>
      <c r="D356" s="23"/>
      <c r="E356" s="28"/>
      <c r="F356" s="28"/>
      <c r="G356" s="28"/>
      <c r="H356" s="28"/>
      <c r="I356" s="28"/>
      <c r="J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>
      <c r="B357" s="30"/>
      <c r="C357" s="26"/>
      <c r="D357" s="26"/>
      <c r="E357" s="24"/>
      <c r="F357" s="24"/>
      <c r="G357" s="24"/>
      <c r="H357" s="24"/>
      <c r="I357" s="24"/>
      <c r="J357" s="24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>
      <c r="B358" s="27"/>
      <c r="C358" s="24"/>
      <c r="D358" s="24"/>
      <c r="E358" s="28"/>
      <c r="F358" s="28"/>
      <c r="G358" s="28"/>
      <c r="H358" s="28"/>
      <c r="I358" s="28"/>
      <c r="J358" s="28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>
      <c r="B359" s="27"/>
      <c r="C359" s="28"/>
      <c r="D359" s="28"/>
      <c r="E359" s="24"/>
      <c r="F359" s="24"/>
      <c r="G359" s="24"/>
      <c r="H359" s="24"/>
      <c r="I359" s="24"/>
      <c r="J359" s="24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>
      <c r="B360" s="27"/>
      <c r="C360" s="24"/>
      <c r="D360" s="24"/>
      <c r="E360" s="28"/>
      <c r="F360" s="28"/>
      <c r="G360" s="28"/>
      <c r="H360" s="28"/>
      <c r="I360" s="28"/>
      <c r="J360" s="2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>
      <c r="B361" s="27"/>
      <c r="C361" s="24"/>
      <c r="D361" s="24"/>
      <c r="E361" s="28"/>
      <c r="F361" s="28"/>
      <c r="G361" s="28"/>
      <c r="H361" s="28"/>
      <c r="I361" s="28"/>
      <c r="J361" s="28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>
      <c r="B362" s="27"/>
      <c r="C362" s="24"/>
      <c r="D362" s="24"/>
      <c r="E362" s="28"/>
      <c r="F362" s="28"/>
      <c r="G362" s="28"/>
      <c r="H362" s="28"/>
      <c r="I362" s="28"/>
      <c r="J362" s="28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>
      <c r="B363" s="27"/>
      <c r="C363" s="24"/>
      <c r="D363" s="24"/>
      <c r="E363" s="28"/>
      <c r="F363" s="28"/>
      <c r="G363" s="28"/>
      <c r="H363" s="28"/>
      <c r="I363" s="28"/>
      <c r="J363" s="28"/>
      <c r="L363" s="17"/>
      <c r="M363" s="17"/>
      <c r="N363" s="17"/>
      <c r="O363" s="17"/>
      <c r="P363" s="17"/>
      <c r="Q363" s="17"/>
      <c r="R363" s="17"/>
      <c r="S363" s="14"/>
      <c r="T363" s="14"/>
      <c r="U363" s="14"/>
      <c r="V363" s="14"/>
      <c r="W363" s="14"/>
      <c r="X363" s="17"/>
      <c r="Y363" s="17"/>
      <c r="Z363" s="17"/>
      <c r="AA363" s="17"/>
      <c r="AB363" s="17"/>
      <c r="AC363" s="17"/>
      <c r="AD363" s="17"/>
      <c r="AE363" s="17"/>
    </row>
    <row r="364" spans="1:31"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>
      <c r="A383" s="129"/>
      <c r="B383" s="29"/>
      <c r="C383" s="23"/>
      <c r="D383" s="23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>
      <c r="A389" s="129"/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>
      <c r="A392" s="129"/>
      <c r="B392" s="27"/>
      <c r="C392" s="28"/>
      <c r="D392" s="28"/>
      <c r="E392" s="24"/>
      <c r="F392" s="24"/>
      <c r="G392" s="24"/>
      <c r="H392" s="24"/>
      <c r="I392" s="24"/>
      <c r="J392" s="24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>
      <c r="A412" s="129"/>
      <c r="B412" s="27"/>
      <c r="C412" s="24"/>
      <c r="D412" s="24"/>
      <c r="E412" s="28"/>
      <c r="F412" s="28"/>
      <c r="G412" s="28"/>
      <c r="H412" s="28"/>
      <c r="I412" s="28"/>
      <c r="J412" s="28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>
      <c r="A419" s="129"/>
      <c r="B419" s="29"/>
      <c r="C419" s="23"/>
      <c r="D419" s="23"/>
      <c r="E419" s="24"/>
      <c r="F419" s="24"/>
      <c r="G419" s="24"/>
      <c r="H419" s="24"/>
      <c r="I419" s="24"/>
      <c r="J419" s="24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>
      <c r="A420" s="129"/>
      <c r="B420" s="27"/>
      <c r="C420" s="28"/>
      <c r="D420" s="28"/>
      <c r="E420" s="24"/>
      <c r="F420" s="24"/>
      <c r="G420" s="24"/>
      <c r="H420" s="24"/>
      <c r="I420" s="24"/>
      <c r="J420" s="24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>
      <c r="A428" s="129"/>
      <c r="B428" s="27"/>
      <c r="C428" s="28"/>
      <c r="D428" s="28"/>
      <c r="E428" s="24"/>
      <c r="F428" s="24"/>
      <c r="G428" s="24"/>
      <c r="H428" s="24"/>
      <c r="I428" s="24"/>
      <c r="J428" s="24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>
      <c r="A429" s="129"/>
      <c r="B429" s="29"/>
      <c r="C429" s="23"/>
      <c r="D429" s="23"/>
      <c r="E429" s="24"/>
      <c r="F429" s="24"/>
      <c r="G429" s="24"/>
      <c r="H429" s="24"/>
      <c r="I429" s="24"/>
      <c r="J429" s="24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>
      <c r="A430" s="129"/>
      <c r="B430" s="27"/>
      <c r="C430" s="28"/>
      <c r="D430" s="28"/>
      <c r="E430" s="24"/>
      <c r="F430" s="24"/>
      <c r="G430" s="24"/>
      <c r="H430" s="24"/>
      <c r="I430" s="24"/>
      <c r="J430" s="24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>
      <c r="A431" s="129"/>
      <c r="B431" s="27"/>
      <c r="C431" s="28"/>
      <c r="D431" s="28"/>
      <c r="E431" s="24"/>
      <c r="F431" s="24"/>
      <c r="G431" s="24"/>
      <c r="H431" s="24"/>
      <c r="I431" s="24"/>
      <c r="J431" s="24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>
      <c r="A432" s="129"/>
      <c r="B432" s="27"/>
      <c r="C432" s="28"/>
      <c r="D432" s="28"/>
      <c r="E432" s="24"/>
      <c r="F432" s="24"/>
      <c r="G432" s="24"/>
      <c r="H432" s="24"/>
      <c r="I432" s="24"/>
      <c r="J432" s="24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>
      <c r="A433" s="129"/>
      <c r="B433" s="27"/>
      <c r="C433" s="28"/>
      <c r="D433" s="28"/>
      <c r="E433" s="24"/>
      <c r="F433" s="24"/>
      <c r="G433" s="24"/>
      <c r="H433" s="24"/>
      <c r="I433" s="24"/>
      <c r="J433" s="24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>
      <c r="A455" s="129"/>
      <c r="B455" s="29"/>
      <c r="C455" s="23"/>
      <c r="D455" s="23"/>
      <c r="E455" s="24"/>
      <c r="F455" s="24"/>
      <c r="G455" s="24"/>
      <c r="H455" s="24"/>
      <c r="I455" s="24"/>
      <c r="J455" s="24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>
      <c r="A456" s="129"/>
      <c r="B456" s="27"/>
      <c r="C456" s="28"/>
      <c r="D456" s="28"/>
      <c r="E456" s="24"/>
      <c r="F456" s="24"/>
      <c r="G456" s="24"/>
      <c r="H456" s="24"/>
      <c r="I456" s="24"/>
      <c r="J456" s="24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>
      <c r="A457" s="129"/>
      <c r="B457" s="27"/>
      <c r="C457" s="28"/>
      <c r="D457" s="28"/>
      <c r="E457" s="24"/>
      <c r="F457" s="24"/>
      <c r="G457" s="24"/>
      <c r="H457" s="24"/>
      <c r="I457" s="24"/>
      <c r="J457" s="24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>
      <c r="A458" s="129"/>
      <c r="B458" s="27"/>
      <c r="C458" s="28"/>
      <c r="D458" s="28"/>
      <c r="E458" s="24"/>
      <c r="F458" s="24"/>
      <c r="G458" s="24"/>
      <c r="H458" s="24"/>
      <c r="I458" s="24"/>
      <c r="J458" s="24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>
      <c r="A459" s="129"/>
      <c r="B459" s="27"/>
      <c r="C459" s="28"/>
      <c r="D459" s="28"/>
      <c r="E459" s="24"/>
      <c r="F459" s="24"/>
      <c r="G459" s="24"/>
      <c r="H459" s="24"/>
      <c r="I459" s="24"/>
      <c r="J459" s="24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>
      <c r="A469" s="129"/>
      <c r="B469" s="27"/>
      <c r="C469" s="28"/>
      <c r="D469" s="28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>
      <c r="A476" s="129"/>
      <c r="B476" s="27"/>
      <c r="C476" s="24"/>
      <c r="D476" s="24"/>
      <c r="E476" s="28"/>
      <c r="F476" s="28"/>
      <c r="G476" s="28"/>
      <c r="H476" s="28"/>
      <c r="I476" s="28"/>
      <c r="J476" s="28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>
      <c r="A477" s="129"/>
      <c r="B477" s="27"/>
      <c r="C477" s="24"/>
      <c r="D477" s="24"/>
      <c r="E477" s="28"/>
      <c r="F477" s="28"/>
      <c r="G477" s="28"/>
      <c r="H477" s="28"/>
      <c r="I477" s="28"/>
      <c r="J477" s="28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>
      <c r="A478" s="129"/>
      <c r="B478" s="27"/>
      <c r="C478" s="24"/>
      <c r="D478" s="24"/>
      <c r="E478" s="28"/>
      <c r="F478" s="28"/>
      <c r="G478" s="28"/>
      <c r="H478" s="28"/>
      <c r="I478" s="28"/>
      <c r="J478" s="28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>
      <c r="A479" s="129"/>
      <c r="B479" s="27"/>
      <c r="C479" s="24"/>
      <c r="D479" s="24"/>
      <c r="E479" s="28"/>
      <c r="F479" s="28"/>
      <c r="G479" s="28"/>
      <c r="H479" s="28"/>
      <c r="I479" s="28"/>
      <c r="J479" s="28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>
      <c r="A480" s="129"/>
      <c r="B480" s="27"/>
      <c r="C480" s="24"/>
      <c r="D480" s="24"/>
      <c r="E480" s="28"/>
      <c r="F480" s="28"/>
      <c r="G480" s="28"/>
      <c r="H480" s="28"/>
      <c r="I480" s="28"/>
      <c r="J480" s="28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>
      <c r="A481" s="129"/>
      <c r="B481" s="29"/>
      <c r="C481" s="23"/>
      <c r="D481" s="23"/>
      <c r="E481" s="24"/>
      <c r="F481" s="24"/>
      <c r="G481" s="24"/>
      <c r="H481" s="24"/>
      <c r="I481" s="24"/>
      <c r="J481" s="24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>
      <c r="A482" s="129"/>
      <c r="B482" s="32"/>
      <c r="C482" s="33"/>
      <c r="D482" s="33"/>
      <c r="E482" s="24"/>
      <c r="F482" s="24"/>
      <c r="G482" s="24"/>
      <c r="H482" s="24"/>
      <c r="I482" s="24"/>
      <c r="J482" s="24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</row>
    <row r="483" spans="1:31">
      <c r="A483" s="129"/>
      <c r="B483" s="34"/>
      <c r="C483" s="35"/>
      <c r="D483" s="35"/>
      <c r="E483" s="36"/>
      <c r="F483" s="36"/>
      <c r="G483" s="36"/>
      <c r="H483" s="36"/>
      <c r="I483" s="36"/>
      <c r="J483" s="36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</row>
    <row r="484" spans="1:3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</row>
    <row r="485" spans="1:3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</row>
    <row r="486" spans="1:3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</row>
    <row r="487" spans="1:31">
      <c r="A487" s="129"/>
      <c r="B487" s="34"/>
      <c r="C487" s="35"/>
      <c r="D487" s="35"/>
      <c r="E487" s="36"/>
      <c r="F487" s="36"/>
      <c r="G487" s="36"/>
      <c r="H487" s="36"/>
      <c r="I487" s="36"/>
      <c r="J487" s="36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</row>
    <row r="488" spans="1:3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60"/>
      <c r="L488" s="14"/>
      <c r="M488" s="14"/>
      <c r="N488" s="14"/>
      <c r="O488" s="14"/>
      <c r="P488" s="14"/>
      <c r="Q488" s="14"/>
      <c r="R488" s="14"/>
      <c r="X488" s="14"/>
      <c r="Y488" s="14"/>
      <c r="Z488" s="14"/>
      <c r="AA488" s="14"/>
      <c r="AB488" s="14"/>
      <c r="AC488" s="14"/>
      <c r="AD488" s="14"/>
      <c r="AE488" s="14"/>
    </row>
    <row r="489" spans="1:31">
      <c r="A489" s="129"/>
      <c r="B489" s="19"/>
      <c r="C489" s="24"/>
      <c r="D489" s="24"/>
      <c r="E489" s="37"/>
      <c r="F489" s="37"/>
      <c r="G489" s="37"/>
      <c r="H489" s="37"/>
      <c r="I489" s="37"/>
      <c r="J489" s="37"/>
    </row>
    <row r="490" spans="1:31">
      <c r="A490" s="129"/>
      <c r="B490" s="19"/>
      <c r="C490" s="24"/>
      <c r="D490" s="24"/>
      <c r="E490" s="37"/>
      <c r="F490" s="37"/>
      <c r="G490" s="37"/>
      <c r="H490" s="37"/>
      <c r="I490" s="37"/>
      <c r="J490" s="37"/>
    </row>
    <row r="491" spans="1:31">
      <c r="A491" s="129"/>
      <c r="B491" s="19"/>
      <c r="C491" s="24"/>
      <c r="D491" s="24"/>
      <c r="E491" s="37"/>
      <c r="F491" s="37"/>
      <c r="G491" s="37"/>
      <c r="H491" s="37"/>
      <c r="I491" s="37"/>
      <c r="J491" s="37"/>
    </row>
    <row r="492" spans="1:31">
      <c r="A492" s="129"/>
      <c r="B492" s="19"/>
      <c r="C492" s="24"/>
      <c r="D492" s="24"/>
      <c r="E492" s="37"/>
      <c r="F492" s="37"/>
      <c r="G492" s="37"/>
      <c r="H492" s="37"/>
      <c r="I492" s="37"/>
      <c r="J492" s="37"/>
    </row>
    <row r="493" spans="1:31">
      <c r="A493" s="129"/>
      <c r="B493" s="19"/>
      <c r="C493" s="24"/>
      <c r="D493" s="24"/>
      <c r="E493" s="37"/>
      <c r="F493" s="37"/>
      <c r="G493" s="37"/>
      <c r="H493" s="37"/>
      <c r="I493" s="37"/>
      <c r="J493" s="37"/>
    </row>
    <row r="494" spans="1:31">
      <c r="A494" s="129"/>
      <c r="B494" s="19"/>
      <c r="C494" s="24"/>
      <c r="D494" s="24"/>
      <c r="E494" s="37"/>
      <c r="F494" s="37"/>
      <c r="G494" s="37"/>
      <c r="H494" s="37"/>
      <c r="I494" s="37"/>
      <c r="J494" s="37"/>
    </row>
    <row r="495" spans="1:31">
      <c r="A495" s="129"/>
      <c r="B495" s="34"/>
      <c r="C495" s="35"/>
      <c r="D495" s="35"/>
      <c r="E495" s="36"/>
      <c r="F495" s="36"/>
      <c r="G495" s="36"/>
      <c r="H495" s="36"/>
      <c r="I495" s="36"/>
      <c r="J495" s="36"/>
    </row>
    <row r="496" spans="1:31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31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31">
      <c r="A498" s="129"/>
      <c r="B498" s="19"/>
      <c r="C498" s="37"/>
      <c r="D498" s="37"/>
      <c r="E498" s="24"/>
      <c r="F498" s="24"/>
      <c r="G498" s="24"/>
      <c r="H498" s="24"/>
      <c r="I498" s="24"/>
      <c r="J498" s="24"/>
      <c r="S498" s="17"/>
      <c r="T498" s="17"/>
      <c r="U498" s="17"/>
      <c r="V498" s="17"/>
      <c r="W498" s="17"/>
    </row>
    <row r="499" spans="1:31">
      <c r="B499" s="19"/>
      <c r="C499" s="37"/>
      <c r="D499" s="37"/>
      <c r="E499" s="24"/>
      <c r="F499" s="24"/>
      <c r="G499" s="24"/>
      <c r="H499" s="24"/>
      <c r="I499" s="24"/>
      <c r="J499" s="24"/>
      <c r="K499" s="18"/>
      <c r="L499" s="17"/>
      <c r="M499" s="17"/>
      <c r="N499" s="17"/>
      <c r="O499" s="17"/>
      <c r="P499" s="17"/>
      <c r="Q499" s="17"/>
      <c r="R499" s="17"/>
      <c r="X499" s="17"/>
      <c r="Y499" s="17"/>
      <c r="Z499" s="17"/>
      <c r="AA499" s="17"/>
      <c r="AB499" s="17"/>
      <c r="AC499" s="17"/>
      <c r="AD499" s="17"/>
      <c r="AE499" s="17"/>
    </row>
    <row r="500" spans="1:31" s="12" customFormat="1">
      <c r="A500" s="130"/>
      <c r="B500" s="19"/>
      <c r="C500" s="37"/>
      <c r="D500" s="37"/>
      <c r="E500" s="24"/>
      <c r="F500" s="24"/>
      <c r="G500" s="24"/>
      <c r="H500" s="24"/>
      <c r="I500" s="24"/>
      <c r="J500" s="24"/>
      <c r="K500" s="49"/>
    </row>
    <row r="501" spans="1:31" s="12" customFormat="1">
      <c r="A501" s="130"/>
      <c r="B501" s="32"/>
      <c r="C501" s="33"/>
      <c r="D501" s="33"/>
      <c r="E501" s="24"/>
      <c r="F501" s="24"/>
      <c r="G501" s="24"/>
      <c r="H501" s="24"/>
      <c r="I501" s="24"/>
      <c r="J501" s="24"/>
      <c r="K501" s="49"/>
    </row>
    <row r="502" spans="1:31" s="12" customFormat="1">
      <c r="A502" s="130"/>
      <c r="B502" s="19"/>
      <c r="C502" s="37"/>
      <c r="D502" s="37"/>
      <c r="E502" s="24"/>
      <c r="F502" s="24"/>
      <c r="G502" s="24"/>
      <c r="H502" s="24"/>
      <c r="I502" s="24"/>
      <c r="J502" s="24"/>
      <c r="K502" s="49"/>
    </row>
    <row r="503" spans="1:31" s="12" customFormat="1">
      <c r="A503" s="130"/>
      <c r="B503" s="19"/>
      <c r="C503" s="37"/>
      <c r="D503" s="37"/>
      <c r="E503" s="24"/>
      <c r="F503" s="24"/>
      <c r="G503" s="24"/>
      <c r="H503" s="24"/>
      <c r="I503" s="24"/>
      <c r="J503" s="24"/>
      <c r="K503" s="49"/>
    </row>
    <row r="504" spans="1:31" s="12" customFormat="1">
      <c r="A504" s="130"/>
      <c r="B504" s="19"/>
      <c r="C504" s="37"/>
      <c r="D504" s="37"/>
      <c r="E504" s="24"/>
      <c r="F504" s="24"/>
      <c r="G504" s="24"/>
      <c r="H504" s="24"/>
      <c r="I504" s="24"/>
      <c r="J504" s="24"/>
      <c r="K504" s="49"/>
    </row>
    <row r="505" spans="1:31" s="12" customFormat="1">
      <c r="A505" s="130"/>
      <c r="B505" s="19"/>
      <c r="C505" s="37"/>
      <c r="D505" s="37"/>
      <c r="E505" s="24"/>
      <c r="F505" s="24"/>
      <c r="G505" s="24"/>
      <c r="H505" s="24"/>
      <c r="I505" s="24"/>
      <c r="J505" s="24"/>
      <c r="K505" s="49"/>
    </row>
    <row r="506" spans="1:31" s="12" customFormat="1">
      <c r="A506" s="130"/>
      <c r="B506" s="19"/>
      <c r="C506" s="37"/>
      <c r="D506" s="37"/>
      <c r="E506" s="24"/>
      <c r="F506" s="24"/>
      <c r="G506" s="24"/>
      <c r="H506" s="24"/>
      <c r="I506" s="24"/>
      <c r="J506" s="24"/>
      <c r="K506" s="49"/>
    </row>
    <row r="507" spans="1:31" s="12" customFormat="1">
      <c r="A507" s="130"/>
      <c r="B507" s="19"/>
      <c r="C507" s="37"/>
      <c r="D507" s="37"/>
      <c r="E507" s="24"/>
      <c r="F507" s="24"/>
      <c r="G507" s="24"/>
      <c r="H507" s="24"/>
      <c r="I507" s="24"/>
      <c r="J507" s="24"/>
      <c r="K507" s="49"/>
      <c r="S507" s="17"/>
      <c r="T507" s="17"/>
      <c r="U507" s="17"/>
      <c r="V507" s="17"/>
      <c r="W507" s="17"/>
    </row>
    <row r="508" spans="1:3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X740" s="17"/>
      <c r="Y740" s="17"/>
      <c r="Z740" s="17"/>
      <c r="AA740" s="17"/>
      <c r="AB740" s="17"/>
      <c r="AC740" s="17"/>
      <c r="AD740" s="17"/>
      <c r="AE740" s="17"/>
    </row>
  </sheetData>
  <sortState ref="E149:E154">
    <sortCondition ref="E149"/>
  </sortState>
  <mergeCells count="254">
    <mergeCell ref="S3:AB3"/>
    <mergeCell ref="AC3:AE3"/>
    <mergeCell ref="S2:AE2"/>
    <mergeCell ref="M3:M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J3:J4"/>
    <mergeCell ref="K3:K4"/>
    <mergeCell ref="C24:E24"/>
    <mergeCell ref="C25:E25"/>
    <mergeCell ref="C26:E26"/>
    <mergeCell ref="Q3:Q4"/>
    <mergeCell ref="F2:F4"/>
    <mergeCell ref="H2:H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D72:E72"/>
    <mergeCell ref="D73:E73"/>
    <mergeCell ref="D79:E79"/>
    <mergeCell ref="C80:E80"/>
    <mergeCell ref="C81:E81"/>
    <mergeCell ref="D82:E82"/>
    <mergeCell ref="C66:E66"/>
    <mergeCell ref="D67:E67"/>
    <mergeCell ref="D68:E68"/>
    <mergeCell ref="D69:E69"/>
    <mergeCell ref="C70:E70"/>
    <mergeCell ref="D71:E71"/>
    <mergeCell ref="D92:E92"/>
    <mergeCell ref="D93:E93"/>
    <mergeCell ref="D94:E94"/>
    <mergeCell ref="D95:E95"/>
    <mergeCell ref="D96:E96"/>
    <mergeCell ref="D97:E97"/>
    <mergeCell ref="D83:E83"/>
    <mergeCell ref="C84:E84"/>
    <mergeCell ref="C88:E88"/>
    <mergeCell ref="C89:E89"/>
    <mergeCell ref="D90:E90"/>
    <mergeCell ref="D91:E91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C100:E100"/>
    <mergeCell ref="D101:E101"/>
    <mergeCell ref="D102:E102"/>
    <mergeCell ref="D103:E103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28:E128"/>
    <mergeCell ref="D129:E129"/>
    <mergeCell ref="D130:E130"/>
    <mergeCell ref="D131:E131"/>
    <mergeCell ref="D132:E132"/>
    <mergeCell ref="D133:E133"/>
    <mergeCell ref="C122:E122"/>
    <mergeCell ref="D123:E123"/>
    <mergeCell ref="D124:E124"/>
    <mergeCell ref="C125:E125"/>
    <mergeCell ref="D126:E126"/>
    <mergeCell ref="D127:E127"/>
    <mergeCell ref="C140:E140"/>
    <mergeCell ref="D141:E141"/>
    <mergeCell ref="D142:E142"/>
    <mergeCell ref="D144:E144"/>
    <mergeCell ref="D152:E152"/>
    <mergeCell ref="D153:E153"/>
    <mergeCell ref="D134:E134"/>
    <mergeCell ref="D135:E135"/>
    <mergeCell ref="D136:E136"/>
    <mergeCell ref="C137:E137"/>
    <mergeCell ref="C138:E138"/>
    <mergeCell ref="C139:E139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C262:E262"/>
    <mergeCell ref="C263:E263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G2:G4"/>
    <mergeCell ref="B276:E276"/>
    <mergeCell ref="L2:R2"/>
    <mergeCell ref="L3:L4"/>
    <mergeCell ref="N3:N4"/>
    <mergeCell ref="O3:O4"/>
    <mergeCell ref="P3:P4"/>
    <mergeCell ref="R3:R4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D266:E266"/>
    <mergeCell ref="D267:E267"/>
    <mergeCell ref="C268:E268"/>
    <mergeCell ref="C269:E269"/>
    <mergeCell ref="D250:E250"/>
    <mergeCell ref="C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1"/>
  </sheetPr>
  <dimension ref="A1:Z724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5" ht="15.75" thickBot="1">
      <c r="X1" s="11" t="s">
        <v>827</v>
      </c>
    </row>
    <row r="2" spans="1:25" ht="15" customHeight="1">
      <c r="B2" s="750" t="s">
        <v>0</v>
      </c>
      <c r="C2" s="751"/>
      <c r="D2" s="751"/>
      <c r="E2" s="751"/>
      <c r="F2" s="855" t="s">
        <v>1091</v>
      </c>
      <c r="G2" s="855" t="s">
        <v>1106</v>
      </c>
      <c r="H2" s="765" t="s">
        <v>1115</v>
      </c>
      <c r="I2" s="858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5" ht="27.75" customHeight="1">
      <c r="B3" s="752"/>
      <c r="C3" s="753"/>
      <c r="D3" s="753"/>
      <c r="E3" s="753"/>
      <c r="F3" s="856"/>
      <c r="G3" s="856"/>
      <c r="H3" s="766"/>
      <c r="I3" s="853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5" ht="15.75" thickBot="1">
      <c r="B4" s="754"/>
      <c r="C4" s="755"/>
      <c r="D4" s="755"/>
      <c r="E4" s="755"/>
      <c r="F4" s="857"/>
      <c r="G4" s="857"/>
      <c r="H4" s="767"/>
      <c r="I4" s="854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>
      <c r="B5" s="84" t="s">
        <v>118</v>
      </c>
      <c r="C5" s="834" t="s">
        <v>119</v>
      </c>
      <c r="D5" s="835"/>
      <c r="E5" s="835"/>
      <c r="F5" s="242">
        <f>F6+F20</f>
        <v>547519</v>
      </c>
      <c r="G5" s="242">
        <f>G6+G20</f>
        <v>547519</v>
      </c>
      <c r="H5" s="242">
        <f>H6+H20</f>
        <v>547519</v>
      </c>
      <c r="I5" s="242">
        <f>I6+I20</f>
        <v>547519</v>
      </c>
      <c r="J5" s="147">
        <f t="shared" ref="J5:X5" si="0">J6+J20</f>
        <v>0</v>
      </c>
      <c r="K5" s="164">
        <f>SUM(I5:J5)</f>
        <v>547519</v>
      </c>
      <c r="L5" s="86">
        <f t="shared" si="0"/>
        <v>52519</v>
      </c>
      <c r="M5" s="87">
        <f t="shared" si="0"/>
        <v>45000</v>
      </c>
      <c r="N5" s="87">
        <f t="shared" si="0"/>
        <v>45000</v>
      </c>
      <c r="O5" s="87">
        <f t="shared" si="0"/>
        <v>45000</v>
      </c>
      <c r="P5" s="87">
        <f t="shared" si="0"/>
        <v>45000</v>
      </c>
      <c r="Q5" s="90">
        <f t="shared" si="0"/>
        <v>45000</v>
      </c>
      <c r="R5" s="536">
        <f>SUM(L5:Q5)</f>
        <v>277519</v>
      </c>
      <c r="S5" s="442">
        <f t="shared" si="0"/>
        <v>45000</v>
      </c>
      <c r="T5" s="87">
        <f t="shared" si="0"/>
        <v>45000</v>
      </c>
      <c r="U5" s="90">
        <f t="shared" si="0"/>
        <v>45000</v>
      </c>
      <c r="V5" s="486">
        <f t="shared" si="0"/>
        <v>45000</v>
      </c>
      <c r="W5" s="89">
        <f t="shared" si="0"/>
        <v>45000</v>
      </c>
      <c r="X5" s="91">
        <f t="shared" si="0"/>
        <v>45000</v>
      </c>
    </row>
    <row r="6" spans="1:25">
      <c r="B6" s="124" t="s">
        <v>609</v>
      </c>
      <c r="C6" s="748" t="s">
        <v>120</v>
      </c>
      <c r="D6" s="749"/>
      <c r="E6" s="749"/>
      <c r="F6" s="243">
        <f>F7+F8+F9+F10+F11+F12+F13+F14+F15+F16+F17+F18+F19</f>
        <v>547519</v>
      </c>
      <c r="G6" s="243">
        <f>G7+G8+G9+G10+G11+G12+G13+G14+G15+G16+G17+G18+G19</f>
        <v>547519</v>
      </c>
      <c r="H6" s="243">
        <f>H7+H8+H9+H10+H11+H12+H13+H14+H15+H16+H17+H18+H19</f>
        <v>547519</v>
      </c>
      <c r="I6" s="243">
        <f>I7+I8+I9+I10+I11+I12+I13+I14+I15+I16+I17+I18+I19</f>
        <v>547519</v>
      </c>
      <c r="J6" s="148">
        <f t="shared" ref="J6:X6" si="1">J7+J8+J9+J10+J11+J12+J13+J14+J15+J16+J17+J18+J19</f>
        <v>0</v>
      </c>
      <c r="K6" s="165">
        <f t="shared" ref="K6:K72" si="2">SUM(I6:J6)</f>
        <v>547519</v>
      </c>
      <c r="L6" s="118">
        <f t="shared" si="1"/>
        <v>52519</v>
      </c>
      <c r="M6" s="119">
        <f t="shared" si="1"/>
        <v>45000</v>
      </c>
      <c r="N6" s="119">
        <f t="shared" si="1"/>
        <v>45000</v>
      </c>
      <c r="O6" s="119">
        <f t="shared" si="1"/>
        <v>45000</v>
      </c>
      <c r="P6" s="119">
        <f t="shared" si="1"/>
        <v>45000</v>
      </c>
      <c r="Q6" s="122">
        <f t="shared" si="1"/>
        <v>45000</v>
      </c>
      <c r="R6" s="537">
        <f t="shared" ref="R6:R69" si="3">SUM(L6:Q6)</f>
        <v>277519</v>
      </c>
      <c r="S6" s="443">
        <f t="shared" si="1"/>
        <v>45000</v>
      </c>
      <c r="T6" s="119">
        <f t="shared" si="1"/>
        <v>45000</v>
      </c>
      <c r="U6" s="122">
        <f t="shared" si="1"/>
        <v>45000</v>
      </c>
      <c r="V6" s="487">
        <f t="shared" si="1"/>
        <v>45000</v>
      </c>
      <c r="W6" s="121">
        <f t="shared" si="1"/>
        <v>45000</v>
      </c>
      <c r="X6" s="123">
        <f t="shared" si="1"/>
        <v>45000</v>
      </c>
    </row>
    <row r="7" spans="1:25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266">
        <v>540000</v>
      </c>
      <c r="H7" s="266">
        <v>540000</v>
      </c>
      <c r="I7" s="266">
        <f>SUM(R7:X7)</f>
        <v>540000</v>
      </c>
      <c r="J7" s="190"/>
      <c r="K7" s="191">
        <f t="shared" si="2"/>
        <v>540000</v>
      </c>
      <c r="L7" s="199">
        <v>45000</v>
      </c>
      <c r="M7" s="193">
        <v>45000</v>
      </c>
      <c r="N7" s="193">
        <v>45000</v>
      </c>
      <c r="O7" s="193">
        <v>45000</v>
      </c>
      <c r="P7" s="193">
        <v>45000</v>
      </c>
      <c r="Q7" s="194">
        <v>45000</v>
      </c>
      <c r="R7" s="538">
        <f t="shared" si="3"/>
        <v>270000</v>
      </c>
      <c r="S7" s="444">
        <v>45000</v>
      </c>
      <c r="T7" s="193">
        <v>45000</v>
      </c>
      <c r="U7" s="194">
        <v>45000</v>
      </c>
      <c r="V7" s="492">
        <v>45000</v>
      </c>
      <c r="W7" s="192">
        <v>45000</v>
      </c>
      <c r="X7" s="195">
        <v>45000</v>
      </c>
      <c r="Y7" s="210"/>
    </row>
    <row r="8" spans="1:25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266">
        <v>7519</v>
      </c>
      <c r="H8" s="266">
        <v>7519</v>
      </c>
      <c r="I8" s="266">
        <f t="shared" ref="I8" si="4">SUM(R8:X8)</f>
        <v>7519</v>
      </c>
      <c r="J8" s="190"/>
      <c r="K8" s="191">
        <f t="shared" si="2"/>
        <v>7519</v>
      </c>
      <c r="L8" s="199">
        <v>7519</v>
      </c>
      <c r="M8" s="193"/>
      <c r="N8" s="193"/>
      <c r="O8" s="193"/>
      <c r="P8" s="193"/>
      <c r="Q8" s="194"/>
      <c r="R8" s="538">
        <f t="shared" si="3"/>
        <v>7519</v>
      </c>
      <c r="S8" s="444"/>
      <c r="T8" s="193"/>
      <c r="U8" s="194"/>
      <c r="V8" s="492"/>
      <c r="W8" s="192"/>
      <c r="X8" s="195"/>
      <c r="Y8" s="210"/>
    </row>
    <row r="9" spans="1:25" s="209" customFormat="1" ht="15.75" hidden="1" thickBot="1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/>
      <c r="I9" s="266">
        <f t="shared" ref="I9:I19" si="5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t="15.75" hidden="1" thickBot="1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/>
      <c r="I10" s="266">
        <f t="shared" si="5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t="15.75" hidden="1" thickBot="1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/>
      <c r="I11" s="266">
        <f t="shared" si="5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t="15.75" hidden="1" thickBot="1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/>
      <c r="I12" s="266">
        <f t="shared" si="5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t="15.75" hidden="1" thickBot="1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/>
      <c r="I13" s="266">
        <f t="shared" si="5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t="15.75" hidden="1" thickBot="1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/>
      <c r="I14" s="266">
        <f t="shared" si="5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t="15.75" hidden="1" thickBot="1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/>
      <c r="I15" s="266">
        <f t="shared" si="5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/>
      <c r="I16" s="266">
        <f t="shared" si="5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/>
      <c r="I17" s="266">
        <f t="shared" si="5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/>
      <c r="I18" s="266">
        <f t="shared" si="5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/>
      <c r="I19" s="266">
        <f t="shared" si="5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 ht="15.75" hidden="1" thickBot="1">
      <c r="B20" s="92" t="s">
        <v>623</v>
      </c>
      <c r="C20" s="736" t="s">
        <v>146</v>
      </c>
      <c r="D20" s="737"/>
      <c r="E20" s="737"/>
      <c r="F20" s="245">
        <f>F21+F22+F23</f>
        <v>0</v>
      </c>
      <c r="G20" s="245">
        <f>G21+G22+G23</f>
        <v>0</v>
      </c>
      <c r="H20" s="245">
        <f>H21+H22+H23</f>
        <v>0</v>
      </c>
      <c r="I20" s="245">
        <f>I21+I22+I23</f>
        <v>0</v>
      </c>
      <c r="J20" s="150">
        <f t="shared" ref="J20:X20" si="6">J21+J22+J23</f>
        <v>0</v>
      </c>
      <c r="K20" s="166">
        <f t="shared" si="2"/>
        <v>0</v>
      </c>
      <c r="L20" s="94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8">
        <f t="shared" si="6"/>
        <v>0</v>
      </c>
      <c r="R20" s="539">
        <f t="shared" si="3"/>
        <v>0</v>
      </c>
      <c r="S20" s="445">
        <f t="shared" si="6"/>
        <v>0</v>
      </c>
      <c r="T20" s="95">
        <f t="shared" si="6"/>
        <v>0</v>
      </c>
      <c r="U20" s="98">
        <f t="shared" si="6"/>
        <v>0</v>
      </c>
      <c r="V20" s="489">
        <f t="shared" si="6"/>
        <v>0</v>
      </c>
      <c r="W20" s="97">
        <f t="shared" si="6"/>
        <v>0</v>
      </c>
      <c r="X20" s="99">
        <f t="shared" si="6"/>
        <v>0</v>
      </c>
      <c r="Y20" s="210"/>
      <c r="Z20" s="209"/>
    </row>
    <row r="21" spans="1:26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251"/>
      <c r="G21" s="251"/>
      <c r="H21" s="251"/>
      <c r="I21" s="251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251"/>
      <c r="G22" s="251"/>
      <c r="H22" s="251"/>
      <c r="I22" s="251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  <c r="Y22" s="210"/>
      <c r="Z22" s="209"/>
    </row>
    <row r="23" spans="1:26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267"/>
      <c r="G23" s="267"/>
      <c r="H23" s="267"/>
      <c r="I23" s="267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247">
        <f>F25+F26+F27+F28+F29+F30+F31</f>
        <v>123080</v>
      </c>
      <c r="G24" s="247">
        <f>G25+G26+G27+G28+G29+G30+G31</f>
        <v>123080</v>
      </c>
      <c r="H24" s="247">
        <f>H25+H26+H27+H28+H29+H30+H31</f>
        <v>123080</v>
      </c>
      <c r="I24" s="247">
        <f>I25+I26+I27+I28+I29+I30+I31</f>
        <v>123080</v>
      </c>
      <c r="J24" s="152">
        <f t="shared" ref="J24:X24" si="7">J25+J26+J27+J28+J29+J30+J31</f>
        <v>0</v>
      </c>
      <c r="K24" s="164">
        <f t="shared" si="2"/>
        <v>123080</v>
      </c>
      <c r="L24" s="86">
        <f t="shared" si="7"/>
        <v>14180</v>
      </c>
      <c r="M24" s="87">
        <f t="shared" si="7"/>
        <v>9900</v>
      </c>
      <c r="N24" s="87">
        <f t="shared" si="7"/>
        <v>9900</v>
      </c>
      <c r="O24" s="87">
        <f t="shared" si="7"/>
        <v>9900</v>
      </c>
      <c r="P24" s="87">
        <f t="shared" si="7"/>
        <v>9900</v>
      </c>
      <c r="Q24" s="90">
        <f t="shared" si="7"/>
        <v>9900</v>
      </c>
      <c r="R24" s="536">
        <f t="shared" si="3"/>
        <v>63680</v>
      </c>
      <c r="S24" s="442">
        <f t="shared" si="7"/>
        <v>9900</v>
      </c>
      <c r="T24" s="87">
        <f t="shared" si="7"/>
        <v>9900</v>
      </c>
      <c r="U24" s="90">
        <f t="shared" si="7"/>
        <v>9900</v>
      </c>
      <c r="V24" s="486">
        <f t="shared" si="7"/>
        <v>9900</v>
      </c>
      <c r="W24" s="89">
        <f t="shared" si="7"/>
        <v>9900</v>
      </c>
      <c r="X24" s="91">
        <f t="shared" si="7"/>
        <v>9900</v>
      </c>
      <c r="Y24" s="210"/>
      <c r="Z24" s="209"/>
    </row>
    <row r="25" spans="1:26" ht="15.75" thickBot="1">
      <c r="B25" s="61"/>
      <c r="C25" s="826" t="s">
        <v>154</v>
      </c>
      <c r="D25" s="827"/>
      <c r="E25" s="827"/>
      <c r="F25" s="248">
        <v>123080</v>
      </c>
      <c r="G25" s="248">
        <v>123080</v>
      </c>
      <c r="H25" s="248">
        <v>123080</v>
      </c>
      <c r="I25" s="248">
        <f>SUM(R25:X25)</f>
        <v>123080</v>
      </c>
      <c r="J25" s="153"/>
      <c r="K25" s="167">
        <f t="shared" si="2"/>
        <v>123080</v>
      </c>
      <c r="L25" s="75">
        <v>14180</v>
      </c>
      <c r="M25" s="1">
        <v>9900</v>
      </c>
      <c r="N25" s="1">
        <v>9900</v>
      </c>
      <c r="O25" s="1">
        <v>9900</v>
      </c>
      <c r="P25" s="1">
        <v>9900</v>
      </c>
      <c r="Q25" s="81">
        <v>9900</v>
      </c>
      <c r="R25" s="541">
        <f t="shared" si="3"/>
        <v>63680</v>
      </c>
      <c r="S25" s="447">
        <v>9900</v>
      </c>
      <c r="T25" s="1">
        <v>9900</v>
      </c>
      <c r="U25" s="81">
        <v>9900</v>
      </c>
      <c r="V25" s="490">
        <v>9900</v>
      </c>
      <c r="W25" s="42">
        <v>9900</v>
      </c>
      <c r="X25" s="44">
        <v>9900</v>
      </c>
      <c r="Y25" s="210"/>
      <c r="Z25" s="209"/>
    </row>
    <row r="26" spans="1:26" ht="15.75" hidden="1" thickBot="1">
      <c r="B26" s="62"/>
      <c r="C26" s="822" t="s">
        <v>155</v>
      </c>
      <c r="D26" s="823"/>
      <c r="E26" s="823"/>
      <c r="F26" s="249"/>
      <c r="G26" s="249"/>
      <c r="H26" s="249"/>
      <c r="I26" s="249">
        <f t="shared" ref="I26:I31" si="8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t="15.75" hidden="1" thickBot="1">
      <c r="B27" s="62"/>
      <c r="C27" s="822" t="s">
        <v>156</v>
      </c>
      <c r="D27" s="823"/>
      <c r="E27" s="823"/>
      <c r="F27" s="249"/>
      <c r="G27" s="249"/>
      <c r="H27" s="249"/>
      <c r="I27" s="249">
        <f t="shared" si="8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t="15.75" hidden="1" thickBot="1">
      <c r="B28" s="62"/>
      <c r="C28" s="822" t="s">
        <v>157</v>
      </c>
      <c r="D28" s="823"/>
      <c r="E28" s="823"/>
      <c r="F28" s="249"/>
      <c r="G28" s="249"/>
      <c r="H28" s="249"/>
      <c r="I28" s="249">
        <f t="shared" si="8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t="15.75" hidden="1" thickBot="1">
      <c r="B29" s="62"/>
      <c r="C29" s="822" t="s">
        <v>158</v>
      </c>
      <c r="D29" s="823"/>
      <c r="E29" s="823"/>
      <c r="F29" s="249"/>
      <c r="G29" s="249"/>
      <c r="H29" s="249"/>
      <c r="I29" s="249">
        <f t="shared" si="8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t="15.75" hidden="1" thickBot="1">
      <c r="B30" s="62"/>
      <c r="C30" s="822" t="s">
        <v>159</v>
      </c>
      <c r="D30" s="823"/>
      <c r="E30" s="823"/>
      <c r="F30" s="249"/>
      <c r="G30" s="249"/>
      <c r="H30" s="249"/>
      <c r="I30" s="249">
        <f t="shared" si="8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>
      <c r="B31" s="63"/>
      <c r="C31" s="824" t="s">
        <v>160</v>
      </c>
      <c r="D31" s="825"/>
      <c r="E31" s="825"/>
      <c r="F31" s="250"/>
      <c r="G31" s="250"/>
      <c r="H31" s="250"/>
      <c r="I31" s="250">
        <f t="shared" si="8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>
      <c r="B32" s="84" t="s">
        <v>161</v>
      </c>
      <c r="C32" s="747" t="s">
        <v>162</v>
      </c>
      <c r="D32" s="771"/>
      <c r="E32" s="771"/>
      <c r="F32" s="247">
        <f>F33+F37+F40+F53+F56</f>
        <v>644125</v>
      </c>
      <c r="G32" s="247">
        <f>G33+G37+G40+G53+G56</f>
        <v>688185</v>
      </c>
      <c r="H32" s="247">
        <f>H33+H37+H40+H53+H56</f>
        <v>394722</v>
      </c>
      <c r="I32" s="247">
        <f>I33+I37+I40+I53+I56</f>
        <v>390139</v>
      </c>
      <c r="J32" s="152">
        <f>J33+J37+J40+J53+J56</f>
        <v>0</v>
      </c>
      <c r="K32" s="164">
        <f t="shared" si="2"/>
        <v>390139</v>
      </c>
      <c r="L32" s="86">
        <f t="shared" ref="L32:X32" si="9">L33+L37+L40+L53+L56</f>
        <v>50883</v>
      </c>
      <c r="M32" s="87">
        <f t="shared" si="9"/>
        <v>58381</v>
      </c>
      <c r="N32" s="87">
        <f t="shared" si="9"/>
        <v>78673</v>
      </c>
      <c r="O32" s="87">
        <f t="shared" si="9"/>
        <v>73509</v>
      </c>
      <c r="P32" s="87">
        <f t="shared" si="9"/>
        <v>71080</v>
      </c>
      <c r="Q32" s="90">
        <f t="shared" si="9"/>
        <v>20112</v>
      </c>
      <c r="R32" s="536">
        <f t="shared" si="3"/>
        <v>352638</v>
      </c>
      <c r="S32" s="442">
        <f t="shared" si="9"/>
        <v>61679</v>
      </c>
      <c r="T32" s="87">
        <f t="shared" si="9"/>
        <v>14620</v>
      </c>
      <c r="U32" s="90">
        <f t="shared" si="9"/>
        <v>-137395</v>
      </c>
      <c r="V32" s="486">
        <f t="shared" si="9"/>
        <v>38563</v>
      </c>
      <c r="W32" s="89">
        <f t="shared" si="9"/>
        <v>30416</v>
      </c>
      <c r="X32" s="91">
        <f t="shared" si="9"/>
        <v>29618</v>
      </c>
      <c r="Y32" s="210"/>
      <c r="Z32" s="209"/>
    </row>
    <row r="33" spans="1:26">
      <c r="B33" s="124" t="s">
        <v>627</v>
      </c>
      <c r="C33" s="748" t="s">
        <v>163</v>
      </c>
      <c r="D33" s="749"/>
      <c r="E33" s="749"/>
      <c r="F33" s="243">
        <f>F34+F35+F36</f>
        <v>342000</v>
      </c>
      <c r="G33" s="243">
        <f>G34+G35+G36</f>
        <v>346150</v>
      </c>
      <c r="H33" s="243">
        <f>H34+H35+H36</f>
        <v>82144</v>
      </c>
      <c r="I33" s="243">
        <f>I34+I35+I36</f>
        <v>82144</v>
      </c>
      <c r="J33" s="148">
        <f t="shared" ref="J33:X33" si="10">J34+J35+J36</f>
        <v>0</v>
      </c>
      <c r="K33" s="165">
        <f t="shared" si="2"/>
        <v>82144</v>
      </c>
      <c r="L33" s="118">
        <f t="shared" si="10"/>
        <v>26529</v>
      </c>
      <c r="M33" s="119">
        <f t="shared" si="10"/>
        <v>31349</v>
      </c>
      <c r="N33" s="119">
        <f t="shared" si="10"/>
        <v>53740</v>
      </c>
      <c r="O33" s="119">
        <f t="shared" si="10"/>
        <v>37097</v>
      </c>
      <c r="P33" s="119">
        <f t="shared" si="10"/>
        <v>44221</v>
      </c>
      <c r="Q33" s="122">
        <f t="shared" si="10"/>
        <v>5416</v>
      </c>
      <c r="R33" s="537">
        <f t="shared" si="3"/>
        <v>198352</v>
      </c>
      <c r="S33" s="443">
        <f t="shared" si="10"/>
        <v>20679</v>
      </c>
      <c r="T33" s="119">
        <f t="shared" si="10"/>
        <v>0</v>
      </c>
      <c r="U33" s="122">
        <f t="shared" si="10"/>
        <v>-149681</v>
      </c>
      <c r="V33" s="487">
        <f t="shared" si="10"/>
        <v>2102</v>
      </c>
      <c r="W33" s="121">
        <f t="shared" si="10"/>
        <v>8588</v>
      </c>
      <c r="X33" s="123">
        <f t="shared" si="10"/>
        <v>2104</v>
      </c>
      <c r="Y33" s="210"/>
      <c r="Z33" s="209"/>
    </row>
    <row r="34" spans="1:26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251">
        <v>300000</v>
      </c>
      <c r="G34" s="251">
        <v>300000</v>
      </c>
      <c r="H34" s="251">
        <v>35000</v>
      </c>
      <c r="I34" s="251">
        <f t="shared" ref="I34:I35" si="11">SUM(R34:X34)</f>
        <v>35000</v>
      </c>
      <c r="J34" s="156"/>
      <c r="K34" s="168">
        <f t="shared" si="2"/>
        <v>35000</v>
      </c>
      <c r="L34" s="77">
        <v>26230</v>
      </c>
      <c r="M34" s="13">
        <v>10636</v>
      </c>
      <c r="N34" s="13">
        <v>52584</v>
      </c>
      <c r="O34" s="13">
        <v>37097</v>
      </c>
      <c r="P34" s="13">
        <v>33219</v>
      </c>
      <c r="Q34" s="82"/>
      <c r="R34" s="540">
        <f t="shared" si="3"/>
        <v>159766</v>
      </c>
      <c r="S34" s="446">
        <v>18429</v>
      </c>
      <c r="T34" s="13"/>
      <c r="U34" s="82">
        <v>-149681</v>
      </c>
      <c r="V34" s="488"/>
      <c r="W34" s="43">
        <v>6486</v>
      </c>
      <c r="X34" s="45"/>
      <c r="Y34" s="210"/>
      <c r="Z34" s="209"/>
    </row>
    <row r="35" spans="1:26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251">
        <v>42000</v>
      </c>
      <c r="G35" s="251">
        <v>46150</v>
      </c>
      <c r="H35" s="251">
        <v>47144</v>
      </c>
      <c r="I35" s="251">
        <f t="shared" si="11"/>
        <v>47144</v>
      </c>
      <c r="J35" s="156"/>
      <c r="K35" s="168">
        <f t="shared" si="2"/>
        <v>47144</v>
      </c>
      <c r="L35" s="77">
        <v>299</v>
      </c>
      <c r="M35" s="13">
        <v>20713</v>
      </c>
      <c r="N35" s="13">
        <v>1156</v>
      </c>
      <c r="O35" s="13"/>
      <c r="P35" s="13">
        <v>11002</v>
      </c>
      <c r="Q35" s="82">
        <v>5416</v>
      </c>
      <c r="R35" s="540">
        <f t="shared" si="3"/>
        <v>38586</v>
      </c>
      <c r="S35" s="446">
        <v>2250</v>
      </c>
      <c r="T35" s="13"/>
      <c r="U35" s="82"/>
      <c r="V35" s="488">
        <v>2102</v>
      </c>
      <c r="W35" s="43">
        <v>2102</v>
      </c>
      <c r="X35" s="45">
        <v>2104</v>
      </c>
      <c r="Y35" s="210"/>
      <c r="Z35" s="209"/>
    </row>
    <row r="36" spans="1:26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251"/>
      <c r="G36" s="251"/>
      <c r="H36" s="251"/>
      <c r="I36" s="251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>
      <c r="B37" s="92" t="s">
        <v>631</v>
      </c>
      <c r="C37" s="736" t="s">
        <v>170</v>
      </c>
      <c r="D37" s="737"/>
      <c r="E37" s="737"/>
      <c r="F37" s="245">
        <f>F38+F39</f>
        <v>34500</v>
      </c>
      <c r="G37" s="245">
        <f>G38+G39</f>
        <v>28110</v>
      </c>
      <c r="H37" s="245">
        <f>H38+H39</f>
        <v>28128</v>
      </c>
      <c r="I37" s="245">
        <f>I38+I39</f>
        <v>28128</v>
      </c>
      <c r="J37" s="150">
        <f t="shared" ref="J37:X37" si="12">J38+J39</f>
        <v>0</v>
      </c>
      <c r="K37" s="166">
        <f t="shared" si="2"/>
        <v>28128</v>
      </c>
      <c r="L37" s="94">
        <f t="shared" si="12"/>
        <v>2355</v>
      </c>
      <c r="M37" s="95">
        <f t="shared" si="12"/>
        <v>2314</v>
      </c>
      <c r="N37" s="95">
        <f t="shared" si="12"/>
        <v>2336</v>
      </c>
      <c r="O37" s="95">
        <f t="shared" si="12"/>
        <v>2358</v>
      </c>
      <c r="P37" s="95">
        <f t="shared" si="12"/>
        <v>2356</v>
      </c>
      <c r="Q37" s="98">
        <f t="shared" si="12"/>
        <v>0</v>
      </c>
      <c r="R37" s="539">
        <f t="shared" si="3"/>
        <v>11719</v>
      </c>
      <c r="S37" s="445">
        <f t="shared" si="12"/>
        <v>4705</v>
      </c>
      <c r="T37" s="95">
        <f t="shared" si="12"/>
        <v>2358</v>
      </c>
      <c r="U37" s="98">
        <f t="shared" si="12"/>
        <v>0</v>
      </c>
      <c r="V37" s="489">
        <f t="shared" si="12"/>
        <v>4665</v>
      </c>
      <c r="W37" s="97">
        <f t="shared" si="12"/>
        <v>2341</v>
      </c>
      <c r="X37" s="99">
        <f t="shared" si="12"/>
        <v>2340</v>
      </c>
      <c r="Y37" s="210"/>
      <c r="Z37" s="209"/>
    </row>
    <row r="38" spans="1:26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251">
        <v>33000</v>
      </c>
      <c r="G38" s="251">
        <v>20125</v>
      </c>
      <c r="H38" s="251">
        <v>20125</v>
      </c>
      <c r="I38" s="251">
        <f t="shared" ref="I38:I39" si="13">SUM(R38:X38)</f>
        <v>20125</v>
      </c>
      <c r="J38" s="156"/>
      <c r="K38" s="168">
        <f t="shared" si="2"/>
        <v>20125</v>
      </c>
      <c r="L38" s="77">
        <v>2250</v>
      </c>
      <c r="M38" s="13">
        <v>1625</v>
      </c>
      <c r="N38" s="13">
        <v>1625</v>
      </c>
      <c r="O38" s="13">
        <v>1625</v>
      </c>
      <c r="P38" s="13">
        <v>1625</v>
      </c>
      <c r="Q38" s="82"/>
      <c r="R38" s="540">
        <f t="shared" si="3"/>
        <v>8750</v>
      </c>
      <c r="S38" s="446">
        <v>3250</v>
      </c>
      <c r="T38" s="13">
        <v>1625</v>
      </c>
      <c r="U38" s="82"/>
      <c r="V38" s="488">
        <v>3250</v>
      </c>
      <c r="W38" s="43">
        <v>1625</v>
      </c>
      <c r="X38" s="45">
        <v>1625</v>
      </c>
      <c r="Y38" s="210"/>
      <c r="Z38" s="209"/>
    </row>
    <row r="39" spans="1:26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251">
        <v>1500</v>
      </c>
      <c r="G39" s="251">
        <v>7985</v>
      </c>
      <c r="H39" s="251">
        <v>8003</v>
      </c>
      <c r="I39" s="251">
        <f t="shared" si="13"/>
        <v>8003</v>
      </c>
      <c r="J39" s="156"/>
      <c r="K39" s="168">
        <f t="shared" si="2"/>
        <v>8003</v>
      </c>
      <c r="L39" s="77">
        <v>105</v>
      </c>
      <c r="M39" s="13">
        <v>689</v>
      </c>
      <c r="N39" s="13">
        <v>711</v>
      </c>
      <c r="O39" s="13">
        <v>733</v>
      </c>
      <c r="P39" s="13">
        <v>731</v>
      </c>
      <c r="Q39" s="82"/>
      <c r="R39" s="540">
        <f t="shared" si="3"/>
        <v>2969</v>
      </c>
      <c r="S39" s="446">
        <v>1455</v>
      </c>
      <c r="T39" s="13">
        <v>733</v>
      </c>
      <c r="U39" s="82"/>
      <c r="V39" s="488">
        <v>1415</v>
      </c>
      <c r="W39" s="43">
        <v>716</v>
      </c>
      <c r="X39" s="45">
        <v>715</v>
      </c>
      <c r="Y39" s="210"/>
      <c r="Z39" s="209"/>
    </row>
    <row r="40" spans="1:26">
      <c r="B40" s="92" t="s">
        <v>634</v>
      </c>
      <c r="C40" s="736" t="s">
        <v>175</v>
      </c>
      <c r="D40" s="737"/>
      <c r="E40" s="737"/>
      <c r="F40" s="245">
        <f>F41+F42+F43+F44+F45+F48+F49</f>
        <v>182625</v>
      </c>
      <c r="G40" s="245">
        <f>G41+G42+G43+G44+G45+G48+G49</f>
        <v>209925</v>
      </c>
      <c r="H40" s="245">
        <f>H41+H42+H43+H44+H45+H48+H49</f>
        <v>194590</v>
      </c>
      <c r="I40" s="245">
        <f>I41+I42+I43+I44+I45+I48+I49</f>
        <v>187577</v>
      </c>
      <c r="J40" s="150">
        <f>J41+J42+J43+J44+J45+J48+J49</f>
        <v>0</v>
      </c>
      <c r="K40" s="166">
        <f t="shared" si="2"/>
        <v>187577</v>
      </c>
      <c r="L40" s="94">
        <f t="shared" ref="L40:X40" si="14">L41+L42+L43+L44+L45+L48+L49</f>
        <v>16051</v>
      </c>
      <c r="M40" s="95">
        <f t="shared" si="14"/>
        <v>14383</v>
      </c>
      <c r="N40" s="95">
        <f t="shared" si="14"/>
        <v>15598</v>
      </c>
      <c r="O40" s="95">
        <f t="shared" si="14"/>
        <v>23412</v>
      </c>
      <c r="P40" s="95">
        <f t="shared" si="14"/>
        <v>13588</v>
      </c>
      <c r="Q40" s="98">
        <f t="shared" si="14"/>
        <v>8702</v>
      </c>
      <c r="R40" s="539">
        <f t="shared" si="3"/>
        <v>91734</v>
      </c>
      <c r="S40" s="445">
        <f t="shared" si="14"/>
        <v>26694</v>
      </c>
      <c r="T40" s="95">
        <f t="shared" si="14"/>
        <v>9538</v>
      </c>
      <c r="U40" s="98">
        <f t="shared" si="14"/>
        <v>11696</v>
      </c>
      <c r="V40" s="489">
        <f t="shared" si="14"/>
        <v>16859</v>
      </c>
      <c r="W40" s="97">
        <f t="shared" si="14"/>
        <v>14130</v>
      </c>
      <c r="X40" s="99">
        <f t="shared" si="14"/>
        <v>16926</v>
      </c>
      <c r="Y40" s="210"/>
      <c r="Z40" s="209"/>
    </row>
    <row r="41" spans="1:26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251">
        <v>130800</v>
      </c>
      <c r="G41" s="251">
        <v>152800</v>
      </c>
      <c r="H41" s="251">
        <v>148993</v>
      </c>
      <c r="I41" s="251">
        <f t="shared" ref="I41:I44" si="15">SUM(R41:X41)</f>
        <v>133792</v>
      </c>
      <c r="J41" s="156"/>
      <c r="K41" s="168">
        <f t="shared" si="2"/>
        <v>133792</v>
      </c>
      <c r="L41" s="77">
        <v>11269</v>
      </c>
      <c r="M41" s="13">
        <v>12018</v>
      </c>
      <c r="N41" s="13">
        <v>11818</v>
      </c>
      <c r="O41" s="13">
        <v>12632</v>
      </c>
      <c r="P41" s="13">
        <v>11898</v>
      </c>
      <c r="Q41" s="82">
        <v>8702</v>
      </c>
      <c r="R41" s="540">
        <f t="shared" si="3"/>
        <v>68337</v>
      </c>
      <c r="S41" s="446">
        <v>21022</v>
      </c>
      <c r="T41" s="13">
        <v>8270</v>
      </c>
      <c r="U41" s="82">
        <v>383</v>
      </c>
      <c r="V41" s="488">
        <v>11927</v>
      </c>
      <c r="W41" s="43">
        <v>11927</v>
      </c>
      <c r="X41" s="45">
        <v>11926</v>
      </c>
      <c r="Y41" s="210"/>
      <c r="Z41" s="209"/>
    </row>
    <row r="42" spans="1:26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251"/>
      <c r="G42" s="251"/>
      <c r="H42" s="251"/>
      <c r="I42" s="251">
        <f t="shared" si="15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251">
        <v>9000</v>
      </c>
      <c r="G43" s="251">
        <v>9000</v>
      </c>
      <c r="H43" s="251">
        <v>11250</v>
      </c>
      <c r="I43" s="251">
        <f t="shared" si="15"/>
        <v>15250</v>
      </c>
      <c r="J43" s="156"/>
      <c r="K43" s="168">
        <f t="shared" si="2"/>
        <v>15250</v>
      </c>
      <c r="L43" s="77"/>
      <c r="M43" s="13"/>
      <c r="N43" s="13"/>
      <c r="O43" s="13">
        <v>7000</v>
      </c>
      <c r="P43" s="13"/>
      <c r="Q43" s="82"/>
      <c r="R43" s="540">
        <f t="shared" si="3"/>
        <v>7000</v>
      </c>
      <c r="S43" s="446">
        <v>2250</v>
      </c>
      <c r="T43" s="13"/>
      <c r="U43" s="82"/>
      <c r="V43" s="488">
        <v>2000</v>
      </c>
      <c r="W43" s="43">
        <v>2000</v>
      </c>
      <c r="X43" s="45">
        <v>2000</v>
      </c>
      <c r="Y43" s="210"/>
      <c r="Z43" s="209"/>
    </row>
    <row r="44" spans="1:26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251">
        <v>15000</v>
      </c>
      <c r="G44" s="251">
        <v>15000</v>
      </c>
      <c r="H44" s="251">
        <v>800</v>
      </c>
      <c r="I44" s="251">
        <f t="shared" si="15"/>
        <v>2600</v>
      </c>
      <c r="J44" s="156"/>
      <c r="K44" s="168">
        <f t="shared" ref="K44" si="16">SUM(I44:J44)</f>
        <v>2600</v>
      </c>
      <c r="L44" s="77"/>
      <c r="M44" s="13"/>
      <c r="N44" s="13">
        <v>800</v>
      </c>
      <c r="O44" s="13"/>
      <c r="P44" s="13"/>
      <c r="Q44" s="82"/>
      <c r="R44" s="540">
        <f t="shared" si="3"/>
        <v>800</v>
      </c>
      <c r="S44" s="446"/>
      <c r="T44" s="13"/>
      <c r="U44" s="82">
        <v>1800</v>
      </c>
      <c r="V44" s="488"/>
      <c r="W44" s="43"/>
      <c r="X44" s="45"/>
      <c r="Y44" s="210"/>
      <c r="Z44" s="209"/>
    </row>
    <row r="45" spans="1:26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251">
        <f>F46+F47</f>
        <v>0</v>
      </c>
      <c r="G45" s="251">
        <f>G46+G47</f>
        <v>0</v>
      </c>
      <c r="H45" s="251">
        <f>H46+H47</f>
        <v>0</v>
      </c>
      <c r="I45" s="251">
        <f>I46+I47</f>
        <v>0</v>
      </c>
      <c r="J45" s="156">
        <f t="shared" ref="J45:X45" si="17">J46+J47</f>
        <v>0</v>
      </c>
      <c r="K45" s="168">
        <f t="shared" si="2"/>
        <v>0</v>
      </c>
      <c r="L45" s="77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13">
        <f t="shared" si="17"/>
        <v>0</v>
      </c>
      <c r="Q45" s="82">
        <f t="shared" si="17"/>
        <v>0</v>
      </c>
      <c r="R45" s="540">
        <f t="shared" si="3"/>
        <v>0</v>
      </c>
      <c r="S45" s="446">
        <f t="shared" si="17"/>
        <v>0</v>
      </c>
      <c r="T45" s="13">
        <f t="shared" si="17"/>
        <v>0</v>
      </c>
      <c r="U45" s="82">
        <f t="shared" si="17"/>
        <v>0</v>
      </c>
      <c r="V45" s="488">
        <f t="shared" si="17"/>
        <v>0</v>
      </c>
      <c r="W45" s="43">
        <f t="shared" si="17"/>
        <v>0</v>
      </c>
      <c r="X45" s="45">
        <f t="shared" si="17"/>
        <v>0</v>
      </c>
      <c r="Y45" s="210"/>
      <c r="Z45" s="209"/>
    </row>
    <row r="46" spans="1:26" hidden="1">
      <c r="B46" s="55"/>
      <c r="C46" s="264"/>
      <c r="D46" s="764" t="s">
        <v>186</v>
      </c>
      <c r="E46" s="764"/>
      <c r="F46" s="244"/>
      <c r="G46" s="244"/>
      <c r="H46" s="244"/>
      <c r="I46" s="244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>
      <c r="B47" s="55"/>
      <c r="C47" s="264"/>
      <c r="D47" s="764" t="s">
        <v>187</v>
      </c>
      <c r="E47" s="764"/>
      <c r="F47" s="244"/>
      <c r="G47" s="244"/>
      <c r="H47" s="244"/>
      <c r="I47" s="244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251"/>
      <c r="G48" s="251"/>
      <c r="H48" s="251"/>
      <c r="I48" s="251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251">
        <f>F50+F51+F52</f>
        <v>27825</v>
      </c>
      <c r="G49" s="251">
        <f>G50+G51+G52</f>
        <v>33125</v>
      </c>
      <c r="H49" s="251">
        <f>H50+H51+H52</f>
        <v>33547</v>
      </c>
      <c r="I49" s="251">
        <f t="shared" ref="I49:K49" si="18">I50+I51+I52</f>
        <v>35935</v>
      </c>
      <c r="J49" s="156">
        <f t="shared" si="18"/>
        <v>0</v>
      </c>
      <c r="K49" s="168">
        <f t="shared" si="18"/>
        <v>35935</v>
      </c>
      <c r="L49" s="77">
        <f t="shared" ref="L49:X49" si="19">L50+L51+L52</f>
        <v>4782</v>
      </c>
      <c r="M49" s="13">
        <f t="shared" si="19"/>
        <v>2365</v>
      </c>
      <c r="N49" s="13">
        <f t="shared" si="19"/>
        <v>2980</v>
      </c>
      <c r="O49" s="13">
        <f t="shared" si="19"/>
        <v>3780</v>
      </c>
      <c r="P49" s="13">
        <f t="shared" si="19"/>
        <v>1690</v>
      </c>
      <c r="Q49" s="82">
        <f t="shared" si="19"/>
        <v>0</v>
      </c>
      <c r="R49" s="540">
        <f t="shared" si="3"/>
        <v>15597</v>
      </c>
      <c r="S49" s="446">
        <f t="shared" si="19"/>
        <v>3422</v>
      </c>
      <c r="T49" s="13">
        <f t="shared" si="19"/>
        <v>1268</v>
      </c>
      <c r="U49" s="82">
        <f t="shared" si="19"/>
        <v>9513</v>
      </c>
      <c r="V49" s="488">
        <f t="shared" si="19"/>
        <v>2932</v>
      </c>
      <c r="W49" s="43">
        <f t="shared" si="19"/>
        <v>203</v>
      </c>
      <c r="X49" s="45">
        <f t="shared" si="19"/>
        <v>3000</v>
      </c>
      <c r="Y49" s="210"/>
      <c r="Z49" s="209"/>
    </row>
    <row r="50" spans="1:26" s="209" customFormat="1">
      <c r="A50" s="127"/>
      <c r="B50" s="189"/>
      <c r="C50" s="240"/>
      <c r="D50" s="454" t="s">
        <v>1041</v>
      </c>
      <c r="E50" s="454"/>
      <c r="F50" s="266">
        <v>12000</v>
      </c>
      <c r="G50" s="266">
        <v>12000</v>
      </c>
      <c r="H50" s="266">
        <v>12000</v>
      </c>
      <c r="I50" s="266">
        <f t="shared" ref="I50:I52" si="20">SUM(R50:X50)</f>
        <v>15000</v>
      </c>
      <c r="J50" s="190"/>
      <c r="K50" s="191">
        <f t="shared" si="2"/>
        <v>15000</v>
      </c>
      <c r="L50" s="199">
        <v>3000</v>
      </c>
      <c r="M50" s="193">
        <v>1800</v>
      </c>
      <c r="N50" s="193"/>
      <c r="O50" s="193">
        <v>3000</v>
      </c>
      <c r="P50" s="193"/>
      <c r="Q50" s="194"/>
      <c r="R50" s="538">
        <f t="shared" si="3"/>
        <v>7800</v>
      </c>
      <c r="S50" s="444">
        <v>3000</v>
      </c>
      <c r="T50" s="193"/>
      <c r="U50" s="194"/>
      <c r="V50" s="492">
        <v>1200</v>
      </c>
      <c r="W50" s="192"/>
      <c r="X50" s="195">
        <v>3000</v>
      </c>
      <c r="Y50" s="210"/>
    </row>
    <row r="51" spans="1:26" s="209" customFormat="1">
      <c r="A51" s="127"/>
      <c r="B51" s="189"/>
      <c r="C51" s="240"/>
      <c r="D51" s="454" t="s">
        <v>1016</v>
      </c>
      <c r="E51" s="454"/>
      <c r="F51" s="266">
        <v>10125</v>
      </c>
      <c r="G51" s="266">
        <v>10125</v>
      </c>
      <c r="H51" s="266">
        <v>10125</v>
      </c>
      <c r="I51" s="266">
        <f t="shared" si="20"/>
        <v>9513</v>
      </c>
      <c r="J51" s="190"/>
      <c r="K51" s="191">
        <f t="shared" ref="K51:K52" si="21">SUM(I51:J51)</f>
        <v>9513</v>
      </c>
      <c r="L51" s="199"/>
      <c r="M51" s="193"/>
      <c r="N51" s="193"/>
      <c r="O51" s="193"/>
      <c r="P51" s="193"/>
      <c r="Q51" s="194"/>
      <c r="R51" s="538">
        <f t="shared" si="3"/>
        <v>0</v>
      </c>
      <c r="S51" s="444"/>
      <c r="T51" s="193"/>
      <c r="U51" s="194">
        <v>9513</v>
      </c>
      <c r="V51" s="492"/>
      <c r="W51" s="192"/>
      <c r="X51" s="195"/>
      <c r="Y51" s="210"/>
    </row>
    <row r="52" spans="1:26" s="209" customFormat="1">
      <c r="A52" s="127"/>
      <c r="B52" s="189"/>
      <c r="C52" s="240"/>
      <c r="D52" s="454" t="s">
        <v>1011</v>
      </c>
      <c r="E52" s="454"/>
      <c r="F52" s="266">
        <v>5700</v>
      </c>
      <c r="G52" s="266">
        <v>11000</v>
      </c>
      <c r="H52" s="266">
        <v>11422</v>
      </c>
      <c r="I52" s="266">
        <f t="shared" si="20"/>
        <v>11422</v>
      </c>
      <c r="J52" s="190"/>
      <c r="K52" s="191">
        <f t="shared" si="21"/>
        <v>11422</v>
      </c>
      <c r="L52" s="199">
        <v>1782</v>
      </c>
      <c r="M52" s="193">
        <v>565</v>
      </c>
      <c r="N52" s="193">
        <v>2980</v>
      </c>
      <c r="O52" s="193">
        <v>780</v>
      </c>
      <c r="P52" s="193">
        <v>1690</v>
      </c>
      <c r="Q52" s="194"/>
      <c r="R52" s="538">
        <f t="shared" si="3"/>
        <v>7797</v>
      </c>
      <c r="S52" s="444">
        <v>422</v>
      </c>
      <c r="T52" s="193">
        <v>1268</v>
      </c>
      <c r="U52" s="194"/>
      <c r="V52" s="492">
        <v>1732</v>
      </c>
      <c r="W52" s="192">
        <v>203</v>
      </c>
      <c r="X52" s="195"/>
      <c r="Y52" s="210"/>
    </row>
    <row r="53" spans="1:26">
      <c r="B53" s="92" t="s">
        <v>642</v>
      </c>
      <c r="C53" s="769" t="s">
        <v>192</v>
      </c>
      <c r="D53" s="770"/>
      <c r="E53" s="770"/>
      <c r="F53" s="245">
        <f>F54+F55</f>
        <v>12000</v>
      </c>
      <c r="G53" s="245">
        <f>G54+G55</f>
        <v>12000</v>
      </c>
      <c r="H53" s="245">
        <f>H54+H55</f>
        <v>11350</v>
      </c>
      <c r="I53" s="245">
        <f>I54+I55</f>
        <v>11350</v>
      </c>
      <c r="J53" s="150">
        <f t="shared" ref="J53:X53" si="22">J54+J55</f>
        <v>0</v>
      </c>
      <c r="K53" s="166">
        <f t="shared" si="2"/>
        <v>11350</v>
      </c>
      <c r="L53" s="94">
        <f t="shared" si="22"/>
        <v>0</v>
      </c>
      <c r="M53" s="95">
        <f t="shared" si="22"/>
        <v>0</v>
      </c>
      <c r="N53" s="95">
        <f t="shared" si="22"/>
        <v>0</v>
      </c>
      <c r="O53" s="95">
        <f t="shared" si="22"/>
        <v>2180</v>
      </c>
      <c r="P53" s="95">
        <f t="shared" si="22"/>
        <v>2580</v>
      </c>
      <c r="Q53" s="98">
        <f t="shared" si="22"/>
        <v>1930</v>
      </c>
      <c r="R53" s="539">
        <f t="shared" si="3"/>
        <v>6690</v>
      </c>
      <c r="S53" s="445">
        <f t="shared" si="22"/>
        <v>0</v>
      </c>
      <c r="T53" s="95">
        <f t="shared" si="22"/>
        <v>0</v>
      </c>
      <c r="U53" s="98">
        <f t="shared" si="22"/>
        <v>0</v>
      </c>
      <c r="V53" s="489">
        <f t="shared" si="22"/>
        <v>2580</v>
      </c>
      <c r="W53" s="97">
        <f t="shared" si="22"/>
        <v>0</v>
      </c>
      <c r="X53" s="99">
        <f t="shared" si="22"/>
        <v>2080</v>
      </c>
      <c r="Y53" s="210"/>
      <c r="Z53" s="209"/>
    </row>
    <row r="54" spans="1:26" s="41" customFormat="1">
      <c r="A54" s="127" t="s">
        <v>193</v>
      </c>
      <c r="B54" s="53" t="s">
        <v>643</v>
      </c>
      <c r="C54" s="799" t="s">
        <v>194</v>
      </c>
      <c r="D54" s="800"/>
      <c r="E54" s="800"/>
      <c r="F54" s="251">
        <v>12000</v>
      </c>
      <c r="G54" s="251">
        <v>12000</v>
      </c>
      <c r="H54" s="251">
        <v>11350</v>
      </c>
      <c r="I54" s="251">
        <f>SUM(R54:X54)</f>
        <v>11350</v>
      </c>
      <c r="J54" s="156"/>
      <c r="K54" s="168">
        <f t="shared" si="2"/>
        <v>11350</v>
      </c>
      <c r="L54" s="77"/>
      <c r="M54" s="13"/>
      <c r="N54" s="13"/>
      <c r="O54" s="13">
        <v>2180</v>
      </c>
      <c r="P54" s="13">
        <v>2580</v>
      </c>
      <c r="Q54" s="82">
        <v>1930</v>
      </c>
      <c r="R54" s="540">
        <f t="shared" si="3"/>
        <v>6690</v>
      </c>
      <c r="S54" s="446"/>
      <c r="T54" s="13"/>
      <c r="U54" s="82"/>
      <c r="V54" s="488">
        <v>2580</v>
      </c>
      <c r="W54" s="43"/>
      <c r="X54" s="45">
        <v>2080</v>
      </c>
      <c r="Y54" s="210"/>
      <c r="Z54" s="209"/>
    </row>
    <row r="55" spans="1:26" s="41" customFormat="1" hidden="1">
      <c r="A55" s="127" t="s">
        <v>195</v>
      </c>
      <c r="B55" s="53" t="s">
        <v>644</v>
      </c>
      <c r="C55" s="799" t="s">
        <v>196</v>
      </c>
      <c r="D55" s="800"/>
      <c r="E55" s="800"/>
      <c r="F55" s="251"/>
      <c r="G55" s="251"/>
      <c r="H55" s="251"/>
      <c r="I55" s="251"/>
      <c r="J55" s="156">
        <f>SUM(L55:X55)</f>
        <v>0</v>
      </c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209"/>
    </row>
    <row r="56" spans="1:26">
      <c r="B56" s="92" t="s">
        <v>645</v>
      </c>
      <c r="C56" s="769" t="s">
        <v>197</v>
      </c>
      <c r="D56" s="770"/>
      <c r="E56" s="770"/>
      <c r="F56" s="245">
        <f>F57+F58+F59+F60+F61</f>
        <v>73000</v>
      </c>
      <c r="G56" s="245">
        <f>G57+G58+G59+G60+G61</f>
        <v>92000</v>
      </c>
      <c r="H56" s="245">
        <f>H57+H58+H59+H60+H61</f>
        <v>78510</v>
      </c>
      <c r="I56" s="245">
        <f>I57+I58+I59+I60+I61</f>
        <v>80940</v>
      </c>
      <c r="J56" s="150">
        <f>J57+J58+J59+J60+J61</f>
        <v>0</v>
      </c>
      <c r="K56" s="166">
        <f t="shared" si="2"/>
        <v>80940</v>
      </c>
      <c r="L56" s="94">
        <f t="shared" ref="L56:X56" si="23">L57+L58+L59+L60+L61</f>
        <v>5948</v>
      </c>
      <c r="M56" s="95">
        <f t="shared" si="23"/>
        <v>10335</v>
      </c>
      <c r="N56" s="95">
        <f t="shared" si="23"/>
        <v>6999</v>
      </c>
      <c r="O56" s="95">
        <f t="shared" si="23"/>
        <v>8462</v>
      </c>
      <c r="P56" s="95">
        <f t="shared" si="23"/>
        <v>8335</v>
      </c>
      <c r="Q56" s="98">
        <f t="shared" si="23"/>
        <v>4064</v>
      </c>
      <c r="R56" s="539">
        <f t="shared" si="3"/>
        <v>44143</v>
      </c>
      <c r="S56" s="445">
        <f t="shared" si="23"/>
        <v>9601</v>
      </c>
      <c r="T56" s="95">
        <f t="shared" si="23"/>
        <v>2724</v>
      </c>
      <c r="U56" s="98">
        <f t="shared" si="23"/>
        <v>590</v>
      </c>
      <c r="V56" s="489">
        <f t="shared" si="23"/>
        <v>12357</v>
      </c>
      <c r="W56" s="97">
        <f t="shared" si="23"/>
        <v>5357</v>
      </c>
      <c r="X56" s="99">
        <f t="shared" si="23"/>
        <v>6168</v>
      </c>
      <c r="Y56" s="210"/>
      <c r="Z56" s="209"/>
    </row>
    <row r="57" spans="1:26" s="41" customFormat="1">
      <c r="A57" s="127" t="s">
        <v>198</v>
      </c>
      <c r="B57" s="53" t="s">
        <v>646</v>
      </c>
      <c r="C57" s="799" t="s">
        <v>871</v>
      </c>
      <c r="D57" s="800"/>
      <c r="E57" s="800"/>
      <c r="F57" s="251">
        <v>66000</v>
      </c>
      <c r="G57" s="251">
        <v>85000</v>
      </c>
      <c r="H57" s="251">
        <v>71510</v>
      </c>
      <c r="I57" s="251">
        <f t="shared" ref="I57:I61" si="24">SUM(R57:X57)</f>
        <v>73940</v>
      </c>
      <c r="J57" s="156"/>
      <c r="K57" s="168">
        <f t="shared" ref="K57:K61" si="25">SUM(I57:J57)</f>
        <v>73940</v>
      </c>
      <c r="L57" s="77">
        <v>5948</v>
      </c>
      <c r="M57" s="13">
        <v>10335</v>
      </c>
      <c r="N57" s="13">
        <v>6999</v>
      </c>
      <c r="O57" s="13">
        <v>8462</v>
      </c>
      <c r="P57" s="13">
        <v>8335</v>
      </c>
      <c r="Q57" s="82">
        <v>4064</v>
      </c>
      <c r="R57" s="540">
        <f t="shared" si="3"/>
        <v>44143</v>
      </c>
      <c r="S57" s="446">
        <v>9601</v>
      </c>
      <c r="T57" s="13">
        <v>2724</v>
      </c>
      <c r="U57" s="82">
        <v>590</v>
      </c>
      <c r="V57" s="488">
        <f>4817+2000*0.27</f>
        <v>5357</v>
      </c>
      <c r="W57" s="43">
        <f>4817+2000*0.27</f>
        <v>5357</v>
      </c>
      <c r="X57" s="45">
        <f>4818+5000*0.27</f>
        <v>6168</v>
      </c>
      <c r="Y57" s="210"/>
      <c r="Z57" s="209"/>
    </row>
    <row r="58" spans="1:26" s="41" customFormat="1" hidden="1">
      <c r="A58" s="127" t="s">
        <v>199</v>
      </c>
      <c r="B58" s="53" t="s">
        <v>647</v>
      </c>
      <c r="C58" s="799" t="s">
        <v>200</v>
      </c>
      <c r="D58" s="800"/>
      <c r="E58" s="800"/>
      <c r="F58" s="251"/>
      <c r="G58" s="251"/>
      <c r="H58" s="251"/>
      <c r="I58" s="251">
        <f t="shared" si="24"/>
        <v>0</v>
      </c>
      <c r="J58" s="156"/>
      <c r="K58" s="168">
        <f t="shared" si="25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10"/>
      <c r="Z58" s="209"/>
    </row>
    <row r="59" spans="1:26" s="41" customFormat="1" hidden="1">
      <c r="A59" s="127" t="s">
        <v>201</v>
      </c>
      <c r="B59" s="53" t="s">
        <v>648</v>
      </c>
      <c r="C59" s="799" t="s">
        <v>202</v>
      </c>
      <c r="D59" s="800"/>
      <c r="E59" s="800"/>
      <c r="F59" s="251"/>
      <c r="G59" s="251"/>
      <c r="H59" s="251"/>
      <c r="I59" s="251">
        <f t="shared" si="24"/>
        <v>0</v>
      </c>
      <c r="J59" s="156"/>
      <c r="K59" s="168">
        <f t="shared" si="25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>
      <c r="A60" s="127" t="s">
        <v>203</v>
      </c>
      <c r="B60" s="53" t="s">
        <v>649</v>
      </c>
      <c r="C60" s="799" t="s">
        <v>204</v>
      </c>
      <c r="D60" s="800"/>
      <c r="E60" s="800"/>
      <c r="F60" s="251"/>
      <c r="G60" s="251"/>
      <c r="H60" s="251"/>
      <c r="I60" s="251">
        <f t="shared" si="24"/>
        <v>0</v>
      </c>
      <c r="J60" s="156"/>
      <c r="K60" s="168">
        <f t="shared" si="25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t="15.75" thickBot="1">
      <c r="A61" s="127" t="s">
        <v>205</v>
      </c>
      <c r="B61" s="53" t="s">
        <v>650</v>
      </c>
      <c r="C61" s="799" t="s">
        <v>206</v>
      </c>
      <c r="D61" s="800"/>
      <c r="E61" s="800"/>
      <c r="F61" s="251">
        <v>7000</v>
      </c>
      <c r="G61" s="251">
        <v>7000</v>
      </c>
      <c r="H61" s="251">
        <v>7000</v>
      </c>
      <c r="I61" s="251">
        <f t="shared" si="24"/>
        <v>7000</v>
      </c>
      <c r="J61" s="156"/>
      <c r="K61" s="168">
        <f t="shared" si="25"/>
        <v>7000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>
        <v>7000</v>
      </c>
      <c r="W61" s="43"/>
      <c r="X61" s="45"/>
      <c r="Y61" s="210"/>
      <c r="Z61" s="209"/>
    </row>
    <row r="62" spans="1:26" ht="15.75" thickBot="1">
      <c r="B62" s="84" t="s">
        <v>207</v>
      </c>
      <c r="C62" s="773" t="s">
        <v>208</v>
      </c>
      <c r="D62" s="774"/>
      <c r="E62" s="774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247">
        <f>I63+I64+I65+I66+I67+I68+I69+I73</f>
        <v>0</v>
      </c>
      <c r="J62" s="152">
        <f t="shared" ref="J62:X62" si="26">J63+J64+J65+J66+J67+J68+J69+J73</f>
        <v>0</v>
      </c>
      <c r="K62" s="164">
        <f t="shared" si="2"/>
        <v>0</v>
      </c>
      <c r="L62" s="86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87">
        <f t="shared" si="26"/>
        <v>0</v>
      </c>
      <c r="Q62" s="90">
        <f t="shared" si="26"/>
        <v>0</v>
      </c>
      <c r="R62" s="536">
        <f t="shared" si="3"/>
        <v>0</v>
      </c>
      <c r="S62" s="442">
        <f t="shared" si="26"/>
        <v>0</v>
      </c>
      <c r="T62" s="87">
        <f t="shared" si="26"/>
        <v>0</v>
      </c>
      <c r="U62" s="90">
        <f t="shared" si="26"/>
        <v>0</v>
      </c>
      <c r="V62" s="486">
        <f t="shared" si="26"/>
        <v>0</v>
      </c>
      <c r="W62" s="89">
        <f t="shared" si="26"/>
        <v>0</v>
      </c>
      <c r="X62" s="91">
        <f t="shared" si="26"/>
        <v>0</v>
      </c>
      <c r="Y62" s="210"/>
      <c r="Z62" s="209"/>
    </row>
    <row r="63" spans="1:26" s="18" customFormat="1" ht="15.75" hidden="1" thickBot="1">
      <c r="A63" s="127" t="s">
        <v>872</v>
      </c>
      <c r="B63" s="116" t="s">
        <v>873</v>
      </c>
      <c r="C63" s="801" t="s">
        <v>874</v>
      </c>
      <c r="D63" s="802"/>
      <c r="E63" s="802"/>
      <c r="F63" s="243"/>
      <c r="G63" s="243"/>
      <c r="H63" s="243"/>
      <c r="I63" s="243">
        <f t="shared" ref="I63:I68" si="27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10"/>
      <c r="Z63" s="209"/>
    </row>
    <row r="64" spans="1:26" s="18" customFormat="1" ht="15.75" hidden="1" thickBot="1">
      <c r="A64" s="127" t="s">
        <v>209</v>
      </c>
      <c r="B64" s="116" t="s">
        <v>651</v>
      </c>
      <c r="C64" s="801" t="s">
        <v>210</v>
      </c>
      <c r="D64" s="802"/>
      <c r="E64" s="802"/>
      <c r="F64" s="243"/>
      <c r="G64" s="243"/>
      <c r="H64" s="243"/>
      <c r="I64" s="243">
        <f t="shared" si="27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t="15.75" hidden="1" thickBot="1">
      <c r="A65" s="127" t="s">
        <v>211</v>
      </c>
      <c r="B65" s="92" t="s">
        <v>652</v>
      </c>
      <c r="C65" s="769" t="s">
        <v>352</v>
      </c>
      <c r="D65" s="770"/>
      <c r="E65" s="770"/>
      <c r="F65" s="245"/>
      <c r="G65" s="245"/>
      <c r="H65" s="245"/>
      <c r="I65" s="245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t="15.75" hidden="1" thickBot="1">
      <c r="A66" s="127" t="s">
        <v>212</v>
      </c>
      <c r="B66" s="116" t="s">
        <v>653</v>
      </c>
      <c r="C66" s="769" t="s">
        <v>875</v>
      </c>
      <c r="D66" s="770"/>
      <c r="E66" s="770"/>
      <c r="F66" s="245"/>
      <c r="G66" s="245"/>
      <c r="H66" s="245"/>
      <c r="I66" s="245">
        <f t="shared" si="27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t="15.75" hidden="1" thickBot="1">
      <c r="A67" s="127" t="s">
        <v>213</v>
      </c>
      <c r="B67" s="92" t="s">
        <v>654</v>
      </c>
      <c r="C67" s="769" t="s">
        <v>876</v>
      </c>
      <c r="D67" s="770"/>
      <c r="E67" s="770"/>
      <c r="F67" s="245"/>
      <c r="G67" s="245"/>
      <c r="H67" s="245"/>
      <c r="I67" s="245">
        <f t="shared" si="27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t="15.75" hidden="1" thickBot="1">
      <c r="A68" s="127" t="s">
        <v>214</v>
      </c>
      <c r="B68" s="116" t="s">
        <v>655</v>
      </c>
      <c r="C68" s="769" t="s">
        <v>215</v>
      </c>
      <c r="D68" s="770"/>
      <c r="E68" s="770"/>
      <c r="F68" s="245"/>
      <c r="G68" s="245"/>
      <c r="H68" s="245"/>
      <c r="I68" s="245">
        <f t="shared" si="27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t="15.75" hidden="1" thickBot="1">
      <c r="A69" s="127" t="s">
        <v>216</v>
      </c>
      <c r="B69" s="92" t="s">
        <v>656</v>
      </c>
      <c r="C69" s="769" t="s">
        <v>217</v>
      </c>
      <c r="D69" s="770"/>
      <c r="E69" s="770"/>
      <c r="F69" s="245">
        <f>F70+F71+F72</f>
        <v>0</v>
      </c>
      <c r="G69" s="245">
        <f>G70+G71+G72</f>
        <v>0</v>
      </c>
      <c r="H69" s="245">
        <f>H70+H71+H72</f>
        <v>0</v>
      </c>
      <c r="I69" s="245">
        <f>I70+I71+I72</f>
        <v>0</v>
      </c>
      <c r="J69" s="150">
        <f t="shared" ref="J69:X69" si="28">J70+J71+J72</f>
        <v>0</v>
      </c>
      <c r="K69" s="166">
        <f t="shared" si="2"/>
        <v>0</v>
      </c>
      <c r="L69" s="94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5">
        <f t="shared" si="28"/>
        <v>0</v>
      </c>
      <c r="Q69" s="98">
        <f t="shared" si="28"/>
        <v>0</v>
      </c>
      <c r="R69" s="539">
        <f t="shared" si="3"/>
        <v>0</v>
      </c>
      <c r="S69" s="445">
        <f t="shared" si="28"/>
        <v>0</v>
      </c>
      <c r="T69" s="95">
        <f t="shared" si="28"/>
        <v>0</v>
      </c>
      <c r="U69" s="98">
        <f t="shared" si="28"/>
        <v>0</v>
      </c>
      <c r="V69" s="489">
        <f t="shared" si="28"/>
        <v>0</v>
      </c>
      <c r="W69" s="97">
        <f t="shared" si="28"/>
        <v>0</v>
      </c>
      <c r="X69" s="99">
        <f t="shared" si="28"/>
        <v>0</v>
      </c>
      <c r="Y69" s="210"/>
      <c r="Z69" s="209"/>
    </row>
    <row r="70" spans="1:26" ht="15.75" hidden="1" thickBot="1">
      <c r="B70" s="55"/>
      <c r="C70" s="2"/>
      <c r="D70" s="764" t="s">
        <v>343</v>
      </c>
      <c r="E70" s="764"/>
      <c r="F70" s="244"/>
      <c r="G70" s="244"/>
      <c r="H70" s="244"/>
      <c r="I70" s="244">
        <f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29">SUM(L70:Q70)</f>
        <v>0</v>
      </c>
      <c r="S70" s="447"/>
      <c r="T70" s="1"/>
      <c r="U70" s="81"/>
      <c r="V70" s="490"/>
      <c r="W70" s="42"/>
      <c r="X70" s="44"/>
      <c r="Y70" s="210"/>
      <c r="Z70" s="209"/>
    </row>
    <row r="71" spans="1:26" ht="15.75" hidden="1" thickBot="1">
      <c r="B71" s="55"/>
      <c r="C71" s="2"/>
      <c r="D71" s="764" t="s">
        <v>344</v>
      </c>
      <c r="E71" s="764"/>
      <c r="F71" s="244"/>
      <c r="G71" s="244"/>
      <c r="H71" s="244"/>
      <c r="I71" s="244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29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t="15.75" hidden="1" thickBot="1">
      <c r="B72" s="55"/>
      <c r="C72" s="2"/>
      <c r="D72" s="764" t="s">
        <v>345</v>
      </c>
      <c r="E72" s="764"/>
      <c r="F72" s="244"/>
      <c r="G72" s="244"/>
      <c r="H72" s="244"/>
      <c r="I72" s="244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29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s="18" customFormat="1" ht="15.75" hidden="1" thickBot="1">
      <c r="A73" s="127" t="s">
        <v>218</v>
      </c>
      <c r="B73" s="92" t="s">
        <v>657</v>
      </c>
      <c r="C73" s="769" t="s">
        <v>219</v>
      </c>
      <c r="D73" s="770"/>
      <c r="E73" s="770"/>
      <c r="F73" s="245">
        <f>F74+F75+F76+F77</f>
        <v>0</v>
      </c>
      <c r="G73" s="245">
        <f>G74+G75+G76+G77</f>
        <v>0</v>
      </c>
      <c r="H73" s="245">
        <f>H74+H75+H76+H77</f>
        <v>0</v>
      </c>
      <c r="I73" s="245">
        <f>I74+I75+I76+I77</f>
        <v>0</v>
      </c>
      <c r="J73" s="150">
        <f t="shared" ref="J73:X73" si="30">J74+J75+J76+J77</f>
        <v>0</v>
      </c>
      <c r="K73" s="166">
        <f t="shared" ref="K73:K136" si="31">SUM(I73:J73)</f>
        <v>0</v>
      </c>
      <c r="L73" s="94">
        <f t="shared" si="30"/>
        <v>0</v>
      </c>
      <c r="M73" s="95">
        <f t="shared" si="30"/>
        <v>0</v>
      </c>
      <c r="N73" s="95">
        <f t="shared" si="30"/>
        <v>0</v>
      </c>
      <c r="O73" s="95">
        <f t="shared" si="30"/>
        <v>0</v>
      </c>
      <c r="P73" s="95">
        <f t="shared" si="30"/>
        <v>0</v>
      </c>
      <c r="Q73" s="98">
        <f t="shared" si="30"/>
        <v>0</v>
      </c>
      <c r="R73" s="539">
        <f t="shared" si="29"/>
        <v>0</v>
      </c>
      <c r="S73" s="445">
        <f t="shared" si="30"/>
        <v>0</v>
      </c>
      <c r="T73" s="95">
        <f t="shared" si="30"/>
        <v>0</v>
      </c>
      <c r="U73" s="98">
        <f t="shared" si="30"/>
        <v>0</v>
      </c>
      <c r="V73" s="489">
        <f t="shared" si="30"/>
        <v>0</v>
      </c>
      <c r="W73" s="97">
        <f t="shared" si="30"/>
        <v>0</v>
      </c>
      <c r="X73" s="99">
        <f t="shared" si="30"/>
        <v>0</v>
      </c>
      <c r="Y73" s="210"/>
      <c r="Z73" s="209"/>
    </row>
    <row r="74" spans="1:26" ht="15.75" hidden="1" thickBot="1">
      <c r="B74" s="55"/>
      <c r="C74" s="2"/>
      <c r="D74" s="764" t="s">
        <v>835</v>
      </c>
      <c r="E74" s="764"/>
      <c r="F74" s="244"/>
      <c r="G74" s="244"/>
      <c r="H74" s="244"/>
      <c r="I74" s="244">
        <f>SUM(L74:X74)</f>
        <v>0</v>
      </c>
      <c r="J74" s="149"/>
      <c r="K74" s="167">
        <f t="shared" si="31"/>
        <v>0</v>
      </c>
      <c r="L74" s="75"/>
      <c r="M74" s="1"/>
      <c r="N74" s="1"/>
      <c r="O74" s="1"/>
      <c r="P74" s="1"/>
      <c r="Q74" s="81"/>
      <c r="R74" s="541">
        <f t="shared" si="29"/>
        <v>0</v>
      </c>
      <c r="S74" s="447"/>
      <c r="T74" s="1"/>
      <c r="U74" s="81"/>
      <c r="V74" s="490"/>
      <c r="W74" s="42"/>
      <c r="X74" s="44"/>
      <c r="Y74" s="210"/>
      <c r="Z74" s="209"/>
    </row>
    <row r="75" spans="1:26" ht="15.75" hidden="1" thickBot="1">
      <c r="B75" s="55"/>
      <c r="C75" s="2"/>
      <c r="D75" s="764" t="s">
        <v>346</v>
      </c>
      <c r="E75" s="764"/>
      <c r="F75" s="244"/>
      <c r="G75" s="244"/>
      <c r="H75" s="244"/>
      <c r="I75" s="244">
        <f>SUM(L75:X75)</f>
        <v>0</v>
      </c>
      <c r="J75" s="149"/>
      <c r="K75" s="167">
        <f t="shared" si="31"/>
        <v>0</v>
      </c>
      <c r="L75" s="75"/>
      <c r="M75" s="1"/>
      <c r="N75" s="1"/>
      <c r="O75" s="1"/>
      <c r="P75" s="1"/>
      <c r="Q75" s="81"/>
      <c r="R75" s="541">
        <f t="shared" si="29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t="15.75" hidden="1" thickBot="1">
      <c r="B76" s="55"/>
      <c r="C76" s="2"/>
      <c r="D76" s="764" t="s">
        <v>836</v>
      </c>
      <c r="E76" s="764"/>
      <c r="F76" s="244"/>
      <c r="G76" s="244"/>
      <c r="H76" s="244"/>
      <c r="I76" s="244">
        <f>SUM(L76:X76)</f>
        <v>0</v>
      </c>
      <c r="J76" s="149"/>
      <c r="K76" s="167">
        <f t="shared" si="31"/>
        <v>0</v>
      </c>
      <c r="L76" s="75"/>
      <c r="M76" s="1"/>
      <c r="N76" s="1"/>
      <c r="O76" s="1"/>
      <c r="P76" s="1"/>
      <c r="Q76" s="81"/>
      <c r="R76" s="541">
        <f t="shared" si="29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t="15.75" hidden="1" thickBot="1">
      <c r="B77" s="55"/>
      <c r="C77" s="2"/>
      <c r="D77" s="764" t="s">
        <v>834</v>
      </c>
      <c r="E77" s="764"/>
      <c r="F77" s="244"/>
      <c r="G77" s="244"/>
      <c r="H77" s="244"/>
      <c r="I77" s="244">
        <f>SUM(L77:X77)</f>
        <v>0</v>
      </c>
      <c r="J77" s="149"/>
      <c r="K77" s="167">
        <f t="shared" si="31"/>
        <v>0</v>
      </c>
      <c r="L77" s="75"/>
      <c r="M77" s="1"/>
      <c r="N77" s="1"/>
      <c r="O77" s="1"/>
      <c r="P77" s="1"/>
      <c r="Q77" s="81"/>
      <c r="R77" s="541">
        <f t="shared" si="29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thickBot="1">
      <c r="B78" s="100" t="s">
        <v>220</v>
      </c>
      <c r="C78" s="773" t="s">
        <v>221</v>
      </c>
      <c r="D78" s="774"/>
      <c r="E78" s="774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247">
        <f>I79+I82+I86+I87+I98+I109+I120+I123+I135+I136+I137+I138+I149</f>
        <v>0</v>
      </c>
      <c r="J78" s="152">
        <f t="shared" ref="J78:X78" si="32">J79+J82+J86+J87+J98+J109+J120+J123+J135+J136+J137+J138+J149</f>
        <v>0</v>
      </c>
      <c r="K78" s="164">
        <f t="shared" si="31"/>
        <v>0</v>
      </c>
      <c r="L78" s="86">
        <f t="shared" si="32"/>
        <v>0</v>
      </c>
      <c r="M78" s="87">
        <f t="shared" si="32"/>
        <v>0</v>
      </c>
      <c r="N78" s="87">
        <f t="shared" si="32"/>
        <v>0</v>
      </c>
      <c r="O78" s="87">
        <f t="shared" si="32"/>
        <v>0</v>
      </c>
      <c r="P78" s="87">
        <f t="shared" si="32"/>
        <v>0</v>
      </c>
      <c r="Q78" s="90">
        <f t="shared" si="32"/>
        <v>0</v>
      </c>
      <c r="R78" s="536">
        <f t="shared" si="29"/>
        <v>0</v>
      </c>
      <c r="S78" s="442">
        <f t="shared" si="32"/>
        <v>0</v>
      </c>
      <c r="T78" s="87">
        <f t="shared" si="32"/>
        <v>0</v>
      </c>
      <c r="U78" s="90">
        <f t="shared" si="32"/>
        <v>0</v>
      </c>
      <c r="V78" s="486">
        <f t="shared" si="32"/>
        <v>0</v>
      </c>
      <c r="W78" s="89">
        <f t="shared" si="32"/>
        <v>0</v>
      </c>
      <c r="X78" s="91">
        <f t="shared" si="32"/>
        <v>0</v>
      </c>
      <c r="Y78" s="210"/>
      <c r="Z78" s="209"/>
    </row>
    <row r="79" spans="1:26" s="41" customFormat="1" ht="15.75" hidden="1" thickBot="1">
      <c r="A79" s="127" t="s">
        <v>222</v>
      </c>
      <c r="B79" s="125" t="s">
        <v>658</v>
      </c>
      <c r="C79" s="775" t="s">
        <v>223</v>
      </c>
      <c r="D79" s="776"/>
      <c r="E79" s="776"/>
      <c r="F79" s="252">
        <f>F80+F81</f>
        <v>0</v>
      </c>
      <c r="G79" s="252">
        <f>G80+G81</f>
        <v>0</v>
      </c>
      <c r="H79" s="252">
        <f>H80+H81</f>
        <v>0</v>
      </c>
      <c r="I79" s="252">
        <f>I80+I81</f>
        <v>0</v>
      </c>
      <c r="J79" s="157">
        <f t="shared" ref="J79:X79" si="33">J80+J81</f>
        <v>0</v>
      </c>
      <c r="K79" s="169">
        <f t="shared" si="31"/>
        <v>0</v>
      </c>
      <c r="L79" s="171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3">
        <f t="shared" si="33"/>
        <v>0</v>
      </c>
      <c r="Q79" s="134">
        <f t="shared" si="33"/>
        <v>0</v>
      </c>
      <c r="R79" s="542">
        <f t="shared" si="29"/>
        <v>0</v>
      </c>
      <c r="S79" s="448">
        <f t="shared" si="33"/>
        <v>0</v>
      </c>
      <c r="T79" s="133">
        <f t="shared" si="33"/>
        <v>0</v>
      </c>
      <c r="U79" s="134">
        <f t="shared" si="33"/>
        <v>0</v>
      </c>
      <c r="V79" s="558">
        <f t="shared" si="33"/>
        <v>0</v>
      </c>
      <c r="W79" s="132">
        <f t="shared" si="33"/>
        <v>0</v>
      </c>
      <c r="X79" s="135">
        <f t="shared" si="33"/>
        <v>0</v>
      </c>
      <c r="Y79" s="210"/>
      <c r="Z79" s="209"/>
    </row>
    <row r="80" spans="1:26" ht="15.75" hidden="1" thickBot="1">
      <c r="B80" s="55"/>
      <c r="C80" s="2"/>
      <c r="D80" s="764" t="s">
        <v>347</v>
      </c>
      <c r="E80" s="764"/>
      <c r="F80" s="244"/>
      <c r="G80" s="244"/>
      <c r="H80" s="244"/>
      <c r="I80" s="244">
        <f>SUM(L80:X80)</f>
        <v>0</v>
      </c>
      <c r="J80" s="149"/>
      <c r="K80" s="167">
        <f t="shared" si="31"/>
        <v>0</v>
      </c>
      <c r="L80" s="75"/>
      <c r="M80" s="1"/>
      <c r="N80" s="1"/>
      <c r="O80" s="1"/>
      <c r="P80" s="1"/>
      <c r="Q80" s="81"/>
      <c r="R80" s="541">
        <f t="shared" si="29"/>
        <v>0</v>
      </c>
      <c r="S80" s="447"/>
      <c r="T80" s="1"/>
      <c r="U80" s="81"/>
      <c r="V80" s="490"/>
      <c r="W80" s="42"/>
      <c r="X80" s="44"/>
      <c r="Y80" s="210"/>
      <c r="Z80" s="209"/>
    </row>
    <row r="81" spans="1:26" ht="15.75" hidden="1" thickBot="1">
      <c r="B81" s="55"/>
      <c r="C81" s="2"/>
      <c r="D81" s="764" t="s">
        <v>348</v>
      </c>
      <c r="E81" s="764"/>
      <c r="F81" s="244"/>
      <c r="G81" s="244"/>
      <c r="H81" s="244"/>
      <c r="I81" s="244">
        <f>SUM(L81:X81)</f>
        <v>0</v>
      </c>
      <c r="J81" s="149"/>
      <c r="K81" s="167">
        <f t="shared" si="31"/>
        <v>0</v>
      </c>
      <c r="L81" s="75"/>
      <c r="M81" s="1"/>
      <c r="N81" s="1"/>
      <c r="O81" s="1"/>
      <c r="P81" s="1"/>
      <c r="Q81" s="81"/>
      <c r="R81" s="541">
        <f t="shared" si="29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t="15.75" hidden="1" thickBot="1">
      <c r="B82" s="125" t="s">
        <v>837</v>
      </c>
      <c r="C82" s="775" t="s">
        <v>838</v>
      </c>
      <c r="D82" s="776"/>
      <c r="E82" s="776"/>
      <c r="F82" s="252">
        <f>F83+F84+F85</f>
        <v>0</v>
      </c>
      <c r="G82" s="252">
        <f>G83+G84+G85</f>
        <v>0</v>
      </c>
      <c r="H82" s="252">
        <f>H83+H84+H85</f>
        <v>0</v>
      </c>
      <c r="I82" s="252">
        <f>I83+I84+I85</f>
        <v>0</v>
      </c>
      <c r="J82" s="157">
        <f t="shared" ref="J82:X82" si="34">J83+J84+J85</f>
        <v>0</v>
      </c>
      <c r="K82" s="169">
        <f t="shared" si="31"/>
        <v>0</v>
      </c>
      <c r="L82" s="171">
        <f t="shared" si="34"/>
        <v>0</v>
      </c>
      <c r="M82" s="133">
        <f t="shared" si="34"/>
        <v>0</v>
      </c>
      <c r="N82" s="133">
        <f t="shared" si="34"/>
        <v>0</v>
      </c>
      <c r="O82" s="133">
        <f t="shared" si="34"/>
        <v>0</v>
      </c>
      <c r="P82" s="133">
        <f t="shared" si="34"/>
        <v>0</v>
      </c>
      <c r="Q82" s="134">
        <f t="shared" si="34"/>
        <v>0</v>
      </c>
      <c r="R82" s="542">
        <f t="shared" si="29"/>
        <v>0</v>
      </c>
      <c r="S82" s="448">
        <f t="shared" si="34"/>
        <v>0</v>
      </c>
      <c r="T82" s="133">
        <f t="shared" si="34"/>
        <v>0</v>
      </c>
      <c r="U82" s="134">
        <f t="shared" si="34"/>
        <v>0</v>
      </c>
      <c r="V82" s="558">
        <f t="shared" si="34"/>
        <v>0</v>
      </c>
      <c r="W82" s="132">
        <f t="shared" si="34"/>
        <v>0</v>
      </c>
      <c r="X82" s="135">
        <f t="shared" si="34"/>
        <v>0</v>
      </c>
      <c r="Y82" s="210"/>
      <c r="Z82" s="209"/>
    </row>
    <row r="83" spans="1:26" s="209" customFormat="1" ht="15.75" hidden="1" thickBot="1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/>
      <c r="I83" s="266">
        <f>SUM(L83:X83)</f>
        <v>0</v>
      </c>
      <c r="J83" s="190"/>
      <c r="K83" s="191">
        <f t="shared" si="31"/>
        <v>0</v>
      </c>
      <c r="L83" s="199"/>
      <c r="M83" s="193"/>
      <c r="N83" s="193"/>
      <c r="O83" s="193"/>
      <c r="P83" s="193"/>
      <c r="Q83" s="194"/>
      <c r="R83" s="538">
        <f t="shared" si="29"/>
        <v>0</v>
      </c>
      <c r="S83" s="444"/>
      <c r="T83" s="193"/>
      <c r="U83" s="194"/>
      <c r="V83" s="492"/>
      <c r="W83" s="192"/>
      <c r="X83" s="195"/>
      <c r="Y83" s="210"/>
    </row>
    <row r="84" spans="1:26" s="209" customFormat="1" ht="15.75" hidden="1" thickBot="1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/>
      <c r="I84" s="266">
        <f>SUM(L84:X84)</f>
        <v>0</v>
      </c>
      <c r="J84" s="190"/>
      <c r="K84" s="191">
        <f t="shared" si="31"/>
        <v>0</v>
      </c>
      <c r="L84" s="199"/>
      <c r="M84" s="193"/>
      <c r="N84" s="193"/>
      <c r="O84" s="193"/>
      <c r="P84" s="193"/>
      <c r="Q84" s="194"/>
      <c r="R84" s="538">
        <f t="shared" si="29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t="15.75" hidden="1" thickBot="1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/>
      <c r="I85" s="266">
        <f>SUM(L85:X85)</f>
        <v>0</v>
      </c>
      <c r="J85" s="190"/>
      <c r="K85" s="191">
        <f t="shared" si="31"/>
        <v>0</v>
      </c>
      <c r="L85" s="199"/>
      <c r="M85" s="193"/>
      <c r="N85" s="193"/>
      <c r="O85" s="193"/>
      <c r="P85" s="193"/>
      <c r="Q85" s="194"/>
      <c r="R85" s="538">
        <f t="shared" si="29"/>
        <v>0</v>
      </c>
      <c r="S85" s="444"/>
      <c r="T85" s="193"/>
      <c r="U85" s="194"/>
      <c r="V85" s="492"/>
      <c r="W85" s="192"/>
      <c r="X85" s="195"/>
      <c r="Y85" s="210"/>
    </row>
    <row r="86" spans="1:26" s="41" customFormat="1" ht="27.75" hidden="1" customHeight="1">
      <c r="A86" s="127" t="s">
        <v>228</v>
      </c>
      <c r="B86" s="108" t="s">
        <v>661</v>
      </c>
      <c r="C86" s="820" t="s">
        <v>353</v>
      </c>
      <c r="D86" s="821"/>
      <c r="E86" s="821"/>
      <c r="F86" s="253"/>
      <c r="G86" s="253"/>
      <c r="H86" s="253"/>
      <c r="I86" s="253">
        <f>SUM(L86:X86)</f>
        <v>0</v>
      </c>
      <c r="J86" s="158"/>
      <c r="K86" s="170">
        <f t="shared" si="31"/>
        <v>0</v>
      </c>
      <c r="L86" s="110"/>
      <c r="M86" s="111"/>
      <c r="N86" s="111"/>
      <c r="O86" s="111"/>
      <c r="P86" s="111"/>
      <c r="Q86" s="114"/>
      <c r="R86" s="543">
        <f t="shared" si="29"/>
        <v>0</v>
      </c>
      <c r="S86" s="449"/>
      <c r="T86" s="111"/>
      <c r="U86" s="114"/>
      <c r="V86" s="491"/>
      <c r="W86" s="113"/>
      <c r="X86" s="115"/>
      <c r="Y86" s="210"/>
      <c r="Z86" s="209"/>
    </row>
    <row r="87" spans="1:26" s="41" customFormat="1" ht="15.75" hidden="1" thickBot="1">
      <c r="A87" s="127" t="s">
        <v>229</v>
      </c>
      <c r="B87" s="108" t="s">
        <v>662</v>
      </c>
      <c r="C87" s="820" t="s">
        <v>804</v>
      </c>
      <c r="D87" s="821"/>
      <c r="E87" s="821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253">
        <f>I88+I89+I90+I91+I92+I93+I94+I95+I96+I97</f>
        <v>0</v>
      </c>
      <c r="J87" s="158">
        <f t="shared" ref="J87:X87" si="35">J88+J89+J90+J91+J92+J93+J94+J95+J96+J97</f>
        <v>0</v>
      </c>
      <c r="K87" s="170">
        <f t="shared" si="31"/>
        <v>0</v>
      </c>
      <c r="L87" s="110">
        <f t="shared" si="35"/>
        <v>0</v>
      </c>
      <c r="M87" s="111">
        <f t="shared" si="35"/>
        <v>0</v>
      </c>
      <c r="N87" s="111">
        <f t="shared" si="35"/>
        <v>0</v>
      </c>
      <c r="O87" s="111">
        <f t="shared" si="35"/>
        <v>0</v>
      </c>
      <c r="P87" s="111">
        <f t="shared" si="35"/>
        <v>0</v>
      </c>
      <c r="Q87" s="114">
        <f t="shared" si="35"/>
        <v>0</v>
      </c>
      <c r="R87" s="543">
        <f t="shared" si="29"/>
        <v>0</v>
      </c>
      <c r="S87" s="449">
        <f t="shared" si="35"/>
        <v>0</v>
      </c>
      <c r="T87" s="111">
        <f t="shared" si="35"/>
        <v>0</v>
      </c>
      <c r="U87" s="114">
        <f t="shared" si="35"/>
        <v>0</v>
      </c>
      <c r="V87" s="491">
        <f t="shared" si="35"/>
        <v>0</v>
      </c>
      <c r="W87" s="113">
        <f t="shared" si="35"/>
        <v>0</v>
      </c>
      <c r="X87" s="115">
        <f t="shared" si="35"/>
        <v>0</v>
      </c>
      <c r="Y87" s="210"/>
      <c r="Z87" s="209"/>
    </row>
    <row r="88" spans="1:26" ht="15.75" hidden="1" thickBot="1">
      <c r="B88" s="55"/>
      <c r="C88" s="2"/>
      <c r="D88" s="764" t="s">
        <v>370</v>
      </c>
      <c r="E88" s="764"/>
      <c r="F88" s="244"/>
      <c r="G88" s="244"/>
      <c r="H88" s="244"/>
      <c r="I88" s="244">
        <f t="shared" ref="I88:I97" si="36">SUM(L88:X88)</f>
        <v>0</v>
      </c>
      <c r="J88" s="149"/>
      <c r="K88" s="167">
        <f t="shared" si="31"/>
        <v>0</v>
      </c>
      <c r="L88" s="75"/>
      <c r="M88" s="1"/>
      <c r="N88" s="1"/>
      <c r="O88" s="1"/>
      <c r="P88" s="1"/>
      <c r="Q88" s="81"/>
      <c r="R88" s="541">
        <f t="shared" si="29"/>
        <v>0</v>
      </c>
      <c r="S88" s="447"/>
      <c r="T88" s="1"/>
      <c r="U88" s="81"/>
      <c r="V88" s="490"/>
      <c r="W88" s="42"/>
      <c r="X88" s="44"/>
      <c r="Y88" s="210"/>
      <c r="Z88" s="209"/>
    </row>
    <row r="89" spans="1:26" ht="15.75" hidden="1" thickBot="1">
      <c r="B89" s="55"/>
      <c r="C89" s="2"/>
      <c r="D89" s="764" t="s">
        <v>506</v>
      </c>
      <c r="E89" s="764"/>
      <c r="F89" s="244"/>
      <c r="G89" s="244"/>
      <c r="H89" s="244"/>
      <c r="I89" s="244">
        <f t="shared" si="36"/>
        <v>0</v>
      </c>
      <c r="J89" s="149"/>
      <c r="K89" s="167">
        <f t="shared" si="31"/>
        <v>0</v>
      </c>
      <c r="L89" s="75"/>
      <c r="M89" s="1"/>
      <c r="N89" s="1"/>
      <c r="O89" s="1"/>
      <c r="P89" s="1"/>
      <c r="Q89" s="81"/>
      <c r="R89" s="541">
        <f t="shared" si="29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t="15.75" hidden="1" thickBot="1">
      <c r="B90" s="55"/>
      <c r="C90" s="2"/>
      <c r="D90" s="764" t="s">
        <v>507</v>
      </c>
      <c r="E90" s="764"/>
      <c r="F90" s="244"/>
      <c r="G90" s="244"/>
      <c r="H90" s="244"/>
      <c r="I90" s="244">
        <f t="shared" si="36"/>
        <v>0</v>
      </c>
      <c r="J90" s="149"/>
      <c r="K90" s="167">
        <f t="shared" si="31"/>
        <v>0</v>
      </c>
      <c r="L90" s="75"/>
      <c r="M90" s="1"/>
      <c r="N90" s="1"/>
      <c r="O90" s="1"/>
      <c r="P90" s="1"/>
      <c r="Q90" s="81"/>
      <c r="R90" s="541">
        <f t="shared" si="29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t="15.75" hidden="1" thickBot="1">
      <c r="B91" s="55"/>
      <c r="C91" s="2"/>
      <c r="D91" s="764" t="s">
        <v>508</v>
      </c>
      <c r="E91" s="764"/>
      <c r="F91" s="244"/>
      <c r="G91" s="244"/>
      <c r="H91" s="244"/>
      <c r="I91" s="244">
        <f t="shared" si="36"/>
        <v>0</v>
      </c>
      <c r="J91" s="149"/>
      <c r="K91" s="167">
        <f t="shared" si="31"/>
        <v>0</v>
      </c>
      <c r="L91" s="75"/>
      <c r="M91" s="1"/>
      <c r="N91" s="1"/>
      <c r="O91" s="1"/>
      <c r="P91" s="1"/>
      <c r="Q91" s="81"/>
      <c r="R91" s="541">
        <f t="shared" si="29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t="15.75" hidden="1" thickBot="1">
      <c r="B92" s="55"/>
      <c r="C92" s="2"/>
      <c r="D92" s="764" t="s">
        <v>509</v>
      </c>
      <c r="E92" s="764"/>
      <c r="F92" s="244"/>
      <c r="G92" s="244"/>
      <c r="H92" s="244"/>
      <c r="I92" s="244">
        <f t="shared" si="36"/>
        <v>0</v>
      </c>
      <c r="J92" s="149"/>
      <c r="K92" s="167">
        <f t="shared" si="31"/>
        <v>0</v>
      </c>
      <c r="L92" s="75"/>
      <c r="M92" s="1"/>
      <c r="N92" s="1"/>
      <c r="O92" s="1"/>
      <c r="P92" s="1"/>
      <c r="Q92" s="81"/>
      <c r="R92" s="541">
        <f t="shared" si="29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t="15.75" hidden="1" thickBot="1">
      <c r="B93" s="55"/>
      <c r="C93" s="2"/>
      <c r="D93" s="764" t="s">
        <v>510</v>
      </c>
      <c r="E93" s="764"/>
      <c r="F93" s="244"/>
      <c r="G93" s="244"/>
      <c r="H93" s="244"/>
      <c r="I93" s="244">
        <f t="shared" si="36"/>
        <v>0</v>
      </c>
      <c r="J93" s="149"/>
      <c r="K93" s="167">
        <f t="shared" si="31"/>
        <v>0</v>
      </c>
      <c r="L93" s="75"/>
      <c r="M93" s="1"/>
      <c r="N93" s="1"/>
      <c r="O93" s="1"/>
      <c r="P93" s="1"/>
      <c r="Q93" s="81"/>
      <c r="R93" s="541">
        <f t="shared" si="29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t="25.5" hidden="1" customHeight="1">
      <c r="B94" s="55"/>
      <c r="C94" s="2"/>
      <c r="D94" s="735" t="s">
        <v>511</v>
      </c>
      <c r="E94" s="735"/>
      <c r="F94" s="254"/>
      <c r="G94" s="254"/>
      <c r="H94" s="254"/>
      <c r="I94" s="254">
        <f t="shared" si="36"/>
        <v>0</v>
      </c>
      <c r="J94" s="159"/>
      <c r="K94" s="167">
        <f t="shared" si="31"/>
        <v>0</v>
      </c>
      <c r="L94" s="75"/>
      <c r="M94" s="1"/>
      <c r="N94" s="1"/>
      <c r="O94" s="1"/>
      <c r="P94" s="1"/>
      <c r="Q94" s="81"/>
      <c r="R94" s="541">
        <f t="shared" si="29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15.75" hidden="1" thickBot="1">
      <c r="B95" s="55"/>
      <c r="C95" s="2"/>
      <c r="D95" s="764" t="s">
        <v>805</v>
      </c>
      <c r="E95" s="764"/>
      <c r="F95" s="244"/>
      <c r="G95" s="244"/>
      <c r="H95" s="244"/>
      <c r="I95" s="244">
        <f t="shared" si="36"/>
        <v>0</v>
      </c>
      <c r="J95" s="149"/>
      <c r="K95" s="167">
        <f t="shared" si="31"/>
        <v>0</v>
      </c>
      <c r="L95" s="75"/>
      <c r="M95" s="1"/>
      <c r="N95" s="1"/>
      <c r="O95" s="1"/>
      <c r="P95" s="1"/>
      <c r="Q95" s="81"/>
      <c r="R95" s="541">
        <f t="shared" si="29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t="25.5" hidden="1" customHeight="1">
      <c r="B96" s="55"/>
      <c r="C96" s="2"/>
      <c r="D96" s="735" t="s">
        <v>512</v>
      </c>
      <c r="E96" s="735"/>
      <c r="F96" s="254"/>
      <c r="G96" s="254"/>
      <c r="H96" s="254"/>
      <c r="I96" s="254">
        <f t="shared" si="36"/>
        <v>0</v>
      </c>
      <c r="J96" s="159"/>
      <c r="K96" s="167">
        <f t="shared" si="31"/>
        <v>0</v>
      </c>
      <c r="L96" s="75"/>
      <c r="M96" s="1"/>
      <c r="N96" s="1"/>
      <c r="O96" s="1"/>
      <c r="P96" s="1"/>
      <c r="Q96" s="81"/>
      <c r="R96" s="541">
        <f t="shared" si="29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>
      <c r="B97" s="55"/>
      <c r="C97" s="2"/>
      <c r="D97" s="735" t="s">
        <v>513</v>
      </c>
      <c r="E97" s="735"/>
      <c r="F97" s="254"/>
      <c r="G97" s="254"/>
      <c r="H97" s="254"/>
      <c r="I97" s="254">
        <f t="shared" si="36"/>
        <v>0</v>
      </c>
      <c r="J97" s="159"/>
      <c r="K97" s="167">
        <f t="shared" si="31"/>
        <v>0</v>
      </c>
      <c r="L97" s="75"/>
      <c r="M97" s="1"/>
      <c r="N97" s="1"/>
      <c r="O97" s="1"/>
      <c r="P97" s="1"/>
      <c r="Q97" s="81"/>
      <c r="R97" s="541">
        <f t="shared" si="29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s="41" customFormat="1" ht="15" hidden="1" customHeight="1">
      <c r="A98" s="127" t="s">
        <v>230</v>
      </c>
      <c r="B98" s="108" t="s">
        <v>663</v>
      </c>
      <c r="C98" s="820" t="s">
        <v>806</v>
      </c>
      <c r="D98" s="821"/>
      <c r="E98" s="821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253">
        <f>I99+I100+I101+I102+I103+I104+I105+I106+I107+I108</f>
        <v>0</v>
      </c>
      <c r="J98" s="158">
        <f t="shared" ref="J98:X98" si="37">J99+J100+J101+J102+J103+J104+J105+J106+J107+J108</f>
        <v>0</v>
      </c>
      <c r="K98" s="170">
        <f t="shared" si="31"/>
        <v>0</v>
      </c>
      <c r="L98" s="110">
        <f t="shared" si="37"/>
        <v>0</v>
      </c>
      <c r="M98" s="111">
        <f t="shared" si="37"/>
        <v>0</v>
      </c>
      <c r="N98" s="111">
        <f t="shared" si="37"/>
        <v>0</v>
      </c>
      <c r="O98" s="111">
        <f t="shared" si="37"/>
        <v>0</v>
      </c>
      <c r="P98" s="111">
        <f t="shared" si="37"/>
        <v>0</v>
      </c>
      <c r="Q98" s="114">
        <f t="shared" si="37"/>
        <v>0</v>
      </c>
      <c r="R98" s="543">
        <f t="shared" si="29"/>
        <v>0</v>
      </c>
      <c r="S98" s="449">
        <f t="shared" si="37"/>
        <v>0</v>
      </c>
      <c r="T98" s="111">
        <f t="shared" si="37"/>
        <v>0</v>
      </c>
      <c r="U98" s="114">
        <f t="shared" si="37"/>
        <v>0</v>
      </c>
      <c r="V98" s="491">
        <f t="shared" si="37"/>
        <v>0</v>
      </c>
      <c r="W98" s="113">
        <f t="shared" si="37"/>
        <v>0</v>
      </c>
      <c r="X98" s="115">
        <f t="shared" si="37"/>
        <v>0</v>
      </c>
      <c r="Y98" s="210"/>
      <c r="Z98" s="209"/>
    </row>
    <row r="99" spans="1:26" ht="15.75" hidden="1" thickBot="1">
      <c r="B99" s="55"/>
      <c r="C99" s="2"/>
      <c r="D99" s="764" t="s">
        <v>369</v>
      </c>
      <c r="E99" s="764"/>
      <c r="F99" s="244"/>
      <c r="G99" s="244"/>
      <c r="H99" s="244"/>
      <c r="I99" s="244">
        <f t="shared" ref="I99:I108" si="38">SUM(L99:X99)</f>
        <v>0</v>
      </c>
      <c r="J99" s="149"/>
      <c r="K99" s="167">
        <f t="shared" si="31"/>
        <v>0</v>
      </c>
      <c r="L99" s="75"/>
      <c r="M99" s="1"/>
      <c r="N99" s="1"/>
      <c r="O99" s="1"/>
      <c r="P99" s="1"/>
      <c r="Q99" s="81"/>
      <c r="R99" s="541">
        <f t="shared" si="29"/>
        <v>0</v>
      </c>
      <c r="S99" s="447"/>
      <c r="T99" s="1"/>
      <c r="U99" s="81"/>
      <c r="V99" s="490"/>
      <c r="W99" s="42"/>
      <c r="X99" s="44"/>
      <c r="Y99" s="210"/>
      <c r="Z99" s="209"/>
    </row>
    <row r="100" spans="1:26" ht="15.75" hidden="1" thickBot="1">
      <c r="B100" s="55"/>
      <c r="C100" s="2"/>
      <c r="D100" s="764" t="s">
        <v>514</v>
      </c>
      <c r="E100" s="764"/>
      <c r="F100" s="244"/>
      <c r="G100" s="244"/>
      <c r="H100" s="244"/>
      <c r="I100" s="244">
        <f t="shared" si="38"/>
        <v>0</v>
      </c>
      <c r="J100" s="149"/>
      <c r="K100" s="167">
        <f t="shared" si="31"/>
        <v>0</v>
      </c>
      <c r="L100" s="75"/>
      <c r="M100" s="1"/>
      <c r="N100" s="1"/>
      <c r="O100" s="1"/>
      <c r="P100" s="1"/>
      <c r="Q100" s="81"/>
      <c r="R100" s="541">
        <f t="shared" si="29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t="15.75" hidden="1" thickBot="1">
      <c r="B101" s="55"/>
      <c r="C101" s="2"/>
      <c r="D101" s="764" t="s">
        <v>516</v>
      </c>
      <c r="E101" s="764"/>
      <c r="F101" s="244"/>
      <c r="G101" s="244"/>
      <c r="H101" s="244"/>
      <c r="I101" s="244">
        <f t="shared" si="38"/>
        <v>0</v>
      </c>
      <c r="J101" s="149"/>
      <c r="K101" s="167">
        <f t="shared" si="31"/>
        <v>0</v>
      </c>
      <c r="L101" s="75"/>
      <c r="M101" s="1"/>
      <c r="N101" s="1"/>
      <c r="O101" s="1"/>
      <c r="P101" s="1"/>
      <c r="Q101" s="81"/>
      <c r="R101" s="541">
        <f t="shared" si="29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t="15.75" hidden="1" thickBot="1">
      <c r="B102" s="55"/>
      <c r="C102" s="2"/>
      <c r="D102" s="764" t="s">
        <v>808</v>
      </c>
      <c r="E102" s="764"/>
      <c r="F102" s="244"/>
      <c r="G102" s="244"/>
      <c r="H102" s="244"/>
      <c r="I102" s="244">
        <f t="shared" si="38"/>
        <v>0</v>
      </c>
      <c r="J102" s="149"/>
      <c r="K102" s="167">
        <f t="shared" si="31"/>
        <v>0</v>
      </c>
      <c r="L102" s="75"/>
      <c r="M102" s="1"/>
      <c r="N102" s="1"/>
      <c r="O102" s="1"/>
      <c r="P102" s="1"/>
      <c r="Q102" s="81"/>
      <c r="R102" s="541">
        <f t="shared" si="29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t="15.75" hidden="1" thickBot="1">
      <c r="B103" s="55"/>
      <c r="C103" s="2"/>
      <c r="D103" s="764" t="s">
        <v>521</v>
      </c>
      <c r="E103" s="764"/>
      <c r="F103" s="244"/>
      <c r="G103" s="244"/>
      <c r="H103" s="244"/>
      <c r="I103" s="244">
        <f t="shared" si="38"/>
        <v>0</v>
      </c>
      <c r="J103" s="149"/>
      <c r="K103" s="167">
        <f t="shared" si="31"/>
        <v>0</v>
      </c>
      <c r="L103" s="75"/>
      <c r="M103" s="1"/>
      <c r="N103" s="1"/>
      <c r="O103" s="1"/>
      <c r="P103" s="1"/>
      <c r="Q103" s="81"/>
      <c r="R103" s="541">
        <f t="shared" si="29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t="15.75" hidden="1" thickBot="1">
      <c r="B104" s="55"/>
      <c r="C104" s="2"/>
      <c r="D104" s="764" t="s">
        <v>519</v>
      </c>
      <c r="E104" s="764"/>
      <c r="F104" s="244"/>
      <c r="G104" s="244"/>
      <c r="H104" s="244"/>
      <c r="I104" s="244">
        <f t="shared" si="38"/>
        <v>0</v>
      </c>
      <c r="J104" s="149"/>
      <c r="K104" s="167">
        <f t="shared" si="31"/>
        <v>0</v>
      </c>
      <c r="L104" s="75"/>
      <c r="M104" s="1"/>
      <c r="N104" s="1"/>
      <c r="O104" s="1"/>
      <c r="P104" s="1"/>
      <c r="Q104" s="81"/>
      <c r="R104" s="541">
        <f t="shared" si="29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t="25.5" hidden="1" customHeight="1">
      <c r="B105" s="55"/>
      <c r="C105" s="2"/>
      <c r="D105" s="735" t="s">
        <v>523</v>
      </c>
      <c r="E105" s="735"/>
      <c r="F105" s="254"/>
      <c r="G105" s="254"/>
      <c r="H105" s="254"/>
      <c r="I105" s="254">
        <f t="shared" si="38"/>
        <v>0</v>
      </c>
      <c r="J105" s="159"/>
      <c r="K105" s="167">
        <f t="shared" si="31"/>
        <v>0</v>
      </c>
      <c r="L105" s="75"/>
      <c r="M105" s="1"/>
      <c r="N105" s="1"/>
      <c r="O105" s="1"/>
      <c r="P105" s="1"/>
      <c r="Q105" s="81"/>
      <c r="R105" s="541">
        <f t="shared" si="29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15.75" hidden="1" thickBot="1">
      <c r="B106" s="55"/>
      <c r="C106" s="2"/>
      <c r="D106" s="764" t="s">
        <v>807</v>
      </c>
      <c r="E106" s="764"/>
      <c r="F106" s="244"/>
      <c r="G106" s="244"/>
      <c r="H106" s="244"/>
      <c r="I106" s="244">
        <f t="shared" si="38"/>
        <v>0</v>
      </c>
      <c r="J106" s="149"/>
      <c r="K106" s="167">
        <f t="shared" si="31"/>
        <v>0</v>
      </c>
      <c r="L106" s="75"/>
      <c r="M106" s="1"/>
      <c r="N106" s="1"/>
      <c r="O106" s="1"/>
      <c r="P106" s="1"/>
      <c r="Q106" s="81"/>
      <c r="R106" s="541">
        <f t="shared" si="29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t="25.5" hidden="1" customHeight="1">
      <c r="B107" s="55"/>
      <c r="C107" s="2"/>
      <c r="D107" s="735" t="s">
        <v>526</v>
      </c>
      <c r="E107" s="735"/>
      <c r="F107" s="254"/>
      <c r="G107" s="254"/>
      <c r="H107" s="254"/>
      <c r="I107" s="254">
        <f t="shared" si="38"/>
        <v>0</v>
      </c>
      <c r="J107" s="159"/>
      <c r="K107" s="167">
        <f t="shared" si="31"/>
        <v>0</v>
      </c>
      <c r="L107" s="75"/>
      <c r="M107" s="1"/>
      <c r="N107" s="1"/>
      <c r="O107" s="1"/>
      <c r="P107" s="1"/>
      <c r="Q107" s="81"/>
      <c r="R107" s="541">
        <f t="shared" si="29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>
      <c r="B108" s="55"/>
      <c r="C108" s="2"/>
      <c r="D108" s="735" t="s">
        <v>528</v>
      </c>
      <c r="E108" s="735"/>
      <c r="F108" s="254"/>
      <c r="G108" s="254"/>
      <c r="H108" s="254"/>
      <c r="I108" s="254">
        <f t="shared" si="38"/>
        <v>0</v>
      </c>
      <c r="J108" s="159"/>
      <c r="K108" s="167">
        <f t="shared" si="31"/>
        <v>0</v>
      </c>
      <c r="L108" s="75"/>
      <c r="M108" s="1"/>
      <c r="N108" s="1"/>
      <c r="O108" s="1"/>
      <c r="P108" s="1"/>
      <c r="Q108" s="81"/>
      <c r="R108" s="541">
        <f t="shared" si="29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s="41" customFormat="1" ht="15.75" hidden="1" thickBot="1">
      <c r="A109" s="127" t="s">
        <v>231</v>
      </c>
      <c r="B109" s="108" t="s">
        <v>664</v>
      </c>
      <c r="C109" s="777" t="s">
        <v>232</v>
      </c>
      <c r="D109" s="778"/>
      <c r="E109" s="778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255">
        <f>I110+I111+I112+I113+I114+I115+I116+I117+I118+I119</f>
        <v>0</v>
      </c>
      <c r="J109" s="160">
        <f t="shared" ref="J109:X109" si="39">J110+J111+J112+J113+J114+J115+J116+J117+J118+J119</f>
        <v>0</v>
      </c>
      <c r="K109" s="170">
        <f t="shared" si="31"/>
        <v>0</v>
      </c>
      <c r="L109" s="110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4">
        <f t="shared" si="39"/>
        <v>0</v>
      </c>
      <c r="R109" s="543">
        <f t="shared" si="29"/>
        <v>0</v>
      </c>
      <c r="S109" s="449">
        <f t="shared" si="39"/>
        <v>0</v>
      </c>
      <c r="T109" s="111">
        <f t="shared" si="39"/>
        <v>0</v>
      </c>
      <c r="U109" s="114">
        <f t="shared" si="39"/>
        <v>0</v>
      </c>
      <c r="V109" s="491">
        <f t="shared" si="39"/>
        <v>0</v>
      </c>
      <c r="W109" s="113">
        <f t="shared" si="39"/>
        <v>0</v>
      </c>
      <c r="X109" s="115">
        <f t="shared" si="39"/>
        <v>0</v>
      </c>
      <c r="Y109" s="210"/>
      <c r="Z109" s="209"/>
    </row>
    <row r="110" spans="1:26" ht="15.75" hidden="1" thickBot="1">
      <c r="B110" s="55"/>
      <c r="C110" s="2"/>
      <c r="D110" s="764" t="s">
        <v>368</v>
      </c>
      <c r="E110" s="764"/>
      <c r="F110" s="244"/>
      <c r="G110" s="244"/>
      <c r="H110" s="244"/>
      <c r="I110" s="244">
        <f t="shared" ref="I110:I119" si="40">SUM(L110:X110)</f>
        <v>0</v>
      </c>
      <c r="J110" s="149"/>
      <c r="K110" s="167">
        <f t="shared" si="31"/>
        <v>0</v>
      </c>
      <c r="L110" s="75"/>
      <c r="M110" s="1"/>
      <c r="N110" s="1"/>
      <c r="O110" s="1"/>
      <c r="P110" s="1"/>
      <c r="Q110" s="81"/>
      <c r="R110" s="541">
        <f t="shared" si="29"/>
        <v>0</v>
      </c>
      <c r="S110" s="447"/>
      <c r="T110" s="1"/>
      <c r="U110" s="81"/>
      <c r="V110" s="490"/>
      <c r="W110" s="42"/>
      <c r="X110" s="44"/>
      <c r="Y110" s="210"/>
      <c r="Z110" s="209"/>
    </row>
    <row r="111" spans="1:26" ht="15.75" hidden="1" thickBot="1">
      <c r="B111" s="55"/>
      <c r="C111" s="2"/>
      <c r="D111" s="764" t="s">
        <v>515</v>
      </c>
      <c r="E111" s="764"/>
      <c r="F111" s="244"/>
      <c r="G111" s="244"/>
      <c r="H111" s="244"/>
      <c r="I111" s="244">
        <f t="shared" si="40"/>
        <v>0</v>
      </c>
      <c r="J111" s="149"/>
      <c r="K111" s="167">
        <f t="shared" si="31"/>
        <v>0</v>
      </c>
      <c r="L111" s="75"/>
      <c r="M111" s="1"/>
      <c r="N111" s="1"/>
      <c r="O111" s="1"/>
      <c r="P111" s="1"/>
      <c r="Q111" s="81"/>
      <c r="R111" s="541">
        <f t="shared" si="29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t="15.75" hidden="1" thickBot="1">
      <c r="B112" s="55"/>
      <c r="C112" s="2"/>
      <c r="D112" s="764" t="s">
        <v>517</v>
      </c>
      <c r="E112" s="764"/>
      <c r="F112" s="244"/>
      <c r="G112" s="244"/>
      <c r="H112" s="244"/>
      <c r="I112" s="244">
        <f t="shared" si="40"/>
        <v>0</v>
      </c>
      <c r="J112" s="149"/>
      <c r="K112" s="167">
        <f t="shared" si="31"/>
        <v>0</v>
      </c>
      <c r="L112" s="75"/>
      <c r="M112" s="1"/>
      <c r="N112" s="1"/>
      <c r="O112" s="1"/>
      <c r="P112" s="1"/>
      <c r="Q112" s="81"/>
      <c r="R112" s="541">
        <f t="shared" si="29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t="15.75" hidden="1" thickBot="1">
      <c r="B113" s="55"/>
      <c r="C113" s="2"/>
      <c r="D113" s="764" t="s">
        <v>518</v>
      </c>
      <c r="E113" s="764"/>
      <c r="F113" s="244"/>
      <c r="G113" s="244"/>
      <c r="H113" s="244"/>
      <c r="I113" s="244">
        <f t="shared" si="40"/>
        <v>0</v>
      </c>
      <c r="J113" s="149"/>
      <c r="K113" s="167">
        <f t="shared" si="31"/>
        <v>0</v>
      </c>
      <c r="L113" s="75"/>
      <c r="M113" s="1"/>
      <c r="N113" s="1"/>
      <c r="O113" s="1"/>
      <c r="P113" s="1"/>
      <c r="Q113" s="81"/>
      <c r="R113" s="541">
        <f t="shared" si="29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t="15.75" hidden="1" thickBot="1">
      <c r="B114" s="55"/>
      <c r="C114" s="2"/>
      <c r="D114" s="764" t="s">
        <v>522</v>
      </c>
      <c r="E114" s="764"/>
      <c r="F114" s="244"/>
      <c r="G114" s="244"/>
      <c r="H114" s="244"/>
      <c r="I114" s="244">
        <f t="shared" si="40"/>
        <v>0</v>
      </c>
      <c r="J114" s="149"/>
      <c r="K114" s="167">
        <f t="shared" si="31"/>
        <v>0</v>
      </c>
      <c r="L114" s="75"/>
      <c r="M114" s="1"/>
      <c r="N114" s="1"/>
      <c r="O114" s="1"/>
      <c r="P114" s="1"/>
      <c r="Q114" s="81"/>
      <c r="R114" s="541">
        <f t="shared" si="29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t="15.75" hidden="1" thickBot="1">
      <c r="B115" s="55"/>
      <c r="C115" s="2"/>
      <c r="D115" s="764" t="s">
        <v>520</v>
      </c>
      <c r="E115" s="764"/>
      <c r="F115" s="244"/>
      <c r="G115" s="244"/>
      <c r="H115" s="244"/>
      <c r="I115" s="244">
        <f t="shared" si="40"/>
        <v>0</v>
      </c>
      <c r="J115" s="149"/>
      <c r="K115" s="167">
        <f t="shared" si="31"/>
        <v>0</v>
      </c>
      <c r="L115" s="75"/>
      <c r="M115" s="1"/>
      <c r="N115" s="1"/>
      <c r="O115" s="1"/>
      <c r="P115" s="1"/>
      <c r="Q115" s="81"/>
      <c r="R115" s="541">
        <f t="shared" si="29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t="25.5" hidden="1" customHeight="1">
      <c r="B116" s="55"/>
      <c r="C116" s="2"/>
      <c r="D116" s="735" t="s">
        <v>524</v>
      </c>
      <c r="E116" s="735"/>
      <c r="F116" s="254"/>
      <c r="G116" s="254"/>
      <c r="H116" s="254"/>
      <c r="I116" s="254">
        <f t="shared" si="40"/>
        <v>0</v>
      </c>
      <c r="J116" s="159"/>
      <c r="K116" s="167">
        <f t="shared" si="31"/>
        <v>0</v>
      </c>
      <c r="L116" s="75"/>
      <c r="M116" s="1"/>
      <c r="N116" s="1"/>
      <c r="O116" s="1"/>
      <c r="P116" s="1"/>
      <c r="Q116" s="81"/>
      <c r="R116" s="541">
        <f t="shared" si="29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15.75" hidden="1" thickBot="1">
      <c r="B117" s="55"/>
      <c r="C117" s="2"/>
      <c r="D117" s="764" t="s">
        <v>525</v>
      </c>
      <c r="E117" s="764"/>
      <c r="F117" s="244"/>
      <c r="G117" s="244"/>
      <c r="H117" s="244"/>
      <c r="I117" s="244">
        <f t="shared" si="40"/>
        <v>0</v>
      </c>
      <c r="J117" s="149"/>
      <c r="K117" s="167">
        <f t="shared" si="31"/>
        <v>0</v>
      </c>
      <c r="L117" s="75"/>
      <c r="M117" s="1"/>
      <c r="N117" s="1"/>
      <c r="O117" s="1"/>
      <c r="P117" s="1"/>
      <c r="Q117" s="81"/>
      <c r="R117" s="541">
        <f t="shared" si="29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t="25.5" hidden="1" customHeight="1">
      <c r="B118" s="55"/>
      <c r="C118" s="2"/>
      <c r="D118" s="735" t="s">
        <v>527</v>
      </c>
      <c r="E118" s="735"/>
      <c r="F118" s="254"/>
      <c r="G118" s="254"/>
      <c r="H118" s="254"/>
      <c r="I118" s="254">
        <f t="shared" si="40"/>
        <v>0</v>
      </c>
      <c r="J118" s="159"/>
      <c r="K118" s="167">
        <f t="shared" si="31"/>
        <v>0</v>
      </c>
      <c r="L118" s="75"/>
      <c r="M118" s="1"/>
      <c r="N118" s="1"/>
      <c r="O118" s="1"/>
      <c r="P118" s="1"/>
      <c r="Q118" s="81"/>
      <c r="R118" s="541">
        <f t="shared" si="29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>
      <c r="B119" s="55"/>
      <c r="C119" s="2"/>
      <c r="D119" s="735" t="s">
        <v>529</v>
      </c>
      <c r="E119" s="735"/>
      <c r="F119" s="254"/>
      <c r="G119" s="254"/>
      <c r="H119" s="254"/>
      <c r="I119" s="254">
        <f t="shared" si="40"/>
        <v>0</v>
      </c>
      <c r="J119" s="159"/>
      <c r="K119" s="167">
        <f t="shared" si="31"/>
        <v>0</v>
      </c>
      <c r="L119" s="75"/>
      <c r="M119" s="1"/>
      <c r="N119" s="1"/>
      <c r="O119" s="1"/>
      <c r="P119" s="1"/>
      <c r="Q119" s="81"/>
      <c r="R119" s="541">
        <f t="shared" si="29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s="41" customFormat="1" ht="27.75" hidden="1" customHeight="1">
      <c r="A120" s="127" t="s">
        <v>233</v>
      </c>
      <c r="B120" s="108" t="s">
        <v>665</v>
      </c>
      <c r="C120" s="820" t="s">
        <v>809</v>
      </c>
      <c r="D120" s="821"/>
      <c r="E120" s="821"/>
      <c r="F120" s="253">
        <f>F121+F122</f>
        <v>0</v>
      </c>
      <c r="G120" s="253">
        <f>G121+G122</f>
        <v>0</v>
      </c>
      <c r="H120" s="253">
        <f>H121+H122</f>
        <v>0</v>
      </c>
      <c r="I120" s="253">
        <f>I121+I122</f>
        <v>0</v>
      </c>
      <c r="J120" s="158">
        <f t="shared" ref="J120:X120" si="41">J121+J122</f>
        <v>0</v>
      </c>
      <c r="K120" s="170">
        <f t="shared" si="31"/>
        <v>0</v>
      </c>
      <c r="L120" s="110">
        <f t="shared" si="41"/>
        <v>0</v>
      </c>
      <c r="M120" s="111">
        <f t="shared" si="41"/>
        <v>0</v>
      </c>
      <c r="N120" s="111">
        <f t="shared" si="41"/>
        <v>0</v>
      </c>
      <c r="O120" s="111">
        <f t="shared" si="41"/>
        <v>0</v>
      </c>
      <c r="P120" s="111">
        <f t="shared" si="41"/>
        <v>0</v>
      </c>
      <c r="Q120" s="114">
        <f t="shared" si="41"/>
        <v>0</v>
      </c>
      <c r="R120" s="543">
        <f t="shared" si="29"/>
        <v>0</v>
      </c>
      <c r="S120" s="449">
        <f t="shared" si="41"/>
        <v>0</v>
      </c>
      <c r="T120" s="111">
        <f t="shared" si="41"/>
        <v>0</v>
      </c>
      <c r="U120" s="114">
        <f t="shared" si="41"/>
        <v>0</v>
      </c>
      <c r="V120" s="491">
        <f t="shared" si="41"/>
        <v>0</v>
      </c>
      <c r="W120" s="113">
        <f t="shared" si="41"/>
        <v>0</v>
      </c>
      <c r="X120" s="115">
        <f t="shared" si="41"/>
        <v>0</v>
      </c>
      <c r="Y120" s="210"/>
      <c r="Z120" s="209"/>
    </row>
    <row r="121" spans="1:26" ht="15.75" hidden="1" thickBot="1">
      <c r="B121" s="55"/>
      <c r="C121" s="2"/>
      <c r="D121" s="764" t="s">
        <v>531</v>
      </c>
      <c r="E121" s="764"/>
      <c r="F121" s="244"/>
      <c r="G121" s="244"/>
      <c r="H121" s="244"/>
      <c r="I121" s="244">
        <f>SUM(L121:X121)</f>
        <v>0</v>
      </c>
      <c r="J121" s="149"/>
      <c r="K121" s="167">
        <f t="shared" si="31"/>
        <v>0</v>
      </c>
      <c r="L121" s="75"/>
      <c r="M121" s="1"/>
      <c r="N121" s="1"/>
      <c r="O121" s="1"/>
      <c r="P121" s="1"/>
      <c r="Q121" s="81"/>
      <c r="R121" s="541">
        <f t="shared" si="29"/>
        <v>0</v>
      </c>
      <c r="S121" s="447"/>
      <c r="T121" s="1"/>
      <c r="U121" s="81"/>
      <c r="V121" s="490"/>
      <c r="W121" s="42"/>
      <c r="X121" s="44"/>
      <c r="Y121" s="210"/>
      <c r="Z121" s="209"/>
    </row>
    <row r="122" spans="1:26" ht="25.5" hidden="1" customHeight="1">
      <c r="B122" s="55"/>
      <c r="C122" s="2"/>
      <c r="D122" s="735" t="s">
        <v>530</v>
      </c>
      <c r="E122" s="735"/>
      <c r="F122" s="254"/>
      <c r="G122" s="254"/>
      <c r="H122" s="254"/>
      <c r="I122" s="254">
        <f>SUM(L122:X122)</f>
        <v>0</v>
      </c>
      <c r="J122" s="159"/>
      <c r="K122" s="167">
        <f t="shared" si="31"/>
        <v>0</v>
      </c>
      <c r="L122" s="75"/>
      <c r="M122" s="1"/>
      <c r="N122" s="1"/>
      <c r="O122" s="1"/>
      <c r="P122" s="1"/>
      <c r="Q122" s="81"/>
      <c r="R122" s="541">
        <f t="shared" si="29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s="41" customFormat="1" ht="15.75" hidden="1" thickBot="1">
      <c r="A123" s="127" t="s">
        <v>234</v>
      </c>
      <c r="B123" s="108" t="s">
        <v>667</v>
      </c>
      <c r="C123" s="820" t="s">
        <v>810</v>
      </c>
      <c r="D123" s="821"/>
      <c r="E123" s="821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253">
        <f>I124+I125+I126+I127+I128+I129+I130+I131+I132+I133+I134</f>
        <v>0</v>
      </c>
      <c r="J123" s="158">
        <f t="shared" ref="J123:X123" si="42">J124+J125+J126+J127+J128+J129+J130+J131+J132+J133+J134</f>
        <v>0</v>
      </c>
      <c r="K123" s="170">
        <f t="shared" si="31"/>
        <v>0</v>
      </c>
      <c r="L123" s="110">
        <f t="shared" si="42"/>
        <v>0</v>
      </c>
      <c r="M123" s="111">
        <f t="shared" si="42"/>
        <v>0</v>
      </c>
      <c r="N123" s="111">
        <f t="shared" si="42"/>
        <v>0</v>
      </c>
      <c r="O123" s="111">
        <f t="shared" si="42"/>
        <v>0</v>
      </c>
      <c r="P123" s="111">
        <f t="shared" si="42"/>
        <v>0</v>
      </c>
      <c r="Q123" s="114">
        <f t="shared" si="42"/>
        <v>0</v>
      </c>
      <c r="R123" s="543">
        <f t="shared" si="29"/>
        <v>0</v>
      </c>
      <c r="S123" s="449">
        <f t="shared" si="42"/>
        <v>0</v>
      </c>
      <c r="T123" s="111">
        <f t="shared" si="42"/>
        <v>0</v>
      </c>
      <c r="U123" s="114">
        <f t="shared" si="42"/>
        <v>0</v>
      </c>
      <c r="V123" s="491">
        <f t="shared" si="42"/>
        <v>0</v>
      </c>
      <c r="W123" s="113">
        <f t="shared" si="42"/>
        <v>0</v>
      </c>
      <c r="X123" s="115">
        <f t="shared" si="42"/>
        <v>0</v>
      </c>
      <c r="Y123" s="210"/>
      <c r="Z123" s="209"/>
    </row>
    <row r="124" spans="1:26" ht="15.75" hidden="1" thickBot="1">
      <c r="B124" s="55"/>
      <c r="C124" s="2"/>
      <c r="D124" s="764" t="s">
        <v>354</v>
      </c>
      <c r="E124" s="764"/>
      <c r="F124" s="244"/>
      <c r="G124" s="244"/>
      <c r="H124" s="244"/>
      <c r="I124" s="244">
        <f t="shared" ref="I124:I137" si="43">SUM(L124:X124)</f>
        <v>0</v>
      </c>
      <c r="J124" s="149"/>
      <c r="K124" s="167">
        <f t="shared" si="31"/>
        <v>0</v>
      </c>
      <c r="L124" s="75"/>
      <c r="M124" s="1"/>
      <c r="N124" s="1"/>
      <c r="O124" s="1"/>
      <c r="P124" s="1"/>
      <c r="Q124" s="81"/>
      <c r="R124" s="541">
        <f t="shared" si="29"/>
        <v>0</v>
      </c>
      <c r="S124" s="447"/>
      <c r="T124" s="1"/>
      <c r="U124" s="81"/>
      <c r="V124" s="490"/>
      <c r="W124" s="42"/>
      <c r="X124" s="44"/>
      <c r="Y124" s="210"/>
      <c r="Z124" s="209"/>
    </row>
    <row r="125" spans="1:26" ht="15.75" hidden="1" thickBot="1">
      <c r="B125" s="55"/>
      <c r="C125" s="2"/>
      <c r="D125" s="764" t="s">
        <v>357</v>
      </c>
      <c r="E125" s="764"/>
      <c r="F125" s="244"/>
      <c r="G125" s="244"/>
      <c r="H125" s="244"/>
      <c r="I125" s="244">
        <f t="shared" si="43"/>
        <v>0</v>
      </c>
      <c r="J125" s="149"/>
      <c r="K125" s="167">
        <f t="shared" si="31"/>
        <v>0</v>
      </c>
      <c r="L125" s="75"/>
      <c r="M125" s="1"/>
      <c r="N125" s="1"/>
      <c r="O125" s="1"/>
      <c r="P125" s="1"/>
      <c r="Q125" s="81"/>
      <c r="R125" s="541">
        <f t="shared" si="29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t="15.75" hidden="1" thickBot="1">
      <c r="B126" s="55"/>
      <c r="C126" s="2"/>
      <c r="D126" s="764" t="s">
        <v>358</v>
      </c>
      <c r="E126" s="764"/>
      <c r="F126" s="244"/>
      <c r="G126" s="244"/>
      <c r="H126" s="244"/>
      <c r="I126" s="244">
        <f t="shared" si="43"/>
        <v>0</v>
      </c>
      <c r="J126" s="149"/>
      <c r="K126" s="167">
        <f t="shared" si="31"/>
        <v>0</v>
      </c>
      <c r="L126" s="75"/>
      <c r="M126" s="1"/>
      <c r="N126" s="1"/>
      <c r="O126" s="1"/>
      <c r="P126" s="1"/>
      <c r="Q126" s="81"/>
      <c r="R126" s="541">
        <f t="shared" si="29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t="15.75" hidden="1" thickBot="1">
      <c r="B127" s="55"/>
      <c r="C127" s="2"/>
      <c r="D127" s="764" t="s">
        <v>355</v>
      </c>
      <c r="E127" s="764"/>
      <c r="F127" s="244"/>
      <c r="G127" s="244"/>
      <c r="H127" s="244"/>
      <c r="I127" s="244">
        <f t="shared" si="43"/>
        <v>0</v>
      </c>
      <c r="J127" s="149"/>
      <c r="K127" s="167">
        <f t="shared" si="31"/>
        <v>0</v>
      </c>
      <c r="L127" s="75"/>
      <c r="M127" s="1"/>
      <c r="N127" s="1"/>
      <c r="O127" s="1"/>
      <c r="P127" s="1"/>
      <c r="Q127" s="81"/>
      <c r="R127" s="541">
        <f t="shared" si="29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t="15.75" hidden="1" thickBot="1">
      <c r="B128" s="55"/>
      <c r="C128" s="2"/>
      <c r="D128" s="764" t="s">
        <v>811</v>
      </c>
      <c r="E128" s="764"/>
      <c r="F128" s="244"/>
      <c r="G128" s="244"/>
      <c r="H128" s="244"/>
      <c r="I128" s="244">
        <f t="shared" si="43"/>
        <v>0</v>
      </c>
      <c r="J128" s="149"/>
      <c r="K128" s="167">
        <f t="shared" si="31"/>
        <v>0</v>
      </c>
      <c r="L128" s="75"/>
      <c r="M128" s="1"/>
      <c r="N128" s="1"/>
      <c r="O128" s="1"/>
      <c r="P128" s="1"/>
      <c r="Q128" s="81"/>
      <c r="R128" s="541">
        <f t="shared" si="29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t="25.5" hidden="1" customHeight="1">
      <c r="B129" s="55"/>
      <c r="C129" s="2"/>
      <c r="D129" s="735" t="s">
        <v>532</v>
      </c>
      <c r="E129" s="735"/>
      <c r="F129" s="254"/>
      <c r="G129" s="254"/>
      <c r="H129" s="254"/>
      <c r="I129" s="254">
        <f t="shared" si="43"/>
        <v>0</v>
      </c>
      <c r="J129" s="159"/>
      <c r="K129" s="167">
        <f t="shared" si="31"/>
        <v>0</v>
      </c>
      <c r="L129" s="75"/>
      <c r="M129" s="1"/>
      <c r="N129" s="1"/>
      <c r="O129" s="1"/>
      <c r="P129" s="1"/>
      <c r="Q129" s="81"/>
      <c r="R129" s="541">
        <f t="shared" si="29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>
      <c r="B130" s="55"/>
      <c r="C130" s="2"/>
      <c r="D130" s="735" t="s">
        <v>533</v>
      </c>
      <c r="E130" s="735"/>
      <c r="F130" s="254"/>
      <c r="G130" s="254"/>
      <c r="H130" s="254"/>
      <c r="I130" s="254">
        <f t="shared" si="43"/>
        <v>0</v>
      </c>
      <c r="J130" s="159"/>
      <c r="K130" s="167">
        <f t="shared" si="31"/>
        <v>0</v>
      </c>
      <c r="L130" s="75"/>
      <c r="M130" s="1"/>
      <c r="N130" s="1"/>
      <c r="O130" s="1"/>
      <c r="P130" s="1"/>
      <c r="Q130" s="81"/>
      <c r="R130" s="541">
        <f t="shared" si="29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15.75" hidden="1" thickBot="1">
      <c r="B131" s="55"/>
      <c r="C131" s="2"/>
      <c r="D131" s="764" t="s">
        <v>364</v>
      </c>
      <c r="E131" s="764"/>
      <c r="F131" s="244"/>
      <c r="G131" s="244"/>
      <c r="H131" s="244"/>
      <c r="I131" s="244">
        <f t="shared" si="43"/>
        <v>0</v>
      </c>
      <c r="J131" s="149"/>
      <c r="K131" s="167">
        <f t="shared" si="31"/>
        <v>0</v>
      </c>
      <c r="L131" s="75"/>
      <c r="M131" s="1"/>
      <c r="N131" s="1"/>
      <c r="O131" s="1"/>
      <c r="P131" s="1"/>
      <c r="Q131" s="81"/>
      <c r="R131" s="541">
        <f t="shared" si="29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t="15.75" hidden="1" thickBot="1">
      <c r="B132" s="55"/>
      <c r="C132" s="2"/>
      <c r="D132" s="764" t="s">
        <v>356</v>
      </c>
      <c r="E132" s="764"/>
      <c r="F132" s="244"/>
      <c r="G132" s="244"/>
      <c r="H132" s="244"/>
      <c r="I132" s="244">
        <f t="shared" si="43"/>
        <v>0</v>
      </c>
      <c r="J132" s="149"/>
      <c r="K132" s="167">
        <f t="shared" si="31"/>
        <v>0</v>
      </c>
      <c r="L132" s="75"/>
      <c r="M132" s="1"/>
      <c r="N132" s="1"/>
      <c r="O132" s="1"/>
      <c r="P132" s="1"/>
      <c r="Q132" s="81"/>
      <c r="R132" s="541">
        <f t="shared" si="29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t="25.5" hidden="1" customHeight="1">
      <c r="B133" s="55"/>
      <c r="C133" s="2"/>
      <c r="D133" s="735" t="s">
        <v>534</v>
      </c>
      <c r="E133" s="735"/>
      <c r="F133" s="254"/>
      <c r="G133" s="254"/>
      <c r="H133" s="254"/>
      <c r="I133" s="254">
        <f t="shared" si="43"/>
        <v>0</v>
      </c>
      <c r="J133" s="159"/>
      <c r="K133" s="167">
        <f t="shared" si="31"/>
        <v>0</v>
      </c>
      <c r="L133" s="75"/>
      <c r="M133" s="1"/>
      <c r="N133" s="1"/>
      <c r="O133" s="1"/>
      <c r="P133" s="1"/>
      <c r="Q133" s="81"/>
      <c r="R133" s="541">
        <f t="shared" si="29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15.75" hidden="1" thickBot="1">
      <c r="B134" s="55"/>
      <c r="C134" s="2"/>
      <c r="D134" s="764" t="s">
        <v>535</v>
      </c>
      <c r="E134" s="764"/>
      <c r="F134" s="244"/>
      <c r="G134" s="244"/>
      <c r="H134" s="244"/>
      <c r="I134" s="244">
        <f t="shared" si="43"/>
        <v>0</v>
      </c>
      <c r="J134" s="149"/>
      <c r="K134" s="167">
        <f t="shared" si="31"/>
        <v>0</v>
      </c>
      <c r="L134" s="75"/>
      <c r="M134" s="1"/>
      <c r="N134" s="1"/>
      <c r="O134" s="1"/>
      <c r="P134" s="1"/>
      <c r="Q134" s="81"/>
      <c r="R134" s="541">
        <f t="shared" ref="R134:R197" si="44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s="41" customFormat="1" ht="15.75" hidden="1" thickBot="1">
      <c r="A135" s="127" t="s">
        <v>235</v>
      </c>
      <c r="B135" s="108" t="s">
        <v>666</v>
      </c>
      <c r="C135" s="777" t="s">
        <v>236</v>
      </c>
      <c r="D135" s="778"/>
      <c r="E135" s="778"/>
      <c r="F135" s="255"/>
      <c r="G135" s="255"/>
      <c r="H135" s="255"/>
      <c r="I135" s="255">
        <f t="shared" si="43"/>
        <v>0</v>
      </c>
      <c r="J135" s="160"/>
      <c r="K135" s="170">
        <f t="shared" si="31"/>
        <v>0</v>
      </c>
      <c r="L135" s="110"/>
      <c r="M135" s="111"/>
      <c r="N135" s="111"/>
      <c r="O135" s="111"/>
      <c r="P135" s="111"/>
      <c r="Q135" s="114"/>
      <c r="R135" s="543">
        <f t="shared" si="44"/>
        <v>0</v>
      </c>
      <c r="S135" s="449"/>
      <c r="T135" s="111"/>
      <c r="U135" s="114"/>
      <c r="V135" s="491"/>
      <c r="W135" s="113"/>
      <c r="X135" s="115"/>
      <c r="Y135" s="210"/>
      <c r="Z135" s="209"/>
    </row>
    <row r="136" spans="1:26" s="41" customFormat="1" ht="15.75" hidden="1" thickBot="1">
      <c r="A136" s="127" t="s">
        <v>237</v>
      </c>
      <c r="B136" s="108" t="s">
        <v>668</v>
      </c>
      <c r="C136" s="777" t="s">
        <v>238</v>
      </c>
      <c r="D136" s="778"/>
      <c r="E136" s="778"/>
      <c r="F136" s="255"/>
      <c r="G136" s="255"/>
      <c r="H136" s="255"/>
      <c r="I136" s="255">
        <f t="shared" si="43"/>
        <v>0</v>
      </c>
      <c r="J136" s="160"/>
      <c r="K136" s="170">
        <f t="shared" si="31"/>
        <v>0</v>
      </c>
      <c r="L136" s="110"/>
      <c r="M136" s="111"/>
      <c r="N136" s="111"/>
      <c r="O136" s="111"/>
      <c r="P136" s="111"/>
      <c r="Q136" s="114"/>
      <c r="R136" s="543">
        <f t="shared" si="44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t="15.75" hidden="1" thickBot="1">
      <c r="A137" s="127" t="s">
        <v>239</v>
      </c>
      <c r="B137" s="108" t="s">
        <v>669</v>
      </c>
      <c r="C137" s="777" t="s">
        <v>240</v>
      </c>
      <c r="D137" s="778"/>
      <c r="E137" s="778"/>
      <c r="F137" s="255"/>
      <c r="G137" s="255"/>
      <c r="H137" s="255"/>
      <c r="I137" s="255">
        <f t="shared" si="43"/>
        <v>0</v>
      </c>
      <c r="J137" s="160"/>
      <c r="K137" s="170">
        <f t="shared" ref="K137:K202" si="45">SUM(I137:J137)</f>
        <v>0</v>
      </c>
      <c r="L137" s="110"/>
      <c r="M137" s="111"/>
      <c r="N137" s="111"/>
      <c r="O137" s="111"/>
      <c r="P137" s="111"/>
      <c r="Q137" s="114"/>
      <c r="R137" s="543">
        <f t="shared" si="44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t="15.75" hidden="1" thickBot="1">
      <c r="A138" s="127" t="s">
        <v>241</v>
      </c>
      <c r="B138" s="108" t="s">
        <v>670</v>
      </c>
      <c r="C138" s="777" t="s">
        <v>242</v>
      </c>
      <c r="D138" s="778"/>
      <c r="E138" s="778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255">
        <f>I139+I140+I141+I142+I143+I144+I145+I146+I147+I148</f>
        <v>0</v>
      </c>
      <c r="J138" s="160">
        <f t="shared" ref="J138:X138" si="46">J139+J140+J141+J142+J143+J144+J145+J146+J147+J148</f>
        <v>0</v>
      </c>
      <c r="K138" s="170">
        <f t="shared" si="45"/>
        <v>0</v>
      </c>
      <c r="L138" s="110">
        <f t="shared" si="46"/>
        <v>0</v>
      </c>
      <c r="M138" s="111">
        <f t="shared" si="46"/>
        <v>0</v>
      </c>
      <c r="N138" s="111">
        <f t="shared" si="46"/>
        <v>0</v>
      </c>
      <c r="O138" s="111">
        <f t="shared" si="46"/>
        <v>0</v>
      </c>
      <c r="P138" s="111">
        <f t="shared" si="46"/>
        <v>0</v>
      </c>
      <c r="Q138" s="114">
        <f t="shared" si="46"/>
        <v>0</v>
      </c>
      <c r="R138" s="543">
        <f t="shared" si="44"/>
        <v>0</v>
      </c>
      <c r="S138" s="449">
        <f t="shared" si="46"/>
        <v>0</v>
      </c>
      <c r="T138" s="111">
        <f t="shared" si="46"/>
        <v>0</v>
      </c>
      <c r="U138" s="114">
        <f t="shared" si="46"/>
        <v>0</v>
      </c>
      <c r="V138" s="491">
        <f t="shared" si="46"/>
        <v>0</v>
      </c>
      <c r="W138" s="113">
        <f t="shared" si="46"/>
        <v>0</v>
      </c>
      <c r="X138" s="115">
        <f t="shared" si="46"/>
        <v>0</v>
      </c>
      <c r="Y138" s="210"/>
      <c r="Z138" s="209"/>
    </row>
    <row r="139" spans="1:26" ht="15.75" hidden="1" thickBot="1">
      <c r="B139" s="55"/>
      <c r="C139" s="2"/>
      <c r="D139" s="764" t="s">
        <v>359</v>
      </c>
      <c r="E139" s="764"/>
      <c r="F139" s="244"/>
      <c r="G139" s="244"/>
      <c r="H139" s="244"/>
      <c r="I139" s="244">
        <f t="shared" ref="I139:I149" si="47">SUM(L139:X139)</f>
        <v>0</v>
      </c>
      <c r="J139" s="149"/>
      <c r="K139" s="167">
        <f t="shared" si="45"/>
        <v>0</v>
      </c>
      <c r="L139" s="75"/>
      <c r="M139" s="1"/>
      <c r="N139" s="1"/>
      <c r="O139" s="1"/>
      <c r="P139" s="1"/>
      <c r="Q139" s="81"/>
      <c r="R139" s="541">
        <f t="shared" si="44"/>
        <v>0</v>
      </c>
      <c r="S139" s="447"/>
      <c r="T139" s="1"/>
      <c r="U139" s="81"/>
      <c r="V139" s="490"/>
      <c r="W139" s="42"/>
      <c r="X139" s="44"/>
      <c r="Y139" s="210"/>
      <c r="Z139" s="209"/>
    </row>
    <row r="140" spans="1:26" ht="15.75" hidden="1" thickBot="1">
      <c r="B140" s="55"/>
      <c r="C140" s="2"/>
      <c r="D140" s="764" t="s">
        <v>360</v>
      </c>
      <c r="E140" s="764"/>
      <c r="F140" s="244"/>
      <c r="G140" s="244"/>
      <c r="H140" s="244"/>
      <c r="I140" s="244">
        <f t="shared" si="47"/>
        <v>0</v>
      </c>
      <c r="J140" s="149"/>
      <c r="K140" s="167">
        <f t="shared" si="45"/>
        <v>0</v>
      </c>
      <c r="L140" s="75"/>
      <c r="M140" s="1"/>
      <c r="N140" s="1"/>
      <c r="O140" s="1"/>
      <c r="P140" s="1"/>
      <c r="Q140" s="81"/>
      <c r="R140" s="541">
        <f t="shared" si="44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t="15.75" hidden="1" thickBot="1">
      <c r="B141" s="55"/>
      <c r="C141" s="2"/>
      <c r="D141" s="764" t="s">
        <v>361</v>
      </c>
      <c r="E141" s="764"/>
      <c r="F141" s="244"/>
      <c r="G141" s="244"/>
      <c r="H141" s="244"/>
      <c r="I141" s="244">
        <f t="shared" si="47"/>
        <v>0</v>
      </c>
      <c r="J141" s="149"/>
      <c r="K141" s="167">
        <f t="shared" si="45"/>
        <v>0</v>
      </c>
      <c r="L141" s="75"/>
      <c r="M141" s="1"/>
      <c r="N141" s="1"/>
      <c r="O141" s="1"/>
      <c r="P141" s="1"/>
      <c r="Q141" s="81"/>
      <c r="R141" s="541">
        <f t="shared" si="44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t="15.75" hidden="1" thickBot="1">
      <c r="B142" s="55"/>
      <c r="C142" s="2"/>
      <c r="D142" s="764" t="s">
        <v>362</v>
      </c>
      <c r="E142" s="764"/>
      <c r="F142" s="244"/>
      <c r="G142" s="244"/>
      <c r="H142" s="244"/>
      <c r="I142" s="244">
        <f t="shared" si="47"/>
        <v>0</v>
      </c>
      <c r="J142" s="149"/>
      <c r="K142" s="167">
        <f t="shared" si="45"/>
        <v>0</v>
      </c>
      <c r="L142" s="75"/>
      <c r="M142" s="1"/>
      <c r="N142" s="1"/>
      <c r="O142" s="1"/>
      <c r="P142" s="1"/>
      <c r="Q142" s="81"/>
      <c r="R142" s="541">
        <f t="shared" si="44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t="15.75" hidden="1" thickBot="1">
      <c r="B143" s="55"/>
      <c r="C143" s="2"/>
      <c r="D143" s="764" t="s">
        <v>363</v>
      </c>
      <c r="E143" s="764"/>
      <c r="F143" s="244"/>
      <c r="G143" s="244"/>
      <c r="H143" s="244"/>
      <c r="I143" s="244">
        <f t="shared" si="47"/>
        <v>0</v>
      </c>
      <c r="J143" s="149"/>
      <c r="K143" s="167">
        <f t="shared" si="45"/>
        <v>0</v>
      </c>
      <c r="L143" s="75"/>
      <c r="M143" s="1"/>
      <c r="N143" s="1"/>
      <c r="O143" s="1"/>
      <c r="P143" s="1"/>
      <c r="Q143" s="81"/>
      <c r="R143" s="541">
        <f t="shared" si="44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t="25.5" hidden="1" customHeight="1">
      <c r="B144" s="55"/>
      <c r="C144" s="2"/>
      <c r="D144" s="735" t="s">
        <v>536</v>
      </c>
      <c r="E144" s="735"/>
      <c r="F144" s="254"/>
      <c r="G144" s="254"/>
      <c r="H144" s="254"/>
      <c r="I144" s="254">
        <f t="shared" si="47"/>
        <v>0</v>
      </c>
      <c r="J144" s="159"/>
      <c r="K144" s="167">
        <f t="shared" si="45"/>
        <v>0</v>
      </c>
      <c r="L144" s="75"/>
      <c r="M144" s="1"/>
      <c r="N144" s="1"/>
      <c r="O144" s="1"/>
      <c r="P144" s="1"/>
      <c r="Q144" s="81"/>
      <c r="R144" s="541">
        <f t="shared" si="44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>
      <c r="B145" s="55"/>
      <c r="C145" s="2"/>
      <c r="D145" s="735" t="s">
        <v>539</v>
      </c>
      <c r="E145" s="735"/>
      <c r="F145" s="254"/>
      <c r="G145" s="254"/>
      <c r="H145" s="254"/>
      <c r="I145" s="254">
        <f t="shared" si="47"/>
        <v>0</v>
      </c>
      <c r="J145" s="159"/>
      <c r="K145" s="167">
        <f t="shared" si="45"/>
        <v>0</v>
      </c>
      <c r="L145" s="75"/>
      <c r="M145" s="1"/>
      <c r="N145" s="1"/>
      <c r="O145" s="1"/>
      <c r="P145" s="1"/>
      <c r="Q145" s="81"/>
      <c r="R145" s="541">
        <f t="shared" si="44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15.75" hidden="1" thickBot="1">
      <c r="B146" s="55"/>
      <c r="C146" s="2"/>
      <c r="D146" s="764" t="s">
        <v>365</v>
      </c>
      <c r="E146" s="764"/>
      <c r="F146" s="244"/>
      <c r="G146" s="244"/>
      <c r="H146" s="244"/>
      <c r="I146" s="244">
        <f t="shared" si="47"/>
        <v>0</v>
      </c>
      <c r="J146" s="149"/>
      <c r="K146" s="167">
        <f t="shared" si="45"/>
        <v>0</v>
      </c>
      <c r="L146" s="75"/>
      <c r="M146" s="1"/>
      <c r="N146" s="1"/>
      <c r="O146" s="1"/>
      <c r="P146" s="1"/>
      <c r="Q146" s="81"/>
      <c r="R146" s="541">
        <f t="shared" si="44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t="25.5" hidden="1" customHeight="1">
      <c r="B147" s="55"/>
      <c r="C147" s="2"/>
      <c r="D147" s="735" t="s">
        <v>542</v>
      </c>
      <c r="E147" s="735"/>
      <c r="F147" s="254"/>
      <c r="G147" s="254"/>
      <c r="H147" s="254"/>
      <c r="I147" s="254">
        <f t="shared" si="47"/>
        <v>0</v>
      </c>
      <c r="J147" s="159"/>
      <c r="K147" s="167">
        <f t="shared" si="45"/>
        <v>0</v>
      </c>
      <c r="L147" s="75"/>
      <c r="M147" s="1"/>
      <c r="N147" s="1"/>
      <c r="O147" s="1"/>
      <c r="P147" s="1"/>
      <c r="Q147" s="81"/>
      <c r="R147" s="541">
        <f t="shared" si="44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15.75" hidden="1" thickBot="1">
      <c r="B148" s="55"/>
      <c r="C148" s="2"/>
      <c r="D148" s="764" t="s">
        <v>543</v>
      </c>
      <c r="E148" s="764"/>
      <c r="F148" s="244"/>
      <c r="G148" s="244"/>
      <c r="H148" s="244"/>
      <c r="I148" s="244">
        <f t="shared" si="47"/>
        <v>0</v>
      </c>
      <c r="J148" s="149"/>
      <c r="K148" s="167">
        <f t="shared" si="45"/>
        <v>0</v>
      </c>
      <c r="L148" s="75"/>
      <c r="M148" s="1"/>
      <c r="N148" s="1"/>
      <c r="O148" s="1"/>
      <c r="P148" s="1"/>
      <c r="Q148" s="81"/>
      <c r="R148" s="541">
        <f t="shared" si="44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s="41" customFormat="1" ht="15.75" hidden="1" thickBot="1">
      <c r="A149" s="127" t="s">
        <v>243</v>
      </c>
      <c r="B149" s="136" t="s">
        <v>671</v>
      </c>
      <c r="C149" s="818" t="s">
        <v>244</v>
      </c>
      <c r="D149" s="819"/>
      <c r="E149" s="819"/>
      <c r="F149" s="256"/>
      <c r="G149" s="256"/>
      <c r="H149" s="256"/>
      <c r="I149" s="256">
        <f t="shared" si="47"/>
        <v>0</v>
      </c>
      <c r="J149" s="161"/>
      <c r="K149" s="170">
        <f t="shared" si="45"/>
        <v>0</v>
      </c>
      <c r="L149" s="110"/>
      <c r="M149" s="111"/>
      <c r="N149" s="111"/>
      <c r="O149" s="111"/>
      <c r="P149" s="111"/>
      <c r="Q149" s="114"/>
      <c r="R149" s="543">
        <f t="shared" si="44"/>
        <v>0</v>
      </c>
      <c r="S149" s="449"/>
      <c r="T149" s="111"/>
      <c r="U149" s="114"/>
      <c r="V149" s="491"/>
      <c r="W149" s="113"/>
      <c r="X149" s="115"/>
      <c r="Y149" s="210"/>
      <c r="Z149" s="209"/>
    </row>
    <row r="150" spans="1:26" ht="15.75" thickBot="1">
      <c r="B150" s="100" t="s">
        <v>245</v>
      </c>
      <c r="C150" s="773" t="s">
        <v>246</v>
      </c>
      <c r="D150" s="774"/>
      <c r="E150" s="774"/>
      <c r="F150" s="247">
        <f>F151+F152+F155+F156+F159+F160+F161</f>
        <v>76200</v>
      </c>
      <c r="G150" s="247">
        <f>G151+G152+G155+G156+G159+G160+G161</f>
        <v>76200</v>
      </c>
      <c r="H150" s="247">
        <f>H151+H152+H155+H156+H159+H160+H161</f>
        <v>354620</v>
      </c>
      <c r="I150" s="247">
        <f>I151+I152+I155+I156+I159+I160+I161</f>
        <v>354620</v>
      </c>
      <c r="J150" s="152">
        <f t="shared" ref="J150:X150" si="48">J151+J152+J155+J156+J159+J160+J161</f>
        <v>0</v>
      </c>
      <c r="K150" s="164">
        <f t="shared" si="45"/>
        <v>354620</v>
      </c>
      <c r="L150" s="86">
        <f t="shared" si="48"/>
        <v>0</v>
      </c>
      <c r="M150" s="87">
        <f t="shared" si="48"/>
        <v>0</v>
      </c>
      <c r="N150" s="87">
        <f t="shared" si="48"/>
        <v>0</v>
      </c>
      <c r="O150" s="87">
        <f t="shared" si="48"/>
        <v>0</v>
      </c>
      <c r="P150" s="87">
        <f t="shared" si="48"/>
        <v>0</v>
      </c>
      <c r="Q150" s="90">
        <f t="shared" si="48"/>
        <v>0</v>
      </c>
      <c r="R150" s="536">
        <f t="shared" si="44"/>
        <v>0</v>
      </c>
      <c r="S150" s="442">
        <f t="shared" si="48"/>
        <v>0</v>
      </c>
      <c r="T150" s="87">
        <f t="shared" si="48"/>
        <v>28382</v>
      </c>
      <c r="U150" s="90">
        <f t="shared" si="48"/>
        <v>158290</v>
      </c>
      <c r="V150" s="486">
        <f t="shared" si="48"/>
        <v>43315</v>
      </c>
      <c r="W150" s="89">
        <f t="shared" si="48"/>
        <v>100417</v>
      </c>
      <c r="X150" s="91">
        <f t="shared" si="48"/>
        <v>24216</v>
      </c>
      <c r="Y150" s="210"/>
      <c r="Z150" s="209"/>
    </row>
    <row r="151" spans="1:26" s="18" customFormat="1" hidden="1">
      <c r="A151" s="127" t="s">
        <v>247</v>
      </c>
      <c r="B151" s="116" t="s">
        <v>672</v>
      </c>
      <c r="C151" s="801" t="s">
        <v>248</v>
      </c>
      <c r="D151" s="802"/>
      <c r="E151" s="802"/>
      <c r="F151" s="243"/>
      <c r="G151" s="243"/>
      <c r="H151" s="243"/>
      <c r="I151" s="243">
        <f>SUM(L151:X151)</f>
        <v>0</v>
      </c>
      <c r="J151" s="148"/>
      <c r="K151" s="166">
        <f t="shared" si="45"/>
        <v>0</v>
      </c>
      <c r="L151" s="94"/>
      <c r="M151" s="95"/>
      <c r="N151" s="95"/>
      <c r="O151" s="95"/>
      <c r="P151" s="95"/>
      <c r="Q151" s="98"/>
      <c r="R151" s="539">
        <f t="shared" si="44"/>
        <v>0</v>
      </c>
      <c r="S151" s="445"/>
      <c r="T151" s="95"/>
      <c r="U151" s="98"/>
      <c r="V151" s="489"/>
      <c r="W151" s="97"/>
      <c r="X151" s="99"/>
      <c r="Y151" s="210"/>
      <c r="Z151" s="209"/>
    </row>
    <row r="152" spans="1:26" s="18" customFormat="1" hidden="1">
      <c r="A152" s="127" t="s">
        <v>249</v>
      </c>
      <c r="B152" s="92" t="s">
        <v>673</v>
      </c>
      <c r="C152" s="769" t="s">
        <v>250</v>
      </c>
      <c r="D152" s="770"/>
      <c r="E152" s="770"/>
      <c r="F152" s="245">
        <f>F153+F154</f>
        <v>0</v>
      </c>
      <c r="G152" s="245">
        <f>G153+G154</f>
        <v>0</v>
      </c>
      <c r="H152" s="245">
        <f>H153+H154</f>
        <v>0</v>
      </c>
      <c r="I152" s="245">
        <f>I153+I154</f>
        <v>0</v>
      </c>
      <c r="J152" s="150">
        <f t="shared" ref="J152:X152" si="49">J153+J154</f>
        <v>0</v>
      </c>
      <c r="K152" s="166">
        <f t="shared" si="45"/>
        <v>0</v>
      </c>
      <c r="L152" s="94">
        <f t="shared" si="49"/>
        <v>0</v>
      </c>
      <c r="M152" s="95">
        <f t="shared" si="49"/>
        <v>0</v>
      </c>
      <c r="N152" s="95">
        <f t="shared" si="49"/>
        <v>0</v>
      </c>
      <c r="O152" s="95">
        <f t="shared" si="49"/>
        <v>0</v>
      </c>
      <c r="P152" s="95">
        <f t="shared" si="49"/>
        <v>0</v>
      </c>
      <c r="Q152" s="98">
        <f t="shared" si="49"/>
        <v>0</v>
      </c>
      <c r="R152" s="539">
        <f t="shared" si="44"/>
        <v>0</v>
      </c>
      <c r="S152" s="445">
        <f t="shared" si="49"/>
        <v>0</v>
      </c>
      <c r="T152" s="95">
        <f t="shared" si="49"/>
        <v>0</v>
      </c>
      <c r="U152" s="98">
        <f t="shared" si="49"/>
        <v>0</v>
      </c>
      <c r="V152" s="489">
        <f t="shared" si="49"/>
        <v>0</v>
      </c>
      <c r="W152" s="97">
        <f t="shared" si="49"/>
        <v>0</v>
      </c>
      <c r="X152" s="99">
        <f t="shared" si="49"/>
        <v>0</v>
      </c>
      <c r="Y152" s="210"/>
      <c r="Z152" s="209"/>
    </row>
    <row r="153" spans="1:26" hidden="1">
      <c r="B153" s="55"/>
      <c r="C153" s="2"/>
      <c r="D153" s="764" t="s">
        <v>250</v>
      </c>
      <c r="E153" s="764"/>
      <c r="F153" s="244"/>
      <c r="G153" s="244"/>
      <c r="H153" s="244"/>
      <c r="I153" s="244">
        <f>SUM(L153:X153)</f>
        <v>0</v>
      </c>
      <c r="J153" s="149"/>
      <c r="K153" s="167">
        <f t="shared" si="45"/>
        <v>0</v>
      </c>
      <c r="L153" s="75"/>
      <c r="M153" s="1"/>
      <c r="N153" s="1"/>
      <c r="O153" s="1"/>
      <c r="P153" s="1"/>
      <c r="Q153" s="81"/>
      <c r="R153" s="541">
        <f t="shared" si="44"/>
        <v>0</v>
      </c>
      <c r="S153" s="447"/>
      <c r="T153" s="1"/>
      <c r="U153" s="81"/>
      <c r="V153" s="490"/>
      <c r="W153" s="42"/>
      <c r="X153" s="44"/>
      <c r="Y153" s="210"/>
      <c r="Z153" s="209"/>
    </row>
    <row r="154" spans="1:26" hidden="1">
      <c r="B154" s="55"/>
      <c r="C154" s="2"/>
      <c r="D154" s="764" t="s">
        <v>349</v>
      </c>
      <c r="E154" s="764"/>
      <c r="F154" s="244"/>
      <c r="G154" s="244"/>
      <c r="H154" s="244"/>
      <c r="I154" s="244">
        <f>SUM(L154:X154)</f>
        <v>0</v>
      </c>
      <c r="J154" s="149"/>
      <c r="K154" s="167">
        <f t="shared" si="45"/>
        <v>0</v>
      </c>
      <c r="L154" s="75"/>
      <c r="M154" s="1"/>
      <c r="N154" s="1"/>
      <c r="O154" s="1"/>
      <c r="P154" s="1"/>
      <c r="Q154" s="81"/>
      <c r="R154" s="541">
        <f t="shared" si="44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s="18" customFormat="1" hidden="1">
      <c r="A155" s="127" t="s">
        <v>251</v>
      </c>
      <c r="B155" s="92" t="s">
        <v>674</v>
      </c>
      <c r="C155" s="769" t="s">
        <v>252</v>
      </c>
      <c r="D155" s="770"/>
      <c r="E155" s="770"/>
      <c r="F155" s="245"/>
      <c r="G155" s="245"/>
      <c r="H155" s="245"/>
      <c r="I155" s="245">
        <f>SUM(L155:X155)</f>
        <v>0</v>
      </c>
      <c r="J155" s="150"/>
      <c r="K155" s="166">
        <f t="shared" si="45"/>
        <v>0</v>
      </c>
      <c r="L155" s="94"/>
      <c r="M155" s="95"/>
      <c r="N155" s="95"/>
      <c r="O155" s="95"/>
      <c r="P155" s="95"/>
      <c r="Q155" s="98"/>
      <c r="R155" s="539">
        <f t="shared" si="44"/>
        <v>0</v>
      </c>
      <c r="S155" s="445"/>
      <c r="T155" s="95"/>
      <c r="U155" s="98"/>
      <c r="V155" s="489"/>
      <c r="W155" s="97"/>
      <c r="X155" s="99"/>
      <c r="Y155" s="210"/>
      <c r="Z155" s="209"/>
    </row>
    <row r="156" spans="1:26" s="18" customFormat="1">
      <c r="A156" s="127" t="s">
        <v>253</v>
      </c>
      <c r="B156" s="92" t="s">
        <v>675</v>
      </c>
      <c r="C156" s="769" t="s">
        <v>254</v>
      </c>
      <c r="D156" s="770"/>
      <c r="E156" s="770"/>
      <c r="F156" s="245">
        <f>SUM(F157:F158)</f>
        <v>60000</v>
      </c>
      <c r="G156" s="245">
        <f>SUM(G157:G158)</f>
        <v>60000</v>
      </c>
      <c r="H156" s="245">
        <f>SUM(H157:H158)</f>
        <v>325000</v>
      </c>
      <c r="I156" s="245">
        <f t="shared" ref="I156:X156" si="50">SUM(I157:I158)</f>
        <v>325000</v>
      </c>
      <c r="J156" s="150">
        <f t="shared" si="50"/>
        <v>0</v>
      </c>
      <c r="K156" s="166">
        <f t="shared" si="50"/>
        <v>325000</v>
      </c>
      <c r="L156" s="94">
        <f t="shared" si="50"/>
        <v>0</v>
      </c>
      <c r="M156" s="95">
        <f t="shared" si="50"/>
        <v>0</v>
      </c>
      <c r="N156" s="95">
        <f t="shared" si="50"/>
        <v>0</v>
      </c>
      <c r="O156" s="95">
        <f t="shared" si="50"/>
        <v>0</v>
      </c>
      <c r="P156" s="95">
        <f t="shared" si="50"/>
        <v>0</v>
      </c>
      <c r="Q156" s="98">
        <f t="shared" si="50"/>
        <v>0</v>
      </c>
      <c r="R156" s="539">
        <f t="shared" si="44"/>
        <v>0</v>
      </c>
      <c r="S156" s="445">
        <f t="shared" si="50"/>
        <v>0</v>
      </c>
      <c r="T156" s="95">
        <f t="shared" si="50"/>
        <v>27030</v>
      </c>
      <c r="U156" s="98">
        <f t="shared" si="50"/>
        <v>149681</v>
      </c>
      <c r="V156" s="489">
        <f t="shared" si="50"/>
        <v>42162</v>
      </c>
      <c r="W156" s="97">
        <f t="shared" si="50"/>
        <v>83064</v>
      </c>
      <c r="X156" s="99">
        <f t="shared" si="50"/>
        <v>23063</v>
      </c>
      <c r="Y156" s="210"/>
      <c r="Z156" s="209"/>
    </row>
    <row r="157" spans="1:26">
      <c r="B157" s="55"/>
      <c r="C157" s="264"/>
      <c r="D157" s="764" t="s">
        <v>1108</v>
      </c>
      <c r="E157" s="859"/>
      <c r="F157" s="244">
        <v>0</v>
      </c>
      <c r="G157" s="244">
        <v>0</v>
      </c>
      <c r="H157" s="244">
        <v>265000</v>
      </c>
      <c r="I157" s="244">
        <f t="shared" ref="I157:I161" si="51">SUM(R157:X157)</f>
        <v>265000</v>
      </c>
      <c r="J157" s="149"/>
      <c r="K157" s="167">
        <f t="shared" ref="K157:K158" si="52">SUM(I157:J157)</f>
        <v>265000</v>
      </c>
      <c r="L157" s="75"/>
      <c r="M157" s="1"/>
      <c r="N157" s="1"/>
      <c r="O157" s="1"/>
      <c r="P157" s="1"/>
      <c r="Q157" s="81"/>
      <c r="R157" s="541">
        <f t="shared" si="44"/>
        <v>0</v>
      </c>
      <c r="S157" s="447"/>
      <c r="T157" s="1">
        <v>27030</v>
      </c>
      <c r="U157" s="81">
        <v>149681</v>
      </c>
      <c r="V157" s="490">
        <v>42162</v>
      </c>
      <c r="W157" s="42">
        <v>23064</v>
      </c>
      <c r="X157" s="44">
        <v>23063</v>
      </c>
      <c r="Y157" s="210"/>
      <c r="Z157" s="209"/>
    </row>
    <row r="158" spans="1:26">
      <c r="B158" s="55"/>
      <c r="C158" s="264"/>
      <c r="D158" s="764" t="s">
        <v>1109</v>
      </c>
      <c r="E158" s="859"/>
      <c r="F158" s="244">
        <v>60000</v>
      </c>
      <c r="G158" s="244">
        <v>60000</v>
      </c>
      <c r="H158" s="244">
        <v>60000</v>
      </c>
      <c r="I158" s="244">
        <f t="shared" si="51"/>
        <v>60000</v>
      </c>
      <c r="J158" s="149"/>
      <c r="K158" s="167">
        <f t="shared" si="52"/>
        <v>60000</v>
      </c>
      <c r="L158" s="75"/>
      <c r="M158" s="1"/>
      <c r="N158" s="1"/>
      <c r="O158" s="1"/>
      <c r="P158" s="1"/>
      <c r="Q158" s="81"/>
      <c r="R158" s="541">
        <f t="shared" si="44"/>
        <v>0</v>
      </c>
      <c r="S158" s="447"/>
      <c r="T158" s="1"/>
      <c r="U158" s="81"/>
      <c r="V158" s="490"/>
      <c r="W158" s="42">
        <v>60000</v>
      </c>
      <c r="X158" s="44"/>
      <c r="Y158" s="210"/>
      <c r="Z158" s="209"/>
    </row>
    <row r="159" spans="1:26" s="18" customFormat="1" hidden="1">
      <c r="A159" s="127" t="s">
        <v>255</v>
      </c>
      <c r="B159" s="92" t="s">
        <v>676</v>
      </c>
      <c r="C159" s="769" t="s">
        <v>256</v>
      </c>
      <c r="D159" s="770"/>
      <c r="E159" s="770"/>
      <c r="F159" s="245"/>
      <c r="G159" s="245"/>
      <c r="H159" s="245"/>
      <c r="I159" s="245">
        <f t="shared" si="51"/>
        <v>0</v>
      </c>
      <c r="J159" s="150"/>
      <c r="K159" s="166">
        <f t="shared" si="45"/>
        <v>0</v>
      </c>
      <c r="L159" s="94"/>
      <c r="M159" s="95"/>
      <c r="N159" s="95"/>
      <c r="O159" s="95"/>
      <c r="P159" s="95"/>
      <c r="Q159" s="98"/>
      <c r="R159" s="539">
        <f t="shared" si="44"/>
        <v>0</v>
      </c>
      <c r="S159" s="445"/>
      <c r="T159" s="95"/>
      <c r="U159" s="98"/>
      <c r="V159" s="489"/>
      <c r="W159" s="97"/>
      <c r="X159" s="99"/>
      <c r="Y159" s="210"/>
      <c r="Z159" s="209"/>
    </row>
    <row r="160" spans="1:26" s="18" customFormat="1" hidden="1">
      <c r="A160" s="127" t="s">
        <v>257</v>
      </c>
      <c r="B160" s="92" t="s">
        <v>677</v>
      </c>
      <c r="C160" s="769" t="s">
        <v>258</v>
      </c>
      <c r="D160" s="770"/>
      <c r="E160" s="770"/>
      <c r="F160" s="245"/>
      <c r="G160" s="245"/>
      <c r="H160" s="245"/>
      <c r="I160" s="245">
        <f t="shared" si="51"/>
        <v>0</v>
      </c>
      <c r="J160" s="150"/>
      <c r="K160" s="166">
        <f t="shared" si="45"/>
        <v>0</v>
      </c>
      <c r="L160" s="94"/>
      <c r="M160" s="95"/>
      <c r="N160" s="95"/>
      <c r="O160" s="95"/>
      <c r="P160" s="95"/>
      <c r="Q160" s="98"/>
      <c r="R160" s="539">
        <f t="shared" si="44"/>
        <v>0</v>
      </c>
      <c r="S160" s="445"/>
      <c r="T160" s="95"/>
      <c r="U160" s="98"/>
      <c r="V160" s="489"/>
      <c r="W160" s="97"/>
      <c r="X160" s="99"/>
      <c r="Y160" s="210"/>
      <c r="Z160" s="209"/>
    </row>
    <row r="161" spans="1:26" s="18" customFormat="1" ht="15.75" thickBot="1">
      <c r="A161" s="127" t="s">
        <v>259</v>
      </c>
      <c r="B161" s="126" t="s">
        <v>678</v>
      </c>
      <c r="C161" s="814" t="s">
        <v>260</v>
      </c>
      <c r="D161" s="815"/>
      <c r="E161" s="815"/>
      <c r="F161" s="257">
        <v>16200</v>
      </c>
      <c r="G161" s="257">
        <v>16200</v>
      </c>
      <c r="H161" s="257">
        <v>29620</v>
      </c>
      <c r="I161" s="257">
        <f t="shared" si="51"/>
        <v>29620</v>
      </c>
      <c r="J161" s="162"/>
      <c r="K161" s="166">
        <f t="shared" si="45"/>
        <v>29620</v>
      </c>
      <c r="L161" s="94"/>
      <c r="M161" s="95"/>
      <c r="N161" s="95"/>
      <c r="O161" s="95"/>
      <c r="P161" s="95"/>
      <c r="Q161" s="98"/>
      <c r="R161" s="539">
        <f t="shared" si="44"/>
        <v>0</v>
      </c>
      <c r="S161" s="445"/>
      <c r="T161" s="95">
        <v>1352</v>
      </c>
      <c r="U161" s="98">
        <v>8609</v>
      </c>
      <c r="V161" s="489">
        <v>1153</v>
      </c>
      <c r="W161" s="97">
        <f>1153+16200</f>
        <v>17353</v>
      </c>
      <c r="X161" s="99">
        <v>1153</v>
      </c>
      <c r="Y161" s="210"/>
      <c r="Z161" s="209"/>
    </row>
    <row r="162" spans="1:26" ht="15.75" thickBot="1">
      <c r="B162" s="100" t="s">
        <v>261</v>
      </c>
      <c r="C162" s="773" t="s">
        <v>262</v>
      </c>
      <c r="D162" s="774"/>
      <c r="E162" s="774"/>
      <c r="F162" s="247">
        <f>F163+F164+F165+F166</f>
        <v>0</v>
      </c>
      <c r="G162" s="247">
        <f>G163+G164+G165+G166</f>
        <v>0</v>
      </c>
      <c r="H162" s="247">
        <f>H163+H164+H165+H166</f>
        <v>0</v>
      </c>
      <c r="I162" s="247">
        <f>I163+I164+I165+I166</f>
        <v>0</v>
      </c>
      <c r="J162" s="152">
        <f t="shared" ref="J162:X162" si="53">J163+J164+J165+J166</f>
        <v>0</v>
      </c>
      <c r="K162" s="164">
        <f t="shared" si="45"/>
        <v>0</v>
      </c>
      <c r="L162" s="86">
        <f t="shared" si="53"/>
        <v>0</v>
      </c>
      <c r="M162" s="87">
        <f t="shared" si="53"/>
        <v>0</v>
      </c>
      <c r="N162" s="87">
        <f t="shared" si="53"/>
        <v>0</v>
      </c>
      <c r="O162" s="87">
        <f t="shared" si="53"/>
        <v>0</v>
      </c>
      <c r="P162" s="87">
        <f t="shared" si="53"/>
        <v>0</v>
      </c>
      <c r="Q162" s="90">
        <f t="shared" si="53"/>
        <v>0</v>
      </c>
      <c r="R162" s="536">
        <f t="shared" si="44"/>
        <v>0</v>
      </c>
      <c r="S162" s="442">
        <f t="shared" si="53"/>
        <v>0</v>
      </c>
      <c r="T162" s="87">
        <f t="shared" si="53"/>
        <v>0</v>
      </c>
      <c r="U162" s="90">
        <f t="shared" si="53"/>
        <v>0</v>
      </c>
      <c r="V162" s="486">
        <f t="shared" si="53"/>
        <v>0</v>
      </c>
      <c r="W162" s="89">
        <f t="shared" si="53"/>
        <v>0</v>
      </c>
      <c r="X162" s="91">
        <f t="shared" si="53"/>
        <v>0</v>
      </c>
      <c r="Y162" s="203"/>
      <c r="Z162" s="41"/>
    </row>
    <row r="163" spans="1:26" s="18" customFormat="1" ht="15.75" hidden="1" thickBot="1">
      <c r="A163" s="127" t="s">
        <v>263</v>
      </c>
      <c r="B163" s="268" t="s">
        <v>679</v>
      </c>
      <c r="C163" s="816" t="s">
        <v>264</v>
      </c>
      <c r="D163" s="817"/>
      <c r="E163" s="817"/>
      <c r="F163" s="269"/>
      <c r="G163" s="269"/>
      <c r="H163" s="269"/>
      <c r="I163" s="269">
        <f>SUM(L163:X163)</f>
        <v>0</v>
      </c>
      <c r="J163" s="270"/>
      <c r="K163" s="271">
        <f t="shared" si="45"/>
        <v>0</v>
      </c>
      <c r="L163" s="272"/>
      <c r="M163" s="273"/>
      <c r="N163" s="273"/>
      <c r="O163" s="273"/>
      <c r="P163" s="273"/>
      <c r="Q163" s="274"/>
      <c r="R163" s="544">
        <f t="shared" si="44"/>
        <v>0</v>
      </c>
      <c r="S163" s="450"/>
      <c r="T163" s="273"/>
      <c r="U163" s="274"/>
      <c r="V163" s="559"/>
      <c r="W163" s="275"/>
      <c r="X163" s="276"/>
      <c r="Z163" s="41"/>
    </row>
    <row r="164" spans="1:26" s="18" customFormat="1" ht="15.75" hidden="1" thickBot="1">
      <c r="A164" s="127" t="s">
        <v>265</v>
      </c>
      <c r="B164" s="277" t="s">
        <v>680</v>
      </c>
      <c r="C164" s="810" t="s">
        <v>879</v>
      </c>
      <c r="D164" s="811"/>
      <c r="E164" s="811"/>
      <c r="F164" s="278"/>
      <c r="G164" s="278"/>
      <c r="H164" s="278"/>
      <c r="I164" s="278">
        <f>SUM(L164:X164)</f>
        <v>0</v>
      </c>
      <c r="J164" s="279"/>
      <c r="K164" s="271">
        <f t="shared" si="45"/>
        <v>0</v>
      </c>
      <c r="L164" s="272"/>
      <c r="M164" s="273"/>
      <c r="N164" s="273"/>
      <c r="O164" s="273"/>
      <c r="P164" s="273"/>
      <c r="Q164" s="274"/>
      <c r="R164" s="544">
        <f t="shared" si="44"/>
        <v>0</v>
      </c>
      <c r="S164" s="450"/>
      <c r="T164" s="273"/>
      <c r="U164" s="274"/>
      <c r="V164" s="559"/>
      <c r="W164" s="275"/>
      <c r="X164" s="276"/>
      <c r="Z164" s="41"/>
    </row>
    <row r="165" spans="1:26" s="18" customFormat="1" ht="15.75" hidden="1" thickBot="1">
      <c r="A165" s="127" t="s">
        <v>266</v>
      </c>
      <c r="B165" s="277" t="s">
        <v>681</v>
      </c>
      <c r="C165" s="810" t="s">
        <v>267</v>
      </c>
      <c r="D165" s="811"/>
      <c r="E165" s="811"/>
      <c r="F165" s="278"/>
      <c r="G165" s="278"/>
      <c r="H165" s="278"/>
      <c r="I165" s="278">
        <f>SUM(L165:X165)</f>
        <v>0</v>
      </c>
      <c r="J165" s="279"/>
      <c r="K165" s="271">
        <f t="shared" si="45"/>
        <v>0</v>
      </c>
      <c r="L165" s="272"/>
      <c r="M165" s="273"/>
      <c r="N165" s="273"/>
      <c r="O165" s="273"/>
      <c r="P165" s="273"/>
      <c r="Q165" s="274"/>
      <c r="R165" s="544">
        <f t="shared" si="44"/>
        <v>0</v>
      </c>
      <c r="S165" s="450"/>
      <c r="T165" s="273"/>
      <c r="U165" s="274"/>
      <c r="V165" s="559"/>
      <c r="W165" s="275"/>
      <c r="X165" s="276"/>
      <c r="Z165" s="41"/>
    </row>
    <row r="166" spans="1:26" s="18" customFormat="1" ht="15.75" hidden="1" thickBot="1">
      <c r="A166" s="127" t="s">
        <v>268</v>
      </c>
      <c r="B166" s="280" t="s">
        <v>682</v>
      </c>
      <c r="C166" s="812" t="s">
        <v>366</v>
      </c>
      <c r="D166" s="813"/>
      <c r="E166" s="813"/>
      <c r="F166" s="281"/>
      <c r="G166" s="281"/>
      <c r="H166" s="281"/>
      <c r="I166" s="281">
        <f>SUM(L166:X166)</f>
        <v>0</v>
      </c>
      <c r="J166" s="282"/>
      <c r="K166" s="271">
        <f t="shared" si="45"/>
        <v>0</v>
      </c>
      <c r="L166" s="272"/>
      <c r="M166" s="273"/>
      <c r="N166" s="273"/>
      <c r="O166" s="273"/>
      <c r="P166" s="273"/>
      <c r="Q166" s="274"/>
      <c r="R166" s="544">
        <f t="shared" si="44"/>
        <v>0</v>
      </c>
      <c r="S166" s="450"/>
      <c r="T166" s="273"/>
      <c r="U166" s="274"/>
      <c r="V166" s="559"/>
      <c r="W166" s="275"/>
      <c r="X166" s="276"/>
      <c r="Z166" s="41"/>
    </row>
    <row r="167" spans="1:26" ht="15.75" thickBot="1">
      <c r="B167" s="100" t="s">
        <v>269</v>
      </c>
      <c r="C167" s="773" t="s">
        <v>270</v>
      </c>
      <c r="D167" s="774"/>
      <c r="E167" s="774"/>
      <c r="F167" s="247">
        <f>F168+F169+F180+F191+F202+F205+F217+F218+F219</f>
        <v>0</v>
      </c>
      <c r="G167" s="247">
        <f>G168+G169+G180+G191+G202+G205+G217+G218+G219</f>
        <v>0</v>
      </c>
      <c r="H167" s="247">
        <f>H168+H169+H180+H191+H202+H205+H217+H218+H219</f>
        <v>0</v>
      </c>
      <c r="I167" s="247">
        <f>I168+I169+I180+I191+I202+I205+I217+I218+I219</f>
        <v>0</v>
      </c>
      <c r="J167" s="152">
        <f t="shared" ref="J167:X167" si="54">J168+J169+J180+J191+J202+J205+J217+J218+J219</f>
        <v>0</v>
      </c>
      <c r="K167" s="164">
        <f t="shared" si="45"/>
        <v>0</v>
      </c>
      <c r="L167" s="86">
        <f t="shared" si="54"/>
        <v>0</v>
      </c>
      <c r="M167" s="87">
        <f t="shared" si="54"/>
        <v>0</v>
      </c>
      <c r="N167" s="87">
        <f t="shared" si="54"/>
        <v>0</v>
      </c>
      <c r="O167" s="87">
        <f t="shared" si="54"/>
        <v>0</v>
      </c>
      <c r="P167" s="87">
        <f t="shared" si="54"/>
        <v>0</v>
      </c>
      <c r="Q167" s="90">
        <f t="shared" si="54"/>
        <v>0</v>
      </c>
      <c r="R167" s="536">
        <f t="shared" si="44"/>
        <v>0</v>
      </c>
      <c r="S167" s="442">
        <f t="shared" si="54"/>
        <v>0</v>
      </c>
      <c r="T167" s="87">
        <f t="shared" si="54"/>
        <v>0</v>
      </c>
      <c r="U167" s="90">
        <f t="shared" si="54"/>
        <v>0</v>
      </c>
      <c r="V167" s="486">
        <f t="shared" si="54"/>
        <v>0</v>
      </c>
      <c r="W167" s="89">
        <f t="shared" si="54"/>
        <v>0</v>
      </c>
      <c r="X167" s="91">
        <f t="shared" si="54"/>
        <v>0</v>
      </c>
    </row>
    <row r="168" spans="1:26" s="18" customFormat="1" ht="25.5" hidden="1" customHeight="1">
      <c r="A168" s="127" t="s">
        <v>271</v>
      </c>
      <c r="B168" s="92" t="s">
        <v>683</v>
      </c>
      <c r="C168" s="733" t="s">
        <v>367</v>
      </c>
      <c r="D168" s="734"/>
      <c r="E168" s="734"/>
      <c r="F168" s="258"/>
      <c r="G168" s="258"/>
      <c r="H168" s="258"/>
      <c r="I168" s="258">
        <f>SUM(L168:X168)</f>
        <v>0</v>
      </c>
      <c r="J168" s="163"/>
      <c r="K168" s="166">
        <f t="shared" si="45"/>
        <v>0</v>
      </c>
      <c r="L168" s="94"/>
      <c r="M168" s="95"/>
      <c r="N168" s="95"/>
      <c r="O168" s="95"/>
      <c r="P168" s="95"/>
      <c r="Q168" s="98"/>
      <c r="R168" s="539">
        <f t="shared" si="44"/>
        <v>0</v>
      </c>
      <c r="S168" s="445"/>
      <c r="T168" s="95"/>
      <c r="U168" s="98"/>
      <c r="V168" s="489"/>
      <c r="W168" s="97"/>
      <c r="X168" s="99"/>
    </row>
    <row r="169" spans="1:26" s="18" customFormat="1" ht="16.350000000000001" hidden="1" customHeight="1">
      <c r="A169" s="127" t="s">
        <v>272</v>
      </c>
      <c r="B169" s="92" t="s">
        <v>684</v>
      </c>
      <c r="C169" s="808" t="s">
        <v>812</v>
      </c>
      <c r="D169" s="809"/>
      <c r="E169" s="809"/>
      <c r="F169" s="258">
        <f>F170+F171+F172+F173+F174+F175+F176+F177+F178+F179</f>
        <v>0</v>
      </c>
      <c r="G169" s="258">
        <f>G170+G171+G172+G173+G174+G175+G176+G177+G178+G179</f>
        <v>0</v>
      </c>
      <c r="H169" s="258">
        <f>H170+H171+H172+H173+H174+H175+H176+H177+H178+H179</f>
        <v>0</v>
      </c>
      <c r="I169" s="258">
        <f>I170+I171+I172+I173+I174+I175+I176+I177+I178+I179</f>
        <v>0</v>
      </c>
      <c r="J169" s="163">
        <f t="shared" ref="J169:X169" si="55">J170+J171+J172+J173+J174+J175+J176+J177+J178+J179</f>
        <v>0</v>
      </c>
      <c r="K169" s="166">
        <f t="shared" si="45"/>
        <v>0</v>
      </c>
      <c r="L169" s="94">
        <f t="shared" si="55"/>
        <v>0</v>
      </c>
      <c r="M169" s="95">
        <f t="shared" si="55"/>
        <v>0</v>
      </c>
      <c r="N169" s="95">
        <f t="shared" si="55"/>
        <v>0</v>
      </c>
      <c r="O169" s="95">
        <f t="shared" si="55"/>
        <v>0</v>
      </c>
      <c r="P169" s="95">
        <f t="shared" si="55"/>
        <v>0</v>
      </c>
      <c r="Q169" s="98">
        <f t="shared" si="55"/>
        <v>0</v>
      </c>
      <c r="R169" s="539">
        <f t="shared" si="44"/>
        <v>0</v>
      </c>
      <c r="S169" s="445">
        <f t="shared" si="55"/>
        <v>0</v>
      </c>
      <c r="T169" s="95">
        <f t="shared" si="55"/>
        <v>0</v>
      </c>
      <c r="U169" s="98">
        <f t="shared" si="55"/>
        <v>0</v>
      </c>
      <c r="V169" s="489">
        <f t="shared" si="55"/>
        <v>0</v>
      </c>
      <c r="W169" s="97">
        <f t="shared" si="55"/>
        <v>0</v>
      </c>
      <c r="X169" s="99">
        <f t="shared" si="55"/>
        <v>0</v>
      </c>
    </row>
    <row r="170" spans="1:26" ht="15.75" hidden="1" thickBot="1">
      <c r="B170" s="55"/>
      <c r="C170" s="2"/>
      <c r="D170" s="764" t="s">
        <v>813</v>
      </c>
      <c r="E170" s="764"/>
      <c r="F170" s="244"/>
      <c r="G170" s="244"/>
      <c r="H170" s="244"/>
      <c r="I170" s="244">
        <f t="shared" ref="I170:I179" si="56">SUM(L170:X170)</f>
        <v>0</v>
      </c>
      <c r="J170" s="149"/>
      <c r="K170" s="167">
        <f t="shared" si="45"/>
        <v>0</v>
      </c>
      <c r="L170" s="75"/>
      <c r="M170" s="1"/>
      <c r="N170" s="1"/>
      <c r="O170" s="1"/>
      <c r="P170" s="1"/>
      <c r="Q170" s="81"/>
      <c r="R170" s="541">
        <f t="shared" si="44"/>
        <v>0</v>
      </c>
      <c r="S170" s="447"/>
      <c r="T170" s="1"/>
      <c r="U170" s="81"/>
      <c r="V170" s="490"/>
      <c r="W170" s="42"/>
      <c r="X170" s="44"/>
    </row>
    <row r="171" spans="1:26" ht="15.75" hidden="1" thickBot="1">
      <c r="B171" s="55"/>
      <c r="C171" s="2"/>
      <c r="D171" s="764" t="s">
        <v>814</v>
      </c>
      <c r="E171" s="764"/>
      <c r="F171" s="244"/>
      <c r="G171" s="244"/>
      <c r="H171" s="244"/>
      <c r="I171" s="244">
        <f t="shared" si="56"/>
        <v>0</v>
      </c>
      <c r="J171" s="149"/>
      <c r="K171" s="167">
        <f t="shared" si="45"/>
        <v>0</v>
      </c>
      <c r="L171" s="75"/>
      <c r="M171" s="1"/>
      <c r="N171" s="1"/>
      <c r="O171" s="1"/>
      <c r="P171" s="1"/>
      <c r="Q171" s="81"/>
      <c r="R171" s="541">
        <f t="shared" si="44"/>
        <v>0</v>
      </c>
      <c r="S171" s="447"/>
      <c r="T171" s="1"/>
      <c r="U171" s="81"/>
      <c r="V171" s="490"/>
      <c r="W171" s="42"/>
      <c r="X171" s="44"/>
    </row>
    <row r="172" spans="1:26" ht="15.75" hidden="1" thickBot="1">
      <c r="B172" s="55"/>
      <c r="C172" s="2"/>
      <c r="D172" s="764" t="s">
        <v>545</v>
      </c>
      <c r="E172" s="764"/>
      <c r="F172" s="244"/>
      <c r="G172" s="244"/>
      <c r="H172" s="244"/>
      <c r="I172" s="244">
        <f t="shared" si="56"/>
        <v>0</v>
      </c>
      <c r="J172" s="149"/>
      <c r="K172" s="167">
        <f t="shared" si="45"/>
        <v>0</v>
      </c>
      <c r="L172" s="75"/>
      <c r="M172" s="1"/>
      <c r="N172" s="1"/>
      <c r="O172" s="1"/>
      <c r="P172" s="1"/>
      <c r="Q172" s="81"/>
      <c r="R172" s="541">
        <f t="shared" si="44"/>
        <v>0</v>
      </c>
      <c r="S172" s="447"/>
      <c r="T172" s="1"/>
      <c r="U172" s="81"/>
      <c r="V172" s="490"/>
      <c r="W172" s="42"/>
      <c r="X172" s="44"/>
    </row>
    <row r="173" spans="1:26" ht="25.5" hidden="1" customHeight="1">
      <c r="B173" s="55"/>
      <c r="C173" s="2"/>
      <c r="D173" s="735" t="s">
        <v>548</v>
      </c>
      <c r="E173" s="735"/>
      <c r="F173" s="254"/>
      <c r="G173" s="254"/>
      <c r="H173" s="254"/>
      <c r="I173" s="254">
        <f t="shared" si="56"/>
        <v>0</v>
      </c>
      <c r="J173" s="159"/>
      <c r="K173" s="167">
        <f t="shared" si="45"/>
        <v>0</v>
      </c>
      <c r="L173" s="75"/>
      <c r="M173" s="1"/>
      <c r="N173" s="1"/>
      <c r="O173" s="1"/>
      <c r="P173" s="1"/>
      <c r="Q173" s="81"/>
      <c r="R173" s="541">
        <f t="shared" si="44"/>
        <v>0</v>
      </c>
      <c r="S173" s="447"/>
      <c r="T173" s="1"/>
      <c r="U173" s="81"/>
      <c r="V173" s="490"/>
      <c r="W173" s="42"/>
      <c r="X173" s="44"/>
    </row>
    <row r="174" spans="1:26" ht="15.75" hidden="1" thickBot="1">
      <c r="B174" s="55"/>
      <c r="C174" s="2"/>
      <c r="D174" s="764" t="s">
        <v>550</v>
      </c>
      <c r="E174" s="764"/>
      <c r="F174" s="244"/>
      <c r="G174" s="244"/>
      <c r="H174" s="244"/>
      <c r="I174" s="244">
        <f t="shared" si="56"/>
        <v>0</v>
      </c>
      <c r="J174" s="149"/>
      <c r="K174" s="167">
        <f t="shared" si="45"/>
        <v>0</v>
      </c>
      <c r="L174" s="75"/>
      <c r="M174" s="1"/>
      <c r="N174" s="1"/>
      <c r="O174" s="1"/>
      <c r="P174" s="1"/>
      <c r="Q174" s="81"/>
      <c r="R174" s="541">
        <f t="shared" si="44"/>
        <v>0</v>
      </c>
      <c r="S174" s="447"/>
      <c r="T174" s="1"/>
      <c r="U174" s="81"/>
      <c r="V174" s="490"/>
      <c r="W174" s="42"/>
      <c r="X174" s="44"/>
    </row>
    <row r="175" spans="1:26" ht="15.75" hidden="1" thickBot="1">
      <c r="B175" s="55"/>
      <c r="C175" s="2"/>
      <c r="D175" s="764" t="s">
        <v>551</v>
      </c>
      <c r="E175" s="764"/>
      <c r="F175" s="244"/>
      <c r="G175" s="244"/>
      <c r="H175" s="244"/>
      <c r="I175" s="244">
        <f t="shared" si="56"/>
        <v>0</v>
      </c>
      <c r="J175" s="149"/>
      <c r="K175" s="167">
        <f t="shared" si="45"/>
        <v>0</v>
      </c>
      <c r="L175" s="75"/>
      <c r="M175" s="1"/>
      <c r="N175" s="1"/>
      <c r="O175" s="1"/>
      <c r="P175" s="1"/>
      <c r="Q175" s="81"/>
      <c r="R175" s="541">
        <f t="shared" si="44"/>
        <v>0</v>
      </c>
      <c r="S175" s="447"/>
      <c r="T175" s="1"/>
      <c r="U175" s="81"/>
      <c r="V175" s="490"/>
      <c r="W175" s="42"/>
      <c r="X175" s="44"/>
    </row>
    <row r="176" spans="1:26" ht="25.5" hidden="1" customHeight="1">
      <c r="B176" s="55"/>
      <c r="C176" s="2"/>
      <c r="D176" s="735" t="s">
        <v>555</v>
      </c>
      <c r="E176" s="735"/>
      <c r="F176" s="254"/>
      <c r="G176" s="254"/>
      <c r="H176" s="254"/>
      <c r="I176" s="254">
        <f t="shared" si="56"/>
        <v>0</v>
      </c>
      <c r="J176" s="159"/>
      <c r="K176" s="167">
        <f t="shared" si="45"/>
        <v>0</v>
      </c>
      <c r="L176" s="75"/>
      <c r="M176" s="1"/>
      <c r="N176" s="1"/>
      <c r="O176" s="1"/>
      <c r="P176" s="1"/>
      <c r="Q176" s="81"/>
      <c r="R176" s="541">
        <f t="shared" si="44"/>
        <v>0</v>
      </c>
      <c r="S176" s="447"/>
      <c r="T176" s="1"/>
      <c r="U176" s="81"/>
      <c r="V176" s="490"/>
      <c r="W176" s="42"/>
      <c r="X176" s="44"/>
    </row>
    <row r="177" spans="1:24" ht="25.5" hidden="1" customHeight="1">
      <c r="B177" s="55"/>
      <c r="C177" s="2"/>
      <c r="D177" s="735" t="s">
        <v>558</v>
      </c>
      <c r="E177" s="735"/>
      <c r="F177" s="254"/>
      <c r="G177" s="254"/>
      <c r="H177" s="254"/>
      <c r="I177" s="254">
        <f t="shared" si="56"/>
        <v>0</v>
      </c>
      <c r="J177" s="159"/>
      <c r="K177" s="167">
        <f t="shared" si="45"/>
        <v>0</v>
      </c>
      <c r="L177" s="75"/>
      <c r="M177" s="1"/>
      <c r="N177" s="1"/>
      <c r="O177" s="1"/>
      <c r="P177" s="1"/>
      <c r="Q177" s="81"/>
      <c r="R177" s="541">
        <f t="shared" si="44"/>
        <v>0</v>
      </c>
      <c r="S177" s="447"/>
      <c r="T177" s="1"/>
      <c r="U177" s="81"/>
      <c r="V177" s="490"/>
      <c r="W177" s="42"/>
      <c r="X177" s="44"/>
    </row>
    <row r="178" spans="1:24" ht="25.5" hidden="1" customHeight="1">
      <c r="B178" s="55"/>
      <c r="C178" s="2"/>
      <c r="D178" s="735" t="s">
        <v>560</v>
      </c>
      <c r="E178" s="735"/>
      <c r="F178" s="254"/>
      <c r="G178" s="254"/>
      <c r="H178" s="254"/>
      <c r="I178" s="254">
        <f t="shared" si="56"/>
        <v>0</v>
      </c>
      <c r="J178" s="159"/>
      <c r="K178" s="167">
        <f t="shared" si="45"/>
        <v>0</v>
      </c>
      <c r="L178" s="75"/>
      <c r="M178" s="1"/>
      <c r="N178" s="1"/>
      <c r="O178" s="1"/>
      <c r="P178" s="1"/>
      <c r="Q178" s="81"/>
      <c r="R178" s="541">
        <f t="shared" si="44"/>
        <v>0</v>
      </c>
      <c r="S178" s="447"/>
      <c r="T178" s="1"/>
      <c r="U178" s="81"/>
      <c r="V178" s="490"/>
      <c r="W178" s="42"/>
      <c r="X178" s="44"/>
    </row>
    <row r="179" spans="1:24" ht="25.5" hidden="1" customHeight="1">
      <c r="B179" s="55"/>
      <c r="C179" s="2"/>
      <c r="D179" s="735" t="s">
        <v>563</v>
      </c>
      <c r="E179" s="735"/>
      <c r="F179" s="254"/>
      <c r="G179" s="254"/>
      <c r="H179" s="254"/>
      <c r="I179" s="254">
        <f t="shared" si="56"/>
        <v>0</v>
      </c>
      <c r="J179" s="159"/>
      <c r="K179" s="167">
        <f t="shared" si="45"/>
        <v>0</v>
      </c>
      <c r="L179" s="75"/>
      <c r="M179" s="1"/>
      <c r="N179" s="1"/>
      <c r="O179" s="1"/>
      <c r="P179" s="1"/>
      <c r="Q179" s="81"/>
      <c r="R179" s="541">
        <f t="shared" si="44"/>
        <v>0</v>
      </c>
      <c r="S179" s="447"/>
      <c r="T179" s="1"/>
      <c r="U179" s="81"/>
      <c r="V179" s="490"/>
      <c r="W179" s="42"/>
      <c r="X179" s="44"/>
    </row>
    <row r="180" spans="1:24" s="18" customFormat="1" ht="25.5" hidden="1" customHeight="1">
      <c r="A180" s="130" t="s">
        <v>273</v>
      </c>
      <c r="B180" s="92" t="s">
        <v>685</v>
      </c>
      <c r="C180" s="808" t="s">
        <v>606</v>
      </c>
      <c r="D180" s="809"/>
      <c r="E180" s="809"/>
      <c r="F180" s="258">
        <f>F181+F182+F183+F184+F185+F186+F187+F188+F189+F190</f>
        <v>0</v>
      </c>
      <c r="G180" s="258">
        <f>G181+G182+G183+G184+G185+G186+G187+G188+G189+G190</f>
        <v>0</v>
      </c>
      <c r="H180" s="258">
        <f>H181+H182+H183+H184+H185+H186+H187+H188+H189+H190</f>
        <v>0</v>
      </c>
      <c r="I180" s="258">
        <f>I181+I182+I183+I184+I185+I186+I187+I188+I189+I190</f>
        <v>0</v>
      </c>
      <c r="J180" s="163">
        <f t="shared" ref="J180:X180" si="57">J181+J182+J183+J184+J185+J186+J187+J188+J189+J190</f>
        <v>0</v>
      </c>
      <c r="K180" s="166">
        <f t="shared" si="45"/>
        <v>0</v>
      </c>
      <c r="L180" s="94">
        <f t="shared" si="57"/>
        <v>0</v>
      </c>
      <c r="M180" s="95">
        <f t="shared" si="57"/>
        <v>0</v>
      </c>
      <c r="N180" s="95">
        <f t="shared" si="57"/>
        <v>0</v>
      </c>
      <c r="O180" s="95">
        <f t="shared" si="57"/>
        <v>0</v>
      </c>
      <c r="P180" s="95">
        <f t="shared" si="57"/>
        <v>0</v>
      </c>
      <c r="Q180" s="98">
        <f t="shared" si="57"/>
        <v>0</v>
      </c>
      <c r="R180" s="539">
        <f t="shared" si="44"/>
        <v>0</v>
      </c>
      <c r="S180" s="445">
        <f t="shared" si="57"/>
        <v>0</v>
      </c>
      <c r="T180" s="95">
        <f t="shared" si="57"/>
        <v>0</v>
      </c>
      <c r="U180" s="98">
        <f t="shared" si="57"/>
        <v>0</v>
      </c>
      <c r="V180" s="489">
        <f t="shared" si="57"/>
        <v>0</v>
      </c>
      <c r="W180" s="97">
        <f t="shared" si="57"/>
        <v>0</v>
      </c>
      <c r="X180" s="99">
        <f t="shared" si="57"/>
        <v>0</v>
      </c>
    </row>
    <row r="181" spans="1:24" ht="15.75" hidden="1" thickBot="1">
      <c r="B181" s="55"/>
      <c r="C181" s="2"/>
      <c r="D181" s="764" t="s">
        <v>815</v>
      </c>
      <c r="E181" s="764"/>
      <c r="F181" s="244"/>
      <c r="G181" s="244"/>
      <c r="H181" s="244"/>
      <c r="I181" s="244">
        <f t="shared" ref="I181:I190" si="58">SUM(L181:X181)</f>
        <v>0</v>
      </c>
      <c r="J181" s="149"/>
      <c r="K181" s="167">
        <f t="shared" si="45"/>
        <v>0</v>
      </c>
      <c r="L181" s="75"/>
      <c r="M181" s="1"/>
      <c r="N181" s="1"/>
      <c r="O181" s="1"/>
      <c r="P181" s="1"/>
      <c r="Q181" s="81"/>
      <c r="R181" s="541">
        <f t="shared" si="44"/>
        <v>0</v>
      </c>
      <c r="S181" s="447"/>
      <c r="T181" s="1"/>
      <c r="U181" s="81"/>
      <c r="V181" s="490"/>
      <c r="W181" s="42"/>
      <c r="X181" s="44"/>
    </row>
    <row r="182" spans="1:24" ht="15.75" hidden="1" thickBot="1">
      <c r="B182" s="55"/>
      <c r="C182" s="2"/>
      <c r="D182" s="764" t="s">
        <v>816</v>
      </c>
      <c r="E182" s="764"/>
      <c r="F182" s="244"/>
      <c r="G182" s="244"/>
      <c r="H182" s="244"/>
      <c r="I182" s="244">
        <f t="shared" si="58"/>
        <v>0</v>
      </c>
      <c r="J182" s="149"/>
      <c r="K182" s="167">
        <f t="shared" si="45"/>
        <v>0</v>
      </c>
      <c r="L182" s="75"/>
      <c r="M182" s="1"/>
      <c r="N182" s="1"/>
      <c r="O182" s="1"/>
      <c r="P182" s="1"/>
      <c r="Q182" s="81"/>
      <c r="R182" s="541">
        <f t="shared" si="44"/>
        <v>0</v>
      </c>
      <c r="S182" s="447"/>
      <c r="T182" s="1"/>
      <c r="U182" s="81"/>
      <c r="V182" s="490"/>
      <c r="W182" s="42"/>
      <c r="X182" s="44"/>
    </row>
    <row r="183" spans="1:24" ht="15.75" hidden="1" thickBot="1">
      <c r="B183" s="55"/>
      <c r="C183" s="2"/>
      <c r="D183" s="764" t="s">
        <v>546</v>
      </c>
      <c r="E183" s="764"/>
      <c r="F183" s="244"/>
      <c r="G183" s="244"/>
      <c r="H183" s="244"/>
      <c r="I183" s="244">
        <f t="shared" si="58"/>
        <v>0</v>
      </c>
      <c r="J183" s="149"/>
      <c r="K183" s="167">
        <f t="shared" si="45"/>
        <v>0</v>
      </c>
      <c r="L183" s="75"/>
      <c r="M183" s="1"/>
      <c r="N183" s="1"/>
      <c r="O183" s="1"/>
      <c r="P183" s="1"/>
      <c r="Q183" s="81"/>
      <c r="R183" s="541">
        <f t="shared" si="44"/>
        <v>0</v>
      </c>
      <c r="S183" s="447"/>
      <c r="T183" s="1"/>
      <c r="U183" s="81"/>
      <c r="V183" s="490"/>
      <c r="W183" s="42"/>
      <c r="X183" s="44"/>
    </row>
    <row r="184" spans="1:24" ht="25.5" hidden="1" customHeight="1">
      <c r="B184" s="55"/>
      <c r="C184" s="2"/>
      <c r="D184" s="735" t="s">
        <v>549</v>
      </c>
      <c r="E184" s="735"/>
      <c r="F184" s="254"/>
      <c r="G184" s="254"/>
      <c r="H184" s="254"/>
      <c r="I184" s="254">
        <f t="shared" si="58"/>
        <v>0</v>
      </c>
      <c r="J184" s="159"/>
      <c r="K184" s="167">
        <f t="shared" si="45"/>
        <v>0</v>
      </c>
      <c r="L184" s="75"/>
      <c r="M184" s="1"/>
      <c r="N184" s="1"/>
      <c r="O184" s="1"/>
      <c r="P184" s="1"/>
      <c r="Q184" s="81"/>
      <c r="R184" s="541">
        <f t="shared" si="44"/>
        <v>0</v>
      </c>
      <c r="S184" s="447"/>
      <c r="T184" s="1"/>
      <c r="U184" s="81"/>
      <c r="V184" s="490"/>
      <c r="W184" s="42"/>
      <c r="X184" s="44"/>
    </row>
    <row r="185" spans="1:24" ht="15.75" hidden="1" thickBot="1">
      <c r="B185" s="55"/>
      <c r="C185" s="2"/>
      <c r="D185" s="764" t="s">
        <v>552</v>
      </c>
      <c r="E185" s="764"/>
      <c r="F185" s="244"/>
      <c r="G185" s="244"/>
      <c r="H185" s="244"/>
      <c r="I185" s="244">
        <f t="shared" si="58"/>
        <v>0</v>
      </c>
      <c r="J185" s="149"/>
      <c r="K185" s="167">
        <f t="shared" si="45"/>
        <v>0</v>
      </c>
      <c r="L185" s="75"/>
      <c r="M185" s="1"/>
      <c r="N185" s="1"/>
      <c r="O185" s="1"/>
      <c r="P185" s="1"/>
      <c r="Q185" s="81"/>
      <c r="R185" s="541">
        <f t="shared" si="44"/>
        <v>0</v>
      </c>
      <c r="S185" s="447"/>
      <c r="T185" s="1"/>
      <c r="U185" s="81"/>
      <c r="V185" s="490"/>
      <c r="W185" s="42"/>
      <c r="X185" s="44"/>
    </row>
    <row r="186" spans="1:24" ht="15.75" hidden="1" thickBot="1">
      <c r="B186" s="55"/>
      <c r="C186" s="2"/>
      <c r="D186" s="764" t="s">
        <v>817</v>
      </c>
      <c r="E186" s="764"/>
      <c r="F186" s="244"/>
      <c r="G186" s="244"/>
      <c r="H186" s="244"/>
      <c r="I186" s="244">
        <f t="shared" si="58"/>
        <v>0</v>
      </c>
      <c r="J186" s="149"/>
      <c r="K186" s="167">
        <f t="shared" si="45"/>
        <v>0</v>
      </c>
      <c r="L186" s="75"/>
      <c r="M186" s="1"/>
      <c r="N186" s="1"/>
      <c r="O186" s="1"/>
      <c r="P186" s="1"/>
      <c r="Q186" s="81"/>
      <c r="R186" s="541">
        <f t="shared" si="44"/>
        <v>0</v>
      </c>
      <c r="S186" s="447"/>
      <c r="T186" s="1"/>
      <c r="U186" s="81"/>
      <c r="V186" s="490"/>
      <c r="W186" s="42"/>
      <c r="X186" s="44"/>
    </row>
    <row r="187" spans="1:24" ht="25.5" hidden="1" customHeight="1">
      <c r="B187" s="55"/>
      <c r="C187" s="2"/>
      <c r="D187" s="735" t="s">
        <v>556</v>
      </c>
      <c r="E187" s="735"/>
      <c r="F187" s="254"/>
      <c r="G187" s="254"/>
      <c r="H187" s="254"/>
      <c r="I187" s="254">
        <f t="shared" si="58"/>
        <v>0</v>
      </c>
      <c r="J187" s="159"/>
      <c r="K187" s="167">
        <f t="shared" si="45"/>
        <v>0</v>
      </c>
      <c r="L187" s="75"/>
      <c r="M187" s="1"/>
      <c r="N187" s="1"/>
      <c r="O187" s="1"/>
      <c r="P187" s="1"/>
      <c r="Q187" s="81"/>
      <c r="R187" s="541">
        <f t="shared" si="44"/>
        <v>0</v>
      </c>
      <c r="S187" s="447"/>
      <c r="T187" s="1"/>
      <c r="U187" s="81"/>
      <c r="V187" s="490"/>
      <c r="W187" s="42"/>
      <c r="X187" s="44"/>
    </row>
    <row r="188" spans="1:24" ht="25.5" hidden="1" customHeight="1">
      <c r="B188" s="55"/>
      <c r="C188" s="2"/>
      <c r="D188" s="735" t="s">
        <v>559</v>
      </c>
      <c r="E188" s="735"/>
      <c r="F188" s="254"/>
      <c r="G188" s="254"/>
      <c r="H188" s="254"/>
      <c r="I188" s="254">
        <f t="shared" si="58"/>
        <v>0</v>
      </c>
      <c r="J188" s="159"/>
      <c r="K188" s="167">
        <f t="shared" si="45"/>
        <v>0</v>
      </c>
      <c r="L188" s="75"/>
      <c r="M188" s="1"/>
      <c r="N188" s="1"/>
      <c r="O188" s="1"/>
      <c r="P188" s="1"/>
      <c r="Q188" s="81"/>
      <c r="R188" s="541">
        <f t="shared" si="44"/>
        <v>0</v>
      </c>
      <c r="S188" s="447"/>
      <c r="T188" s="1"/>
      <c r="U188" s="81"/>
      <c r="V188" s="490"/>
      <c r="W188" s="42"/>
      <c r="X188" s="44"/>
    </row>
    <row r="189" spans="1:24" ht="25.5" hidden="1" customHeight="1">
      <c r="B189" s="55"/>
      <c r="C189" s="2"/>
      <c r="D189" s="735" t="s">
        <v>561</v>
      </c>
      <c r="E189" s="735"/>
      <c r="F189" s="254"/>
      <c r="G189" s="254"/>
      <c r="H189" s="254"/>
      <c r="I189" s="254">
        <f t="shared" si="58"/>
        <v>0</v>
      </c>
      <c r="J189" s="159"/>
      <c r="K189" s="167">
        <f t="shared" si="45"/>
        <v>0</v>
      </c>
      <c r="L189" s="75"/>
      <c r="M189" s="1"/>
      <c r="N189" s="1"/>
      <c r="O189" s="1"/>
      <c r="P189" s="1"/>
      <c r="Q189" s="81"/>
      <c r="R189" s="541">
        <f t="shared" si="44"/>
        <v>0</v>
      </c>
      <c r="S189" s="447"/>
      <c r="T189" s="1"/>
      <c r="U189" s="81"/>
      <c r="V189" s="490"/>
      <c r="W189" s="42"/>
      <c r="X189" s="44"/>
    </row>
    <row r="190" spans="1:24" ht="25.5" hidden="1" customHeight="1">
      <c r="B190" s="55"/>
      <c r="C190" s="2"/>
      <c r="D190" s="735" t="s">
        <v>564</v>
      </c>
      <c r="E190" s="735"/>
      <c r="F190" s="254"/>
      <c r="G190" s="254"/>
      <c r="H190" s="254"/>
      <c r="I190" s="254">
        <f t="shared" si="58"/>
        <v>0</v>
      </c>
      <c r="J190" s="159"/>
      <c r="K190" s="167">
        <f t="shared" si="45"/>
        <v>0</v>
      </c>
      <c r="L190" s="75"/>
      <c r="M190" s="1"/>
      <c r="N190" s="1"/>
      <c r="O190" s="1"/>
      <c r="P190" s="1"/>
      <c r="Q190" s="81"/>
      <c r="R190" s="541">
        <f t="shared" si="44"/>
        <v>0</v>
      </c>
      <c r="S190" s="447"/>
      <c r="T190" s="1"/>
      <c r="U190" s="81"/>
      <c r="V190" s="490"/>
      <c r="W190" s="42"/>
      <c r="X190" s="44"/>
    </row>
    <row r="191" spans="1:24" s="18" customFormat="1" ht="15.75" hidden="1" thickBot="1">
      <c r="A191" s="127" t="s">
        <v>274</v>
      </c>
      <c r="B191" s="92" t="s">
        <v>686</v>
      </c>
      <c r="C191" s="769" t="s">
        <v>275</v>
      </c>
      <c r="D191" s="770"/>
      <c r="E191" s="770"/>
      <c r="F191" s="245">
        <f>F192+F193+F194+F195+F196+F197+F198+F199+F200+F201</f>
        <v>0</v>
      </c>
      <c r="G191" s="245">
        <f>G192+G193+G194+G195+G196+G197+G198+G199+G200+G201</f>
        <v>0</v>
      </c>
      <c r="H191" s="245">
        <f>H192+H193+H194+H195+H196+H197+H198+H199+H200+H201</f>
        <v>0</v>
      </c>
      <c r="I191" s="245">
        <f>I192+I193+I194+I195+I196+I197+I198+I199+I200+I201</f>
        <v>0</v>
      </c>
      <c r="J191" s="150">
        <f t="shared" ref="J191:X191" si="59">J192+J193+J194+J195+J196+J197+J198+J199+J200+J201</f>
        <v>0</v>
      </c>
      <c r="K191" s="166">
        <f t="shared" si="45"/>
        <v>0</v>
      </c>
      <c r="L191" s="94">
        <f t="shared" si="59"/>
        <v>0</v>
      </c>
      <c r="M191" s="95">
        <f t="shared" si="59"/>
        <v>0</v>
      </c>
      <c r="N191" s="95">
        <f t="shared" si="59"/>
        <v>0</v>
      </c>
      <c r="O191" s="95">
        <f t="shared" si="59"/>
        <v>0</v>
      </c>
      <c r="P191" s="95">
        <f t="shared" si="59"/>
        <v>0</v>
      </c>
      <c r="Q191" s="98">
        <f t="shared" si="59"/>
        <v>0</v>
      </c>
      <c r="R191" s="539">
        <f t="shared" si="44"/>
        <v>0</v>
      </c>
      <c r="S191" s="445">
        <f t="shared" si="59"/>
        <v>0</v>
      </c>
      <c r="T191" s="95">
        <f t="shared" si="59"/>
        <v>0</v>
      </c>
      <c r="U191" s="98">
        <f t="shared" si="59"/>
        <v>0</v>
      </c>
      <c r="V191" s="489">
        <f t="shared" si="59"/>
        <v>0</v>
      </c>
      <c r="W191" s="97">
        <f t="shared" si="59"/>
        <v>0</v>
      </c>
      <c r="X191" s="99">
        <f t="shared" si="59"/>
        <v>0</v>
      </c>
    </row>
    <row r="192" spans="1:24" ht="15.75" hidden="1" thickBot="1">
      <c r="B192" s="55"/>
      <c r="C192" s="2"/>
      <c r="D192" s="764" t="s">
        <v>371</v>
      </c>
      <c r="E192" s="764"/>
      <c r="F192" s="244"/>
      <c r="G192" s="244"/>
      <c r="H192" s="244"/>
      <c r="I192" s="244">
        <f t="shared" ref="I192:I201" si="60">SUM(L192:X192)</f>
        <v>0</v>
      </c>
      <c r="J192" s="149"/>
      <c r="K192" s="167">
        <f t="shared" si="45"/>
        <v>0</v>
      </c>
      <c r="L192" s="75"/>
      <c r="M192" s="1"/>
      <c r="N192" s="1"/>
      <c r="O192" s="1"/>
      <c r="P192" s="1"/>
      <c r="Q192" s="81"/>
      <c r="R192" s="541">
        <f t="shared" si="44"/>
        <v>0</v>
      </c>
      <c r="S192" s="447"/>
      <c r="T192" s="1"/>
      <c r="U192" s="81"/>
      <c r="V192" s="490"/>
      <c r="W192" s="42"/>
      <c r="X192" s="44"/>
    </row>
    <row r="193" spans="1:24" ht="15.75" hidden="1" thickBot="1">
      <c r="B193" s="55"/>
      <c r="C193" s="2"/>
      <c r="D193" s="764" t="s">
        <v>544</v>
      </c>
      <c r="E193" s="764"/>
      <c r="F193" s="244"/>
      <c r="G193" s="244"/>
      <c r="H193" s="244"/>
      <c r="I193" s="244">
        <f t="shared" si="60"/>
        <v>0</v>
      </c>
      <c r="J193" s="149"/>
      <c r="K193" s="167">
        <f t="shared" si="45"/>
        <v>0</v>
      </c>
      <c r="L193" s="75"/>
      <c r="M193" s="1"/>
      <c r="N193" s="1"/>
      <c r="O193" s="1"/>
      <c r="P193" s="1"/>
      <c r="Q193" s="81"/>
      <c r="R193" s="541">
        <f t="shared" si="44"/>
        <v>0</v>
      </c>
      <c r="S193" s="447"/>
      <c r="T193" s="1"/>
      <c r="U193" s="81"/>
      <c r="V193" s="490"/>
      <c r="W193" s="42"/>
      <c r="X193" s="44"/>
    </row>
    <row r="194" spans="1:24" ht="15.75" hidden="1" thickBot="1">
      <c r="B194" s="55"/>
      <c r="C194" s="2"/>
      <c r="D194" s="764" t="s">
        <v>547</v>
      </c>
      <c r="E194" s="764"/>
      <c r="F194" s="244"/>
      <c r="G194" s="244"/>
      <c r="H194" s="244"/>
      <c r="I194" s="244">
        <f t="shared" si="60"/>
        <v>0</v>
      </c>
      <c r="J194" s="149"/>
      <c r="K194" s="167">
        <f t="shared" si="45"/>
        <v>0</v>
      </c>
      <c r="L194" s="75"/>
      <c r="M194" s="1"/>
      <c r="N194" s="1"/>
      <c r="O194" s="1"/>
      <c r="P194" s="1"/>
      <c r="Q194" s="81"/>
      <c r="R194" s="541">
        <f t="shared" si="44"/>
        <v>0</v>
      </c>
      <c r="S194" s="447"/>
      <c r="T194" s="1"/>
      <c r="U194" s="81"/>
      <c r="V194" s="490"/>
      <c r="W194" s="42"/>
      <c r="X194" s="44"/>
    </row>
    <row r="195" spans="1:24" ht="15.75" hidden="1" thickBot="1">
      <c r="B195" s="55"/>
      <c r="C195" s="2"/>
      <c r="D195" s="735" t="s">
        <v>818</v>
      </c>
      <c r="E195" s="735"/>
      <c r="F195" s="254"/>
      <c r="G195" s="254"/>
      <c r="H195" s="254"/>
      <c r="I195" s="254">
        <f t="shared" si="60"/>
        <v>0</v>
      </c>
      <c r="J195" s="159"/>
      <c r="K195" s="167">
        <f t="shared" si="45"/>
        <v>0</v>
      </c>
      <c r="L195" s="75"/>
      <c r="M195" s="1"/>
      <c r="N195" s="1"/>
      <c r="O195" s="1"/>
      <c r="P195" s="1"/>
      <c r="Q195" s="81"/>
      <c r="R195" s="541">
        <f t="shared" si="44"/>
        <v>0</v>
      </c>
      <c r="S195" s="447"/>
      <c r="T195" s="1"/>
      <c r="U195" s="81"/>
      <c r="V195" s="490"/>
      <c r="W195" s="42"/>
      <c r="X195" s="44"/>
    </row>
    <row r="196" spans="1:24" ht="15.75" hidden="1" thickBot="1">
      <c r="B196" s="55"/>
      <c r="C196" s="2"/>
      <c r="D196" s="764" t="s">
        <v>554</v>
      </c>
      <c r="E196" s="764"/>
      <c r="F196" s="244"/>
      <c r="G196" s="244"/>
      <c r="H196" s="244"/>
      <c r="I196" s="244">
        <f t="shared" si="60"/>
        <v>0</v>
      </c>
      <c r="J196" s="149"/>
      <c r="K196" s="167">
        <f t="shared" si="45"/>
        <v>0</v>
      </c>
      <c r="L196" s="75"/>
      <c r="M196" s="1"/>
      <c r="N196" s="1"/>
      <c r="O196" s="1"/>
      <c r="P196" s="1"/>
      <c r="Q196" s="81"/>
      <c r="R196" s="541">
        <f t="shared" si="44"/>
        <v>0</v>
      </c>
      <c r="S196" s="447"/>
      <c r="T196" s="1"/>
      <c r="U196" s="81"/>
      <c r="V196" s="490"/>
      <c r="W196" s="42"/>
      <c r="X196" s="44"/>
    </row>
    <row r="197" spans="1:24" ht="15.75" hidden="1" thickBot="1">
      <c r="B197" s="55"/>
      <c r="C197" s="2"/>
      <c r="D197" s="764" t="s">
        <v>553</v>
      </c>
      <c r="E197" s="764"/>
      <c r="F197" s="244"/>
      <c r="G197" s="244"/>
      <c r="H197" s="244"/>
      <c r="I197" s="244">
        <f t="shared" si="60"/>
        <v>0</v>
      </c>
      <c r="J197" s="149"/>
      <c r="K197" s="167">
        <f t="shared" si="45"/>
        <v>0</v>
      </c>
      <c r="L197" s="75"/>
      <c r="M197" s="1"/>
      <c r="N197" s="1"/>
      <c r="O197" s="1"/>
      <c r="P197" s="1"/>
      <c r="Q197" s="81"/>
      <c r="R197" s="541">
        <f t="shared" si="44"/>
        <v>0</v>
      </c>
      <c r="S197" s="447"/>
      <c r="T197" s="1"/>
      <c r="U197" s="81"/>
      <c r="V197" s="490"/>
      <c r="W197" s="42"/>
      <c r="X197" s="44"/>
    </row>
    <row r="198" spans="1:24" ht="25.5" hidden="1" customHeight="1">
      <c r="B198" s="55"/>
      <c r="C198" s="2"/>
      <c r="D198" s="735" t="s">
        <v>557</v>
      </c>
      <c r="E198" s="735"/>
      <c r="F198" s="254"/>
      <c r="G198" s="254"/>
      <c r="H198" s="254"/>
      <c r="I198" s="254">
        <f t="shared" si="60"/>
        <v>0</v>
      </c>
      <c r="J198" s="159"/>
      <c r="K198" s="167">
        <f t="shared" si="45"/>
        <v>0</v>
      </c>
      <c r="L198" s="75"/>
      <c r="M198" s="1"/>
      <c r="N198" s="1"/>
      <c r="O198" s="1"/>
      <c r="P198" s="1"/>
      <c r="Q198" s="81"/>
      <c r="R198" s="541">
        <f t="shared" ref="R198:R260" si="61">SUM(L198:Q198)</f>
        <v>0</v>
      </c>
      <c r="S198" s="447"/>
      <c r="T198" s="1"/>
      <c r="U198" s="81"/>
      <c r="V198" s="490"/>
      <c r="W198" s="42"/>
      <c r="X198" s="44"/>
    </row>
    <row r="199" spans="1:24" ht="15.75" hidden="1" thickBot="1">
      <c r="B199" s="55"/>
      <c r="C199" s="2"/>
      <c r="D199" s="764" t="s">
        <v>819</v>
      </c>
      <c r="E199" s="764"/>
      <c r="F199" s="244"/>
      <c r="G199" s="244"/>
      <c r="H199" s="244"/>
      <c r="I199" s="244">
        <f t="shared" si="60"/>
        <v>0</v>
      </c>
      <c r="J199" s="149"/>
      <c r="K199" s="167">
        <f t="shared" si="45"/>
        <v>0</v>
      </c>
      <c r="L199" s="75"/>
      <c r="M199" s="1"/>
      <c r="N199" s="1"/>
      <c r="O199" s="1"/>
      <c r="P199" s="1"/>
      <c r="Q199" s="81"/>
      <c r="R199" s="541">
        <f t="shared" si="61"/>
        <v>0</v>
      </c>
      <c r="S199" s="447"/>
      <c r="T199" s="1"/>
      <c r="U199" s="81"/>
      <c r="V199" s="490"/>
      <c r="W199" s="42"/>
      <c r="X199" s="44"/>
    </row>
    <row r="200" spans="1:24" ht="25.5" hidden="1" customHeight="1">
      <c r="B200" s="55"/>
      <c r="C200" s="2"/>
      <c r="D200" s="735" t="s">
        <v>562</v>
      </c>
      <c r="E200" s="735"/>
      <c r="F200" s="254"/>
      <c r="G200" s="254"/>
      <c r="H200" s="254"/>
      <c r="I200" s="254">
        <f t="shared" si="60"/>
        <v>0</v>
      </c>
      <c r="J200" s="159"/>
      <c r="K200" s="167">
        <f t="shared" si="45"/>
        <v>0</v>
      </c>
      <c r="L200" s="75"/>
      <c r="M200" s="1"/>
      <c r="N200" s="1"/>
      <c r="O200" s="1"/>
      <c r="P200" s="1"/>
      <c r="Q200" s="81"/>
      <c r="R200" s="541">
        <f t="shared" si="61"/>
        <v>0</v>
      </c>
      <c r="S200" s="447"/>
      <c r="T200" s="1"/>
      <c r="U200" s="81"/>
      <c r="V200" s="490"/>
      <c r="W200" s="42"/>
      <c r="X200" s="44"/>
    </row>
    <row r="201" spans="1:24" ht="25.5" hidden="1" customHeight="1">
      <c r="B201" s="55"/>
      <c r="C201" s="2"/>
      <c r="D201" s="735" t="s">
        <v>565</v>
      </c>
      <c r="E201" s="735"/>
      <c r="F201" s="254"/>
      <c r="G201" s="254"/>
      <c r="H201" s="254"/>
      <c r="I201" s="254">
        <f t="shared" si="60"/>
        <v>0</v>
      </c>
      <c r="J201" s="159"/>
      <c r="K201" s="167">
        <f t="shared" si="45"/>
        <v>0</v>
      </c>
      <c r="L201" s="75"/>
      <c r="M201" s="1"/>
      <c r="N201" s="1"/>
      <c r="O201" s="1"/>
      <c r="P201" s="1"/>
      <c r="Q201" s="81"/>
      <c r="R201" s="541">
        <f t="shared" si="61"/>
        <v>0</v>
      </c>
      <c r="S201" s="447"/>
      <c r="T201" s="1"/>
      <c r="U201" s="81"/>
      <c r="V201" s="490"/>
      <c r="W201" s="42"/>
      <c r="X201" s="44"/>
    </row>
    <row r="202" spans="1:24" s="18" customFormat="1" ht="25.5" hidden="1" customHeight="1">
      <c r="A202" s="127" t="s">
        <v>276</v>
      </c>
      <c r="B202" s="92" t="s">
        <v>687</v>
      </c>
      <c r="C202" s="808" t="s">
        <v>607</v>
      </c>
      <c r="D202" s="809"/>
      <c r="E202" s="809"/>
      <c r="F202" s="258">
        <f>F203+F204</f>
        <v>0</v>
      </c>
      <c r="G202" s="258">
        <f>G203+G204</f>
        <v>0</v>
      </c>
      <c r="H202" s="258">
        <f>H203+H204</f>
        <v>0</v>
      </c>
      <c r="I202" s="258">
        <f>I203+I204</f>
        <v>0</v>
      </c>
      <c r="J202" s="163">
        <f t="shared" ref="J202:X202" si="62">J203+J204</f>
        <v>0</v>
      </c>
      <c r="K202" s="166">
        <f t="shared" si="45"/>
        <v>0</v>
      </c>
      <c r="L202" s="94">
        <f t="shared" si="62"/>
        <v>0</v>
      </c>
      <c r="M202" s="95">
        <f t="shared" si="62"/>
        <v>0</v>
      </c>
      <c r="N202" s="95">
        <f t="shared" si="62"/>
        <v>0</v>
      </c>
      <c r="O202" s="95">
        <f t="shared" si="62"/>
        <v>0</v>
      </c>
      <c r="P202" s="95">
        <f t="shared" si="62"/>
        <v>0</v>
      </c>
      <c r="Q202" s="98">
        <f t="shared" si="62"/>
        <v>0</v>
      </c>
      <c r="R202" s="539">
        <f t="shared" si="61"/>
        <v>0</v>
      </c>
      <c r="S202" s="445">
        <f t="shared" si="62"/>
        <v>0</v>
      </c>
      <c r="T202" s="95">
        <f t="shared" si="62"/>
        <v>0</v>
      </c>
      <c r="U202" s="98">
        <f t="shared" si="62"/>
        <v>0</v>
      </c>
      <c r="V202" s="489">
        <f t="shared" si="62"/>
        <v>0</v>
      </c>
      <c r="W202" s="97">
        <f t="shared" si="62"/>
        <v>0</v>
      </c>
      <c r="X202" s="99">
        <f t="shared" si="62"/>
        <v>0</v>
      </c>
    </row>
    <row r="203" spans="1:24" ht="25.5" hidden="1" customHeight="1">
      <c r="B203" s="55"/>
      <c r="C203" s="2"/>
      <c r="D203" s="735" t="s">
        <v>568</v>
      </c>
      <c r="E203" s="735"/>
      <c r="F203" s="254"/>
      <c r="G203" s="254"/>
      <c r="H203" s="254"/>
      <c r="I203" s="254">
        <f>SUM(L203:X203)</f>
        <v>0</v>
      </c>
      <c r="J203" s="159"/>
      <c r="K203" s="167">
        <f t="shared" ref="K203:K260" si="63">SUM(I203:J203)</f>
        <v>0</v>
      </c>
      <c r="L203" s="75"/>
      <c r="M203" s="1"/>
      <c r="N203" s="1"/>
      <c r="O203" s="1"/>
      <c r="P203" s="1"/>
      <c r="Q203" s="81"/>
      <c r="R203" s="541">
        <f t="shared" si="61"/>
        <v>0</v>
      </c>
      <c r="S203" s="447"/>
      <c r="T203" s="1"/>
      <c r="U203" s="81"/>
      <c r="V203" s="490"/>
      <c r="W203" s="42"/>
      <c r="X203" s="44"/>
    </row>
    <row r="204" spans="1:24" ht="25.5" hidden="1" customHeight="1">
      <c r="B204" s="55"/>
      <c r="C204" s="2"/>
      <c r="D204" s="735" t="s">
        <v>569</v>
      </c>
      <c r="E204" s="735"/>
      <c r="F204" s="254"/>
      <c r="G204" s="254"/>
      <c r="H204" s="254"/>
      <c r="I204" s="254">
        <f>SUM(L204:X204)</f>
        <v>0</v>
      </c>
      <c r="J204" s="159"/>
      <c r="K204" s="167">
        <f t="shared" si="63"/>
        <v>0</v>
      </c>
      <c r="L204" s="75"/>
      <c r="M204" s="1"/>
      <c r="N204" s="1"/>
      <c r="O204" s="1"/>
      <c r="P204" s="1"/>
      <c r="Q204" s="81"/>
      <c r="R204" s="541">
        <f t="shared" si="61"/>
        <v>0</v>
      </c>
      <c r="S204" s="447"/>
      <c r="T204" s="1"/>
      <c r="U204" s="81"/>
      <c r="V204" s="490"/>
      <c r="W204" s="42"/>
      <c r="X204" s="44"/>
    </row>
    <row r="205" spans="1:24" s="18" customFormat="1" ht="15" hidden="1" customHeight="1">
      <c r="A205" s="127" t="s">
        <v>277</v>
      </c>
      <c r="B205" s="92" t="s">
        <v>688</v>
      </c>
      <c r="C205" s="808" t="s">
        <v>820</v>
      </c>
      <c r="D205" s="809"/>
      <c r="E205" s="809"/>
      <c r="F205" s="258">
        <f>F206+F207+F208+F209+F210+F211+F212+F213+F214+F215+F216</f>
        <v>0</v>
      </c>
      <c r="G205" s="258">
        <f>G206+G207+G208+G209+G210+G211+G212+G213+G214+G215+G216</f>
        <v>0</v>
      </c>
      <c r="H205" s="258">
        <f>H206+H207+H208+H209+H210+H211+H212+H213+H214+H215+H216</f>
        <v>0</v>
      </c>
      <c r="I205" s="258">
        <f>I206+I207+I208+I209+I210+I211+I212+I213+I214+I215+I216</f>
        <v>0</v>
      </c>
      <c r="J205" s="163">
        <f t="shared" ref="J205:X205" si="64">J206+J207+J208+J209+J210+J211+J212+J213+J214+J215+J216</f>
        <v>0</v>
      </c>
      <c r="K205" s="166">
        <f t="shared" si="63"/>
        <v>0</v>
      </c>
      <c r="L205" s="94">
        <f t="shared" si="64"/>
        <v>0</v>
      </c>
      <c r="M205" s="95">
        <f t="shared" si="64"/>
        <v>0</v>
      </c>
      <c r="N205" s="95">
        <f t="shared" si="64"/>
        <v>0</v>
      </c>
      <c r="O205" s="95">
        <f t="shared" si="64"/>
        <v>0</v>
      </c>
      <c r="P205" s="95">
        <f t="shared" si="64"/>
        <v>0</v>
      </c>
      <c r="Q205" s="98">
        <f t="shared" si="64"/>
        <v>0</v>
      </c>
      <c r="R205" s="539">
        <f t="shared" si="61"/>
        <v>0</v>
      </c>
      <c r="S205" s="445">
        <f t="shared" si="64"/>
        <v>0</v>
      </c>
      <c r="T205" s="95">
        <f t="shared" si="64"/>
        <v>0</v>
      </c>
      <c r="U205" s="98">
        <f t="shared" si="64"/>
        <v>0</v>
      </c>
      <c r="V205" s="489">
        <f t="shared" si="64"/>
        <v>0</v>
      </c>
      <c r="W205" s="97">
        <f t="shared" si="64"/>
        <v>0</v>
      </c>
      <c r="X205" s="99">
        <f t="shared" si="64"/>
        <v>0</v>
      </c>
    </row>
    <row r="206" spans="1:24" ht="15.75" hidden="1" thickBot="1">
      <c r="B206" s="55"/>
      <c r="C206" s="2"/>
      <c r="D206" s="764" t="s">
        <v>372</v>
      </c>
      <c r="E206" s="764"/>
      <c r="F206" s="244"/>
      <c r="G206" s="244"/>
      <c r="H206" s="244"/>
      <c r="I206" s="244">
        <f t="shared" ref="I206:I218" si="65">SUM(L206:X206)</f>
        <v>0</v>
      </c>
      <c r="J206" s="149"/>
      <c r="K206" s="167">
        <f t="shared" si="63"/>
        <v>0</v>
      </c>
      <c r="L206" s="75"/>
      <c r="M206" s="1"/>
      <c r="N206" s="1"/>
      <c r="O206" s="1"/>
      <c r="P206" s="1"/>
      <c r="Q206" s="81"/>
      <c r="R206" s="541">
        <f t="shared" si="61"/>
        <v>0</v>
      </c>
      <c r="S206" s="447"/>
      <c r="T206" s="1"/>
      <c r="U206" s="81"/>
      <c r="V206" s="490"/>
      <c r="W206" s="42"/>
      <c r="X206" s="44"/>
    </row>
    <row r="207" spans="1:24" ht="15.75" hidden="1" thickBot="1">
      <c r="B207" s="55"/>
      <c r="C207" s="2"/>
      <c r="D207" s="764" t="s">
        <v>821</v>
      </c>
      <c r="E207" s="764"/>
      <c r="F207" s="244"/>
      <c r="G207" s="244"/>
      <c r="H207" s="244"/>
      <c r="I207" s="244">
        <f t="shared" si="65"/>
        <v>0</v>
      </c>
      <c r="J207" s="149"/>
      <c r="K207" s="167">
        <f t="shared" si="63"/>
        <v>0</v>
      </c>
      <c r="L207" s="75"/>
      <c r="M207" s="1"/>
      <c r="N207" s="1"/>
      <c r="O207" s="1"/>
      <c r="P207" s="1"/>
      <c r="Q207" s="81"/>
      <c r="R207" s="541">
        <f t="shared" si="61"/>
        <v>0</v>
      </c>
      <c r="S207" s="447"/>
      <c r="T207" s="1"/>
      <c r="U207" s="81"/>
      <c r="V207" s="490"/>
      <c r="W207" s="42"/>
      <c r="X207" s="44"/>
    </row>
    <row r="208" spans="1:24" ht="15.75" hidden="1" thickBot="1">
      <c r="B208" s="55"/>
      <c r="C208" s="2"/>
      <c r="D208" s="764" t="s">
        <v>375</v>
      </c>
      <c r="E208" s="764"/>
      <c r="F208" s="244"/>
      <c r="G208" s="244"/>
      <c r="H208" s="244"/>
      <c r="I208" s="244">
        <f t="shared" si="65"/>
        <v>0</v>
      </c>
      <c r="J208" s="149"/>
      <c r="K208" s="167">
        <f t="shared" si="63"/>
        <v>0</v>
      </c>
      <c r="L208" s="75"/>
      <c r="M208" s="1"/>
      <c r="N208" s="1"/>
      <c r="O208" s="1"/>
      <c r="P208" s="1"/>
      <c r="Q208" s="81"/>
      <c r="R208" s="541">
        <f t="shared" si="61"/>
        <v>0</v>
      </c>
      <c r="S208" s="447"/>
      <c r="T208" s="1"/>
      <c r="U208" s="81"/>
      <c r="V208" s="490"/>
      <c r="W208" s="42"/>
      <c r="X208" s="44"/>
    </row>
    <row r="209" spans="1:24" ht="15.75" hidden="1" thickBot="1">
      <c r="B209" s="55"/>
      <c r="C209" s="2"/>
      <c r="D209" s="764" t="s">
        <v>373</v>
      </c>
      <c r="E209" s="764"/>
      <c r="F209" s="244"/>
      <c r="G209" s="244"/>
      <c r="H209" s="244"/>
      <c r="I209" s="244">
        <f t="shared" si="65"/>
        <v>0</v>
      </c>
      <c r="J209" s="149"/>
      <c r="K209" s="167">
        <f t="shared" si="63"/>
        <v>0</v>
      </c>
      <c r="L209" s="75"/>
      <c r="M209" s="1"/>
      <c r="N209" s="1"/>
      <c r="O209" s="1"/>
      <c r="P209" s="1"/>
      <c r="Q209" s="81"/>
      <c r="R209" s="541">
        <f t="shared" si="61"/>
        <v>0</v>
      </c>
      <c r="S209" s="447"/>
      <c r="T209" s="1"/>
      <c r="U209" s="81"/>
      <c r="V209" s="490"/>
      <c r="W209" s="42"/>
      <c r="X209" s="44"/>
    </row>
    <row r="210" spans="1:24" ht="15.75" hidden="1" thickBot="1">
      <c r="B210" s="55"/>
      <c r="C210" s="2"/>
      <c r="D210" s="764" t="s">
        <v>822</v>
      </c>
      <c r="E210" s="764"/>
      <c r="F210" s="244"/>
      <c r="G210" s="244"/>
      <c r="H210" s="244"/>
      <c r="I210" s="244">
        <f t="shared" si="65"/>
        <v>0</v>
      </c>
      <c r="J210" s="149"/>
      <c r="K210" s="167">
        <f t="shared" si="63"/>
        <v>0</v>
      </c>
      <c r="L210" s="75"/>
      <c r="M210" s="1"/>
      <c r="N210" s="1"/>
      <c r="O210" s="1"/>
      <c r="P210" s="1"/>
      <c r="Q210" s="81"/>
      <c r="R210" s="541">
        <f t="shared" si="61"/>
        <v>0</v>
      </c>
      <c r="S210" s="447"/>
      <c r="T210" s="1"/>
      <c r="U210" s="81"/>
      <c r="V210" s="490"/>
      <c r="W210" s="42"/>
      <c r="X210" s="44"/>
    </row>
    <row r="211" spans="1:24" ht="25.5" hidden="1" customHeight="1">
      <c r="B211" s="55"/>
      <c r="C211" s="2"/>
      <c r="D211" s="735" t="s">
        <v>537</v>
      </c>
      <c r="E211" s="735"/>
      <c r="F211" s="254"/>
      <c r="G211" s="254"/>
      <c r="H211" s="254"/>
      <c r="I211" s="254">
        <f t="shared" si="65"/>
        <v>0</v>
      </c>
      <c r="J211" s="159"/>
      <c r="K211" s="167">
        <f t="shared" si="63"/>
        <v>0</v>
      </c>
      <c r="L211" s="75"/>
      <c r="M211" s="1"/>
      <c r="N211" s="1"/>
      <c r="O211" s="1"/>
      <c r="P211" s="1"/>
      <c r="Q211" s="81"/>
      <c r="R211" s="541">
        <f t="shared" si="61"/>
        <v>0</v>
      </c>
      <c r="S211" s="447"/>
      <c r="T211" s="1"/>
      <c r="U211" s="81"/>
      <c r="V211" s="490"/>
      <c r="W211" s="42"/>
      <c r="X211" s="44"/>
    </row>
    <row r="212" spans="1:24" ht="25.5" hidden="1" customHeight="1">
      <c r="B212" s="55"/>
      <c r="C212" s="2"/>
      <c r="D212" s="735" t="s">
        <v>540</v>
      </c>
      <c r="E212" s="735"/>
      <c r="F212" s="254"/>
      <c r="G212" s="254"/>
      <c r="H212" s="254"/>
      <c r="I212" s="254">
        <f t="shared" si="65"/>
        <v>0</v>
      </c>
      <c r="J212" s="159"/>
      <c r="K212" s="167">
        <f t="shared" si="63"/>
        <v>0</v>
      </c>
      <c r="L212" s="75"/>
      <c r="M212" s="1"/>
      <c r="N212" s="1"/>
      <c r="O212" s="1"/>
      <c r="P212" s="1"/>
      <c r="Q212" s="81"/>
      <c r="R212" s="541">
        <f t="shared" si="61"/>
        <v>0</v>
      </c>
      <c r="S212" s="447"/>
      <c r="T212" s="1"/>
      <c r="U212" s="81"/>
      <c r="V212" s="490"/>
      <c r="W212" s="42"/>
      <c r="X212" s="44"/>
    </row>
    <row r="213" spans="1:24" ht="15.75" hidden="1" thickBot="1">
      <c r="B213" s="55"/>
      <c r="C213" s="2"/>
      <c r="D213" s="764" t="s">
        <v>823</v>
      </c>
      <c r="E213" s="764"/>
      <c r="F213" s="244"/>
      <c r="G213" s="244"/>
      <c r="H213" s="244"/>
      <c r="I213" s="244">
        <f t="shared" si="65"/>
        <v>0</v>
      </c>
      <c r="J213" s="149"/>
      <c r="K213" s="167">
        <f t="shared" si="63"/>
        <v>0</v>
      </c>
      <c r="L213" s="75"/>
      <c r="M213" s="1"/>
      <c r="N213" s="1"/>
      <c r="O213" s="1"/>
      <c r="P213" s="1"/>
      <c r="Q213" s="81"/>
      <c r="R213" s="541">
        <f t="shared" si="61"/>
        <v>0</v>
      </c>
      <c r="S213" s="447"/>
      <c r="T213" s="1"/>
      <c r="U213" s="81"/>
      <c r="V213" s="490"/>
      <c r="W213" s="42"/>
      <c r="X213" s="44"/>
    </row>
    <row r="214" spans="1:24" ht="15.75" hidden="1" thickBot="1">
      <c r="B214" s="55"/>
      <c r="C214" s="2"/>
      <c r="D214" s="764" t="s">
        <v>374</v>
      </c>
      <c r="E214" s="764"/>
      <c r="F214" s="244"/>
      <c r="G214" s="244"/>
      <c r="H214" s="244"/>
      <c r="I214" s="244">
        <f t="shared" si="65"/>
        <v>0</v>
      </c>
      <c r="J214" s="149"/>
      <c r="K214" s="167">
        <f t="shared" si="63"/>
        <v>0</v>
      </c>
      <c r="L214" s="75"/>
      <c r="M214" s="1"/>
      <c r="N214" s="1"/>
      <c r="O214" s="1"/>
      <c r="P214" s="1"/>
      <c r="Q214" s="81"/>
      <c r="R214" s="541">
        <f t="shared" si="61"/>
        <v>0</v>
      </c>
      <c r="S214" s="447"/>
      <c r="T214" s="1"/>
      <c r="U214" s="81"/>
      <c r="V214" s="490"/>
      <c r="W214" s="42"/>
      <c r="X214" s="44"/>
    </row>
    <row r="215" spans="1:24" ht="15.75" hidden="1" thickBot="1">
      <c r="B215" s="55"/>
      <c r="C215" s="2"/>
      <c r="D215" s="764" t="s">
        <v>824</v>
      </c>
      <c r="E215" s="764"/>
      <c r="F215" s="244"/>
      <c r="G215" s="244"/>
      <c r="H215" s="244"/>
      <c r="I215" s="244">
        <f t="shared" si="65"/>
        <v>0</v>
      </c>
      <c r="J215" s="149"/>
      <c r="K215" s="167">
        <f t="shared" si="63"/>
        <v>0</v>
      </c>
      <c r="L215" s="75"/>
      <c r="M215" s="1"/>
      <c r="N215" s="1"/>
      <c r="O215" s="1"/>
      <c r="P215" s="1"/>
      <c r="Q215" s="81"/>
      <c r="R215" s="541">
        <f t="shared" si="61"/>
        <v>0</v>
      </c>
      <c r="S215" s="447"/>
      <c r="T215" s="1"/>
      <c r="U215" s="81"/>
      <c r="V215" s="490"/>
      <c r="W215" s="42"/>
      <c r="X215" s="44"/>
    </row>
    <row r="216" spans="1:24" ht="15.75" hidden="1" thickBot="1">
      <c r="B216" s="55"/>
      <c r="C216" s="2"/>
      <c r="D216" s="764" t="s">
        <v>566</v>
      </c>
      <c r="E216" s="764"/>
      <c r="F216" s="244"/>
      <c r="G216" s="244"/>
      <c r="H216" s="244"/>
      <c r="I216" s="244">
        <f t="shared" si="65"/>
        <v>0</v>
      </c>
      <c r="J216" s="149"/>
      <c r="K216" s="167">
        <f t="shared" si="63"/>
        <v>0</v>
      </c>
      <c r="L216" s="75"/>
      <c r="M216" s="1"/>
      <c r="N216" s="1"/>
      <c r="O216" s="1"/>
      <c r="P216" s="1"/>
      <c r="Q216" s="81"/>
      <c r="R216" s="541">
        <f t="shared" si="61"/>
        <v>0</v>
      </c>
      <c r="S216" s="447"/>
      <c r="T216" s="1"/>
      <c r="U216" s="81"/>
      <c r="V216" s="490"/>
      <c r="W216" s="42"/>
      <c r="X216" s="44"/>
    </row>
    <row r="217" spans="1:24" s="18" customFormat="1" ht="15.75" hidden="1" thickBot="1">
      <c r="A217" s="127" t="s">
        <v>278</v>
      </c>
      <c r="B217" s="92" t="s">
        <v>689</v>
      </c>
      <c r="C217" s="769" t="s">
        <v>279</v>
      </c>
      <c r="D217" s="770"/>
      <c r="E217" s="770"/>
      <c r="F217" s="245"/>
      <c r="G217" s="245"/>
      <c r="H217" s="245"/>
      <c r="I217" s="245">
        <f t="shared" si="65"/>
        <v>0</v>
      </c>
      <c r="J217" s="150"/>
      <c r="K217" s="166">
        <f t="shared" si="63"/>
        <v>0</v>
      </c>
      <c r="L217" s="94"/>
      <c r="M217" s="95"/>
      <c r="N217" s="95"/>
      <c r="O217" s="95"/>
      <c r="P217" s="95"/>
      <c r="Q217" s="98"/>
      <c r="R217" s="539">
        <f t="shared" si="61"/>
        <v>0</v>
      </c>
      <c r="S217" s="445"/>
      <c r="T217" s="95"/>
      <c r="U217" s="98"/>
      <c r="V217" s="489"/>
      <c r="W217" s="97"/>
      <c r="X217" s="99"/>
    </row>
    <row r="218" spans="1:24" s="18" customFormat="1" ht="15.75" hidden="1" thickBot="1">
      <c r="A218" s="127" t="s">
        <v>280</v>
      </c>
      <c r="B218" s="92" t="s">
        <v>690</v>
      </c>
      <c r="C218" s="769" t="s">
        <v>281</v>
      </c>
      <c r="D218" s="770"/>
      <c r="E218" s="770"/>
      <c r="F218" s="245"/>
      <c r="G218" s="245"/>
      <c r="H218" s="245"/>
      <c r="I218" s="245">
        <f t="shared" si="65"/>
        <v>0</v>
      </c>
      <c r="J218" s="150"/>
      <c r="K218" s="166">
        <f t="shared" si="63"/>
        <v>0</v>
      </c>
      <c r="L218" s="94"/>
      <c r="M218" s="95"/>
      <c r="N218" s="95"/>
      <c r="O218" s="95"/>
      <c r="P218" s="95"/>
      <c r="Q218" s="98"/>
      <c r="R218" s="539">
        <f t="shared" si="61"/>
        <v>0</v>
      </c>
      <c r="S218" s="445"/>
      <c r="T218" s="95"/>
      <c r="U218" s="98"/>
      <c r="V218" s="489"/>
      <c r="W218" s="97"/>
      <c r="X218" s="99"/>
    </row>
    <row r="219" spans="1:24" s="18" customFormat="1" ht="15.75" hidden="1" thickBot="1">
      <c r="A219" s="127" t="s">
        <v>282</v>
      </c>
      <c r="B219" s="92" t="s">
        <v>691</v>
      </c>
      <c r="C219" s="769" t="s">
        <v>283</v>
      </c>
      <c r="D219" s="770"/>
      <c r="E219" s="770"/>
      <c r="F219" s="245">
        <f>F220+F221+F222+F223+F224+F225+F226+F227+F228+F229</f>
        <v>0</v>
      </c>
      <c r="G219" s="245">
        <f>G220+G221+G222+G223+G224+G225+G226+G227+G228+G229</f>
        <v>0</v>
      </c>
      <c r="H219" s="245">
        <f>H220+H221+H222+H223+H224+H225+H226+H227+H228+H229</f>
        <v>0</v>
      </c>
      <c r="I219" s="245">
        <f>I220+I221+I222+I223+I224+I225+I226+I227+I228+I229</f>
        <v>0</v>
      </c>
      <c r="J219" s="150">
        <f t="shared" ref="J219:X219" si="66">J220+J221+J222+J223+J224+J225+J226+J227+J228+J229</f>
        <v>0</v>
      </c>
      <c r="K219" s="166">
        <f t="shared" si="63"/>
        <v>0</v>
      </c>
      <c r="L219" s="94">
        <f t="shared" si="66"/>
        <v>0</v>
      </c>
      <c r="M219" s="95">
        <f t="shared" si="66"/>
        <v>0</v>
      </c>
      <c r="N219" s="95">
        <f t="shared" si="66"/>
        <v>0</v>
      </c>
      <c r="O219" s="95">
        <f t="shared" si="66"/>
        <v>0</v>
      </c>
      <c r="P219" s="95">
        <f t="shared" si="66"/>
        <v>0</v>
      </c>
      <c r="Q219" s="98">
        <f t="shared" si="66"/>
        <v>0</v>
      </c>
      <c r="R219" s="539">
        <f t="shared" si="61"/>
        <v>0</v>
      </c>
      <c r="S219" s="445">
        <f t="shared" si="66"/>
        <v>0</v>
      </c>
      <c r="T219" s="95">
        <f t="shared" si="66"/>
        <v>0</v>
      </c>
      <c r="U219" s="98">
        <f t="shared" si="66"/>
        <v>0</v>
      </c>
      <c r="V219" s="489">
        <f t="shared" si="66"/>
        <v>0</v>
      </c>
      <c r="W219" s="97">
        <f t="shared" si="66"/>
        <v>0</v>
      </c>
      <c r="X219" s="99">
        <f t="shared" si="66"/>
        <v>0</v>
      </c>
    </row>
    <row r="220" spans="1:24" ht="15.75" hidden="1" thickBot="1">
      <c r="B220" s="55"/>
      <c r="C220" s="2"/>
      <c r="D220" s="764" t="s">
        <v>376</v>
      </c>
      <c r="E220" s="764"/>
      <c r="F220" s="244"/>
      <c r="G220" s="244"/>
      <c r="H220" s="244"/>
      <c r="I220" s="244">
        <f t="shared" ref="I220:I229" si="67">SUM(L220:X220)</f>
        <v>0</v>
      </c>
      <c r="J220" s="149"/>
      <c r="K220" s="167">
        <f t="shared" si="63"/>
        <v>0</v>
      </c>
      <c r="L220" s="75"/>
      <c r="M220" s="1"/>
      <c r="N220" s="1"/>
      <c r="O220" s="1"/>
      <c r="P220" s="1"/>
      <c r="Q220" s="81"/>
      <c r="R220" s="541">
        <f t="shared" si="61"/>
        <v>0</v>
      </c>
      <c r="S220" s="447"/>
      <c r="T220" s="1"/>
      <c r="U220" s="81"/>
      <c r="V220" s="490"/>
      <c r="W220" s="42"/>
      <c r="X220" s="44"/>
    </row>
    <row r="221" spans="1:24" ht="15.75" hidden="1" thickBot="1">
      <c r="B221" s="55"/>
      <c r="C221" s="2"/>
      <c r="D221" s="764" t="s">
        <v>377</v>
      </c>
      <c r="E221" s="764"/>
      <c r="F221" s="244"/>
      <c r="G221" s="244"/>
      <c r="H221" s="244"/>
      <c r="I221" s="244">
        <f t="shared" si="67"/>
        <v>0</v>
      </c>
      <c r="J221" s="149"/>
      <c r="K221" s="167">
        <f t="shared" si="63"/>
        <v>0</v>
      </c>
      <c r="L221" s="75"/>
      <c r="M221" s="1"/>
      <c r="N221" s="1"/>
      <c r="O221" s="1"/>
      <c r="P221" s="1"/>
      <c r="Q221" s="81"/>
      <c r="R221" s="541">
        <f t="shared" si="61"/>
        <v>0</v>
      </c>
      <c r="S221" s="447"/>
      <c r="T221" s="1"/>
      <c r="U221" s="81"/>
      <c r="V221" s="490"/>
      <c r="W221" s="42"/>
      <c r="X221" s="44"/>
    </row>
    <row r="222" spans="1:24" ht="15.75" hidden="1" thickBot="1">
      <c r="B222" s="55"/>
      <c r="C222" s="2"/>
      <c r="D222" s="764" t="s">
        <v>378</v>
      </c>
      <c r="E222" s="764"/>
      <c r="F222" s="244"/>
      <c r="G222" s="244"/>
      <c r="H222" s="244"/>
      <c r="I222" s="244">
        <f t="shared" si="67"/>
        <v>0</v>
      </c>
      <c r="J222" s="149"/>
      <c r="K222" s="167">
        <f t="shared" si="63"/>
        <v>0</v>
      </c>
      <c r="L222" s="75"/>
      <c r="M222" s="1"/>
      <c r="N222" s="1"/>
      <c r="O222" s="1"/>
      <c r="P222" s="1"/>
      <c r="Q222" s="81"/>
      <c r="R222" s="541">
        <f t="shared" si="61"/>
        <v>0</v>
      </c>
      <c r="S222" s="447"/>
      <c r="T222" s="1"/>
      <c r="U222" s="81"/>
      <c r="V222" s="490"/>
      <c r="W222" s="42"/>
      <c r="X222" s="44"/>
    </row>
    <row r="223" spans="1:24" ht="15.75" hidden="1" thickBot="1">
      <c r="B223" s="55"/>
      <c r="C223" s="2"/>
      <c r="D223" s="764" t="s">
        <v>379</v>
      </c>
      <c r="E223" s="764"/>
      <c r="F223" s="244"/>
      <c r="G223" s="244"/>
      <c r="H223" s="244"/>
      <c r="I223" s="244">
        <f t="shared" si="67"/>
        <v>0</v>
      </c>
      <c r="J223" s="149"/>
      <c r="K223" s="167">
        <f t="shared" si="63"/>
        <v>0</v>
      </c>
      <c r="L223" s="75"/>
      <c r="M223" s="1"/>
      <c r="N223" s="1"/>
      <c r="O223" s="1"/>
      <c r="P223" s="1"/>
      <c r="Q223" s="81"/>
      <c r="R223" s="541">
        <f t="shared" si="61"/>
        <v>0</v>
      </c>
      <c r="S223" s="447"/>
      <c r="T223" s="1"/>
      <c r="U223" s="81"/>
      <c r="V223" s="490"/>
      <c r="W223" s="42"/>
      <c r="X223" s="44"/>
    </row>
    <row r="224" spans="1:24" ht="15.75" hidden="1" thickBot="1">
      <c r="B224" s="55"/>
      <c r="C224" s="2"/>
      <c r="D224" s="764" t="s">
        <v>380</v>
      </c>
      <c r="E224" s="764"/>
      <c r="F224" s="244"/>
      <c r="G224" s="244"/>
      <c r="H224" s="244"/>
      <c r="I224" s="244">
        <f t="shared" si="67"/>
        <v>0</v>
      </c>
      <c r="J224" s="149"/>
      <c r="K224" s="167">
        <f t="shared" si="63"/>
        <v>0</v>
      </c>
      <c r="L224" s="75"/>
      <c r="M224" s="1"/>
      <c r="N224" s="1"/>
      <c r="O224" s="1"/>
      <c r="P224" s="1"/>
      <c r="Q224" s="81"/>
      <c r="R224" s="541">
        <f t="shared" si="61"/>
        <v>0</v>
      </c>
      <c r="S224" s="447"/>
      <c r="T224" s="1"/>
      <c r="U224" s="81"/>
      <c r="V224" s="490"/>
      <c r="W224" s="42"/>
      <c r="X224" s="44"/>
    </row>
    <row r="225" spans="1:24" ht="25.5" hidden="1" customHeight="1">
      <c r="B225" s="55"/>
      <c r="C225" s="2"/>
      <c r="D225" s="735" t="s">
        <v>538</v>
      </c>
      <c r="E225" s="735"/>
      <c r="F225" s="254"/>
      <c r="G225" s="254"/>
      <c r="H225" s="254"/>
      <c r="I225" s="254">
        <f t="shared" si="67"/>
        <v>0</v>
      </c>
      <c r="J225" s="159"/>
      <c r="K225" s="167">
        <f t="shared" si="63"/>
        <v>0</v>
      </c>
      <c r="L225" s="75"/>
      <c r="M225" s="1"/>
      <c r="N225" s="1"/>
      <c r="O225" s="1"/>
      <c r="P225" s="1"/>
      <c r="Q225" s="81"/>
      <c r="R225" s="541">
        <f t="shared" si="61"/>
        <v>0</v>
      </c>
      <c r="S225" s="447"/>
      <c r="T225" s="1"/>
      <c r="U225" s="81"/>
      <c r="V225" s="490"/>
      <c r="W225" s="42"/>
      <c r="X225" s="44"/>
    </row>
    <row r="226" spans="1:24" ht="25.5" hidden="1" customHeight="1">
      <c r="B226" s="55"/>
      <c r="C226" s="2"/>
      <c r="D226" s="735" t="s">
        <v>541</v>
      </c>
      <c r="E226" s="735"/>
      <c r="F226" s="254"/>
      <c r="G226" s="254"/>
      <c r="H226" s="254"/>
      <c r="I226" s="254">
        <f t="shared" si="67"/>
        <v>0</v>
      </c>
      <c r="J226" s="159"/>
      <c r="K226" s="167">
        <f t="shared" si="63"/>
        <v>0</v>
      </c>
      <c r="L226" s="75"/>
      <c r="M226" s="1"/>
      <c r="N226" s="1"/>
      <c r="O226" s="1"/>
      <c r="P226" s="1"/>
      <c r="Q226" s="81"/>
      <c r="R226" s="541">
        <f t="shared" si="61"/>
        <v>0</v>
      </c>
      <c r="S226" s="447"/>
      <c r="T226" s="1"/>
      <c r="U226" s="81"/>
      <c r="V226" s="490"/>
      <c r="W226" s="42"/>
      <c r="X226" s="44"/>
    </row>
    <row r="227" spans="1:24" ht="15.75" hidden="1" thickBot="1">
      <c r="B227" s="55"/>
      <c r="C227" s="2"/>
      <c r="D227" s="764" t="s">
        <v>381</v>
      </c>
      <c r="E227" s="764"/>
      <c r="F227" s="244"/>
      <c r="G227" s="244"/>
      <c r="H227" s="244"/>
      <c r="I227" s="244">
        <f t="shared" si="67"/>
        <v>0</v>
      </c>
      <c r="J227" s="149"/>
      <c r="K227" s="167">
        <f t="shared" si="63"/>
        <v>0</v>
      </c>
      <c r="L227" s="75"/>
      <c r="M227" s="1"/>
      <c r="N227" s="1"/>
      <c r="O227" s="1"/>
      <c r="P227" s="1"/>
      <c r="Q227" s="81"/>
      <c r="R227" s="541">
        <f t="shared" si="61"/>
        <v>0</v>
      </c>
      <c r="S227" s="447"/>
      <c r="T227" s="1"/>
      <c r="U227" s="81"/>
      <c r="V227" s="490"/>
      <c r="W227" s="42"/>
      <c r="X227" s="44"/>
    </row>
    <row r="228" spans="1:24" ht="15.75" hidden="1" thickBot="1">
      <c r="B228" s="55"/>
      <c r="C228" s="2"/>
      <c r="D228" s="764" t="s">
        <v>382</v>
      </c>
      <c r="E228" s="764"/>
      <c r="F228" s="244"/>
      <c r="G228" s="244"/>
      <c r="H228" s="244"/>
      <c r="I228" s="244">
        <f t="shared" si="67"/>
        <v>0</v>
      </c>
      <c r="J228" s="149"/>
      <c r="K228" s="167">
        <f t="shared" si="63"/>
        <v>0</v>
      </c>
      <c r="L228" s="75"/>
      <c r="M228" s="1"/>
      <c r="N228" s="1"/>
      <c r="O228" s="1"/>
      <c r="P228" s="1"/>
      <c r="Q228" s="81"/>
      <c r="R228" s="541">
        <f t="shared" si="61"/>
        <v>0</v>
      </c>
      <c r="S228" s="447"/>
      <c r="T228" s="1"/>
      <c r="U228" s="81"/>
      <c r="V228" s="490"/>
      <c r="W228" s="42"/>
      <c r="X228" s="44"/>
    </row>
    <row r="229" spans="1:24" ht="15.75" hidden="1" thickBot="1">
      <c r="B229" s="57"/>
      <c r="C229" s="20"/>
      <c r="D229" s="772" t="s">
        <v>567</v>
      </c>
      <c r="E229" s="772"/>
      <c r="F229" s="246"/>
      <c r="G229" s="246"/>
      <c r="H229" s="246"/>
      <c r="I229" s="246">
        <f t="shared" si="67"/>
        <v>0</v>
      </c>
      <c r="J229" s="151"/>
      <c r="K229" s="167">
        <f t="shared" si="63"/>
        <v>0</v>
      </c>
      <c r="L229" s="75"/>
      <c r="M229" s="1"/>
      <c r="N229" s="1"/>
      <c r="O229" s="1"/>
      <c r="P229" s="1"/>
      <c r="Q229" s="81"/>
      <c r="R229" s="541">
        <f t="shared" si="61"/>
        <v>0</v>
      </c>
      <c r="S229" s="447"/>
      <c r="T229" s="1"/>
      <c r="U229" s="81"/>
      <c r="V229" s="490"/>
      <c r="W229" s="42"/>
      <c r="X229" s="44"/>
    </row>
    <row r="230" spans="1:24" ht="15.75" thickBot="1">
      <c r="B230" s="100" t="s">
        <v>284</v>
      </c>
      <c r="C230" s="773" t="s">
        <v>285</v>
      </c>
      <c r="D230" s="774"/>
      <c r="E230" s="774"/>
      <c r="F230" s="247">
        <f>F231+F252+F258+F259</f>
        <v>0</v>
      </c>
      <c r="G230" s="247">
        <f>G231+G252+G258+G259</f>
        <v>0</v>
      </c>
      <c r="H230" s="247">
        <f>H231+H252+H258+H259</f>
        <v>0</v>
      </c>
      <c r="I230" s="247">
        <f>I231+I252+I258+I259</f>
        <v>0</v>
      </c>
      <c r="J230" s="152">
        <f t="shared" ref="J230:X230" si="68">J231+J252+J258+J259</f>
        <v>0</v>
      </c>
      <c r="K230" s="164">
        <f t="shared" si="63"/>
        <v>0</v>
      </c>
      <c r="L230" s="86">
        <f t="shared" si="68"/>
        <v>0</v>
      </c>
      <c r="M230" s="87">
        <f t="shared" si="68"/>
        <v>0</v>
      </c>
      <c r="N230" s="87">
        <f t="shared" si="68"/>
        <v>0</v>
      </c>
      <c r="O230" s="87">
        <f t="shared" si="68"/>
        <v>0</v>
      </c>
      <c r="P230" s="87">
        <f t="shared" si="68"/>
        <v>0</v>
      </c>
      <c r="Q230" s="90">
        <f t="shared" si="68"/>
        <v>0</v>
      </c>
      <c r="R230" s="536">
        <f t="shared" si="61"/>
        <v>0</v>
      </c>
      <c r="S230" s="442">
        <f t="shared" si="68"/>
        <v>0</v>
      </c>
      <c r="T230" s="87">
        <f t="shared" si="68"/>
        <v>0</v>
      </c>
      <c r="U230" s="90">
        <f t="shared" si="68"/>
        <v>0</v>
      </c>
      <c r="V230" s="486">
        <f t="shared" si="68"/>
        <v>0</v>
      </c>
      <c r="W230" s="89">
        <f t="shared" si="68"/>
        <v>0</v>
      </c>
      <c r="X230" s="91">
        <f t="shared" si="68"/>
        <v>0</v>
      </c>
    </row>
    <row r="231" spans="1:24" ht="15.75" hidden="1" thickBot="1">
      <c r="B231" s="116" t="s">
        <v>692</v>
      </c>
      <c r="C231" s="801" t="s">
        <v>286</v>
      </c>
      <c r="D231" s="802"/>
      <c r="E231" s="802"/>
      <c r="F231" s="243">
        <f>F232+F236+F243+F244+F245+F246+F247+F248+F249</f>
        <v>0</v>
      </c>
      <c r="G231" s="243">
        <f>G232+G236+G243+G244+G245+G246+G247+G248+G249</f>
        <v>0</v>
      </c>
      <c r="H231" s="243">
        <f>H232+H236+H243+H244+H245+H246+H247+H248+H249</f>
        <v>0</v>
      </c>
      <c r="I231" s="243">
        <f>I232+I236+I243+I244+I245+I246+I247+I248+I249</f>
        <v>0</v>
      </c>
      <c r="J231" s="148">
        <f t="shared" ref="J231:X231" si="69">J232+J236+J243+J244+J245+J246+J247+J248+J249</f>
        <v>0</v>
      </c>
      <c r="K231" s="165">
        <f t="shared" si="63"/>
        <v>0</v>
      </c>
      <c r="L231" s="118">
        <f t="shared" si="69"/>
        <v>0</v>
      </c>
      <c r="M231" s="119">
        <f t="shared" si="69"/>
        <v>0</v>
      </c>
      <c r="N231" s="119">
        <f t="shared" si="69"/>
        <v>0</v>
      </c>
      <c r="O231" s="119">
        <f t="shared" si="69"/>
        <v>0</v>
      </c>
      <c r="P231" s="119">
        <f t="shared" si="69"/>
        <v>0</v>
      </c>
      <c r="Q231" s="122">
        <f t="shared" si="69"/>
        <v>0</v>
      </c>
      <c r="R231" s="537">
        <f t="shared" si="61"/>
        <v>0</v>
      </c>
      <c r="S231" s="443">
        <f t="shared" si="69"/>
        <v>0</v>
      </c>
      <c r="T231" s="119">
        <f t="shared" si="69"/>
        <v>0</v>
      </c>
      <c r="U231" s="122">
        <f t="shared" si="69"/>
        <v>0</v>
      </c>
      <c r="V231" s="487">
        <f t="shared" si="69"/>
        <v>0</v>
      </c>
      <c r="W231" s="121">
        <f t="shared" si="69"/>
        <v>0</v>
      </c>
      <c r="X231" s="123">
        <f t="shared" si="69"/>
        <v>0</v>
      </c>
    </row>
    <row r="232" spans="1:24" s="18" customFormat="1" ht="15.75" hidden="1" thickBot="1">
      <c r="A232" s="127"/>
      <c r="B232" s="53" t="s">
        <v>693</v>
      </c>
      <c r="C232" s="799" t="s">
        <v>287</v>
      </c>
      <c r="D232" s="800"/>
      <c r="E232" s="800"/>
      <c r="F232" s="251">
        <f>F233+F234+F235</f>
        <v>0</v>
      </c>
      <c r="G232" s="251">
        <f>G233+G234+G235</f>
        <v>0</v>
      </c>
      <c r="H232" s="251">
        <f>H233+H234+H235</f>
        <v>0</v>
      </c>
      <c r="I232" s="251">
        <f>I233+I234+I235</f>
        <v>0</v>
      </c>
      <c r="J232" s="156">
        <f t="shared" ref="J232:X232" si="70">J233+J234+J235</f>
        <v>0</v>
      </c>
      <c r="K232" s="168">
        <f t="shared" si="63"/>
        <v>0</v>
      </c>
      <c r="L232" s="77">
        <f t="shared" si="70"/>
        <v>0</v>
      </c>
      <c r="M232" s="13">
        <f t="shared" si="70"/>
        <v>0</v>
      </c>
      <c r="N232" s="13">
        <f t="shared" si="70"/>
        <v>0</v>
      </c>
      <c r="O232" s="13">
        <f t="shared" si="70"/>
        <v>0</v>
      </c>
      <c r="P232" s="13">
        <f t="shared" si="70"/>
        <v>0</v>
      </c>
      <c r="Q232" s="82">
        <f t="shared" si="70"/>
        <v>0</v>
      </c>
      <c r="R232" s="540">
        <f t="shared" si="61"/>
        <v>0</v>
      </c>
      <c r="S232" s="446">
        <f t="shared" si="70"/>
        <v>0</v>
      </c>
      <c r="T232" s="13">
        <f t="shared" si="70"/>
        <v>0</v>
      </c>
      <c r="U232" s="82">
        <f t="shared" si="70"/>
        <v>0</v>
      </c>
      <c r="V232" s="488">
        <f t="shared" si="70"/>
        <v>0</v>
      </c>
      <c r="W232" s="43">
        <f t="shared" si="70"/>
        <v>0</v>
      </c>
      <c r="X232" s="45">
        <f t="shared" si="70"/>
        <v>0</v>
      </c>
    </row>
    <row r="233" spans="1:24" s="209" customFormat="1" ht="15.75" hidden="1" thickBot="1">
      <c r="A233" s="127" t="s">
        <v>288</v>
      </c>
      <c r="B233" s="189" t="s">
        <v>694</v>
      </c>
      <c r="C233" s="240"/>
      <c r="D233" s="803" t="s">
        <v>706</v>
      </c>
      <c r="E233" s="803"/>
      <c r="F233" s="283"/>
      <c r="G233" s="283"/>
      <c r="H233" s="283"/>
      <c r="I233" s="283">
        <f>SUM(L233:X233)</f>
        <v>0</v>
      </c>
      <c r="J233" s="284"/>
      <c r="K233" s="191">
        <f t="shared" si="63"/>
        <v>0</v>
      </c>
      <c r="L233" s="199"/>
      <c r="M233" s="193"/>
      <c r="N233" s="193"/>
      <c r="O233" s="193"/>
      <c r="P233" s="193"/>
      <c r="Q233" s="194"/>
      <c r="R233" s="538">
        <f t="shared" si="61"/>
        <v>0</v>
      </c>
      <c r="S233" s="444"/>
      <c r="T233" s="193"/>
      <c r="U233" s="194"/>
      <c r="V233" s="492"/>
      <c r="W233" s="192"/>
      <c r="X233" s="195"/>
    </row>
    <row r="234" spans="1:24" s="209" customFormat="1" ht="15.75" hidden="1" thickBot="1">
      <c r="A234" s="127" t="s">
        <v>289</v>
      </c>
      <c r="B234" s="189" t="s">
        <v>695</v>
      </c>
      <c r="C234" s="198"/>
      <c r="D234" s="780" t="s">
        <v>707</v>
      </c>
      <c r="E234" s="780"/>
      <c r="F234" s="266"/>
      <c r="G234" s="266"/>
      <c r="H234" s="266"/>
      <c r="I234" s="266">
        <f>SUM(L234:X234)</f>
        <v>0</v>
      </c>
      <c r="J234" s="190"/>
      <c r="K234" s="191">
        <f t="shared" si="63"/>
        <v>0</v>
      </c>
      <c r="L234" s="199"/>
      <c r="M234" s="193"/>
      <c r="N234" s="193"/>
      <c r="O234" s="193"/>
      <c r="P234" s="193"/>
      <c r="Q234" s="194"/>
      <c r="R234" s="538">
        <f t="shared" si="61"/>
        <v>0</v>
      </c>
      <c r="S234" s="444"/>
      <c r="T234" s="193"/>
      <c r="U234" s="194"/>
      <c r="V234" s="492"/>
      <c r="W234" s="192"/>
      <c r="X234" s="195"/>
    </row>
    <row r="235" spans="1:24" s="209" customFormat="1" ht="15.75" hidden="1" thickBot="1">
      <c r="A235" s="127" t="s">
        <v>290</v>
      </c>
      <c r="B235" s="189" t="s">
        <v>696</v>
      </c>
      <c r="C235" s="198"/>
      <c r="D235" s="780" t="s">
        <v>708</v>
      </c>
      <c r="E235" s="780"/>
      <c r="F235" s="266"/>
      <c r="G235" s="266"/>
      <c r="H235" s="266"/>
      <c r="I235" s="266">
        <f>SUM(L235:X235)</f>
        <v>0</v>
      </c>
      <c r="J235" s="190"/>
      <c r="K235" s="191">
        <f t="shared" si="63"/>
        <v>0</v>
      </c>
      <c r="L235" s="199"/>
      <c r="M235" s="193"/>
      <c r="N235" s="193"/>
      <c r="O235" s="193"/>
      <c r="P235" s="193"/>
      <c r="Q235" s="194"/>
      <c r="R235" s="538">
        <f t="shared" si="61"/>
        <v>0</v>
      </c>
      <c r="S235" s="444"/>
      <c r="T235" s="193"/>
      <c r="U235" s="194"/>
      <c r="V235" s="492"/>
      <c r="W235" s="192"/>
      <c r="X235" s="195"/>
    </row>
    <row r="236" spans="1:24" s="18" customFormat="1" ht="15.75" hidden="1" thickBot="1">
      <c r="A236" s="127"/>
      <c r="B236" s="53" t="s">
        <v>697</v>
      </c>
      <c r="C236" s="799" t="s">
        <v>291</v>
      </c>
      <c r="D236" s="800"/>
      <c r="E236" s="800"/>
      <c r="F236" s="251">
        <f>F237+F238+F239+F240+F241+F242</f>
        <v>0</v>
      </c>
      <c r="G236" s="251">
        <f>G237+G238+G239+G240+G241+G242</f>
        <v>0</v>
      </c>
      <c r="H236" s="251">
        <f>H237+H238+H239+H240+H241+H242</f>
        <v>0</v>
      </c>
      <c r="I236" s="251">
        <f>I237+I238+I239+I240+I241+I242</f>
        <v>0</v>
      </c>
      <c r="J236" s="156">
        <f t="shared" ref="J236:X236" si="71">J237+J238+J239+J240+J241+J242</f>
        <v>0</v>
      </c>
      <c r="K236" s="168">
        <f t="shared" si="63"/>
        <v>0</v>
      </c>
      <c r="L236" s="77">
        <f t="shared" si="71"/>
        <v>0</v>
      </c>
      <c r="M236" s="13">
        <f t="shared" si="71"/>
        <v>0</v>
      </c>
      <c r="N236" s="13">
        <f t="shared" si="71"/>
        <v>0</v>
      </c>
      <c r="O236" s="13">
        <f t="shared" si="71"/>
        <v>0</v>
      </c>
      <c r="P236" s="13">
        <f t="shared" si="71"/>
        <v>0</v>
      </c>
      <c r="Q236" s="82">
        <f t="shared" si="71"/>
        <v>0</v>
      </c>
      <c r="R236" s="540">
        <f t="shared" si="61"/>
        <v>0</v>
      </c>
      <c r="S236" s="446">
        <f t="shared" si="71"/>
        <v>0</v>
      </c>
      <c r="T236" s="13">
        <f t="shared" si="71"/>
        <v>0</v>
      </c>
      <c r="U236" s="82">
        <f t="shared" si="71"/>
        <v>0</v>
      </c>
      <c r="V236" s="488">
        <f t="shared" si="71"/>
        <v>0</v>
      </c>
      <c r="W236" s="43">
        <f t="shared" si="71"/>
        <v>0</v>
      </c>
      <c r="X236" s="45">
        <f t="shared" si="71"/>
        <v>0</v>
      </c>
    </row>
    <row r="237" spans="1:24" s="209" customFormat="1" ht="15.75" hidden="1" thickBot="1">
      <c r="A237" s="127" t="s">
        <v>292</v>
      </c>
      <c r="B237" s="189" t="s">
        <v>698</v>
      </c>
      <c r="C237" s="198"/>
      <c r="D237" s="780" t="s">
        <v>383</v>
      </c>
      <c r="E237" s="780"/>
      <c r="F237" s="266"/>
      <c r="G237" s="266"/>
      <c r="H237" s="266"/>
      <c r="I237" s="266">
        <f t="shared" ref="I237:I248" si="72">SUM(L237:X237)</f>
        <v>0</v>
      </c>
      <c r="J237" s="190"/>
      <c r="K237" s="191">
        <f t="shared" si="63"/>
        <v>0</v>
      </c>
      <c r="L237" s="199"/>
      <c r="M237" s="193"/>
      <c r="N237" s="193"/>
      <c r="O237" s="193"/>
      <c r="P237" s="193"/>
      <c r="Q237" s="194"/>
      <c r="R237" s="538">
        <f t="shared" si="61"/>
        <v>0</v>
      </c>
      <c r="S237" s="444"/>
      <c r="T237" s="193"/>
      <c r="U237" s="194"/>
      <c r="V237" s="492"/>
      <c r="W237" s="192"/>
      <c r="X237" s="195"/>
    </row>
    <row r="238" spans="1:24" s="209" customFormat="1" ht="15.75" hidden="1" thickBot="1">
      <c r="A238" s="127" t="s">
        <v>293</v>
      </c>
      <c r="B238" s="189" t="s">
        <v>699</v>
      </c>
      <c r="C238" s="198"/>
      <c r="D238" s="780" t="s">
        <v>384</v>
      </c>
      <c r="E238" s="780"/>
      <c r="F238" s="266"/>
      <c r="G238" s="266"/>
      <c r="H238" s="266"/>
      <c r="I238" s="266">
        <f t="shared" si="72"/>
        <v>0</v>
      </c>
      <c r="J238" s="190"/>
      <c r="K238" s="191">
        <f t="shared" si="63"/>
        <v>0</v>
      </c>
      <c r="L238" s="199"/>
      <c r="M238" s="193"/>
      <c r="N238" s="193"/>
      <c r="O238" s="193"/>
      <c r="P238" s="193"/>
      <c r="Q238" s="194"/>
      <c r="R238" s="538">
        <f t="shared" si="61"/>
        <v>0</v>
      </c>
      <c r="S238" s="444"/>
      <c r="T238" s="193"/>
      <c r="U238" s="194"/>
      <c r="V238" s="492"/>
      <c r="W238" s="192"/>
      <c r="X238" s="195"/>
    </row>
    <row r="239" spans="1:24" s="209" customFormat="1" ht="15.75" hidden="1" thickBot="1">
      <c r="A239" s="127" t="s">
        <v>880</v>
      </c>
      <c r="B239" s="189" t="s">
        <v>881</v>
      </c>
      <c r="C239" s="198"/>
      <c r="D239" s="780" t="s">
        <v>882</v>
      </c>
      <c r="E239" s="780"/>
      <c r="F239" s="266"/>
      <c r="G239" s="266"/>
      <c r="H239" s="266"/>
      <c r="I239" s="266">
        <f t="shared" si="72"/>
        <v>0</v>
      </c>
      <c r="J239" s="190"/>
      <c r="K239" s="191">
        <f t="shared" si="63"/>
        <v>0</v>
      </c>
      <c r="L239" s="199"/>
      <c r="M239" s="193"/>
      <c r="N239" s="193"/>
      <c r="O239" s="193"/>
      <c r="P239" s="193"/>
      <c r="Q239" s="194"/>
      <c r="R239" s="538">
        <f t="shared" si="61"/>
        <v>0</v>
      </c>
      <c r="S239" s="444"/>
      <c r="T239" s="193"/>
      <c r="U239" s="194"/>
      <c r="V239" s="492"/>
      <c r="W239" s="192"/>
      <c r="X239" s="195"/>
    </row>
    <row r="240" spans="1:24" s="209" customFormat="1" ht="15.75" hidden="1" thickBot="1">
      <c r="A240" s="127" t="s">
        <v>294</v>
      </c>
      <c r="B240" s="189" t="s">
        <v>700</v>
      </c>
      <c r="C240" s="198"/>
      <c r="D240" s="780" t="s">
        <v>295</v>
      </c>
      <c r="E240" s="780"/>
      <c r="F240" s="266"/>
      <c r="G240" s="266"/>
      <c r="H240" s="266"/>
      <c r="I240" s="266">
        <f t="shared" si="72"/>
        <v>0</v>
      </c>
      <c r="J240" s="190"/>
      <c r="K240" s="191">
        <f t="shared" si="63"/>
        <v>0</v>
      </c>
      <c r="L240" s="199"/>
      <c r="M240" s="193"/>
      <c r="N240" s="193"/>
      <c r="O240" s="193"/>
      <c r="P240" s="193"/>
      <c r="Q240" s="194"/>
      <c r="R240" s="538">
        <f t="shared" si="61"/>
        <v>0</v>
      </c>
      <c r="S240" s="444"/>
      <c r="T240" s="193"/>
      <c r="U240" s="194"/>
      <c r="V240" s="492"/>
      <c r="W240" s="192"/>
      <c r="X240" s="195"/>
    </row>
    <row r="241" spans="1:24" s="209" customFormat="1" ht="15.75" hidden="1" thickBot="1">
      <c r="A241" s="127" t="s">
        <v>296</v>
      </c>
      <c r="B241" s="189" t="s">
        <v>701</v>
      </c>
      <c r="C241" s="198"/>
      <c r="D241" s="780" t="s">
        <v>297</v>
      </c>
      <c r="E241" s="780"/>
      <c r="F241" s="266"/>
      <c r="G241" s="266"/>
      <c r="H241" s="266"/>
      <c r="I241" s="266">
        <f t="shared" si="72"/>
        <v>0</v>
      </c>
      <c r="J241" s="190"/>
      <c r="K241" s="191">
        <f t="shared" si="63"/>
        <v>0</v>
      </c>
      <c r="L241" s="199"/>
      <c r="M241" s="193"/>
      <c r="N241" s="193"/>
      <c r="O241" s="193"/>
      <c r="P241" s="193"/>
      <c r="Q241" s="194"/>
      <c r="R241" s="538">
        <f t="shared" si="61"/>
        <v>0</v>
      </c>
      <c r="S241" s="444"/>
      <c r="T241" s="193"/>
      <c r="U241" s="194"/>
      <c r="V241" s="492"/>
      <c r="W241" s="192"/>
      <c r="X241" s="195"/>
    </row>
    <row r="242" spans="1:24" s="209" customFormat="1" ht="15.75" hidden="1" thickBot="1">
      <c r="A242" s="127" t="s">
        <v>883</v>
      </c>
      <c r="B242" s="189" t="s">
        <v>884</v>
      </c>
      <c r="C242" s="198"/>
      <c r="D242" s="780" t="s">
        <v>885</v>
      </c>
      <c r="E242" s="780"/>
      <c r="F242" s="266"/>
      <c r="G242" s="266"/>
      <c r="H242" s="266"/>
      <c r="I242" s="266">
        <f t="shared" si="72"/>
        <v>0</v>
      </c>
      <c r="J242" s="190"/>
      <c r="K242" s="191">
        <f t="shared" si="63"/>
        <v>0</v>
      </c>
      <c r="L242" s="199"/>
      <c r="M242" s="193"/>
      <c r="N242" s="193"/>
      <c r="O242" s="193"/>
      <c r="P242" s="193"/>
      <c r="Q242" s="194"/>
      <c r="R242" s="538">
        <f t="shared" si="61"/>
        <v>0</v>
      </c>
      <c r="S242" s="444"/>
      <c r="T242" s="193"/>
      <c r="U242" s="194"/>
      <c r="V242" s="492"/>
      <c r="W242" s="192"/>
      <c r="X242" s="195"/>
    </row>
    <row r="243" spans="1:24" s="41" customFormat="1" ht="15.75" hidden="1" thickBot="1">
      <c r="A243" s="127" t="s">
        <v>886</v>
      </c>
      <c r="B243" s="53" t="s">
        <v>887</v>
      </c>
      <c r="C243" s="799" t="s">
        <v>888</v>
      </c>
      <c r="D243" s="800"/>
      <c r="E243" s="800"/>
      <c r="F243" s="251"/>
      <c r="G243" s="251"/>
      <c r="H243" s="251"/>
      <c r="I243" s="251">
        <f t="shared" si="72"/>
        <v>0</v>
      </c>
      <c r="J243" s="156"/>
      <c r="K243" s="168">
        <f t="shared" si="63"/>
        <v>0</v>
      </c>
      <c r="L243" s="77"/>
      <c r="M243" s="13"/>
      <c r="N243" s="13"/>
      <c r="O243" s="13"/>
      <c r="P243" s="13"/>
      <c r="Q243" s="82"/>
      <c r="R243" s="540">
        <f t="shared" si="61"/>
        <v>0</v>
      </c>
      <c r="S243" s="446"/>
      <c r="T243" s="13"/>
      <c r="U243" s="82"/>
      <c r="V243" s="488"/>
      <c r="W243" s="43"/>
      <c r="X243" s="45"/>
    </row>
    <row r="244" spans="1:24" s="41" customFormat="1" ht="15.75" hidden="1" thickBot="1">
      <c r="A244" s="127" t="s">
        <v>298</v>
      </c>
      <c r="B244" s="53" t="s">
        <v>702</v>
      </c>
      <c r="C244" s="799" t="s">
        <v>299</v>
      </c>
      <c r="D244" s="800"/>
      <c r="E244" s="800"/>
      <c r="F244" s="251"/>
      <c r="G244" s="251"/>
      <c r="H244" s="251"/>
      <c r="I244" s="251">
        <f t="shared" si="72"/>
        <v>0</v>
      </c>
      <c r="J244" s="156"/>
      <c r="K244" s="168">
        <f t="shared" si="63"/>
        <v>0</v>
      </c>
      <c r="L244" s="77"/>
      <c r="M244" s="13"/>
      <c r="N244" s="13"/>
      <c r="O244" s="13"/>
      <c r="P244" s="13"/>
      <c r="Q244" s="82"/>
      <c r="R244" s="540">
        <f t="shared" si="61"/>
        <v>0</v>
      </c>
      <c r="S244" s="446"/>
      <c r="T244" s="13"/>
      <c r="U244" s="82"/>
      <c r="V244" s="488"/>
      <c r="W244" s="43"/>
      <c r="X244" s="45"/>
    </row>
    <row r="245" spans="1:24" s="41" customFormat="1" ht="15.75" hidden="1" thickBot="1">
      <c r="A245" s="127" t="s">
        <v>300</v>
      </c>
      <c r="B245" s="53" t="s">
        <v>703</v>
      </c>
      <c r="C245" s="799" t="s">
        <v>889</v>
      </c>
      <c r="D245" s="800"/>
      <c r="E245" s="800"/>
      <c r="F245" s="251"/>
      <c r="G245" s="251"/>
      <c r="H245" s="251"/>
      <c r="I245" s="251">
        <f t="shared" si="72"/>
        <v>0</v>
      </c>
      <c r="J245" s="156"/>
      <c r="K245" s="168">
        <f t="shared" si="63"/>
        <v>0</v>
      </c>
      <c r="L245" s="77"/>
      <c r="M245" s="13"/>
      <c r="N245" s="13"/>
      <c r="O245" s="13"/>
      <c r="P245" s="13"/>
      <c r="Q245" s="82"/>
      <c r="R245" s="540">
        <f t="shared" si="61"/>
        <v>0</v>
      </c>
      <c r="S245" s="446"/>
      <c r="T245" s="13"/>
      <c r="U245" s="82"/>
      <c r="V245" s="488"/>
      <c r="W245" s="43"/>
      <c r="X245" s="45"/>
    </row>
    <row r="246" spans="1:24" s="41" customFormat="1" ht="15.75" hidden="1" thickBot="1">
      <c r="A246" s="127" t="s">
        <v>301</v>
      </c>
      <c r="B246" s="53" t="s">
        <v>704</v>
      </c>
      <c r="C246" s="799" t="s">
        <v>890</v>
      </c>
      <c r="D246" s="800"/>
      <c r="E246" s="800"/>
      <c r="F246" s="251"/>
      <c r="G246" s="251"/>
      <c r="H246" s="251"/>
      <c r="I246" s="251">
        <f t="shared" si="72"/>
        <v>0</v>
      </c>
      <c r="J246" s="156"/>
      <c r="K246" s="168">
        <f t="shared" si="63"/>
        <v>0</v>
      </c>
      <c r="L246" s="77"/>
      <c r="M246" s="13"/>
      <c r="N246" s="13"/>
      <c r="O246" s="13"/>
      <c r="P246" s="13"/>
      <c r="Q246" s="82"/>
      <c r="R246" s="540">
        <f t="shared" si="61"/>
        <v>0</v>
      </c>
      <c r="S246" s="446"/>
      <c r="T246" s="13"/>
      <c r="U246" s="82"/>
      <c r="V246" s="488"/>
      <c r="W246" s="43"/>
      <c r="X246" s="45"/>
    </row>
    <row r="247" spans="1:24" s="41" customFormat="1" ht="15.75" hidden="1" thickBot="1">
      <c r="A247" s="127" t="s">
        <v>302</v>
      </c>
      <c r="B247" s="53" t="s">
        <v>705</v>
      </c>
      <c r="C247" s="799" t="s">
        <v>303</v>
      </c>
      <c r="D247" s="800"/>
      <c r="E247" s="800"/>
      <c r="F247" s="251"/>
      <c r="G247" s="251"/>
      <c r="H247" s="251"/>
      <c r="I247" s="251">
        <f t="shared" si="72"/>
        <v>0</v>
      </c>
      <c r="J247" s="156"/>
      <c r="K247" s="168">
        <f t="shared" si="63"/>
        <v>0</v>
      </c>
      <c r="L247" s="77"/>
      <c r="M247" s="13"/>
      <c r="N247" s="13"/>
      <c r="O247" s="13"/>
      <c r="P247" s="13"/>
      <c r="Q247" s="82"/>
      <c r="R247" s="540">
        <f t="shared" si="61"/>
        <v>0</v>
      </c>
      <c r="S247" s="446"/>
      <c r="T247" s="13"/>
      <c r="U247" s="82"/>
      <c r="V247" s="488"/>
      <c r="W247" s="43"/>
      <c r="X247" s="45"/>
    </row>
    <row r="248" spans="1:24" s="41" customFormat="1" ht="15.75" hidden="1" thickBot="1">
      <c r="A248" s="127" t="s">
        <v>891</v>
      </c>
      <c r="B248" s="53" t="s">
        <v>892</v>
      </c>
      <c r="C248" s="799" t="s">
        <v>894</v>
      </c>
      <c r="D248" s="800"/>
      <c r="E248" s="800"/>
      <c r="F248" s="251"/>
      <c r="G248" s="251"/>
      <c r="H248" s="251"/>
      <c r="I248" s="251">
        <f t="shared" si="72"/>
        <v>0</v>
      </c>
      <c r="J248" s="156"/>
      <c r="K248" s="168">
        <f t="shared" si="63"/>
        <v>0</v>
      </c>
      <c r="L248" s="77"/>
      <c r="M248" s="13"/>
      <c r="N248" s="13"/>
      <c r="O248" s="13"/>
      <c r="P248" s="13"/>
      <c r="Q248" s="82"/>
      <c r="R248" s="540">
        <f t="shared" si="61"/>
        <v>0</v>
      </c>
      <c r="S248" s="446"/>
      <c r="T248" s="13"/>
      <c r="U248" s="82"/>
      <c r="V248" s="488"/>
      <c r="W248" s="43"/>
      <c r="X248" s="45"/>
    </row>
    <row r="249" spans="1:24" s="41" customFormat="1" ht="15.75" hidden="1" thickBot="1">
      <c r="A249" s="127"/>
      <c r="B249" s="53" t="s">
        <v>893</v>
      </c>
      <c r="C249" s="799" t="s">
        <v>895</v>
      </c>
      <c r="D249" s="800"/>
      <c r="E249" s="800"/>
      <c r="F249" s="251">
        <f>F250+F251</f>
        <v>0</v>
      </c>
      <c r="G249" s="251">
        <f>G250+G251</f>
        <v>0</v>
      </c>
      <c r="H249" s="251">
        <f>H250+H251</f>
        <v>0</v>
      </c>
      <c r="I249" s="251">
        <f>I250+I251</f>
        <v>0</v>
      </c>
      <c r="J249" s="156">
        <f t="shared" ref="J249:X249" si="73">J250+J251</f>
        <v>0</v>
      </c>
      <c r="K249" s="168">
        <f t="shared" si="63"/>
        <v>0</v>
      </c>
      <c r="L249" s="77">
        <f t="shared" si="73"/>
        <v>0</v>
      </c>
      <c r="M249" s="13">
        <f t="shared" si="73"/>
        <v>0</v>
      </c>
      <c r="N249" s="13">
        <f t="shared" si="73"/>
        <v>0</v>
      </c>
      <c r="O249" s="13">
        <f t="shared" si="73"/>
        <v>0</v>
      </c>
      <c r="P249" s="13">
        <f t="shared" si="73"/>
        <v>0</v>
      </c>
      <c r="Q249" s="82">
        <f t="shared" si="73"/>
        <v>0</v>
      </c>
      <c r="R249" s="540">
        <f t="shared" si="61"/>
        <v>0</v>
      </c>
      <c r="S249" s="446">
        <f t="shared" si="73"/>
        <v>0</v>
      </c>
      <c r="T249" s="13">
        <f t="shared" si="73"/>
        <v>0</v>
      </c>
      <c r="U249" s="82">
        <f t="shared" si="73"/>
        <v>0</v>
      </c>
      <c r="V249" s="488">
        <f t="shared" si="73"/>
        <v>0</v>
      </c>
      <c r="W249" s="43">
        <f t="shared" si="73"/>
        <v>0</v>
      </c>
      <c r="X249" s="45">
        <f t="shared" si="73"/>
        <v>0</v>
      </c>
    </row>
    <row r="250" spans="1:24" s="209" customFormat="1" ht="15.75" hidden="1" thickBot="1">
      <c r="A250" s="127" t="s">
        <v>897</v>
      </c>
      <c r="B250" s="189" t="s">
        <v>896</v>
      </c>
      <c r="C250" s="198"/>
      <c r="D250" s="780" t="s">
        <v>900</v>
      </c>
      <c r="E250" s="780"/>
      <c r="F250" s="266"/>
      <c r="G250" s="266"/>
      <c r="H250" s="266"/>
      <c r="I250" s="266">
        <f>SUM(L250:X250)</f>
        <v>0</v>
      </c>
      <c r="J250" s="190"/>
      <c r="K250" s="191">
        <f t="shared" si="63"/>
        <v>0</v>
      </c>
      <c r="L250" s="199"/>
      <c r="M250" s="193"/>
      <c r="N250" s="193"/>
      <c r="O250" s="193"/>
      <c r="P250" s="193"/>
      <c r="Q250" s="194"/>
      <c r="R250" s="538">
        <f t="shared" si="61"/>
        <v>0</v>
      </c>
      <c r="S250" s="444"/>
      <c r="T250" s="193"/>
      <c r="U250" s="194"/>
      <c r="V250" s="492"/>
      <c r="W250" s="192"/>
      <c r="X250" s="195"/>
    </row>
    <row r="251" spans="1:24" s="209" customFormat="1" ht="15.75" hidden="1" thickBot="1">
      <c r="A251" s="127" t="s">
        <v>898</v>
      </c>
      <c r="B251" s="189" t="s">
        <v>899</v>
      </c>
      <c r="C251" s="198"/>
      <c r="D251" s="780" t="s">
        <v>901</v>
      </c>
      <c r="E251" s="780"/>
      <c r="F251" s="266"/>
      <c r="G251" s="266"/>
      <c r="H251" s="266"/>
      <c r="I251" s="266">
        <f>SUM(L251:X251)</f>
        <v>0</v>
      </c>
      <c r="J251" s="190"/>
      <c r="K251" s="191">
        <f t="shared" si="63"/>
        <v>0</v>
      </c>
      <c r="L251" s="199"/>
      <c r="M251" s="193"/>
      <c r="N251" s="193"/>
      <c r="O251" s="193"/>
      <c r="P251" s="193"/>
      <c r="Q251" s="194"/>
      <c r="R251" s="538">
        <f t="shared" si="61"/>
        <v>0</v>
      </c>
      <c r="S251" s="444"/>
      <c r="T251" s="193"/>
      <c r="U251" s="194"/>
      <c r="V251" s="492"/>
      <c r="W251" s="192"/>
      <c r="X251" s="195"/>
    </row>
    <row r="252" spans="1:24" ht="15.75" hidden="1" thickBot="1">
      <c r="B252" s="92" t="s">
        <v>709</v>
      </c>
      <c r="C252" s="769" t="s">
        <v>304</v>
      </c>
      <c r="D252" s="770"/>
      <c r="E252" s="770"/>
      <c r="F252" s="245">
        <f>F253+F254+F255+F256+F257</f>
        <v>0</v>
      </c>
      <c r="G252" s="245">
        <f>G253+G254+G255+G256+G257</f>
        <v>0</v>
      </c>
      <c r="H252" s="245">
        <f>H253+H254+H255+H256+H257</f>
        <v>0</v>
      </c>
      <c r="I252" s="245">
        <f>I253+I254+I255+I256+I257</f>
        <v>0</v>
      </c>
      <c r="J252" s="150">
        <f t="shared" ref="J252:X252" si="74">J253+J254+J255+J256+J257</f>
        <v>0</v>
      </c>
      <c r="K252" s="166">
        <f t="shared" si="63"/>
        <v>0</v>
      </c>
      <c r="L252" s="94">
        <f t="shared" si="74"/>
        <v>0</v>
      </c>
      <c r="M252" s="95">
        <f t="shared" si="74"/>
        <v>0</v>
      </c>
      <c r="N252" s="95">
        <f t="shared" si="74"/>
        <v>0</v>
      </c>
      <c r="O252" s="95">
        <f t="shared" si="74"/>
        <v>0</v>
      </c>
      <c r="P252" s="95">
        <f t="shared" si="74"/>
        <v>0</v>
      </c>
      <c r="Q252" s="98">
        <f t="shared" si="74"/>
        <v>0</v>
      </c>
      <c r="R252" s="539">
        <f t="shared" si="61"/>
        <v>0</v>
      </c>
      <c r="S252" s="445">
        <f t="shared" si="74"/>
        <v>0</v>
      </c>
      <c r="T252" s="95">
        <f t="shared" si="74"/>
        <v>0</v>
      </c>
      <c r="U252" s="98">
        <f t="shared" si="74"/>
        <v>0</v>
      </c>
      <c r="V252" s="489">
        <f t="shared" si="74"/>
        <v>0</v>
      </c>
      <c r="W252" s="97">
        <f t="shared" si="74"/>
        <v>0</v>
      </c>
      <c r="X252" s="99">
        <f t="shared" si="74"/>
        <v>0</v>
      </c>
    </row>
    <row r="253" spans="1:24" s="41" customFormat="1" ht="15.75" hidden="1" thickBot="1">
      <c r="A253" s="127" t="s">
        <v>305</v>
      </c>
      <c r="B253" s="196" t="s">
        <v>710</v>
      </c>
      <c r="C253" s="804" t="s">
        <v>385</v>
      </c>
      <c r="D253" s="805"/>
      <c r="E253" s="805"/>
      <c r="F253" s="267"/>
      <c r="G253" s="267"/>
      <c r="H253" s="267"/>
      <c r="I253" s="267">
        <f t="shared" ref="I253:I259" si="75">SUM(L253:X253)</f>
        <v>0</v>
      </c>
      <c r="J253" s="197"/>
      <c r="K253" s="211">
        <f t="shared" si="63"/>
        <v>0</v>
      </c>
      <c r="L253" s="212"/>
      <c r="M253" s="213"/>
      <c r="N253" s="213"/>
      <c r="O253" s="213"/>
      <c r="P253" s="213"/>
      <c r="Q253" s="216"/>
      <c r="R253" s="545">
        <f t="shared" si="61"/>
        <v>0</v>
      </c>
      <c r="S253" s="451"/>
      <c r="T253" s="213"/>
      <c r="U253" s="216"/>
      <c r="V253" s="560"/>
      <c r="W253" s="215"/>
      <c r="X253" s="214"/>
    </row>
    <row r="254" spans="1:24" s="41" customFormat="1" ht="15.75" hidden="1" thickBot="1">
      <c r="A254" s="127" t="s">
        <v>306</v>
      </c>
      <c r="B254" s="196" t="s">
        <v>711</v>
      </c>
      <c r="C254" s="804" t="s">
        <v>386</v>
      </c>
      <c r="D254" s="805"/>
      <c r="E254" s="805"/>
      <c r="F254" s="267"/>
      <c r="G254" s="267"/>
      <c r="H254" s="267"/>
      <c r="I254" s="267">
        <f t="shared" si="75"/>
        <v>0</v>
      </c>
      <c r="J254" s="197"/>
      <c r="K254" s="211">
        <f t="shared" si="63"/>
        <v>0</v>
      </c>
      <c r="L254" s="212"/>
      <c r="M254" s="213"/>
      <c r="N254" s="213"/>
      <c r="O254" s="213"/>
      <c r="P254" s="213"/>
      <c r="Q254" s="216"/>
      <c r="R254" s="545">
        <f t="shared" si="61"/>
        <v>0</v>
      </c>
      <c r="S254" s="451"/>
      <c r="T254" s="213"/>
      <c r="U254" s="216"/>
      <c r="V254" s="560"/>
      <c r="W254" s="215"/>
      <c r="X254" s="214"/>
    </row>
    <row r="255" spans="1:24" s="41" customFormat="1" ht="15.75" hidden="1" thickBot="1">
      <c r="A255" s="127" t="s">
        <v>307</v>
      </c>
      <c r="B255" s="196" t="s">
        <v>712</v>
      </c>
      <c r="C255" s="804" t="s">
        <v>308</v>
      </c>
      <c r="D255" s="805"/>
      <c r="E255" s="805"/>
      <c r="F255" s="267"/>
      <c r="G255" s="267"/>
      <c r="H255" s="267"/>
      <c r="I255" s="267">
        <f t="shared" si="75"/>
        <v>0</v>
      </c>
      <c r="J255" s="197"/>
      <c r="K255" s="211">
        <f t="shared" si="63"/>
        <v>0</v>
      </c>
      <c r="L255" s="212"/>
      <c r="M255" s="213"/>
      <c r="N255" s="213"/>
      <c r="O255" s="213"/>
      <c r="P255" s="213"/>
      <c r="Q255" s="216"/>
      <c r="R255" s="545">
        <f t="shared" si="61"/>
        <v>0</v>
      </c>
      <c r="S255" s="451"/>
      <c r="T255" s="213"/>
      <c r="U255" s="216"/>
      <c r="V255" s="560"/>
      <c r="W255" s="215"/>
      <c r="X255" s="214"/>
    </row>
    <row r="256" spans="1:24" s="41" customFormat="1" ht="15.75" hidden="1" thickBot="1">
      <c r="A256" s="127" t="s">
        <v>309</v>
      </c>
      <c r="B256" s="196" t="s">
        <v>713</v>
      </c>
      <c r="C256" s="804" t="s">
        <v>310</v>
      </c>
      <c r="D256" s="805"/>
      <c r="E256" s="805"/>
      <c r="F256" s="267"/>
      <c r="G256" s="267"/>
      <c r="H256" s="267"/>
      <c r="I256" s="267">
        <f t="shared" si="75"/>
        <v>0</v>
      </c>
      <c r="J256" s="197"/>
      <c r="K256" s="211">
        <f t="shared" si="63"/>
        <v>0</v>
      </c>
      <c r="L256" s="212"/>
      <c r="M256" s="213"/>
      <c r="N256" s="213"/>
      <c r="O256" s="213"/>
      <c r="P256" s="213"/>
      <c r="Q256" s="216"/>
      <c r="R256" s="545">
        <f t="shared" si="61"/>
        <v>0</v>
      </c>
      <c r="S256" s="451"/>
      <c r="T256" s="213"/>
      <c r="U256" s="216"/>
      <c r="V256" s="560"/>
      <c r="W256" s="215"/>
      <c r="X256" s="214"/>
    </row>
    <row r="257" spans="1:24" s="41" customFormat="1" ht="15.75" hidden="1" thickBot="1">
      <c r="A257" s="127" t="s">
        <v>311</v>
      </c>
      <c r="B257" s="196" t="s">
        <v>714</v>
      </c>
      <c r="C257" s="804" t="s">
        <v>387</v>
      </c>
      <c r="D257" s="805"/>
      <c r="E257" s="805"/>
      <c r="F257" s="267"/>
      <c r="G257" s="267"/>
      <c r="H257" s="267"/>
      <c r="I257" s="267">
        <f t="shared" si="75"/>
        <v>0</v>
      </c>
      <c r="J257" s="197"/>
      <c r="K257" s="211">
        <f t="shared" si="63"/>
        <v>0</v>
      </c>
      <c r="L257" s="212"/>
      <c r="M257" s="213"/>
      <c r="N257" s="213"/>
      <c r="O257" s="213"/>
      <c r="P257" s="213"/>
      <c r="Q257" s="216"/>
      <c r="R257" s="545">
        <f t="shared" si="61"/>
        <v>0</v>
      </c>
      <c r="S257" s="451"/>
      <c r="T257" s="213"/>
      <c r="U257" s="216"/>
      <c r="V257" s="560"/>
      <c r="W257" s="215"/>
      <c r="X257" s="214"/>
    </row>
    <row r="258" spans="1:24" ht="15.75" hidden="1" thickBot="1">
      <c r="A258" s="127" t="s">
        <v>313</v>
      </c>
      <c r="B258" s="92" t="s">
        <v>715</v>
      </c>
      <c r="C258" s="769" t="s">
        <v>312</v>
      </c>
      <c r="D258" s="770"/>
      <c r="E258" s="770"/>
      <c r="F258" s="245"/>
      <c r="G258" s="245"/>
      <c r="H258" s="245"/>
      <c r="I258" s="245">
        <f t="shared" si="75"/>
        <v>0</v>
      </c>
      <c r="J258" s="150"/>
      <c r="K258" s="166">
        <f t="shared" si="63"/>
        <v>0</v>
      </c>
      <c r="L258" s="94"/>
      <c r="M258" s="95"/>
      <c r="N258" s="95"/>
      <c r="O258" s="95"/>
      <c r="P258" s="95"/>
      <c r="Q258" s="98"/>
      <c r="R258" s="539">
        <f t="shared" si="61"/>
        <v>0</v>
      </c>
      <c r="S258" s="445"/>
      <c r="T258" s="95"/>
      <c r="U258" s="98"/>
      <c r="V258" s="489"/>
      <c r="W258" s="97"/>
      <c r="X258" s="99"/>
    </row>
    <row r="259" spans="1:24" ht="15.75" hidden="1" thickBot="1">
      <c r="A259" s="127" t="s">
        <v>902</v>
      </c>
      <c r="B259" s="92" t="s">
        <v>903</v>
      </c>
      <c r="C259" s="769" t="s">
        <v>904</v>
      </c>
      <c r="D259" s="770"/>
      <c r="E259" s="770"/>
      <c r="F259" s="245"/>
      <c r="G259" s="245"/>
      <c r="H259" s="245"/>
      <c r="I259" s="245">
        <f t="shared" si="75"/>
        <v>0</v>
      </c>
      <c r="J259" s="150"/>
      <c r="K259" s="166">
        <f t="shared" si="63"/>
        <v>0</v>
      </c>
      <c r="L259" s="94"/>
      <c r="M259" s="95"/>
      <c r="N259" s="95"/>
      <c r="O259" s="95"/>
      <c r="P259" s="95"/>
      <c r="Q259" s="98"/>
      <c r="R259" s="539">
        <f t="shared" si="61"/>
        <v>0</v>
      </c>
      <c r="S259" s="445"/>
      <c r="T259" s="95"/>
      <c r="U259" s="98"/>
      <c r="V259" s="489"/>
      <c r="W259" s="97"/>
      <c r="X259" s="99"/>
    </row>
    <row r="260" spans="1:24" ht="15.75" thickBot="1">
      <c r="B260" s="806" t="s">
        <v>314</v>
      </c>
      <c r="C260" s="807"/>
      <c r="D260" s="807"/>
      <c r="E260" s="807"/>
      <c r="F260" s="242">
        <f>F5+F24+F32+F62+F78+F150+F162+F167+F230</f>
        <v>1390924</v>
      </c>
      <c r="G260" s="242">
        <f>G5+G24+G32+G62+G78+G150+G162+G167+G230</f>
        <v>1434984</v>
      </c>
      <c r="H260" s="242">
        <f>H5+H24+H32+H62+H78+H150+H162+H167+H230</f>
        <v>1419941</v>
      </c>
      <c r="I260" s="242">
        <f>I5+I24+I32+I62+I78+I150+I162+I167+I230</f>
        <v>1415358</v>
      </c>
      <c r="J260" s="147">
        <f>J5+J24+J32+J62+J78+J150+J162+J167+J230</f>
        <v>0</v>
      </c>
      <c r="K260" s="164">
        <f t="shared" si="63"/>
        <v>1415358</v>
      </c>
      <c r="L260" s="86">
        <f t="shared" ref="L260:X260" si="76">L5+L24+L32+L62+L78+L150+L162+L167+L230</f>
        <v>117582</v>
      </c>
      <c r="M260" s="87">
        <f t="shared" si="76"/>
        <v>113281</v>
      </c>
      <c r="N260" s="87">
        <f t="shared" si="76"/>
        <v>133573</v>
      </c>
      <c r="O260" s="87">
        <f t="shared" si="76"/>
        <v>128409</v>
      </c>
      <c r="P260" s="87">
        <f t="shared" si="76"/>
        <v>125980</v>
      </c>
      <c r="Q260" s="90">
        <f t="shared" si="76"/>
        <v>75012</v>
      </c>
      <c r="R260" s="536">
        <f t="shared" si="61"/>
        <v>693837</v>
      </c>
      <c r="S260" s="442">
        <f t="shared" si="76"/>
        <v>116579</v>
      </c>
      <c r="T260" s="87">
        <f t="shared" si="76"/>
        <v>97902</v>
      </c>
      <c r="U260" s="90">
        <f t="shared" si="76"/>
        <v>75795</v>
      </c>
      <c r="V260" s="486">
        <f t="shared" si="76"/>
        <v>136778</v>
      </c>
      <c r="W260" s="89">
        <f t="shared" si="76"/>
        <v>185733</v>
      </c>
      <c r="X260" s="91">
        <f t="shared" si="76"/>
        <v>108734</v>
      </c>
    </row>
    <row r="261" spans="1:24">
      <c r="B261" s="22"/>
      <c r="C261" s="23"/>
      <c r="D261" s="23"/>
      <c r="E261" s="24"/>
      <c r="F261" s="24"/>
      <c r="G261" s="24"/>
      <c r="H261" s="24"/>
      <c r="I261" s="24"/>
      <c r="J261" s="24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5"/>
      <c r="C262" s="26"/>
      <c r="D262" s="26"/>
      <c r="E262" s="24"/>
      <c r="F262" s="24"/>
      <c r="G262" s="24"/>
      <c r="H262" s="24"/>
      <c r="I262" s="24"/>
      <c r="J262" s="24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8"/>
      <c r="D270" s="28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8"/>
      <c r="D271" s="28"/>
      <c r="E271" s="24"/>
      <c r="F271" s="24"/>
      <c r="G271" s="24"/>
      <c r="H271" s="24"/>
      <c r="I271" s="24"/>
      <c r="J271" s="24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8"/>
      <c r="D282" s="28"/>
      <c r="E282" s="24"/>
      <c r="F282" s="24"/>
      <c r="G282" s="24"/>
      <c r="H282" s="24"/>
      <c r="I282" s="24"/>
      <c r="J282" s="24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8"/>
      <c r="D293" s="28"/>
      <c r="E293" s="24"/>
      <c r="F293" s="24"/>
      <c r="G293" s="24"/>
      <c r="H293" s="24"/>
      <c r="I293" s="24"/>
      <c r="J293" s="24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9"/>
      <c r="C304" s="23"/>
      <c r="D304" s="23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8"/>
      <c r="D307" s="28"/>
      <c r="E307" s="24"/>
      <c r="F307" s="24"/>
      <c r="G307" s="24"/>
      <c r="H307" s="24"/>
      <c r="I307" s="24"/>
      <c r="J307" s="24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8"/>
      <c r="D318" s="28"/>
      <c r="E318" s="24"/>
      <c r="F318" s="24"/>
      <c r="G318" s="24"/>
      <c r="H318" s="24"/>
      <c r="I318" s="24"/>
      <c r="J318" s="24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4">
      <c r="B323" s="27"/>
      <c r="C323" s="24"/>
      <c r="D323" s="24"/>
      <c r="E323" s="28"/>
      <c r="F323" s="28"/>
      <c r="G323" s="28"/>
      <c r="H323" s="28"/>
      <c r="I323" s="28"/>
      <c r="J323" s="28"/>
      <c r="K323" s="18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</row>
    <row r="324" spans="1:24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8"/>
      <c r="D329" s="28"/>
      <c r="E329" s="24"/>
      <c r="F329" s="24"/>
      <c r="G329" s="24"/>
      <c r="H329" s="24"/>
      <c r="I329" s="24"/>
      <c r="J329" s="24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49"/>
    </row>
    <row r="339" spans="1:24" s="12" customFormat="1">
      <c r="A339" s="130"/>
      <c r="B339" s="27"/>
      <c r="C339" s="24"/>
      <c r="D339" s="24"/>
      <c r="E339" s="28"/>
      <c r="F339" s="28"/>
      <c r="G339" s="28"/>
      <c r="H339" s="28"/>
      <c r="I339" s="28"/>
      <c r="J339" s="28"/>
      <c r="K339" s="49"/>
    </row>
    <row r="340" spans="1:24">
      <c r="B340" s="29"/>
      <c r="C340" s="23"/>
      <c r="D340" s="23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30"/>
      <c r="C341" s="26"/>
      <c r="D341" s="26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8"/>
      <c r="D343" s="28"/>
      <c r="E343" s="24"/>
      <c r="F343" s="24"/>
      <c r="G343" s="24"/>
      <c r="H343" s="24"/>
      <c r="I343" s="24"/>
      <c r="J343" s="24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B346" s="27"/>
      <c r="C346" s="24"/>
      <c r="D346" s="24"/>
      <c r="E346" s="28"/>
      <c r="F346" s="28"/>
      <c r="G346" s="28"/>
      <c r="H346" s="28"/>
      <c r="I346" s="28"/>
      <c r="J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>
      <c r="B347" s="27"/>
      <c r="C347" s="24"/>
      <c r="D347" s="24"/>
      <c r="E347" s="28"/>
      <c r="F347" s="28"/>
      <c r="G347" s="28"/>
      <c r="H347" s="28"/>
      <c r="I347" s="28"/>
      <c r="J347" s="28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>
      <c r="B348" s="27"/>
      <c r="C348" s="28"/>
      <c r="D348" s="28"/>
      <c r="E348" s="24"/>
      <c r="F348" s="24"/>
      <c r="G348" s="24"/>
      <c r="H348" s="24"/>
      <c r="I348" s="24"/>
      <c r="J348" s="24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B352" s="27"/>
      <c r="C352" s="28"/>
      <c r="D352" s="28"/>
      <c r="E352" s="24"/>
      <c r="F352" s="24"/>
      <c r="G352" s="24"/>
      <c r="H352" s="24"/>
      <c r="I352" s="24"/>
      <c r="J352" s="24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8"/>
      <c r="D356" s="28"/>
      <c r="E356" s="24"/>
      <c r="F356" s="24"/>
      <c r="G356" s="24"/>
      <c r="H356" s="24"/>
      <c r="I356" s="24"/>
      <c r="J356" s="24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9"/>
      <c r="C367" s="23"/>
      <c r="D367" s="23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8"/>
      <c r="D369" s="28"/>
      <c r="E369" s="24"/>
      <c r="F369" s="24"/>
      <c r="G369" s="24"/>
      <c r="H369" s="24"/>
      <c r="I369" s="24"/>
      <c r="J369" s="24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8"/>
      <c r="D373" s="28"/>
      <c r="E373" s="24"/>
      <c r="F373" s="24"/>
      <c r="G373" s="24"/>
      <c r="H373" s="24"/>
      <c r="I373" s="24"/>
      <c r="J373" s="24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8"/>
      <c r="D376" s="28"/>
      <c r="E376" s="24"/>
      <c r="F376" s="24"/>
      <c r="G376" s="24"/>
      <c r="H376" s="24"/>
      <c r="I376" s="24"/>
      <c r="J376" s="24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8"/>
      <c r="D392" s="28"/>
      <c r="E392" s="24"/>
      <c r="F392" s="24"/>
      <c r="G392" s="24"/>
      <c r="H392" s="24"/>
      <c r="I392" s="24"/>
      <c r="J392" s="24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9"/>
      <c r="C403" s="23"/>
      <c r="D403" s="23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9"/>
      <c r="C413" s="23"/>
      <c r="D413" s="23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8"/>
      <c r="D417" s="28"/>
      <c r="E417" s="24"/>
      <c r="F417" s="24"/>
      <c r="G417" s="24"/>
      <c r="H417" s="24"/>
      <c r="I417" s="24"/>
      <c r="J417" s="24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8"/>
      <c r="D427" s="28"/>
      <c r="E427" s="24"/>
      <c r="F427" s="24"/>
      <c r="G427" s="24"/>
      <c r="H427" s="24"/>
      <c r="I427" s="24"/>
      <c r="J427" s="24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9"/>
      <c r="C439" s="23"/>
      <c r="D439" s="23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8"/>
      <c r="D453" s="28"/>
      <c r="E453" s="24"/>
      <c r="F453" s="24"/>
      <c r="G453" s="24"/>
      <c r="H453" s="24"/>
      <c r="I453" s="24"/>
      <c r="J453" s="24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9"/>
      <c r="C465" s="23"/>
      <c r="D465" s="23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2"/>
      <c r="C466" s="33"/>
      <c r="D466" s="33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34"/>
      <c r="C467" s="35"/>
      <c r="D467" s="35"/>
      <c r="E467" s="36"/>
      <c r="F467" s="36"/>
      <c r="G467" s="36"/>
      <c r="H467" s="36"/>
      <c r="I467" s="36"/>
      <c r="J467" s="36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34"/>
      <c r="C471" s="35"/>
      <c r="D471" s="35"/>
      <c r="E471" s="36"/>
      <c r="F471" s="36"/>
      <c r="G471" s="36"/>
      <c r="H471" s="36"/>
      <c r="I471" s="36"/>
      <c r="J471" s="36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19"/>
      <c r="C472" s="37"/>
      <c r="D472" s="37"/>
      <c r="E472" s="24"/>
      <c r="F472" s="24"/>
      <c r="G472" s="24"/>
      <c r="H472" s="24"/>
      <c r="I472" s="24"/>
      <c r="J472" s="24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>
      <c r="A477" s="129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4">
      <c r="A478" s="129"/>
      <c r="B478" s="19"/>
      <c r="C478" s="24"/>
      <c r="D478" s="24"/>
      <c r="E478" s="37"/>
      <c r="F478" s="37"/>
      <c r="G478" s="37"/>
      <c r="H478" s="37"/>
      <c r="I478" s="37"/>
      <c r="J478" s="37"/>
    </row>
    <row r="479" spans="1:24">
      <c r="A479" s="129"/>
      <c r="B479" s="34"/>
      <c r="C479" s="35"/>
      <c r="D479" s="35"/>
      <c r="E479" s="36"/>
      <c r="F479" s="36"/>
      <c r="G479" s="36"/>
      <c r="H479" s="36"/>
      <c r="I479" s="36"/>
      <c r="J479" s="36"/>
    </row>
    <row r="480" spans="1:24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4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4">
      <c r="B483" s="19"/>
      <c r="C483" s="37"/>
      <c r="D483" s="37"/>
      <c r="E483" s="24"/>
      <c r="F483" s="24"/>
      <c r="G483" s="24"/>
      <c r="H483" s="24"/>
      <c r="I483" s="24"/>
      <c r="J483" s="24"/>
      <c r="K483" s="18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32"/>
      <c r="C485" s="33"/>
      <c r="D485" s="33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49"/>
    </row>
    <row r="491" spans="1:24" s="12" customFormat="1">
      <c r="A491" s="130"/>
      <c r="B491" s="19"/>
      <c r="C491" s="37"/>
      <c r="D491" s="37"/>
      <c r="E491" s="24"/>
      <c r="F491" s="24"/>
      <c r="G491" s="24"/>
      <c r="H491" s="24"/>
      <c r="I491" s="24"/>
      <c r="J491" s="24"/>
      <c r="K491" s="49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</sheetData>
  <mergeCells count="248"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H2:H4"/>
    <mergeCell ref="L2:X2"/>
    <mergeCell ref="I3:I4"/>
    <mergeCell ref="J3:J4"/>
    <mergeCell ref="K3:K4"/>
    <mergeCell ref="C5:E5"/>
    <mergeCell ref="C6:E6"/>
    <mergeCell ref="C20:E20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1"/>
  </sheetPr>
  <dimension ref="A1:Z722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25" width="9.140625" style="17"/>
    <col min="26" max="26" width="9.28515625" style="17" bestFit="1" customWidth="1"/>
    <col min="27" max="16384" width="9.140625" style="17"/>
  </cols>
  <sheetData>
    <row r="1" spans="1:25" ht="15.75" thickBot="1">
      <c r="X1" s="11" t="s">
        <v>827</v>
      </c>
    </row>
    <row r="2" spans="1:25" ht="15" customHeight="1">
      <c r="B2" s="750" t="s">
        <v>0</v>
      </c>
      <c r="C2" s="751"/>
      <c r="D2" s="751"/>
      <c r="E2" s="751"/>
      <c r="F2" s="855" t="s">
        <v>1091</v>
      </c>
      <c r="G2" s="750" t="s">
        <v>1106</v>
      </c>
      <c r="H2" s="860" t="s">
        <v>1115</v>
      </c>
      <c r="I2" s="858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5" ht="27.75" customHeight="1">
      <c r="B3" s="752"/>
      <c r="C3" s="753"/>
      <c r="D3" s="753"/>
      <c r="E3" s="753"/>
      <c r="F3" s="856"/>
      <c r="G3" s="752"/>
      <c r="H3" s="861"/>
      <c r="I3" s="853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5" ht="15.75" thickBot="1">
      <c r="B4" s="754"/>
      <c r="C4" s="755"/>
      <c r="D4" s="755"/>
      <c r="E4" s="755"/>
      <c r="F4" s="857"/>
      <c r="G4" s="754"/>
      <c r="H4" s="862"/>
      <c r="I4" s="854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>
      <c r="B5" s="84" t="s">
        <v>118</v>
      </c>
      <c r="C5" s="834" t="s">
        <v>119</v>
      </c>
      <c r="D5" s="835"/>
      <c r="E5" s="835"/>
      <c r="F5" s="242">
        <f>F6+F20</f>
        <v>1642555</v>
      </c>
      <c r="G5" s="396">
        <f>G6+G20</f>
        <v>1642555</v>
      </c>
      <c r="H5" s="242">
        <f>H6+H20</f>
        <v>1642555</v>
      </c>
      <c r="I5" s="242">
        <f>I6+I20</f>
        <v>1642555</v>
      </c>
      <c r="J5" s="147">
        <f t="shared" ref="J5:X5" si="0">J6+J20</f>
        <v>0</v>
      </c>
      <c r="K5" s="164">
        <f>SUM(I5:J5)</f>
        <v>1642555</v>
      </c>
      <c r="L5" s="86">
        <f t="shared" si="0"/>
        <v>157555</v>
      </c>
      <c r="M5" s="87">
        <f t="shared" si="0"/>
        <v>135000</v>
      </c>
      <c r="N5" s="87">
        <f t="shared" si="0"/>
        <v>135000</v>
      </c>
      <c r="O5" s="87">
        <f t="shared" si="0"/>
        <v>135000</v>
      </c>
      <c r="P5" s="87">
        <f t="shared" si="0"/>
        <v>135000</v>
      </c>
      <c r="Q5" s="90">
        <f t="shared" si="0"/>
        <v>135000</v>
      </c>
      <c r="R5" s="536">
        <f>SUM(L5:Q5)</f>
        <v>832555</v>
      </c>
      <c r="S5" s="442">
        <f t="shared" si="0"/>
        <v>135000</v>
      </c>
      <c r="T5" s="87">
        <f t="shared" si="0"/>
        <v>135000</v>
      </c>
      <c r="U5" s="90">
        <f t="shared" si="0"/>
        <v>135000</v>
      </c>
      <c r="V5" s="486">
        <f t="shared" si="0"/>
        <v>135000</v>
      </c>
      <c r="W5" s="89">
        <f t="shared" si="0"/>
        <v>135000</v>
      </c>
      <c r="X5" s="91">
        <f t="shared" si="0"/>
        <v>135000</v>
      </c>
    </row>
    <row r="6" spans="1:25">
      <c r="B6" s="124" t="s">
        <v>609</v>
      </c>
      <c r="C6" s="748" t="s">
        <v>120</v>
      </c>
      <c r="D6" s="749"/>
      <c r="E6" s="749"/>
      <c r="F6" s="243">
        <f>F7+F8+F9+F10+F11+F12+F13+F14+F15+F16+F17+F18+F19</f>
        <v>1642555</v>
      </c>
      <c r="G6" s="397">
        <f>G7+G8+G9+G10+G11+G12+G13+G14+G15+G16+G17+G18+G19</f>
        <v>1642555</v>
      </c>
      <c r="H6" s="243">
        <f>H7+H8+H9+H10+H11+H12+H13+H14+H15+H16+H17+H18+H19</f>
        <v>1642555</v>
      </c>
      <c r="I6" s="243">
        <f>I7+I8+I9+I10+I11+I12+I13+I14+I15+I16+I17+I18+I19</f>
        <v>1642555</v>
      </c>
      <c r="J6" s="148">
        <f t="shared" ref="J6:X6" si="1">J7+J8+J9+J10+J11+J12+J13+J14+J15+J16+J17+J18+J19</f>
        <v>0</v>
      </c>
      <c r="K6" s="165">
        <f t="shared" ref="K6:K72" si="2">SUM(I6:J6)</f>
        <v>1642555</v>
      </c>
      <c r="L6" s="118">
        <f t="shared" si="1"/>
        <v>157555</v>
      </c>
      <c r="M6" s="119">
        <f t="shared" si="1"/>
        <v>135000</v>
      </c>
      <c r="N6" s="119">
        <f t="shared" si="1"/>
        <v>135000</v>
      </c>
      <c r="O6" s="119">
        <f t="shared" si="1"/>
        <v>135000</v>
      </c>
      <c r="P6" s="119">
        <f t="shared" si="1"/>
        <v>135000</v>
      </c>
      <c r="Q6" s="122">
        <f t="shared" si="1"/>
        <v>135000</v>
      </c>
      <c r="R6" s="537">
        <f t="shared" ref="R6:R69" si="3">SUM(L6:Q6)</f>
        <v>832555</v>
      </c>
      <c r="S6" s="443">
        <f t="shared" si="1"/>
        <v>135000</v>
      </c>
      <c r="T6" s="119">
        <f t="shared" si="1"/>
        <v>135000</v>
      </c>
      <c r="U6" s="122">
        <f t="shared" si="1"/>
        <v>135000</v>
      </c>
      <c r="V6" s="487">
        <f t="shared" si="1"/>
        <v>135000</v>
      </c>
      <c r="W6" s="121">
        <f t="shared" si="1"/>
        <v>135000</v>
      </c>
      <c r="X6" s="123">
        <f t="shared" si="1"/>
        <v>135000</v>
      </c>
    </row>
    <row r="7" spans="1:25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398">
        <v>1620000</v>
      </c>
      <c r="H7" s="266">
        <v>1620000</v>
      </c>
      <c r="I7" s="266">
        <f>SUM(R7:X7)</f>
        <v>1620000</v>
      </c>
      <c r="J7" s="190"/>
      <c r="K7" s="191">
        <f t="shared" si="2"/>
        <v>1620000</v>
      </c>
      <c r="L7" s="199">
        <v>135000</v>
      </c>
      <c r="M7" s="193">
        <v>135000</v>
      </c>
      <c r="N7" s="193">
        <v>135000</v>
      </c>
      <c r="O7" s="193">
        <v>135000</v>
      </c>
      <c r="P7" s="193">
        <v>135000</v>
      </c>
      <c r="Q7" s="194">
        <v>135000</v>
      </c>
      <c r="R7" s="538">
        <f t="shared" si="3"/>
        <v>810000</v>
      </c>
      <c r="S7" s="444">
        <v>135000</v>
      </c>
      <c r="T7" s="193">
        <v>135000</v>
      </c>
      <c r="U7" s="194">
        <v>135000</v>
      </c>
      <c r="V7" s="492">
        <v>135000</v>
      </c>
      <c r="W7" s="192">
        <v>135000</v>
      </c>
      <c r="X7" s="195">
        <v>135000</v>
      </c>
      <c r="Y7" s="210"/>
    </row>
    <row r="8" spans="1:25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398">
        <v>22555</v>
      </c>
      <c r="H8" s="266">
        <v>22555</v>
      </c>
      <c r="I8" s="266">
        <f t="shared" ref="I8" si="4">SUM(R8:X8)</f>
        <v>22555</v>
      </c>
      <c r="J8" s="190"/>
      <c r="K8" s="191">
        <f t="shared" si="2"/>
        <v>22555</v>
      </c>
      <c r="L8" s="199">
        <v>22555</v>
      </c>
      <c r="M8" s="193"/>
      <c r="N8" s="193"/>
      <c r="O8" s="193"/>
      <c r="P8" s="193"/>
      <c r="Q8" s="194"/>
      <c r="R8" s="538">
        <f t="shared" si="3"/>
        <v>22555</v>
      </c>
      <c r="S8" s="444"/>
      <c r="T8" s="193"/>
      <c r="U8" s="194"/>
      <c r="V8" s="492"/>
      <c r="W8" s="192"/>
      <c r="X8" s="195"/>
      <c r="Y8" s="210"/>
    </row>
    <row r="9" spans="1:25" s="209" customFormat="1" ht="15.75" hidden="1" thickBot="1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398"/>
      <c r="H9" s="266"/>
      <c r="I9" s="266">
        <f t="shared" ref="I9:I19" si="5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t="15.75" hidden="1" thickBot="1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398"/>
      <c r="H10" s="266"/>
      <c r="I10" s="266">
        <f t="shared" si="5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t="15.75" hidden="1" thickBot="1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398"/>
      <c r="H11" s="266"/>
      <c r="I11" s="266">
        <f t="shared" si="5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t="15.75" hidden="1" thickBot="1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398"/>
      <c r="H12" s="266"/>
      <c r="I12" s="266">
        <f t="shared" si="5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t="15.75" hidden="1" thickBot="1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398"/>
      <c r="H13" s="266"/>
      <c r="I13" s="266">
        <f t="shared" si="5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t="15.75" hidden="1" thickBot="1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398"/>
      <c r="H14" s="266"/>
      <c r="I14" s="266">
        <f t="shared" si="5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t="15.75" hidden="1" thickBot="1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398"/>
      <c r="H15" s="266"/>
      <c r="I15" s="266">
        <f t="shared" si="5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398"/>
      <c r="H16" s="266"/>
      <c r="I16" s="266">
        <f t="shared" si="5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398"/>
      <c r="H17" s="266"/>
      <c r="I17" s="266">
        <f t="shared" si="5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398"/>
      <c r="H18" s="266"/>
      <c r="I18" s="266">
        <f t="shared" si="5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398"/>
      <c r="H19" s="266"/>
      <c r="I19" s="266">
        <f t="shared" si="5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 ht="15.75" hidden="1" thickBot="1">
      <c r="B20" s="92" t="s">
        <v>623</v>
      </c>
      <c r="C20" s="736" t="s">
        <v>146</v>
      </c>
      <c r="D20" s="737"/>
      <c r="E20" s="737"/>
      <c r="F20" s="245">
        <f>F21+F22+F23</f>
        <v>0</v>
      </c>
      <c r="G20" s="399">
        <f>G21+G22+G23</f>
        <v>0</v>
      </c>
      <c r="H20" s="245">
        <f>H21+H22+H23</f>
        <v>0</v>
      </c>
      <c r="I20" s="245">
        <f>I21+I22+I23</f>
        <v>0</v>
      </c>
      <c r="J20" s="150">
        <f t="shared" ref="J20:X20" si="6">J21+J22+J23</f>
        <v>0</v>
      </c>
      <c r="K20" s="166">
        <f t="shared" si="2"/>
        <v>0</v>
      </c>
      <c r="L20" s="94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8">
        <f t="shared" si="6"/>
        <v>0</v>
      </c>
      <c r="R20" s="539">
        <f t="shared" si="3"/>
        <v>0</v>
      </c>
      <c r="S20" s="445">
        <f t="shared" si="6"/>
        <v>0</v>
      </c>
      <c r="T20" s="95">
        <f t="shared" si="6"/>
        <v>0</v>
      </c>
      <c r="U20" s="98">
        <f t="shared" si="6"/>
        <v>0</v>
      </c>
      <c r="V20" s="489">
        <f t="shared" si="6"/>
        <v>0</v>
      </c>
      <c r="W20" s="97">
        <f t="shared" si="6"/>
        <v>0</v>
      </c>
      <c r="X20" s="99">
        <f t="shared" si="6"/>
        <v>0</v>
      </c>
      <c r="Y20" s="210"/>
      <c r="Z20" s="209"/>
    </row>
    <row r="21" spans="1:26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251"/>
      <c r="G21" s="400"/>
      <c r="H21" s="251"/>
      <c r="I21" s="251">
        <f t="shared" ref="I21:I23" si="7"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251"/>
      <c r="G22" s="400"/>
      <c r="H22" s="251"/>
      <c r="I22" s="251">
        <f t="shared" si="7"/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  <c r="Y22" s="210"/>
      <c r="Z22" s="209"/>
    </row>
    <row r="23" spans="1:26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267"/>
      <c r="G23" s="401"/>
      <c r="H23" s="267"/>
      <c r="I23" s="267">
        <f t="shared" si="7"/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247">
        <f>F25+F26+F27+F28+F29+F30+F31</f>
        <v>369240</v>
      </c>
      <c r="G24" s="402">
        <f>G25+G26+G27+G28+G29+G30+G31</f>
        <v>369240</v>
      </c>
      <c r="H24" s="247">
        <f>H25+H26+H27+H28+H29+H30+H31</f>
        <v>369240</v>
      </c>
      <c r="I24" s="247">
        <f>I25+I26+I27+I28+I29+I30+I31</f>
        <v>369240</v>
      </c>
      <c r="J24" s="152">
        <f t="shared" ref="J24:X24" si="8">J25+J26+J27+J28+J29+J30+J31</f>
        <v>0</v>
      </c>
      <c r="K24" s="164">
        <f t="shared" si="2"/>
        <v>369240</v>
      </c>
      <c r="L24" s="86">
        <f t="shared" si="8"/>
        <v>42540</v>
      </c>
      <c r="M24" s="87">
        <f t="shared" si="8"/>
        <v>29700</v>
      </c>
      <c r="N24" s="87">
        <f t="shared" si="8"/>
        <v>29700</v>
      </c>
      <c r="O24" s="87">
        <f t="shared" si="8"/>
        <v>29700</v>
      </c>
      <c r="P24" s="87">
        <f t="shared" si="8"/>
        <v>29700</v>
      </c>
      <c r="Q24" s="90">
        <f t="shared" si="8"/>
        <v>29700</v>
      </c>
      <c r="R24" s="536">
        <f t="shared" si="3"/>
        <v>191040</v>
      </c>
      <c r="S24" s="442">
        <f t="shared" si="8"/>
        <v>29700</v>
      </c>
      <c r="T24" s="87">
        <f t="shared" si="8"/>
        <v>29700</v>
      </c>
      <c r="U24" s="90">
        <f t="shared" si="8"/>
        <v>29700</v>
      </c>
      <c r="V24" s="486">
        <f t="shared" si="8"/>
        <v>29700</v>
      </c>
      <c r="W24" s="89">
        <f t="shared" si="8"/>
        <v>29700</v>
      </c>
      <c r="X24" s="91">
        <f t="shared" si="8"/>
        <v>29700</v>
      </c>
      <c r="Y24" s="210"/>
      <c r="Z24" s="209"/>
    </row>
    <row r="25" spans="1:26" ht="15.75" thickBot="1">
      <c r="B25" s="61"/>
      <c r="C25" s="826" t="s">
        <v>154</v>
      </c>
      <c r="D25" s="827"/>
      <c r="E25" s="827"/>
      <c r="F25" s="248">
        <v>369240</v>
      </c>
      <c r="G25" s="403">
        <v>369240</v>
      </c>
      <c r="H25" s="248">
        <v>369240</v>
      </c>
      <c r="I25" s="248">
        <f>SUM(R25:X25)</f>
        <v>369240</v>
      </c>
      <c r="J25" s="153"/>
      <c r="K25" s="167">
        <f t="shared" si="2"/>
        <v>369240</v>
      </c>
      <c r="L25" s="75">
        <v>42540</v>
      </c>
      <c r="M25" s="1">
        <v>29700</v>
      </c>
      <c r="N25" s="1">
        <v>29700</v>
      </c>
      <c r="O25" s="1">
        <v>29700</v>
      </c>
      <c r="P25" s="1">
        <v>29700</v>
      </c>
      <c r="Q25" s="81">
        <v>29700</v>
      </c>
      <c r="R25" s="541">
        <f t="shared" si="3"/>
        <v>191040</v>
      </c>
      <c r="S25" s="447">
        <v>29700</v>
      </c>
      <c r="T25" s="1">
        <v>29700</v>
      </c>
      <c r="U25" s="81">
        <v>29700</v>
      </c>
      <c r="V25" s="490">
        <v>29700</v>
      </c>
      <c r="W25" s="42">
        <v>29700</v>
      </c>
      <c r="X25" s="44">
        <v>29700</v>
      </c>
      <c r="Y25" s="210"/>
      <c r="Z25" s="209"/>
    </row>
    <row r="26" spans="1:26" ht="15.75" hidden="1" thickBot="1">
      <c r="B26" s="62"/>
      <c r="C26" s="822" t="s">
        <v>155</v>
      </c>
      <c r="D26" s="823"/>
      <c r="E26" s="823"/>
      <c r="F26" s="249"/>
      <c r="G26" s="404"/>
      <c r="H26" s="249"/>
      <c r="I26" s="249">
        <f t="shared" ref="I26:I31" si="9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t="15.75" hidden="1" thickBot="1">
      <c r="B27" s="62"/>
      <c r="C27" s="822" t="s">
        <v>156</v>
      </c>
      <c r="D27" s="823"/>
      <c r="E27" s="823"/>
      <c r="F27" s="249"/>
      <c r="G27" s="404"/>
      <c r="H27" s="249"/>
      <c r="I27" s="249">
        <f t="shared" si="9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t="15.75" hidden="1" thickBot="1">
      <c r="B28" s="62"/>
      <c r="C28" s="822" t="s">
        <v>157</v>
      </c>
      <c r="D28" s="823"/>
      <c r="E28" s="823"/>
      <c r="F28" s="249"/>
      <c r="G28" s="404"/>
      <c r="H28" s="249"/>
      <c r="I28" s="249">
        <f t="shared" si="9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t="15.75" hidden="1" thickBot="1">
      <c r="B29" s="62"/>
      <c r="C29" s="822" t="s">
        <v>158</v>
      </c>
      <c r="D29" s="823"/>
      <c r="E29" s="823"/>
      <c r="F29" s="249"/>
      <c r="G29" s="404"/>
      <c r="H29" s="249"/>
      <c r="I29" s="249">
        <f t="shared" si="9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t="15.75" hidden="1" thickBot="1">
      <c r="B30" s="62"/>
      <c r="C30" s="822" t="s">
        <v>159</v>
      </c>
      <c r="D30" s="823"/>
      <c r="E30" s="823"/>
      <c r="F30" s="249"/>
      <c r="G30" s="404"/>
      <c r="H30" s="249"/>
      <c r="I30" s="249">
        <f t="shared" si="9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>
      <c r="B31" s="63"/>
      <c r="C31" s="824" t="s">
        <v>160</v>
      </c>
      <c r="D31" s="825"/>
      <c r="E31" s="825"/>
      <c r="F31" s="250"/>
      <c r="G31" s="405"/>
      <c r="H31" s="250"/>
      <c r="I31" s="250">
        <f t="shared" si="9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>
      <c r="B32" s="84" t="s">
        <v>161</v>
      </c>
      <c r="C32" s="747" t="s">
        <v>162</v>
      </c>
      <c r="D32" s="771"/>
      <c r="E32" s="771"/>
      <c r="F32" s="247">
        <f>F33+F37+F40+F53+F56</f>
        <v>2723775</v>
      </c>
      <c r="G32" s="402">
        <f>G33+G37+G40+G53+G56</f>
        <v>3735173</v>
      </c>
      <c r="H32" s="247">
        <f>H33+H37+H40+H53+H56</f>
        <v>3497922</v>
      </c>
      <c r="I32" s="247">
        <f>I33+I37+I40+I53+I56</f>
        <v>2539935.5</v>
      </c>
      <c r="J32" s="152">
        <f>J33+J37+J40+J53+J56</f>
        <v>1000000</v>
      </c>
      <c r="K32" s="164">
        <f t="shared" si="2"/>
        <v>3539935.5</v>
      </c>
      <c r="L32" s="86">
        <f t="shared" ref="L32:X32" si="10">L33+L37+L40+L53+L56</f>
        <v>140437</v>
      </c>
      <c r="M32" s="87">
        <f t="shared" si="10"/>
        <v>242651</v>
      </c>
      <c r="N32" s="87">
        <f t="shared" si="10"/>
        <v>149428</v>
      </c>
      <c r="O32" s="87">
        <f t="shared" si="10"/>
        <v>183957</v>
      </c>
      <c r="P32" s="87">
        <f t="shared" si="10"/>
        <v>167339</v>
      </c>
      <c r="Q32" s="90">
        <f t="shared" si="10"/>
        <v>748578</v>
      </c>
      <c r="R32" s="536">
        <f t="shared" si="3"/>
        <v>1632390</v>
      </c>
      <c r="S32" s="442">
        <f t="shared" si="10"/>
        <v>152928</v>
      </c>
      <c r="T32" s="87">
        <f t="shared" si="10"/>
        <v>87672</v>
      </c>
      <c r="U32" s="90">
        <f t="shared" si="10"/>
        <v>692856</v>
      </c>
      <c r="V32" s="486">
        <f t="shared" si="10"/>
        <v>308221.5</v>
      </c>
      <c r="W32" s="89">
        <f t="shared" si="10"/>
        <v>395885.5</v>
      </c>
      <c r="X32" s="91">
        <f t="shared" si="10"/>
        <v>269982.5</v>
      </c>
      <c r="Y32" s="210"/>
      <c r="Z32" s="209"/>
    </row>
    <row r="33" spans="1:26">
      <c r="B33" s="124" t="s">
        <v>627</v>
      </c>
      <c r="C33" s="748" t="s">
        <v>163</v>
      </c>
      <c r="D33" s="749"/>
      <c r="E33" s="749"/>
      <c r="F33" s="243">
        <f>F34+F35+F36</f>
        <v>126000</v>
      </c>
      <c r="G33" s="397">
        <f>G34+G35+G36</f>
        <v>137355</v>
      </c>
      <c r="H33" s="243">
        <f>H34+H35+H36</f>
        <v>126000</v>
      </c>
      <c r="I33" s="243">
        <f>I34+I35+I36</f>
        <v>141466</v>
      </c>
      <c r="J33" s="148">
        <f t="shared" ref="J33:X33" si="11">J34+J35+J36</f>
        <v>0</v>
      </c>
      <c r="K33" s="165">
        <f t="shared" si="2"/>
        <v>141466</v>
      </c>
      <c r="L33" s="118">
        <f t="shared" si="11"/>
        <v>899</v>
      </c>
      <c r="M33" s="119">
        <f t="shared" si="11"/>
        <v>65464</v>
      </c>
      <c r="N33" s="119">
        <f t="shared" si="11"/>
        <v>3467</v>
      </c>
      <c r="O33" s="119">
        <f t="shared" si="11"/>
        <v>3095</v>
      </c>
      <c r="P33" s="119">
        <f t="shared" si="11"/>
        <v>18868</v>
      </c>
      <c r="Q33" s="122">
        <f t="shared" si="11"/>
        <v>17561</v>
      </c>
      <c r="R33" s="537">
        <f t="shared" si="3"/>
        <v>109354</v>
      </c>
      <c r="S33" s="443">
        <f t="shared" si="11"/>
        <v>6750</v>
      </c>
      <c r="T33" s="119">
        <f t="shared" si="11"/>
        <v>0</v>
      </c>
      <c r="U33" s="122">
        <f t="shared" si="11"/>
        <v>0</v>
      </c>
      <c r="V33" s="487">
        <f t="shared" si="11"/>
        <v>18764</v>
      </c>
      <c r="W33" s="121">
        <f t="shared" si="11"/>
        <v>3298</v>
      </c>
      <c r="X33" s="123">
        <f t="shared" si="11"/>
        <v>3300</v>
      </c>
      <c r="Y33" s="210"/>
      <c r="Z33" s="209"/>
    </row>
    <row r="34" spans="1:26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251"/>
      <c r="G34" s="400"/>
      <c r="H34" s="251"/>
      <c r="I34" s="251">
        <f t="shared" ref="I34:I36" si="12">SUM(L34:X34)</f>
        <v>15466</v>
      </c>
      <c r="J34" s="156"/>
      <c r="K34" s="168">
        <f t="shared" si="2"/>
        <v>15466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>
        <v>15466</v>
      </c>
      <c r="W34" s="43"/>
      <c r="X34" s="45"/>
      <c r="Y34" s="210"/>
      <c r="Z34" s="209"/>
    </row>
    <row r="35" spans="1:26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251">
        <v>126000</v>
      </c>
      <c r="G35" s="400">
        <v>137355</v>
      </c>
      <c r="H35" s="251">
        <v>126000</v>
      </c>
      <c r="I35" s="251">
        <f>SUM(R35:X35)</f>
        <v>126000</v>
      </c>
      <c r="J35" s="156"/>
      <c r="K35" s="168">
        <f t="shared" si="2"/>
        <v>126000</v>
      </c>
      <c r="L35" s="77">
        <v>899</v>
      </c>
      <c r="M35" s="13">
        <v>65464</v>
      </c>
      <c r="N35" s="13">
        <v>3467</v>
      </c>
      <c r="O35" s="13">
        <v>3095</v>
      </c>
      <c r="P35" s="13">
        <v>18868</v>
      </c>
      <c r="Q35" s="82">
        <v>17561</v>
      </c>
      <c r="R35" s="540">
        <f t="shared" si="3"/>
        <v>109354</v>
      </c>
      <c r="S35" s="446">
        <v>6750</v>
      </c>
      <c r="T35" s="13"/>
      <c r="U35" s="82"/>
      <c r="V35" s="488">
        <v>3298</v>
      </c>
      <c r="W35" s="43">
        <v>3298</v>
      </c>
      <c r="X35" s="45">
        <v>3300</v>
      </c>
      <c r="Y35" s="210"/>
      <c r="Z35" s="209"/>
    </row>
    <row r="36" spans="1:26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251"/>
      <c r="G36" s="400"/>
      <c r="H36" s="251"/>
      <c r="I36" s="251">
        <f t="shared" si="12"/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>
      <c r="B37" s="92" t="s">
        <v>631</v>
      </c>
      <c r="C37" s="736" t="s">
        <v>170</v>
      </c>
      <c r="D37" s="737"/>
      <c r="E37" s="737"/>
      <c r="F37" s="245">
        <f>F38+F39</f>
        <v>103500</v>
      </c>
      <c r="G37" s="399">
        <f>G38+G39</f>
        <v>84340</v>
      </c>
      <c r="H37" s="245">
        <f>H38+H39</f>
        <v>83142</v>
      </c>
      <c r="I37" s="245">
        <f>I38+I39</f>
        <v>83142</v>
      </c>
      <c r="J37" s="150">
        <f t="shared" ref="J37:X37" si="13">J38+J39</f>
        <v>0</v>
      </c>
      <c r="K37" s="166">
        <f t="shared" si="2"/>
        <v>83142</v>
      </c>
      <c r="L37" s="94">
        <f t="shared" si="13"/>
        <v>7064</v>
      </c>
      <c r="M37" s="95">
        <f t="shared" si="13"/>
        <v>6940</v>
      </c>
      <c r="N37" s="95">
        <f t="shared" si="13"/>
        <v>7007</v>
      </c>
      <c r="O37" s="95">
        <f t="shared" si="13"/>
        <v>7073</v>
      </c>
      <c r="P37" s="95">
        <f t="shared" si="13"/>
        <v>7068</v>
      </c>
      <c r="Q37" s="98">
        <f t="shared" si="13"/>
        <v>0</v>
      </c>
      <c r="R37" s="539">
        <f t="shared" si="3"/>
        <v>35152</v>
      </c>
      <c r="S37" s="445">
        <f t="shared" si="13"/>
        <v>14115</v>
      </c>
      <c r="T37" s="95">
        <f t="shared" si="13"/>
        <v>7073</v>
      </c>
      <c r="U37" s="98">
        <f t="shared" si="13"/>
        <v>0</v>
      </c>
      <c r="V37" s="489">
        <f t="shared" si="13"/>
        <v>13252</v>
      </c>
      <c r="W37" s="97">
        <f t="shared" si="13"/>
        <v>6775</v>
      </c>
      <c r="X37" s="99">
        <f t="shared" si="13"/>
        <v>6775</v>
      </c>
      <c r="Y37" s="210"/>
      <c r="Z37" s="209"/>
    </row>
    <row r="38" spans="1:26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251">
        <v>99000</v>
      </c>
      <c r="G38" s="400">
        <v>60375</v>
      </c>
      <c r="H38" s="251">
        <v>60375</v>
      </c>
      <c r="I38" s="251">
        <f t="shared" ref="I38:I39" si="14">SUM(R38:X38)</f>
        <v>60375</v>
      </c>
      <c r="J38" s="156"/>
      <c r="K38" s="168">
        <f t="shared" si="2"/>
        <v>60375</v>
      </c>
      <c r="L38" s="77">
        <v>6750</v>
      </c>
      <c r="M38" s="13">
        <v>4875</v>
      </c>
      <c r="N38" s="13">
        <v>4875</v>
      </c>
      <c r="O38" s="13">
        <v>4875</v>
      </c>
      <c r="P38" s="13">
        <v>4875</v>
      </c>
      <c r="Q38" s="82"/>
      <c r="R38" s="540">
        <f t="shared" si="3"/>
        <v>26250</v>
      </c>
      <c r="S38" s="446">
        <v>9750</v>
      </c>
      <c r="T38" s="13">
        <v>4875</v>
      </c>
      <c r="U38" s="82"/>
      <c r="V38" s="488">
        <v>9750</v>
      </c>
      <c r="W38" s="43">
        <v>4875</v>
      </c>
      <c r="X38" s="45">
        <v>4875</v>
      </c>
      <c r="Y38" s="210"/>
      <c r="Z38" s="209"/>
    </row>
    <row r="39" spans="1:26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251">
        <v>4500</v>
      </c>
      <c r="G39" s="400">
        <v>23965</v>
      </c>
      <c r="H39" s="251">
        <v>22767</v>
      </c>
      <c r="I39" s="251">
        <f t="shared" si="14"/>
        <v>22767</v>
      </c>
      <c r="J39" s="156"/>
      <c r="K39" s="168">
        <f t="shared" si="2"/>
        <v>22767</v>
      </c>
      <c r="L39" s="77">
        <v>314</v>
      </c>
      <c r="M39" s="13">
        <v>2065</v>
      </c>
      <c r="N39" s="13">
        <v>2132</v>
      </c>
      <c r="O39" s="13">
        <v>2198</v>
      </c>
      <c r="P39" s="13">
        <v>2193</v>
      </c>
      <c r="Q39" s="82"/>
      <c r="R39" s="540">
        <f t="shared" si="3"/>
        <v>8902</v>
      </c>
      <c r="S39" s="446">
        <v>4365</v>
      </c>
      <c r="T39" s="13">
        <v>2198</v>
      </c>
      <c r="U39" s="82"/>
      <c r="V39" s="488">
        <v>3502</v>
      </c>
      <c r="W39" s="43">
        <v>1900</v>
      </c>
      <c r="X39" s="45">
        <v>1900</v>
      </c>
      <c r="Y39" s="210"/>
      <c r="Z39" s="209"/>
    </row>
    <row r="40" spans="1:26">
      <c r="B40" s="92" t="s">
        <v>634</v>
      </c>
      <c r="C40" s="736" t="s">
        <v>175</v>
      </c>
      <c r="D40" s="737"/>
      <c r="E40" s="737"/>
      <c r="F40" s="245">
        <f>F41+F42+F43+F44+F45+F48+F49</f>
        <v>1234775</v>
      </c>
      <c r="G40" s="399">
        <f>G41+G42+G43+G44+G45+G48+G49</f>
        <v>1726978</v>
      </c>
      <c r="H40" s="245">
        <f>H41+H42+H43+H44+H45+H48+H49</f>
        <v>1633780</v>
      </c>
      <c r="I40" s="245">
        <f>I41+I42+I43+I44+I45+I48+I49</f>
        <v>1653780</v>
      </c>
      <c r="J40" s="150">
        <f>J41+J42+J43+J44+J45+J48+J49</f>
        <v>0</v>
      </c>
      <c r="K40" s="166">
        <f t="shared" si="2"/>
        <v>1653780</v>
      </c>
      <c r="L40" s="94">
        <f t="shared" ref="L40:X40" si="15">L41+L42+L43+L44+L45+L48+L49</f>
        <v>103048</v>
      </c>
      <c r="M40" s="95">
        <f t="shared" si="15"/>
        <v>121603</v>
      </c>
      <c r="N40" s="95">
        <f t="shared" si="15"/>
        <v>104844</v>
      </c>
      <c r="O40" s="95">
        <f t="shared" si="15"/>
        <v>136109</v>
      </c>
      <c r="P40" s="95">
        <f t="shared" si="15"/>
        <v>106727</v>
      </c>
      <c r="Q40" s="98">
        <f t="shared" si="15"/>
        <v>303163</v>
      </c>
      <c r="R40" s="539">
        <f t="shared" si="3"/>
        <v>875494</v>
      </c>
      <c r="S40" s="445">
        <f t="shared" si="15"/>
        <v>100602</v>
      </c>
      <c r="T40" s="95">
        <f t="shared" si="15"/>
        <v>63207</v>
      </c>
      <c r="U40" s="98">
        <f t="shared" si="15"/>
        <v>70753</v>
      </c>
      <c r="V40" s="489">
        <f t="shared" si="15"/>
        <v>189701</v>
      </c>
      <c r="W40" s="97">
        <f t="shared" si="15"/>
        <v>177921</v>
      </c>
      <c r="X40" s="99">
        <f t="shared" si="15"/>
        <v>176102</v>
      </c>
      <c r="Y40" s="210"/>
      <c r="Z40" s="209"/>
    </row>
    <row r="41" spans="1:26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251">
        <v>947000</v>
      </c>
      <c r="G41" s="400">
        <v>1438778</v>
      </c>
      <c r="H41" s="251">
        <v>1438780</v>
      </c>
      <c r="I41" s="251">
        <f t="shared" ref="I41:I44" si="16">SUM(R41:X41)</f>
        <v>1438780</v>
      </c>
      <c r="J41" s="156"/>
      <c r="K41" s="168">
        <f t="shared" si="2"/>
        <v>1438780</v>
      </c>
      <c r="L41" s="77">
        <v>94048</v>
      </c>
      <c r="M41" s="13">
        <v>103446</v>
      </c>
      <c r="N41" s="13">
        <v>98344</v>
      </c>
      <c r="O41" s="13">
        <v>101439</v>
      </c>
      <c r="P41" s="13">
        <v>105037</v>
      </c>
      <c r="Q41" s="82">
        <v>292843</v>
      </c>
      <c r="R41" s="540">
        <f t="shared" si="3"/>
        <v>795157</v>
      </c>
      <c r="S41" s="446">
        <v>83584</v>
      </c>
      <c r="T41" s="13">
        <v>46025</v>
      </c>
      <c r="U41" s="82">
        <v>5991</v>
      </c>
      <c r="V41" s="488">
        <v>169341</v>
      </c>
      <c r="W41" s="43">
        <v>169341</v>
      </c>
      <c r="X41" s="45">
        <v>169341</v>
      </c>
      <c r="Y41" s="210"/>
      <c r="Z41" s="209"/>
    </row>
    <row r="42" spans="1:26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251"/>
      <c r="G42" s="400"/>
      <c r="H42" s="251"/>
      <c r="I42" s="251">
        <f t="shared" si="16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251">
        <v>27000</v>
      </c>
      <c r="G43" s="400">
        <v>27000</v>
      </c>
      <c r="H43" s="251">
        <v>32000</v>
      </c>
      <c r="I43" s="251">
        <f t="shared" si="16"/>
        <v>42000</v>
      </c>
      <c r="J43" s="156"/>
      <c r="K43" s="168">
        <f t="shared" si="2"/>
        <v>42000</v>
      </c>
      <c r="L43" s="77"/>
      <c r="M43" s="13"/>
      <c r="N43" s="13"/>
      <c r="O43" s="13">
        <v>21000</v>
      </c>
      <c r="P43" s="13"/>
      <c r="Q43" s="82"/>
      <c r="R43" s="540">
        <f t="shared" si="3"/>
        <v>21000</v>
      </c>
      <c r="S43" s="446">
        <v>6750</v>
      </c>
      <c r="T43" s="13"/>
      <c r="U43" s="82"/>
      <c r="V43" s="488">
        <v>4750</v>
      </c>
      <c r="W43" s="43">
        <v>4750</v>
      </c>
      <c r="X43" s="45">
        <v>4750</v>
      </c>
      <c r="Y43" s="210"/>
      <c r="Z43" s="209"/>
    </row>
    <row r="44" spans="1:26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251">
        <v>118200</v>
      </c>
      <c r="G44" s="400">
        <v>118200</v>
      </c>
      <c r="H44" s="251">
        <v>20000</v>
      </c>
      <c r="I44" s="251">
        <f t="shared" si="16"/>
        <v>20000</v>
      </c>
      <c r="J44" s="156"/>
      <c r="K44" s="168">
        <f t="shared" si="2"/>
        <v>20000</v>
      </c>
      <c r="L44" s="77"/>
      <c r="M44" s="13"/>
      <c r="N44" s="13">
        <v>2400</v>
      </c>
      <c r="O44" s="13"/>
      <c r="P44" s="13"/>
      <c r="Q44" s="82"/>
      <c r="R44" s="540">
        <f t="shared" si="3"/>
        <v>2400</v>
      </c>
      <c r="S44" s="446"/>
      <c r="T44" s="13">
        <v>13380</v>
      </c>
      <c r="U44" s="82">
        <v>2400</v>
      </c>
      <c r="V44" s="488"/>
      <c r="W44" s="43">
        <v>1820</v>
      </c>
      <c r="X44" s="45"/>
      <c r="Y44" s="210"/>
      <c r="Z44" s="209"/>
    </row>
    <row r="45" spans="1:26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251">
        <f>F46+F47</f>
        <v>0</v>
      </c>
      <c r="G45" s="400">
        <f>G46+G47</f>
        <v>0</v>
      </c>
      <c r="H45" s="251">
        <f>H46+H47</f>
        <v>0</v>
      </c>
      <c r="I45" s="251">
        <f>I46+I47</f>
        <v>0</v>
      </c>
      <c r="J45" s="156">
        <f t="shared" ref="J45:X45" si="17">J46+J47</f>
        <v>0</v>
      </c>
      <c r="K45" s="168">
        <f t="shared" si="2"/>
        <v>0</v>
      </c>
      <c r="L45" s="77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13">
        <f t="shared" si="17"/>
        <v>0</v>
      </c>
      <c r="Q45" s="82">
        <f t="shared" si="17"/>
        <v>0</v>
      </c>
      <c r="R45" s="540">
        <f t="shared" si="3"/>
        <v>0</v>
      </c>
      <c r="S45" s="446">
        <f t="shared" si="17"/>
        <v>0</v>
      </c>
      <c r="T45" s="13">
        <f t="shared" si="17"/>
        <v>0</v>
      </c>
      <c r="U45" s="82">
        <f t="shared" si="17"/>
        <v>0</v>
      </c>
      <c r="V45" s="488">
        <f t="shared" si="17"/>
        <v>0</v>
      </c>
      <c r="W45" s="43">
        <f t="shared" si="17"/>
        <v>0</v>
      </c>
      <c r="X45" s="45">
        <f t="shared" si="17"/>
        <v>0</v>
      </c>
      <c r="Y45" s="210"/>
      <c r="Z45" s="209"/>
    </row>
    <row r="46" spans="1:26" hidden="1">
      <c r="B46" s="55"/>
      <c r="C46" s="264"/>
      <c r="D46" s="764" t="s">
        <v>186</v>
      </c>
      <c r="E46" s="764"/>
      <c r="F46" s="244"/>
      <c r="G46" s="406"/>
      <c r="H46" s="244"/>
      <c r="I46" s="244">
        <f t="shared" ref="I46:I48" si="18"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>
      <c r="B47" s="55"/>
      <c r="C47" s="264"/>
      <c r="D47" s="764" t="s">
        <v>187</v>
      </c>
      <c r="E47" s="764"/>
      <c r="F47" s="244"/>
      <c r="G47" s="406"/>
      <c r="H47" s="244"/>
      <c r="I47" s="244">
        <f t="shared" si="18"/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251"/>
      <c r="G48" s="400"/>
      <c r="H48" s="251"/>
      <c r="I48" s="251">
        <f t="shared" si="18"/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251">
        <f>F50+F51+F52</f>
        <v>142575</v>
      </c>
      <c r="G49" s="400">
        <f t="shared" ref="G49" si="19">G50+G51+G52</f>
        <v>143000</v>
      </c>
      <c r="H49" s="251">
        <f t="shared" ref="H49:X49" si="20">H50+H51+H52</f>
        <v>143000</v>
      </c>
      <c r="I49" s="251">
        <f t="shared" si="20"/>
        <v>153000</v>
      </c>
      <c r="J49" s="156">
        <f t="shared" si="20"/>
        <v>0</v>
      </c>
      <c r="K49" s="168">
        <f t="shared" si="20"/>
        <v>153000</v>
      </c>
      <c r="L49" s="77">
        <f t="shared" si="20"/>
        <v>9000</v>
      </c>
      <c r="M49" s="13">
        <f t="shared" si="20"/>
        <v>18157</v>
      </c>
      <c r="N49" s="13">
        <f t="shared" si="20"/>
        <v>4100</v>
      </c>
      <c r="O49" s="13">
        <f t="shared" si="20"/>
        <v>13670</v>
      </c>
      <c r="P49" s="13">
        <f t="shared" si="20"/>
        <v>1690</v>
      </c>
      <c r="Q49" s="82">
        <f t="shared" si="20"/>
        <v>10320</v>
      </c>
      <c r="R49" s="540">
        <f t="shared" si="20"/>
        <v>56937</v>
      </c>
      <c r="S49" s="446">
        <f t="shared" si="20"/>
        <v>10268</v>
      </c>
      <c r="T49" s="13">
        <f t="shared" si="20"/>
        <v>3802</v>
      </c>
      <c r="U49" s="82">
        <f t="shared" si="20"/>
        <v>62362</v>
      </c>
      <c r="V49" s="488">
        <f t="shared" si="20"/>
        <v>15610</v>
      </c>
      <c r="W49" s="43">
        <f t="shared" si="20"/>
        <v>2010</v>
      </c>
      <c r="X49" s="45">
        <f t="shared" si="20"/>
        <v>2011</v>
      </c>
      <c r="Y49" s="210"/>
      <c r="Z49" s="209"/>
    </row>
    <row r="50" spans="1:26" s="209" customFormat="1">
      <c r="A50" s="127"/>
      <c r="B50" s="189"/>
      <c r="C50" s="240"/>
      <c r="D50" s="454" t="s">
        <v>1041</v>
      </c>
      <c r="E50" s="454"/>
      <c r="F50" s="266">
        <v>36000</v>
      </c>
      <c r="G50" s="398">
        <v>36000</v>
      </c>
      <c r="H50" s="266">
        <v>36000</v>
      </c>
      <c r="I50" s="266">
        <f t="shared" ref="I50:I52" si="21">SUM(R50:X50)</f>
        <v>36000</v>
      </c>
      <c r="J50" s="190"/>
      <c r="K50" s="191">
        <f t="shared" si="2"/>
        <v>36000</v>
      </c>
      <c r="L50" s="199">
        <v>9000</v>
      </c>
      <c r="M50" s="193">
        <v>5400</v>
      </c>
      <c r="N50" s="193"/>
      <c r="O50" s="193">
        <v>9000</v>
      </c>
      <c r="P50" s="193"/>
      <c r="Q50" s="194"/>
      <c r="R50" s="538">
        <f t="shared" si="3"/>
        <v>23400</v>
      </c>
      <c r="S50" s="444">
        <v>9000</v>
      </c>
      <c r="T50" s="193"/>
      <c r="U50" s="194"/>
      <c r="V50" s="492">
        <v>3600</v>
      </c>
      <c r="W50" s="192"/>
      <c r="X50" s="195"/>
      <c r="Y50" s="210"/>
    </row>
    <row r="51" spans="1:26" s="209" customFormat="1">
      <c r="A51" s="127"/>
      <c r="B51" s="189"/>
      <c r="C51" s="240"/>
      <c r="D51" s="454" t="s">
        <v>1016</v>
      </c>
      <c r="E51" s="454"/>
      <c r="F51" s="266">
        <v>57075</v>
      </c>
      <c r="G51" s="398">
        <v>57075</v>
      </c>
      <c r="H51" s="266">
        <v>57075</v>
      </c>
      <c r="I51" s="266">
        <f t="shared" si="21"/>
        <v>62362</v>
      </c>
      <c r="J51" s="190"/>
      <c r="K51" s="191">
        <f t="shared" si="2"/>
        <v>62362</v>
      </c>
      <c r="L51" s="199"/>
      <c r="M51" s="193"/>
      <c r="N51" s="193"/>
      <c r="O51" s="193"/>
      <c r="P51" s="193"/>
      <c r="Q51" s="194"/>
      <c r="R51" s="538">
        <f t="shared" si="3"/>
        <v>0</v>
      </c>
      <c r="S51" s="444"/>
      <c r="T51" s="193"/>
      <c r="U51" s="194">
        <v>62362</v>
      </c>
      <c r="V51" s="492"/>
      <c r="W51" s="192"/>
      <c r="X51" s="195"/>
      <c r="Y51" s="210"/>
    </row>
    <row r="52" spans="1:26" s="209" customFormat="1">
      <c r="A52" s="127"/>
      <c r="B52" s="189"/>
      <c r="C52" s="240"/>
      <c r="D52" s="454" t="s">
        <v>1011</v>
      </c>
      <c r="E52" s="454"/>
      <c r="F52" s="266">
        <v>49500</v>
      </c>
      <c r="G52" s="398">
        <v>49925</v>
      </c>
      <c r="H52" s="266">
        <v>49925</v>
      </c>
      <c r="I52" s="266">
        <f t="shared" si="21"/>
        <v>54638</v>
      </c>
      <c r="J52" s="190"/>
      <c r="K52" s="191">
        <f t="shared" si="2"/>
        <v>54638</v>
      </c>
      <c r="L52" s="199"/>
      <c r="M52" s="193">
        <v>12757</v>
      </c>
      <c r="N52" s="193">
        <v>4100</v>
      </c>
      <c r="O52" s="193">
        <v>4670</v>
      </c>
      <c r="P52" s="193">
        <v>1690</v>
      </c>
      <c r="Q52" s="194">
        <v>10320</v>
      </c>
      <c r="R52" s="538">
        <f t="shared" si="3"/>
        <v>33537</v>
      </c>
      <c r="S52" s="444">
        <v>1268</v>
      </c>
      <c r="T52" s="193">
        <v>3802</v>
      </c>
      <c r="U52" s="194"/>
      <c r="V52" s="492">
        <v>12010</v>
      </c>
      <c r="W52" s="192">
        <v>2010</v>
      </c>
      <c r="X52" s="195">
        <v>2011</v>
      </c>
      <c r="Y52" s="210"/>
    </row>
    <row r="53" spans="1:26">
      <c r="B53" s="92" t="s">
        <v>642</v>
      </c>
      <c r="C53" s="769" t="s">
        <v>192</v>
      </c>
      <c r="D53" s="770"/>
      <c r="E53" s="770"/>
      <c r="F53" s="245">
        <f>F54+F55</f>
        <v>650000</v>
      </c>
      <c r="G53" s="399">
        <f>G54+G55</f>
        <v>1000000</v>
      </c>
      <c r="H53" s="245">
        <f>H54+H55</f>
        <v>1000000</v>
      </c>
      <c r="I53" s="245">
        <f>I54+I55</f>
        <v>0</v>
      </c>
      <c r="J53" s="150">
        <f t="shared" ref="J53:X53" si="22">J54+J55</f>
        <v>1000000</v>
      </c>
      <c r="K53" s="166">
        <f t="shared" si="2"/>
        <v>1000000</v>
      </c>
      <c r="L53" s="94">
        <f t="shared" si="22"/>
        <v>0</v>
      </c>
      <c r="M53" s="95">
        <f t="shared" si="22"/>
        <v>0</v>
      </c>
      <c r="N53" s="95">
        <f t="shared" si="22"/>
        <v>3682</v>
      </c>
      <c r="O53" s="95">
        <f t="shared" si="22"/>
        <v>0</v>
      </c>
      <c r="P53" s="95">
        <f t="shared" si="22"/>
        <v>0</v>
      </c>
      <c r="Q53" s="98">
        <f t="shared" si="22"/>
        <v>299155</v>
      </c>
      <c r="R53" s="539">
        <f t="shared" si="3"/>
        <v>302837</v>
      </c>
      <c r="S53" s="445">
        <f t="shared" si="22"/>
        <v>0</v>
      </c>
      <c r="T53" s="95">
        <f t="shared" si="22"/>
        <v>0</v>
      </c>
      <c r="U53" s="98">
        <f t="shared" si="22"/>
        <v>578076</v>
      </c>
      <c r="V53" s="489">
        <f t="shared" si="22"/>
        <v>0</v>
      </c>
      <c r="W53" s="97">
        <f t="shared" si="22"/>
        <v>119087</v>
      </c>
      <c r="X53" s="99">
        <f t="shared" si="22"/>
        <v>0</v>
      </c>
      <c r="Y53" s="210"/>
      <c r="Z53" s="209"/>
    </row>
    <row r="54" spans="1:26" s="41" customFormat="1" hidden="1">
      <c r="A54" s="127" t="s">
        <v>193</v>
      </c>
      <c r="B54" s="53" t="s">
        <v>643</v>
      </c>
      <c r="C54" s="799" t="s">
        <v>194</v>
      </c>
      <c r="D54" s="800"/>
      <c r="E54" s="800"/>
      <c r="F54" s="251"/>
      <c r="G54" s="400"/>
      <c r="H54" s="251"/>
      <c r="I54" s="251">
        <f t="shared" ref="I54" si="23"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  <c r="Y54" s="210"/>
      <c r="Z54" s="209"/>
    </row>
    <row r="55" spans="1:26" s="41" customFormat="1">
      <c r="A55" s="127" t="s">
        <v>195</v>
      </c>
      <c r="B55" s="53" t="s">
        <v>644</v>
      </c>
      <c r="C55" s="799" t="s">
        <v>196</v>
      </c>
      <c r="D55" s="800"/>
      <c r="E55" s="800"/>
      <c r="F55" s="251">
        <v>650000</v>
      </c>
      <c r="G55" s="400">
        <v>1000000</v>
      </c>
      <c r="H55" s="251">
        <v>1000000</v>
      </c>
      <c r="I55" s="251"/>
      <c r="J55" s="156">
        <f>SUM(R55:X55)</f>
        <v>1000000</v>
      </c>
      <c r="K55" s="168">
        <f t="shared" si="2"/>
        <v>1000000</v>
      </c>
      <c r="L55" s="77"/>
      <c r="M55" s="13"/>
      <c r="N55" s="13">
        <v>3682</v>
      </c>
      <c r="O55" s="13"/>
      <c r="P55" s="13"/>
      <c r="Q55" s="82">
        <v>299155</v>
      </c>
      <c r="R55" s="540">
        <f t="shared" si="3"/>
        <v>302837</v>
      </c>
      <c r="S55" s="446"/>
      <c r="T55" s="13"/>
      <c r="U55" s="82">
        <v>578076</v>
      </c>
      <c r="V55" s="488"/>
      <c r="W55" s="43">
        <v>119087</v>
      </c>
      <c r="X55" s="45"/>
      <c r="Y55" s="210"/>
      <c r="Z55" s="209"/>
    </row>
    <row r="56" spans="1:26">
      <c r="B56" s="92" t="s">
        <v>645</v>
      </c>
      <c r="C56" s="769" t="s">
        <v>197</v>
      </c>
      <c r="D56" s="770"/>
      <c r="E56" s="770"/>
      <c r="F56" s="245">
        <f>F57+F58+F59+F60+F61</f>
        <v>609500</v>
      </c>
      <c r="G56" s="399">
        <f>G57+G58+G59+G60+G61</f>
        <v>786500</v>
      </c>
      <c r="H56" s="245">
        <f>H57+H58+H59+H60+H61</f>
        <v>655000</v>
      </c>
      <c r="I56" s="245">
        <f>I57+I58+I59+I60+I61</f>
        <v>661547.5</v>
      </c>
      <c r="J56" s="150">
        <f>J57+J58+J59+J60+J61</f>
        <v>0</v>
      </c>
      <c r="K56" s="166">
        <f t="shared" si="2"/>
        <v>661547.5</v>
      </c>
      <c r="L56" s="94">
        <f t="shared" ref="L56:X56" si="24">L57+L58+L59+L60+L61</f>
        <v>29426</v>
      </c>
      <c r="M56" s="95">
        <f t="shared" si="24"/>
        <v>48644</v>
      </c>
      <c r="N56" s="95">
        <f t="shared" si="24"/>
        <v>30428</v>
      </c>
      <c r="O56" s="95">
        <f t="shared" si="24"/>
        <v>37680</v>
      </c>
      <c r="P56" s="95">
        <f t="shared" si="24"/>
        <v>34676</v>
      </c>
      <c r="Q56" s="98">
        <f t="shared" si="24"/>
        <v>128699</v>
      </c>
      <c r="R56" s="539">
        <f t="shared" si="3"/>
        <v>309553</v>
      </c>
      <c r="S56" s="445">
        <f t="shared" si="24"/>
        <v>31461</v>
      </c>
      <c r="T56" s="95">
        <f t="shared" si="24"/>
        <v>17392</v>
      </c>
      <c r="U56" s="98">
        <f t="shared" si="24"/>
        <v>44027</v>
      </c>
      <c r="V56" s="489">
        <f t="shared" si="24"/>
        <v>86504.5</v>
      </c>
      <c r="W56" s="97">
        <f t="shared" si="24"/>
        <v>88804.5</v>
      </c>
      <c r="X56" s="99">
        <f t="shared" si="24"/>
        <v>83805.5</v>
      </c>
      <c r="Y56" s="210"/>
      <c r="Z56" s="209"/>
    </row>
    <row r="57" spans="1:26" s="41" customFormat="1">
      <c r="A57" s="127" t="s">
        <v>198</v>
      </c>
      <c r="B57" s="53" t="s">
        <v>646</v>
      </c>
      <c r="C57" s="799" t="s">
        <v>871</v>
      </c>
      <c r="D57" s="800"/>
      <c r="E57" s="800"/>
      <c r="F57" s="251">
        <v>577500</v>
      </c>
      <c r="G57" s="400">
        <v>754500</v>
      </c>
      <c r="H57" s="251">
        <v>650000</v>
      </c>
      <c r="I57" s="251">
        <f t="shared" ref="I57:I61" si="25">SUM(R57:X57)</f>
        <v>656547.5</v>
      </c>
      <c r="J57" s="156"/>
      <c r="K57" s="168">
        <f t="shared" si="2"/>
        <v>656547.5</v>
      </c>
      <c r="L57" s="77">
        <v>29426</v>
      </c>
      <c r="M57" s="13">
        <v>48644</v>
      </c>
      <c r="N57" s="13">
        <v>30428</v>
      </c>
      <c r="O57" s="13">
        <v>37680</v>
      </c>
      <c r="P57" s="13">
        <v>34676</v>
      </c>
      <c r="Q57" s="82">
        <v>128699</v>
      </c>
      <c r="R57" s="540">
        <f t="shared" si="3"/>
        <v>309553</v>
      </c>
      <c r="S57" s="446">
        <v>31461</v>
      </c>
      <c r="T57" s="13">
        <v>17392</v>
      </c>
      <c r="U57" s="82">
        <v>44027</v>
      </c>
      <c r="V57" s="488">
        <f>82522+14750*0.27</f>
        <v>86504.5</v>
      </c>
      <c r="W57" s="43">
        <f>82522+4750*0.27</f>
        <v>83804.5</v>
      </c>
      <c r="X57" s="45">
        <f>82523+4750*0.27</f>
        <v>83805.5</v>
      </c>
      <c r="Y57" s="210"/>
      <c r="Z57" s="209"/>
    </row>
    <row r="58" spans="1:26" s="41" customFormat="1" hidden="1">
      <c r="A58" s="127" t="s">
        <v>199</v>
      </c>
      <c r="B58" s="53" t="s">
        <v>647</v>
      </c>
      <c r="C58" s="799" t="s">
        <v>200</v>
      </c>
      <c r="D58" s="800"/>
      <c r="E58" s="800"/>
      <c r="F58" s="251"/>
      <c r="G58" s="400"/>
      <c r="H58" s="251"/>
      <c r="I58" s="251">
        <f t="shared" si="25"/>
        <v>0</v>
      </c>
      <c r="J58" s="156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10"/>
      <c r="Z58" s="209"/>
    </row>
    <row r="59" spans="1:26" s="41" customFormat="1" hidden="1">
      <c r="A59" s="127" t="s">
        <v>201</v>
      </c>
      <c r="B59" s="53" t="s">
        <v>648</v>
      </c>
      <c r="C59" s="799" t="s">
        <v>202</v>
      </c>
      <c r="D59" s="800"/>
      <c r="E59" s="800"/>
      <c r="F59" s="251"/>
      <c r="G59" s="400"/>
      <c r="H59" s="251"/>
      <c r="I59" s="251">
        <f t="shared" si="25"/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>
      <c r="A60" s="127" t="s">
        <v>203</v>
      </c>
      <c r="B60" s="53" t="s">
        <v>649</v>
      </c>
      <c r="C60" s="799" t="s">
        <v>204</v>
      </c>
      <c r="D60" s="800"/>
      <c r="E60" s="800"/>
      <c r="F60" s="251"/>
      <c r="G60" s="400"/>
      <c r="H60" s="251"/>
      <c r="I60" s="251">
        <f t="shared" si="25"/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t="15.75" thickBot="1">
      <c r="A61" s="127" t="s">
        <v>205</v>
      </c>
      <c r="B61" s="53" t="s">
        <v>650</v>
      </c>
      <c r="C61" s="799" t="s">
        <v>206</v>
      </c>
      <c r="D61" s="800"/>
      <c r="E61" s="800"/>
      <c r="F61" s="251">
        <v>32000</v>
      </c>
      <c r="G61" s="400">
        <v>32000</v>
      </c>
      <c r="H61" s="251">
        <v>5000</v>
      </c>
      <c r="I61" s="251">
        <f t="shared" si="25"/>
        <v>5000</v>
      </c>
      <c r="J61" s="156"/>
      <c r="K61" s="168">
        <f t="shared" si="2"/>
        <v>5000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>
        <v>5000</v>
      </c>
      <c r="X61" s="45"/>
      <c r="Y61" s="210"/>
      <c r="Z61" s="209"/>
    </row>
    <row r="62" spans="1:26" ht="15.75" thickBot="1">
      <c r="B62" s="84" t="s">
        <v>207</v>
      </c>
      <c r="C62" s="773" t="s">
        <v>208</v>
      </c>
      <c r="D62" s="774"/>
      <c r="E62" s="774"/>
      <c r="F62" s="247">
        <f>F63+F64+F65+F66+F67+F68+F69+F73</f>
        <v>0</v>
      </c>
      <c r="G62" s="402">
        <f>G63+G64+G65+G66+G67+G68+G69+G73</f>
        <v>0</v>
      </c>
      <c r="H62" s="247">
        <f>H63+H64+H65+H66+H67+H68+H69+H73</f>
        <v>0</v>
      </c>
      <c r="I62" s="247">
        <f>I63+I64+I65+I66+I67+I68+I69+I73</f>
        <v>0</v>
      </c>
      <c r="J62" s="152">
        <f t="shared" ref="J62:X62" si="26">J63+J64+J65+J66+J67+J68+J69+J73</f>
        <v>0</v>
      </c>
      <c r="K62" s="164">
        <f t="shared" si="2"/>
        <v>0</v>
      </c>
      <c r="L62" s="86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87">
        <f t="shared" si="26"/>
        <v>0</v>
      </c>
      <c r="Q62" s="90">
        <f t="shared" si="26"/>
        <v>0</v>
      </c>
      <c r="R62" s="536">
        <f t="shared" si="3"/>
        <v>0</v>
      </c>
      <c r="S62" s="442">
        <f t="shared" si="26"/>
        <v>0</v>
      </c>
      <c r="T62" s="87">
        <f t="shared" si="26"/>
        <v>0</v>
      </c>
      <c r="U62" s="90">
        <f t="shared" si="26"/>
        <v>0</v>
      </c>
      <c r="V62" s="486">
        <f t="shared" si="26"/>
        <v>0</v>
      </c>
      <c r="W62" s="89">
        <f t="shared" si="26"/>
        <v>0</v>
      </c>
      <c r="X62" s="91">
        <f t="shared" si="26"/>
        <v>0</v>
      </c>
      <c r="Y62" s="210"/>
      <c r="Z62" s="209"/>
    </row>
    <row r="63" spans="1:26" s="18" customFormat="1" ht="15.75" hidden="1" thickBot="1">
      <c r="A63" s="127" t="s">
        <v>872</v>
      </c>
      <c r="B63" s="116" t="s">
        <v>873</v>
      </c>
      <c r="C63" s="801" t="s">
        <v>874</v>
      </c>
      <c r="D63" s="802"/>
      <c r="E63" s="802"/>
      <c r="F63" s="243"/>
      <c r="G63" s="397"/>
      <c r="H63" s="243"/>
      <c r="I63" s="243">
        <f t="shared" ref="I63:I68" si="27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10"/>
      <c r="Z63" s="209"/>
    </row>
    <row r="64" spans="1:26" s="18" customFormat="1" ht="15.75" hidden="1" thickBot="1">
      <c r="A64" s="127" t="s">
        <v>209</v>
      </c>
      <c r="B64" s="116" t="s">
        <v>651</v>
      </c>
      <c r="C64" s="801" t="s">
        <v>210</v>
      </c>
      <c r="D64" s="802"/>
      <c r="E64" s="802"/>
      <c r="F64" s="243"/>
      <c r="G64" s="397"/>
      <c r="H64" s="243"/>
      <c r="I64" s="243">
        <f t="shared" si="27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t="15.75" hidden="1" thickBot="1">
      <c r="A65" s="127" t="s">
        <v>211</v>
      </c>
      <c r="B65" s="92" t="s">
        <v>652</v>
      </c>
      <c r="C65" s="769" t="s">
        <v>352</v>
      </c>
      <c r="D65" s="770"/>
      <c r="E65" s="770"/>
      <c r="F65" s="245"/>
      <c r="G65" s="399"/>
      <c r="H65" s="245"/>
      <c r="I65" s="245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t="15.75" hidden="1" thickBot="1">
      <c r="A66" s="127" t="s">
        <v>212</v>
      </c>
      <c r="B66" s="116" t="s">
        <v>653</v>
      </c>
      <c r="C66" s="769" t="s">
        <v>875</v>
      </c>
      <c r="D66" s="770"/>
      <c r="E66" s="770"/>
      <c r="F66" s="245"/>
      <c r="G66" s="399"/>
      <c r="H66" s="245"/>
      <c r="I66" s="245">
        <f t="shared" si="27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t="15.75" hidden="1" thickBot="1">
      <c r="A67" s="127" t="s">
        <v>213</v>
      </c>
      <c r="B67" s="92" t="s">
        <v>654</v>
      </c>
      <c r="C67" s="769" t="s">
        <v>876</v>
      </c>
      <c r="D67" s="770"/>
      <c r="E67" s="770"/>
      <c r="F67" s="245"/>
      <c r="G67" s="399"/>
      <c r="H67" s="245"/>
      <c r="I67" s="245">
        <f t="shared" si="27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t="15.75" hidden="1" thickBot="1">
      <c r="A68" s="127" t="s">
        <v>214</v>
      </c>
      <c r="B68" s="116" t="s">
        <v>655</v>
      </c>
      <c r="C68" s="769" t="s">
        <v>215</v>
      </c>
      <c r="D68" s="770"/>
      <c r="E68" s="770"/>
      <c r="F68" s="245"/>
      <c r="G68" s="399"/>
      <c r="H68" s="245"/>
      <c r="I68" s="245">
        <f t="shared" si="27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t="15.75" hidden="1" thickBot="1">
      <c r="A69" s="127" t="s">
        <v>216</v>
      </c>
      <c r="B69" s="92" t="s">
        <v>656</v>
      </c>
      <c r="C69" s="769" t="s">
        <v>217</v>
      </c>
      <c r="D69" s="770"/>
      <c r="E69" s="770"/>
      <c r="F69" s="245">
        <f>F70+F71+F72</f>
        <v>0</v>
      </c>
      <c r="G69" s="399">
        <f>G70+G71+G72</f>
        <v>0</v>
      </c>
      <c r="H69" s="245">
        <f>H70+H71+H72</f>
        <v>0</v>
      </c>
      <c r="I69" s="245">
        <f>I70+I71+I72</f>
        <v>0</v>
      </c>
      <c r="J69" s="150">
        <f t="shared" ref="J69:X69" si="28">J70+J71+J72</f>
        <v>0</v>
      </c>
      <c r="K69" s="166">
        <f t="shared" si="2"/>
        <v>0</v>
      </c>
      <c r="L69" s="94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5">
        <f t="shared" si="28"/>
        <v>0</v>
      </c>
      <c r="Q69" s="98">
        <f t="shared" si="28"/>
        <v>0</v>
      </c>
      <c r="R69" s="539">
        <f t="shared" si="3"/>
        <v>0</v>
      </c>
      <c r="S69" s="445">
        <f t="shared" si="28"/>
        <v>0</v>
      </c>
      <c r="T69" s="95">
        <f t="shared" si="28"/>
        <v>0</v>
      </c>
      <c r="U69" s="98">
        <f t="shared" si="28"/>
        <v>0</v>
      </c>
      <c r="V69" s="489">
        <f t="shared" si="28"/>
        <v>0</v>
      </c>
      <c r="W69" s="97">
        <f t="shared" si="28"/>
        <v>0</v>
      </c>
      <c r="X69" s="99">
        <f t="shared" si="28"/>
        <v>0</v>
      </c>
      <c r="Y69" s="210"/>
      <c r="Z69" s="209"/>
    </row>
    <row r="70" spans="1:26" ht="15.75" hidden="1" thickBot="1">
      <c r="B70" s="55"/>
      <c r="C70" s="2"/>
      <c r="D70" s="764" t="s">
        <v>343</v>
      </c>
      <c r="E70" s="764"/>
      <c r="F70" s="244"/>
      <c r="G70" s="406"/>
      <c r="H70" s="244"/>
      <c r="I70" s="244">
        <f t="shared" ref="I70:I72" si="29"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30">SUM(L70:Q70)</f>
        <v>0</v>
      </c>
      <c r="S70" s="447"/>
      <c r="T70" s="1"/>
      <c r="U70" s="81"/>
      <c r="V70" s="490"/>
      <c r="W70" s="42"/>
      <c r="X70" s="44"/>
      <c r="Y70" s="210"/>
      <c r="Z70" s="209"/>
    </row>
    <row r="71" spans="1:26" ht="15.75" hidden="1" thickBot="1">
      <c r="B71" s="55"/>
      <c r="C71" s="2"/>
      <c r="D71" s="764" t="s">
        <v>344</v>
      </c>
      <c r="E71" s="764"/>
      <c r="F71" s="244"/>
      <c r="G71" s="406"/>
      <c r="H71" s="244"/>
      <c r="I71" s="244">
        <f t="shared" si="29"/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0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t="15.75" hidden="1" thickBot="1">
      <c r="B72" s="55"/>
      <c r="C72" s="2"/>
      <c r="D72" s="764" t="s">
        <v>345</v>
      </c>
      <c r="E72" s="764"/>
      <c r="F72" s="244"/>
      <c r="G72" s="406"/>
      <c r="H72" s="244"/>
      <c r="I72" s="244">
        <f t="shared" si="29"/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0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s="18" customFormat="1" ht="15.75" hidden="1" thickBot="1">
      <c r="A73" s="127" t="s">
        <v>218</v>
      </c>
      <c r="B73" s="92" t="s">
        <v>657</v>
      </c>
      <c r="C73" s="769" t="s">
        <v>219</v>
      </c>
      <c r="D73" s="770"/>
      <c r="E73" s="770"/>
      <c r="F73" s="245">
        <f>F74+F75+F76+F77</f>
        <v>0</v>
      </c>
      <c r="G73" s="399">
        <f>G74+G75+G76+G77</f>
        <v>0</v>
      </c>
      <c r="H73" s="245">
        <f>H74+H75+H76+H77</f>
        <v>0</v>
      </c>
      <c r="I73" s="245">
        <f>I74+I75+I76+I77</f>
        <v>0</v>
      </c>
      <c r="J73" s="150">
        <f t="shared" ref="J73:X73" si="31">J74+J75+J76+J77</f>
        <v>0</v>
      </c>
      <c r="K73" s="166">
        <f t="shared" ref="K73:K136" si="32">SUM(I73:J73)</f>
        <v>0</v>
      </c>
      <c r="L73" s="94">
        <f t="shared" si="31"/>
        <v>0</v>
      </c>
      <c r="M73" s="95">
        <f t="shared" si="31"/>
        <v>0</v>
      </c>
      <c r="N73" s="95">
        <f t="shared" si="31"/>
        <v>0</v>
      </c>
      <c r="O73" s="95">
        <f t="shared" si="31"/>
        <v>0</v>
      </c>
      <c r="P73" s="95">
        <f t="shared" si="31"/>
        <v>0</v>
      </c>
      <c r="Q73" s="98">
        <f t="shared" si="31"/>
        <v>0</v>
      </c>
      <c r="R73" s="539">
        <f t="shared" si="30"/>
        <v>0</v>
      </c>
      <c r="S73" s="445">
        <f t="shared" si="31"/>
        <v>0</v>
      </c>
      <c r="T73" s="95">
        <f t="shared" si="31"/>
        <v>0</v>
      </c>
      <c r="U73" s="98">
        <f t="shared" si="31"/>
        <v>0</v>
      </c>
      <c r="V73" s="489">
        <f t="shared" si="31"/>
        <v>0</v>
      </c>
      <c r="W73" s="97">
        <f t="shared" si="31"/>
        <v>0</v>
      </c>
      <c r="X73" s="99">
        <f t="shared" si="31"/>
        <v>0</v>
      </c>
      <c r="Y73" s="210"/>
      <c r="Z73" s="209"/>
    </row>
    <row r="74" spans="1:26" ht="15.75" hidden="1" thickBot="1">
      <c r="B74" s="55"/>
      <c r="C74" s="2"/>
      <c r="D74" s="764" t="s">
        <v>835</v>
      </c>
      <c r="E74" s="764"/>
      <c r="F74" s="244"/>
      <c r="G74" s="406"/>
      <c r="H74" s="244"/>
      <c r="I74" s="244">
        <f t="shared" ref="I74:I77" si="33">SUM(L74:X74)</f>
        <v>0</v>
      </c>
      <c r="J74" s="149"/>
      <c r="K74" s="167">
        <f t="shared" si="32"/>
        <v>0</v>
      </c>
      <c r="L74" s="75"/>
      <c r="M74" s="1"/>
      <c r="N74" s="1"/>
      <c r="O74" s="1"/>
      <c r="P74" s="1"/>
      <c r="Q74" s="81"/>
      <c r="R74" s="541">
        <f t="shared" si="30"/>
        <v>0</v>
      </c>
      <c r="S74" s="447"/>
      <c r="T74" s="1"/>
      <c r="U74" s="81"/>
      <c r="V74" s="490"/>
      <c r="W74" s="42"/>
      <c r="X74" s="44"/>
      <c r="Y74" s="210"/>
      <c r="Z74" s="209"/>
    </row>
    <row r="75" spans="1:26" ht="15.75" hidden="1" thickBot="1">
      <c r="B75" s="55"/>
      <c r="C75" s="2"/>
      <c r="D75" s="764" t="s">
        <v>346</v>
      </c>
      <c r="E75" s="764"/>
      <c r="F75" s="244"/>
      <c r="G75" s="406"/>
      <c r="H75" s="244"/>
      <c r="I75" s="244">
        <f t="shared" si="33"/>
        <v>0</v>
      </c>
      <c r="J75" s="149"/>
      <c r="K75" s="167">
        <f t="shared" si="32"/>
        <v>0</v>
      </c>
      <c r="L75" s="75"/>
      <c r="M75" s="1"/>
      <c r="N75" s="1"/>
      <c r="O75" s="1"/>
      <c r="P75" s="1"/>
      <c r="Q75" s="81"/>
      <c r="R75" s="541">
        <f t="shared" si="30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t="15.75" hidden="1" thickBot="1">
      <c r="B76" s="55"/>
      <c r="C76" s="2"/>
      <c r="D76" s="764" t="s">
        <v>836</v>
      </c>
      <c r="E76" s="764"/>
      <c r="F76" s="244"/>
      <c r="G76" s="406"/>
      <c r="H76" s="244"/>
      <c r="I76" s="244">
        <f t="shared" si="33"/>
        <v>0</v>
      </c>
      <c r="J76" s="149"/>
      <c r="K76" s="167">
        <f t="shared" si="32"/>
        <v>0</v>
      </c>
      <c r="L76" s="75"/>
      <c r="M76" s="1"/>
      <c r="N76" s="1"/>
      <c r="O76" s="1"/>
      <c r="P76" s="1"/>
      <c r="Q76" s="81"/>
      <c r="R76" s="541">
        <f t="shared" si="30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t="15.75" hidden="1" thickBot="1">
      <c r="B77" s="55"/>
      <c r="C77" s="2"/>
      <c r="D77" s="764" t="s">
        <v>834</v>
      </c>
      <c r="E77" s="764"/>
      <c r="F77" s="244"/>
      <c r="G77" s="406"/>
      <c r="H77" s="244"/>
      <c r="I77" s="244">
        <f t="shared" si="33"/>
        <v>0</v>
      </c>
      <c r="J77" s="149"/>
      <c r="K77" s="167">
        <f t="shared" si="32"/>
        <v>0</v>
      </c>
      <c r="L77" s="75"/>
      <c r="M77" s="1"/>
      <c r="N77" s="1"/>
      <c r="O77" s="1"/>
      <c r="P77" s="1"/>
      <c r="Q77" s="81"/>
      <c r="R77" s="541">
        <f t="shared" si="30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thickBot="1">
      <c r="B78" s="100" t="s">
        <v>220</v>
      </c>
      <c r="C78" s="773" t="s">
        <v>221</v>
      </c>
      <c r="D78" s="774"/>
      <c r="E78" s="774"/>
      <c r="F78" s="247">
        <f>F79+F82+F86+F87+F98+F109+F120+F123+F135+F136+F137+F138+F149</f>
        <v>0</v>
      </c>
      <c r="G78" s="402">
        <f>G79+G82+G86+G87+G98+G109+G120+G123+G135+G136+G137+G138+G149</f>
        <v>0</v>
      </c>
      <c r="H78" s="247">
        <f>H79+H82+H86+H87+H98+H109+H120+H123+H135+H136+H137+H138+H149</f>
        <v>0</v>
      </c>
      <c r="I78" s="247">
        <f>I79+I82+I86+I87+I98+I109+I120+I123+I135+I136+I137+I138+I149</f>
        <v>0</v>
      </c>
      <c r="J78" s="152">
        <f t="shared" ref="J78:X78" si="34">J79+J82+J86+J87+J98+J109+J120+J123+J135+J136+J137+J138+J149</f>
        <v>0</v>
      </c>
      <c r="K78" s="164">
        <f t="shared" si="32"/>
        <v>0</v>
      </c>
      <c r="L78" s="86">
        <f t="shared" si="34"/>
        <v>0</v>
      </c>
      <c r="M78" s="87">
        <f t="shared" si="34"/>
        <v>0</v>
      </c>
      <c r="N78" s="87">
        <f t="shared" si="34"/>
        <v>0</v>
      </c>
      <c r="O78" s="87">
        <f t="shared" si="34"/>
        <v>0</v>
      </c>
      <c r="P78" s="87">
        <f t="shared" si="34"/>
        <v>0</v>
      </c>
      <c r="Q78" s="90">
        <f t="shared" si="34"/>
        <v>0</v>
      </c>
      <c r="R78" s="536">
        <f t="shared" si="30"/>
        <v>0</v>
      </c>
      <c r="S78" s="442">
        <f t="shared" si="34"/>
        <v>0</v>
      </c>
      <c r="T78" s="87">
        <f t="shared" si="34"/>
        <v>0</v>
      </c>
      <c r="U78" s="90">
        <f t="shared" si="34"/>
        <v>0</v>
      </c>
      <c r="V78" s="486">
        <f t="shared" si="34"/>
        <v>0</v>
      </c>
      <c r="W78" s="89">
        <f t="shared" si="34"/>
        <v>0</v>
      </c>
      <c r="X78" s="91">
        <f t="shared" si="34"/>
        <v>0</v>
      </c>
      <c r="Y78" s="210"/>
      <c r="Z78" s="209"/>
    </row>
    <row r="79" spans="1:26" s="41" customFormat="1" ht="15.75" hidden="1" thickBot="1">
      <c r="A79" s="127" t="s">
        <v>222</v>
      </c>
      <c r="B79" s="125" t="s">
        <v>658</v>
      </c>
      <c r="C79" s="775" t="s">
        <v>223</v>
      </c>
      <c r="D79" s="776"/>
      <c r="E79" s="776"/>
      <c r="F79" s="252">
        <f>F80+F81</f>
        <v>0</v>
      </c>
      <c r="G79" s="407">
        <f>G80+G81</f>
        <v>0</v>
      </c>
      <c r="H79" s="252">
        <f>H80+H81</f>
        <v>0</v>
      </c>
      <c r="I79" s="252">
        <f>I80+I81</f>
        <v>0</v>
      </c>
      <c r="J79" s="157">
        <f t="shared" ref="J79:X79" si="35">J80+J81</f>
        <v>0</v>
      </c>
      <c r="K79" s="169">
        <f t="shared" si="32"/>
        <v>0</v>
      </c>
      <c r="L79" s="171">
        <f t="shared" si="35"/>
        <v>0</v>
      </c>
      <c r="M79" s="133">
        <f t="shared" si="35"/>
        <v>0</v>
      </c>
      <c r="N79" s="133">
        <f t="shared" si="35"/>
        <v>0</v>
      </c>
      <c r="O79" s="133">
        <f t="shared" si="35"/>
        <v>0</v>
      </c>
      <c r="P79" s="133">
        <f t="shared" si="35"/>
        <v>0</v>
      </c>
      <c r="Q79" s="134">
        <f t="shared" si="35"/>
        <v>0</v>
      </c>
      <c r="R79" s="542">
        <f t="shared" si="30"/>
        <v>0</v>
      </c>
      <c r="S79" s="448">
        <f t="shared" si="35"/>
        <v>0</v>
      </c>
      <c r="T79" s="133">
        <f t="shared" si="35"/>
        <v>0</v>
      </c>
      <c r="U79" s="134">
        <f t="shared" si="35"/>
        <v>0</v>
      </c>
      <c r="V79" s="558">
        <f t="shared" si="35"/>
        <v>0</v>
      </c>
      <c r="W79" s="132">
        <f t="shared" si="35"/>
        <v>0</v>
      </c>
      <c r="X79" s="135">
        <f t="shared" si="35"/>
        <v>0</v>
      </c>
      <c r="Y79" s="210"/>
      <c r="Z79" s="209"/>
    </row>
    <row r="80" spans="1:26" ht="15.75" hidden="1" thickBot="1">
      <c r="B80" s="55"/>
      <c r="C80" s="2"/>
      <c r="D80" s="764" t="s">
        <v>347</v>
      </c>
      <c r="E80" s="764"/>
      <c r="F80" s="244"/>
      <c r="G80" s="406"/>
      <c r="H80" s="244"/>
      <c r="I80" s="244">
        <f t="shared" ref="I80:I81" si="36">SUM(L80:X80)</f>
        <v>0</v>
      </c>
      <c r="J80" s="149"/>
      <c r="K80" s="167">
        <f t="shared" si="32"/>
        <v>0</v>
      </c>
      <c r="L80" s="75"/>
      <c r="M80" s="1"/>
      <c r="N80" s="1"/>
      <c r="O80" s="1"/>
      <c r="P80" s="1"/>
      <c r="Q80" s="81"/>
      <c r="R80" s="541">
        <f t="shared" si="30"/>
        <v>0</v>
      </c>
      <c r="S80" s="447"/>
      <c r="T80" s="1"/>
      <c r="U80" s="81"/>
      <c r="V80" s="490"/>
      <c r="W80" s="42"/>
      <c r="X80" s="44"/>
      <c r="Y80" s="210"/>
      <c r="Z80" s="209"/>
    </row>
    <row r="81" spans="1:26" ht="15.75" hidden="1" thickBot="1">
      <c r="B81" s="55"/>
      <c r="C81" s="2"/>
      <c r="D81" s="764" t="s">
        <v>348</v>
      </c>
      <c r="E81" s="764"/>
      <c r="F81" s="244"/>
      <c r="G81" s="406"/>
      <c r="H81" s="244"/>
      <c r="I81" s="244">
        <f t="shared" si="36"/>
        <v>0</v>
      </c>
      <c r="J81" s="149"/>
      <c r="K81" s="167">
        <f t="shared" si="32"/>
        <v>0</v>
      </c>
      <c r="L81" s="75"/>
      <c r="M81" s="1"/>
      <c r="N81" s="1"/>
      <c r="O81" s="1"/>
      <c r="P81" s="1"/>
      <c r="Q81" s="81"/>
      <c r="R81" s="541">
        <f t="shared" si="30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t="15.75" hidden="1" thickBot="1">
      <c r="B82" s="125" t="s">
        <v>837</v>
      </c>
      <c r="C82" s="775" t="s">
        <v>838</v>
      </c>
      <c r="D82" s="776"/>
      <c r="E82" s="776"/>
      <c r="F82" s="252">
        <f>F83+F84+F85</f>
        <v>0</v>
      </c>
      <c r="G82" s="407">
        <f>G83+G84+G85</f>
        <v>0</v>
      </c>
      <c r="H82" s="252">
        <f>H83+H84+H85</f>
        <v>0</v>
      </c>
      <c r="I82" s="252">
        <f>I83+I84+I85</f>
        <v>0</v>
      </c>
      <c r="J82" s="157">
        <f t="shared" ref="J82:X82" si="37">J83+J84+J85</f>
        <v>0</v>
      </c>
      <c r="K82" s="169">
        <f t="shared" si="32"/>
        <v>0</v>
      </c>
      <c r="L82" s="171">
        <f t="shared" si="37"/>
        <v>0</v>
      </c>
      <c r="M82" s="133">
        <f t="shared" si="37"/>
        <v>0</v>
      </c>
      <c r="N82" s="133">
        <f t="shared" si="37"/>
        <v>0</v>
      </c>
      <c r="O82" s="133">
        <f t="shared" si="37"/>
        <v>0</v>
      </c>
      <c r="P82" s="133">
        <f t="shared" si="37"/>
        <v>0</v>
      </c>
      <c r="Q82" s="134">
        <f t="shared" si="37"/>
        <v>0</v>
      </c>
      <c r="R82" s="542">
        <f t="shared" si="30"/>
        <v>0</v>
      </c>
      <c r="S82" s="448">
        <f t="shared" si="37"/>
        <v>0</v>
      </c>
      <c r="T82" s="133">
        <f t="shared" si="37"/>
        <v>0</v>
      </c>
      <c r="U82" s="134">
        <f t="shared" si="37"/>
        <v>0</v>
      </c>
      <c r="V82" s="558">
        <f t="shared" si="37"/>
        <v>0</v>
      </c>
      <c r="W82" s="132">
        <f t="shared" si="37"/>
        <v>0</v>
      </c>
      <c r="X82" s="135">
        <f t="shared" si="37"/>
        <v>0</v>
      </c>
      <c r="Y82" s="210"/>
      <c r="Z82" s="209"/>
    </row>
    <row r="83" spans="1:26" s="209" customFormat="1" ht="15.75" hidden="1" thickBot="1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398"/>
      <c r="H83" s="266"/>
      <c r="I83" s="266">
        <f t="shared" ref="I83:I86" si="38">SUM(L83:X83)</f>
        <v>0</v>
      </c>
      <c r="J83" s="190"/>
      <c r="K83" s="191">
        <f t="shared" si="32"/>
        <v>0</v>
      </c>
      <c r="L83" s="199"/>
      <c r="M83" s="193"/>
      <c r="N83" s="193"/>
      <c r="O83" s="193"/>
      <c r="P83" s="193"/>
      <c r="Q83" s="194"/>
      <c r="R83" s="538">
        <f t="shared" si="30"/>
        <v>0</v>
      </c>
      <c r="S83" s="444"/>
      <c r="T83" s="193"/>
      <c r="U83" s="194"/>
      <c r="V83" s="492"/>
      <c r="W83" s="192"/>
      <c r="X83" s="195"/>
      <c r="Y83" s="210"/>
    </row>
    <row r="84" spans="1:26" s="209" customFormat="1" ht="15.75" hidden="1" thickBot="1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398"/>
      <c r="H84" s="266"/>
      <c r="I84" s="266">
        <f t="shared" si="38"/>
        <v>0</v>
      </c>
      <c r="J84" s="190"/>
      <c r="K84" s="191">
        <f t="shared" si="32"/>
        <v>0</v>
      </c>
      <c r="L84" s="199"/>
      <c r="M84" s="193"/>
      <c r="N84" s="193"/>
      <c r="O84" s="193"/>
      <c r="P84" s="193"/>
      <c r="Q84" s="194"/>
      <c r="R84" s="538">
        <f t="shared" si="30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t="15.75" hidden="1" thickBot="1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398"/>
      <c r="H85" s="266"/>
      <c r="I85" s="266">
        <f t="shared" si="38"/>
        <v>0</v>
      </c>
      <c r="J85" s="190"/>
      <c r="K85" s="191">
        <f t="shared" si="32"/>
        <v>0</v>
      </c>
      <c r="L85" s="199"/>
      <c r="M85" s="193"/>
      <c r="N85" s="193"/>
      <c r="O85" s="193"/>
      <c r="P85" s="193"/>
      <c r="Q85" s="194"/>
      <c r="R85" s="538">
        <f t="shared" si="30"/>
        <v>0</v>
      </c>
      <c r="S85" s="444"/>
      <c r="T85" s="193"/>
      <c r="U85" s="194"/>
      <c r="V85" s="492"/>
      <c r="W85" s="192"/>
      <c r="X85" s="195"/>
      <c r="Y85" s="210"/>
    </row>
    <row r="86" spans="1:26" s="41" customFormat="1" ht="27.75" hidden="1" customHeight="1">
      <c r="A86" s="127" t="s">
        <v>228</v>
      </c>
      <c r="B86" s="108" t="s">
        <v>661</v>
      </c>
      <c r="C86" s="820" t="s">
        <v>353</v>
      </c>
      <c r="D86" s="821"/>
      <c r="E86" s="821"/>
      <c r="F86" s="253"/>
      <c r="G86" s="408"/>
      <c r="H86" s="253"/>
      <c r="I86" s="253">
        <f t="shared" si="38"/>
        <v>0</v>
      </c>
      <c r="J86" s="158"/>
      <c r="K86" s="170">
        <f t="shared" si="32"/>
        <v>0</v>
      </c>
      <c r="L86" s="110"/>
      <c r="M86" s="111"/>
      <c r="N86" s="111"/>
      <c r="O86" s="111"/>
      <c r="P86" s="111"/>
      <c r="Q86" s="114"/>
      <c r="R86" s="543">
        <f t="shared" si="30"/>
        <v>0</v>
      </c>
      <c r="S86" s="449"/>
      <c r="T86" s="111"/>
      <c r="U86" s="114"/>
      <c r="V86" s="491"/>
      <c r="W86" s="113"/>
      <c r="X86" s="115"/>
      <c r="Y86" s="210"/>
      <c r="Z86" s="209"/>
    </row>
    <row r="87" spans="1:26" s="41" customFormat="1" ht="15.75" hidden="1" thickBot="1">
      <c r="A87" s="127" t="s">
        <v>229</v>
      </c>
      <c r="B87" s="108" t="s">
        <v>662</v>
      </c>
      <c r="C87" s="820" t="s">
        <v>804</v>
      </c>
      <c r="D87" s="821"/>
      <c r="E87" s="821"/>
      <c r="F87" s="253">
        <f>F88+F89+F90+F91+F92+F93+F94+F95+F96+F97</f>
        <v>0</v>
      </c>
      <c r="G87" s="408">
        <f>G88+G89+G90+G91+G92+G93+G94+G95+G96+G97</f>
        <v>0</v>
      </c>
      <c r="H87" s="253">
        <f>H88+H89+H90+H91+H92+H93+H94+H95+H96+H97</f>
        <v>0</v>
      </c>
      <c r="I87" s="253">
        <f>I88+I89+I90+I91+I92+I93+I94+I95+I96+I97</f>
        <v>0</v>
      </c>
      <c r="J87" s="158">
        <f t="shared" ref="J87:X87" si="39">J88+J89+J90+J91+J92+J93+J94+J95+J96+J97</f>
        <v>0</v>
      </c>
      <c r="K87" s="170">
        <f t="shared" si="32"/>
        <v>0</v>
      </c>
      <c r="L87" s="110">
        <f t="shared" si="39"/>
        <v>0</v>
      </c>
      <c r="M87" s="111">
        <f t="shared" si="39"/>
        <v>0</v>
      </c>
      <c r="N87" s="111">
        <f t="shared" si="39"/>
        <v>0</v>
      </c>
      <c r="O87" s="111">
        <f t="shared" si="39"/>
        <v>0</v>
      </c>
      <c r="P87" s="111">
        <f t="shared" si="39"/>
        <v>0</v>
      </c>
      <c r="Q87" s="114">
        <f t="shared" si="39"/>
        <v>0</v>
      </c>
      <c r="R87" s="543">
        <f t="shared" si="30"/>
        <v>0</v>
      </c>
      <c r="S87" s="449">
        <f t="shared" si="39"/>
        <v>0</v>
      </c>
      <c r="T87" s="111">
        <f t="shared" si="39"/>
        <v>0</v>
      </c>
      <c r="U87" s="114">
        <f t="shared" si="39"/>
        <v>0</v>
      </c>
      <c r="V87" s="491">
        <f t="shared" si="39"/>
        <v>0</v>
      </c>
      <c r="W87" s="113">
        <f t="shared" si="39"/>
        <v>0</v>
      </c>
      <c r="X87" s="115">
        <f t="shared" si="39"/>
        <v>0</v>
      </c>
      <c r="Y87" s="210"/>
      <c r="Z87" s="209"/>
    </row>
    <row r="88" spans="1:26" ht="15.75" hidden="1" thickBot="1">
      <c r="B88" s="55"/>
      <c r="C88" s="2"/>
      <c r="D88" s="764" t="s">
        <v>370</v>
      </c>
      <c r="E88" s="764"/>
      <c r="F88" s="244"/>
      <c r="G88" s="406"/>
      <c r="H88" s="244"/>
      <c r="I88" s="244">
        <f t="shared" ref="I88:I97" si="40">SUM(L88:X88)</f>
        <v>0</v>
      </c>
      <c r="J88" s="149"/>
      <c r="K88" s="167">
        <f t="shared" si="32"/>
        <v>0</v>
      </c>
      <c r="L88" s="75"/>
      <c r="M88" s="1"/>
      <c r="N88" s="1"/>
      <c r="O88" s="1"/>
      <c r="P88" s="1"/>
      <c r="Q88" s="81"/>
      <c r="R88" s="541">
        <f t="shared" si="30"/>
        <v>0</v>
      </c>
      <c r="S88" s="447"/>
      <c r="T88" s="1"/>
      <c r="U88" s="81"/>
      <c r="V88" s="490"/>
      <c r="W88" s="42"/>
      <c r="X88" s="44"/>
      <c r="Y88" s="210"/>
      <c r="Z88" s="209"/>
    </row>
    <row r="89" spans="1:26" ht="15.75" hidden="1" thickBot="1">
      <c r="B89" s="55"/>
      <c r="C89" s="2"/>
      <c r="D89" s="764" t="s">
        <v>506</v>
      </c>
      <c r="E89" s="764"/>
      <c r="F89" s="244"/>
      <c r="G89" s="406"/>
      <c r="H89" s="244"/>
      <c r="I89" s="244">
        <f t="shared" si="40"/>
        <v>0</v>
      </c>
      <c r="J89" s="149"/>
      <c r="K89" s="167">
        <f t="shared" si="32"/>
        <v>0</v>
      </c>
      <c r="L89" s="75"/>
      <c r="M89" s="1"/>
      <c r="N89" s="1"/>
      <c r="O89" s="1"/>
      <c r="P89" s="1"/>
      <c r="Q89" s="81"/>
      <c r="R89" s="541">
        <f t="shared" si="30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t="15.75" hidden="1" thickBot="1">
      <c r="B90" s="55"/>
      <c r="C90" s="2"/>
      <c r="D90" s="764" t="s">
        <v>507</v>
      </c>
      <c r="E90" s="764"/>
      <c r="F90" s="244"/>
      <c r="G90" s="406"/>
      <c r="H90" s="244"/>
      <c r="I90" s="244">
        <f t="shared" si="40"/>
        <v>0</v>
      </c>
      <c r="J90" s="149"/>
      <c r="K90" s="167">
        <f t="shared" si="32"/>
        <v>0</v>
      </c>
      <c r="L90" s="75"/>
      <c r="M90" s="1"/>
      <c r="N90" s="1"/>
      <c r="O90" s="1"/>
      <c r="P90" s="1"/>
      <c r="Q90" s="81"/>
      <c r="R90" s="541">
        <f t="shared" si="30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t="15.75" hidden="1" thickBot="1">
      <c r="B91" s="55"/>
      <c r="C91" s="2"/>
      <c r="D91" s="764" t="s">
        <v>508</v>
      </c>
      <c r="E91" s="764"/>
      <c r="F91" s="244"/>
      <c r="G91" s="406"/>
      <c r="H91" s="244"/>
      <c r="I91" s="244">
        <f t="shared" si="40"/>
        <v>0</v>
      </c>
      <c r="J91" s="149"/>
      <c r="K91" s="167">
        <f t="shared" si="32"/>
        <v>0</v>
      </c>
      <c r="L91" s="75"/>
      <c r="M91" s="1"/>
      <c r="N91" s="1"/>
      <c r="O91" s="1"/>
      <c r="P91" s="1"/>
      <c r="Q91" s="81"/>
      <c r="R91" s="541">
        <f t="shared" si="30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t="15.75" hidden="1" thickBot="1">
      <c r="B92" s="55"/>
      <c r="C92" s="2"/>
      <c r="D92" s="764" t="s">
        <v>509</v>
      </c>
      <c r="E92" s="764"/>
      <c r="F92" s="244"/>
      <c r="G92" s="406"/>
      <c r="H92" s="244"/>
      <c r="I92" s="244">
        <f t="shared" si="40"/>
        <v>0</v>
      </c>
      <c r="J92" s="149"/>
      <c r="K92" s="167">
        <f t="shared" si="32"/>
        <v>0</v>
      </c>
      <c r="L92" s="75"/>
      <c r="M92" s="1"/>
      <c r="N92" s="1"/>
      <c r="O92" s="1"/>
      <c r="P92" s="1"/>
      <c r="Q92" s="81"/>
      <c r="R92" s="541">
        <f t="shared" si="30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t="15.75" hidden="1" thickBot="1">
      <c r="B93" s="55"/>
      <c r="C93" s="2"/>
      <c r="D93" s="764" t="s">
        <v>510</v>
      </c>
      <c r="E93" s="764"/>
      <c r="F93" s="244"/>
      <c r="G93" s="406"/>
      <c r="H93" s="244"/>
      <c r="I93" s="244">
        <f t="shared" si="40"/>
        <v>0</v>
      </c>
      <c r="J93" s="149"/>
      <c r="K93" s="167">
        <f t="shared" si="32"/>
        <v>0</v>
      </c>
      <c r="L93" s="75"/>
      <c r="M93" s="1"/>
      <c r="N93" s="1"/>
      <c r="O93" s="1"/>
      <c r="P93" s="1"/>
      <c r="Q93" s="81"/>
      <c r="R93" s="541">
        <f t="shared" si="30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t="25.5" hidden="1" customHeight="1">
      <c r="B94" s="55"/>
      <c r="C94" s="2"/>
      <c r="D94" s="735" t="s">
        <v>511</v>
      </c>
      <c r="E94" s="735"/>
      <c r="F94" s="254"/>
      <c r="G94" s="409"/>
      <c r="H94" s="254"/>
      <c r="I94" s="254">
        <f t="shared" si="40"/>
        <v>0</v>
      </c>
      <c r="J94" s="159"/>
      <c r="K94" s="167">
        <f t="shared" si="32"/>
        <v>0</v>
      </c>
      <c r="L94" s="75"/>
      <c r="M94" s="1"/>
      <c r="N94" s="1"/>
      <c r="O94" s="1"/>
      <c r="P94" s="1"/>
      <c r="Q94" s="81"/>
      <c r="R94" s="541">
        <f t="shared" si="30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15.75" hidden="1" thickBot="1">
      <c r="B95" s="55"/>
      <c r="C95" s="2"/>
      <c r="D95" s="764" t="s">
        <v>805</v>
      </c>
      <c r="E95" s="764"/>
      <c r="F95" s="244"/>
      <c r="G95" s="406"/>
      <c r="H95" s="244"/>
      <c r="I95" s="244">
        <f t="shared" si="40"/>
        <v>0</v>
      </c>
      <c r="J95" s="149"/>
      <c r="K95" s="167">
        <f t="shared" si="32"/>
        <v>0</v>
      </c>
      <c r="L95" s="75"/>
      <c r="M95" s="1"/>
      <c r="N95" s="1"/>
      <c r="O95" s="1"/>
      <c r="P95" s="1"/>
      <c r="Q95" s="81"/>
      <c r="R95" s="541">
        <f t="shared" si="30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t="25.5" hidden="1" customHeight="1">
      <c r="B96" s="55"/>
      <c r="C96" s="2"/>
      <c r="D96" s="735" t="s">
        <v>512</v>
      </c>
      <c r="E96" s="735"/>
      <c r="F96" s="254"/>
      <c r="G96" s="409"/>
      <c r="H96" s="254"/>
      <c r="I96" s="254">
        <f t="shared" si="40"/>
        <v>0</v>
      </c>
      <c r="J96" s="159"/>
      <c r="K96" s="167">
        <f t="shared" si="32"/>
        <v>0</v>
      </c>
      <c r="L96" s="75"/>
      <c r="M96" s="1"/>
      <c r="N96" s="1"/>
      <c r="O96" s="1"/>
      <c r="P96" s="1"/>
      <c r="Q96" s="81"/>
      <c r="R96" s="541">
        <f t="shared" si="30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>
      <c r="B97" s="55"/>
      <c r="C97" s="2"/>
      <c r="D97" s="735" t="s">
        <v>513</v>
      </c>
      <c r="E97" s="735"/>
      <c r="F97" s="254"/>
      <c r="G97" s="409"/>
      <c r="H97" s="254"/>
      <c r="I97" s="254">
        <f t="shared" si="40"/>
        <v>0</v>
      </c>
      <c r="J97" s="159"/>
      <c r="K97" s="167">
        <f t="shared" si="32"/>
        <v>0</v>
      </c>
      <c r="L97" s="75"/>
      <c r="M97" s="1"/>
      <c r="N97" s="1"/>
      <c r="O97" s="1"/>
      <c r="P97" s="1"/>
      <c r="Q97" s="81"/>
      <c r="R97" s="541">
        <f t="shared" si="30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s="41" customFormat="1" ht="15" hidden="1" customHeight="1">
      <c r="A98" s="127" t="s">
        <v>230</v>
      </c>
      <c r="B98" s="108" t="s">
        <v>663</v>
      </c>
      <c r="C98" s="820" t="s">
        <v>806</v>
      </c>
      <c r="D98" s="821"/>
      <c r="E98" s="821"/>
      <c r="F98" s="253">
        <f>F99+F100+F101+F102+F103+F104+F105+F106+F107+F108</f>
        <v>0</v>
      </c>
      <c r="G98" s="408">
        <f>G99+G100+G101+G102+G103+G104+G105+G106+G107+G108</f>
        <v>0</v>
      </c>
      <c r="H98" s="253">
        <f>H99+H100+H101+H102+H103+H104+H105+H106+H107+H108</f>
        <v>0</v>
      </c>
      <c r="I98" s="253">
        <f>I99+I100+I101+I102+I103+I104+I105+I106+I107+I108</f>
        <v>0</v>
      </c>
      <c r="J98" s="158">
        <f t="shared" ref="J98:X98" si="41">J99+J100+J101+J102+J103+J104+J105+J106+J107+J108</f>
        <v>0</v>
      </c>
      <c r="K98" s="170">
        <f t="shared" si="32"/>
        <v>0</v>
      </c>
      <c r="L98" s="110">
        <f t="shared" si="41"/>
        <v>0</v>
      </c>
      <c r="M98" s="111">
        <f t="shared" si="41"/>
        <v>0</v>
      </c>
      <c r="N98" s="111">
        <f t="shared" si="41"/>
        <v>0</v>
      </c>
      <c r="O98" s="111">
        <f t="shared" si="41"/>
        <v>0</v>
      </c>
      <c r="P98" s="111">
        <f t="shared" si="41"/>
        <v>0</v>
      </c>
      <c r="Q98" s="114">
        <f t="shared" si="41"/>
        <v>0</v>
      </c>
      <c r="R98" s="543">
        <f t="shared" si="30"/>
        <v>0</v>
      </c>
      <c r="S98" s="449">
        <f t="shared" si="41"/>
        <v>0</v>
      </c>
      <c r="T98" s="111">
        <f t="shared" si="41"/>
        <v>0</v>
      </c>
      <c r="U98" s="114">
        <f t="shared" si="41"/>
        <v>0</v>
      </c>
      <c r="V98" s="491">
        <f t="shared" si="41"/>
        <v>0</v>
      </c>
      <c r="W98" s="113">
        <f t="shared" si="41"/>
        <v>0</v>
      </c>
      <c r="X98" s="115">
        <f t="shared" si="41"/>
        <v>0</v>
      </c>
      <c r="Y98" s="210"/>
      <c r="Z98" s="209"/>
    </row>
    <row r="99" spans="1:26" ht="15.75" hidden="1" thickBot="1">
      <c r="B99" s="55"/>
      <c r="C99" s="2"/>
      <c r="D99" s="764" t="s">
        <v>369</v>
      </c>
      <c r="E99" s="764"/>
      <c r="F99" s="244"/>
      <c r="G99" s="406"/>
      <c r="H99" s="244"/>
      <c r="I99" s="244">
        <f t="shared" ref="I99:I108" si="42">SUM(L99:X99)</f>
        <v>0</v>
      </c>
      <c r="J99" s="149"/>
      <c r="K99" s="167">
        <f t="shared" si="32"/>
        <v>0</v>
      </c>
      <c r="L99" s="75"/>
      <c r="M99" s="1"/>
      <c r="N99" s="1"/>
      <c r="O99" s="1"/>
      <c r="P99" s="1"/>
      <c r="Q99" s="81"/>
      <c r="R99" s="541">
        <f t="shared" si="30"/>
        <v>0</v>
      </c>
      <c r="S99" s="447"/>
      <c r="T99" s="1"/>
      <c r="U99" s="81"/>
      <c r="V99" s="490"/>
      <c r="W99" s="42"/>
      <c r="X99" s="44"/>
      <c r="Y99" s="210"/>
      <c r="Z99" s="209"/>
    </row>
    <row r="100" spans="1:26" ht="15.75" hidden="1" thickBot="1">
      <c r="B100" s="55"/>
      <c r="C100" s="2"/>
      <c r="D100" s="764" t="s">
        <v>514</v>
      </c>
      <c r="E100" s="764"/>
      <c r="F100" s="244"/>
      <c r="G100" s="406"/>
      <c r="H100" s="244"/>
      <c r="I100" s="244">
        <f t="shared" si="42"/>
        <v>0</v>
      </c>
      <c r="J100" s="149"/>
      <c r="K100" s="167">
        <f t="shared" si="32"/>
        <v>0</v>
      </c>
      <c r="L100" s="75"/>
      <c r="M100" s="1"/>
      <c r="N100" s="1"/>
      <c r="O100" s="1"/>
      <c r="P100" s="1"/>
      <c r="Q100" s="81"/>
      <c r="R100" s="541">
        <f t="shared" si="30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t="15.75" hidden="1" thickBot="1">
      <c r="B101" s="55"/>
      <c r="C101" s="2"/>
      <c r="D101" s="764" t="s">
        <v>516</v>
      </c>
      <c r="E101" s="764"/>
      <c r="F101" s="244"/>
      <c r="G101" s="406"/>
      <c r="H101" s="244"/>
      <c r="I101" s="244">
        <f t="shared" si="42"/>
        <v>0</v>
      </c>
      <c r="J101" s="149"/>
      <c r="K101" s="167">
        <f t="shared" si="32"/>
        <v>0</v>
      </c>
      <c r="L101" s="75"/>
      <c r="M101" s="1"/>
      <c r="N101" s="1"/>
      <c r="O101" s="1"/>
      <c r="P101" s="1"/>
      <c r="Q101" s="81"/>
      <c r="R101" s="541">
        <f t="shared" si="30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t="15.75" hidden="1" thickBot="1">
      <c r="B102" s="55"/>
      <c r="C102" s="2"/>
      <c r="D102" s="764" t="s">
        <v>808</v>
      </c>
      <c r="E102" s="764"/>
      <c r="F102" s="244"/>
      <c r="G102" s="406"/>
      <c r="H102" s="244"/>
      <c r="I102" s="244">
        <f t="shared" si="42"/>
        <v>0</v>
      </c>
      <c r="J102" s="149"/>
      <c r="K102" s="167">
        <f t="shared" si="32"/>
        <v>0</v>
      </c>
      <c r="L102" s="75"/>
      <c r="M102" s="1"/>
      <c r="N102" s="1"/>
      <c r="O102" s="1"/>
      <c r="P102" s="1"/>
      <c r="Q102" s="81"/>
      <c r="R102" s="541">
        <f t="shared" si="30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t="15.75" hidden="1" thickBot="1">
      <c r="B103" s="55"/>
      <c r="C103" s="2"/>
      <c r="D103" s="764" t="s">
        <v>521</v>
      </c>
      <c r="E103" s="764"/>
      <c r="F103" s="244"/>
      <c r="G103" s="406"/>
      <c r="H103" s="244"/>
      <c r="I103" s="244">
        <f t="shared" si="42"/>
        <v>0</v>
      </c>
      <c r="J103" s="149"/>
      <c r="K103" s="167">
        <f t="shared" si="32"/>
        <v>0</v>
      </c>
      <c r="L103" s="75"/>
      <c r="M103" s="1"/>
      <c r="N103" s="1"/>
      <c r="O103" s="1"/>
      <c r="P103" s="1"/>
      <c r="Q103" s="81"/>
      <c r="R103" s="541">
        <f t="shared" si="30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t="15.75" hidden="1" thickBot="1">
      <c r="B104" s="55"/>
      <c r="C104" s="2"/>
      <c r="D104" s="764" t="s">
        <v>519</v>
      </c>
      <c r="E104" s="764"/>
      <c r="F104" s="244"/>
      <c r="G104" s="406"/>
      <c r="H104" s="244"/>
      <c r="I104" s="244">
        <f t="shared" si="42"/>
        <v>0</v>
      </c>
      <c r="J104" s="149"/>
      <c r="K104" s="167">
        <f t="shared" si="32"/>
        <v>0</v>
      </c>
      <c r="L104" s="75"/>
      <c r="M104" s="1"/>
      <c r="N104" s="1"/>
      <c r="O104" s="1"/>
      <c r="P104" s="1"/>
      <c r="Q104" s="81"/>
      <c r="R104" s="541">
        <f t="shared" si="30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t="25.5" hidden="1" customHeight="1">
      <c r="B105" s="55"/>
      <c r="C105" s="2"/>
      <c r="D105" s="735" t="s">
        <v>523</v>
      </c>
      <c r="E105" s="735"/>
      <c r="F105" s="254"/>
      <c r="G105" s="409"/>
      <c r="H105" s="254"/>
      <c r="I105" s="254">
        <f t="shared" si="42"/>
        <v>0</v>
      </c>
      <c r="J105" s="159"/>
      <c r="K105" s="167">
        <f t="shared" si="32"/>
        <v>0</v>
      </c>
      <c r="L105" s="75"/>
      <c r="M105" s="1"/>
      <c r="N105" s="1"/>
      <c r="O105" s="1"/>
      <c r="P105" s="1"/>
      <c r="Q105" s="81"/>
      <c r="R105" s="541">
        <f t="shared" si="30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15.75" hidden="1" thickBot="1">
      <c r="B106" s="55"/>
      <c r="C106" s="2"/>
      <c r="D106" s="764" t="s">
        <v>807</v>
      </c>
      <c r="E106" s="764"/>
      <c r="F106" s="244"/>
      <c r="G106" s="406"/>
      <c r="H106" s="244"/>
      <c r="I106" s="244">
        <f t="shared" si="42"/>
        <v>0</v>
      </c>
      <c r="J106" s="149"/>
      <c r="K106" s="167">
        <f t="shared" si="32"/>
        <v>0</v>
      </c>
      <c r="L106" s="75"/>
      <c r="M106" s="1"/>
      <c r="N106" s="1"/>
      <c r="O106" s="1"/>
      <c r="P106" s="1"/>
      <c r="Q106" s="81"/>
      <c r="R106" s="541">
        <f t="shared" si="30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t="25.5" hidden="1" customHeight="1">
      <c r="B107" s="55"/>
      <c r="C107" s="2"/>
      <c r="D107" s="735" t="s">
        <v>526</v>
      </c>
      <c r="E107" s="735"/>
      <c r="F107" s="254"/>
      <c r="G107" s="409"/>
      <c r="H107" s="254"/>
      <c r="I107" s="254">
        <f t="shared" si="42"/>
        <v>0</v>
      </c>
      <c r="J107" s="159"/>
      <c r="K107" s="167">
        <f t="shared" si="32"/>
        <v>0</v>
      </c>
      <c r="L107" s="75"/>
      <c r="M107" s="1"/>
      <c r="N107" s="1"/>
      <c r="O107" s="1"/>
      <c r="P107" s="1"/>
      <c r="Q107" s="81"/>
      <c r="R107" s="541">
        <f t="shared" si="30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>
      <c r="B108" s="55"/>
      <c r="C108" s="2"/>
      <c r="D108" s="735" t="s">
        <v>528</v>
      </c>
      <c r="E108" s="735"/>
      <c r="F108" s="254"/>
      <c r="G108" s="409"/>
      <c r="H108" s="254"/>
      <c r="I108" s="254">
        <f t="shared" si="42"/>
        <v>0</v>
      </c>
      <c r="J108" s="159"/>
      <c r="K108" s="167">
        <f t="shared" si="32"/>
        <v>0</v>
      </c>
      <c r="L108" s="75"/>
      <c r="M108" s="1"/>
      <c r="N108" s="1"/>
      <c r="O108" s="1"/>
      <c r="P108" s="1"/>
      <c r="Q108" s="81"/>
      <c r="R108" s="541">
        <f t="shared" si="30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s="41" customFormat="1" ht="15.75" hidden="1" thickBot="1">
      <c r="A109" s="127" t="s">
        <v>231</v>
      </c>
      <c r="B109" s="108" t="s">
        <v>664</v>
      </c>
      <c r="C109" s="777" t="s">
        <v>232</v>
      </c>
      <c r="D109" s="778"/>
      <c r="E109" s="778"/>
      <c r="F109" s="255">
        <f>F110+F111+F112+F113+F114+F115+F116+F117+F118+F119</f>
        <v>0</v>
      </c>
      <c r="G109" s="410">
        <f>G110+G111+G112+G113+G114+G115+G116+G117+G118+G119</f>
        <v>0</v>
      </c>
      <c r="H109" s="255">
        <f>H110+H111+H112+H113+H114+H115+H116+H117+H118+H119</f>
        <v>0</v>
      </c>
      <c r="I109" s="255">
        <f>I110+I111+I112+I113+I114+I115+I116+I117+I118+I119</f>
        <v>0</v>
      </c>
      <c r="J109" s="160">
        <f t="shared" ref="J109:X109" si="43">J110+J111+J112+J113+J114+J115+J116+J117+J118+J119</f>
        <v>0</v>
      </c>
      <c r="K109" s="170">
        <f t="shared" si="32"/>
        <v>0</v>
      </c>
      <c r="L109" s="110">
        <f t="shared" si="43"/>
        <v>0</v>
      </c>
      <c r="M109" s="111">
        <f t="shared" si="43"/>
        <v>0</v>
      </c>
      <c r="N109" s="111">
        <f t="shared" si="43"/>
        <v>0</v>
      </c>
      <c r="O109" s="111">
        <f t="shared" si="43"/>
        <v>0</v>
      </c>
      <c r="P109" s="111">
        <f t="shared" si="43"/>
        <v>0</v>
      </c>
      <c r="Q109" s="114">
        <f t="shared" si="43"/>
        <v>0</v>
      </c>
      <c r="R109" s="543">
        <f t="shared" si="30"/>
        <v>0</v>
      </c>
      <c r="S109" s="449">
        <f t="shared" si="43"/>
        <v>0</v>
      </c>
      <c r="T109" s="111">
        <f t="shared" si="43"/>
        <v>0</v>
      </c>
      <c r="U109" s="114">
        <f t="shared" si="43"/>
        <v>0</v>
      </c>
      <c r="V109" s="491">
        <f t="shared" si="43"/>
        <v>0</v>
      </c>
      <c r="W109" s="113">
        <f t="shared" si="43"/>
        <v>0</v>
      </c>
      <c r="X109" s="115">
        <f t="shared" si="43"/>
        <v>0</v>
      </c>
      <c r="Y109" s="210"/>
      <c r="Z109" s="209"/>
    </row>
    <row r="110" spans="1:26" ht="15.75" hidden="1" thickBot="1">
      <c r="B110" s="55"/>
      <c r="C110" s="2"/>
      <c r="D110" s="764" t="s">
        <v>368</v>
      </c>
      <c r="E110" s="764"/>
      <c r="F110" s="244"/>
      <c r="G110" s="406"/>
      <c r="H110" s="244"/>
      <c r="I110" s="244">
        <f t="shared" ref="I110:I119" si="44">SUM(L110:X110)</f>
        <v>0</v>
      </c>
      <c r="J110" s="149"/>
      <c r="K110" s="167">
        <f t="shared" si="32"/>
        <v>0</v>
      </c>
      <c r="L110" s="75"/>
      <c r="M110" s="1"/>
      <c r="N110" s="1"/>
      <c r="O110" s="1"/>
      <c r="P110" s="1"/>
      <c r="Q110" s="81"/>
      <c r="R110" s="541">
        <f t="shared" si="30"/>
        <v>0</v>
      </c>
      <c r="S110" s="447"/>
      <c r="T110" s="1"/>
      <c r="U110" s="81"/>
      <c r="V110" s="490"/>
      <c r="W110" s="42"/>
      <c r="X110" s="44"/>
      <c r="Y110" s="210"/>
      <c r="Z110" s="209"/>
    </row>
    <row r="111" spans="1:26" ht="15.75" hidden="1" thickBot="1">
      <c r="B111" s="55"/>
      <c r="C111" s="2"/>
      <c r="D111" s="764" t="s">
        <v>515</v>
      </c>
      <c r="E111" s="764"/>
      <c r="F111" s="244"/>
      <c r="G111" s="406"/>
      <c r="H111" s="244"/>
      <c r="I111" s="244">
        <f t="shared" si="44"/>
        <v>0</v>
      </c>
      <c r="J111" s="149"/>
      <c r="K111" s="167">
        <f t="shared" si="32"/>
        <v>0</v>
      </c>
      <c r="L111" s="75"/>
      <c r="M111" s="1"/>
      <c r="N111" s="1"/>
      <c r="O111" s="1"/>
      <c r="P111" s="1"/>
      <c r="Q111" s="81"/>
      <c r="R111" s="541">
        <f t="shared" si="30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t="15.75" hidden="1" thickBot="1">
      <c r="B112" s="55"/>
      <c r="C112" s="2"/>
      <c r="D112" s="764" t="s">
        <v>517</v>
      </c>
      <c r="E112" s="764"/>
      <c r="F112" s="244"/>
      <c r="G112" s="406"/>
      <c r="H112" s="244"/>
      <c r="I112" s="244">
        <f t="shared" si="44"/>
        <v>0</v>
      </c>
      <c r="J112" s="149"/>
      <c r="K112" s="167">
        <f t="shared" si="32"/>
        <v>0</v>
      </c>
      <c r="L112" s="75"/>
      <c r="M112" s="1"/>
      <c r="N112" s="1"/>
      <c r="O112" s="1"/>
      <c r="P112" s="1"/>
      <c r="Q112" s="81"/>
      <c r="R112" s="541">
        <f t="shared" si="30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t="15.75" hidden="1" thickBot="1">
      <c r="B113" s="55"/>
      <c r="C113" s="2"/>
      <c r="D113" s="764" t="s">
        <v>518</v>
      </c>
      <c r="E113" s="764"/>
      <c r="F113" s="244"/>
      <c r="G113" s="406"/>
      <c r="H113" s="244"/>
      <c r="I113" s="244">
        <f t="shared" si="44"/>
        <v>0</v>
      </c>
      <c r="J113" s="149"/>
      <c r="K113" s="167">
        <f t="shared" si="32"/>
        <v>0</v>
      </c>
      <c r="L113" s="75"/>
      <c r="M113" s="1"/>
      <c r="N113" s="1"/>
      <c r="O113" s="1"/>
      <c r="P113" s="1"/>
      <c r="Q113" s="81"/>
      <c r="R113" s="541">
        <f t="shared" si="30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t="15.75" hidden="1" thickBot="1">
      <c r="B114" s="55"/>
      <c r="C114" s="2"/>
      <c r="D114" s="764" t="s">
        <v>522</v>
      </c>
      <c r="E114" s="764"/>
      <c r="F114" s="244"/>
      <c r="G114" s="406"/>
      <c r="H114" s="244"/>
      <c r="I114" s="244">
        <f t="shared" si="44"/>
        <v>0</v>
      </c>
      <c r="J114" s="149"/>
      <c r="K114" s="167">
        <f t="shared" si="32"/>
        <v>0</v>
      </c>
      <c r="L114" s="75"/>
      <c r="M114" s="1"/>
      <c r="N114" s="1"/>
      <c r="O114" s="1"/>
      <c r="P114" s="1"/>
      <c r="Q114" s="81"/>
      <c r="R114" s="541">
        <f t="shared" si="30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t="15.75" hidden="1" thickBot="1">
      <c r="B115" s="55"/>
      <c r="C115" s="2"/>
      <c r="D115" s="764" t="s">
        <v>520</v>
      </c>
      <c r="E115" s="764"/>
      <c r="F115" s="244"/>
      <c r="G115" s="406"/>
      <c r="H115" s="244"/>
      <c r="I115" s="244">
        <f t="shared" si="44"/>
        <v>0</v>
      </c>
      <c r="J115" s="149"/>
      <c r="K115" s="167">
        <f t="shared" si="32"/>
        <v>0</v>
      </c>
      <c r="L115" s="75"/>
      <c r="M115" s="1"/>
      <c r="N115" s="1"/>
      <c r="O115" s="1"/>
      <c r="P115" s="1"/>
      <c r="Q115" s="81"/>
      <c r="R115" s="541">
        <f t="shared" si="30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t="25.5" hidden="1" customHeight="1">
      <c r="B116" s="55"/>
      <c r="C116" s="2"/>
      <c r="D116" s="735" t="s">
        <v>524</v>
      </c>
      <c r="E116" s="735"/>
      <c r="F116" s="254"/>
      <c r="G116" s="409"/>
      <c r="H116" s="254"/>
      <c r="I116" s="254">
        <f t="shared" si="44"/>
        <v>0</v>
      </c>
      <c r="J116" s="159"/>
      <c r="K116" s="167">
        <f t="shared" si="32"/>
        <v>0</v>
      </c>
      <c r="L116" s="75"/>
      <c r="M116" s="1"/>
      <c r="N116" s="1"/>
      <c r="O116" s="1"/>
      <c r="P116" s="1"/>
      <c r="Q116" s="81"/>
      <c r="R116" s="541">
        <f t="shared" si="30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15.75" hidden="1" thickBot="1">
      <c r="B117" s="55"/>
      <c r="C117" s="2"/>
      <c r="D117" s="764" t="s">
        <v>525</v>
      </c>
      <c r="E117" s="764"/>
      <c r="F117" s="244"/>
      <c r="G117" s="406"/>
      <c r="H117" s="244"/>
      <c r="I117" s="244">
        <f t="shared" si="44"/>
        <v>0</v>
      </c>
      <c r="J117" s="149"/>
      <c r="K117" s="167">
        <f t="shared" si="32"/>
        <v>0</v>
      </c>
      <c r="L117" s="75"/>
      <c r="M117" s="1"/>
      <c r="N117" s="1"/>
      <c r="O117" s="1"/>
      <c r="P117" s="1"/>
      <c r="Q117" s="81"/>
      <c r="R117" s="541">
        <f t="shared" si="30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t="25.5" hidden="1" customHeight="1">
      <c r="B118" s="55"/>
      <c r="C118" s="2"/>
      <c r="D118" s="735" t="s">
        <v>527</v>
      </c>
      <c r="E118" s="735"/>
      <c r="F118" s="254"/>
      <c r="G118" s="409"/>
      <c r="H118" s="254"/>
      <c r="I118" s="254">
        <f t="shared" si="44"/>
        <v>0</v>
      </c>
      <c r="J118" s="159"/>
      <c r="K118" s="167">
        <f t="shared" si="32"/>
        <v>0</v>
      </c>
      <c r="L118" s="75"/>
      <c r="M118" s="1"/>
      <c r="N118" s="1"/>
      <c r="O118" s="1"/>
      <c r="P118" s="1"/>
      <c r="Q118" s="81"/>
      <c r="R118" s="541">
        <f t="shared" si="30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>
      <c r="B119" s="55"/>
      <c r="C119" s="2"/>
      <c r="D119" s="735" t="s">
        <v>529</v>
      </c>
      <c r="E119" s="735"/>
      <c r="F119" s="254"/>
      <c r="G119" s="409"/>
      <c r="H119" s="254"/>
      <c r="I119" s="254">
        <f t="shared" si="44"/>
        <v>0</v>
      </c>
      <c r="J119" s="159"/>
      <c r="K119" s="167">
        <f t="shared" si="32"/>
        <v>0</v>
      </c>
      <c r="L119" s="75"/>
      <c r="M119" s="1"/>
      <c r="N119" s="1"/>
      <c r="O119" s="1"/>
      <c r="P119" s="1"/>
      <c r="Q119" s="81"/>
      <c r="R119" s="541">
        <f t="shared" si="30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s="41" customFormat="1" ht="27.75" hidden="1" customHeight="1">
      <c r="A120" s="127" t="s">
        <v>233</v>
      </c>
      <c r="B120" s="108" t="s">
        <v>665</v>
      </c>
      <c r="C120" s="820" t="s">
        <v>809</v>
      </c>
      <c r="D120" s="821"/>
      <c r="E120" s="821"/>
      <c r="F120" s="253">
        <f>F121+F122</f>
        <v>0</v>
      </c>
      <c r="G120" s="408">
        <f>G121+G122</f>
        <v>0</v>
      </c>
      <c r="H120" s="253">
        <f>H121+H122</f>
        <v>0</v>
      </c>
      <c r="I120" s="253">
        <f>I121+I122</f>
        <v>0</v>
      </c>
      <c r="J120" s="158">
        <f t="shared" ref="J120:X120" si="45">J121+J122</f>
        <v>0</v>
      </c>
      <c r="K120" s="170">
        <f t="shared" si="32"/>
        <v>0</v>
      </c>
      <c r="L120" s="110">
        <f t="shared" si="45"/>
        <v>0</v>
      </c>
      <c r="M120" s="111">
        <f t="shared" si="45"/>
        <v>0</v>
      </c>
      <c r="N120" s="111">
        <f t="shared" si="45"/>
        <v>0</v>
      </c>
      <c r="O120" s="111">
        <f t="shared" si="45"/>
        <v>0</v>
      </c>
      <c r="P120" s="111">
        <f t="shared" si="45"/>
        <v>0</v>
      </c>
      <c r="Q120" s="114">
        <f t="shared" si="45"/>
        <v>0</v>
      </c>
      <c r="R120" s="543">
        <f t="shared" si="30"/>
        <v>0</v>
      </c>
      <c r="S120" s="449">
        <f t="shared" si="45"/>
        <v>0</v>
      </c>
      <c r="T120" s="111">
        <f t="shared" si="45"/>
        <v>0</v>
      </c>
      <c r="U120" s="114">
        <f t="shared" si="45"/>
        <v>0</v>
      </c>
      <c r="V120" s="491">
        <f t="shared" si="45"/>
        <v>0</v>
      </c>
      <c r="W120" s="113">
        <f t="shared" si="45"/>
        <v>0</v>
      </c>
      <c r="X120" s="115">
        <f t="shared" si="45"/>
        <v>0</v>
      </c>
      <c r="Y120" s="210"/>
      <c r="Z120" s="209"/>
    </row>
    <row r="121" spans="1:26" ht="15.75" hidden="1" thickBot="1">
      <c r="B121" s="55"/>
      <c r="C121" s="2"/>
      <c r="D121" s="764" t="s">
        <v>531</v>
      </c>
      <c r="E121" s="764"/>
      <c r="F121" s="244"/>
      <c r="G121" s="406"/>
      <c r="H121" s="244"/>
      <c r="I121" s="244">
        <f t="shared" ref="I121:I122" si="46">SUM(L121:X121)</f>
        <v>0</v>
      </c>
      <c r="J121" s="149"/>
      <c r="K121" s="167">
        <f t="shared" si="32"/>
        <v>0</v>
      </c>
      <c r="L121" s="75"/>
      <c r="M121" s="1"/>
      <c r="N121" s="1"/>
      <c r="O121" s="1"/>
      <c r="P121" s="1"/>
      <c r="Q121" s="81"/>
      <c r="R121" s="541">
        <f t="shared" si="30"/>
        <v>0</v>
      </c>
      <c r="S121" s="447"/>
      <c r="T121" s="1"/>
      <c r="U121" s="81"/>
      <c r="V121" s="490"/>
      <c r="W121" s="42"/>
      <c r="X121" s="44"/>
      <c r="Y121" s="210"/>
      <c r="Z121" s="209"/>
    </row>
    <row r="122" spans="1:26" ht="25.5" hidden="1" customHeight="1">
      <c r="B122" s="55"/>
      <c r="C122" s="2"/>
      <c r="D122" s="735" t="s">
        <v>530</v>
      </c>
      <c r="E122" s="735"/>
      <c r="F122" s="254"/>
      <c r="G122" s="409"/>
      <c r="H122" s="254"/>
      <c r="I122" s="254">
        <f t="shared" si="46"/>
        <v>0</v>
      </c>
      <c r="J122" s="159"/>
      <c r="K122" s="167">
        <f t="shared" si="32"/>
        <v>0</v>
      </c>
      <c r="L122" s="75"/>
      <c r="M122" s="1"/>
      <c r="N122" s="1"/>
      <c r="O122" s="1"/>
      <c r="P122" s="1"/>
      <c r="Q122" s="81"/>
      <c r="R122" s="541">
        <f t="shared" si="30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s="41" customFormat="1" ht="15.75" hidden="1" thickBot="1">
      <c r="A123" s="127" t="s">
        <v>234</v>
      </c>
      <c r="B123" s="108" t="s">
        <v>667</v>
      </c>
      <c r="C123" s="820" t="s">
        <v>810</v>
      </c>
      <c r="D123" s="821"/>
      <c r="E123" s="821"/>
      <c r="F123" s="253">
        <f>F124+F125+F126+F127+F128+F129+F130+F131+F132+F133+F134</f>
        <v>0</v>
      </c>
      <c r="G123" s="408">
        <f>G124+G125+G126+G127+G128+G129+G130+G131+G132+G133+G134</f>
        <v>0</v>
      </c>
      <c r="H123" s="253">
        <f>H124+H125+H126+H127+H128+H129+H130+H131+H132+H133+H134</f>
        <v>0</v>
      </c>
      <c r="I123" s="253">
        <f>I124+I125+I126+I127+I128+I129+I130+I131+I132+I133+I134</f>
        <v>0</v>
      </c>
      <c r="J123" s="158">
        <f t="shared" ref="J123:X123" si="47">J124+J125+J126+J127+J128+J129+J130+J131+J132+J133+J134</f>
        <v>0</v>
      </c>
      <c r="K123" s="170">
        <f t="shared" si="32"/>
        <v>0</v>
      </c>
      <c r="L123" s="110">
        <f t="shared" si="47"/>
        <v>0</v>
      </c>
      <c r="M123" s="111">
        <f t="shared" si="47"/>
        <v>0</v>
      </c>
      <c r="N123" s="111">
        <f t="shared" si="47"/>
        <v>0</v>
      </c>
      <c r="O123" s="111">
        <f t="shared" si="47"/>
        <v>0</v>
      </c>
      <c r="P123" s="111">
        <f t="shared" si="47"/>
        <v>0</v>
      </c>
      <c r="Q123" s="114">
        <f t="shared" si="47"/>
        <v>0</v>
      </c>
      <c r="R123" s="543">
        <f t="shared" si="30"/>
        <v>0</v>
      </c>
      <c r="S123" s="449">
        <f t="shared" si="47"/>
        <v>0</v>
      </c>
      <c r="T123" s="111">
        <f t="shared" si="47"/>
        <v>0</v>
      </c>
      <c r="U123" s="114">
        <f t="shared" si="47"/>
        <v>0</v>
      </c>
      <c r="V123" s="491">
        <f t="shared" si="47"/>
        <v>0</v>
      </c>
      <c r="W123" s="113">
        <f t="shared" si="47"/>
        <v>0</v>
      </c>
      <c r="X123" s="115">
        <f t="shared" si="47"/>
        <v>0</v>
      </c>
      <c r="Y123" s="210"/>
      <c r="Z123" s="209"/>
    </row>
    <row r="124" spans="1:26" ht="15.75" hidden="1" thickBot="1">
      <c r="B124" s="55"/>
      <c r="C124" s="2"/>
      <c r="D124" s="764" t="s">
        <v>354</v>
      </c>
      <c r="E124" s="764"/>
      <c r="F124" s="244"/>
      <c r="G124" s="406"/>
      <c r="H124" s="244"/>
      <c r="I124" s="244">
        <f t="shared" ref="I124:I137" si="48">SUM(L124:X124)</f>
        <v>0</v>
      </c>
      <c r="J124" s="149"/>
      <c r="K124" s="167">
        <f t="shared" si="32"/>
        <v>0</v>
      </c>
      <c r="L124" s="75"/>
      <c r="M124" s="1"/>
      <c r="N124" s="1"/>
      <c r="O124" s="1"/>
      <c r="P124" s="1"/>
      <c r="Q124" s="81"/>
      <c r="R124" s="541">
        <f t="shared" si="30"/>
        <v>0</v>
      </c>
      <c r="S124" s="447"/>
      <c r="T124" s="1"/>
      <c r="U124" s="81"/>
      <c r="V124" s="490"/>
      <c r="W124" s="42"/>
      <c r="X124" s="44"/>
      <c r="Y124" s="210"/>
      <c r="Z124" s="209"/>
    </row>
    <row r="125" spans="1:26" ht="15.75" hidden="1" thickBot="1">
      <c r="B125" s="55"/>
      <c r="C125" s="2"/>
      <c r="D125" s="764" t="s">
        <v>357</v>
      </c>
      <c r="E125" s="764"/>
      <c r="F125" s="244"/>
      <c r="G125" s="406"/>
      <c r="H125" s="244"/>
      <c r="I125" s="244">
        <f t="shared" si="48"/>
        <v>0</v>
      </c>
      <c r="J125" s="149"/>
      <c r="K125" s="167">
        <f t="shared" si="32"/>
        <v>0</v>
      </c>
      <c r="L125" s="75"/>
      <c r="M125" s="1"/>
      <c r="N125" s="1"/>
      <c r="O125" s="1"/>
      <c r="P125" s="1"/>
      <c r="Q125" s="81"/>
      <c r="R125" s="541">
        <f t="shared" si="30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t="15.75" hidden="1" thickBot="1">
      <c r="B126" s="55"/>
      <c r="C126" s="2"/>
      <c r="D126" s="764" t="s">
        <v>358</v>
      </c>
      <c r="E126" s="764"/>
      <c r="F126" s="244"/>
      <c r="G126" s="406"/>
      <c r="H126" s="244"/>
      <c r="I126" s="244">
        <f t="shared" si="48"/>
        <v>0</v>
      </c>
      <c r="J126" s="149"/>
      <c r="K126" s="167">
        <f t="shared" si="32"/>
        <v>0</v>
      </c>
      <c r="L126" s="75"/>
      <c r="M126" s="1"/>
      <c r="N126" s="1"/>
      <c r="O126" s="1"/>
      <c r="P126" s="1"/>
      <c r="Q126" s="81"/>
      <c r="R126" s="541">
        <f t="shared" si="30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t="15.75" hidden="1" thickBot="1">
      <c r="B127" s="55"/>
      <c r="C127" s="2"/>
      <c r="D127" s="764" t="s">
        <v>355</v>
      </c>
      <c r="E127" s="764"/>
      <c r="F127" s="244"/>
      <c r="G127" s="406"/>
      <c r="H127" s="244"/>
      <c r="I127" s="244">
        <f t="shared" si="48"/>
        <v>0</v>
      </c>
      <c r="J127" s="149"/>
      <c r="K127" s="167">
        <f t="shared" si="32"/>
        <v>0</v>
      </c>
      <c r="L127" s="75"/>
      <c r="M127" s="1"/>
      <c r="N127" s="1"/>
      <c r="O127" s="1"/>
      <c r="P127" s="1"/>
      <c r="Q127" s="81"/>
      <c r="R127" s="541">
        <f t="shared" si="30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t="15.75" hidden="1" thickBot="1">
      <c r="B128" s="55"/>
      <c r="C128" s="2"/>
      <c r="D128" s="764" t="s">
        <v>811</v>
      </c>
      <c r="E128" s="764"/>
      <c r="F128" s="244"/>
      <c r="G128" s="406"/>
      <c r="H128" s="244"/>
      <c r="I128" s="244">
        <f t="shared" si="48"/>
        <v>0</v>
      </c>
      <c r="J128" s="149"/>
      <c r="K128" s="167">
        <f t="shared" si="32"/>
        <v>0</v>
      </c>
      <c r="L128" s="75"/>
      <c r="M128" s="1"/>
      <c r="N128" s="1"/>
      <c r="O128" s="1"/>
      <c r="P128" s="1"/>
      <c r="Q128" s="81"/>
      <c r="R128" s="541">
        <f t="shared" si="30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t="25.5" hidden="1" customHeight="1">
      <c r="B129" s="55"/>
      <c r="C129" s="2"/>
      <c r="D129" s="735" t="s">
        <v>532</v>
      </c>
      <c r="E129" s="735"/>
      <c r="F129" s="254"/>
      <c r="G129" s="409"/>
      <c r="H129" s="254"/>
      <c r="I129" s="254">
        <f t="shared" si="48"/>
        <v>0</v>
      </c>
      <c r="J129" s="159"/>
      <c r="K129" s="167">
        <f t="shared" si="32"/>
        <v>0</v>
      </c>
      <c r="L129" s="75"/>
      <c r="M129" s="1"/>
      <c r="N129" s="1"/>
      <c r="O129" s="1"/>
      <c r="P129" s="1"/>
      <c r="Q129" s="81"/>
      <c r="R129" s="541">
        <f t="shared" si="30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>
      <c r="B130" s="55"/>
      <c r="C130" s="2"/>
      <c r="D130" s="735" t="s">
        <v>533</v>
      </c>
      <c r="E130" s="735"/>
      <c r="F130" s="254"/>
      <c r="G130" s="409"/>
      <c r="H130" s="254"/>
      <c r="I130" s="254">
        <f t="shared" si="48"/>
        <v>0</v>
      </c>
      <c r="J130" s="159"/>
      <c r="K130" s="167">
        <f t="shared" si="32"/>
        <v>0</v>
      </c>
      <c r="L130" s="75"/>
      <c r="M130" s="1"/>
      <c r="N130" s="1"/>
      <c r="O130" s="1"/>
      <c r="P130" s="1"/>
      <c r="Q130" s="81"/>
      <c r="R130" s="541">
        <f t="shared" si="30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15.75" hidden="1" thickBot="1">
      <c r="B131" s="55"/>
      <c r="C131" s="2"/>
      <c r="D131" s="764" t="s">
        <v>364</v>
      </c>
      <c r="E131" s="764"/>
      <c r="F131" s="244"/>
      <c r="G131" s="406"/>
      <c r="H131" s="244"/>
      <c r="I131" s="244">
        <f t="shared" si="48"/>
        <v>0</v>
      </c>
      <c r="J131" s="149"/>
      <c r="K131" s="167">
        <f t="shared" si="32"/>
        <v>0</v>
      </c>
      <c r="L131" s="75"/>
      <c r="M131" s="1"/>
      <c r="N131" s="1"/>
      <c r="O131" s="1"/>
      <c r="P131" s="1"/>
      <c r="Q131" s="81"/>
      <c r="R131" s="541">
        <f t="shared" si="30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t="15.75" hidden="1" thickBot="1">
      <c r="B132" s="55"/>
      <c r="C132" s="2"/>
      <c r="D132" s="764" t="s">
        <v>356</v>
      </c>
      <c r="E132" s="764"/>
      <c r="F132" s="244"/>
      <c r="G132" s="406"/>
      <c r="H132" s="244"/>
      <c r="I132" s="244">
        <f t="shared" si="48"/>
        <v>0</v>
      </c>
      <c r="J132" s="149"/>
      <c r="K132" s="167">
        <f t="shared" si="32"/>
        <v>0</v>
      </c>
      <c r="L132" s="75"/>
      <c r="M132" s="1"/>
      <c r="N132" s="1"/>
      <c r="O132" s="1"/>
      <c r="P132" s="1"/>
      <c r="Q132" s="81"/>
      <c r="R132" s="541">
        <f t="shared" si="30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t="25.5" hidden="1" customHeight="1">
      <c r="B133" s="55"/>
      <c r="C133" s="2"/>
      <c r="D133" s="735" t="s">
        <v>534</v>
      </c>
      <c r="E133" s="735"/>
      <c r="F133" s="254"/>
      <c r="G133" s="409"/>
      <c r="H133" s="254"/>
      <c r="I133" s="254">
        <f t="shared" si="48"/>
        <v>0</v>
      </c>
      <c r="J133" s="159"/>
      <c r="K133" s="167">
        <f t="shared" si="32"/>
        <v>0</v>
      </c>
      <c r="L133" s="75"/>
      <c r="M133" s="1"/>
      <c r="N133" s="1"/>
      <c r="O133" s="1"/>
      <c r="P133" s="1"/>
      <c r="Q133" s="81"/>
      <c r="R133" s="541">
        <f t="shared" si="30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15.75" hidden="1" thickBot="1">
      <c r="B134" s="55"/>
      <c r="C134" s="2"/>
      <c r="D134" s="764" t="s">
        <v>535</v>
      </c>
      <c r="E134" s="764"/>
      <c r="F134" s="244"/>
      <c r="G134" s="406"/>
      <c r="H134" s="244"/>
      <c r="I134" s="244">
        <f t="shared" si="48"/>
        <v>0</v>
      </c>
      <c r="J134" s="149"/>
      <c r="K134" s="167">
        <f t="shared" si="32"/>
        <v>0</v>
      </c>
      <c r="L134" s="75"/>
      <c r="M134" s="1"/>
      <c r="N134" s="1"/>
      <c r="O134" s="1"/>
      <c r="P134" s="1"/>
      <c r="Q134" s="81"/>
      <c r="R134" s="541">
        <f t="shared" ref="R134:R197" si="49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s="41" customFormat="1" ht="15.75" hidden="1" thickBot="1">
      <c r="A135" s="127" t="s">
        <v>235</v>
      </c>
      <c r="B135" s="108" t="s">
        <v>666</v>
      </c>
      <c r="C135" s="777" t="s">
        <v>236</v>
      </c>
      <c r="D135" s="778"/>
      <c r="E135" s="778"/>
      <c r="F135" s="255"/>
      <c r="G135" s="410"/>
      <c r="H135" s="255"/>
      <c r="I135" s="255">
        <f t="shared" si="48"/>
        <v>0</v>
      </c>
      <c r="J135" s="160"/>
      <c r="K135" s="170">
        <f t="shared" si="32"/>
        <v>0</v>
      </c>
      <c r="L135" s="110"/>
      <c r="M135" s="111"/>
      <c r="N135" s="111"/>
      <c r="O135" s="111"/>
      <c r="P135" s="111"/>
      <c r="Q135" s="114"/>
      <c r="R135" s="543">
        <f t="shared" si="49"/>
        <v>0</v>
      </c>
      <c r="S135" s="449"/>
      <c r="T135" s="111"/>
      <c r="U135" s="114"/>
      <c r="V135" s="491"/>
      <c r="W135" s="113"/>
      <c r="X135" s="115"/>
      <c r="Y135" s="210"/>
      <c r="Z135" s="209"/>
    </row>
    <row r="136" spans="1:26" s="41" customFormat="1" ht="15.75" hidden="1" thickBot="1">
      <c r="A136" s="127" t="s">
        <v>237</v>
      </c>
      <c r="B136" s="108" t="s">
        <v>668</v>
      </c>
      <c r="C136" s="777" t="s">
        <v>238</v>
      </c>
      <c r="D136" s="778"/>
      <c r="E136" s="778"/>
      <c r="F136" s="255"/>
      <c r="G136" s="410"/>
      <c r="H136" s="255"/>
      <c r="I136" s="255">
        <f t="shared" si="48"/>
        <v>0</v>
      </c>
      <c r="J136" s="160"/>
      <c r="K136" s="170">
        <f t="shared" si="32"/>
        <v>0</v>
      </c>
      <c r="L136" s="110"/>
      <c r="M136" s="111"/>
      <c r="N136" s="111"/>
      <c r="O136" s="111"/>
      <c r="P136" s="111"/>
      <c r="Q136" s="114"/>
      <c r="R136" s="543">
        <f t="shared" si="49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t="15.75" hidden="1" thickBot="1">
      <c r="A137" s="127" t="s">
        <v>239</v>
      </c>
      <c r="B137" s="108" t="s">
        <v>669</v>
      </c>
      <c r="C137" s="777" t="s">
        <v>240</v>
      </c>
      <c r="D137" s="778"/>
      <c r="E137" s="778"/>
      <c r="F137" s="255"/>
      <c r="G137" s="410"/>
      <c r="H137" s="255"/>
      <c r="I137" s="255">
        <f t="shared" si="48"/>
        <v>0</v>
      </c>
      <c r="J137" s="160"/>
      <c r="K137" s="170">
        <f t="shared" ref="K137:K200" si="50">SUM(I137:J137)</f>
        <v>0</v>
      </c>
      <c r="L137" s="110"/>
      <c r="M137" s="111"/>
      <c r="N137" s="111"/>
      <c r="O137" s="111"/>
      <c r="P137" s="111"/>
      <c r="Q137" s="114"/>
      <c r="R137" s="543">
        <f t="shared" si="49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t="15.75" hidden="1" thickBot="1">
      <c r="A138" s="127" t="s">
        <v>241</v>
      </c>
      <c r="B138" s="108" t="s">
        <v>670</v>
      </c>
      <c r="C138" s="777" t="s">
        <v>242</v>
      </c>
      <c r="D138" s="778"/>
      <c r="E138" s="778"/>
      <c r="F138" s="255">
        <f>F139+F140+F141+F142+F143+F144+F145+F146+F147+F148</f>
        <v>0</v>
      </c>
      <c r="G138" s="410">
        <f>G139+G140+G141+G142+G143+G144+G145+G146+G147+G148</f>
        <v>0</v>
      </c>
      <c r="H138" s="255">
        <f>H139+H140+H141+H142+H143+H144+H145+H146+H147+H148</f>
        <v>0</v>
      </c>
      <c r="I138" s="255">
        <f>I139+I140+I141+I142+I143+I144+I145+I146+I147+I148</f>
        <v>0</v>
      </c>
      <c r="J138" s="160">
        <f t="shared" ref="J138:X138" si="51">J139+J140+J141+J142+J143+J144+J145+J146+J147+J148</f>
        <v>0</v>
      </c>
      <c r="K138" s="170">
        <f t="shared" si="50"/>
        <v>0</v>
      </c>
      <c r="L138" s="110">
        <f t="shared" si="51"/>
        <v>0</v>
      </c>
      <c r="M138" s="111">
        <f t="shared" si="51"/>
        <v>0</v>
      </c>
      <c r="N138" s="111">
        <f t="shared" si="51"/>
        <v>0</v>
      </c>
      <c r="O138" s="111">
        <f t="shared" si="51"/>
        <v>0</v>
      </c>
      <c r="P138" s="111">
        <f t="shared" si="51"/>
        <v>0</v>
      </c>
      <c r="Q138" s="114">
        <f t="shared" si="51"/>
        <v>0</v>
      </c>
      <c r="R138" s="543">
        <f t="shared" si="49"/>
        <v>0</v>
      </c>
      <c r="S138" s="449">
        <f t="shared" si="51"/>
        <v>0</v>
      </c>
      <c r="T138" s="111">
        <f t="shared" si="51"/>
        <v>0</v>
      </c>
      <c r="U138" s="114">
        <f t="shared" si="51"/>
        <v>0</v>
      </c>
      <c r="V138" s="491">
        <f t="shared" si="51"/>
        <v>0</v>
      </c>
      <c r="W138" s="113">
        <f t="shared" si="51"/>
        <v>0</v>
      </c>
      <c r="X138" s="115">
        <f t="shared" si="51"/>
        <v>0</v>
      </c>
      <c r="Y138" s="210"/>
      <c r="Z138" s="209"/>
    </row>
    <row r="139" spans="1:26" ht="15.75" hidden="1" thickBot="1">
      <c r="B139" s="55"/>
      <c r="C139" s="2"/>
      <c r="D139" s="764" t="s">
        <v>359</v>
      </c>
      <c r="E139" s="764"/>
      <c r="F139" s="244"/>
      <c r="G139" s="406"/>
      <c r="H139" s="244"/>
      <c r="I139" s="244">
        <f t="shared" ref="I139:I149" si="52">SUM(L139:X139)</f>
        <v>0</v>
      </c>
      <c r="J139" s="149"/>
      <c r="K139" s="167">
        <f t="shared" si="50"/>
        <v>0</v>
      </c>
      <c r="L139" s="75"/>
      <c r="M139" s="1"/>
      <c r="N139" s="1"/>
      <c r="O139" s="1"/>
      <c r="P139" s="1"/>
      <c r="Q139" s="81"/>
      <c r="R139" s="541">
        <f t="shared" si="49"/>
        <v>0</v>
      </c>
      <c r="S139" s="447"/>
      <c r="T139" s="1"/>
      <c r="U139" s="81"/>
      <c r="V139" s="490"/>
      <c r="W139" s="42"/>
      <c r="X139" s="44"/>
      <c r="Y139" s="210"/>
      <c r="Z139" s="209"/>
    </row>
    <row r="140" spans="1:26" ht="15.75" hidden="1" thickBot="1">
      <c r="B140" s="55"/>
      <c r="C140" s="2"/>
      <c r="D140" s="764" t="s">
        <v>360</v>
      </c>
      <c r="E140" s="764"/>
      <c r="F140" s="244"/>
      <c r="G140" s="406"/>
      <c r="H140" s="244"/>
      <c r="I140" s="244">
        <f t="shared" si="52"/>
        <v>0</v>
      </c>
      <c r="J140" s="149"/>
      <c r="K140" s="167">
        <f t="shared" si="50"/>
        <v>0</v>
      </c>
      <c r="L140" s="75"/>
      <c r="M140" s="1"/>
      <c r="N140" s="1"/>
      <c r="O140" s="1"/>
      <c r="P140" s="1"/>
      <c r="Q140" s="81"/>
      <c r="R140" s="541">
        <f t="shared" si="49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t="15.75" hidden="1" thickBot="1">
      <c r="B141" s="55"/>
      <c r="C141" s="2"/>
      <c r="D141" s="764" t="s">
        <v>361</v>
      </c>
      <c r="E141" s="764"/>
      <c r="F141" s="244"/>
      <c r="G141" s="406"/>
      <c r="H141" s="244"/>
      <c r="I141" s="244">
        <f t="shared" si="52"/>
        <v>0</v>
      </c>
      <c r="J141" s="149"/>
      <c r="K141" s="167">
        <f t="shared" si="50"/>
        <v>0</v>
      </c>
      <c r="L141" s="75"/>
      <c r="M141" s="1"/>
      <c r="N141" s="1"/>
      <c r="O141" s="1"/>
      <c r="P141" s="1"/>
      <c r="Q141" s="81"/>
      <c r="R141" s="541">
        <f t="shared" si="49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t="15.75" hidden="1" thickBot="1">
      <c r="B142" s="55"/>
      <c r="C142" s="2"/>
      <c r="D142" s="764" t="s">
        <v>362</v>
      </c>
      <c r="E142" s="764"/>
      <c r="F142" s="244"/>
      <c r="G142" s="406"/>
      <c r="H142" s="244"/>
      <c r="I142" s="244">
        <f t="shared" si="52"/>
        <v>0</v>
      </c>
      <c r="J142" s="149"/>
      <c r="K142" s="167">
        <f t="shared" si="50"/>
        <v>0</v>
      </c>
      <c r="L142" s="75"/>
      <c r="M142" s="1"/>
      <c r="N142" s="1"/>
      <c r="O142" s="1"/>
      <c r="P142" s="1"/>
      <c r="Q142" s="81"/>
      <c r="R142" s="541">
        <f t="shared" si="49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t="15.75" hidden="1" thickBot="1">
      <c r="B143" s="55"/>
      <c r="C143" s="2"/>
      <c r="D143" s="764" t="s">
        <v>363</v>
      </c>
      <c r="E143" s="764"/>
      <c r="F143" s="244"/>
      <c r="G143" s="406"/>
      <c r="H143" s="244"/>
      <c r="I143" s="244">
        <f t="shared" si="52"/>
        <v>0</v>
      </c>
      <c r="J143" s="149"/>
      <c r="K143" s="167">
        <f t="shared" si="50"/>
        <v>0</v>
      </c>
      <c r="L143" s="75"/>
      <c r="M143" s="1"/>
      <c r="N143" s="1"/>
      <c r="O143" s="1"/>
      <c r="P143" s="1"/>
      <c r="Q143" s="81"/>
      <c r="R143" s="541">
        <f t="shared" si="49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t="25.5" hidden="1" customHeight="1">
      <c r="B144" s="55"/>
      <c r="C144" s="2"/>
      <c r="D144" s="735" t="s">
        <v>536</v>
      </c>
      <c r="E144" s="735"/>
      <c r="F144" s="254"/>
      <c r="G144" s="409"/>
      <c r="H144" s="254"/>
      <c r="I144" s="254">
        <f t="shared" si="52"/>
        <v>0</v>
      </c>
      <c r="J144" s="159"/>
      <c r="K144" s="167">
        <f t="shared" si="50"/>
        <v>0</v>
      </c>
      <c r="L144" s="75"/>
      <c r="M144" s="1"/>
      <c r="N144" s="1"/>
      <c r="O144" s="1"/>
      <c r="P144" s="1"/>
      <c r="Q144" s="81"/>
      <c r="R144" s="541">
        <f t="shared" si="49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>
      <c r="B145" s="55"/>
      <c r="C145" s="2"/>
      <c r="D145" s="735" t="s">
        <v>539</v>
      </c>
      <c r="E145" s="735"/>
      <c r="F145" s="254"/>
      <c r="G145" s="409"/>
      <c r="H145" s="254"/>
      <c r="I145" s="254">
        <f t="shared" si="52"/>
        <v>0</v>
      </c>
      <c r="J145" s="159"/>
      <c r="K145" s="167">
        <f t="shared" si="50"/>
        <v>0</v>
      </c>
      <c r="L145" s="75"/>
      <c r="M145" s="1"/>
      <c r="N145" s="1"/>
      <c r="O145" s="1"/>
      <c r="P145" s="1"/>
      <c r="Q145" s="81"/>
      <c r="R145" s="541">
        <f t="shared" si="49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15.75" hidden="1" thickBot="1">
      <c r="B146" s="55"/>
      <c r="C146" s="2"/>
      <c r="D146" s="764" t="s">
        <v>365</v>
      </c>
      <c r="E146" s="764"/>
      <c r="F146" s="244"/>
      <c r="G146" s="406"/>
      <c r="H146" s="244"/>
      <c r="I146" s="244">
        <f t="shared" si="52"/>
        <v>0</v>
      </c>
      <c r="J146" s="149"/>
      <c r="K146" s="167">
        <f t="shared" si="50"/>
        <v>0</v>
      </c>
      <c r="L146" s="75"/>
      <c r="M146" s="1"/>
      <c r="N146" s="1"/>
      <c r="O146" s="1"/>
      <c r="P146" s="1"/>
      <c r="Q146" s="81"/>
      <c r="R146" s="541">
        <f t="shared" si="49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t="25.5" hidden="1" customHeight="1">
      <c r="B147" s="55"/>
      <c r="C147" s="2"/>
      <c r="D147" s="735" t="s">
        <v>542</v>
      </c>
      <c r="E147" s="735"/>
      <c r="F147" s="254"/>
      <c r="G147" s="409"/>
      <c r="H147" s="254"/>
      <c r="I147" s="254">
        <f t="shared" si="52"/>
        <v>0</v>
      </c>
      <c r="J147" s="159"/>
      <c r="K147" s="167">
        <f t="shared" si="50"/>
        <v>0</v>
      </c>
      <c r="L147" s="75"/>
      <c r="M147" s="1"/>
      <c r="N147" s="1"/>
      <c r="O147" s="1"/>
      <c r="P147" s="1"/>
      <c r="Q147" s="81"/>
      <c r="R147" s="541">
        <f t="shared" si="49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15.75" hidden="1" thickBot="1">
      <c r="B148" s="55"/>
      <c r="C148" s="2"/>
      <c r="D148" s="764" t="s">
        <v>543</v>
      </c>
      <c r="E148" s="764"/>
      <c r="F148" s="244"/>
      <c r="G148" s="406"/>
      <c r="H148" s="244"/>
      <c r="I148" s="244">
        <f t="shared" si="52"/>
        <v>0</v>
      </c>
      <c r="J148" s="149"/>
      <c r="K148" s="167">
        <f t="shared" si="50"/>
        <v>0</v>
      </c>
      <c r="L148" s="75"/>
      <c r="M148" s="1"/>
      <c r="N148" s="1"/>
      <c r="O148" s="1"/>
      <c r="P148" s="1"/>
      <c r="Q148" s="81"/>
      <c r="R148" s="541">
        <f t="shared" si="49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s="41" customFormat="1" ht="15.75" hidden="1" thickBot="1">
      <c r="A149" s="127" t="s">
        <v>243</v>
      </c>
      <c r="B149" s="136" t="s">
        <v>671</v>
      </c>
      <c r="C149" s="818" t="s">
        <v>244</v>
      </c>
      <c r="D149" s="819"/>
      <c r="E149" s="819"/>
      <c r="F149" s="256"/>
      <c r="G149" s="411"/>
      <c r="H149" s="256"/>
      <c r="I149" s="256">
        <f t="shared" si="52"/>
        <v>0</v>
      </c>
      <c r="J149" s="161"/>
      <c r="K149" s="170">
        <f t="shared" si="50"/>
        <v>0</v>
      </c>
      <c r="L149" s="110"/>
      <c r="M149" s="111"/>
      <c r="N149" s="111"/>
      <c r="O149" s="111"/>
      <c r="P149" s="111"/>
      <c r="Q149" s="114"/>
      <c r="R149" s="543">
        <f t="shared" si="49"/>
        <v>0</v>
      </c>
      <c r="S149" s="449"/>
      <c r="T149" s="111"/>
      <c r="U149" s="114"/>
      <c r="V149" s="491"/>
      <c r="W149" s="113"/>
      <c r="X149" s="115"/>
      <c r="Y149" s="210"/>
      <c r="Z149" s="209"/>
    </row>
    <row r="150" spans="1:26" ht="15.75" thickBot="1">
      <c r="B150" s="100" t="s">
        <v>245</v>
      </c>
      <c r="C150" s="773" t="s">
        <v>246</v>
      </c>
      <c r="D150" s="774"/>
      <c r="E150" s="774"/>
      <c r="F150" s="247">
        <f>F151+F152+F155+F156+F157+F158+F159</f>
        <v>241300</v>
      </c>
      <c r="G150" s="402">
        <f>G151+G152+G155+G156+G157+G158+G159</f>
        <v>242970</v>
      </c>
      <c r="H150" s="247">
        <f>H151+H152+H155+H156+H157+H158+H159</f>
        <v>241300</v>
      </c>
      <c r="I150" s="247">
        <f>I151+I152+I155+I156+I157+I158+I159</f>
        <v>241300</v>
      </c>
      <c r="J150" s="152">
        <f t="shared" ref="J150:X150" si="53">J151+J152+J155+J156+J157+J158+J159</f>
        <v>0</v>
      </c>
      <c r="K150" s="164">
        <f t="shared" si="50"/>
        <v>241300</v>
      </c>
      <c r="L150" s="86">
        <f t="shared" si="53"/>
        <v>0</v>
      </c>
      <c r="M150" s="87">
        <f t="shared" si="53"/>
        <v>0</v>
      </c>
      <c r="N150" s="87">
        <f t="shared" si="53"/>
        <v>0</v>
      </c>
      <c r="O150" s="87">
        <f t="shared" si="53"/>
        <v>0</v>
      </c>
      <c r="P150" s="87">
        <f t="shared" si="53"/>
        <v>1670</v>
      </c>
      <c r="Q150" s="90">
        <f t="shared" si="53"/>
        <v>-1670</v>
      </c>
      <c r="R150" s="536">
        <f t="shared" si="49"/>
        <v>0</v>
      </c>
      <c r="S150" s="442">
        <f t="shared" si="53"/>
        <v>0</v>
      </c>
      <c r="T150" s="87">
        <f t="shared" si="53"/>
        <v>0</v>
      </c>
      <c r="U150" s="90">
        <f t="shared" si="53"/>
        <v>0</v>
      </c>
      <c r="V150" s="486">
        <f t="shared" si="53"/>
        <v>190500</v>
      </c>
      <c r="W150" s="89">
        <f t="shared" si="53"/>
        <v>50800</v>
      </c>
      <c r="X150" s="91">
        <f t="shared" si="53"/>
        <v>0</v>
      </c>
      <c r="Y150" s="210"/>
      <c r="Z150" s="209"/>
    </row>
    <row r="151" spans="1:26" s="18" customFormat="1" hidden="1">
      <c r="A151" s="127" t="s">
        <v>247</v>
      </c>
      <c r="B151" s="116" t="s">
        <v>672</v>
      </c>
      <c r="C151" s="801" t="s">
        <v>248</v>
      </c>
      <c r="D151" s="802"/>
      <c r="E151" s="802"/>
      <c r="F151" s="243"/>
      <c r="G151" s="397"/>
      <c r="H151" s="243"/>
      <c r="I151" s="243">
        <f t="shared" ref="I151" si="54">SUM(L151:X151)</f>
        <v>0</v>
      </c>
      <c r="J151" s="148"/>
      <c r="K151" s="166">
        <f t="shared" si="50"/>
        <v>0</v>
      </c>
      <c r="L151" s="94"/>
      <c r="M151" s="95"/>
      <c r="N151" s="95"/>
      <c r="O151" s="95"/>
      <c r="P151" s="95"/>
      <c r="Q151" s="98"/>
      <c r="R151" s="539">
        <f t="shared" si="49"/>
        <v>0</v>
      </c>
      <c r="S151" s="445"/>
      <c r="T151" s="95"/>
      <c r="U151" s="98"/>
      <c r="V151" s="489"/>
      <c r="W151" s="97"/>
      <c r="X151" s="99"/>
      <c r="Y151" s="210"/>
      <c r="Z151" s="209"/>
    </row>
    <row r="152" spans="1:26" s="18" customFormat="1" hidden="1">
      <c r="A152" s="127" t="s">
        <v>249</v>
      </c>
      <c r="B152" s="92" t="s">
        <v>673</v>
      </c>
      <c r="C152" s="769" t="s">
        <v>250</v>
      </c>
      <c r="D152" s="770"/>
      <c r="E152" s="770"/>
      <c r="F152" s="245">
        <f>F153+F154</f>
        <v>0</v>
      </c>
      <c r="G152" s="399">
        <f>G153+G154</f>
        <v>0</v>
      </c>
      <c r="H152" s="245">
        <f>H153+H154</f>
        <v>0</v>
      </c>
      <c r="I152" s="245">
        <f>I153+I154</f>
        <v>0</v>
      </c>
      <c r="J152" s="150">
        <f t="shared" ref="J152:X152" si="55">J153+J154</f>
        <v>0</v>
      </c>
      <c r="K152" s="166">
        <f t="shared" si="50"/>
        <v>0</v>
      </c>
      <c r="L152" s="94">
        <f t="shared" si="55"/>
        <v>0</v>
      </c>
      <c r="M152" s="95">
        <f t="shared" si="55"/>
        <v>0</v>
      </c>
      <c r="N152" s="95">
        <f t="shared" si="55"/>
        <v>0</v>
      </c>
      <c r="O152" s="95">
        <f t="shared" si="55"/>
        <v>0</v>
      </c>
      <c r="P152" s="95">
        <f t="shared" si="55"/>
        <v>0</v>
      </c>
      <c r="Q152" s="98">
        <f t="shared" si="55"/>
        <v>0</v>
      </c>
      <c r="R152" s="539">
        <f t="shared" si="49"/>
        <v>0</v>
      </c>
      <c r="S152" s="445">
        <f t="shared" si="55"/>
        <v>0</v>
      </c>
      <c r="T152" s="95">
        <f t="shared" si="55"/>
        <v>0</v>
      </c>
      <c r="U152" s="98">
        <f t="shared" si="55"/>
        <v>0</v>
      </c>
      <c r="V152" s="489">
        <f t="shared" si="55"/>
        <v>0</v>
      </c>
      <c r="W152" s="97">
        <f t="shared" si="55"/>
        <v>0</v>
      </c>
      <c r="X152" s="99">
        <f t="shared" si="55"/>
        <v>0</v>
      </c>
      <c r="Y152" s="210"/>
      <c r="Z152" s="209"/>
    </row>
    <row r="153" spans="1:26" hidden="1">
      <c r="B153" s="55"/>
      <c r="C153" s="2"/>
      <c r="D153" s="764" t="s">
        <v>250</v>
      </c>
      <c r="E153" s="764"/>
      <c r="F153" s="244"/>
      <c r="G153" s="406"/>
      <c r="H153" s="244"/>
      <c r="I153" s="244">
        <f t="shared" ref="I153:I155" si="56">SUM(L153:X153)</f>
        <v>0</v>
      </c>
      <c r="J153" s="149"/>
      <c r="K153" s="167">
        <f t="shared" si="50"/>
        <v>0</v>
      </c>
      <c r="L153" s="75"/>
      <c r="M153" s="1"/>
      <c r="N153" s="1"/>
      <c r="O153" s="1"/>
      <c r="P153" s="1"/>
      <c r="Q153" s="81"/>
      <c r="R153" s="541">
        <f t="shared" si="49"/>
        <v>0</v>
      </c>
      <c r="S153" s="447"/>
      <c r="T153" s="1"/>
      <c r="U153" s="81"/>
      <c r="V153" s="490"/>
      <c r="W153" s="42"/>
      <c r="X153" s="44"/>
      <c r="Y153" s="210"/>
      <c r="Z153" s="209"/>
    </row>
    <row r="154" spans="1:26" hidden="1">
      <c r="B154" s="55"/>
      <c r="C154" s="2"/>
      <c r="D154" s="764" t="s">
        <v>349</v>
      </c>
      <c r="E154" s="764"/>
      <c r="F154" s="244"/>
      <c r="G154" s="406"/>
      <c r="H154" s="244"/>
      <c r="I154" s="244">
        <f t="shared" si="56"/>
        <v>0</v>
      </c>
      <c r="J154" s="149"/>
      <c r="K154" s="167">
        <f t="shared" si="50"/>
        <v>0</v>
      </c>
      <c r="L154" s="75"/>
      <c r="M154" s="1"/>
      <c r="N154" s="1"/>
      <c r="O154" s="1"/>
      <c r="P154" s="1"/>
      <c r="Q154" s="81"/>
      <c r="R154" s="541">
        <f t="shared" si="49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s="18" customFormat="1" hidden="1">
      <c r="A155" s="127" t="s">
        <v>251</v>
      </c>
      <c r="B155" s="92" t="s">
        <v>674</v>
      </c>
      <c r="C155" s="769" t="s">
        <v>252</v>
      </c>
      <c r="D155" s="770"/>
      <c r="E155" s="770"/>
      <c r="F155" s="245"/>
      <c r="G155" s="399"/>
      <c r="H155" s="245"/>
      <c r="I155" s="245">
        <f t="shared" si="56"/>
        <v>0</v>
      </c>
      <c r="J155" s="150"/>
      <c r="K155" s="166">
        <f t="shared" si="50"/>
        <v>0</v>
      </c>
      <c r="L155" s="94"/>
      <c r="M155" s="95"/>
      <c r="N155" s="95"/>
      <c r="O155" s="95"/>
      <c r="P155" s="95"/>
      <c r="Q155" s="98"/>
      <c r="R155" s="539">
        <f t="shared" si="49"/>
        <v>0</v>
      </c>
      <c r="S155" s="445"/>
      <c r="T155" s="95"/>
      <c r="U155" s="98"/>
      <c r="V155" s="489"/>
      <c r="W155" s="97"/>
      <c r="X155" s="99"/>
      <c r="Y155" s="210"/>
      <c r="Z155" s="209"/>
    </row>
    <row r="156" spans="1:26" s="18" customFormat="1">
      <c r="A156" s="127" t="s">
        <v>253</v>
      </c>
      <c r="B156" s="92" t="s">
        <v>675</v>
      </c>
      <c r="C156" s="769" t="s">
        <v>254</v>
      </c>
      <c r="D156" s="770"/>
      <c r="E156" s="770"/>
      <c r="F156" s="245">
        <v>190000</v>
      </c>
      <c r="G156" s="399">
        <v>191315</v>
      </c>
      <c r="H156" s="245">
        <v>190000</v>
      </c>
      <c r="I156" s="245">
        <f t="shared" ref="I156:I159" si="57">SUM(R156:X156)</f>
        <v>190000</v>
      </c>
      <c r="J156" s="150"/>
      <c r="K156" s="166">
        <f t="shared" si="50"/>
        <v>190000</v>
      </c>
      <c r="L156" s="94"/>
      <c r="M156" s="95"/>
      <c r="N156" s="95"/>
      <c r="O156" s="95"/>
      <c r="P156" s="95">
        <v>1315</v>
      </c>
      <c r="Q156" s="98">
        <v>-1315</v>
      </c>
      <c r="R156" s="539">
        <f t="shared" si="49"/>
        <v>0</v>
      </c>
      <c r="S156" s="445"/>
      <c r="T156" s="95"/>
      <c r="U156" s="98"/>
      <c r="V156" s="489">
        <v>150000</v>
      </c>
      <c r="W156" s="97">
        <v>40000</v>
      </c>
      <c r="X156" s="99"/>
      <c r="Y156" s="210"/>
      <c r="Z156" s="209"/>
    </row>
    <row r="157" spans="1:26" s="18" customFormat="1" hidden="1">
      <c r="A157" s="127" t="s">
        <v>255</v>
      </c>
      <c r="B157" s="92" t="s">
        <v>676</v>
      </c>
      <c r="C157" s="769" t="s">
        <v>256</v>
      </c>
      <c r="D157" s="770"/>
      <c r="E157" s="770"/>
      <c r="F157" s="245"/>
      <c r="G157" s="399"/>
      <c r="H157" s="245">
        <v>0</v>
      </c>
      <c r="I157" s="245">
        <f t="shared" si="57"/>
        <v>0</v>
      </c>
      <c r="J157" s="150"/>
      <c r="K157" s="166">
        <f t="shared" si="50"/>
        <v>0</v>
      </c>
      <c r="L157" s="94"/>
      <c r="M157" s="95"/>
      <c r="N157" s="95"/>
      <c r="O157" s="95"/>
      <c r="P157" s="95"/>
      <c r="Q157" s="98"/>
      <c r="R157" s="539">
        <f t="shared" si="49"/>
        <v>0</v>
      </c>
      <c r="S157" s="445"/>
      <c r="T157" s="95"/>
      <c r="U157" s="98"/>
      <c r="V157" s="489"/>
      <c r="W157" s="97"/>
      <c r="X157" s="99"/>
      <c r="Y157" s="210"/>
      <c r="Z157" s="209"/>
    </row>
    <row r="158" spans="1:26" s="18" customFormat="1" hidden="1">
      <c r="A158" s="127" t="s">
        <v>257</v>
      </c>
      <c r="B158" s="92" t="s">
        <v>677</v>
      </c>
      <c r="C158" s="769" t="s">
        <v>258</v>
      </c>
      <c r="D158" s="770"/>
      <c r="E158" s="770"/>
      <c r="F158" s="245"/>
      <c r="G158" s="399"/>
      <c r="H158" s="245">
        <v>0</v>
      </c>
      <c r="I158" s="245">
        <f t="shared" si="57"/>
        <v>0</v>
      </c>
      <c r="J158" s="150"/>
      <c r="K158" s="166">
        <f t="shared" si="50"/>
        <v>0</v>
      </c>
      <c r="L158" s="94"/>
      <c r="M158" s="95"/>
      <c r="N158" s="95"/>
      <c r="O158" s="95"/>
      <c r="P158" s="95"/>
      <c r="Q158" s="98"/>
      <c r="R158" s="539">
        <f t="shared" si="49"/>
        <v>0</v>
      </c>
      <c r="S158" s="445"/>
      <c r="T158" s="95"/>
      <c r="U158" s="98"/>
      <c r="V158" s="489"/>
      <c r="W158" s="97"/>
      <c r="X158" s="99"/>
      <c r="Y158" s="210"/>
      <c r="Z158" s="209"/>
    </row>
    <row r="159" spans="1:26" s="18" customFormat="1" ht="15.75" thickBot="1">
      <c r="A159" s="127" t="s">
        <v>259</v>
      </c>
      <c r="B159" s="126" t="s">
        <v>678</v>
      </c>
      <c r="C159" s="814" t="s">
        <v>260</v>
      </c>
      <c r="D159" s="815"/>
      <c r="E159" s="815"/>
      <c r="F159" s="257">
        <v>51300</v>
      </c>
      <c r="G159" s="412">
        <v>51655</v>
      </c>
      <c r="H159" s="257">
        <v>51300</v>
      </c>
      <c r="I159" s="257">
        <f t="shared" si="57"/>
        <v>51300</v>
      </c>
      <c r="J159" s="162"/>
      <c r="K159" s="166">
        <f t="shared" si="50"/>
        <v>51300</v>
      </c>
      <c r="L159" s="94"/>
      <c r="M159" s="95"/>
      <c r="N159" s="95"/>
      <c r="O159" s="95"/>
      <c r="P159" s="95">
        <v>355</v>
      </c>
      <c r="Q159" s="98">
        <v>-355</v>
      </c>
      <c r="R159" s="539">
        <f t="shared" si="49"/>
        <v>0</v>
      </c>
      <c r="S159" s="445"/>
      <c r="T159" s="95"/>
      <c r="U159" s="98"/>
      <c r="V159" s="489">
        <v>40500</v>
      </c>
      <c r="W159" s="97">
        <v>10800</v>
      </c>
      <c r="X159" s="99"/>
      <c r="Y159" s="210"/>
      <c r="Z159" s="209"/>
    </row>
    <row r="160" spans="1:26" ht="15.75" thickBot="1">
      <c r="B160" s="100" t="s">
        <v>261</v>
      </c>
      <c r="C160" s="773" t="s">
        <v>262</v>
      </c>
      <c r="D160" s="774"/>
      <c r="E160" s="774"/>
      <c r="F160" s="247">
        <f>F161+F162+F163+F164</f>
        <v>0</v>
      </c>
      <c r="G160" s="402">
        <f>G161+G162+G163+G164</f>
        <v>0</v>
      </c>
      <c r="H160" s="247">
        <f>H161+H162+H163+H164</f>
        <v>0</v>
      </c>
      <c r="I160" s="247">
        <f>I161+I162+I163+I164</f>
        <v>0</v>
      </c>
      <c r="J160" s="152">
        <f t="shared" ref="J160:X160" si="58">J161+J162+J163+J164</f>
        <v>0</v>
      </c>
      <c r="K160" s="164">
        <f t="shared" si="50"/>
        <v>0</v>
      </c>
      <c r="L160" s="86">
        <f t="shared" si="58"/>
        <v>0</v>
      </c>
      <c r="M160" s="87">
        <f t="shared" si="58"/>
        <v>0</v>
      </c>
      <c r="N160" s="87">
        <f t="shared" si="58"/>
        <v>0</v>
      </c>
      <c r="O160" s="87">
        <f t="shared" si="58"/>
        <v>0</v>
      </c>
      <c r="P160" s="87">
        <f t="shared" si="58"/>
        <v>0</v>
      </c>
      <c r="Q160" s="90">
        <f t="shared" si="58"/>
        <v>0</v>
      </c>
      <c r="R160" s="536">
        <f t="shared" si="49"/>
        <v>0</v>
      </c>
      <c r="S160" s="442">
        <f t="shared" si="58"/>
        <v>0</v>
      </c>
      <c r="T160" s="87">
        <f t="shared" si="58"/>
        <v>0</v>
      </c>
      <c r="U160" s="90">
        <f t="shared" si="58"/>
        <v>0</v>
      </c>
      <c r="V160" s="486">
        <f t="shared" si="58"/>
        <v>0</v>
      </c>
      <c r="W160" s="89">
        <f t="shared" si="58"/>
        <v>0</v>
      </c>
      <c r="X160" s="91">
        <f t="shared" si="58"/>
        <v>0</v>
      </c>
    </row>
    <row r="161" spans="1:24" s="18" customFormat="1" ht="15.75" hidden="1" thickBot="1">
      <c r="A161" s="127" t="s">
        <v>263</v>
      </c>
      <c r="B161" s="268" t="s">
        <v>679</v>
      </c>
      <c r="C161" s="816" t="s">
        <v>264</v>
      </c>
      <c r="D161" s="817"/>
      <c r="E161" s="817"/>
      <c r="F161" s="269"/>
      <c r="G161" s="413"/>
      <c r="H161" s="269"/>
      <c r="I161" s="269">
        <f t="shared" ref="I161:I164" si="59">SUM(L161:X161)</f>
        <v>0</v>
      </c>
      <c r="J161" s="270"/>
      <c r="K161" s="271">
        <f t="shared" si="50"/>
        <v>0</v>
      </c>
      <c r="L161" s="272"/>
      <c r="M161" s="273"/>
      <c r="N161" s="273"/>
      <c r="O161" s="273"/>
      <c r="P161" s="273"/>
      <c r="Q161" s="274"/>
      <c r="R161" s="544">
        <f t="shared" si="49"/>
        <v>0</v>
      </c>
      <c r="S161" s="450"/>
      <c r="T161" s="273"/>
      <c r="U161" s="274"/>
      <c r="V161" s="559"/>
      <c r="W161" s="275"/>
      <c r="X161" s="276"/>
    </row>
    <row r="162" spans="1:24" s="18" customFormat="1" ht="15.75" hidden="1" thickBot="1">
      <c r="A162" s="127" t="s">
        <v>265</v>
      </c>
      <c r="B162" s="277" t="s">
        <v>680</v>
      </c>
      <c r="C162" s="810" t="s">
        <v>879</v>
      </c>
      <c r="D162" s="811"/>
      <c r="E162" s="811"/>
      <c r="F162" s="278"/>
      <c r="G162" s="414"/>
      <c r="H162" s="278"/>
      <c r="I162" s="278">
        <f t="shared" si="59"/>
        <v>0</v>
      </c>
      <c r="J162" s="279"/>
      <c r="K162" s="271">
        <f t="shared" si="50"/>
        <v>0</v>
      </c>
      <c r="L162" s="272"/>
      <c r="M162" s="273"/>
      <c r="N162" s="273"/>
      <c r="O162" s="273"/>
      <c r="P162" s="273"/>
      <c r="Q162" s="274"/>
      <c r="R162" s="544">
        <f t="shared" si="49"/>
        <v>0</v>
      </c>
      <c r="S162" s="450"/>
      <c r="T162" s="273"/>
      <c r="U162" s="274"/>
      <c r="V162" s="559"/>
      <c r="W162" s="275"/>
      <c r="X162" s="276"/>
    </row>
    <row r="163" spans="1:24" s="18" customFormat="1" ht="15.75" hidden="1" thickBot="1">
      <c r="A163" s="127" t="s">
        <v>266</v>
      </c>
      <c r="B163" s="277" t="s">
        <v>681</v>
      </c>
      <c r="C163" s="810" t="s">
        <v>267</v>
      </c>
      <c r="D163" s="811"/>
      <c r="E163" s="811"/>
      <c r="F163" s="278"/>
      <c r="G163" s="414"/>
      <c r="H163" s="278"/>
      <c r="I163" s="278">
        <f t="shared" si="59"/>
        <v>0</v>
      </c>
      <c r="J163" s="279"/>
      <c r="K163" s="271">
        <f t="shared" si="50"/>
        <v>0</v>
      </c>
      <c r="L163" s="272"/>
      <c r="M163" s="273"/>
      <c r="N163" s="273"/>
      <c r="O163" s="273"/>
      <c r="P163" s="273"/>
      <c r="Q163" s="274"/>
      <c r="R163" s="544">
        <f t="shared" si="49"/>
        <v>0</v>
      </c>
      <c r="S163" s="450"/>
      <c r="T163" s="273"/>
      <c r="U163" s="274"/>
      <c r="V163" s="559"/>
      <c r="W163" s="275"/>
      <c r="X163" s="276"/>
    </row>
    <row r="164" spans="1:24" s="18" customFormat="1" ht="15.75" hidden="1" thickBot="1">
      <c r="A164" s="127" t="s">
        <v>268</v>
      </c>
      <c r="B164" s="280" t="s">
        <v>682</v>
      </c>
      <c r="C164" s="812" t="s">
        <v>366</v>
      </c>
      <c r="D164" s="813"/>
      <c r="E164" s="813"/>
      <c r="F164" s="281"/>
      <c r="G164" s="415"/>
      <c r="H164" s="281"/>
      <c r="I164" s="281">
        <f t="shared" si="59"/>
        <v>0</v>
      </c>
      <c r="J164" s="282"/>
      <c r="K164" s="271">
        <f t="shared" si="50"/>
        <v>0</v>
      </c>
      <c r="L164" s="272"/>
      <c r="M164" s="273"/>
      <c r="N164" s="273"/>
      <c r="O164" s="273"/>
      <c r="P164" s="273"/>
      <c r="Q164" s="274"/>
      <c r="R164" s="544">
        <f t="shared" si="49"/>
        <v>0</v>
      </c>
      <c r="S164" s="450"/>
      <c r="T164" s="273"/>
      <c r="U164" s="274"/>
      <c r="V164" s="559"/>
      <c r="W164" s="275"/>
      <c r="X164" s="276"/>
    </row>
    <row r="165" spans="1:24" ht="15.75" thickBot="1">
      <c r="B165" s="100" t="s">
        <v>269</v>
      </c>
      <c r="C165" s="773" t="s">
        <v>270</v>
      </c>
      <c r="D165" s="774"/>
      <c r="E165" s="774"/>
      <c r="F165" s="247">
        <f>F166+F167+F178+F189+F200+F203+F215+F216+F217</f>
        <v>0</v>
      </c>
      <c r="G165" s="402">
        <f>G166+G167+G178+G189+G200+G203+G215+G216+G217</f>
        <v>0</v>
      </c>
      <c r="H165" s="247">
        <f>H166+H167+H178+H189+H200+H203+H215+H216+H217</f>
        <v>0</v>
      </c>
      <c r="I165" s="247">
        <f>I166+I167+I178+I189+I200+I203+I215+I216+I217</f>
        <v>0</v>
      </c>
      <c r="J165" s="152">
        <f t="shared" ref="J165:X165" si="60">J166+J167+J178+J189+J200+J203+J215+J216+J217</f>
        <v>0</v>
      </c>
      <c r="K165" s="164">
        <f t="shared" si="50"/>
        <v>0</v>
      </c>
      <c r="L165" s="86">
        <f t="shared" si="60"/>
        <v>0</v>
      </c>
      <c r="M165" s="87">
        <f t="shared" si="60"/>
        <v>0</v>
      </c>
      <c r="N165" s="87">
        <f t="shared" si="60"/>
        <v>0</v>
      </c>
      <c r="O165" s="87">
        <f t="shared" si="60"/>
        <v>0</v>
      </c>
      <c r="P165" s="87">
        <f t="shared" si="60"/>
        <v>0</v>
      </c>
      <c r="Q165" s="90">
        <f t="shared" si="60"/>
        <v>0</v>
      </c>
      <c r="R165" s="536">
        <f t="shared" si="49"/>
        <v>0</v>
      </c>
      <c r="S165" s="442">
        <f t="shared" si="60"/>
        <v>0</v>
      </c>
      <c r="T165" s="87">
        <f t="shared" si="60"/>
        <v>0</v>
      </c>
      <c r="U165" s="90">
        <f t="shared" si="60"/>
        <v>0</v>
      </c>
      <c r="V165" s="486">
        <f t="shared" si="60"/>
        <v>0</v>
      </c>
      <c r="W165" s="89">
        <f t="shared" si="60"/>
        <v>0</v>
      </c>
      <c r="X165" s="91">
        <f t="shared" si="60"/>
        <v>0</v>
      </c>
    </row>
    <row r="166" spans="1:24" s="18" customFormat="1" ht="25.5" hidden="1" customHeight="1">
      <c r="A166" s="127" t="s">
        <v>271</v>
      </c>
      <c r="B166" s="92" t="s">
        <v>683</v>
      </c>
      <c r="C166" s="733" t="s">
        <v>367</v>
      </c>
      <c r="D166" s="734"/>
      <c r="E166" s="734"/>
      <c r="F166" s="258"/>
      <c r="G166" s="416"/>
      <c r="H166" s="258"/>
      <c r="I166" s="258">
        <f t="shared" ref="I166" si="61">SUM(L166:X166)</f>
        <v>0</v>
      </c>
      <c r="J166" s="163"/>
      <c r="K166" s="166">
        <f t="shared" si="50"/>
        <v>0</v>
      </c>
      <c r="L166" s="94"/>
      <c r="M166" s="95"/>
      <c r="N166" s="95"/>
      <c r="O166" s="95"/>
      <c r="P166" s="95"/>
      <c r="Q166" s="98"/>
      <c r="R166" s="539">
        <f t="shared" si="49"/>
        <v>0</v>
      </c>
      <c r="S166" s="445"/>
      <c r="T166" s="95"/>
      <c r="U166" s="98"/>
      <c r="V166" s="489"/>
      <c r="W166" s="97"/>
      <c r="X166" s="99"/>
    </row>
    <row r="167" spans="1:24" s="18" customFormat="1" ht="16.350000000000001" hidden="1" customHeight="1">
      <c r="A167" s="127" t="s">
        <v>272</v>
      </c>
      <c r="B167" s="92" t="s">
        <v>684</v>
      </c>
      <c r="C167" s="808" t="s">
        <v>812</v>
      </c>
      <c r="D167" s="809"/>
      <c r="E167" s="809"/>
      <c r="F167" s="258">
        <f>F168+F169+F170+F171+F172+F173+F174+F175+F176+F177</f>
        <v>0</v>
      </c>
      <c r="G167" s="416">
        <f>G168+G169+G170+G171+G172+G173+G174+G175+G176+G177</f>
        <v>0</v>
      </c>
      <c r="H167" s="258">
        <f>H168+H169+H170+H171+H172+H173+H174+H175+H176+H177</f>
        <v>0</v>
      </c>
      <c r="I167" s="258">
        <f>I168+I169+I170+I171+I172+I173+I174+I175+I176+I177</f>
        <v>0</v>
      </c>
      <c r="J167" s="163">
        <f t="shared" ref="J167:X167" si="62">J168+J169+J170+J171+J172+J173+J174+J175+J176+J177</f>
        <v>0</v>
      </c>
      <c r="K167" s="166">
        <f t="shared" si="50"/>
        <v>0</v>
      </c>
      <c r="L167" s="94">
        <f t="shared" si="62"/>
        <v>0</v>
      </c>
      <c r="M167" s="95">
        <f t="shared" si="62"/>
        <v>0</v>
      </c>
      <c r="N167" s="95">
        <f t="shared" si="62"/>
        <v>0</v>
      </c>
      <c r="O167" s="95">
        <f t="shared" si="62"/>
        <v>0</v>
      </c>
      <c r="P167" s="95">
        <f t="shared" si="62"/>
        <v>0</v>
      </c>
      <c r="Q167" s="98">
        <f t="shared" si="62"/>
        <v>0</v>
      </c>
      <c r="R167" s="539">
        <f t="shared" si="49"/>
        <v>0</v>
      </c>
      <c r="S167" s="445">
        <f t="shared" si="62"/>
        <v>0</v>
      </c>
      <c r="T167" s="95">
        <f t="shared" si="62"/>
        <v>0</v>
      </c>
      <c r="U167" s="98">
        <f t="shared" si="62"/>
        <v>0</v>
      </c>
      <c r="V167" s="489">
        <f t="shared" si="62"/>
        <v>0</v>
      </c>
      <c r="W167" s="97">
        <f t="shared" si="62"/>
        <v>0</v>
      </c>
      <c r="X167" s="99">
        <f t="shared" si="62"/>
        <v>0</v>
      </c>
    </row>
    <row r="168" spans="1:24" hidden="1">
      <c r="B168" s="55"/>
      <c r="C168" s="2"/>
      <c r="D168" s="764" t="s">
        <v>813</v>
      </c>
      <c r="E168" s="764"/>
      <c r="F168" s="244"/>
      <c r="G168" s="406"/>
      <c r="H168" s="244"/>
      <c r="I168" s="244">
        <f t="shared" ref="I168:I177" si="63">SUM(L168:X168)</f>
        <v>0</v>
      </c>
      <c r="J168" s="149"/>
      <c r="K168" s="167">
        <f t="shared" si="50"/>
        <v>0</v>
      </c>
      <c r="L168" s="75"/>
      <c r="M168" s="1"/>
      <c r="N168" s="1"/>
      <c r="O168" s="1"/>
      <c r="P168" s="1"/>
      <c r="Q168" s="81"/>
      <c r="R168" s="541">
        <f t="shared" si="49"/>
        <v>0</v>
      </c>
      <c r="S168" s="447"/>
      <c r="T168" s="1"/>
      <c r="U168" s="81"/>
      <c r="V168" s="490"/>
      <c r="W168" s="42"/>
      <c r="X168" s="44"/>
    </row>
    <row r="169" spans="1:24" hidden="1">
      <c r="B169" s="55"/>
      <c r="C169" s="2"/>
      <c r="D169" s="764" t="s">
        <v>814</v>
      </c>
      <c r="E169" s="764"/>
      <c r="F169" s="244"/>
      <c r="G169" s="406"/>
      <c r="H169" s="244"/>
      <c r="I169" s="244">
        <f t="shared" si="63"/>
        <v>0</v>
      </c>
      <c r="J169" s="149"/>
      <c r="K169" s="167">
        <f t="shared" si="50"/>
        <v>0</v>
      </c>
      <c r="L169" s="75"/>
      <c r="M169" s="1"/>
      <c r="N169" s="1"/>
      <c r="O169" s="1"/>
      <c r="P169" s="1"/>
      <c r="Q169" s="81"/>
      <c r="R169" s="541">
        <f t="shared" si="49"/>
        <v>0</v>
      </c>
      <c r="S169" s="447"/>
      <c r="T169" s="1"/>
      <c r="U169" s="81"/>
      <c r="V169" s="490"/>
      <c r="W169" s="42"/>
      <c r="X169" s="44"/>
    </row>
    <row r="170" spans="1:24" hidden="1">
      <c r="B170" s="55"/>
      <c r="C170" s="2"/>
      <c r="D170" s="764" t="s">
        <v>545</v>
      </c>
      <c r="E170" s="764"/>
      <c r="F170" s="244"/>
      <c r="G170" s="406"/>
      <c r="H170" s="244"/>
      <c r="I170" s="244">
        <f t="shared" si="63"/>
        <v>0</v>
      </c>
      <c r="J170" s="149"/>
      <c r="K170" s="167">
        <f t="shared" si="50"/>
        <v>0</v>
      </c>
      <c r="L170" s="75"/>
      <c r="M170" s="1"/>
      <c r="N170" s="1"/>
      <c r="O170" s="1"/>
      <c r="P170" s="1"/>
      <c r="Q170" s="81"/>
      <c r="R170" s="541">
        <f t="shared" si="49"/>
        <v>0</v>
      </c>
      <c r="S170" s="447"/>
      <c r="T170" s="1"/>
      <c r="U170" s="81"/>
      <c r="V170" s="490"/>
      <c r="W170" s="42"/>
      <c r="X170" s="44"/>
    </row>
    <row r="171" spans="1:24" ht="25.5" hidden="1" customHeight="1">
      <c r="B171" s="55"/>
      <c r="C171" s="2"/>
      <c r="D171" s="735" t="s">
        <v>548</v>
      </c>
      <c r="E171" s="735"/>
      <c r="F171" s="254"/>
      <c r="G171" s="409"/>
      <c r="H171" s="254"/>
      <c r="I171" s="254">
        <f t="shared" si="63"/>
        <v>0</v>
      </c>
      <c r="J171" s="159"/>
      <c r="K171" s="167">
        <f t="shared" si="50"/>
        <v>0</v>
      </c>
      <c r="L171" s="75"/>
      <c r="M171" s="1"/>
      <c r="N171" s="1"/>
      <c r="O171" s="1"/>
      <c r="P171" s="1"/>
      <c r="Q171" s="81"/>
      <c r="R171" s="541">
        <f t="shared" si="49"/>
        <v>0</v>
      </c>
      <c r="S171" s="447"/>
      <c r="T171" s="1"/>
      <c r="U171" s="81"/>
      <c r="V171" s="490"/>
      <c r="W171" s="42"/>
      <c r="X171" s="44"/>
    </row>
    <row r="172" spans="1:24" hidden="1">
      <c r="B172" s="55"/>
      <c r="C172" s="2"/>
      <c r="D172" s="764" t="s">
        <v>550</v>
      </c>
      <c r="E172" s="764"/>
      <c r="F172" s="244"/>
      <c r="G172" s="406"/>
      <c r="H172" s="244"/>
      <c r="I172" s="244">
        <f t="shared" si="63"/>
        <v>0</v>
      </c>
      <c r="J172" s="149"/>
      <c r="K172" s="167">
        <f t="shared" si="50"/>
        <v>0</v>
      </c>
      <c r="L172" s="75"/>
      <c r="M172" s="1"/>
      <c r="N172" s="1"/>
      <c r="O172" s="1"/>
      <c r="P172" s="1"/>
      <c r="Q172" s="81"/>
      <c r="R172" s="541">
        <f t="shared" si="49"/>
        <v>0</v>
      </c>
      <c r="S172" s="447"/>
      <c r="T172" s="1"/>
      <c r="U172" s="81"/>
      <c r="V172" s="490"/>
      <c r="W172" s="42"/>
      <c r="X172" s="44"/>
    </row>
    <row r="173" spans="1:24" hidden="1">
      <c r="B173" s="55"/>
      <c r="C173" s="2"/>
      <c r="D173" s="764" t="s">
        <v>551</v>
      </c>
      <c r="E173" s="764"/>
      <c r="F173" s="244"/>
      <c r="G173" s="406"/>
      <c r="H173" s="244"/>
      <c r="I173" s="244">
        <f t="shared" si="63"/>
        <v>0</v>
      </c>
      <c r="J173" s="149"/>
      <c r="K173" s="167">
        <f t="shared" si="50"/>
        <v>0</v>
      </c>
      <c r="L173" s="75"/>
      <c r="M173" s="1"/>
      <c r="N173" s="1"/>
      <c r="O173" s="1"/>
      <c r="P173" s="1"/>
      <c r="Q173" s="81"/>
      <c r="R173" s="541">
        <f t="shared" si="49"/>
        <v>0</v>
      </c>
      <c r="S173" s="447"/>
      <c r="T173" s="1"/>
      <c r="U173" s="81"/>
      <c r="V173" s="490"/>
      <c r="W173" s="42"/>
      <c r="X173" s="44"/>
    </row>
    <row r="174" spans="1:24" ht="25.5" hidden="1" customHeight="1">
      <c r="B174" s="55"/>
      <c r="C174" s="2"/>
      <c r="D174" s="735" t="s">
        <v>555</v>
      </c>
      <c r="E174" s="735"/>
      <c r="F174" s="254"/>
      <c r="G174" s="409"/>
      <c r="H174" s="254"/>
      <c r="I174" s="254">
        <f t="shared" si="63"/>
        <v>0</v>
      </c>
      <c r="J174" s="159"/>
      <c r="K174" s="167">
        <f t="shared" si="50"/>
        <v>0</v>
      </c>
      <c r="L174" s="75"/>
      <c r="M174" s="1"/>
      <c r="N174" s="1"/>
      <c r="O174" s="1"/>
      <c r="P174" s="1"/>
      <c r="Q174" s="81"/>
      <c r="R174" s="541">
        <f t="shared" si="49"/>
        <v>0</v>
      </c>
      <c r="S174" s="447"/>
      <c r="T174" s="1"/>
      <c r="U174" s="81"/>
      <c r="V174" s="490"/>
      <c r="W174" s="42"/>
      <c r="X174" s="44"/>
    </row>
    <row r="175" spans="1:24" ht="25.5" hidden="1" customHeight="1">
      <c r="B175" s="55"/>
      <c r="C175" s="2"/>
      <c r="D175" s="735" t="s">
        <v>558</v>
      </c>
      <c r="E175" s="735"/>
      <c r="F175" s="254"/>
      <c r="G175" s="409"/>
      <c r="H175" s="254"/>
      <c r="I175" s="254">
        <f t="shared" si="63"/>
        <v>0</v>
      </c>
      <c r="J175" s="159"/>
      <c r="K175" s="167">
        <f t="shared" si="50"/>
        <v>0</v>
      </c>
      <c r="L175" s="75"/>
      <c r="M175" s="1"/>
      <c r="N175" s="1"/>
      <c r="O175" s="1"/>
      <c r="P175" s="1"/>
      <c r="Q175" s="81"/>
      <c r="R175" s="541">
        <f t="shared" si="49"/>
        <v>0</v>
      </c>
      <c r="S175" s="447"/>
      <c r="T175" s="1"/>
      <c r="U175" s="81"/>
      <c r="V175" s="490"/>
      <c r="W175" s="42"/>
      <c r="X175" s="44"/>
    </row>
    <row r="176" spans="1:24" ht="25.5" hidden="1" customHeight="1">
      <c r="B176" s="55"/>
      <c r="C176" s="2"/>
      <c r="D176" s="735" t="s">
        <v>560</v>
      </c>
      <c r="E176" s="735"/>
      <c r="F176" s="254"/>
      <c r="G176" s="409"/>
      <c r="H176" s="254"/>
      <c r="I176" s="254">
        <f t="shared" si="63"/>
        <v>0</v>
      </c>
      <c r="J176" s="159"/>
      <c r="K176" s="167">
        <f t="shared" si="50"/>
        <v>0</v>
      </c>
      <c r="L176" s="75"/>
      <c r="M176" s="1"/>
      <c r="N176" s="1"/>
      <c r="O176" s="1"/>
      <c r="P176" s="1"/>
      <c r="Q176" s="81"/>
      <c r="R176" s="541">
        <f t="shared" si="49"/>
        <v>0</v>
      </c>
      <c r="S176" s="447"/>
      <c r="T176" s="1"/>
      <c r="U176" s="81"/>
      <c r="V176" s="490"/>
      <c r="W176" s="42"/>
      <c r="X176" s="44"/>
    </row>
    <row r="177" spans="1:24" ht="25.5" hidden="1" customHeight="1">
      <c r="B177" s="55"/>
      <c r="C177" s="2"/>
      <c r="D177" s="735" t="s">
        <v>563</v>
      </c>
      <c r="E177" s="735"/>
      <c r="F177" s="254"/>
      <c r="G177" s="409"/>
      <c r="H177" s="254"/>
      <c r="I177" s="254">
        <f t="shared" si="63"/>
        <v>0</v>
      </c>
      <c r="J177" s="159"/>
      <c r="K177" s="167">
        <f t="shared" si="50"/>
        <v>0</v>
      </c>
      <c r="L177" s="75"/>
      <c r="M177" s="1"/>
      <c r="N177" s="1"/>
      <c r="O177" s="1"/>
      <c r="P177" s="1"/>
      <c r="Q177" s="81"/>
      <c r="R177" s="541">
        <f t="shared" si="49"/>
        <v>0</v>
      </c>
      <c r="S177" s="447"/>
      <c r="T177" s="1"/>
      <c r="U177" s="81"/>
      <c r="V177" s="490"/>
      <c r="W177" s="42"/>
      <c r="X177" s="44"/>
    </row>
    <row r="178" spans="1:24" s="18" customFormat="1" ht="25.5" hidden="1" customHeight="1">
      <c r="A178" s="130" t="s">
        <v>273</v>
      </c>
      <c r="B178" s="92" t="s">
        <v>685</v>
      </c>
      <c r="C178" s="808" t="s">
        <v>606</v>
      </c>
      <c r="D178" s="809"/>
      <c r="E178" s="809"/>
      <c r="F178" s="258">
        <f>F179+F180+F181+F182+F183+F184+F185+F186+F187+F188</f>
        <v>0</v>
      </c>
      <c r="G178" s="416">
        <f>G179+G180+G181+G182+G183+G184+G185+G186+G187+G188</f>
        <v>0</v>
      </c>
      <c r="H178" s="258">
        <f>H179+H180+H181+H182+H183+H184+H185+H186+H187+H188</f>
        <v>0</v>
      </c>
      <c r="I178" s="258">
        <f>I179+I180+I181+I182+I183+I184+I185+I186+I187+I188</f>
        <v>0</v>
      </c>
      <c r="J178" s="163">
        <f t="shared" ref="J178:X178" si="64">J179+J180+J181+J182+J183+J184+J185+J186+J187+J188</f>
        <v>0</v>
      </c>
      <c r="K178" s="166">
        <f t="shared" si="50"/>
        <v>0</v>
      </c>
      <c r="L178" s="94">
        <f t="shared" si="64"/>
        <v>0</v>
      </c>
      <c r="M178" s="95">
        <f t="shared" si="64"/>
        <v>0</v>
      </c>
      <c r="N178" s="95">
        <f t="shared" si="64"/>
        <v>0</v>
      </c>
      <c r="O178" s="95">
        <f t="shared" si="64"/>
        <v>0</v>
      </c>
      <c r="P178" s="95">
        <f t="shared" si="64"/>
        <v>0</v>
      </c>
      <c r="Q178" s="98">
        <f t="shared" si="64"/>
        <v>0</v>
      </c>
      <c r="R178" s="539">
        <f t="shared" si="49"/>
        <v>0</v>
      </c>
      <c r="S178" s="445">
        <f t="shared" si="64"/>
        <v>0</v>
      </c>
      <c r="T178" s="95">
        <f t="shared" si="64"/>
        <v>0</v>
      </c>
      <c r="U178" s="98">
        <f t="shared" si="64"/>
        <v>0</v>
      </c>
      <c r="V178" s="489">
        <f t="shared" si="64"/>
        <v>0</v>
      </c>
      <c r="W178" s="97">
        <f t="shared" si="64"/>
        <v>0</v>
      </c>
      <c r="X178" s="99">
        <f t="shared" si="64"/>
        <v>0</v>
      </c>
    </row>
    <row r="179" spans="1:24" hidden="1">
      <c r="B179" s="55"/>
      <c r="C179" s="2"/>
      <c r="D179" s="764" t="s">
        <v>815</v>
      </c>
      <c r="E179" s="764"/>
      <c r="F179" s="244"/>
      <c r="G179" s="406"/>
      <c r="H179" s="244"/>
      <c r="I179" s="244">
        <f t="shared" ref="I179:I188" si="65">SUM(L179:X179)</f>
        <v>0</v>
      </c>
      <c r="J179" s="149"/>
      <c r="K179" s="167">
        <f t="shared" si="50"/>
        <v>0</v>
      </c>
      <c r="L179" s="75"/>
      <c r="M179" s="1"/>
      <c r="N179" s="1"/>
      <c r="O179" s="1"/>
      <c r="P179" s="1"/>
      <c r="Q179" s="81"/>
      <c r="R179" s="541">
        <f t="shared" si="49"/>
        <v>0</v>
      </c>
      <c r="S179" s="447"/>
      <c r="T179" s="1"/>
      <c r="U179" s="81"/>
      <c r="V179" s="490"/>
      <c r="W179" s="42"/>
      <c r="X179" s="44"/>
    </row>
    <row r="180" spans="1:24" hidden="1">
      <c r="B180" s="55"/>
      <c r="C180" s="2"/>
      <c r="D180" s="764" t="s">
        <v>816</v>
      </c>
      <c r="E180" s="764"/>
      <c r="F180" s="244"/>
      <c r="G180" s="406"/>
      <c r="H180" s="244"/>
      <c r="I180" s="244">
        <f t="shared" si="65"/>
        <v>0</v>
      </c>
      <c r="J180" s="149"/>
      <c r="K180" s="167">
        <f t="shared" si="50"/>
        <v>0</v>
      </c>
      <c r="L180" s="75"/>
      <c r="M180" s="1"/>
      <c r="N180" s="1"/>
      <c r="O180" s="1"/>
      <c r="P180" s="1"/>
      <c r="Q180" s="81"/>
      <c r="R180" s="541">
        <f t="shared" si="49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546</v>
      </c>
      <c r="E181" s="764"/>
      <c r="F181" s="244"/>
      <c r="G181" s="406"/>
      <c r="H181" s="244"/>
      <c r="I181" s="244">
        <f t="shared" si="65"/>
        <v>0</v>
      </c>
      <c r="J181" s="149"/>
      <c r="K181" s="167">
        <f t="shared" si="50"/>
        <v>0</v>
      </c>
      <c r="L181" s="75"/>
      <c r="M181" s="1"/>
      <c r="N181" s="1"/>
      <c r="O181" s="1"/>
      <c r="P181" s="1"/>
      <c r="Q181" s="81"/>
      <c r="R181" s="541">
        <f t="shared" si="49"/>
        <v>0</v>
      </c>
      <c r="S181" s="447"/>
      <c r="T181" s="1"/>
      <c r="U181" s="81"/>
      <c r="V181" s="490"/>
      <c r="W181" s="42"/>
      <c r="X181" s="44"/>
    </row>
    <row r="182" spans="1:24" ht="25.5" hidden="1" customHeight="1">
      <c r="B182" s="55"/>
      <c r="C182" s="2"/>
      <c r="D182" s="735" t="s">
        <v>549</v>
      </c>
      <c r="E182" s="735"/>
      <c r="F182" s="254"/>
      <c r="G182" s="409"/>
      <c r="H182" s="254"/>
      <c r="I182" s="254">
        <f t="shared" si="65"/>
        <v>0</v>
      </c>
      <c r="J182" s="159"/>
      <c r="K182" s="167">
        <f t="shared" si="50"/>
        <v>0</v>
      </c>
      <c r="L182" s="75"/>
      <c r="M182" s="1"/>
      <c r="N182" s="1"/>
      <c r="O182" s="1"/>
      <c r="P182" s="1"/>
      <c r="Q182" s="81"/>
      <c r="R182" s="541">
        <f t="shared" si="49"/>
        <v>0</v>
      </c>
      <c r="S182" s="447"/>
      <c r="T182" s="1"/>
      <c r="U182" s="81"/>
      <c r="V182" s="490"/>
      <c r="W182" s="42"/>
      <c r="X182" s="44"/>
    </row>
    <row r="183" spans="1:24" hidden="1">
      <c r="B183" s="55"/>
      <c r="C183" s="2"/>
      <c r="D183" s="764" t="s">
        <v>552</v>
      </c>
      <c r="E183" s="764"/>
      <c r="F183" s="244"/>
      <c r="G183" s="406"/>
      <c r="H183" s="244"/>
      <c r="I183" s="244">
        <f t="shared" si="65"/>
        <v>0</v>
      </c>
      <c r="J183" s="149"/>
      <c r="K183" s="167">
        <f t="shared" si="50"/>
        <v>0</v>
      </c>
      <c r="L183" s="75"/>
      <c r="M183" s="1"/>
      <c r="N183" s="1"/>
      <c r="O183" s="1"/>
      <c r="P183" s="1"/>
      <c r="Q183" s="81"/>
      <c r="R183" s="541">
        <f t="shared" si="49"/>
        <v>0</v>
      </c>
      <c r="S183" s="447"/>
      <c r="T183" s="1"/>
      <c r="U183" s="81"/>
      <c r="V183" s="490"/>
      <c r="W183" s="42"/>
      <c r="X183" s="44"/>
    </row>
    <row r="184" spans="1:24" hidden="1">
      <c r="B184" s="55"/>
      <c r="C184" s="2"/>
      <c r="D184" s="764" t="s">
        <v>817</v>
      </c>
      <c r="E184" s="764"/>
      <c r="F184" s="244"/>
      <c r="G184" s="406"/>
      <c r="H184" s="244"/>
      <c r="I184" s="244">
        <f t="shared" si="65"/>
        <v>0</v>
      </c>
      <c r="J184" s="149"/>
      <c r="K184" s="167">
        <f t="shared" si="50"/>
        <v>0</v>
      </c>
      <c r="L184" s="75"/>
      <c r="M184" s="1"/>
      <c r="N184" s="1"/>
      <c r="O184" s="1"/>
      <c r="P184" s="1"/>
      <c r="Q184" s="81"/>
      <c r="R184" s="541">
        <f t="shared" si="49"/>
        <v>0</v>
      </c>
      <c r="S184" s="447"/>
      <c r="T184" s="1"/>
      <c r="U184" s="81"/>
      <c r="V184" s="490"/>
      <c r="W184" s="42"/>
      <c r="X184" s="44"/>
    </row>
    <row r="185" spans="1:24" ht="25.5" hidden="1" customHeight="1">
      <c r="B185" s="55"/>
      <c r="C185" s="2"/>
      <c r="D185" s="735" t="s">
        <v>556</v>
      </c>
      <c r="E185" s="735"/>
      <c r="F185" s="254"/>
      <c r="G185" s="409"/>
      <c r="H185" s="254"/>
      <c r="I185" s="254">
        <f t="shared" si="65"/>
        <v>0</v>
      </c>
      <c r="J185" s="159"/>
      <c r="K185" s="167">
        <f t="shared" si="50"/>
        <v>0</v>
      </c>
      <c r="L185" s="75"/>
      <c r="M185" s="1"/>
      <c r="N185" s="1"/>
      <c r="O185" s="1"/>
      <c r="P185" s="1"/>
      <c r="Q185" s="81"/>
      <c r="R185" s="541">
        <f t="shared" si="49"/>
        <v>0</v>
      </c>
      <c r="S185" s="447"/>
      <c r="T185" s="1"/>
      <c r="U185" s="81"/>
      <c r="V185" s="490"/>
      <c r="W185" s="42"/>
      <c r="X185" s="44"/>
    </row>
    <row r="186" spans="1:24" ht="25.5" hidden="1" customHeight="1">
      <c r="B186" s="55"/>
      <c r="C186" s="2"/>
      <c r="D186" s="735" t="s">
        <v>559</v>
      </c>
      <c r="E186" s="735"/>
      <c r="F186" s="254"/>
      <c r="G186" s="409"/>
      <c r="H186" s="254"/>
      <c r="I186" s="254">
        <f t="shared" si="65"/>
        <v>0</v>
      </c>
      <c r="J186" s="159"/>
      <c r="K186" s="167">
        <f t="shared" si="50"/>
        <v>0</v>
      </c>
      <c r="L186" s="75"/>
      <c r="M186" s="1"/>
      <c r="N186" s="1"/>
      <c r="O186" s="1"/>
      <c r="P186" s="1"/>
      <c r="Q186" s="81"/>
      <c r="R186" s="541">
        <f t="shared" si="49"/>
        <v>0</v>
      </c>
      <c r="S186" s="447"/>
      <c r="T186" s="1"/>
      <c r="U186" s="81"/>
      <c r="V186" s="490"/>
      <c r="W186" s="42"/>
      <c r="X186" s="44"/>
    </row>
    <row r="187" spans="1:24" ht="25.5" hidden="1" customHeight="1">
      <c r="B187" s="55"/>
      <c r="C187" s="2"/>
      <c r="D187" s="735" t="s">
        <v>561</v>
      </c>
      <c r="E187" s="735"/>
      <c r="F187" s="254"/>
      <c r="G187" s="409"/>
      <c r="H187" s="254"/>
      <c r="I187" s="254">
        <f t="shared" si="65"/>
        <v>0</v>
      </c>
      <c r="J187" s="159"/>
      <c r="K187" s="167">
        <f t="shared" si="50"/>
        <v>0</v>
      </c>
      <c r="L187" s="75"/>
      <c r="M187" s="1"/>
      <c r="N187" s="1"/>
      <c r="O187" s="1"/>
      <c r="P187" s="1"/>
      <c r="Q187" s="81"/>
      <c r="R187" s="541">
        <f t="shared" si="49"/>
        <v>0</v>
      </c>
      <c r="S187" s="447"/>
      <c r="T187" s="1"/>
      <c r="U187" s="81"/>
      <c r="V187" s="490"/>
      <c r="W187" s="42"/>
      <c r="X187" s="44"/>
    </row>
    <row r="188" spans="1:24" ht="25.5" hidden="1" customHeight="1">
      <c r="B188" s="55"/>
      <c r="C188" s="2"/>
      <c r="D188" s="735" t="s">
        <v>564</v>
      </c>
      <c r="E188" s="735"/>
      <c r="F188" s="254"/>
      <c r="G188" s="409"/>
      <c r="H188" s="254"/>
      <c r="I188" s="254">
        <f t="shared" si="65"/>
        <v>0</v>
      </c>
      <c r="J188" s="159"/>
      <c r="K188" s="167">
        <f t="shared" si="50"/>
        <v>0</v>
      </c>
      <c r="L188" s="75"/>
      <c r="M188" s="1"/>
      <c r="N188" s="1"/>
      <c r="O188" s="1"/>
      <c r="P188" s="1"/>
      <c r="Q188" s="81"/>
      <c r="R188" s="541">
        <f t="shared" si="49"/>
        <v>0</v>
      </c>
      <c r="S188" s="447"/>
      <c r="T188" s="1"/>
      <c r="U188" s="81"/>
      <c r="V188" s="490"/>
      <c r="W188" s="42"/>
      <c r="X188" s="44"/>
    </row>
    <row r="189" spans="1:24" s="18" customFormat="1" hidden="1">
      <c r="A189" s="127" t="s">
        <v>274</v>
      </c>
      <c r="B189" s="92" t="s">
        <v>686</v>
      </c>
      <c r="C189" s="769" t="s">
        <v>275</v>
      </c>
      <c r="D189" s="770"/>
      <c r="E189" s="770"/>
      <c r="F189" s="245">
        <f>F190+F191+F192+F193+F194+F195+F196+F197+F198+F199</f>
        <v>0</v>
      </c>
      <c r="G189" s="399">
        <f>G190+G191+G192+G193+G194+G195+G196+G197+G198+G199</f>
        <v>0</v>
      </c>
      <c r="H189" s="245">
        <f>H190+H191+H192+H193+H194+H195+H196+H197+H198+H199</f>
        <v>0</v>
      </c>
      <c r="I189" s="245">
        <f>I190+I191+I192+I193+I194+I195+I196+I197+I198+I199</f>
        <v>0</v>
      </c>
      <c r="J189" s="150">
        <f t="shared" ref="J189:X189" si="66">J190+J191+J192+J193+J194+J195+J196+J197+J198+J199</f>
        <v>0</v>
      </c>
      <c r="K189" s="166">
        <f t="shared" si="50"/>
        <v>0</v>
      </c>
      <c r="L189" s="94">
        <f t="shared" si="66"/>
        <v>0</v>
      </c>
      <c r="M189" s="95">
        <f t="shared" si="66"/>
        <v>0</v>
      </c>
      <c r="N189" s="95">
        <f t="shared" si="66"/>
        <v>0</v>
      </c>
      <c r="O189" s="95">
        <f t="shared" si="66"/>
        <v>0</v>
      </c>
      <c r="P189" s="95">
        <f t="shared" si="66"/>
        <v>0</v>
      </c>
      <c r="Q189" s="98">
        <f t="shared" si="66"/>
        <v>0</v>
      </c>
      <c r="R189" s="539">
        <f t="shared" si="49"/>
        <v>0</v>
      </c>
      <c r="S189" s="445">
        <f t="shared" si="66"/>
        <v>0</v>
      </c>
      <c r="T189" s="95">
        <f t="shared" si="66"/>
        <v>0</v>
      </c>
      <c r="U189" s="98">
        <f t="shared" si="66"/>
        <v>0</v>
      </c>
      <c r="V189" s="489">
        <f t="shared" si="66"/>
        <v>0</v>
      </c>
      <c r="W189" s="97">
        <f t="shared" si="66"/>
        <v>0</v>
      </c>
      <c r="X189" s="99">
        <f t="shared" si="66"/>
        <v>0</v>
      </c>
    </row>
    <row r="190" spans="1:24" hidden="1">
      <c r="B190" s="55"/>
      <c r="C190" s="2"/>
      <c r="D190" s="764" t="s">
        <v>371</v>
      </c>
      <c r="E190" s="764"/>
      <c r="F190" s="244"/>
      <c r="G190" s="406"/>
      <c r="H190" s="244"/>
      <c r="I190" s="244">
        <f t="shared" ref="I190:I199" si="67">SUM(L190:X190)</f>
        <v>0</v>
      </c>
      <c r="J190" s="149"/>
      <c r="K190" s="167">
        <f t="shared" si="50"/>
        <v>0</v>
      </c>
      <c r="L190" s="75"/>
      <c r="M190" s="1"/>
      <c r="N190" s="1"/>
      <c r="O190" s="1"/>
      <c r="P190" s="1"/>
      <c r="Q190" s="81"/>
      <c r="R190" s="541">
        <f t="shared" si="49"/>
        <v>0</v>
      </c>
      <c r="S190" s="447"/>
      <c r="T190" s="1"/>
      <c r="U190" s="81"/>
      <c r="V190" s="490"/>
      <c r="W190" s="42"/>
      <c r="X190" s="44"/>
    </row>
    <row r="191" spans="1:24" hidden="1">
      <c r="B191" s="55"/>
      <c r="C191" s="2"/>
      <c r="D191" s="764" t="s">
        <v>544</v>
      </c>
      <c r="E191" s="764"/>
      <c r="F191" s="244"/>
      <c r="G191" s="406"/>
      <c r="H191" s="244"/>
      <c r="I191" s="244">
        <f t="shared" si="67"/>
        <v>0</v>
      </c>
      <c r="J191" s="149"/>
      <c r="K191" s="167">
        <f t="shared" si="50"/>
        <v>0</v>
      </c>
      <c r="L191" s="75"/>
      <c r="M191" s="1"/>
      <c r="N191" s="1"/>
      <c r="O191" s="1"/>
      <c r="P191" s="1"/>
      <c r="Q191" s="81"/>
      <c r="R191" s="541">
        <f t="shared" si="49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547</v>
      </c>
      <c r="E192" s="764"/>
      <c r="F192" s="244"/>
      <c r="G192" s="406"/>
      <c r="H192" s="244"/>
      <c r="I192" s="244">
        <f t="shared" si="67"/>
        <v>0</v>
      </c>
      <c r="J192" s="149"/>
      <c r="K192" s="167">
        <f t="shared" si="50"/>
        <v>0</v>
      </c>
      <c r="L192" s="75"/>
      <c r="M192" s="1"/>
      <c r="N192" s="1"/>
      <c r="O192" s="1"/>
      <c r="P192" s="1"/>
      <c r="Q192" s="81"/>
      <c r="R192" s="541">
        <f t="shared" si="49"/>
        <v>0</v>
      </c>
      <c r="S192" s="447"/>
      <c r="T192" s="1"/>
      <c r="U192" s="81"/>
      <c r="V192" s="490"/>
      <c r="W192" s="42"/>
      <c r="X192" s="44"/>
    </row>
    <row r="193" spans="1:24" hidden="1">
      <c r="B193" s="55"/>
      <c r="C193" s="2"/>
      <c r="D193" s="735" t="s">
        <v>818</v>
      </c>
      <c r="E193" s="735"/>
      <c r="F193" s="254"/>
      <c r="G193" s="409"/>
      <c r="H193" s="254"/>
      <c r="I193" s="254">
        <f t="shared" si="67"/>
        <v>0</v>
      </c>
      <c r="J193" s="159"/>
      <c r="K193" s="167">
        <f t="shared" si="50"/>
        <v>0</v>
      </c>
      <c r="L193" s="75"/>
      <c r="M193" s="1"/>
      <c r="N193" s="1"/>
      <c r="O193" s="1"/>
      <c r="P193" s="1"/>
      <c r="Q193" s="81"/>
      <c r="R193" s="541">
        <f t="shared" si="49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64" t="s">
        <v>554</v>
      </c>
      <c r="E194" s="764"/>
      <c r="F194" s="244"/>
      <c r="G194" s="406"/>
      <c r="H194" s="244"/>
      <c r="I194" s="244">
        <f t="shared" si="67"/>
        <v>0</v>
      </c>
      <c r="J194" s="149"/>
      <c r="K194" s="167">
        <f t="shared" si="50"/>
        <v>0</v>
      </c>
      <c r="L194" s="75"/>
      <c r="M194" s="1"/>
      <c r="N194" s="1"/>
      <c r="O194" s="1"/>
      <c r="P194" s="1"/>
      <c r="Q194" s="81"/>
      <c r="R194" s="541">
        <f t="shared" si="49"/>
        <v>0</v>
      </c>
      <c r="S194" s="447"/>
      <c r="T194" s="1"/>
      <c r="U194" s="81"/>
      <c r="V194" s="490"/>
      <c r="W194" s="42"/>
      <c r="X194" s="44"/>
    </row>
    <row r="195" spans="1:24" hidden="1">
      <c r="B195" s="55"/>
      <c r="C195" s="2"/>
      <c r="D195" s="764" t="s">
        <v>553</v>
      </c>
      <c r="E195" s="764"/>
      <c r="F195" s="244"/>
      <c r="G195" s="406"/>
      <c r="H195" s="244"/>
      <c r="I195" s="244">
        <f t="shared" si="67"/>
        <v>0</v>
      </c>
      <c r="J195" s="149"/>
      <c r="K195" s="167">
        <f t="shared" si="50"/>
        <v>0</v>
      </c>
      <c r="L195" s="75"/>
      <c r="M195" s="1"/>
      <c r="N195" s="1"/>
      <c r="O195" s="1"/>
      <c r="P195" s="1"/>
      <c r="Q195" s="81"/>
      <c r="R195" s="541">
        <f t="shared" si="49"/>
        <v>0</v>
      </c>
      <c r="S195" s="447"/>
      <c r="T195" s="1"/>
      <c r="U195" s="81"/>
      <c r="V195" s="490"/>
      <c r="W195" s="42"/>
      <c r="X195" s="44"/>
    </row>
    <row r="196" spans="1:24" ht="25.5" hidden="1" customHeight="1">
      <c r="B196" s="55"/>
      <c r="C196" s="2"/>
      <c r="D196" s="735" t="s">
        <v>557</v>
      </c>
      <c r="E196" s="735"/>
      <c r="F196" s="254"/>
      <c r="G196" s="409"/>
      <c r="H196" s="254"/>
      <c r="I196" s="254">
        <f t="shared" si="67"/>
        <v>0</v>
      </c>
      <c r="J196" s="159"/>
      <c r="K196" s="167">
        <f t="shared" si="50"/>
        <v>0</v>
      </c>
      <c r="L196" s="75"/>
      <c r="M196" s="1"/>
      <c r="N196" s="1"/>
      <c r="O196" s="1"/>
      <c r="P196" s="1"/>
      <c r="Q196" s="81"/>
      <c r="R196" s="541">
        <f t="shared" si="49"/>
        <v>0</v>
      </c>
      <c r="S196" s="447"/>
      <c r="T196" s="1"/>
      <c r="U196" s="81"/>
      <c r="V196" s="490"/>
      <c r="W196" s="42"/>
      <c r="X196" s="44"/>
    </row>
    <row r="197" spans="1:24" hidden="1">
      <c r="B197" s="55"/>
      <c r="C197" s="2"/>
      <c r="D197" s="764" t="s">
        <v>819</v>
      </c>
      <c r="E197" s="764"/>
      <c r="F197" s="244"/>
      <c r="G197" s="406"/>
      <c r="H197" s="244"/>
      <c r="I197" s="244">
        <f t="shared" si="67"/>
        <v>0</v>
      </c>
      <c r="J197" s="149"/>
      <c r="K197" s="167">
        <f t="shared" si="50"/>
        <v>0</v>
      </c>
      <c r="L197" s="75"/>
      <c r="M197" s="1"/>
      <c r="N197" s="1"/>
      <c r="O197" s="1"/>
      <c r="P197" s="1"/>
      <c r="Q197" s="81"/>
      <c r="R197" s="541">
        <f t="shared" si="49"/>
        <v>0</v>
      </c>
      <c r="S197" s="447"/>
      <c r="T197" s="1"/>
      <c r="U197" s="81"/>
      <c r="V197" s="490"/>
      <c r="W197" s="42"/>
      <c r="X197" s="44"/>
    </row>
    <row r="198" spans="1:24" ht="25.5" hidden="1" customHeight="1">
      <c r="B198" s="55"/>
      <c r="C198" s="2"/>
      <c r="D198" s="735" t="s">
        <v>562</v>
      </c>
      <c r="E198" s="735"/>
      <c r="F198" s="254"/>
      <c r="G198" s="409"/>
      <c r="H198" s="254"/>
      <c r="I198" s="254">
        <f t="shared" si="67"/>
        <v>0</v>
      </c>
      <c r="J198" s="159"/>
      <c r="K198" s="167">
        <f t="shared" si="50"/>
        <v>0</v>
      </c>
      <c r="L198" s="75"/>
      <c r="M198" s="1"/>
      <c r="N198" s="1"/>
      <c r="O198" s="1"/>
      <c r="P198" s="1"/>
      <c r="Q198" s="81"/>
      <c r="R198" s="541">
        <f t="shared" ref="R198:R258" si="68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565</v>
      </c>
      <c r="E199" s="735"/>
      <c r="F199" s="254"/>
      <c r="G199" s="409"/>
      <c r="H199" s="254"/>
      <c r="I199" s="254">
        <f t="shared" si="67"/>
        <v>0</v>
      </c>
      <c r="J199" s="159"/>
      <c r="K199" s="167">
        <f t="shared" si="50"/>
        <v>0</v>
      </c>
      <c r="L199" s="75"/>
      <c r="M199" s="1"/>
      <c r="N199" s="1"/>
      <c r="O199" s="1"/>
      <c r="P199" s="1"/>
      <c r="Q199" s="81"/>
      <c r="R199" s="541">
        <f t="shared" si="68"/>
        <v>0</v>
      </c>
      <c r="S199" s="447"/>
      <c r="T199" s="1"/>
      <c r="U199" s="81"/>
      <c r="V199" s="490"/>
      <c r="W199" s="42"/>
      <c r="X199" s="44"/>
    </row>
    <row r="200" spans="1:24" s="18" customFormat="1" ht="25.5" hidden="1" customHeight="1">
      <c r="A200" s="127" t="s">
        <v>276</v>
      </c>
      <c r="B200" s="92" t="s">
        <v>687</v>
      </c>
      <c r="C200" s="808" t="s">
        <v>607</v>
      </c>
      <c r="D200" s="809"/>
      <c r="E200" s="809"/>
      <c r="F200" s="258">
        <f>F201+F202</f>
        <v>0</v>
      </c>
      <c r="G200" s="416">
        <f>G201+G202</f>
        <v>0</v>
      </c>
      <c r="H200" s="258">
        <f>H201+H202</f>
        <v>0</v>
      </c>
      <c r="I200" s="258">
        <f>I201+I202</f>
        <v>0</v>
      </c>
      <c r="J200" s="163">
        <f t="shared" ref="J200:X200" si="69">J201+J202</f>
        <v>0</v>
      </c>
      <c r="K200" s="166">
        <f t="shared" si="50"/>
        <v>0</v>
      </c>
      <c r="L200" s="94">
        <f t="shared" si="69"/>
        <v>0</v>
      </c>
      <c r="M200" s="95">
        <f t="shared" si="69"/>
        <v>0</v>
      </c>
      <c r="N200" s="95">
        <f t="shared" si="69"/>
        <v>0</v>
      </c>
      <c r="O200" s="95">
        <f t="shared" si="69"/>
        <v>0</v>
      </c>
      <c r="P200" s="95">
        <f t="shared" si="69"/>
        <v>0</v>
      </c>
      <c r="Q200" s="98">
        <f t="shared" si="69"/>
        <v>0</v>
      </c>
      <c r="R200" s="539">
        <f t="shared" si="68"/>
        <v>0</v>
      </c>
      <c r="S200" s="445">
        <f t="shared" si="69"/>
        <v>0</v>
      </c>
      <c r="T200" s="95">
        <f t="shared" si="69"/>
        <v>0</v>
      </c>
      <c r="U200" s="98">
        <f t="shared" si="69"/>
        <v>0</v>
      </c>
      <c r="V200" s="489">
        <f t="shared" si="69"/>
        <v>0</v>
      </c>
      <c r="W200" s="97">
        <f t="shared" si="69"/>
        <v>0</v>
      </c>
      <c r="X200" s="99">
        <f t="shared" si="69"/>
        <v>0</v>
      </c>
    </row>
    <row r="201" spans="1:24" ht="25.5" hidden="1" customHeight="1">
      <c r="B201" s="55"/>
      <c r="C201" s="2"/>
      <c r="D201" s="735" t="s">
        <v>568</v>
      </c>
      <c r="E201" s="735"/>
      <c r="F201" s="254"/>
      <c r="G201" s="409"/>
      <c r="H201" s="254"/>
      <c r="I201" s="254">
        <f t="shared" ref="I201:I202" si="70">SUM(L201:X201)</f>
        <v>0</v>
      </c>
      <c r="J201" s="159"/>
      <c r="K201" s="167">
        <f t="shared" ref="K201:K258" si="71">SUM(I201:J201)</f>
        <v>0</v>
      </c>
      <c r="L201" s="75"/>
      <c r="M201" s="1"/>
      <c r="N201" s="1"/>
      <c r="O201" s="1"/>
      <c r="P201" s="1"/>
      <c r="Q201" s="81"/>
      <c r="R201" s="541">
        <f t="shared" si="68"/>
        <v>0</v>
      </c>
      <c r="S201" s="447"/>
      <c r="T201" s="1"/>
      <c r="U201" s="81"/>
      <c r="V201" s="490"/>
      <c r="W201" s="42"/>
      <c r="X201" s="44"/>
    </row>
    <row r="202" spans="1:24" ht="25.5" hidden="1" customHeight="1">
      <c r="B202" s="55"/>
      <c r="C202" s="2"/>
      <c r="D202" s="735" t="s">
        <v>569</v>
      </c>
      <c r="E202" s="735"/>
      <c r="F202" s="254"/>
      <c r="G202" s="409"/>
      <c r="H202" s="254"/>
      <c r="I202" s="254">
        <f t="shared" si="70"/>
        <v>0</v>
      </c>
      <c r="J202" s="159"/>
      <c r="K202" s="167">
        <f t="shared" si="71"/>
        <v>0</v>
      </c>
      <c r="L202" s="75"/>
      <c r="M202" s="1"/>
      <c r="N202" s="1"/>
      <c r="O202" s="1"/>
      <c r="P202" s="1"/>
      <c r="Q202" s="81"/>
      <c r="R202" s="541">
        <f t="shared" si="68"/>
        <v>0</v>
      </c>
      <c r="S202" s="447"/>
      <c r="T202" s="1"/>
      <c r="U202" s="81"/>
      <c r="V202" s="490"/>
      <c r="W202" s="42"/>
      <c r="X202" s="44"/>
    </row>
    <row r="203" spans="1:24" s="18" customFormat="1" ht="15" hidden="1" customHeight="1">
      <c r="A203" s="127" t="s">
        <v>277</v>
      </c>
      <c r="B203" s="92" t="s">
        <v>688</v>
      </c>
      <c r="C203" s="808" t="s">
        <v>820</v>
      </c>
      <c r="D203" s="809"/>
      <c r="E203" s="809"/>
      <c r="F203" s="258">
        <f>F204+F205+F206+F207+F208+F209+F210+F211+F212+F213+F214</f>
        <v>0</v>
      </c>
      <c r="G203" s="416">
        <f>G204+G205+G206+G207+G208+G209+G210+G211+G212+G213+G214</f>
        <v>0</v>
      </c>
      <c r="H203" s="258">
        <f>H204+H205+H206+H207+H208+H209+H210+H211+H212+H213+H214</f>
        <v>0</v>
      </c>
      <c r="I203" s="258">
        <f>I204+I205+I206+I207+I208+I209+I210+I211+I212+I213+I214</f>
        <v>0</v>
      </c>
      <c r="J203" s="163">
        <f t="shared" ref="J203:X203" si="72">J204+J205+J206+J207+J208+J209+J210+J211+J212+J213+J214</f>
        <v>0</v>
      </c>
      <c r="K203" s="166">
        <f t="shared" si="71"/>
        <v>0</v>
      </c>
      <c r="L203" s="94">
        <f t="shared" si="72"/>
        <v>0</v>
      </c>
      <c r="M203" s="95">
        <f t="shared" si="72"/>
        <v>0</v>
      </c>
      <c r="N203" s="95">
        <f t="shared" si="72"/>
        <v>0</v>
      </c>
      <c r="O203" s="95">
        <f t="shared" si="72"/>
        <v>0</v>
      </c>
      <c r="P203" s="95">
        <f t="shared" si="72"/>
        <v>0</v>
      </c>
      <c r="Q203" s="98">
        <f t="shared" si="72"/>
        <v>0</v>
      </c>
      <c r="R203" s="539">
        <f t="shared" si="68"/>
        <v>0</v>
      </c>
      <c r="S203" s="445">
        <f t="shared" si="72"/>
        <v>0</v>
      </c>
      <c r="T203" s="95">
        <f t="shared" si="72"/>
        <v>0</v>
      </c>
      <c r="U203" s="98">
        <f t="shared" si="72"/>
        <v>0</v>
      </c>
      <c r="V203" s="489">
        <f t="shared" si="72"/>
        <v>0</v>
      </c>
      <c r="W203" s="97">
        <f t="shared" si="72"/>
        <v>0</v>
      </c>
      <c r="X203" s="99">
        <f t="shared" si="72"/>
        <v>0</v>
      </c>
    </row>
    <row r="204" spans="1:24" hidden="1">
      <c r="B204" s="55"/>
      <c r="C204" s="2"/>
      <c r="D204" s="764" t="s">
        <v>372</v>
      </c>
      <c r="E204" s="764"/>
      <c r="F204" s="244"/>
      <c r="G204" s="406"/>
      <c r="H204" s="244"/>
      <c r="I204" s="244">
        <f t="shared" ref="I204:I216" si="73">SUM(L204:X204)</f>
        <v>0</v>
      </c>
      <c r="J204" s="149"/>
      <c r="K204" s="167">
        <f t="shared" si="71"/>
        <v>0</v>
      </c>
      <c r="L204" s="75"/>
      <c r="M204" s="1"/>
      <c r="N204" s="1"/>
      <c r="O204" s="1"/>
      <c r="P204" s="1"/>
      <c r="Q204" s="81"/>
      <c r="R204" s="541">
        <f t="shared" si="68"/>
        <v>0</v>
      </c>
      <c r="S204" s="447"/>
      <c r="T204" s="1"/>
      <c r="U204" s="81"/>
      <c r="V204" s="490"/>
      <c r="W204" s="42"/>
      <c r="X204" s="44"/>
    </row>
    <row r="205" spans="1:24" hidden="1">
      <c r="B205" s="55"/>
      <c r="C205" s="2"/>
      <c r="D205" s="764" t="s">
        <v>821</v>
      </c>
      <c r="E205" s="764"/>
      <c r="F205" s="244"/>
      <c r="G205" s="406"/>
      <c r="H205" s="244"/>
      <c r="I205" s="244">
        <f t="shared" si="73"/>
        <v>0</v>
      </c>
      <c r="J205" s="149"/>
      <c r="K205" s="167">
        <f t="shared" si="71"/>
        <v>0</v>
      </c>
      <c r="L205" s="75"/>
      <c r="M205" s="1"/>
      <c r="N205" s="1"/>
      <c r="O205" s="1"/>
      <c r="P205" s="1"/>
      <c r="Q205" s="81"/>
      <c r="R205" s="541">
        <f t="shared" si="68"/>
        <v>0</v>
      </c>
      <c r="S205" s="447"/>
      <c r="T205" s="1"/>
      <c r="U205" s="81"/>
      <c r="V205" s="490"/>
      <c r="W205" s="42"/>
      <c r="X205" s="44"/>
    </row>
    <row r="206" spans="1:24" hidden="1">
      <c r="B206" s="55"/>
      <c r="C206" s="2"/>
      <c r="D206" s="764" t="s">
        <v>375</v>
      </c>
      <c r="E206" s="764"/>
      <c r="F206" s="244"/>
      <c r="G206" s="406"/>
      <c r="H206" s="244"/>
      <c r="I206" s="244">
        <f t="shared" si="73"/>
        <v>0</v>
      </c>
      <c r="J206" s="149"/>
      <c r="K206" s="167">
        <f t="shared" si="71"/>
        <v>0</v>
      </c>
      <c r="L206" s="75"/>
      <c r="M206" s="1"/>
      <c r="N206" s="1"/>
      <c r="O206" s="1"/>
      <c r="P206" s="1"/>
      <c r="Q206" s="81"/>
      <c r="R206" s="541">
        <f t="shared" si="68"/>
        <v>0</v>
      </c>
      <c r="S206" s="447"/>
      <c r="T206" s="1"/>
      <c r="U206" s="81"/>
      <c r="V206" s="490"/>
      <c r="W206" s="42"/>
      <c r="X206" s="44"/>
    </row>
    <row r="207" spans="1:24" hidden="1">
      <c r="B207" s="55"/>
      <c r="C207" s="2"/>
      <c r="D207" s="764" t="s">
        <v>373</v>
      </c>
      <c r="E207" s="764"/>
      <c r="F207" s="244"/>
      <c r="G207" s="406"/>
      <c r="H207" s="244"/>
      <c r="I207" s="244">
        <f t="shared" si="73"/>
        <v>0</v>
      </c>
      <c r="J207" s="149"/>
      <c r="K207" s="167">
        <f t="shared" si="71"/>
        <v>0</v>
      </c>
      <c r="L207" s="75"/>
      <c r="M207" s="1"/>
      <c r="N207" s="1"/>
      <c r="O207" s="1"/>
      <c r="P207" s="1"/>
      <c r="Q207" s="81"/>
      <c r="R207" s="541">
        <f t="shared" si="68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822</v>
      </c>
      <c r="E208" s="764"/>
      <c r="F208" s="244"/>
      <c r="G208" s="406"/>
      <c r="H208" s="244"/>
      <c r="I208" s="244">
        <f t="shared" si="73"/>
        <v>0</v>
      </c>
      <c r="J208" s="149"/>
      <c r="K208" s="167">
        <f t="shared" si="71"/>
        <v>0</v>
      </c>
      <c r="L208" s="75"/>
      <c r="M208" s="1"/>
      <c r="N208" s="1"/>
      <c r="O208" s="1"/>
      <c r="P208" s="1"/>
      <c r="Q208" s="81"/>
      <c r="R208" s="541">
        <f t="shared" si="68"/>
        <v>0</v>
      </c>
      <c r="S208" s="447"/>
      <c r="T208" s="1"/>
      <c r="U208" s="81"/>
      <c r="V208" s="490"/>
      <c r="W208" s="42"/>
      <c r="X208" s="44"/>
    </row>
    <row r="209" spans="1:24" ht="25.5" hidden="1" customHeight="1">
      <c r="B209" s="55"/>
      <c r="C209" s="2"/>
      <c r="D209" s="735" t="s">
        <v>537</v>
      </c>
      <c r="E209" s="735"/>
      <c r="F209" s="254"/>
      <c r="G209" s="409"/>
      <c r="H209" s="254"/>
      <c r="I209" s="254">
        <f t="shared" si="73"/>
        <v>0</v>
      </c>
      <c r="J209" s="159"/>
      <c r="K209" s="167">
        <f t="shared" si="71"/>
        <v>0</v>
      </c>
      <c r="L209" s="75"/>
      <c r="M209" s="1"/>
      <c r="N209" s="1"/>
      <c r="O209" s="1"/>
      <c r="P209" s="1"/>
      <c r="Q209" s="81"/>
      <c r="R209" s="541">
        <f t="shared" si="68"/>
        <v>0</v>
      </c>
      <c r="S209" s="447"/>
      <c r="T209" s="1"/>
      <c r="U209" s="81"/>
      <c r="V209" s="490"/>
      <c r="W209" s="42"/>
      <c r="X209" s="44"/>
    </row>
    <row r="210" spans="1:24" ht="25.5" hidden="1" customHeight="1">
      <c r="B210" s="55"/>
      <c r="C210" s="2"/>
      <c r="D210" s="735" t="s">
        <v>540</v>
      </c>
      <c r="E210" s="735"/>
      <c r="F210" s="254"/>
      <c r="G210" s="409"/>
      <c r="H210" s="254"/>
      <c r="I210" s="254">
        <f t="shared" si="73"/>
        <v>0</v>
      </c>
      <c r="J210" s="159"/>
      <c r="K210" s="167">
        <f t="shared" si="71"/>
        <v>0</v>
      </c>
      <c r="L210" s="75"/>
      <c r="M210" s="1"/>
      <c r="N210" s="1"/>
      <c r="O210" s="1"/>
      <c r="P210" s="1"/>
      <c r="Q210" s="81"/>
      <c r="R210" s="541">
        <f t="shared" si="68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823</v>
      </c>
      <c r="E211" s="764"/>
      <c r="F211" s="244"/>
      <c r="G211" s="406"/>
      <c r="H211" s="244"/>
      <c r="I211" s="244">
        <f t="shared" si="73"/>
        <v>0</v>
      </c>
      <c r="J211" s="149"/>
      <c r="K211" s="167">
        <f t="shared" si="71"/>
        <v>0</v>
      </c>
      <c r="L211" s="75"/>
      <c r="M211" s="1"/>
      <c r="N211" s="1"/>
      <c r="O211" s="1"/>
      <c r="P211" s="1"/>
      <c r="Q211" s="81"/>
      <c r="R211" s="541">
        <f t="shared" si="68"/>
        <v>0</v>
      </c>
      <c r="S211" s="447"/>
      <c r="T211" s="1"/>
      <c r="U211" s="81"/>
      <c r="V211" s="490"/>
      <c r="W211" s="42"/>
      <c r="X211" s="44"/>
    </row>
    <row r="212" spans="1:24" hidden="1">
      <c r="B212" s="55"/>
      <c r="C212" s="2"/>
      <c r="D212" s="764" t="s">
        <v>374</v>
      </c>
      <c r="E212" s="764"/>
      <c r="F212" s="244"/>
      <c r="G212" s="406"/>
      <c r="H212" s="244"/>
      <c r="I212" s="244">
        <f t="shared" si="73"/>
        <v>0</v>
      </c>
      <c r="J212" s="149"/>
      <c r="K212" s="167">
        <f t="shared" si="71"/>
        <v>0</v>
      </c>
      <c r="L212" s="75"/>
      <c r="M212" s="1"/>
      <c r="N212" s="1"/>
      <c r="O212" s="1"/>
      <c r="P212" s="1"/>
      <c r="Q212" s="81"/>
      <c r="R212" s="541">
        <f t="shared" si="68"/>
        <v>0</v>
      </c>
      <c r="S212" s="447"/>
      <c r="T212" s="1"/>
      <c r="U212" s="81"/>
      <c r="V212" s="490"/>
      <c r="W212" s="42"/>
      <c r="X212" s="44"/>
    </row>
    <row r="213" spans="1:24" hidden="1">
      <c r="B213" s="55"/>
      <c r="C213" s="2"/>
      <c r="D213" s="764" t="s">
        <v>824</v>
      </c>
      <c r="E213" s="764"/>
      <c r="F213" s="244"/>
      <c r="G213" s="406"/>
      <c r="H213" s="244"/>
      <c r="I213" s="244">
        <f t="shared" si="73"/>
        <v>0</v>
      </c>
      <c r="J213" s="149"/>
      <c r="K213" s="167">
        <f t="shared" si="71"/>
        <v>0</v>
      </c>
      <c r="L213" s="75"/>
      <c r="M213" s="1"/>
      <c r="N213" s="1"/>
      <c r="O213" s="1"/>
      <c r="P213" s="1"/>
      <c r="Q213" s="81"/>
      <c r="R213" s="541">
        <f t="shared" si="68"/>
        <v>0</v>
      </c>
      <c r="S213" s="447"/>
      <c r="T213" s="1"/>
      <c r="U213" s="81"/>
      <c r="V213" s="490"/>
      <c r="W213" s="42"/>
      <c r="X213" s="44"/>
    </row>
    <row r="214" spans="1:24" hidden="1">
      <c r="B214" s="55"/>
      <c r="C214" s="2"/>
      <c r="D214" s="764" t="s">
        <v>566</v>
      </c>
      <c r="E214" s="764"/>
      <c r="F214" s="244"/>
      <c r="G214" s="406"/>
      <c r="H214" s="244"/>
      <c r="I214" s="244">
        <f t="shared" si="73"/>
        <v>0</v>
      </c>
      <c r="J214" s="149"/>
      <c r="K214" s="167">
        <f t="shared" si="71"/>
        <v>0</v>
      </c>
      <c r="L214" s="75"/>
      <c r="M214" s="1"/>
      <c r="N214" s="1"/>
      <c r="O214" s="1"/>
      <c r="P214" s="1"/>
      <c r="Q214" s="81"/>
      <c r="R214" s="541">
        <f t="shared" si="68"/>
        <v>0</v>
      </c>
      <c r="S214" s="447"/>
      <c r="T214" s="1"/>
      <c r="U214" s="81"/>
      <c r="V214" s="490"/>
      <c r="W214" s="42"/>
      <c r="X214" s="44"/>
    </row>
    <row r="215" spans="1:24" s="18" customFormat="1" hidden="1">
      <c r="A215" s="127" t="s">
        <v>278</v>
      </c>
      <c r="B215" s="92" t="s">
        <v>689</v>
      </c>
      <c r="C215" s="769" t="s">
        <v>279</v>
      </c>
      <c r="D215" s="770"/>
      <c r="E215" s="770"/>
      <c r="F215" s="245"/>
      <c r="G215" s="399"/>
      <c r="H215" s="245"/>
      <c r="I215" s="245">
        <f t="shared" si="73"/>
        <v>0</v>
      </c>
      <c r="J215" s="150"/>
      <c r="K215" s="166">
        <f t="shared" si="71"/>
        <v>0</v>
      </c>
      <c r="L215" s="94"/>
      <c r="M215" s="95"/>
      <c r="N215" s="95"/>
      <c r="O215" s="95"/>
      <c r="P215" s="95"/>
      <c r="Q215" s="98"/>
      <c r="R215" s="539">
        <f t="shared" si="68"/>
        <v>0</v>
      </c>
      <c r="S215" s="445"/>
      <c r="T215" s="95"/>
      <c r="U215" s="98"/>
      <c r="V215" s="489"/>
      <c r="W215" s="97"/>
      <c r="X215" s="99"/>
    </row>
    <row r="216" spans="1:24" s="18" customFormat="1" hidden="1">
      <c r="A216" s="127" t="s">
        <v>280</v>
      </c>
      <c r="B216" s="92" t="s">
        <v>690</v>
      </c>
      <c r="C216" s="769" t="s">
        <v>281</v>
      </c>
      <c r="D216" s="770"/>
      <c r="E216" s="770"/>
      <c r="F216" s="245"/>
      <c r="G216" s="399"/>
      <c r="H216" s="245"/>
      <c r="I216" s="245">
        <f t="shared" si="73"/>
        <v>0</v>
      </c>
      <c r="J216" s="150"/>
      <c r="K216" s="166">
        <f t="shared" si="71"/>
        <v>0</v>
      </c>
      <c r="L216" s="94"/>
      <c r="M216" s="95"/>
      <c r="N216" s="95"/>
      <c r="O216" s="95"/>
      <c r="P216" s="95"/>
      <c r="Q216" s="98"/>
      <c r="R216" s="539">
        <f t="shared" si="68"/>
        <v>0</v>
      </c>
      <c r="S216" s="445"/>
      <c r="T216" s="95"/>
      <c r="U216" s="98"/>
      <c r="V216" s="489"/>
      <c r="W216" s="97"/>
      <c r="X216" s="99"/>
    </row>
    <row r="217" spans="1:24" s="18" customFormat="1" hidden="1">
      <c r="A217" s="127" t="s">
        <v>282</v>
      </c>
      <c r="B217" s="92" t="s">
        <v>691</v>
      </c>
      <c r="C217" s="769" t="s">
        <v>283</v>
      </c>
      <c r="D217" s="770"/>
      <c r="E217" s="770"/>
      <c r="F217" s="245">
        <f>F218+F219+F220+F221+F222+F223+F224+F225+F226+F227</f>
        <v>0</v>
      </c>
      <c r="G217" s="399">
        <f>G218+G219+G220+G221+G222+G223+G224+G225+G226+G227</f>
        <v>0</v>
      </c>
      <c r="H217" s="245">
        <f>H218+H219+H220+H221+H222+H223+H224+H225+H226+H227</f>
        <v>0</v>
      </c>
      <c r="I217" s="245">
        <f>I218+I219+I220+I221+I222+I223+I224+I225+I226+I227</f>
        <v>0</v>
      </c>
      <c r="J217" s="150">
        <f t="shared" ref="J217:X217" si="74">J218+J219+J220+J221+J222+J223+J224+J225+J226+J227</f>
        <v>0</v>
      </c>
      <c r="K217" s="166">
        <f t="shared" si="71"/>
        <v>0</v>
      </c>
      <c r="L217" s="94">
        <f t="shared" si="74"/>
        <v>0</v>
      </c>
      <c r="M217" s="95">
        <f t="shared" si="74"/>
        <v>0</v>
      </c>
      <c r="N217" s="95">
        <f t="shared" si="74"/>
        <v>0</v>
      </c>
      <c r="O217" s="95">
        <f t="shared" si="74"/>
        <v>0</v>
      </c>
      <c r="P217" s="95">
        <f t="shared" si="74"/>
        <v>0</v>
      </c>
      <c r="Q217" s="98">
        <f t="shared" si="74"/>
        <v>0</v>
      </c>
      <c r="R217" s="539">
        <f t="shared" si="68"/>
        <v>0</v>
      </c>
      <c r="S217" s="445">
        <f t="shared" si="74"/>
        <v>0</v>
      </c>
      <c r="T217" s="95">
        <f t="shared" si="74"/>
        <v>0</v>
      </c>
      <c r="U217" s="98">
        <f t="shared" si="74"/>
        <v>0</v>
      </c>
      <c r="V217" s="489">
        <f t="shared" si="74"/>
        <v>0</v>
      </c>
      <c r="W217" s="97">
        <f t="shared" si="74"/>
        <v>0</v>
      </c>
      <c r="X217" s="99">
        <f t="shared" si="74"/>
        <v>0</v>
      </c>
    </row>
    <row r="218" spans="1:24" hidden="1">
      <c r="B218" s="55"/>
      <c r="C218" s="2"/>
      <c r="D218" s="764" t="s">
        <v>376</v>
      </c>
      <c r="E218" s="764"/>
      <c r="F218" s="244"/>
      <c r="G218" s="406"/>
      <c r="H218" s="244"/>
      <c r="I218" s="244">
        <f t="shared" ref="I218:I227" si="75">SUM(L218:X218)</f>
        <v>0</v>
      </c>
      <c r="J218" s="149"/>
      <c r="K218" s="167">
        <f t="shared" si="71"/>
        <v>0</v>
      </c>
      <c r="L218" s="75"/>
      <c r="M218" s="1"/>
      <c r="N218" s="1"/>
      <c r="O218" s="1"/>
      <c r="P218" s="1"/>
      <c r="Q218" s="81"/>
      <c r="R218" s="541">
        <f t="shared" si="68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377</v>
      </c>
      <c r="E219" s="764"/>
      <c r="F219" s="244"/>
      <c r="G219" s="406"/>
      <c r="H219" s="244"/>
      <c r="I219" s="244">
        <f t="shared" si="75"/>
        <v>0</v>
      </c>
      <c r="J219" s="149"/>
      <c r="K219" s="167">
        <f t="shared" si="71"/>
        <v>0</v>
      </c>
      <c r="L219" s="75"/>
      <c r="M219" s="1"/>
      <c r="N219" s="1"/>
      <c r="O219" s="1"/>
      <c r="P219" s="1"/>
      <c r="Q219" s="81"/>
      <c r="R219" s="541">
        <f t="shared" si="68"/>
        <v>0</v>
      </c>
      <c r="S219" s="447"/>
      <c r="T219" s="1"/>
      <c r="U219" s="81"/>
      <c r="V219" s="490"/>
      <c r="W219" s="42"/>
      <c r="X219" s="44"/>
    </row>
    <row r="220" spans="1:24" hidden="1">
      <c r="B220" s="55"/>
      <c r="C220" s="2"/>
      <c r="D220" s="764" t="s">
        <v>378</v>
      </c>
      <c r="E220" s="764"/>
      <c r="F220" s="244"/>
      <c r="G220" s="406"/>
      <c r="H220" s="244"/>
      <c r="I220" s="244">
        <f t="shared" si="75"/>
        <v>0</v>
      </c>
      <c r="J220" s="149"/>
      <c r="K220" s="167">
        <f t="shared" si="71"/>
        <v>0</v>
      </c>
      <c r="L220" s="75"/>
      <c r="M220" s="1"/>
      <c r="N220" s="1"/>
      <c r="O220" s="1"/>
      <c r="P220" s="1"/>
      <c r="Q220" s="81"/>
      <c r="R220" s="541">
        <f t="shared" si="68"/>
        <v>0</v>
      </c>
      <c r="S220" s="447"/>
      <c r="T220" s="1"/>
      <c r="U220" s="81"/>
      <c r="V220" s="490"/>
      <c r="W220" s="42"/>
      <c r="X220" s="44"/>
    </row>
    <row r="221" spans="1:24" hidden="1">
      <c r="B221" s="55"/>
      <c r="C221" s="2"/>
      <c r="D221" s="764" t="s">
        <v>379</v>
      </c>
      <c r="E221" s="764"/>
      <c r="F221" s="244"/>
      <c r="G221" s="406"/>
      <c r="H221" s="244"/>
      <c r="I221" s="244">
        <f t="shared" si="75"/>
        <v>0</v>
      </c>
      <c r="J221" s="149"/>
      <c r="K221" s="167">
        <f t="shared" si="71"/>
        <v>0</v>
      </c>
      <c r="L221" s="75"/>
      <c r="M221" s="1"/>
      <c r="N221" s="1"/>
      <c r="O221" s="1"/>
      <c r="P221" s="1"/>
      <c r="Q221" s="81"/>
      <c r="R221" s="541">
        <f t="shared" si="68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380</v>
      </c>
      <c r="E222" s="764"/>
      <c r="F222" s="244"/>
      <c r="G222" s="406"/>
      <c r="H222" s="244"/>
      <c r="I222" s="244">
        <f t="shared" si="75"/>
        <v>0</v>
      </c>
      <c r="J222" s="149"/>
      <c r="K222" s="167">
        <f t="shared" si="71"/>
        <v>0</v>
      </c>
      <c r="L222" s="75"/>
      <c r="M222" s="1"/>
      <c r="N222" s="1"/>
      <c r="O222" s="1"/>
      <c r="P222" s="1"/>
      <c r="Q222" s="81"/>
      <c r="R222" s="541">
        <f t="shared" si="68"/>
        <v>0</v>
      </c>
      <c r="S222" s="447"/>
      <c r="T222" s="1"/>
      <c r="U222" s="81"/>
      <c r="V222" s="490"/>
      <c r="W222" s="42"/>
      <c r="X222" s="44"/>
    </row>
    <row r="223" spans="1:24" ht="25.5" hidden="1" customHeight="1">
      <c r="B223" s="55"/>
      <c r="C223" s="2"/>
      <c r="D223" s="735" t="s">
        <v>538</v>
      </c>
      <c r="E223" s="735"/>
      <c r="F223" s="254"/>
      <c r="G223" s="409"/>
      <c r="H223" s="254"/>
      <c r="I223" s="254">
        <f t="shared" si="75"/>
        <v>0</v>
      </c>
      <c r="J223" s="159"/>
      <c r="K223" s="167">
        <f t="shared" si="71"/>
        <v>0</v>
      </c>
      <c r="L223" s="75"/>
      <c r="M223" s="1"/>
      <c r="N223" s="1"/>
      <c r="O223" s="1"/>
      <c r="P223" s="1"/>
      <c r="Q223" s="81"/>
      <c r="R223" s="541">
        <f t="shared" si="68"/>
        <v>0</v>
      </c>
      <c r="S223" s="447"/>
      <c r="T223" s="1"/>
      <c r="U223" s="81"/>
      <c r="V223" s="490"/>
      <c r="W223" s="42"/>
      <c r="X223" s="44"/>
    </row>
    <row r="224" spans="1:24" ht="25.5" hidden="1" customHeight="1">
      <c r="B224" s="55"/>
      <c r="C224" s="2"/>
      <c r="D224" s="735" t="s">
        <v>541</v>
      </c>
      <c r="E224" s="735"/>
      <c r="F224" s="254"/>
      <c r="G224" s="409"/>
      <c r="H224" s="254"/>
      <c r="I224" s="254">
        <f t="shared" si="75"/>
        <v>0</v>
      </c>
      <c r="J224" s="159"/>
      <c r="K224" s="167">
        <f t="shared" si="71"/>
        <v>0</v>
      </c>
      <c r="L224" s="75"/>
      <c r="M224" s="1"/>
      <c r="N224" s="1"/>
      <c r="O224" s="1"/>
      <c r="P224" s="1"/>
      <c r="Q224" s="81"/>
      <c r="R224" s="541">
        <f t="shared" si="68"/>
        <v>0</v>
      </c>
      <c r="S224" s="447"/>
      <c r="T224" s="1"/>
      <c r="U224" s="81"/>
      <c r="V224" s="490"/>
      <c r="W224" s="42"/>
      <c r="X224" s="44"/>
    </row>
    <row r="225" spans="1:24" hidden="1">
      <c r="B225" s="55"/>
      <c r="C225" s="2"/>
      <c r="D225" s="764" t="s">
        <v>381</v>
      </c>
      <c r="E225" s="764"/>
      <c r="F225" s="244"/>
      <c r="G225" s="406"/>
      <c r="H225" s="244"/>
      <c r="I225" s="244">
        <f t="shared" si="75"/>
        <v>0</v>
      </c>
      <c r="J225" s="149"/>
      <c r="K225" s="167">
        <f t="shared" si="71"/>
        <v>0</v>
      </c>
      <c r="L225" s="75"/>
      <c r="M225" s="1"/>
      <c r="N225" s="1"/>
      <c r="O225" s="1"/>
      <c r="P225" s="1"/>
      <c r="Q225" s="81"/>
      <c r="R225" s="541">
        <f t="shared" si="68"/>
        <v>0</v>
      </c>
      <c r="S225" s="447"/>
      <c r="T225" s="1"/>
      <c r="U225" s="81"/>
      <c r="V225" s="490"/>
      <c r="W225" s="42"/>
      <c r="X225" s="44"/>
    </row>
    <row r="226" spans="1:24" hidden="1">
      <c r="B226" s="55"/>
      <c r="C226" s="2"/>
      <c r="D226" s="764" t="s">
        <v>382</v>
      </c>
      <c r="E226" s="764"/>
      <c r="F226" s="244"/>
      <c r="G226" s="406"/>
      <c r="H226" s="244"/>
      <c r="I226" s="244">
        <f t="shared" si="75"/>
        <v>0</v>
      </c>
      <c r="J226" s="149"/>
      <c r="K226" s="167">
        <f t="shared" si="71"/>
        <v>0</v>
      </c>
      <c r="L226" s="75"/>
      <c r="M226" s="1"/>
      <c r="N226" s="1"/>
      <c r="O226" s="1"/>
      <c r="P226" s="1"/>
      <c r="Q226" s="81"/>
      <c r="R226" s="541">
        <f t="shared" si="68"/>
        <v>0</v>
      </c>
      <c r="S226" s="447"/>
      <c r="T226" s="1"/>
      <c r="U226" s="81"/>
      <c r="V226" s="490"/>
      <c r="W226" s="42"/>
      <c r="X226" s="44"/>
    </row>
    <row r="227" spans="1:24" ht="15.75" hidden="1" thickBot="1">
      <c r="B227" s="57"/>
      <c r="C227" s="20"/>
      <c r="D227" s="772" t="s">
        <v>567</v>
      </c>
      <c r="E227" s="772"/>
      <c r="F227" s="246"/>
      <c r="G227" s="417"/>
      <c r="H227" s="246"/>
      <c r="I227" s="246">
        <f t="shared" si="75"/>
        <v>0</v>
      </c>
      <c r="J227" s="151"/>
      <c r="K227" s="167">
        <f t="shared" si="71"/>
        <v>0</v>
      </c>
      <c r="L227" s="75"/>
      <c r="M227" s="1"/>
      <c r="N227" s="1"/>
      <c r="O227" s="1"/>
      <c r="P227" s="1"/>
      <c r="Q227" s="81"/>
      <c r="R227" s="541">
        <f t="shared" si="68"/>
        <v>0</v>
      </c>
      <c r="S227" s="447"/>
      <c r="T227" s="1"/>
      <c r="U227" s="81"/>
      <c r="V227" s="490"/>
      <c r="W227" s="42"/>
      <c r="X227" s="44"/>
    </row>
    <row r="228" spans="1:24" ht="15.75" thickBot="1">
      <c r="B228" s="100" t="s">
        <v>284</v>
      </c>
      <c r="C228" s="773" t="s">
        <v>285</v>
      </c>
      <c r="D228" s="774"/>
      <c r="E228" s="774"/>
      <c r="F228" s="247">
        <f>F229+F250+F256+F257</f>
        <v>0</v>
      </c>
      <c r="G228" s="402">
        <f>G229+G250+G256+G257</f>
        <v>0</v>
      </c>
      <c r="H228" s="247">
        <f>H229+H250+H256+H257</f>
        <v>0</v>
      </c>
      <c r="I228" s="247">
        <f>I229+I250+I256+I257</f>
        <v>0</v>
      </c>
      <c r="J228" s="152">
        <f t="shared" ref="J228:X228" si="76">J229+J250+J256+J257</f>
        <v>0</v>
      </c>
      <c r="K228" s="164">
        <f t="shared" si="71"/>
        <v>0</v>
      </c>
      <c r="L228" s="86">
        <f t="shared" si="76"/>
        <v>0</v>
      </c>
      <c r="M228" s="87">
        <f t="shared" si="76"/>
        <v>0</v>
      </c>
      <c r="N228" s="87">
        <f t="shared" si="76"/>
        <v>0</v>
      </c>
      <c r="O228" s="87">
        <f t="shared" si="76"/>
        <v>0</v>
      </c>
      <c r="P228" s="87">
        <f t="shared" si="76"/>
        <v>0</v>
      </c>
      <c r="Q228" s="90">
        <f t="shared" si="76"/>
        <v>0</v>
      </c>
      <c r="R228" s="536">
        <f t="shared" si="68"/>
        <v>0</v>
      </c>
      <c r="S228" s="442">
        <f t="shared" si="76"/>
        <v>0</v>
      </c>
      <c r="T228" s="87">
        <f t="shared" si="76"/>
        <v>0</v>
      </c>
      <c r="U228" s="90">
        <f t="shared" si="76"/>
        <v>0</v>
      </c>
      <c r="V228" s="486">
        <f t="shared" si="76"/>
        <v>0</v>
      </c>
      <c r="W228" s="89">
        <f t="shared" si="76"/>
        <v>0</v>
      </c>
      <c r="X228" s="91">
        <f t="shared" si="76"/>
        <v>0</v>
      </c>
    </row>
    <row r="229" spans="1:24" ht="15.75" hidden="1" thickBot="1">
      <c r="B229" s="116" t="s">
        <v>692</v>
      </c>
      <c r="C229" s="801" t="s">
        <v>286</v>
      </c>
      <c r="D229" s="802"/>
      <c r="E229" s="802"/>
      <c r="F229" s="243">
        <f>F230+F234+F241+F242+F243+F244+F245+F246+F247</f>
        <v>0</v>
      </c>
      <c r="G229" s="397">
        <f>G230+G234+G241+G242+G243+G244+G245+G246+G247</f>
        <v>0</v>
      </c>
      <c r="H229" s="243">
        <f>H230+H234+H241+H242+H243+H244+H245+H246+H247</f>
        <v>0</v>
      </c>
      <c r="I229" s="243">
        <f>I230+I234+I241+I242+I243+I244+I245+I246+I247</f>
        <v>0</v>
      </c>
      <c r="J229" s="148">
        <f t="shared" ref="J229:X229" si="77">J230+J234+J241+J242+J243+J244+J245+J246+J247</f>
        <v>0</v>
      </c>
      <c r="K229" s="165">
        <f t="shared" si="71"/>
        <v>0</v>
      </c>
      <c r="L229" s="118">
        <f t="shared" si="77"/>
        <v>0</v>
      </c>
      <c r="M229" s="119">
        <f t="shared" si="77"/>
        <v>0</v>
      </c>
      <c r="N229" s="119">
        <f t="shared" si="77"/>
        <v>0</v>
      </c>
      <c r="O229" s="119">
        <f t="shared" si="77"/>
        <v>0</v>
      </c>
      <c r="P229" s="119">
        <f t="shared" si="77"/>
        <v>0</v>
      </c>
      <c r="Q229" s="122">
        <f t="shared" si="77"/>
        <v>0</v>
      </c>
      <c r="R229" s="537">
        <f t="shared" si="68"/>
        <v>0</v>
      </c>
      <c r="S229" s="443">
        <f t="shared" si="77"/>
        <v>0</v>
      </c>
      <c r="T229" s="119">
        <f t="shared" si="77"/>
        <v>0</v>
      </c>
      <c r="U229" s="122">
        <f t="shared" si="77"/>
        <v>0</v>
      </c>
      <c r="V229" s="487">
        <f t="shared" si="77"/>
        <v>0</v>
      </c>
      <c r="W229" s="121">
        <f t="shared" si="77"/>
        <v>0</v>
      </c>
      <c r="X229" s="123">
        <f t="shared" si="77"/>
        <v>0</v>
      </c>
    </row>
    <row r="230" spans="1:24" s="18" customFormat="1" ht="15.75" hidden="1" thickBot="1">
      <c r="A230" s="127"/>
      <c r="B230" s="53" t="s">
        <v>693</v>
      </c>
      <c r="C230" s="799" t="s">
        <v>287</v>
      </c>
      <c r="D230" s="800"/>
      <c r="E230" s="800"/>
      <c r="F230" s="251">
        <f>F231+F232+F233</f>
        <v>0</v>
      </c>
      <c r="G230" s="400">
        <f>G231+G232+G233</f>
        <v>0</v>
      </c>
      <c r="H230" s="251">
        <f>H231+H232+H233</f>
        <v>0</v>
      </c>
      <c r="I230" s="251">
        <f>I231+I232+I233</f>
        <v>0</v>
      </c>
      <c r="J230" s="156">
        <f t="shared" ref="J230:X230" si="78">J231+J232+J233</f>
        <v>0</v>
      </c>
      <c r="K230" s="168">
        <f t="shared" si="71"/>
        <v>0</v>
      </c>
      <c r="L230" s="77">
        <f t="shared" si="78"/>
        <v>0</v>
      </c>
      <c r="M230" s="13">
        <f t="shared" si="78"/>
        <v>0</v>
      </c>
      <c r="N230" s="13">
        <f t="shared" si="78"/>
        <v>0</v>
      </c>
      <c r="O230" s="13">
        <f t="shared" si="78"/>
        <v>0</v>
      </c>
      <c r="P230" s="13">
        <f t="shared" si="78"/>
        <v>0</v>
      </c>
      <c r="Q230" s="82">
        <f t="shared" si="78"/>
        <v>0</v>
      </c>
      <c r="R230" s="540">
        <f t="shared" si="68"/>
        <v>0</v>
      </c>
      <c r="S230" s="446">
        <f t="shared" si="78"/>
        <v>0</v>
      </c>
      <c r="T230" s="13">
        <f t="shared" si="78"/>
        <v>0</v>
      </c>
      <c r="U230" s="82">
        <f t="shared" si="78"/>
        <v>0</v>
      </c>
      <c r="V230" s="488">
        <f t="shared" si="78"/>
        <v>0</v>
      </c>
      <c r="W230" s="43">
        <f t="shared" si="78"/>
        <v>0</v>
      </c>
      <c r="X230" s="45">
        <f t="shared" si="78"/>
        <v>0</v>
      </c>
    </row>
    <row r="231" spans="1:24" s="209" customFormat="1" ht="15.75" hidden="1" thickBot="1">
      <c r="A231" s="127" t="s">
        <v>288</v>
      </c>
      <c r="B231" s="189" t="s">
        <v>694</v>
      </c>
      <c r="C231" s="240"/>
      <c r="D231" s="803" t="s">
        <v>706</v>
      </c>
      <c r="E231" s="803"/>
      <c r="F231" s="283"/>
      <c r="G231" s="418"/>
      <c r="H231" s="283"/>
      <c r="I231" s="283">
        <f t="shared" ref="I231:I233" si="79">SUM(L231:X231)</f>
        <v>0</v>
      </c>
      <c r="J231" s="284"/>
      <c r="K231" s="191">
        <f t="shared" si="71"/>
        <v>0</v>
      </c>
      <c r="L231" s="199"/>
      <c r="M231" s="193"/>
      <c r="N231" s="193"/>
      <c r="O231" s="193"/>
      <c r="P231" s="193"/>
      <c r="Q231" s="194"/>
      <c r="R231" s="538">
        <f t="shared" si="68"/>
        <v>0</v>
      </c>
      <c r="S231" s="444"/>
      <c r="T231" s="193"/>
      <c r="U231" s="194"/>
      <c r="V231" s="492"/>
      <c r="W231" s="192"/>
      <c r="X231" s="195"/>
    </row>
    <row r="232" spans="1:24" s="209" customFormat="1" ht="15.75" hidden="1" thickBot="1">
      <c r="A232" s="127" t="s">
        <v>289</v>
      </c>
      <c r="B232" s="189" t="s">
        <v>695</v>
      </c>
      <c r="C232" s="198"/>
      <c r="D232" s="780" t="s">
        <v>707</v>
      </c>
      <c r="E232" s="780"/>
      <c r="F232" s="266"/>
      <c r="G232" s="398"/>
      <c r="H232" s="266"/>
      <c r="I232" s="266">
        <f t="shared" si="79"/>
        <v>0</v>
      </c>
      <c r="J232" s="190"/>
      <c r="K232" s="191">
        <f t="shared" si="71"/>
        <v>0</v>
      </c>
      <c r="L232" s="199"/>
      <c r="M232" s="193"/>
      <c r="N232" s="193"/>
      <c r="O232" s="193"/>
      <c r="P232" s="193"/>
      <c r="Q232" s="194"/>
      <c r="R232" s="538">
        <f t="shared" si="68"/>
        <v>0</v>
      </c>
      <c r="S232" s="444"/>
      <c r="T232" s="193"/>
      <c r="U232" s="194"/>
      <c r="V232" s="492"/>
      <c r="W232" s="192"/>
      <c r="X232" s="195"/>
    </row>
    <row r="233" spans="1:24" s="209" customFormat="1" ht="15.75" hidden="1" thickBot="1">
      <c r="A233" s="127" t="s">
        <v>290</v>
      </c>
      <c r="B233" s="189" t="s">
        <v>696</v>
      </c>
      <c r="C233" s="198"/>
      <c r="D233" s="780" t="s">
        <v>708</v>
      </c>
      <c r="E233" s="780"/>
      <c r="F233" s="266"/>
      <c r="G233" s="398"/>
      <c r="H233" s="266"/>
      <c r="I233" s="266">
        <f t="shared" si="79"/>
        <v>0</v>
      </c>
      <c r="J233" s="190"/>
      <c r="K233" s="191">
        <f t="shared" si="71"/>
        <v>0</v>
      </c>
      <c r="L233" s="199"/>
      <c r="M233" s="193"/>
      <c r="N233" s="193"/>
      <c r="O233" s="193"/>
      <c r="P233" s="193"/>
      <c r="Q233" s="194"/>
      <c r="R233" s="538">
        <f t="shared" si="68"/>
        <v>0</v>
      </c>
      <c r="S233" s="444"/>
      <c r="T233" s="193"/>
      <c r="U233" s="194"/>
      <c r="V233" s="492"/>
      <c r="W233" s="192"/>
      <c r="X233" s="195"/>
    </row>
    <row r="234" spans="1:24" s="18" customFormat="1" ht="15.75" hidden="1" thickBot="1">
      <c r="A234" s="127"/>
      <c r="B234" s="53" t="s">
        <v>697</v>
      </c>
      <c r="C234" s="799" t="s">
        <v>291</v>
      </c>
      <c r="D234" s="800"/>
      <c r="E234" s="800"/>
      <c r="F234" s="251">
        <f>F235+F236+F237+F238+F239+F240</f>
        <v>0</v>
      </c>
      <c r="G234" s="400">
        <f>G235+G236+G237+G238+G239+G240</f>
        <v>0</v>
      </c>
      <c r="H234" s="251">
        <f>H235+H236+H237+H238+H239+H240</f>
        <v>0</v>
      </c>
      <c r="I234" s="251">
        <f>I235+I236+I237+I238+I239+I240</f>
        <v>0</v>
      </c>
      <c r="J234" s="156">
        <f t="shared" ref="J234:X234" si="80">J235+J236+J237+J238+J239+J240</f>
        <v>0</v>
      </c>
      <c r="K234" s="168">
        <f t="shared" si="71"/>
        <v>0</v>
      </c>
      <c r="L234" s="77">
        <f t="shared" si="80"/>
        <v>0</v>
      </c>
      <c r="M234" s="13">
        <f t="shared" si="80"/>
        <v>0</v>
      </c>
      <c r="N234" s="13">
        <f t="shared" si="80"/>
        <v>0</v>
      </c>
      <c r="O234" s="13">
        <f t="shared" si="80"/>
        <v>0</v>
      </c>
      <c r="P234" s="13">
        <f t="shared" si="80"/>
        <v>0</v>
      </c>
      <c r="Q234" s="82">
        <f t="shared" si="80"/>
        <v>0</v>
      </c>
      <c r="R234" s="540">
        <f t="shared" si="68"/>
        <v>0</v>
      </c>
      <c r="S234" s="446">
        <f t="shared" si="80"/>
        <v>0</v>
      </c>
      <c r="T234" s="13">
        <f t="shared" si="80"/>
        <v>0</v>
      </c>
      <c r="U234" s="82">
        <f t="shared" si="80"/>
        <v>0</v>
      </c>
      <c r="V234" s="488">
        <f t="shared" si="80"/>
        <v>0</v>
      </c>
      <c r="W234" s="43">
        <f t="shared" si="80"/>
        <v>0</v>
      </c>
      <c r="X234" s="45">
        <f t="shared" si="80"/>
        <v>0</v>
      </c>
    </row>
    <row r="235" spans="1:24" s="209" customFormat="1" ht="15.75" hidden="1" thickBot="1">
      <c r="A235" s="127" t="s">
        <v>292</v>
      </c>
      <c r="B235" s="189" t="s">
        <v>698</v>
      </c>
      <c r="C235" s="198"/>
      <c r="D235" s="780" t="s">
        <v>383</v>
      </c>
      <c r="E235" s="780"/>
      <c r="F235" s="266"/>
      <c r="G235" s="398"/>
      <c r="H235" s="266"/>
      <c r="I235" s="266">
        <f t="shared" ref="I235:I246" si="81">SUM(L235:X235)</f>
        <v>0</v>
      </c>
      <c r="J235" s="190"/>
      <c r="K235" s="191">
        <f t="shared" si="71"/>
        <v>0</v>
      </c>
      <c r="L235" s="199"/>
      <c r="M235" s="193"/>
      <c r="N235" s="193"/>
      <c r="O235" s="193"/>
      <c r="P235" s="193"/>
      <c r="Q235" s="194"/>
      <c r="R235" s="538">
        <f t="shared" si="68"/>
        <v>0</v>
      </c>
      <c r="S235" s="444"/>
      <c r="T235" s="193"/>
      <c r="U235" s="194"/>
      <c r="V235" s="492"/>
      <c r="W235" s="192"/>
      <c r="X235" s="195"/>
    </row>
    <row r="236" spans="1:24" s="209" customFormat="1" ht="15.75" hidden="1" thickBot="1">
      <c r="A236" s="127" t="s">
        <v>293</v>
      </c>
      <c r="B236" s="189" t="s">
        <v>699</v>
      </c>
      <c r="C236" s="198"/>
      <c r="D236" s="780" t="s">
        <v>384</v>
      </c>
      <c r="E236" s="780"/>
      <c r="F236" s="266"/>
      <c r="G236" s="398"/>
      <c r="H236" s="266"/>
      <c r="I236" s="266">
        <f t="shared" si="81"/>
        <v>0</v>
      </c>
      <c r="J236" s="190"/>
      <c r="K236" s="191">
        <f t="shared" si="71"/>
        <v>0</v>
      </c>
      <c r="L236" s="199"/>
      <c r="M236" s="193"/>
      <c r="N236" s="193"/>
      <c r="O236" s="193"/>
      <c r="P236" s="193"/>
      <c r="Q236" s="194"/>
      <c r="R236" s="538">
        <f t="shared" si="68"/>
        <v>0</v>
      </c>
      <c r="S236" s="444"/>
      <c r="T236" s="193"/>
      <c r="U236" s="194"/>
      <c r="V236" s="492"/>
      <c r="W236" s="192"/>
      <c r="X236" s="195"/>
    </row>
    <row r="237" spans="1:24" s="209" customFormat="1" ht="15.75" hidden="1" thickBot="1">
      <c r="A237" s="127" t="s">
        <v>880</v>
      </c>
      <c r="B237" s="189" t="s">
        <v>881</v>
      </c>
      <c r="C237" s="198"/>
      <c r="D237" s="780" t="s">
        <v>882</v>
      </c>
      <c r="E237" s="780"/>
      <c r="F237" s="266"/>
      <c r="G237" s="398"/>
      <c r="H237" s="266"/>
      <c r="I237" s="266">
        <f t="shared" si="81"/>
        <v>0</v>
      </c>
      <c r="J237" s="190"/>
      <c r="K237" s="191">
        <f t="shared" si="71"/>
        <v>0</v>
      </c>
      <c r="L237" s="199"/>
      <c r="M237" s="193"/>
      <c r="N237" s="193"/>
      <c r="O237" s="193"/>
      <c r="P237" s="193"/>
      <c r="Q237" s="194"/>
      <c r="R237" s="538">
        <f t="shared" si="68"/>
        <v>0</v>
      </c>
      <c r="S237" s="444"/>
      <c r="T237" s="193"/>
      <c r="U237" s="194"/>
      <c r="V237" s="492"/>
      <c r="W237" s="192"/>
      <c r="X237" s="195"/>
    </row>
    <row r="238" spans="1:24" s="209" customFormat="1" ht="15.75" hidden="1" thickBot="1">
      <c r="A238" s="127" t="s">
        <v>294</v>
      </c>
      <c r="B238" s="189" t="s">
        <v>700</v>
      </c>
      <c r="C238" s="198"/>
      <c r="D238" s="780" t="s">
        <v>295</v>
      </c>
      <c r="E238" s="780"/>
      <c r="F238" s="266"/>
      <c r="G238" s="398"/>
      <c r="H238" s="266"/>
      <c r="I238" s="266">
        <f t="shared" si="81"/>
        <v>0</v>
      </c>
      <c r="J238" s="190"/>
      <c r="K238" s="191">
        <f t="shared" si="71"/>
        <v>0</v>
      </c>
      <c r="L238" s="199"/>
      <c r="M238" s="193"/>
      <c r="N238" s="193"/>
      <c r="O238" s="193"/>
      <c r="P238" s="193"/>
      <c r="Q238" s="194"/>
      <c r="R238" s="538">
        <f t="shared" si="68"/>
        <v>0</v>
      </c>
      <c r="S238" s="444"/>
      <c r="T238" s="193"/>
      <c r="U238" s="194"/>
      <c r="V238" s="492"/>
      <c r="W238" s="192"/>
      <c r="X238" s="195"/>
    </row>
    <row r="239" spans="1:24" s="209" customFormat="1" ht="15.75" hidden="1" thickBot="1">
      <c r="A239" s="127" t="s">
        <v>296</v>
      </c>
      <c r="B239" s="189" t="s">
        <v>701</v>
      </c>
      <c r="C239" s="198"/>
      <c r="D239" s="780" t="s">
        <v>297</v>
      </c>
      <c r="E239" s="780"/>
      <c r="F239" s="266"/>
      <c r="G239" s="398"/>
      <c r="H239" s="266"/>
      <c r="I239" s="266">
        <f t="shared" si="81"/>
        <v>0</v>
      </c>
      <c r="J239" s="190"/>
      <c r="K239" s="191">
        <f t="shared" si="71"/>
        <v>0</v>
      </c>
      <c r="L239" s="199"/>
      <c r="M239" s="193"/>
      <c r="N239" s="193"/>
      <c r="O239" s="193"/>
      <c r="P239" s="193"/>
      <c r="Q239" s="194"/>
      <c r="R239" s="538">
        <f t="shared" si="68"/>
        <v>0</v>
      </c>
      <c r="S239" s="444"/>
      <c r="T239" s="193"/>
      <c r="U239" s="194"/>
      <c r="V239" s="492"/>
      <c r="W239" s="192"/>
      <c r="X239" s="195"/>
    </row>
    <row r="240" spans="1:24" s="209" customFormat="1" ht="15.75" hidden="1" thickBot="1">
      <c r="A240" s="127" t="s">
        <v>883</v>
      </c>
      <c r="B240" s="189" t="s">
        <v>884</v>
      </c>
      <c r="C240" s="198"/>
      <c r="D240" s="780" t="s">
        <v>885</v>
      </c>
      <c r="E240" s="780"/>
      <c r="F240" s="266"/>
      <c r="G240" s="398"/>
      <c r="H240" s="266"/>
      <c r="I240" s="266">
        <f t="shared" si="81"/>
        <v>0</v>
      </c>
      <c r="J240" s="190"/>
      <c r="K240" s="191">
        <f t="shared" si="71"/>
        <v>0</v>
      </c>
      <c r="L240" s="199"/>
      <c r="M240" s="193"/>
      <c r="N240" s="193"/>
      <c r="O240" s="193"/>
      <c r="P240" s="193"/>
      <c r="Q240" s="194"/>
      <c r="R240" s="538">
        <f t="shared" si="68"/>
        <v>0</v>
      </c>
      <c r="S240" s="444"/>
      <c r="T240" s="193"/>
      <c r="U240" s="194"/>
      <c r="V240" s="492"/>
      <c r="W240" s="192"/>
      <c r="X240" s="195"/>
    </row>
    <row r="241" spans="1:24" s="41" customFormat="1" ht="15.75" hidden="1" thickBot="1">
      <c r="A241" s="127" t="s">
        <v>886</v>
      </c>
      <c r="B241" s="53" t="s">
        <v>887</v>
      </c>
      <c r="C241" s="799" t="s">
        <v>888</v>
      </c>
      <c r="D241" s="800"/>
      <c r="E241" s="800"/>
      <c r="F241" s="251"/>
      <c r="G241" s="400"/>
      <c r="H241" s="251"/>
      <c r="I241" s="251">
        <f t="shared" si="81"/>
        <v>0</v>
      </c>
      <c r="J241" s="156"/>
      <c r="K241" s="168">
        <f t="shared" si="71"/>
        <v>0</v>
      </c>
      <c r="L241" s="77"/>
      <c r="M241" s="13"/>
      <c r="N241" s="13"/>
      <c r="O241" s="13"/>
      <c r="P241" s="13"/>
      <c r="Q241" s="82"/>
      <c r="R241" s="540">
        <f t="shared" si="68"/>
        <v>0</v>
      </c>
      <c r="S241" s="446"/>
      <c r="T241" s="13"/>
      <c r="U241" s="82"/>
      <c r="V241" s="488"/>
      <c r="W241" s="43"/>
      <c r="X241" s="45"/>
    </row>
    <row r="242" spans="1:24" s="41" customFormat="1" ht="15.75" hidden="1" thickBot="1">
      <c r="A242" s="127" t="s">
        <v>298</v>
      </c>
      <c r="B242" s="53" t="s">
        <v>702</v>
      </c>
      <c r="C242" s="799" t="s">
        <v>299</v>
      </c>
      <c r="D242" s="800"/>
      <c r="E242" s="800"/>
      <c r="F242" s="251"/>
      <c r="G242" s="400"/>
      <c r="H242" s="251"/>
      <c r="I242" s="251">
        <f t="shared" si="81"/>
        <v>0</v>
      </c>
      <c r="J242" s="156"/>
      <c r="K242" s="168">
        <f t="shared" si="71"/>
        <v>0</v>
      </c>
      <c r="L242" s="77"/>
      <c r="M242" s="13"/>
      <c r="N242" s="13"/>
      <c r="O242" s="13"/>
      <c r="P242" s="13"/>
      <c r="Q242" s="82"/>
      <c r="R242" s="540">
        <f t="shared" si="68"/>
        <v>0</v>
      </c>
      <c r="S242" s="446"/>
      <c r="T242" s="13"/>
      <c r="U242" s="82"/>
      <c r="V242" s="488"/>
      <c r="W242" s="43"/>
      <c r="X242" s="45"/>
    </row>
    <row r="243" spans="1:24" s="41" customFormat="1" ht="15.75" hidden="1" thickBot="1">
      <c r="A243" s="127" t="s">
        <v>300</v>
      </c>
      <c r="B243" s="53" t="s">
        <v>703</v>
      </c>
      <c r="C243" s="799" t="s">
        <v>889</v>
      </c>
      <c r="D243" s="800"/>
      <c r="E243" s="800"/>
      <c r="F243" s="251"/>
      <c r="G243" s="400"/>
      <c r="H243" s="251"/>
      <c r="I243" s="251">
        <f t="shared" si="81"/>
        <v>0</v>
      </c>
      <c r="J243" s="156"/>
      <c r="K243" s="168">
        <f t="shared" si="71"/>
        <v>0</v>
      </c>
      <c r="L243" s="77"/>
      <c r="M243" s="13"/>
      <c r="N243" s="13"/>
      <c r="O243" s="13"/>
      <c r="P243" s="13"/>
      <c r="Q243" s="82"/>
      <c r="R243" s="540">
        <f t="shared" si="68"/>
        <v>0</v>
      </c>
      <c r="S243" s="446"/>
      <c r="T243" s="13"/>
      <c r="U243" s="82"/>
      <c r="V243" s="488"/>
      <c r="W243" s="43"/>
      <c r="X243" s="45"/>
    </row>
    <row r="244" spans="1:24" s="41" customFormat="1" ht="15.75" hidden="1" thickBot="1">
      <c r="A244" s="127" t="s">
        <v>301</v>
      </c>
      <c r="B244" s="53" t="s">
        <v>704</v>
      </c>
      <c r="C244" s="799" t="s">
        <v>890</v>
      </c>
      <c r="D244" s="800"/>
      <c r="E244" s="800"/>
      <c r="F244" s="251"/>
      <c r="G244" s="400"/>
      <c r="H244" s="251"/>
      <c r="I244" s="251">
        <f t="shared" si="81"/>
        <v>0</v>
      </c>
      <c r="J244" s="156"/>
      <c r="K244" s="168">
        <f t="shared" si="71"/>
        <v>0</v>
      </c>
      <c r="L244" s="77"/>
      <c r="M244" s="13"/>
      <c r="N244" s="13"/>
      <c r="O244" s="13"/>
      <c r="P244" s="13"/>
      <c r="Q244" s="82"/>
      <c r="R244" s="540">
        <f t="shared" si="68"/>
        <v>0</v>
      </c>
      <c r="S244" s="446"/>
      <c r="T244" s="13"/>
      <c r="U244" s="82"/>
      <c r="V244" s="488"/>
      <c r="W244" s="43"/>
      <c r="X244" s="45"/>
    </row>
    <row r="245" spans="1:24" s="41" customFormat="1" ht="15.75" hidden="1" thickBot="1">
      <c r="A245" s="127" t="s">
        <v>302</v>
      </c>
      <c r="B245" s="53" t="s">
        <v>705</v>
      </c>
      <c r="C245" s="799" t="s">
        <v>303</v>
      </c>
      <c r="D245" s="800"/>
      <c r="E245" s="800"/>
      <c r="F245" s="251"/>
      <c r="G245" s="400"/>
      <c r="H245" s="251"/>
      <c r="I245" s="251">
        <f t="shared" si="81"/>
        <v>0</v>
      </c>
      <c r="J245" s="156"/>
      <c r="K245" s="168">
        <f t="shared" si="71"/>
        <v>0</v>
      </c>
      <c r="L245" s="77"/>
      <c r="M245" s="13"/>
      <c r="N245" s="13"/>
      <c r="O245" s="13"/>
      <c r="P245" s="13"/>
      <c r="Q245" s="82"/>
      <c r="R245" s="540">
        <f t="shared" si="68"/>
        <v>0</v>
      </c>
      <c r="S245" s="446"/>
      <c r="T245" s="13"/>
      <c r="U245" s="82"/>
      <c r="V245" s="488"/>
      <c r="W245" s="43"/>
      <c r="X245" s="45"/>
    </row>
    <row r="246" spans="1:24" s="41" customFormat="1" ht="15.75" hidden="1" thickBot="1">
      <c r="A246" s="127" t="s">
        <v>891</v>
      </c>
      <c r="B246" s="53" t="s">
        <v>892</v>
      </c>
      <c r="C246" s="799" t="s">
        <v>894</v>
      </c>
      <c r="D246" s="800"/>
      <c r="E246" s="800"/>
      <c r="F246" s="251"/>
      <c r="G246" s="400"/>
      <c r="H246" s="251"/>
      <c r="I246" s="251">
        <f t="shared" si="81"/>
        <v>0</v>
      </c>
      <c r="J246" s="156"/>
      <c r="K246" s="168">
        <f t="shared" si="71"/>
        <v>0</v>
      </c>
      <c r="L246" s="77"/>
      <c r="M246" s="13"/>
      <c r="N246" s="13"/>
      <c r="O246" s="13"/>
      <c r="P246" s="13"/>
      <c r="Q246" s="82"/>
      <c r="R246" s="540">
        <f t="shared" si="68"/>
        <v>0</v>
      </c>
      <c r="S246" s="446"/>
      <c r="T246" s="13"/>
      <c r="U246" s="82"/>
      <c r="V246" s="488"/>
      <c r="W246" s="43"/>
      <c r="X246" s="45"/>
    </row>
    <row r="247" spans="1:24" s="41" customFormat="1" ht="15.75" hidden="1" thickBot="1">
      <c r="A247" s="127"/>
      <c r="B247" s="53" t="s">
        <v>893</v>
      </c>
      <c r="C247" s="799" t="s">
        <v>895</v>
      </c>
      <c r="D247" s="800"/>
      <c r="E247" s="800"/>
      <c r="F247" s="251">
        <f>F248+F249</f>
        <v>0</v>
      </c>
      <c r="G247" s="400">
        <f>G248+G249</f>
        <v>0</v>
      </c>
      <c r="H247" s="251">
        <f>H248+H249</f>
        <v>0</v>
      </c>
      <c r="I247" s="251">
        <f>I248+I249</f>
        <v>0</v>
      </c>
      <c r="J247" s="156">
        <f t="shared" ref="J247:X247" si="82">J248+J249</f>
        <v>0</v>
      </c>
      <c r="K247" s="168">
        <f t="shared" si="71"/>
        <v>0</v>
      </c>
      <c r="L247" s="77">
        <f t="shared" si="82"/>
        <v>0</v>
      </c>
      <c r="M247" s="13">
        <f t="shared" si="82"/>
        <v>0</v>
      </c>
      <c r="N247" s="13">
        <f t="shared" si="82"/>
        <v>0</v>
      </c>
      <c r="O247" s="13">
        <f t="shared" si="82"/>
        <v>0</v>
      </c>
      <c r="P247" s="13">
        <f t="shared" si="82"/>
        <v>0</v>
      </c>
      <c r="Q247" s="82">
        <f t="shared" si="82"/>
        <v>0</v>
      </c>
      <c r="R247" s="540">
        <f t="shared" si="68"/>
        <v>0</v>
      </c>
      <c r="S247" s="446">
        <f t="shared" si="82"/>
        <v>0</v>
      </c>
      <c r="T247" s="13">
        <f t="shared" si="82"/>
        <v>0</v>
      </c>
      <c r="U247" s="82">
        <f t="shared" si="82"/>
        <v>0</v>
      </c>
      <c r="V247" s="488">
        <f t="shared" si="82"/>
        <v>0</v>
      </c>
      <c r="W247" s="43">
        <f t="shared" si="82"/>
        <v>0</v>
      </c>
      <c r="X247" s="45">
        <f t="shared" si="82"/>
        <v>0</v>
      </c>
    </row>
    <row r="248" spans="1:24" s="209" customFormat="1" ht="15.75" hidden="1" thickBot="1">
      <c r="A248" s="127" t="s">
        <v>897</v>
      </c>
      <c r="B248" s="189" t="s">
        <v>896</v>
      </c>
      <c r="C248" s="198"/>
      <c r="D248" s="780" t="s">
        <v>900</v>
      </c>
      <c r="E248" s="780"/>
      <c r="F248" s="266"/>
      <c r="G248" s="398"/>
      <c r="H248" s="266"/>
      <c r="I248" s="266">
        <f t="shared" ref="I248:I249" si="83">SUM(L248:X248)</f>
        <v>0</v>
      </c>
      <c r="J248" s="190"/>
      <c r="K248" s="191">
        <f t="shared" si="71"/>
        <v>0</v>
      </c>
      <c r="L248" s="199"/>
      <c r="M248" s="193"/>
      <c r="N248" s="193"/>
      <c r="O248" s="193"/>
      <c r="P248" s="193"/>
      <c r="Q248" s="194"/>
      <c r="R248" s="538">
        <f t="shared" si="68"/>
        <v>0</v>
      </c>
      <c r="S248" s="444"/>
      <c r="T248" s="193"/>
      <c r="U248" s="194"/>
      <c r="V248" s="492"/>
      <c r="W248" s="192"/>
      <c r="X248" s="195"/>
    </row>
    <row r="249" spans="1:24" s="209" customFormat="1" ht="15.75" hidden="1" thickBot="1">
      <c r="A249" s="127" t="s">
        <v>898</v>
      </c>
      <c r="B249" s="189" t="s">
        <v>899</v>
      </c>
      <c r="C249" s="198"/>
      <c r="D249" s="780" t="s">
        <v>901</v>
      </c>
      <c r="E249" s="780"/>
      <c r="F249" s="266"/>
      <c r="G249" s="398"/>
      <c r="H249" s="266"/>
      <c r="I249" s="266">
        <f t="shared" si="83"/>
        <v>0</v>
      </c>
      <c r="J249" s="190"/>
      <c r="K249" s="191">
        <f t="shared" si="71"/>
        <v>0</v>
      </c>
      <c r="L249" s="199"/>
      <c r="M249" s="193"/>
      <c r="N249" s="193"/>
      <c r="O249" s="193"/>
      <c r="P249" s="193"/>
      <c r="Q249" s="194"/>
      <c r="R249" s="538">
        <f t="shared" si="68"/>
        <v>0</v>
      </c>
      <c r="S249" s="444"/>
      <c r="T249" s="193"/>
      <c r="U249" s="194"/>
      <c r="V249" s="492"/>
      <c r="W249" s="192"/>
      <c r="X249" s="195"/>
    </row>
    <row r="250" spans="1:24" ht="15.75" hidden="1" thickBot="1">
      <c r="B250" s="92" t="s">
        <v>709</v>
      </c>
      <c r="C250" s="769" t="s">
        <v>304</v>
      </c>
      <c r="D250" s="770"/>
      <c r="E250" s="770"/>
      <c r="F250" s="245">
        <f>F251+F252+F253+F254+F255</f>
        <v>0</v>
      </c>
      <c r="G250" s="399">
        <f>G251+G252+G253+G254+G255</f>
        <v>0</v>
      </c>
      <c r="H250" s="245">
        <f>H251+H252+H253+H254+H255</f>
        <v>0</v>
      </c>
      <c r="I250" s="245">
        <f>I251+I252+I253+I254+I255</f>
        <v>0</v>
      </c>
      <c r="J250" s="150">
        <f t="shared" ref="J250:X250" si="84">J251+J252+J253+J254+J255</f>
        <v>0</v>
      </c>
      <c r="K250" s="166">
        <f t="shared" si="71"/>
        <v>0</v>
      </c>
      <c r="L250" s="94">
        <f t="shared" si="84"/>
        <v>0</v>
      </c>
      <c r="M250" s="95">
        <f t="shared" si="84"/>
        <v>0</v>
      </c>
      <c r="N250" s="95">
        <f t="shared" si="84"/>
        <v>0</v>
      </c>
      <c r="O250" s="95">
        <f t="shared" si="84"/>
        <v>0</v>
      </c>
      <c r="P250" s="95">
        <f t="shared" si="84"/>
        <v>0</v>
      </c>
      <c r="Q250" s="98">
        <f t="shared" si="84"/>
        <v>0</v>
      </c>
      <c r="R250" s="539">
        <f t="shared" si="68"/>
        <v>0</v>
      </c>
      <c r="S250" s="445">
        <f t="shared" si="84"/>
        <v>0</v>
      </c>
      <c r="T250" s="95">
        <f t="shared" si="84"/>
        <v>0</v>
      </c>
      <c r="U250" s="98">
        <f t="shared" si="84"/>
        <v>0</v>
      </c>
      <c r="V250" s="489">
        <f t="shared" si="84"/>
        <v>0</v>
      </c>
      <c r="W250" s="97">
        <f t="shared" si="84"/>
        <v>0</v>
      </c>
      <c r="X250" s="99">
        <f t="shared" si="84"/>
        <v>0</v>
      </c>
    </row>
    <row r="251" spans="1:24" s="41" customFormat="1" ht="15.75" hidden="1" thickBot="1">
      <c r="A251" s="127" t="s">
        <v>305</v>
      </c>
      <c r="B251" s="196" t="s">
        <v>710</v>
      </c>
      <c r="C251" s="804" t="s">
        <v>385</v>
      </c>
      <c r="D251" s="805"/>
      <c r="E251" s="805"/>
      <c r="F251" s="267"/>
      <c r="G251" s="401"/>
      <c r="H251" s="267"/>
      <c r="I251" s="267">
        <f t="shared" ref="I251:I257" si="85">SUM(L251:X251)</f>
        <v>0</v>
      </c>
      <c r="J251" s="197"/>
      <c r="K251" s="211">
        <f t="shared" si="71"/>
        <v>0</v>
      </c>
      <c r="L251" s="212"/>
      <c r="M251" s="213"/>
      <c r="N251" s="213"/>
      <c r="O251" s="213"/>
      <c r="P251" s="213"/>
      <c r="Q251" s="216"/>
      <c r="R251" s="545">
        <f t="shared" si="68"/>
        <v>0</v>
      </c>
      <c r="S251" s="451"/>
      <c r="T251" s="213"/>
      <c r="U251" s="216"/>
      <c r="V251" s="560"/>
      <c r="W251" s="215"/>
      <c r="X251" s="214"/>
    </row>
    <row r="252" spans="1:24" s="41" customFormat="1" ht="15.75" hidden="1" thickBot="1">
      <c r="A252" s="127" t="s">
        <v>306</v>
      </c>
      <c r="B252" s="196" t="s">
        <v>711</v>
      </c>
      <c r="C252" s="804" t="s">
        <v>386</v>
      </c>
      <c r="D252" s="805"/>
      <c r="E252" s="805"/>
      <c r="F252" s="267"/>
      <c r="G252" s="401"/>
      <c r="H252" s="267"/>
      <c r="I252" s="267">
        <f t="shared" si="85"/>
        <v>0</v>
      </c>
      <c r="J252" s="197"/>
      <c r="K252" s="211">
        <f t="shared" si="71"/>
        <v>0</v>
      </c>
      <c r="L252" s="212"/>
      <c r="M252" s="213"/>
      <c r="N252" s="213"/>
      <c r="O252" s="213"/>
      <c r="P252" s="213"/>
      <c r="Q252" s="216"/>
      <c r="R252" s="545">
        <f t="shared" si="68"/>
        <v>0</v>
      </c>
      <c r="S252" s="451"/>
      <c r="T252" s="213"/>
      <c r="U252" s="216"/>
      <c r="V252" s="560"/>
      <c r="W252" s="215"/>
      <c r="X252" s="214"/>
    </row>
    <row r="253" spans="1:24" s="41" customFormat="1" ht="15.75" hidden="1" thickBot="1">
      <c r="A253" s="127" t="s">
        <v>307</v>
      </c>
      <c r="B253" s="196" t="s">
        <v>712</v>
      </c>
      <c r="C253" s="804" t="s">
        <v>308</v>
      </c>
      <c r="D253" s="805"/>
      <c r="E253" s="805"/>
      <c r="F253" s="267"/>
      <c r="G253" s="401"/>
      <c r="H253" s="267"/>
      <c r="I253" s="267">
        <f t="shared" si="85"/>
        <v>0</v>
      </c>
      <c r="J253" s="197"/>
      <c r="K253" s="211">
        <f t="shared" si="71"/>
        <v>0</v>
      </c>
      <c r="L253" s="212"/>
      <c r="M253" s="213"/>
      <c r="N253" s="213"/>
      <c r="O253" s="213"/>
      <c r="P253" s="213"/>
      <c r="Q253" s="216"/>
      <c r="R253" s="545">
        <f t="shared" si="68"/>
        <v>0</v>
      </c>
      <c r="S253" s="451"/>
      <c r="T253" s="213"/>
      <c r="U253" s="216"/>
      <c r="V253" s="560"/>
      <c r="W253" s="215"/>
      <c r="X253" s="214"/>
    </row>
    <row r="254" spans="1:24" s="41" customFormat="1" ht="15.75" hidden="1" thickBot="1">
      <c r="A254" s="127" t="s">
        <v>309</v>
      </c>
      <c r="B254" s="196" t="s">
        <v>713</v>
      </c>
      <c r="C254" s="804" t="s">
        <v>310</v>
      </c>
      <c r="D254" s="805"/>
      <c r="E254" s="805"/>
      <c r="F254" s="267"/>
      <c r="G254" s="401"/>
      <c r="H254" s="267"/>
      <c r="I254" s="267">
        <f t="shared" si="85"/>
        <v>0</v>
      </c>
      <c r="J254" s="197"/>
      <c r="K254" s="211">
        <f t="shared" si="71"/>
        <v>0</v>
      </c>
      <c r="L254" s="212"/>
      <c r="M254" s="213"/>
      <c r="N254" s="213"/>
      <c r="O254" s="213"/>
      <c r="P254" s="213"/>
      <c r="Q254" s="216"/>
      <c r="R254" s="545">
        <f t="shared" si="68"/>
        <v>0</v>
      </c>
      <c r="S254" s="451"/>
      <c r="T254" s="213"/>
      <c r="U254" s="216"/>
      <c r="V254" s="560"/>
      <c r="W254" s="215"/>
      <c r="X254" s="214"/>
    </row>
    <row r="255" spans="1:24" s="41" customFormat="1" ht="15.75" hidden="1" thickBot="1">
      <c r="A255" s="127" t="s">
        <v>311</v>
      </c>
      <c r="B255" s="196" t="s">
        <v>714</v>
      </c>
      <c r="C255" s="804" t="s">
        <v>387</v>
      </c>
      <c r="D255" s="805"/>
      <c r="E255" s="805"/>
      <c r="F255" s="267"/>
      <c r="G255" s="401"/>
      <c r="H255" s="267"/>
      <c r="I255" s="267">
        <f t="shared" si="85"/>
        <v>0</v>
      </c>
      <c r="J255" s="197"/>
      <c r="K255" s="211">
        <f t="shared" si="71"/>
        <v>0</v>
      </c>
      <c r="L255" s="212"/>
      <c r="M255" s="213"/>
      <c r="N255" s="213"/>
      <c r="O255" s="213"/>
      <c r="P255" s="213"/>
      <c r="Q255" s="216"/>
      <c r="R255" s="545">
        <f t="shared" si="68"/>
        <v>0</v>
      </c>
      <c r="S255" s="451"/>
      <c r="T255" s="213"/>
      <c r="U255" s="216"/>
      <c r="V255" s="560"/>
      <c r="W255" s="215"/>
      <c r="X255" s="214"/>
    </row>
    <row r="256" spans="1:24" ht="15.75" hidden="1" thickBot="1">
      <c r="A256" s="127" t="s">
        <v>313</v>
      </c>
      <c r="B256" s="92" t="s">
        <v>715</v>
      </c>
      <c r="C256" s="769" t="s">
        <v>312</v>
      </c>
      <c r="D256" s="770"/>
      <c r="E256" s="770"/>
      <c r="F256" s="245"/>
      <c r="G256" s="399"/>
      <c r="H256" s="245"/>
      <c r="I256" s="245">
        <f t="shared" si="85"/>
        <v>0</v>
      </c>
      <c r="J256" s="150"/>
      <c r="K256" s="166">
        <f t="shared" si="71"/>
        <v>0</v>
      </c>
      <c r="L256" s="94"/>
      <c r="M256" s="95"/>
      <c r="N256" s="95"/>
      <c r="O256" s="95"/>
      <c r="P256" s="95"/>
      <c r="Q256" s="98"/>
      <c r="R256" s="539">
        <f t="shared" si="68"/>
        <v>0</v>
      </c>
      <c r="S256" s="445"/>
      <c r="T256" s="95"/>
      <c r="U256" s="98"/>
      <c r="V256" s="489"/>
      <c r="W256" s="97"/>
      <c r="X256" s="99"/>
    </row>
    <row r="257" spans="1:24" ht="15.75" hidden="1" thickBot="1">
      <c r="A257" s="127" t="s">
        <v>902</v>
      </c>
      <c r="B257" s="92" t="s">
        <v>903</v>
      </c>
      <c r="C257" s="769" t="s">
        <v>904</v>
      </c>
      <c r="D257" s="770"/>
      <c r="E257" s="770"/>
      <c r="F257" s="245"/>
      <c r="G257" s="399"/>
      <c r="H257" s="245"/>
      <c r="I257" s="245">
        <f t="shared" si="85"/>
        <v>0</v>
      </c>
      <c r="J257" s="150"/>
      <c r="K257" s="166">
        <f t="shared" si="71"/>
        <v>0</v>
      </c>
      <c r="L257" s="94"/>
      <c r="M257" s="95"/>
      <c r="N257" s="95"/>
      <c r="O257" s="95"/>
      <c r="P257" s="95"/>
      <c r="Q257" s="98"/>
      <c r="R257" s="539">
        <f t="shared" si="68"/>
        <v>0</v>
      </c>
      <c r="S257" s="445"/>
      <c r="T257" s="95"/>
      <c r="U257" s="98"/>
      <c r="V257" s="489"/>
      <c r="W257" s="97"/>
      <c r="X257" s="99"/>
    </row>
    <row r="258" spans="1:24" ht="15.75" thickBot="1">
      <c r="B258" s="806" t="s">
        <v>314</v>
      </c>
      <c r="C258" s="807"/>
      <c r="D258" s="807"/>
      <c r="E258" s="807"/>
      <c r="F258" s="242">
        <f>F5+F24+F32+F62+F78+F150+F160+F165+F228</f>
        <v>4976870</v>
      </c>
      <c r="G258" s="396">
        <f>G5+G24+G32+G62+G78+G150+G160+G165+G228</f>
        <v>5989938</v>
      </c>
      <c r="H258" s="242">
        <f>H5+H24+H32+H62+H78+H150+H160+H165+H228</f>
        <v>5751017</v>
      </c>
      <c r="I258" s="242">
        <f>I5+I24+I32+I62+I78+I150+I160+I165+I228</f>
        <v>4793030.5</v>
      </c>
      <c r="J258" s="147">
        <f>J5+J24+J32+J62+J78+J150+J160+J165+J228</f>
        <v>1000000</v>
      </c>
      <c r="K258" s="164">
        <f t="shared" si="71"/>
        <v>5793030.5</v>
      </c>
      <c r="L258" s="86">
        <f t="shared" ref="L258:X258" si="86">L5+L24+L32+L62+L78+L150+L160+L165+L228</f>
        <v>340532</v>
      </c>
      <c r="M258" s="87">
        <f t="shared" si="86"/>
        <v>407351</v>
      </c>
      <c r="N258" s="87">
        <f t="shared" si="86"/>
        <v>314128</v>
      </c>
      <c r="O258" s="87">
        <f t="shared" si="86"/>
        <v>348657</v>
      </c>
      <c r="P258" s="87">
        <f t="shared" si="86"/>
        <v>333709</v>
      </c>
      <c r="Q258" s="90">
        <f t="shared" si="86"/>
        <v>911608</v>
      </c>
      <c r="R258" s="536">
        <f t="shared" si="68"/>
        <v>2655985</v>
      </c>
      <c r="S258" s="442">
        <f t="shared" si="86"/>
        <v>317628</v>
      </c>
      <c r="T258" s="87">
        <f t="shared" si="86"/>
        <v>252372</v>
      </c>
      <c r="U258" s="90">
        <f t="shared" si="86"/>
        <v>857556</v>
      </c>
      <c r="V258" s="486">
        <f t="shared" si="86"/>
        <v>663421.5</v>
      </c>
      <c r="W258" s="89">
        <f t="shared" si="86"/>
        <v>611385.5</v>
      </c>
      <c r="X258" s="91">
        <f t="shared" si="86"/>
        <v>434682.5</v>
      </c>
    </row>
    <row r="259" spans="1:24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5"/>
      <c r="C260" s="26"/>
      <c r="D260" s="26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4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4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</sheetData>
  <mergeCells count="246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H2:H4"/>
    <mergeCell ref="L2:X2"/>
    <mergeCell ref="I3:I4"/>
    <mergeCell ref="J3:J4"/>
    <mergeCell ref="K3:K4"/>
    <mergeCell ref="C5:E5"/>
    <mergeCell ref="C6:E6"/>
    <mergeCell ref="C20:E20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M25"/>
  <sheetViews>
    <sheetView workbookViewId="0">
      <selection activeCell="L5" sqref="L5"/>
    </sheetView>
  </sheetViews>
  <sheetFormatPr defaultColWidth="9.140625" defaultRowHeight="15"/>
  <cols>
    <col min="1" max="1" width="5.7109375" customWidth="1"/>
    <col min="2" max="2" width="31.28515625" customWidth="1"/>
    <col min="3" max="6" width="12.140625" customWidth="1"/>
    <col min="7" max="7" width="5.7109375" customWidth="1"/>
    <col min="8" max="8" width="31.28515625" customWidth="1"/>
    <col min="9" max="12" width="12.140625" customWidth="1"/>
    <col min="13" max="13" width="19.85546875" customWidth="1"/>
  </cols>
  <sheetData>
    <row r="1" spans="1:13" ht="15.75">
      <c r="A1" s="681" t="s">
        <v>978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>
      <c r="A4" s="720" t="s">
        <v>576</v>
      </c>
      <c r="B4" s="721"/>
      <c r="C4" s="379" t="s">
        <v>1094</v>
      </c>
      <c r="D4" s="606" t="s">
        <v>1106</v>
      </c>
      <c r="E4" s="650" t="s">
        <v>1115</v>
      </c>
      <c r="F4" s="675" t="s">
        <v>1124</v>
      </c>
      <c r="G4" s="720" t="s">
        <v>577</v>
      </c>
      <c r="H4" s="721"/>
      <c r="I4" s="379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>
      <c r="A5" s="705" t="s">
        <v>44</v>
      </c>
      <c r="B5" s="67" t="s">
        <v>2</v>
      </c>
      <c r="C5" s="68">
        <f>'Hivatal be'!F5</f>
        <v>0</v>
      </c>
      <c r="D5" s="68">
        <f>'Hivatal be'!G5</f>
        <v>0</v>
      </c>
      <c r="E5" s="68">
        <f>'Hivatal be'!H5</f>
        <v>0</v>
      </c>
      <c r="F5" s="69">
        <f>'Hivatal be'!I5</f>
        <v>0</v>
      </c>
      <c r="G5" s="705" t="s">
        <v>572</v>
      </c>
      <c r="H5" s="67" t="s">
        <v>119</v>
      </c>
      <c r="I5" s="68">
        <f>'Hivatal ki'!F5</f>
        <v>26854952</v>
      </c>
      <c r="J5" s="68">
        <f>'Hivatal ki'!G5</f>
        <v>26854952</v>
      </c>
      <c r="K5" s="68">
        <f>'Hivatal ki'!H5</f>
        <v>26736734</v>
      </c>
      <c r="L5" s="69">
        <f>'Hivatal ki'!I5</f>
        <v>26737701.213114753</v>
      </c>
      <c r="M5" s="70"/>
    </row>
    <row r="6" spans="1:13" ht="30">
      <c r="A6" s="706"/>
      <c r="B6" s="67" t="s">
        <v>31</v>
      </c>
      <c r="C6" s="68">
        <f>'Hivatal be'!F84</f>
        <v>0</v>
      </c>
      <c r="D6" s="68">
        <f>'Hivatal be'!G84</f>
        <v>0</v>
      </c>
      <c r="E6" s="68">
        <f>'Hivatal be'!H84</f>
        <v>0</v>
      </c>
      <c r="F6" s="69">
        <f>'Hivatal be'!I84</f>
        <v>0</v>
      </c>
      <c r="G6" s="706"/>
      <c r="H6" s="67" t="s">
        <v>153</v>
      </c>
      <c r="I6" s="68">
        <f>'Hivatal ki'!F24</f>
        <v>6166473.8968000002</v>
      </c>
      <c r="J6" s="68">
        <f>'Hivatal ki'!G24</f>
        <v>6196215</v>
      </c>
      <c r="K6" s="68">
        <f>'Hivatal ki'!H24</f>
        <v>6250712.2599999998</v>
      </c>
      <c r="L6" s="69">
        <f>'Hivatal ki'!I24</f>
        <v>6250924.7868852457</v>
      </c>
      <c r="M6" s="70"/>
    </row>
    <row r="7" spans="1:13">
      <c r="A7" s="706"/>
      <c r="B7" s="708" t="s">
        <v>44</v>
      </c>
      <c r="C7" s="710">
        <f>'Hivatal be'!F119</f>
        <v>0</v>
      </c>
      <c r="D7" s="710">
        <f>'Hivatal be'!G119</f>
        <v>53511</v>
      </c>
      <c r="E7" s="710">
        <f>'Hivatal be'!H119</f>
        <v>89768</v>
      </c>
      <c r="F7" s="712">
        <f>'Hivatal be'!I119</f>
        <v>90948</v>
      </c>
      <c r="G7" s="706"/>
      <c r="H7" s="67" t="s">
        <v>162</v>
      </c>
      <c r="I7" s="68">
        <f>'Hivatal ki'!F32</f>
        <v>4540446</v>
      </c>
      <c r="J7" s="68">
        <f>'Hivatal ki'!G32</f>
        <v>4564216</v>
      </c>
      <c r="K7" s="68">
        <f>'Hivatal ki'!H32</f>
        <v>4664194</v>
      </c>
      <c r="L7" s="69">
        <f>'Hivatal ki'!I32</f>
        <v>4664194</v>
      </c>
      <c r="M7" s="70"/>
    </row>
    <row r="8" spans="1:13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'Hivatal ki'!F73</f>
        <v>0</v>
      </c>
      <c r="J8" s="68">
        <f>'Hivatal ki'!G73</f>
        <v>0</v>
      </c>
      <c r="K8" s="68">
        <f>'Hivatal ki'!H73</f>
        <v>0</v>
      </c>
      <c r="L8" s="69">
        <f>'Hivatal ki'!I73</f>
        <v>0</v>
      </c>
      <c r="M8" s="70"/>
    </row>
    <row r="9" spans="1:13">
      <c r="A9" s="706"/>
      <c r="B9" s="67" t="s">
        <v>68</v>
      </c>
      <c r="C9" s="68">
        <f>'Hivatal be'!F163</f>
        <v>0</v>
      </c>
      <c r="D9" s="68">
        <f>'Hivatal be'!G163</f>
        <v>0</v>
      </c>
      <c r="E9" s="68">
        <f>'Hivatal be'!H163</f>
        <v>0</v>
      </c>
      <c r="F9" s="69">
        <f>'Hivatal be'!I163</f>
        <v>0</v>
      </c>
      <c r="G9" s="706"/>
      <c r="H9" s="67" t="s">
        <v>221</v>
      </c>
      <c r="I9" s="68">
        <f>'Hivatal ki'!F89</f>
        <v>0</v>
      </c>
      <c r="J9" s="68">
        <f>'Hivatal ki'!G89</f>
        <v>0</v>
      </c>
      <c r="K9" s="68">
        <f>'Hivatal ki'!H89</f>
        <v>0</v>
      </c>
      <c r="L9" s="69">
        <f>'Hivatal ki'!I89</f>
        <v>0</v>
      </c>
      <c r="M9" s="70"/>
    </row>
    <row r="10" spans="1:13">
      <c r="A10" s="707"/>
      <c r="B10" s="71" t="s">
        <v>579</v>
      </c>
      <c r="C10" s="72">
        <f>SUM(C5:C9)</f>
        <v>0</v>
      </c>
      <c r="D10" s="72">
        <f t="shared" ref="D10:F10" si="0">SUM(D5:D9)</f>
        <v>53511</v>
      </c>
      <c r="E10" s="72">
        <f t="shared" si="0"/>
        <v>89768</v>
      </c>
      <c r="F10" s="73">
        <f t="shared" si="0"/>
        <v>90948</v>
      </c>
      <c r="G10" s="707"/>
      <c r="H10" s="71" t="s">
        <v>580</v>
      </c>
      <c r="I10" s="72">
        <f t="shared" ref="I10" si="1">SUM(I5:I9)</f>
        <v>37561871.896799996</v>
      </c>
      <c r="J10" s="72">
        <f t="shared" ref="J10:L10" si="2">SUM(J5:J9)</f>
        <v>37615383</v>
      </c>
      <c r="K10" s="72">
        <f t="shared" si="2"/>
        <v>37651640.259999998</v>
      </c>
      <c r="L10" s="73">
        <f t="shared" si="2"/>
        <v>37652820</v>
      </c>
      <c r="M10" s="74">
        <f>F10-L10</f>
        <v>-37561872</v>
      </c>
    </row>
    <row r="11" spans="1:13" ht="30">
      <c r="A11" s="692" t="s">
        <v>59</v>
      </c>
      <c r="B11" s="67" t="s">
        <v>21</v>
      </c>
      <c r="C11" s="68">
        <f>'Hivatal be'!F48</f>
        <v>0</v>
      </c>
      <c r="D11" s="68">
        <f>'Hivatal be'!G48</f>
        <v>0</v>
      </c>
      <c r="E11" s="68">
        <f>'Hivatal be'!H48</f>
        <v>0</v>
      </c>
      <c r="F11" s="69">
        <f>'Hivatal be'!I48</f>
        <v>0</v>
      </c>
      <c r="G11" s="692" t="s">
        <v>573</v>
      </c>
      <c r="H11" s="67" t="s">
        <v>246</v>
      </c>
      <c r="I11" s="68">
        <f>'Hivatal ki'!F161</f>
        <v>0</v>
      </c>
      <c r="J11" s="68">
        <f>'Hivatal ki'!G161</f>
        <v>0</v>
      </c>
      <c r="K11" s="68">
        <f>'Hivatal ki'!H161</f>
        <v>0</v>
      </c>
      <c r="L11" s="69">
        <f>'Hivatal ki'!I161</f>
        <v>0</v>
      </c>
      <c r="M11" s="70"/>
    </row>
    <row r="12" spans="1:13">
      <c r="A12" s="692"/>
      <c r="B12" s="67" t="s">
        <v>59</v>
      </c>
      <c r="C12" s="68">
        <f>'Hivatal be'!F153</f>
        <v>0</v>
      </c>
      <c r="D12" s="68">
        <f>'Hivatal be'!G153</f>
        <v>0</v>
      </c>
      <c r="E12" s="68">
        <f>'Hivatal be'!H153</f>
        <v>0</v>
      </c>
      <c r="F12" s="69">
        <f>'Hivatal be'!I153</f>
        <v>0</v>
      </c>
      <c r="G12" s="692"/>
      <c r="H12" s="67" t="s">
        <v>262</v>
      </c>
      <c r="I12" s="68">
        <f>'Hivatal ki'!F171</f>
        <v>0</v>
      </c>
      <c r="J12" s="68">
        <f>'Hivatal ki'!G171</f>
        <v>0</v>
      </c>
      <c r="K12" s="68">
        <f>'Hivatal ki'!H171</f>
        <v>0</v>
      </c>
      <c r="L12" s="69">
        <f>'Hivatal ki'!I171</f>
        <v>0</v>
      </c>
      <c r="M12" s="70"/>
    </row>
    <row r="13" spans="1:13" ht="30">
      <c r="A13" s="692"/>
      <c r="B13" s="67" t="s">
        <v>78</v>
      </c>
      <c r="C13" s="68">
        <f>'Hivatal be'!F189</f>
        <v>0</v>
      </c>
      <c r="D13" s="68">
        <f>'Hivatal be'!G189</f>
        <v>0</v>
      </c>
      <c r="E13" s="68">
        <f>'Hivatal be'!H189</f>
        <v>0</v>
      </c>
      <c r="F13" s="69">
        <f>'Hivatal be'!I189</f>
        <v>0</v>
      </c>
      <c r="G13" s="692"/>
      <c r="H13" s="67" t="s">
        <v>581</v>
      </c>
      <c r="I13" s="68">
        <f>'Hivatal ki'!F176</f>
        <v>0</v>
      </c>
      <c r="J13" s="68">
        <f>'Hivatal ki'!G176</f>
        <v>0</v>
      </c>
      <c r="K13" s="68">
        <f>'Hivatal ki'!H176</f>
        <v>0</v>
      </c>
      <c r="L13" s="69">
        <f>'Hivatal ki'!I176</f>
        <v>0</v>
      </c>
      <c r="M13" s="70"/>
    </row>
    <row r="14" spans="1:13">
      <c r="A14" s="692"/>
      <c r="B14" s="71" t="s">
        <v>582</v>
      </c>
      <c r="C14" s="72">
        <f>SUM(C11:C13)</f>
        <v>0</v>
      </c>
      <c r="D14" s="72">
        <f t="shared" ref="D14:F14" si="3">SUM(D11:D13)</f>
        <v>0</v>
      </c>
      <c r="E14" s="72">
        <f t="shared" si="3"/>
        <v>0</v>
      </c>
      <c r="F14" s="73">
        <f t="shared" si="3"/>
        <v>0</v>
      </c>
      <c r="G14" s="692"/>
      <c r="H14" s="71" t="s">
        <v>583</v>
      </c>
      <c r="I14" s="72">
        <f>SUM(I11:I13)</f>
        <v>0</v>
      </c>
      <c r="J14" s="72">
        <f t="shared" ref="J14:L14" si="4">SUM(J11:J13)</f>
        <v>0</v>
      </c>
      <c r="K14" s="72">
        <f t="shared" si="4"/>
        <v>0</v>
      </c>
      <c r="L14" s="73">
        <f t="shared" si="4"/>
        <v>0</v>
      </c>
      <c r="M14" s="74">
        <f>F14-L14</f>
        <v>0</v>
      </c>
    </row>
    <row r="15" spans="1:13" ht="15.75" thickBot="1">
      <c r="A15" s="693" t="s">
        <v>584</v>
      </c>
      <c r="B15" s="694"/>
      <c r="C15" s="64">
        <f>C10+C14</f>
        <v>0</v>
      </c>
      <c r="D15" s="64">
        <f t="shared" ref="D15:F15" si="5">D10+D14</f>
        <v>53511</v>
      </c>
      <c r="E15" s="64">
        <f t="shared" si="5"/>
        <v>89768</v>
      </c>
      <c r="F15" s="5">
        <f t="shared" si="5"/>
        <v>90948</v>
      </c>
      <c r="G15" s="695" t="s">
        <v>585</v>
      </c>
      <c r="H15" s="696"/>
      <c r="I15" s="64">
        <f t="shared" ref="I15" si="6">I10+I14</f>
        <v>37561871.896799996</v>
      </c>
      <c r="J15" s="64">
        <f t="shared" ref="J15:L15" si="7">J10+J14</f>
        <v>37615383</v>
      </c>
      <c r="K15" s="64">
        <f t="shared" si="7"/>
        <v>37651640.259999998</v>
      </c>
      <c r="L15" s="5">
        <f t="shared" si="7"/>
        <v>37652820</v>
      </c>
      <c r="M15" s="6">
        <f>M10+M14</f>
        <v>-37561872</v>
      </c>
    </row>
    <row r="16" spans="1:13">
      <c r="A16" s="697" t="s">
        <v>586</v>
      </c>
      <c r="B16" s="698"/>
      <c r="C16" s="698"/>
      <c r="D16" s="698"/>
      <c r="E16" s="698"/>
      <c r="F16" s="698"/>
      <c r="G16" s="699"/>
      <c r="H16" s="700"/>
      <c r="I16" s="700"/>
      <c r="J16" s="700"/>
      <c r="K16" s="700"/>
      <c r="L16" s="700"/>
      <c r="M16" s="7"/>
    </row>
    <row r="17" spans="1:13">
      <c r="A17" s="703" t="s">
        <v>570</v>
      </c>
      <c r="B17" s="704"/>
      <c r="C17" s="228">
        <f>'Hivatal be'!F229</f>
        <v>619472</v>
      </c>
      <c r="D17" s="228">
        <f>'Hivatal be'!G229</f>
        <v>619472</v>
      </c>
      <c r="E17" s="228">
        <f>'Hivatal be'!H229</f>
        <v>619472</v>
      </c>
      <c r="F17" s="8">
        <f>'Hivatal be'!I229</f>
        <v>619472</v>
      </c>
      <c r="G17" s="701"/>
      <c r="H17" s="702"/>
      <c r="I17" s="702"/>
      <c r="J17" s="702"/>
      <c r="K17" s="702"/>
      <c r="L17" s="702"/>
      <c r="M17" s="9">
        <f>F17</f>
        <v>619472</v>
      </c>
    </row>
    <row r="18" spans="1:13">
      <c r="A18" s="703" t="s">
        <v>587</v>
      </c>
      <c r="B18" s="704"/>
      <c r="C18" s="724">
        <f>C15+C17</f>
        <v>619472</v>
      </c>
      <c r="D18" s="724">
        <f>D15+D17</f>
        <v>672983</v>
      </c>
      <c r="E18" s="724">
        <f>E15+E17</f>
        <v>709240</v>
      </c>
      <c r="F18" s="729">
        <f>F15+F17</f>
        <v>710420</v>
      </c>
      <c r="G18" s="703" t="s">
        <v>588</v>
      </c>
      <c r="H18" s="704"/>
      <c r="I18" s="724">
        <f>I15</f>
        <v>37561871.896799996</v>
      </c>
      <c r="J18" s="724">
        <f>J15</f>
        <v>37615383</v>
      </c>
      <c r="K18" s="724">
        <f>K15</f>
        <v>37651640.259999998</v>
      </c>
      <c r="L18" s="724">
        <f>L15</f>
        <v>37652820</v>
      </c>
      <c r="M18" s="727">
        <f>F18-L18</f>
        <v>-36942400</v>
      </c>
    </row>
    <row r="19" spans="1:13">
      <c r="A19" s="703"/>
      <c r="B19" s="704"/>
      <c r="C19" s="726"/>
      <c r="D19" s="726"/>
      <c r="E19" s="726"/>
      <c r="F19" s="730"/>
      <c r="G19" s="703"/>
      <c r="H19" s="704"/>
      <c r="I19" s="725"/>
      <c r="J19" s="725"/>
      <c r="K19" s="725"/>
      <c r="L19" s="726"/>
      <c r="M19" s="728">
        <f>F19-L19</f>
        <v>0</v>
      </c>
    </row>
    <row r="20" spans="1:13">
      <c r="A20" s="722" t="s">
        <v>589</v>
      </c>
      <c r="B20" s="723"/>
      <c r="C20" s="723"/>
      <c r="D20" s="723"/>
      <c r="E20" s="723"/>
      <c r="F20" s="723"/>
      <c r="G20" s="722" t="s">
        <v>590</v>
      </c>
      <c r="H20" s="723"/>
      <c r="I20" s="723"/>
      <c r="J20" s="723"/>
      <c r="K20" s="723"/>
      <c r="L20" s="723"/>
      <c r="M20" s="10"/>
    </row>
    <row r="21" spans="1:13">
      <c r="A21" s="703" t="s">
        <v>88</v>
      </c>
      <c r="B21" s="704"/>
      <c r="C21" s="228">
        <f>'Hivatal be'!F215-'Hivatal be'!F229</f>
        <v>36942400</v>
      </c>
      <c r="D21" s="228">
        <f>'Hivatal be'!G215-'Hivatal be'!G229</f>
        <v>36942400</v>
      </c>
      <c r="E21" s="228">
        <f>'Hivatal be'!H215-'Hivatal be'!H229</f>
        <v>36942400</v>
      </c>
      <c r="F21" s="8">
        <f>'Hivatal be'!I215-'Hivatal be'!I229</f>
        <v>36942400</v>
      </c>
      <c r="G21" s="703" t="s">
        <v>285</v>
      </c>
      <c r="H21" s="704"/>
      <c r="I21" s="228">
        <f>'Hivatal ki'!F239</f>
        <v>0</v>
      </c>
      <c r="J21" s="228">
        <f>'Hivatal ki'!G239</f>
        <v>0</v>
      </c>
      <c r="K21" s="228">
        <f>'Hivatal ki'!H239</f>
        <v>0</v>
      </c>
      <c r="L21" s="8">
        <f>'Hivatal ki'!I239</f>
        <v>0</v>
      </c>
      <c r="M21" s="9">
        <f>F21-L21</f>
        <v>36942400</v>
      </c>
    </row>
    <row r="22" spans="1:13">
      <c r="A22" s="722" t="s">
        <v>591</v>
      </c>
      <c r="B22" s="723"/>
      <c r="C22" s="723"/>
      <c r="D22" s="723"/>
      <c r="E22" s="723"/>
      <c r="F22" s="723"/>
      <c r="G22" s="722" t="s">
        <v>592</v>
      </c>
      <c r="H22" s="723"/>
      <c r="I22" s="723"/>
      <c r="J22" s="723"/>
      <c r="K22" s="723"/>
      <c r="L22" s="723"/>
      <c r="M22" s="10"/>
    </row>
    <row r="23" spans="1:13" ht="15.75" thickBot="1">
      <c r="A23" s="695" t="s">
        <v>571</v>
      </c>
      <c r="B23" s="696"/>
      <c r="C23" s="64">
        <f>C18+C21</f>
        <v>37561872</v>
      </c>
      <c r="D23" s="64">
        <f>D18+D21</f>
        <v>37615383</v>
      </c>
      <c r="E23" s="64">
        <f>E18+E21</f>
        <v>37651640</v>
      </c>
      <c r="F23" s="5">
        <f>F18+F21</f>
        <v>37652820</v>
      </c>
      <c r="G23" s="695" t="s">
        <v>571</v>
      </c>
      <c r="H23" s="696"/>
      <c r="I23" s="64">
        <f>I18+I21</f>
        <v>37561871.896799996</v>
      </c>
      <c r="J23" s="64">
        <f>J18+J21</f>
        <v>37615383</v>
      </c>
      <c r="K23" s="64">
        <f>K18+K21</f>
        <v>37651640.259999998</v>
      </c>
      <c r="L23" s="5">
        <f>L18+L21</f>
        <v>37652820</v>
      </c>
      <c r="M23" s="6">
        <f>M18+M21</f>
        <v>0</v>
      </c>
    </row>
    <row r="25" spans="1:13">
      <c r="I25" s="230">
        <f>C23-I23</f>
        <v>0.10320000350475311</v>
      </c>
      <c r="J25" s="230">
        <f t="shared" ref="J25:K25" si="8">D23-J23</f>
        <v>0</v>
      </c>
      <c r="K25" s="230">
        <f t="shared" si="8"/>
        <v>-0.25999999791383743</v>
      </c>
    </row>
  </sheetData>
  <mergeCells count="39">
    <mergeCell ref="A1:M1"/>
    <mergeCell ref="A3:F3"/>
    <mergeCell ref="G3:L3"/>
    <mergeCell ref="M3:M4"/>
    <mergeCell ref="A4:B4"/>
    <mergeCell ref="G4:H4"/>
    <mergeCell ref="A5:A10"/>
    <mergeCell ref="G5:G10"/>
    <mergeCell ref="B7:B8"/>
    <mergeCell ref="C7:C8"/>
    <mergeCell ref="D7:D8"/>
    <mergeCell ref="F7:F8"/>
    <mergeCell ref="E7:E8"/>
    <mergeCell ref="A11:A14"/>
    <mergeCell ref="G11:G14"/>
    <mergeCell ref="A15:B15"/>
    <mergeCell ref="G15:H15"/>
    <mergeCell ref="A16:F16"/>
    <mergeCell ref="G16:L17"/>
    <mergeCell ref="A17:B17"/>
    <mergeCell ref="M18:M19"/>
    <mergeCell ref="A20:F20"/>
    <mergeCell ref="G20:L20"/>
    <mergeCell ref="A21:B21"/>
    <mergeCell ref="G21:H21"/>
    <mergeCell ref="A18:B19"/>
    <mergeCell ref="C18:C19"/>
    <mergeCell ref="D18:D19"/>
    <mergeCell ref="F18:F19"/>
    <mergeCell ref="G18:H19"/>
    <mergeCell ref="I18:I19"/>
    <mergeCell ref="A22:F22"/>
    <mergeCell ref="G22:L22"/>
    <mergeCell ref="A23:B23"/>
    <mergeCell ref="G23:H23"/>
    <mergeCell ref="K18:K19"/>
    <mergeCell ref="L18:L19"/>
    <mergeCell ref="E18:E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N29"/>
  <sheetViews>
    <sheetView view="pageLayout" workbookViewId="0">
      <selection activeCell="L5" sqref="L5"/>
    </sheetView>
  </sheetViews>
  <sheetFormatPr defaultColWidth="9.140625" defaultRowHeight="15"/>
  <cols>
    <col min="1" max="1" width="5.7109375" customWidth="1"/>
    <col min="2" max="2" width="31.28515625" customWidth="1"/>
    <col min="3" max="6" width="12.85546875" bestFit="1" customWidth="1"/>
    <col min="7" max="7" width="5.7109375" customWidth="1"/>
    <col min="8" max="8" width="31.28515625" customWidth="1"/>
    <col min="9" max="9" width="12.42578125" bestFit="1" customWidth="1"/>
    <col min="10" max="12" width="12.85546875" bestFit="1" customWidth="1"/>
    <col min="13" max="13" width="19.85546875" customWidth="1"/>
  </cols>
  <sheetData>
    <row r="1" spans="1:13" ht="15.75">
      <c r="A1" s="681" t="s">
        <v>970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>
      <c r="A4" s="720" t="s">
        <v>576</v>
      </c>
      <c r="B4" s="721"/>
      <c r="C4" s="453" t="s">
        <v>1091</v>
      </c>
      <c r="D4" s="650" t="s">
        <v>1106</v>
      </c>
      <c r="E4" s="650" t="s">
        <v>1115</v>
      </c>
      <c r="F4" s="675" t="s">
        <v>1124</v>
      </c>
      <c r="G4" s="720" t="s">
        <v>577</v>
      </c>
      <c r="H4" s="721"/>
      <c r="I4" s="453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>
      <c r="A5" s="705" t="s">
        <v>44</v>
      </c>
      <c r="B5" s="67" t="s">
        <v>2</v>
      </c>
      <c r="C5" s="68">
        <f>Bevételek!F5</f>
        <v>144252392.09999999</v>
      </c>
      <c r="D5" s="68">
        <f>Bevételek!G5</f>
        <v>144587963.69999999</v>
      </c>
      <c r="E5" s="68">
        <f>Bevételek!H5</f>
        <v>147119668</v>
      </c>
      <c r="F5" s="69">
        <f>Bevételek!I5</f>
        <v>146851597</v>
      </c>
      <c r="G5" s="705" t="s">
        <v>572</v>
      </c>
      <c r="H5" s="67" t="s">
        <v>119</v>
      </c>
      <c r="I5" s="68">
        <f>Kiadások!F5</f>
        <v>22785713</v>
      </c>
      <c r="J5" s="68">
        <f>Kiadások!G5</f>
        <v>22838440</v>
      </c>
      <c r="K5" s="68">
        <f>Kiadások!H5</f>
        <v>22901680</v>
      </c>
      <c r="L5" s="69">
        <f>Kiadások!K5</f>
        <v>23120180</v>
      </c>
      <c r="M5" s="70"/>
    </row>
    <row r="6" spans="1:13" ht="30">
      <c r="A6" s="706"/>
      <c r="B6" s="67" t="s">
        <v>31</v>
      </c>
      <c r="C6" s="68">
        <f>Bevételek!F99</f>
        <v>46292757</v>
      </c>
      <c r="D6" s="68">
        <f>Bevételek!G99</f>
        <v>46296537</v>
      </c>
      <c r="E6" s="68">
        <f>Bevételek!H99</f>
        <v>46544185</v>
      </c>
      <c r="F6" s="69">
        <f>Bevételek!I99</f>
        <v>69925795</v>
      </c>
      <c r="G6" s="706"/>
      <c r="H6" s="67" t="s">
        <v>153</v>
      </c>
      <c r="I6" s="68">
        <f>Kiadások!F24</f>
        <v>5073417.5999999996</v>
      </c>
      <c r="J6" s="68">
        <f>Kiadások!G24</f>
        <v>5013183.5999999996</v>
      </c>
      <c r="K6" s="68">
        <f>Kiadások!H24</f>
        <v>5030658.5999999996</v>
      </c>
      <c r="L6" s="69">
        <f>Kiadások!K24</f>
        <v>5123463.9000000004</v>
      </c>
      <c r="M6" s="70"/>
    </row>
    <row r="7" spans="1:13">
      <c r="A7" s="706"/>
      <c r="B7" s="708" t="s">
        <v>44</v>
      </c>
      <c r="C7" s="710">
        <f>Bevételek!F134</f>
        <v>15526805.5</v>
      </c>
      <c r="D7" s="710">
        <f>Bevételek!G134</f>
        <v>28463682</v>
      </c>
      <c r="E7" s="710">
        <f>Bevételek!H134</f>
        <v>29341462</v>
      </c>
      <c r="F7" s="712">
        <f>Bevételek!I134</f>
        <v>29627317</v>
      </c>
      <c r="G7" s="706"/>
      <c r="H7" s="67" t="s">
        <v>162</v>
      </c>
      <c r="I7" s="68">
        <f>Kiadások!F32</f>
        <v>32942808.23</v>
      </c>
      <c r="J7" s="68">
        <f>Kiadások!G32</f>
        <v>37057673</v>
      </c>
      <c r="K7" s="68">
        <f>Kiadások!H32</f>
        <v>37071746</v>
      </c>
      <c r="L7" s="69">
        <f>Kiadások!K32</f>
        <v>39183253.68</v>
      </c>
      <c r="M7" s="70"/>
    </row>
    <row r="8" spans="1:13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Kiadások!F59</f>
        <v>3671000</v>
      </c>
      <c r="J8" s="68">
        <f>Kiadások!G59</f>
        <v>3671000</v>
      </c>
      <c r="K8" s="68">
        <f>Kiadások!H59</f>
        <v>3861200</v>
      </c>
      <c r="L8" s="69">
        <f>Kiadások!K59</f>
        <v>5412450</v>
      </c>
      <c r="M8" s="70"/>
    </row>
    <row r="9" spans="1:13">
      <c r="A9" s="706"/>
      <c r="B9" s="67" t="s">
        <v>68</v>
      </c>
      <c r="C9" s="68">
        <f>Bevételek!F195</f>
        <v>0</v>
      </c>
      <c r="D9" s="68">
        <f>Bevételek!G195</f>
        <v>37159</v>
      </c>
      <c r="E9" s="68">
        <f>Bevételek!H195</f>
        <v>37159</v>
      </c>
      <c r="F9" s="69">
        <f>Bevételek!I195</f>
        <v>37159</v>
      </c>
      <c r="G9" s="706"/>
      <c r="H9" s="67" t="s">
        <v>221</v>
      </c>
      <c r="I9" s="68">
        <f>Kiadások!F75</f>
        <v>79504326.239999995</v>
      </c>
      <c r="J9" s="68">
        <f>Kiadások!G75</f>
        <v>68905765.700000003</v>
      </c>
      <c r="K9" s="68">
        <f>Kiadások!H75</f>
        <v>75294897.019999996</v>
      </c>
      <c r="L9" s="69">
        <f>Kiadások!K75</f>
        <v>124322684</v>
      </c>
      <c r="M9" s="70"/>
    </row>
    <row r="10" spans="1:13">
      <c r="A10" s="707"/>
      <c r="B10" s="71" t="s">
        <v>579</v>
      </c>
      <c r="C10" s="72">
        <f>SUM(C5:C9)</f>
        <v>206071954.59999999</v>
      </c>
      <c r="D10" s="72">
        <f t="shared" ref="D10:E10" si="0">SUM(D5:D9)</f>
        <v>219385341.69999999</v>
      </c>
      <c r="E10" s="72">
        <f t="shared" si="0"/>
        <v>223042474</v>
      </c>
      <c r="F10" s="73">
        <f>SUM(F5:F9)</f>
        <v>246441868</v>
      </c>
      <c r="G10" s="707"/>
      <c r="H10" s="71" t="s">
        <v>580</v>
      </c>
      <c r="I10" s="72">
        <f t="shared" ref="I10:L10" si="1">SUM(I5:I9)</f>
        <v>143977265.06999999</v>
      </c>
      <c r="J10" s="72">
        <f t="shared" ref="J10" si="2">SUM(J5:J9)</f>
        <v>137486062.30000001</v>
      </c>
      <c r="K10" s="72">
        <f t="shared" ref="K10" si="3">SUM(K5:K9)</f>
        <v>144160181.62</v>
      </c>
      <c r="L10" s="73">
        <f t="shared" si="1"/>
        <v>197162031.57999998</v>
      </c>
      <c r="M10" s="74">
        <f>F10-L10</f>
        <v>49279836.420000017</v>
      </c>
    </row>
    <row r="11" spans="1:13" ht="30">
      <c r="A11" s="692" t="s">
        <v>59</v>
      </c>
      <c r="B11" s="67" t="s">
        <v>21</v>
      </c>
      <c r="C11" s="68">
        <f>Bevételek!F63</f>
        <v>0</v>
      </c>
      <c r="D11" s="68">
        <f>Bevételek!G63</f>
        <v>0</v>
      </c>
      <c r="E11" s="68">
        <f>Bevételek!H63</f>
        <v>0</v>
      </c>
      <c r="F11" s="69">
        <f>Bevételek!I63</f>
        <v>33528946</v>
      </c>
      <c r="G11" s="692" t="s">
        <v>573</v>
      </c>
      <c r="H11" s="67" t="s">
        <v>246</v>
      </c>
      <c r="I11" s="68">
        <f>Kiadások!F147</f>
        <v>10067500</v>
      </c>
      <c r="J11" s="68">
        <f>Kiadások!G147</f>
        <v>12342439</v>
      </c>
      <c r="K11" s="68">
        <f>Kiadások!H147</f>
        <v>13006219</v>
      </c>
      <c r="L11" s="69">
        <f>Kiadások!K147</f>
        <v>13830487</v>
      </c>
      <c r="M11" s="70"/>
    </row>
    <row r="12" spans="1:13">
      <c r="A12" s="692"/>
      <c r="B12" s="67" t="s">
        <v>59</v>
      </c>
      <c r="C12" s="68">
        <f>Bevételek!F185</f>
        <v>18000000</v>
      </c>
      <c r="D12" s="68">
        <f>Bevételek!G185</f>
        <v>18000000</v>
      </c>
      <c r="E12" s="68">
        <f>Bevételek!H185</f>
        <v>24011000</v>
      </c>
      <c r="F12" s="69">
        <f>Bevételek!I185</f>
        <v>24011000</v>
      </c>
      <c r="G12" s="692"/>
      <c r="H12" s="67" t="s">
        <v>262</v>
      </c>
      <c r="I12" s="68">
        <f>Kiadások!F157</f>
        <v>0</v>
      </c>
      <c r="J12" s="68">
        <f>Kiadások!G157</f>
        <v>13819949</v>
      </c>
      <c r="K12" s="68">
        <f>Kiadások!H157</f>
        <v>15907449</v>
      </c>
      <c r="L12" s="69">
        <f>Kiadások!K157</f>
        <v>18567289</v>
      </c>
      <c r="M12" s="70"/>
    </row>
    <row r="13" spans="1:13" ht="30">
      <c r="A13" s="692"/>
      <c r="B13" s="67" t="s">
        <v>78</v>
      </c>
      <c r="C13" s="68">
        <f>Bevételek!F221</f>
        <v>0</v>
      </c>
      <c r="D13" s="68">
        <f>Bevételek!G221</f>
        <v>0</v>
      </c>
      <c r="E13" s="68">
        <f>Bevételek!H221</f>
        <v>0</v>
      </c>
      <c r="F13" s="69">
        <f>Bevételek!I221</f>
        <v>0</v>
      </c>
      <c r="G13" s="692"/>
      <c r="H13" s="67" t="s">
        <v>581</v>
      </c>
      <c r="I13" s="68">
        <f>Kiadások!F162</f>
        <v>0</v>
      </c>
      <c r="J13" s="68">
        <f>Kiadások!G162</f>
        <v>0</v>
      </c>
      <c r="K13" s="68">
        <f>Kiadások!H162</f>
        <v>0</v>
      </c>
      <c r="L13" s="69">
        <f>Kiadások!K162</f>
        <v>34861</v>
      </c>
      <c r="M13" s="70"/>
    </row>
    <row r="14" spans="1:13">
      <c r="A14" s="692"/>
      <c r="B14" s="71" t="s">
        <v>582</v>
      </c>
      <c r="C14" s="72">
        <f>SUM(C11:C13)</f>
        <v>18000000</v>
      </c>
      <c r="D14" s="72">
        <f t="shared" ref="D14:E14" si="4">SUM(D11:D13)</f>
        <v>18000000</v>
      </c>
      <c r="E14" s="72">
        <f t="shared" si="4"/>
        <v>24011000</v>
      </c>
      <c r="F14" s="73">
        <f>SUM(F11:F13)</f>
        <v>57539946</v>
      </c>
      <c r="G14" s="692"/>
      <c r="H14" s="71" t="s">
        <v>583</v>
      </c>
      <c r="I14" s="72">
        <f>SUM(I11:I13)</f>
        <v>10067500</v>
      </c>
      <c r="J14" s="72">
        <f t="shared" ref="J14" si="5">SUM(J11:J13)</f>
        <v>26162388</v>
      </c>
      <c r="K14" s="72">
        <f t="shared" ref="K14" si="6">SUM(K11:K13)</f>
        <v>28913668</v>
      </c>
      <c r="L14" s="73">
        <f t="shared" ref="L14" si="7">SUM(L11:L13)</f>
        <v>32432637</v>
      </c>
      <c r="M14" s="74">
        <f>F14-L14</f>
        <v>25107309</v>
      </c>
    </row>
    <row r="15" spans="1:13" ht="15.75" thickBot="1">
      <c r="A15" s="693" t="s">
        <v>584</v>
      </c>
      <c r="B15" s="694"/>
      <c r="C15" s="64">
        <f>C10+C14</f>
        <v>224071954.59999999</v>
      </c>
      <c r="D15" s="64">
        <f t="shared" ref="D15:E15" si="8">D10+D14</f>
        <v>237385341.69999999</v>
      </c>
      <c r="E15" s="64">
        <f t="shared" si="8"/>
        <v>247053474</v>
      </c>
      <c r="F15" s="5">
        <f>F10+F14</f>
        <v>303981814</v>
      </c>
      <c r="G15" s="695" t="s">
        <v>585</v>
      </c>
      <c r="H15" s="696"/>
      <c r="I15" s="64">
        <f t="shared" ref="I15:L15" si="9">I10+I14</f>
        <v>154044765.06999999</v>
      </c>
      <c r="J15" s="64">
        <f t="shared" ref="J15" si="10">J10+J14</f>
        <v>163648450.30000001</v>
      </c>
      <c r="K15" s="64">
        <f t="shared" ref="K15" si="11">K10+K14</f>
        <v>173073849.62</v>
      </c>
      <c r="L15" s="5">
        <f t="shared" si="9"/>
        <v>229594668.57999998</v>
      </c>
      <c r="M15" s="6">
        <f>M10+M14</f>
        <v>74387145.420000017</v>
      </c>
    </row>
    <row r="16" spans="1:13">
      <c r="A16" s="697" t="s">
        <v>586</v>
      </c>
      <c r="B16" s="698"/>
      <c r="C16" s="698"/>
      <c r="D16" s="698"/>
      <c r="E16" s="698"/>
      <c r="F16" s="698"/>
      <c r="G16" s="699"/>
      <c r="H16" s="700"/>
      <c r="I16" s="700"/>
      <c r="J16" s="700"/>
      <c r="K16" s="700"/>
      <c r="L16" s="700"/>
      <c r="M16" s="7"/>
    </row>
    <row r="17" spans="1:14">
      <c r="A17" s="703" t="s">
        <v>570</v>
      </c>
      <c r="B17" s="704"/>
      <c r="C17" s="137">
        <f>Bevételek!F261</f>
        <v>53070454</v>
      </c>
      <c r="D17" s="228">
        <f>Bevételek!G261</f>
        <v>49360482</v>
      </c>
      <c r="E17" s="228">
        <f>Bevételek!H261</f>
        <v>49360482</v>
      </c>
      <c r="F17" s="8">
        <f>Bevételek!I261</f>
        <v>49360482</v>
      </c>
      <c r="G17" s="701"/>
      <c r="H17" s="702"/>
      <c r="I17" s="702"/>
      <c r="J17" s="702"/>
      <c r="K17" s="702"/>
      <c r="L17" s="702"/>
      <c r="M17" s="9">
        <f>F17</f>
        <v>49360482</v>
      </c>
    </row>
    <row r="18" spans="1:14">
      <c r="A18" s="703" t="s">
        <v>587</v>
      </c>
      <c r="B18" s="704"/>
      <c r="C18" s="724">
        <f>C15+C17</f>
        <v>277142408.60000002</v>
      </c>
      <c r="D18" s="724">
        <f t="shared" ref="D18:F18" si="12">D15+D17</f>
        <v>286745823.69999999</v>
      </c>
      <c r="E18" s="724">
        <f t="shared" si="12"/>
        <v>296413956</v>
      </c>
      <c r="F18" s="729">
        <f t="shared" si="12"/>
        <v>353342296</v>
      </c>
      <c r="G18" s="703" t="s">
        <v>588</v>
      </c>
      <c r="H18" s="704"/>
      <c r="I18" s="724">
        <f>I15</f>
        <v>154044765.06999999</v>
      </c>
      <c r="J18" s="724">
        <f>J15</f>
        <v>163648450.30000001</v>
      </c>
      <c r="K18" s="724">
        <f>K15</f>
        <v>173073849.62</v>
      </c>
      <c r="L18" s="724">
        <f>L15</f>
        <v>229594668.57999998</v>
      </c>
      <c r="M18" s="727">
        <f>F18-L18</f>
        <v>123747627.42000002</v>
      </c>
    </row>
    <row r="19" spans="1:14">
      <c r="A19" s="703"/>
      <c r="B19" s="704"/>
      <c r="C19" s="726"/>
      <c r="D19" s="726"/>
      <c r="E19" s="726"/>
      <c r="F19" s="730"/>
      <c r="G19" s="703"/>
      <c r="H19" s="704"/>
      <c r="I19" s="725"/>
      <c r="J19" s="725"/>
      <c r="K19" s="725"/>
      <c r="L19" s="726"/>
      <c r="M19" s="728">
        <f>F19-L19</f>
        <v>0</v>
      </c>
    </row>
    <row r="20" spans="1:14">
      <c r="A20" s="722" t="s">
        <v>589</v>
      </c>
      <c r="B20" s="723"/>
      <c r="C20" s="723"/>
      <c r="D20" s="723"/>
      <c r="E20" s="723"/>
      <c r="F20" s="723"/>
      <c r="G20" s="722" t="s">
        <v>590</v>
      </c>
      <c r="H20" s="723"/>
      <c r="I20" s="723"/>
      <c r="J20" s="723"/>
      <c r="K20" s="723"/>
      <c r="L20" s="723"/>
      <c r="M20" s="10"/>
    </row>
    <row r="21" spans="1:14">
      <c r="A21" s="703" t="s">
        <v>88</v>
      </c>
      <c r="B21" s="704"/>
      <c r="C21" s="137">
        <f>Bevételek!F247-Bevételek!F261</f>
        <v>0</v>
      </c>
      <c r="D21" s="228">
        <f>Bevételek!G247-Bevételek!G261</f>
        <v>0</v>
      </c>
      <c r="E21" s="228">
        <f>Bevételek!H247-Bevételek!H261</f>
        <v>0</v>
      </c>
      <c r="F21" s="8">
        <f>Bevételek!I247-Bevételek!I261</f>
        <v>0</v>
      </c>
      <c r="G21" s="703" t="s">
        <v>285</v>
      </c>
      <c r="H21" s="704"/>
      <c r="I21" s="137">
        <f>Kiadások!F225</f>
        <v>123097643</v>
      </c>
      <c r="J21" s="228">
        <f>Kiadások!G225</f>
        <v>123097373</v>
      </c>
      <c r="K21" s="228">
        <f>Kiadások!H225</f>
        <v>123340106.2</v>
      </c>
      <c r="L21" s="8">
        <f>Kiadások!K225</f>
        <v>123747627.34666666</v>
      </c>
      <c r="M21" s="9">
        <f>F21-L21</f>
        <v>-123747627.34666666</v>
      </c>
    </row>
    <row r="22" spans="1:14">
      <c r="A22" s="722" t="s">
        <v>591</v>
      </c>
      <c r="B22" s="723"/>
      <c r="C22" s="723"/>
      <c r="D22" s="723"/>
      <c r="E22" s="723"/>
      <c r="F22" s="723"/>
      <c r="G22" s="722" t="s">
        <v>592</v>
      </c>
      <c r="H22" s="723"/>
      <c r="I22" s="723"/>
      <c r="J22" s="723"/>
      <c r="K22" s="723"/>
      <c r="L22" s="723"/>
      <c r="M22" s="10"/>
    </row>
    <row r="23" spans="1:14" ht="15.75" thickBot="1">
      <c r="A23" s="695" t="s">
        <v>571</v>
      </c>
      <c r="B23" s="696"/>
      <c r="C23" s="64">
        <f>C18+C21</f>
        <v>277142408.60000002</v>
      </c>
      <c r="D23" s="64">
        <f t="shared" ref="D23:F23" si="13">D18+D21</f>
        <v>286745823.69999999</v>
      </c>
      <c r="E23" s="64">
        <f t="shared" si="13"/>
        <v>296413956</v>
      </c>
      <c r="F23" s="5">
        <f t="shared" si="13"/>
        <v>353342296</v>
      </c>
      <c r="G23" s="695" t="s">
        <v>571</v>
      </c>
      <c r="H23" s="696"/>
      <c r="I23" s="64">
        <f>I18+I21+1</f>
        <v>277142409.06999999</v>
      </c>
      <c r="J23" s="64">
        <f>J18+J21+0.5</f>
        <v>286745823.80000001</v>
      </c>
      <c r="K23" s="64">
        <f>K18+K21</f>
        <v>296413955.81999999</v>
      </c>
      <c r="L23" s="5">
        <f>L18+L21</f>
        <v>353342295.92666662</v>
      </c>
      <c r="M23" s="6">
        <f>M18+M21</f>
        <v>7.333335280418396E-2</v>
      </c>
    </row>
    <row r="25" spans="1:14">
      <c r="E25" s="230"/>
      <c r="F25" s="230"/>
      <c r="I25" s="230">
        <f>C23-I23</f>
        <v>-0.46999996900558472</v>
      </c>
      <c r="J25" s="230">
        <f t="shared" ref="J25" si="14">D23-J23</f>
        <v>-0.10000002384185791</v>
      </c>
      <c r="K25" s="230">
        <f>E23-K23</f>
        <v>0.18000000715255737</v>
      </c>
      <c r="M25" s="230"/>
      <c r="N25" s="230"/>
    </row>
    <row r="27" spans="1:14">
      <c r="K27" s="230"/>
    </row>
    <row r="29" spans="1:14">
      <c r="C29" s="230"/>
      <c r="D29" s="230"/>
      <c r="E29" s="230"/>
      <c r="F29" s="230"/>
      <c r="G29" s="230"/>
      <c r="H29" s="230"/>
      <c r="I29" s="230"/>
      <c r="J29" s="230"/>
      <c r="K29" s="230"/>
    </row>
  </sheetData>
  <mergeCells count="39">
    <mergeCell ref="M18:M19"/>
    <mergeCell ref="A20:F20"/>
    <mergeCell ref="G20:L20"/>
    <mergeCell ref="A21:B21"/>
    <mergeCell ref="G21:H21"/>
    <mergeCell ref="A18:B19"/>
    <mergeCell ref="C18:C19"/>
    <mergeCell ref="F18:F19"/>
    <mergeCell ref="G18:H19"/>
    <mergeCell ref="I18:I19"/>
    <mergeCell ref="L18:L19"/>
    <mergeCell ref="E18:E19"/>
    <mergeCell ref="A23:B23"/>
    <mergeCell ref="G23:H23"/>
    <mergeCell ref="A22:F22"/>
    <mergeCell ref="G22:L22"/>
    <mergeCell ref="K18:K19"/>
    <mergeCell ref="D18:D19"/>
    <mergeCell ref="J18:J19"/>
    <mergeCell ref="A1:M1"/>
    <mergeCell ref="A5:A10"/>
    <mergeCell ref="G5:G10"/>
    <mergeCell ref="B7:B8"/>
    <mergeCell ref="C7:C8"/>
    <mergeCell ref="F7:F8"/>
    <mergeCell ref="A3:F3"/>
    <mergeCell ref="G3:L3"/>
    <mergeCell ref="M3:M4"/>
    <mergeCell ref="A4:B4"/>
    <mergeCell ref="G4:H4"/>
    <mergeCell ref="E7:E8"/>
    <mergeCell ref="D7:D8"/>
    <mergeCell ref="A11:A14"/>
    <mergeCell ref="G11:G14"/>
    <mergeCell ref="A15:B15"/>
    <mergeCell ref="G15:H15"/>
    <mergeCell ref="A16:F16"/>
    <mergeCell ref="G16:L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A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1.7109375" style="12" customWidth="1"/>
    <col min="10" max="10" width="10" style="12" customWidth="1"/>
    <col min="11" max="11" width="13.42578125" style="12" customWidth="1"/>
    <col min="12" max="12" width="10.7109375" style="12" bestFit="1" customWidth="1"/>
    <col min="13" max="17" width="10.140625" style="12" bestFit="1" customWidth="1"/>
    <col min="18" max="18" width="11.85546875" style="12" bestFit="1" customWidth="1"/>
    <col min="19" max="24" width="10.140625" style="12" bestFit="1" customWidth="1"/>
    <col min="25" max="25" width="9.140625" style="50" bestFit="1" customWidth="1"/>
    <col min="26" max="16384" width="9.140625" style="17"/>
  </cols>
  <sheetData>
    <row r="1" spans="1:27" ht="15.75" thickBot="1">
      <c r="X1" s="11" t="s">
        <v>827</v>
      </c>
    </row>
    <row r="2" spans="1:27" ht="32.25" customHeight="1">
      <c r="B2" s="750" t="s">
        <v>0</v>
      </c>
      <c r="C2" s="751"/>
      <c r="D2" s="751"/>
      <c r="E2" s="751"/>
      <c r="F2" s="740" t="s">
        <v>1091</v>
      </c>
      <c r="G2" s="750" t="s">
        <v>1106</v>
      </c>
      <c r="H2" s="860" t="s">
        <v>1115</v>
      </c>
      <c r="I2" s="865" t="s">
        <v>1125</v>
      </c>
      <c r="J2" s="757" t="s">
        <v>1128</v>
      </c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  <c r="Y2" s="293"/>
    </row>
    <row r="3" spans="1:27" ht="15" customHeight="1">
      <c r="B3" s="752"/>
      <c r="C3" s="753"/>
      <c r="D3" s="753"/>
      <c r="E3" s="753"/>
      <c r="F3" s="741"/>
      <c r="G3" s="752"/>
      <c r="H3" s="861"/>
      <c r="I3" s="866"/>
      <c r="J3" s="863" t="s">
        <v>839</v>
      </c>
      <c r="K3" s="762" t="s">
        <v>856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7"/>
      <c r="V3" s="796" t="s">
        <v>1092</v>
      </c>
      <c r="W3" s="795"/>
      <c r="X3" s="797"/>
      <c r="Y3" s="293"/>
    </row>
    <row r="4" spans="1:27" ht="39" customHeight="1" thickBot="1">
      <c r="B4" s="754"/>
      <c r="C4" s="755"/>
      <c r="D4" s="755"/>
      <c r="E4" s="755"/>
      <c r="F4" s="742"/>
      <c r="G4" s="754"/>
      <c r="H4" s="862"/>
      <c r="I4" s="867"/>
      <c r="J4" s="864"/>
      <c r="K4" s="763"/>
      <c r="L4" s="131" t="s">
        <v>593</v>
      </c>
      <c r="M4" s="65" t="s">
        <v>594</v>
      </c>
      <c r="N4" s="65" t="s">
        <v>595</v>
      </c>
      <c r="O4" s="83" t="s">
        <v>596</v>
      </c>
      <c r="P4" s="83" t="s">
        <v>597</v>
      </c>
      <c r="Q4" s="484" t="s">
        <v>598</v>
      </c>
      <c r="R4" s="535" t="s">
        <v>1107</v>
      </c>
      <c r="S4" s="557" t="s">
        <v>599</v>
      </c>
      <c r="T4" s="83" t="s">
        <v>600</v>
      </c>
      <c r="U4" s="66" t="s">
        <v>601</v>
      </c>
      <c r="V4" s="452" t="s">
        <v>602</v>
      </c>
      <c r="W4" s="265" t="s">
        <v>603</v>
      </c>
      <c r="X4" s="66" t="s">
        <v>604</v>
      </c>
      <c r="Y4" s="293"/>
    </row>
    <row r="5" spans="1:27" ht="15.75" thickBot="1">
      <c r="B5" s="84" t="s">
        <v>1</v>
      </c>
      <c r="C5" s="746" t="s">
        <v>2</v>
      </c>
      <c r="D5" s="746"/>
      <c r="E5" s="747"/>
      <c r="F5" s="85">
        <f t="shared" ref="F5:I5" si="0">F6+F13+F14+F15+F26+F37</f>
        <v>0</v>
      </c>
      <c r="G5" s="661">
        <f t="shared" ref="G5:H5" si="1">G6+G13+G14+G15+G26+G37</f>
        <v>0</v>
      </c>
      <c r="H5" s="597">
        <f t="shared" si="1"/>
        <v>0</v>
      </c>
      <c r="I5" s="388">
        <f t="shared" si="0"/>
        <v>0</v>
      </c>
      <c r="J5" s="89">
        <f t="shared" ref="J5:X5" si="2">J6+J13+J14+J15+J26+J37</f>
        <v>0</v>
      </c>
      <c r="K5" s="88">
        <f t="shared" si="2"/>
        <v>0</v>
      </c>
      <c r="L5" s="86">
        <f t="shared" si="2"/>
        <v>0</v>
      </c>
      <c r="M5" s="87">
        <f t="shared" si="2"/>
        <v>0</v>
      </c>
      <c r="N5" s="87">
        <f t="shared" si="2"/>
        <v>0</v>
      </c>
      <c r="O5" s="87">
        <f t="shared" si="2"/>
        <v>0</v>
      </c>
      <c r="P5" s="87">
        <f t="shared" si="2"/>
        <v>0</v>
      </c>
      <c r="Q5" s="90">
        <f t="shared" si="2"/>
        <v>0</v>
      </c>
      <c r="R5" s="536">
        <f>SUM(L5:Q5)</f>
        <v>0</v>
      </c>
      <c r="S5" s="442">
        <f t="shared" si="2"/>
        <v>0</v>
      </c>
      <c r="T5" s="87">
        <f t="shared" si="2"/>
        <v>0</v>
      </c>
      <c r="U5" s="91">
        <f t="shared" si="2"/>
        <v>0</v>
      </c>
      <c r="V5" s="89">
        <f t="shared" si="2"/>
        <v>0</v>
      </c>
      <c r="W5" s="89">
        <f t="shared" si="2"/>
        <v>0</v>
      </c>
      <c r="X5" s="91">
        <f t="shared" si="2"/>
        <v>0</v>
      </c>
      <c r="Y5" s="52"/>
      <c r="AA5" s="188"/>
    </row>
    <row r="6" spans="1:27" s="18" customFormat="1" hidden="1">
      <c r="A6" s="127"/>
      <c r="B6" s="124" t="s">
        <v>716</v>
      </c>
      <c r="C6" s="748" t="s">
        <v>3</v>
      </c>
      <c r="D6" s="749"/>
      <c r="E6" s="749"/>
      <c r="F6" s="117">
        <f t="shared" ref="F6:I6" si="3">F7+F8+F9+F10+F11+F12</f>
        <v>0</v>
      </c>
      <c r="G6" s="662">
        <f t="shared" ref="G6:H6" si="4">G7+G8+G9+G10+G11+G12</f>
        <v>0</v>
      </c>
      <c r="H6" s="598">
        <f t="shared" si="4"/>
        <v>0</v>
      </c>
      <c r="I6" s="389">
        <f t="shared" si="3"/>
        <v>0</v>
      </c>
      <c r="J6" s="121">
        <f t="shared" ref="J6:X6" si="5">J7+J8+J9+J10+J11+J12</f>
        <v>0</v>
      </c>
      <c r="K6" s="120">
        <f t="shared" si="5"/>
        <v>0</v>
      </c>
      <c r="L6" s="118">
        <f t="shared" si="5"/>
        <v>0</v>
      </c>
      <c r="M6" s="119">
        <f t="shared" si="5"/>
        <v>0</v>
      </c>
      <c r="N6" s="119">
        <f t="shared" si="5"/>
        <v>0</v>
      </c>
      <c r="O6" s="119">
        <f t="shared" si="5"/>
        <v>0</v>
      </c>
      <c r="P6" s="119">
        <f t="shared" si="5"/>
        <v>0</v>
      </c>
      <c r="Q6" s="122">
        <f t="shared" si="5"/>
        <v>0</v>
      </c>
      <c r="R6" s="537">
        <f t="shared" ref="R6:R69" si="6">SUM(L6:Q6)</f>
        <v>0</v>
      </c>
      <c r="S6" s="443">
        <f t="shared" si="5"/>
        <v>0</v>
      </c>
      <c r="T6" s="119">
        <f t="shared" si="5"/>
        <v>0</v>
      </c>
      <c r="U6" s="123">
        <f t="shared" si="5"/>
        <v>0</v>
      </c>
      <c r="V6" s="121">
        <f t="shared" si="5"/>
        <v>0</v>
      </c>
      <c r="W6" s="121">
        <f t="shared" si="5"/>
        <v>0</v>
      </c>
      <c r="X6" s="123">
        <f t="shared" si="5"/>
        <v>0</v>
      </c>
      <c r="Y6" s="52"/>
      <c r="AA6" s="188"/>
    </row>
    <row r="7" spans="1:27" hidden="1">
      <c r="A7" s="127" t="s">
        <v>4</v>
      </c>
      <c r="B7" s="53" t="s">
        <v>717</v>
      </c>
      <c r="C7" s="295" t="s">
        <v>5</v>
      </c>
      <c r="D7" s="296"/>
      <c r="E7" s="259"/>
      <c r="F7" s="80"/>
      <c r="G7" s="660"/>
      <c r="H7" s="599"/>
      <c r="I7" s="390"/>
      <c r="J7" s="43"/>
      <c r="K7" s="78"/>
      <c r="L7" s="77"/>
      <c r="M7" s="13"/>
      <c r="N7" s="13"/>
      <c r="O7" s="13"/>
      <c r="P7" s="13"/>
      <c r="Q7" s="82"/>
      <c r="R7" s="540">
        <f t="shared" si="6"/>
        <v>0</v>
      </c>
      <c r="S7" s="446"/>
      <c r="T7" s="13"/>
      <c r="U7" s="45"/>
      <c r="V7" s="43"/>
      <c r="W7" s="43"/>
      <c r="X7" s="45"/>
      <c r="Y7" s="56"/>
      <c r="Z7" s="188"/>
      <c r="AA7" s="188"/>
    </row>
    <row r="8" spans="1:27" hidden="1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60"/>
      <c r="H8" s="599"/>
      <c r="I8" s="390"/>
      <c r="J8" s="43"/>
      <c r="K8" s="78"/>
      <c r="L8" s="77"/>
      <c r="M8" s="13"/>
      <c r="N8" s="13"/>
      <c r="O8" s="13"/>
      <c r="P8" s="13"/>
      <c r="Q8" s="82"/>
      <c r="R8" s="540">
        <f t="shared" si="6"/>
        <v>0</v>
      </c>
      <c r="S8" s="446"/>
      <c r="T8" s="13"/>
      <c r="U8" s="45"/>
      <c r="V8" s="43"/>
      <c r="W8" s="43"/>
      <c r="X8" s="45"/>
      <c r="Y8" s="56"/>
      <c r="Z8" s="188"/>
      <c r="AA8" s="188"/>
    </row>
    <row r="9" spans="1:27" ht="25.5" hidden="1" customHeight="1">
      <c r="A9" s="127" t="s">
        <v>7</v>
      </c>
      <c r="B9" s="53" t="s">
        <v>719</v>
      </c>
      <c r="C9" s="743" t="s">
        <v>8</v>
      </c>
      <c r="D9" s="744"/>
      <c r="E9" s="745"/>
      <c r="F9" s="80"/>
      <c r="G9" s="660"/>
      <c r="H9" s="599"/>
      <c r="I9" s="390"/>
      <c r="J9" s="43"/>
      <c r="K9" s="78"/>
      <c r="L9" s="77"/>
      <c r="M9" s="13"/>
      <c r="N9" s="13"/>
      <c r="O9" s="13"/>
      <c r="P9" s="13"/>
      <c r="Q9" s="82"/>
      <c r="R9" s="540">
        <f t="shared" si="6"/>
        <v>0</v>
      </c>
      <c r="S9" s="446"/>
      <c r="T9" s="13"/>
      <c r="U9" s="45"/>
      <c r="V9" s="43"/>
      <c r="W9" s="43"/>
      <c r="X9" s="45"/>
      <c r="Y9" s="56"/>
      <c r="Z9" s="188"/>
      <c r="AA9" s="188"/>
    </row>
    <row r="10" spans="1:27" hidden="1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60"/>
      <c r="H10" s="599"/>
      <c r="I10" s="390"/>
      <c r="J10" s="43"/>
      <c r="K10" s="78"/>
      <c r="L10" s="77"/>
      <c r="M10" s="13"/>
      <c r="N10" s="13"/>
      <c r="O10" s="13"/>
      <c r="P10" s="13"/>
      <c r="Q10" s="82"/>
      <c r="R10" s="540">
        <f t="shared" si="6"/>
        <v>0</v>
      </c>
      <c r="S10" s="446"/>
      <c r="T10" s="13"/>
      <c r="U10" s="45"/>
      <c r="V10" s="43"/>
      <c r="W10" s="43"/>
      <c r="X10" s="45"/>
      <c r="Y10" s="56"/>
      <c r="Z10" s="188"/>
      <c r="AA10" s="188"/>
    </row>
    <row r="11" spans="1:27" hidden="1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60"/>
      <c r="H11" s="599"/>
      <c r="I11" s="390"/>
      <c r="J11" s="43"/>
      <c r="K11" s="78"/>
      <c r="L11" s="207"/>
      <c r="M11" s="13"/>
      <c r="N11" s="13"/>
      <c r="O11" s="13"/>
      <c r="P11" s="13"/>
      <c r="Q11" s="82"/>
      <c r="R11" s="540">
        <f t="shared" si="6"/>
        <v>0</v>
      </c>
      <c r="S11" s="446"/>
      <c r="T11" s="13"/>
      <c r="U11" s="45"/>
      <c r="V11" s="43"/>
      <c r="W11" s="43"/>
      <c r="X11" s="45"/>
      <c r="Y11" s="56"/>
      <c r="Z11" s="188"/>
      <c r="AA11" s="188"/>
    </row>
    <row r="12" spans="1:27" hidden="1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60"/>
      <c r="H12" s="599"/>
      <c r="I12" s="390"/>
      <c r="J12" s="43"/>
      <c r="K12" s="78"/>
      <c r="L12" s="77"/>
      <c r="M12" s="13"/>
      <c r="N12" s="13"/>
      <c r="O12" s="13"/>
      <c r="P12" s="13"/>
      <c r="Q12" s="82"/>
      <c r="R12" s="540">
        <f t="shared" si="6"/>
        <v>0</v>
      </c>
      <c r="S12" s="446"/>
      <c r="T12" s="13"/>
      <c r="U12" s="45"/>
      <c r="V12" s="43"/>
      <c r="W12" s="43"/>
      <c r="X12" s="45"/>
      <c r="Y12" s="56"/>
      <c r="Z12" s="188"/>
      <c r="AA12" s="188"/>
    </row>
    <row r="13" spans="1:27" s="18" customFormat="1" hidden="1">
      <c r="A13" s="127" t="s">
        <v>14</v>
      </c>
      <c r="B13" s="92" t="s">
        <v>723</v>
      </c>
      <c r="C13" s="736" t="s">
        <v>393</v>
      </c>
      <c r="D13" s="737"/>
      <c r="E13" s="737"/>
      <c r="F13" s="93"/>
      <c r="G13" s="663"/>
      <c r="H13" s="600"/>
      <c r="I13" s="391"/>
      <c r="J13" s="97"/>
      <c r="K13" s="96"/>
      <c r="L13" s="94"/>
      <c r="M13" s="95"/>
      <c r="N13" s="95"/>
      <c r="O13" s="95"/>
      <c r="P13" s="95"/>
      <c r="Q13" s="98"/>
      <c r="R13" s="539">
        <f t="shared" si="6"/>
        <v>0</v>
      </c>
      <c r="S13" s="445"/>
      <c r="T13" s="95"/>
      <c r="U13" s="99"/>
      <c r="V13" s="97"/>
      <c r="W13" s="97"/>
      <c r="X13" s="99"/>
      <c r="Y13" s="52"/>
      <c r="Z13" s="188"/>
      <c r="AA13" s="188"/>
    </row>
    <row r="14" spans="1:27" s="18" customFormat="1" ht="25.5" hidden="1" customHeight="1">
      <c r="A14" s="127" t="s">
        <v>15</v>
      </c>
      <c r="B14" s="92" t="s">
        <v>724</v>
      </c>
      <c r="C14" s="733" t="s">
        <v>350</v>
      </c>
      <c r="D14" s="734"/>
      <c r="E14" s="734"/>
      <c r="F14" s="93"/>
      <c r="G14" s="663"/>
      <c r="H14" s="600"/>
      <c r="I14" s="391"/>
      <c r="J14" s="97"/>
      <c r="K14" s="96"/>
      <c r="L14" s="94"/>
      <c r="M14" s="95"/>
      <c r="N14" s="95"/>
      <c r="O14" s="95"/>
      <c r="P14" s="95"/>
      <c r="Q14" s="98"/>
      <c r="R14" s="539">
        <f t="shared" si="6"/>
        <v>0</v>
      </c>
      <c r="S14" s="445"/>
      <c r="T14" s="95"/>
      <c r="U14" s="99"/>
      <c r="V14" s="97"/>
      <c r="W14" s="97"/>
      <c r="X14" s="99"/>
      <c r="Y14" s="52"/>
      <c r="Z14" s="188"/>
      <c r="AA14" s="188"/>
    </row>
    <row r="15" spans="1:27" s="18" customFormat="1" ht="25.5" hidden="1" customHeight="1">
      <c r="A15" s="127" t="s">
        <v>16</v>
      </c>
      <c r="B15" s="92" t="s">
        <v>725</v>
      </c>
      <c r="C15" s="733" t="s">
        <v>608</v>
      </c>
      <c r="D15" s="734"/>
      <c r="E15" s="734"/>
      <c r="F15" s="93">
        <f t="shared" ref="F15:I15" si="7">F16+F17+F18+F19+F20+F21+F22+F23+F24+F25</f>
        <v>0</v>
      </c>
      <c r="G15" s="663">
        <f t="shared" ref="G15:H15" si="8">G16+G17+G18+G19+G20+G21+G22+G23+G24+G25</f>
        <v>0</v>
      </c>
      <c r="H15" s="600">
        <f t="shared" si="8"/>
        <v>0</v>
      </c>
      <c r="I15" s="391">
        <f t="shared" si="7"/>
        <v>0</v>
      </c>
      <c r="J15" s="97">
        <f t="shared" ref="J15:K15" si="9">J16+J17+J18+J19+J20+J21+J22+J23+J24+J25</f>
        <v>0</v>
      </c>
      <c r="K15" s="96">
        <f t="shared" si="9"/>
        <v>0</v>
      </c>
      <c r="L15" s="94">
        <f>L16+L17+L18+L19+L20+L21+L22+L23+L24+L25</f>
        <v>0</v>
      </c>
      <c r="M15" s="95">
        <f t="shared" ref="M15:X15" si="10">M16+M17+M18+M19+M20+M21+M22+M23+M24+M25</f>
        <v>0</v>
      </c>
      <c r="N15" s="95">
        <f t="shared" si="10"/>
        <v>0</v>
      </c>
      <c r="O15" s="95">
        <f t="shared" si="10"/>
        <v>0</v>
      </c>
      <c r="P15" s="95">
        <f t="shared" si="10"/>
        <v>0</v>
      </c>
      <c r="Q15" s="98">
        <f t="shared" si="10"/>
        <v>0</v>
      </c>
      <c r="R15" s="539">
        <f t="shared" si="6"/>
        <v>0</v>
      </c>
      <c r="S15" s="445">
        <f t="shared" si="10"/>
        <v>0</v>
      </c>
      <c r="T15" s="95">
        <f t="shared" si="10"/>
        <v>0</v>
      </c>
      <c r="U15" s="99">
        <f t="shared" si="10"/>
        <v>0</v>
      </c>
      <c r="V15" s="97">
        <f t="shared" si="10"/>
        <v>0</v>
      </c>
      <c r="W15" s="97">
        <f t="shared" si="10"/>
        <v>0</v>
      </c>
      <c r="X15" s="99">
        <f t="shared" si="10"/>
        <v>0</v>
      </c>
      <c r="Y15" s="52"/>
      <c r="Z15" s="188"/>
      <c r="AA15" s="188"/>
    </row>
    <row r="16" spans="1:27" ht="25.5" hidden="1" customHeight="1">
      <c r="B16" s="55"/>
      <c r="C16" s="297"/>
      <c r="D16" s="735" t="s">
        <v>443</v>
      </c>
      <c r="E16" s="735"/>
      <c r="F16" s="79"/>
      <c r="G16" s="664"/>
      <c r="H16" s="601"/>
      <c r="I16" s="392"/>
      <c r="J16" s="42"/>
      <c r="K16" s="76"/>
      <c r="L16" s="75"/>
      <c r="M16" s="1"/>
      <c r="N16" s="1"/>
      <c r="O16" s="1"/>
      <c r="P16" s="1"/>
      <c r="Q16" s="81"/>
      <c r="R16" s="541">
        <f t="shared" si="6"/>
        <v>0</v>
      </c>
      <c r="S16" s="447"/>
      <c r="T16" s="1"/>
      <c r="U16" s="44"/>
      <c r="V16" s="42"/>
      <c r="W16" s="42"/>
      <c r="X16" s="44"/>
      <c r="Y16" s="56"/>
      <c r="Z16" s="188"/>
      <c r="AA16" s="188"/>
    </row>
    <row r="17" spans="1:27" hidden="1">
      <c r="B17" s="55"/>
      <c r="C17" s="297"/>
      <c r="D17" s="764" t="s">
        <v>467</v>
      </c>
      <c r="E17" s="764"/>
      <c r="F17" s="79"/>
      <c r="G17" s="664"/>
      <c r="H17" s="601"/>
      <c r="I17" s="392"/>
      <c r="J17" s="42"/>
      <c r="K17" s="76"/>
      <c r="L17" s="75"/>
      <c r="M17" s="1"/>
      <c r="N17" s="1"/>
      <c r="O17" s="1"/>
      <c r="P17" s="1"/>
      <c r="Q17" s="81"/>
      <c r="R17" s="541">
        <f t="shared" si="6"/>
        <v>0</v>
      </c>
      <c r="S17" s="447"/>
      <c r="T17" s="1"/>
      <c r="U17" s="44"/>
      <c r="V17" s="42"/>
      <c r="W17" s="42"/>
      <c r="X17" s="44"/>
      <c r="Y17" s="56"/>
      <c r="Z17" s="188"/>
      <c r="AA17" s="188"/>
    </row>
    <row r="18" spans="1:27" hidden="1">
      <c r="B18" s="55"/>
      <c r="C18" s="297"/>
      <c r="D18" s="764" t="s">
        <v>444</v>
      </c>
      <c r="E18" s="764"/>
      <c r="F18" s="79"/>
      <c r="G18" s="664"/>
      <c r="H18" s="601"/>
      <c r="I18" s="392"/>
      <c r="J18" s="42"/>
      <c r="K18" s="76"/>
      <c r="L18" s="75"/>
      <c r="M18" s="1"/>
      <c r="N18" s="1"/>
      <c r="O18" s="1"/>
      <c r="P18" s="1"/>
      <c r="Q18" s="81"/>
      <c r="R18" s="541">
        <f t="shared" si="6"/>
        <v>0</v>
      </c>
      <c r="S18" s="447"/>
      <c r="T18" s="1"/>
      <c r="U18" s="44"/>
      <c r="V18" s="42"/>
      <c r="W18" s="42"/>
      <c r="X18" s="44"/>
      <c r="Y18" s="56"/>
      <c r="Z18" s="188"/>
      <c r="AA18" s="188"/>
    </row>
    <row r="19" spans="1:27" ht="25.5" hidden="1" customHeight="1">
      <c r="B19" s="55"/>
      <c r="C19" s="297"/>
      <c r="D19" s="735" t="s">
        <v>445</v>
      </c>
      <c r="E19" s="735"/>
      <c r="F19" s="79"/>
      <c r="G19" s="664"/>
      <c r="H19" s="601"/>
      <c r="I19" s="392"/>
      <c r="J19" s="42"/>
      <c r="K19" s="76"/>
      <c r="L19" s="75"/>
      <c r="M19" s="1"/>
      <c r="N19" s="1"/>
      <c r="O19" s="1"/>
      <c r="P19" s="1"/>
      <c r="Q19" s="81"/>
      <c r="R19" s="541">
        <f t="shared" si="6"/>
        <v>0</v>
      </c>
      <c r="S19" s="447"/>
      <c r="T19" s="1"/>
      <c r="U19" s="44"/>
      <c r="V19" s="42"/>
      <c r="W19" s="42"/>
      <c r="X19" s="44"/>
      <c r="Y19" s="56"/>
      <c r="Z19" s="188"/>
      <c r="AA19" s="188"/>
    </row>
    <row r="20" spans="1:27" hidden="1">
      <c r="B20" s="55"/>
      <c r="C20" s="297"/>
      <c r="D20" s="764" t="s">
        <v>446</v>
      </c>
      <c r="E20" s="764"/>
      <c r="F20" s="79"/>
      <c r="G20" s="664"/>
      <c r="H20" s="601"/>
      <c r="I20" s="392"/>
      <c r="J20" s="42"/>
      <c r="K20" s="76"/>
      <c r="L20" s="75"/>
      <c r="M20" s="1"/>
      <c r="N20" s="1"/>
      <c r="O20" s="1"/>
      <c r="P20" s="1"/>
      <c r="Q20" s="81"/>
      <c r="R20" s="541">
        <f t="shared" si="6"/>
        <v>0</v>
      </c>
      <c r="S20" s="447"/>
      <c r="T20" s="1"/>
      <c r="U20" s="44"/>
      <c r="V20" s="42"/>
      <c r="W20" s="42"/>
      <c r="X20" s="44"/>
      <c r="Y20" s="56"/>
      <c r="Z20" s="188"/>
      <c r="AA20" s="188"/>
    </row>
    <row r="21" spans="1:27" hidden="1">
      <c r="B21" s="55"/>
      <c r="C21" s="297"/>
      <c r="D21" s="764" t="s">
        <v>792</v>
      </c>
      <c r="E21" s="764"/>
      <c r="F21" s="79"/>
      <c r="G21" s="664"/>
      <c r="H21" s="601"/>
      <c r="I21" s="392"/>
      <c r="J21" s="42"/>
      <c r="K21" s="76"/>
      <c r="L21" s="75"/>
      <c r="M21" s="1"/>
      <c r="N21" s="1"/>
      <c r="O21" s="1"/>
      <c r="P21" s="1"/>
      <c r="Q21" s="81"/>
      <c r="R21" s="541">
        <f t="shared" si="6"/>
        <v>0</v>
      </c>
      <c r="S21" s="447"/>
      <c r="T21" s="1"/>
      <c r="U21" s="44"/>
      <c r="V21" s="42"/>
      <c r="W21" s="42"/>
      <c r="X21" s="44"/>
      <c r="Y21" s="56"/>
      <c r="Z21" s="188"/>
      <c r="AA21" s="188"/>
    </row>
    <row r="22" spans="1:27" ht="25.5" hidden="1" customHeight="1">
      <c r="B22" s="55"/>
      <c r="C22" s="297"/>
      <c r="D22" s="735" t="s">
        <v>447</v>
      </c>
      <c r="E22" s="735"/>
      <c r="F22" s="79"/>
      <c r="G22" s="664"/>
      <c r="H22" s="601"/>
      <c r="I22" s="392"/>
      <c r="J22" s="42"/>
      <c r="K22" s="76"/>
      <c r="L22" s="75"/>
      <c r="M22" s="1"/>
      <c r="N22" s="1"/>
      <c r="O22" s="1"/>
      <c r="P22" s="1"/>
      <c r="Q22" s="81"/>
      <c r="R22" s="541">
        <f t="shared" si="6"/>
        <v>0</v>
      </c>
      <c r="S22" s="447"/>
      <c r="T22" s="1"/>
      <c r="U22" s="44"/>
      <c r="V22" s="42"/>
      <c r="W22" s="42"/>
      <c r="X22" s="44"/>
      <c r="Y22" s="56"/>
      <c r="Z22" s="188"/>
      <c r="AA22" s="188"/>
    </row>
    <row r="23" spans="1:27" ht="25.5" hidden="1" customHeight="1">
      <c r="B23" s="55"/>
      <c r="C23" s="297"/>
      <c r="D23" s="735" t="s">
        <v>448</v>
      </c>
      <c r="E23" s="735"/>
      <c r="F23" s="79"/>
      <c r="G23" s="664"/>
      <c r="H23" s="601"/>
      <c r="I23" s="392"/>
      <c r="J23" s="42"/>
      <c r="K23" s="76"/>
      <c r="L23" s="75"/>
      <c r="M23" s="1"/>
      <c r="N23" s="1"/>
      <c r="O23" s="1"/>
      <c r="P23" s="1"/>
      <c r="Q23" s="81"/>
      <c r="R23" s="541">
        <f t="shared" si="6"/>
        <v>0</v>
      </c>
      <c r="S23" s="447"/>
      <c r="T23" s="1"/>
      <c r="U23" s="44"/>
      <c r="V23" s="42"/>
      <c r="W23" s="42"/>
      <c r="X23" s="44"/>
      <c r="Y23" s="56"/>
      <c r="Z23" s="188"/>
      <c r="AA23" s="188"/>
    </row>
    <row r="24" spans="1:27" ht="25.5" hidden="1" customHeight="1">
      <c r="B24" s="55"/>
      <c r="C24" s="297"/>
      <c r="D24" s="735" t="s">
        <v>449</v>
      </c>
      <c r="E24" s="735"/>
      <c r="F24" s="79"/>
      <c r="G24" s="664"/>
      <c r="H24" s="601"/>
      <c r="I24" s="392"/>
      <c r="J24" s="42"/>
      <c r="K24" s="76"/>
      <c r="L24" s="75"/>
      <c r="M24" s="1"/>
      <c r="N24" s="1"/>
      <c r="O24" s="1"/>
      <c r="P24" s="1"/>
      <c r="Q24" s="81"/>
      <c r="R24" s="541">
        <f t="shared" si="6"/>
        <v>0</v>
      </c>
      <c r="S24" s="447"/>
      <c r="T24" s="1"/>
      <c r="U24" s="44"/>
      <c r="V24" s="42"/>
      <c r="W24" s="42"/>
      <c r="X24" s="44"/>
      <c r="Y24" s="56"/>
      <c r="Z24" s="188"/>
      <c r="AA24" s="188"/>
    </row>
    <row r="25" spans="1:27" ht="25.5" hidden="1" customHeight="1">
      <c r="B25" s="55"/>
      <c r="C25" s="297"/>
      <c r="D25" s="735" t="s">
        <v>450</v>
      </c>
      <c r="E25" s="735"/>
      <c r="F25" s="79"/>
      <c r="G25" s="664"/>
      <c r="H25" s="601"/>
      <c r="I25" s="392"/>
      <c r="J25" s="42"/>
      <c r="K25" s="76"/>
      <c r="L25" s="75"/>
      <c r="M25" s="1"/>
      <c r="N25" s="1"/>
      <c r="O25" s="1"/>
      <c r="P25" s="1"/>
      <c r="Q25" s="81"/>
      <c r="R25" s="541">
        <f t="shared" si="6"/>
        <v>0</v>
      </c>
      <c r="S25" s="447"/>
      <c r="T25" s="1"/>
      <c r="U25" s="44"/>
      <c r="V25" s="42"/>
      <c r="W25" s="42"/>
      <c r="X25" s="44"/>
      <c r="Y25" s="56"/>
      <c r="Z25" s="188"/>
      <c r="AA25" s="188"/>
    </row>
    <row r="26" spans="1:27" s="18" customFormat="1" hidden="1">
      <c r="A26" s="127" t="s">
        <v>17</v>
      </c>
      <c r="B26" s="92" t="s">
        <v>726</v>
      </c>
      <c r="C26" s="733" t="s">
        <v>793</v>
      </c>
      <c r="D26" s="734"/>
      <c r="E26" s="734"/>
      <c r="F26" s="93">
        <f t="shared" ref="F26:I26" si="11">F27+F28+F29+F30+F31+F32+F33+F34+F35+F36</f>
        <v>0</v>
      </c>
      <c r="G26" s="663">
        <f t="shared" ref="G26:H26" si="12">G27+G28+G29+G30+G31+G32+G33+G34+G35+G36</f>
        <v>0</v>
      </c>
      <c r="H26" s="600">
        <f t="shared" si="12"/>
        <v>0</v>
      </c>
      <c r="I26" s="391">
        <f t="shared" si="11"/>
        <v>0</v>
      </c>
      <c r="J26" s="97">
        <f t="shared" ref="J26:K26" si="13">J27+J28+J29+J30+J31+J32+J33+J34+J35+J36</f>
        <v>0</v>
      </c>
      <c r="K26" s="96">
        <f t="shared" si="13"/>
        <v>0</v>
      </c>
      <c r="L26" s="94">
        <f>L27+L28+L29+L30+L31+L32+L33+L34+L35+L36</f>
        <v>0</v>
      </c>
      <c r="M26" s="95">
        <f t="shared" ref="M26:X26" si="14">M27+M28+M29+M30+M31+M32+M33+M34+M35+M36</f>
        <v>0</v>
      </c>
      <c r="N26" s="95">
        <f t="shared" si="14"/>
        <v>0</v>
      </c>
      <c r="O26" s="95">
        <f t="shared" si="14"/>
        <v>0</v>
      </c>
      <c r="P26" s="95">
        <f t="shared" si="14"/>
        <v>0</v>
      </c>
      <c r="Q26" s="98">
        <f t="shared" si="14"/>
        <v>0</v>
      </c>
      <c r="R26" s="539">
        <f t="shared" si="6"/>
        <v>0</v>
      </c>
      <c r="S26" s="445">
        <f t="shared" si="14"/>
        <v>0</v>
      </c>
      <c r="T26" s="95">
        <f t="shared" si="14"/>
        <v>0</v>
      </c>
      <c r="U26" s="99">
        <f t="shared" si="14"/>
        <v>0</v>
      </c>
      <c r="V26" s="97">
        <f t="shared" si="14"/>
        <v>0</v>
      </c>
      <c r="W26" s="97">
        <f t="shared" si="14"/>
        <v>0</v>
      </c>
      <c r="X26" s="99">
        <f t="shared" si="14"/>
        <v>0</v>
      </c>
      <c r="Y26" s="52"/>
      <c r="Z26" s="188"/>
      <c r="AA26" s="188"/>
    </row>
    <row r="27" spans="1:27" ht="25.5" hidden="1" customHeight="1">
      <c r="B27" s="55"/>
      <c r="C27" s="297"/>
      <c r="D27" s="735" t="s">
        <v>451</v>
      </c>
      <c r="E27" s="735"/>
      <c r="F27" s="79"/>
      <c r="G27" s="664"/>
      <c r="H27" s="601"/>
      <c r="I27" s="392"/>
      <c r="J27" s="42"/>
      <c r="K27" s="76"/>
      <c r="L27" s="75"/>
      <c r="M27" s="1"/>
      <c r="N27" s="1"/>
      <c r="O27" s="1"/>
      <c r="P27" s="1"/>
      <c r="Q27" s="81"/>
      <c r="R27" s="541">
        <f t="shared" si="6"/>
        <v>0</v>
      </c>
      <c r="S27" s="447"/>
      <c r="T27" s="1"/>
      <c r="U27" s="44"/>
      <c r="V27" s="42"/>
      <c r="W27" s="42"/>
      <c r="X27" s="44"/>
      <c r="Y27" s="56"/>
      <c r="Z27" s="188"/>
      <c r="AA27" s="188"/>
    </row>
    <row r="28" spans="1:27" ht="25.5" hidden="1" customHeight="1">
      <c r="B28" s="55"/>
      <c r="C28" s="297"/>
      <c r="D28" s="735" t="s">
        <v>455</v>
      </c>
      <c r="E28" s="735"/>
      <c r="F28" s="79"/>
      <c r="G28" s="664"/>
      <c r="H28" s="601"/>
      <c r="I28" s="392"/>
      <c r="J28" s="42"/>
      <c r="K28" s="76"/>
      <c r="L28" s="75"/>
      <c r="M28" s="1"/>
      <c r="N28" s="1"/>
      <c r="O28" s="1"/>
      <c r="P28" s="1"/>
      <c r="Q28" s="81"/>
      <c r="R28" s="541">
        <f t="shared" si="6"/>
        <v>0</v>
      </c>
      <c r="S28" s="447"/>
      <c r="T28" s="1"/>
      <c r="U28" s="44"/>
      <c r="V28" s="42"/>
      <c r="W28" s="42"/>
      <c r="X28" s="44"/>
      <c r="Y28" s="56"/>
      <c r="Z28" s="188"/>
      <c r="AA28" s="188"/>
    </row>
    <row r="29" spans="1:27" hidden="1">
      <c r="B29" s="55"/>
      <c r="C29" s="297"/>
      <c r="D29" s="735" t="s">
        <v>795</v>
      </c>
      <c r="E29" s="735"/>
      <c r="F29" s="79"/>
      <c r="G29" s="664"/>
      <c r="H29" s="601"/>
      <c r="I29" s="392"/>
      <c r="J29" s="42"/>
      <c r="K29" s="76"/>
      <c r="L29" s="75"/>
      <c r="M29" s="1"/>
      <c r="N29" s="1"/>
      <c r="O29" s="1"/>
      <c r="P29" s="1"/>
      <c r="Q29" s="81"/>
      <c r="R29" s="541">
        <f t="shared" si="6"/>
        <v>0</v>
      </c>
      <c r="S29" s="447"/>
      <c r="T29" s="1"/>
      <c r="U29" s="44"/>
      <c r="V29" s="42"/>
      <c r="W29" s="42"/>
      <c r="X29" s="44"/>
      <c r="Y29" s="56"/>
      <c r="Z29" s="188"/>
      <c r="AA29" s="188"/>
    </row>
    <row r="30" spans="1:27" ht="25.5" hidden="1" customHeight="1">
      <c r="B30" s="55"/>
      <c r="C30" s="297"/>
      <c r="D30" s="735" t="s">
        <v>463</v>
      </c>
      <c r="E30" s="735"/>
      <c r="F30" s="79"/>
      <c r="G30" s="664"/>
      <c r="H30" s="601"/>
      <c r="I30" s="392"/>
      <c r="J30" s="42"/>
      <c r="K30" s="76"/>
      <c r="L30" s="75"/>
      <c r="M30" s="1"/>
      <c r="N30" s="1"/>
      <c r="O30" s="1"/>
      <c r="P30" s="1"/>
      <c r="Q30" s="81"/>
      <c r="R30" s="541">
        <f t="shared" si="6"/>
        <v>0</v>
      </c>
      <c r="S30" s="447"/>
      <c r="T30" s="1"/>
      <c r="U30" s="44"/>
      <c r="V30" s="42"/>
      <c r="W30" s="42"/>
      <c r="X30" s="44"/>
      <c r="Y30" s="56"/>
      <c r="Z30" s="188"/>
      <c r="AA30" s="188"/>
    </row>
    <row r="31" spans="1:27" hidden="1">
      <c r="B31" s="55"/>
      <c r="C31" s="297"/>
      <c r="D31" s="764" t="s">
        <v>794</v>
      </c>
      <c r="E31" s="764"/>
      <c r="F31" s="79"/>
      <c r="G31" s="664"/>
      <c r="H31" s="601"/>
      <c r="I31" s="392"/>
      <c r="J31" s="42"/>
      <c r="K31" s="76"/>
      <c r="L31" s="75"/>
      <c r="M31" s="1"/>
      <c r="N31" s="1"/>
      <c r="O31" s="1"/>
      <c r="P31" s="1"/>
      <c r="Q31" s="81"/>
      <c r="R31" s="541">
        <f t="shared" si="6"/>
        <v>0</v>
      </c>
      <c r="S31" s="447"/>
      <c r="T31" s="1"/>
      <c r="U31" s="44"/>
      <c r="V31" s="42"/>
      <c r="W31" s="42"/>
      <c r="X31" s="44"/>
      <c r="Y31" s="56"/>
      <c r="Z31" s="188"/>
      <c r="AA31" s="188"/>
    </row>
    <row r="32" spans="1:27" ht="25.5" hidden="1" customHeight="1">
      <c r="B32" s="55"/>
      <c r="C32" s="297"/>
      <c r="D32" s="735" t="s">
        <v>468</v>
      </c>
      <c r="E32" s="735"/>
      <c r="F32" s="79"/>
      <c r="G32" s="664"/>
      <c r="H32" s="601"/>
      <c r="I32" s="392"/>
      <c r="J32" s="42"/>
      <c r="K32" s="76"/>
      <c r="L32" s="75"/>
      <c r="M32" s="1"/>
      <c r="N32" s="1"/>
      <c r="O32" s="1"/>
      <c r="P32" s="1"/>
      <c r="Q32" s="81"/>
      <c r="R32" s="541">
        <f t="shared" si="6"/>
        <v>0</v>
      </c>
      <c r="S32" s="447"/>
      <c r="T32" s="1"/>
      <c r="U32" s="44"/>
      <c r="V32" s="42"/>
      <c r="W32" s="42"/>
      <c r="X32" s="44"/>
      <c r="Y32" s="56"/>
      <c r="Z32" s="188"/>
      <c r="AA32" s="188"/>
    </row>
    <row r="33" spans="1:27" ht="25.5" hidden="1" customHeight="1">
      <c r="B33" s="55"/>
      <c r="C33" s="297"/>
      <c r="D33" s="735" t="s">
        <v>472</v>
      </c>
      <c r="E33" s="735"/>
      <c r="F33" s="79"/>
      <c r="G33" s="664"/>
      <c r="H33" s="601"/>
      <c r="I33" s="392"/>
      <c r="J33" s="42"/>
      <c r="K33" s="76"/>
      <c r="L33" s="75"/>
      <c r="M33" s="1"/>
      <c r="N33" s="1"/>
      <c r="O33" s="1"/>
      <c r="P33" s="1"/>
      <c r="Q33" s="81"/>
      <c r="R33" s="541">
        <f t="shared" si="6"/>
        <v>0</v>
      </c>
      <c r="S33" s="447"/>
      <c r="T33" s="1"/>
      <c r="U33" s="44"/>
      <c r="V33" s="42"/>
      <c r="W33" s="42"/>
      <c r="X33" s="44"/>
      <c r="Y33" s="56"/>
      <c r="Z33" s="188"/>
      <c r="AA33" s="188"/>
    </row>
    <row r="34" spans="1:27" ht="25.5" hidden="1" customHeight="1">
      <c r="B34" s="55"/>
      <c r="C34" s="297"/>
      <c r="D34" s="735" t="s">
        <v>477</v>
      </c>
      <c r="E34" s="735"/>
      <c r="F34" s="79"/>
      <c r="G34" s="664"/>
      <c r="H34" s="601"/>
      <c r="I34" s="392"/>
      <c r="J34" s="42"/>
      <c r="K34" s="76"/>
      <c r="L34" s="75"/>
      <c r="M34" s="1"/>
      <c r="N34" s="1"/>
      <c r="O34" s="1"/>
      <c r="P34" s="1"/>
      <c r="Q34" s="81"/>
      <c r="R34" s="541">
        <f t="shared" si="6"/>
        <v>0</v>
      </c>
      <c r="S34" s="447"/>
      <c r="T34" s="1"/>
      <c r="U34" s="44"/>
      <c r="V34" s="42"/>
      <c r="W34" s="42"/>
      <c r="X34" s="44"/>
      <c r="Y34" s="56"/>
      <c r="Z34" s="188"/>
      <c r="AA34" s="188"/>
    </row>
    <row r="35" spans="1:27" ht="25.5" hidden="1" customHeight="1">
      <c r="B35" s="55"/>
      <c r="C35" s="297"/>
      <c r="D35" s="735" t="s">
        <v>481</v>
      </c>
      <c r="E35" s="735"/>
      <c r="F35" s="79"/>
      <c r="G35" s="664"/>
      <c r="H35" s="601"/>
      <c r="I35" s="392"/>
      <c r="J35" s="42"/>
      <c r="K35" s="76"/>
      <c r="L35" s="75"/>
      <c r="M35" s="1"/>
      <c r="N35" s="1"/>
      <c r="O35" s="1"/>
      <c r="P35" s="1"/>
      <c r="Q35" s="81"/>
      <c r="R35" s="541">
        <f t="shared" si="6"/>
        <v>0</v>
      </c>
      <c r="S35" s="447"/>
      <c r="T35" s="1"/>
      <c r="U35" s="44"/>
      <c r="V35" s="42"/>
      <c r="W35" s="42"/>
      <c r="X35" s="44"/>
      <c r="Y35" s="56"/>
      <c r="Z35" s="188"/>
      <c r="AA35" s="188"/>
    </row>
    <row r="36" spans="1:27" ht="25.5" hidden="1" customHeight="1">
      <c r="B36" s="55"/>
      <c r="C36" s="297"/>
      <c r="D36" s="735" t="s">
        <v>486</v>
      </c>
      <c r="E36" s="735"/>
      <c r="F36" s="79"/>
      <c r="G36" s="664"/>
      <c r="H36" s="601"/>
      <c r="I36" s="392"/>
      <c r="J36" s="42"/>
      <c r="K36" s="76"/>
      <c r="L36" s="75"/>
      <c r="M36" s="1"/>
      <c r="N36" s="1"/>
      <c r="O36" s="1"/>
      <c r="P36" s="1"/>
      <c r="Q36" s="81"/>
      <c r="R36" s="541">
        <f t="shared" si="6"/>
        <v>0</v>
      </c>
      <c r="S36" s="447"/>
      <c r="T36" s="1"/>
      <c r="U36" s="44"/>
      <c r="V36" s="42"/>
      <c r="W36" s="42"/>
      <c r="X36" s="44"/>
      <c r="Y36" s="56"/>
      <c r="Z36" s="188"/>
      <c r="AA36" s="188"/>
    </row>
    <row r="37" spans="1:27" s="18" customFormat="1" hidden="1">
      <c r="A37" s="127" t="s">
        <v>18</v>
      </c>
      <c r="B37" s="92" t="s">
        <v>727</v>
      </c>
      <c r="C37" s="736" t="s">
        <v>19</v>
      </c>
      <c r="D37" s="737"/>
      <c r="E37" s="737"/>
      <c r="F37" s="93">
        <f t="shared" ref="F37:I37" si="15">F38+F39+F40+F41+F42+F43+F44+F45+F46+F47</f>
        <v>0</v>
      </c>
      <c r="G37" s="663">
        <f t="shared" ref="G37:H37" si="16">G38+G39+G40+G41+G42+G43+G44+G45+G46+G47</f>
        <v>0</v>
      </c>
      <c r="H37" s="600">
        <f t="shared" si="16"/>
        <v>0</v>
      </c>
      <c r="I37" s="391">
        <f t="shared" si="15"/>
        <v>0</v>
      </c>
      <c r="J37" s="97">
        <f t="shared" ref="J37:K37" si="17">J38+J39+J40+J41+J42+J43+J44+J45+J46+J47</f>
        <v>0</v>
      </c>
      <c r="K37" s="96">
        <f t="shared" si="17"/>
        <v>0</v>
      </c>
      <c r="L37" s="94">
        <f>L38+L39+L40+L41+L42+L43+L44+L45+L46+L47</f>
        <v>0</v>
      </c>
      <c r="M37" s="95">
        <f t="shared" ref="M37:X37" si="18">M38+M39+M40+M41+M42+M43+M44+M45+M46+M47</f>
        <v>0</v>
      </c>
      <c r="N37" s="95">
        <f t="shared" si="18"/>
        <v>0</v>
      </c>
      <c r="O37" s="95">
        <f t="shared" si="18"/>
        <v>0</v>
      </c>
      <c r="P37" s="95">
        <f t="shared" si="18"/>
        <v>0</v>
      </c>
      <c r="Q37" s="98">
        <f t="shared" si="18"/>
        <v>0</v>
      </c>
      <c r="R37" s="539">
        <f t="shared" si="6"/>
        <v>0</v>
      </c>
      <c r="S37" s="445">
        <f t="shared" si="18"/>
        <v>0</v>
      </c>
      <c r="T37" s="95">
        <f t="shared" si="18"/>
        <v>0</v>
      </c>
      <c r="U37" s="99">
        <f t="shared" si="18"/>
        <v>0</v>
      </c>
      <c r="V37" s="97">
        <f t="shared" si="18"/>
        <v>0</v>
      </c>
      <c r="W37" s="97">
        <f t="shared" si="18"/>
        <v>0</v>
      </c>
      <c r="X37" s="99">
        <f t="shared" si="18"/>
        <v>0</v>
      </c>
      <c r="Y37" s="52"/>
      <c r="Z37" s="188"/>
      <c r="AA37" s="188"/>
    </row>
    <row r="38" spans="1:27" hidden="1">
      <c r="B38" s="55"/>
      <c r="C38" s="297"/>
      <c r="D38" s="764" t="s">
        <v>452</v>
      </c>
      <c r="E38" s="764"/>
      <c r="F38" s="79"/>
      <c r="G38" s="664"/>
      <c r="H38" s="601"/>
      <c r="I38" s="392"/>
      <c r="J38" s="42"/>
      <c r="K38" s="76"/>
      <c r="L38" s="75"/>
      <c r="M38" s="1"/>
      <c r="N38" s="1"/>
      <c r="O38" s="1"/>
      <c r="P38" s="1"/>
      <c r="Q38" s="81"/>
      <c r="R38" s="541">
        <f t="shared" si="6"/>
        <v>0</v>
      </c>
      <c r="S38" s="447"/>
      <c r="T38" s="1"/>
      <c r="U38" s="44"/>
      <c r="V38" s="42"/>
      <c r="W38" s="42"/>
      <c r="X38" s="44"/>
      <c r="Y38" s="56"/>
      <c r="Z38" s="188"/>
    </row>
    <row r="39" spans="1:27" hidden="1">
      <c r="B39" s="55"/>
      <c r="C39" s="297"/>
      <c r="D39" s="764" t="s">
        <v>456</v>
      </c>
      <c r="E39" s="764"/>
      <c r="F39" s="79"/>
      <c r="G39" s="664"/>
      <c r="H39" s="601"/>
      <c r="I39" s="392"/>
      <c r="J39" s="42"/>
      <c r="K39" s="76"/>
      <c r="L39" s="75"/>
      <c r="M39" s="1"/>
      <c r="N39" s="1"/>
      <c r="O39" s="1"/>
      <c r="P39" s="1"/>
      <c r="Q39" s="81"/>
      <c r="R39" s="541">
        <f t="shared" si="6"/>
        <v>0</v>
      </c>
      <c r="S39" s="447"/>
      <c r="T39" s="1"/>
      <c r="U39" s="44"/>
      <c r="V39" s="42"/>
      <c r="W39" s="42"/>
      <c r="X39" s="44"/>
      <c r="Y39" s="56"/>
      <c r="Z39" s="188"/>
    </row>
    <row r="40" spans="1:27" hidden="1">
      <c r="B40" s="55"/>
      <c r="C40" s="297"/>
      <c r="D40" s="764" t="s">
        <v>459</v>
      </c>
      <c r="E40" s="764"/>
      <c r="F40" s="79"/>
      <c r="G40" s="664"/>
      <c r="H40" s="601"/>
      <c r="I40" s="392"/>
      <c r="J40" s="42"/>
      <c r="K40" s="76"/>
      <c r="L40" s="75"/>
      <c r="M40" s="1"/>
      <c r="N40" s="1"/>
      <c r="O40" s="1"/>
      <c r="P40" s="1"/>
      <c r="Q40" s="81"/>
      <c r="R40" s="541">
        <f t="shared" si="6"/>
        <v>0</v>
      </c>
      <c r="S40" s="447"/>
      <c r="T40" s="1"/>
      <c r="U40" s="44"/>
      <c r="V40" s="42"/>
      <c r="W40" s="42"/>
      <c r="X40" s="44"/>
      <c r="Y40" s="56"/>
      <c r="Z40" s="188"/>
    </row>
    <row r="41" spans="1:27" hidden="1">
      <c r="B41" s="55"/>
      <c r="C41" s="297"/>
      <c r="D41" s="764" t="s">
        <v>464</v>
      </c>
      <c r="E41" s="764"/>
      <c r="F41" s="79"/>
      <c r="G41" s="664"/>
      <c r="H41" s="601"/>
      <c r="I41" s="392"/>
      <c r="J41" s="42"/>
      <c r="K41" s="76"/>
      <c r="L41" s="75"/>
      <c r="M41" s="1"/>
      <c r="N41" s="1"/>
      <c r="O41" s="1"/>
      <c r="P41" s="1"/>
      <c r="Q41" s="81"/>
      <c r="R41" s="541">
        <f t="shared" si="6"/>
        <v>0</v>
      </c>
      <c r="S41" s="447"/>
      <c r="T41" s="1"/>
      <c r="U41" s="44"/>
      <c r="V41" s="42"/>
      <c r="W41" s="42"/>
      <c r="X41" s="44"/>
      <c r="Y41" s="56"/>
      <c r="Z41" s="188"/>
    </row>
    <row r="42" spans="1:27" hidden="1">
      <c r="B42" s="55"/>
      <c r="C42" s="297"/>
      <c r="D42" s="764" t="s">
        <v>394</v>
      </c>
      <c r="E42" s="764"/>
      <c r="F42" s="79"/>
      <c r="G42" s="664"/>
      <c r="H42" s="601"/>
      <c r="I42" s="392"/>
      <c r="J42" s="42"/>
      <c r="K42" s="76"/>
      <c r="L42" s="75"/>
      <c r="M42" s="1"/>
      <c r="N42" s="1"/>
      <c r="O42" s="1"/>
      <c r="P42" s="1"/>
      <c r="Q42" s="81"/>
      <c r="R42" s="541">
        <f t="shared" si="6"/>
        <v>0</v>
      </c>
      <c r="S42" s="447"/>
      <c r="T42" s="1"/>
      <c r="U42" s="44"/>
      <c r="V42" s="42"/>
      <c r="W42" s="42"/>
      <c r="X42" s="44"/>
      <c r="Y42" s="56"/>
      <c r="Z42" s="188"/>
    </row>
    <row r="43" spans="1:27" hidden="1">
      <c r="B43" s="55"/>
      <c r="C43" s="297"/>
      <c r="D43" s="764" t="s">
        <v>469</v>
      </c>
      <c r="E43" s="764"/>
      <c r="F43" s="79"/>
      <c r="G43" s="664"/>
      <c r="H43" s="601"/>
      <c r="I43" s="392"/>
      <c r="J43" s="42"/>
      <c r="K43" s="76"/>
      <c r="L43" s="75"/>
      <c r="M43" s="1"/>
      <c r="N43" s="1"/>
      <c r="O43" s="1"/>
      <c r="P43" s="1"/>
      <c r="Q43" s="81"/>
      <c r="R43" s="541">
        <f t="shared" si="6"/>
        <v>0</v>
      </c>
      <c r="S43" s="447"/>
      <c r="T43" s="1"/>
      <c r="U43" s="44"/>
      <c r="V43" s="42"/>
      <c r="W43" s="42"/>
      <c r="X43" s="44"/>
      <c r="Y43" s="56"/>
      <c r="Z43" s="188"/>
    </row>
    <row r="44" spans="1:27" ht="25.5" hidden="1" customHeight="1">
      <c r="B44" s="55"/>
      <c r="C44" s="297"/>
      <c r="D44" s="735" t="s">
        <v>473</v>
      </c>
      <c r="E44" s="735"/>
      <c r="F44" s="79"/>
      <c r="G44" s="664"/>
      <c r="H44" s="601"/>
      <c r="I44" s="392"/>
      <c r="J44" s="42"/>
      <c r="K44" s="76"/>
      <c r="L44" s="75"/>
      <c r="M44" s="1"/>
      <c r="N44" s="1"/>
      <c r="O44" s="1"/>
      <c r="P44" s="1"/>
      <c r="Q44" s="81"/>
      <c r="R44" s="541">
        <f t="shared" si="6"/>
        <v>0</v>
      </c>
      <c r="S44" s="447"/>
      <c r="T44" s="1"/>
      <c r="U44" s="44"/>
      <c r="V44" s="42"/>
      <c r="W44" s="42"/>
      <c r="X44" s="44"/>
      <c r="Y44" s="56"/>
      <c r="Z44" s="188"/>
    </row>
    <row r="45" spans="1:27" hidden="1">
      <c r="B45" s="55"/>
      <c r="C45" s="297"/>
      <c r="D45" s="764" t="s">
        <v>478</v>
      </c>
      <c r="E45" s="764"/>
      <c r="F45" s="79"/>
      <c r="G45" s="664"/>
      <c r="H45" s="601"/>
      <c r="I45" s="392"/>
      <c r="J45" s="42"/>
      <c r="K45" s="76"/>
      <c r="L45" s="75"/>
      <c r="M45" s="1"/>
      <c r="N45" s="1"/>
      <c r="O45" s="1"/>
      <c r="P45" s="1"/>
      <c r="Q45" s="81"/>
      <c r="R45" s="541">
        <f t="shared" si="6"/>
        <v>0</v>
      </c>
      <c r="S45" s="447"/>
      <c r="T45" s="1"/>
      <c r="U45" s="44"/>
      <c r="V45" s="42"/>
      <c r="W45" s="42"/>
      <c r="X45" s="44"/>
      <c r="Y45" s="56"/>
      <c r="Z45" s="188"/>
    </row>
    <row r="46" spans="1:27" ht="25.5" hidden="1" customHeight="1">
      <c r="B46" s="55"/>
      <c r="C46" s="297"/>
      <c r="D46" s="735" t="s">
        <v>482</v>
      </c>
      <c r="E46" s="735"/>
      <c r="F46" s="79"/>
      <c r="G46" s="664"/>
      <c r="H46" s="601"/>
      <c r="I46" s="392"/>
      <c r="J46" s="42"/>
      <c r="K46" s="76"/>
      <c r="L46" s="75"/>
      <c r="M46" s="1"/>
      <c r="N46" s="1"/>
      <c r="O46" s="1"/>
      <c r="P46" s="1"/>
      <c r="Q46" s="81"/>
      <c r="R46" s="541">
        <f t="shared" si="6"/>
        <v>0</v>
      </c>
      <c r="S46" s="447"/>
      <c r="T46" s="1"/>
      <c r="U46" s="44"/>
      <c r="V46" s="42"/>
      <c r="W46" s="42"/>
      <c r="X46" s="44"/>
      <c r="Y46" s="56"/>
      <c r="Z46" s="188"/>
    </row>
    <row r="47" spans="1:27" ht="25.5" hidden="1" customHeight="1" thickBot="1">
      <c r="B47" s="57"/>
      <c r="C47" s="298"/>
      <c r="D47" s="768" t="s">
        <v>487</v>
      </c>
      <c r="E47" s="768"/>
      <c r="F47" s="79"/>
      <c r="G47" s="664"/>
      <c r="H47" s="601"/>
      <c r="I47" s="392"/>
      <c r="J47" s="42"/>
      <c r="K47" s="76"/>
      <c r="L47" s="75"/>
      <c r="M47" s="1"/>
      <c r="N47" s="1"/>
      <c r="O47" s="1"/>
      <c r="P47" s="1"/>
      <c r="Q47" s="81"/>
      <c r="R47" s="541">
        <f t="shared" si="6"/>
        <v>0</v>
      </c>
      <c r="S47" s="447"/>
      <c r="T47" s="1"/>
      <c r="U47" s="44"/>
      <c r="V47" s="42"/>
      <c r="W47" s="42"/>
      <c r="X47" s="44"/>
      <c r="Y47" s="56"/>
      <c r="Z47" s="188"/>
    </row>
    <row r="48" spans="1:27" ht="15.75" thickBot="1">
      <c r="B48" s="100" t="s">
        <v>20</v>
      </c>
      <c r="C48" s="746" t="s">
        <v>21</v>
      </c>
      <c r="D48" s="746"/>
      <c r="E48" s="747"/>
      <c r="F48" s="85">
        <f t="shared" ref="F48:I48" si="19">F49+F50+F51+F62+F73</f>
        <v>0</v>
      </c>
      <c r="G48" s="661">
        <f t="shared" ref="G48:H48" si="20">G49+G50+G51+G62+G73</f>
        <v>0</v>
      </c>
      <c r="H48" s="597">
        <f t="shared" si="20"/>
        <v>0</v>
      </c>
      <c r="I48" s="388">
        <f t="shared" si="19"/>
        <v>0</v>
      </c>
      <c r="J48" s="89">
        <f t="shared" ref="J48:K48" si="21">J49+J50+J51+J62+J73</f>
        <v>0</v>
      </c>
      <c r="K48" s="88">
        <f t="shared" si="21"/>
        <v>0</v>
      </c>
      <c r="L48" s="86">
        <f>L49+L50+L51+L62+L73</f>
        <v>0</v>
      </c>
      <c r="M48" s="87">
        <f t="shared" ref="M48:X48" si="22">M49+M50+M51+M62+M73</f>
        <v>0</v>
      </c>
      <c r="N48" s="87">
        <f t="shared" si="22"/>
        <v>0</v>
      </c>
      <c r="O48" s="87">
        <f t="shared" si="22"/>
        <v>0</v>
      </c>
      <c r="P48" s="87">
        <f t="shared" si="22"/>
        <v>0</v>
      </c>
      <c r="Q48" s="90">
        <f t="shared" si="22"/>
        <v>0</v>
      </c>
      <c r="R48" s="536">
        <f t="shared" si="6"/>
        <v>0</v>
      </c>
      <c r="S48" s="442">
        <f t="shared" si="22"/>
        <v>0</v>
      </c>
      <c r="T48" s="87">
        <f t="shared" si="22"/>
        <v>0</v>
      </c>
      <c r="U48" s="91">
        <f t="shared" si="22"/>
        <v>0</v>
      </c>
      <c r="V48" s="89">
        <f t="shared" si="22"/>
        <v>0</v>
      </c>
      <c r="W48" s="89">
        <f t="shared" si="22"/>
        <v>0</v>
      </c>
      <c r="X48" s="91">
        <f t="shared" si="22"/>
        <v>0</v>
      </c>
      <c r="Y48" s="52"/>
      <c r="Z48" s="188"/>
    </row>
    <row r="49" spans="1:26" s="18" customFormat="1" hidden="1">
      <c r="A49" s="127" t="s">
        <v>22</v>
      </c>
      <c r="B49" s="116" t="s">
        <v>728</v>
      </c>
      <c r="C49" s="748" t="s">
        <v>395</v>
      </c>
      <c r="D49" s="749"/>
      <c r="E49" s="749"/>
      <c r="F49" s="93"/>
      <c r="G49" s="663"/>
      <c r="H49" s="600"/>
      <c r="I49" s="391"/>
      <c r="J49" s="97"/>
      <c r="K49" s="96"/>
      <c r="L49" s="94"/>
      <c r="M49" s="95"/>
      <c r="N49" s="95"/>
      <c r="O49" s="95"/>
      <c r="P49" s="95"/>
      <c r="Q49" s="98"/>
      <c r="R49" s="539">
        <f t="shared" si="6"/>
        <v>0</v>
      </c>
      <c r="S49" s="445"/>
      <c r="T49" s="95"/>
      <c r="U49" s="99"/>
      <c r="V49" s="97"/>
      <c r="W49" s="97"/>
      <c r="X49" s="99"/>
      <c r="Y49" s="52"/>
      <c r="Z49" s="188"/>
    </row>
    <row r="50" spans="1:26" s="18" customFormat="1" ht="25.5" hidden="1" customHeight="1">
      <c r="A50" s="127" t="s">
        <v>23</v>
      </c>
      <c r="B50" s="92" t="s">
        <v>729</v>
      </c>
      <c r="C50" s="733" t="s">
        <v>24</v>
      </c>
      <c r="D50" s="734"/>
      <c r="E50" s="734"/>
      <c r="F50" s="93"/>
      <c r="G50" s="663"/>
      <c r="H50" s="600"/>
      <c r="I50" s="391"/>
      <c r="J50" s="97"/>
      <c r="K50" s="96"/>
      <c r="L50" s="94"/>
      <c r="M50" s="95"/>
      <c r="N50" s="95"/>
      <c r="O50" s="95"/>
      <c r="P50" s="95"/>
      <c r="Q50" s="98"/>
      <c r="R50" s="539">
        <f t="shared" si="6"/>
        <v>0</v>
      </c>
      <c r="S50" s="445"/>
      <c r="T50" s="95"/>
      <c r="U50" s="99"/>
      <c r="V50" s="97"/>
      <c r="W50" s="97"/>
      <c r="X50" s="99"/>
      <c r="Y50" s="52"/>
      <c r="Z50" s="188"/>
    </row>
    <row r="51" spans="1:26" s="18" customFormat="1" ht="25.5" hidden="1" customHeight="1">
      <c r="A51" s="127" t="s">
        <v>25</v>
      </c>
      <c r="B51" s="92" t="s">
        <v>730</v>
      </c>
      <c r="C51" s="733" t="s">
        <v>26</v>
      </c>
      <c r="D51" s="734"/>
      <c r="E51" s="734"/>
      <c r="F51" s="93">
        <f t="shared" ref="F51:I51" si="23">F52+F53+F54+F55+F56+F57+F58+F59+F60+F61</f>
        <v>0</v>
      </c>
      <c r="G51" s="663">
        <f t="shared" ref="G51:H51" si="24">G52+G53+G54+G55+G56+G57+G58+G59+G60+G61</f>
        <v>0</v>
      </c>
      <c r="H51" s="600">
        <f t="shared" si="24"/>
        <v>0</v>
      </c>
      <c r="I51" s="391">
        <f t="shared" si="23"/>
        <v>0</v>
      </c>
      <c r="J51" s="97">
        <f t="shared" ref="J51:K51" si="25">J52+J53+J54+J55+J56+J57+J58+J59+J60+J61</f>
        <v>0</v>
      </c>
      <c r="K51" s="96">
        <f t="shared" si="25"/>
        <v>0</v>
      </c>
      <c r="L51" s="94">
        <f>L52+L53+L54+L55+L56+L57+L58+L59+L60+L61</f>
        <v>0</v>
      </c>
      <c r="M51" s="95">
        <f t="shared" ref="M51:X51" si="26">M52+M53+M54+M55+M56+M57+M58+M59+M60+M61</f>
        <v>0</v>
      </c>
      <c r="N51" s="95">
        <f t="shared" si="26"/>
        <v>0</v>
      </c>
      <c r="O51" s="95">
        <f t="shared" si="26"/>
        <v>0</v>
      </c>
      <c r="P51" s="95">
        <f t="shared" si="26"/>
        <v>0</v>
      </c>
      <c r="Q51" s="98">
        <f t="shared" si="26"/>
        <v>0</v>
      </c>
      <c r="R51" s="539">
        <f t="shared" si="6"/>
        <v>0</v>
      </c>
      <c r="S51" s="445">
        <f t="shared" si="26"/>
        <v>0</v>
      </c>
      <c r="T51" s="95">
        <f t="shared" si="26"/>
        <v>0</v>
      </c>
      <c r="U51" s="99">
        <f t="shared" si="26"/>
        <v>0</v>
      </c>
      <c r="V51" s="97">
        <f t="shared" si="26"/>
        <v>0</v>
      </c>
      <c r="W51" s="97">
        <f t="shared" si="26"/>
        <v>0</v>
      </c>
      <c r="X51" s="99">
        <f t="shared" si="26"/>
        <v>0</v>
      </c>
      <c r="Y51" s="52"/>
      <c r="Z51" s="188"/>
    </row>
    <row r="52" spans="1:26" hidden="1">
      <c r="B52" s="55"/>
      <c r="C52" s="297"/>
      <c r="D52" s="764" t="s">
        <v>796</v>
      </c>
      <c r="E52" s="764"/>
      <c r="F52" s="79"/>
      <c r="G52" s="664"/>
      <c r="H52" s="601"/>
      <c r="I52" s="392"/>
      <c r="J52" s="42"/>
      <c r="K52" s="76"/>
      <c r="L52" s="75"/>
      <c r="M52" s="1"/>
      <c r="N52" s="1"/>
      <c r="O52" s="1"/>
      <c r="P52" s="1"/>
      <c r="Q52" s="81"/>
      <c r="R52" s="541">
        <f t="shared" si="6"/>
        <v>0</v>
      </c>
      <c r="S52" s="447"/>
      <c r="T52" s="1"/>
      <c r="U52" s="44"/>
      <c r="V52" s="42"/>
      <c r="W52" s="42"/>
      <c r="X52" s="44"/>
      <c r="Y52" s="56"/>
      <c r="Z52" s="188"/>
    </row>
    <row r="53" spans="1:26" hidden="1">
      <c r="B53" s="55"/>
      <c r="C53" s="297"/>
      <c r="D53" s="764" t="s">
        <v>797</v>
      </c>
      <c r="E53" s="764"/>
      <c r="F53" s="79"/>
      <c r="G53" s="664"/>
      <c r="H53" s="601"/>
      <c r="I53" s="392"/>
      <c r="J53" s="42"/>
      <c r="K53" s="76"/>
      <c r="L53" s="75"/>
      <c r="M53" s="1"/>
      <c r="N53" s="1"/>
      <c r="O53" s="1"/>
      <c r="P53" s="1"/>
      <c r="Q53" s="81"/>
      <c r="R53" s="541">
        <f t="shared" si="6"/>
        <v>0</v>
      </c>
      <c r="S53" s="447"/>
      <c r="T53" s="1"/>
      <c r="U53" s="44"/>
      <c r="V53" s="42"/>
      <c r="W53" s="42"/>
      <c r="X53" s="44"/>
      <c r="Y53" s="56"/>
      <c r="Z53" s="188"/>
    </row>
    <row r="54" spans="1:26" hidden="1">
      <c r="B54" s="55"/>
      <c r="C54" s="297"/>
      <c r="D54" s="764" t="s">
        <v>460</v>
      </c>
      <c r="E54" s="764"/>
      <c r="F54" s="79"/>
      <c r="G54" s="664"/>
      <c r="H54" s="601"/>
      <c r="I54" s="392"/>
      <c r="J54" s="42"/>
      <c r="K54" s="76"/>
      <c r="L54" s="75"/>
      <c r="M54" s="1"/>
      <c r="N54" s="1"/>
      <c r="O54" s="1"/>
      <c r="P54" s="1"/>
      <c r="Q54" s="81"/>
      <c r="R54" s="541">
        <f t="shared" si="6"/>
        <v>0</v>
      </c>
      <c r="S54" s="447"/>
      <c r="T54" s="1"/>
      <c r="U54" s="44"/>
      <c r="V54" s="42"/>
      <c r="W54" s="42"/>
      <c r="X54" s="44"/>
      <c r="Y54" s="56"/>
      <c r="Z54" s="188"/>
    </row>
    <row r="55" spans="1:26" ht="25.5" hidden="1" customHeight="1">
      <c r="B55" s="55"/>
      <c r="C55" s="297"/>
      <c r="D55" s="735" t="s">
        <v>465</v>
      </c>
      <c r="E55" s="735"/>
      <c r="F55" s="79"/>
      <c r="G55" s="664"/>
      <c r="H55" s="601"/>
      <c r="I55" s="392"/>
      <c r="J55" s="42"/>
      <c r="K55" s="76"/>
      <c r="L55" s="75"/>
      <c r="M55" s="1"/>
      <c r="N55" s="1"/>
      <c r="O55" s="1"/>
      <c r="P55" s="1"/>
      <c r="Q55" s="81"/>
      <c r="R55" s="541">
        <f t="shared" si="6"/>
        <v>0</v>
      </c>
      <c r="S55" s="447"/>
      <c r="T55" s="1"/>
      <c r="U55" s="44"/>
      <c r="V55" s="42"/>
      <c r="W55" s="42"/>
      <c r="X55" s="44"/>
      <c r="Y55" s="56"/>
      <c r="Z55" s="188"/>
    </row>
    <row r="56" spans="1:26" hidden="1">
      <c r="B56" s="55"/>
      <c r="C56" s="297"/>
      <c r="D56" s="764" t="s">
        <v>396</v>
      </c>
      <c r="E56" s="764"/>
      <c r="F56" s="79"/>
      <c r="G56" s="664"/>
      <c r="H56" s="601"/>
      <c r="I56" s="392"/>
      <c r="J56" s="42"/>
      <c r="K56" s="76"/>
      <c r="L56" s="75"/>
      <c r="M56" s="1"/>
      <c r="N56" s="1"/>
      <c r="O56" s="1"/>
      <c r="P56" s="1"/>
      <c r="Q56" s="81"/>
      <c r="R56" s="541">
        <f t="shared" si="6"/>
        <v>0</v>
      </c>
      <c r="S56" s="447"/>
      <c r="T56" s="1"/>
      <c r="U56" s="44"/>
      <c r="V56" s="42"/>
      <c r="W56" s="42"/>
      <c r="X56" s="44"/>
      <c r="Y56" s="56"/>
      <c r="Z56" s="188"/>
    </row>
    <row r="57" spans="1:26" hidden="1">
      <c r="B57" s="55"/>
      <c r="C57" s="297"/>
      <c r="D57" s="764" t="s">
        <v>798</v>
      </c>
      <c r="E57" s="764"/>
      <c r="F57" s="79"/>
      <c r="G57" s="664"/>
      <c r="H57" s="601"/>
      <c r="I57" s="392"/>
      <c r="J57" s="42"/>
      <c r="K57" s="76"/>
      <c r="L57" s="75"/>
      <c r="M57" s="1"/>
      <c r="N57" s="1"/>
      <c r="O57" s="1"/>
      <c r="P57" s="1"/>
      <c r="Q57" s="81"/>
      <c r="R57" s="541">
        <f t="shared" si="6"/>
        <v>0</v>
      </c>
      <c r="S57" s="447"/>
      <c r="T57" s="1"/>
      <c r="U57" s="44"/>
      <c r="V57" s="42"/>
      <c r="W57" s="42"/>
      <c r="X57" s="44"/>
      <c r="Y57" s="56"/>
      <c r="Z57" s="188"/>
    </row>
    <row r="58" spans="1:26" ht="25.5" hidden="1" customHeight="1">
      <c r="B58" s="55"/>
      <c r="C58" s="297"/>
      <c r="D58" s="735" t="s">
        <v>474</v>
      </c>
      <c r="E58" s="735"/>
      <c r="F58" s="79"/>
      <c r="G58" s="664"/>
      <c r="H58" s="601"/>
      <c r="I58" s="392"/>
      <c r="J58" s="42"/>
      <c r="K58" s="76"/>
      <c r="L58" s="75"/>
      <c r="M58" s="1"/>
      <c r="N58" s="1"/>
      <c r="O58" s="1"/>
      <c r="P58" s="1"/>
      <c r="Q58" s="81"/>
      <c r="R58" s="541">
        <f t="shared" si="6"/>
        <v>0</v>
      </c>
      <c r="S58" s="447"/>
      <c r="T58" s="1"/>
      <c r="U58" s="44"/>
      <c r="V58" s="42"/>
      <c r="W58" s="42"/>
      <c r="X58" s="44"/>
      <c r="Y58" s="56"/>
      <c r="Z58" s="188"/>
    </row>
    <row r="59" spans="1:26" ht="25.5" hidden="1" customHeight="1">
      <c r="B59" s="55"/>
      <c r="C59" s="297"/>
      <c r="D59" s="735" t="s">
        <v>479</v>
      </c>
      <c r="E59" s="735"/>
      <c r="F59" s="79"/>
      <c r="G59" s="664"/>
      <c r="H59" s="601"/>
      <c r="I59" s="392"/>
      <c r="J59" s="42"/>
      <c r="K59" s="76"/>
      <c r="L59" s="75"/>
      <c r="M59" s="1"/>
      <c r="N59" s="1"/>
      <c r="O59" s="1"/>
      <c r="P59" s="1"/>
      <c r="Q59" s="81"/>
      <c r="R59" s="541">
        <f t="shared" si="6"/>
        <v>0</v>
      </c>
      <c r="S59" s="447"/>
      <c r="T59" s="1"/>
      <c r="U59" s="44"/>
      <c r="V59" s="42"/>
      <c r="W59" s="42"/>
      <c r="X59" s="44"/>
      <c r="Y59" s="56"/>
      <c r="Z59" s="188"/>
    </row>
    <row r="60" spans="1:26" ht="25.5" hidden="1" customHeight="1">
      <c r="B60" s="55"/>
      <c r="C60" s="297"/>
      <c r="D60" s="735" t="s">
        <v>483</v>
      </c>
      <c r="E60" s="735"/>
      <c r="F60" s="79"/>
      <c r="G60" s="664"/>
      <c r="H60" s="601"/>
      <c r="I60" s="392"/>
      <c r="J60" s="42"/>
      <c r="K60" s="76"/>
      <c r="L60" s="75"/>
      <c r="M60" s="1"/>
      <c r="N60" s="1"/>
      <c r="O60" s="1"/>
      <c r="P60" s="1"/>
      <c r="Q60" s="81"/>
      <c r="R60" s="541">
        <f t="shared" si="6"/>
        <v>0</v>
      </c>
      <c r="S60" s="447"/>
      <c r="T60" s="1"/>
      <c r="U60" s="44"/>
      <c r="V60" s="42"/>
      <c r="W60" s="42"/>
      <c r="X60" s="44"/>
      <c r="Y60" s="56"/>
      <c r="Z60" s="188"/>
    </row>
    <row r="61" spans="1:26" ht="25.5" hidden="1" customHeight="1">
      <c r="B61" s="55"/>
      <c r="C61" s="297"/>
      <c r="D61" s="735" t="s">
        <v>488</v>
      </c>
      <c r="E61" s="735"/>
      <c r="F61" s="79"/>
      <c r="G61" s="664"/>
      <c r="H61" s="601"/>
      <c r="I61" s="392"/>
      <c r="J61" s="42"/>
      <c r="K61" s="76"/>
      <c r="L61" s="75"/>
      <c r="M61" s="1"/>
      <c r="N61" s="1"/>
      <c r="O61" s="1"/>
      <c r="P61" s="1"/>
      <c r="Q61" s="81"/>
      <c r="R61" s="541">
        <f t="shared" si="6"/>
        <v>0</v>
      </c>
      <c r="S61" s="447"/>
      <c r="T61" s="1"/>
      <c r="U61" s="44"/>
      <c r="V61" s="42"/>
      <c r="W61" s="42"/>
      <c r="X61" s="44"/>
      <c r="Y61" s="56"/>
      <c r="Z61" s="188"/>
    </row>
    <row r="62" spans="1:26" s="18" customFormat="1" ht="25.5" hidden="1" customHeight="1">
      <c r="A62" s="127" t="s">
        <v>27</v>
      </c>
      <c r="B62" s="92" t="s">
        <v>731</v>
      </c>
      <c r="C62" s="733" t="s">
        <v>28</v>
      </c>
      <c r="D62" s="734"/>
      <c r="E62" s="734"/>
      <c r="F62" s="93">
        <f t="shared" ref="F62:I62" si="27">F63+F64+F65+F66+F67+F68+F69+F70+F71+F72</f>
        <v>0</v>
      </c>
      <c r="G62" s="663">
        <f t="shared" ref="G62:H62" si="28">G63+G64+G65+G66+G67+G68+G69+G70+G71+G72</f>
        <v>0</v>
      </c>
      <c r="H62" s="600">
        <f t="shared" si="28"/>
        <v>0</v>
      </c>
      <c r="I62" s="391">
        <f t="shared" si="27"/>
        <v>0</v>
      </c>
      <c r="J62" s="97">
        <f t="shared" ref="J62:X62" si="29">J63+J64+J65+J66+J67+J68+J69+J70+J71+J72</f>
        <v>0</v>
      </c>
      <c r="K62" s="96">
        <f t="shared" si="29"/>
        <v>0</v>
      </c>
      <c r="L62" s="94">
        <f t="shared" si="29"/>
        <v>0</v>
      </c>
      <c r="M62" s="95">
        <f t="shared" si="29"/>
        <v>0</v>
      </c>
      <c r="N62" s="95">
        <f t="shared" si="29"/>
        <v>0</v>
      </c>
      <c r="O62" s="95">
        <f t="shared" si="29"/>
        <v>0</v>
      </c>
      <c r="P62" s="95">
        <f t="shared" si="29"/>
        <v>0</v>
      </c>
      <c r="Q62" s="98">
        <f t="shared" si="29"/>
        <v>0</v>
      </c>
      <c r="R62" s="539">
        <f t="shared" si="6"/>
        <v>0</v>
      </c>
      <c r="S62" s="445">
        <f t="shared" si="29"/>
        <v>0</v>
      </c>
      <c r="T62" s="95">
        <f t="shared" si="29"/>
        <v>0</v>
      </c>
      <c r="U62" s="99">
        <f t="shared" si="29"/>
        <v>0</v>
      </c>
      <c r="V62" s="97">
        <f t="shared" si="29"/>
        <v>0</v>
      </c>
      <c r="W62" s="97">
        <f t="shared" si="29"/>
        <v>0</v>
      </c>
      <c r="X62" s="99">
        <f t="shared" si="29"/>
        <v>0</v>
      </c>
      <c r="Y62" s="52"/>
      <c r="Z62" s="188"/>
    </row>
    <row r="63" spans="1:26" ht="25.5" hidden="1" customHeight="1">
      <c r="B63" s="55"/>
      <c r="C63" s="297"/>
      <c r="D63" s="735" t="s">
        <v>453</v>
      </c>
      <c r="E63" s="735"/>
      <c r="F63" s="79"/>
      <c r="G63" s="664"/>
      <c r="H63" s="601"/>
      <c r="I63" s="392"/>
      <c r="J63" s="42"/>
      <c r="K63" s="76"/>
      <c r="L63" s="75"/>
      <c r="M63" s="1"/>
      <c r="N63" s="1"/>
      <c r="O63" s="1"/>
      <c r="P63" s="1"/>
      <c r="Q63" s="81"/>
      <c r="R63" s="541">
        <f t="shared" si="6"/>
        <v>0</v>
      </c>
      <c r="S63" s="447"/>
      <c r="T63" s="1"/>
      <c r="U63" s="44"/>
      <c r="V63" s="42"/>
      <c r="W63" s="42"/>
      <c r="X63" s="44"/>
      <c r="Y63" s="56"/>
      <c r="Z63" s="188"/>
    </row>
    <row r="64" spans="1:26" ht="25.5" hidden="1" customHeight="1">
      <c r="B64" s="55"/>
      <c r="C64" s="297"/>
      <c r="D64" s="735" t="s">
        <v>457</v>
      </c>
      <c r="E64" s="735"/>
      <c r="F64" s="79"/>
      <c r="G64" s="664"/>
      <c r="H64" s="601"/>
      <c r="I64" s="392"/>
      <c r="J64" s="42"/>
      <c r="K64" s="76"/>
      <c r="L64" s="75"/>
      <c r="M64" s="1"/>
      <c r="N64" s="1"/>
      <c r="O64" s="1"/>
      <c r="P64" s="1"/>
      <c r="Q64" s="81"/>
      <c r="R64" s="541">
        <f t="shared" si="6"/>
        <v>0</v>
      </c>
      <c r="S64" s="447"/>
      <c r="T64" s="1"/>
      <c r="U64" s="44"/>
      <c r="V64" s="42"/>
      <c r="W64" s="42"/>
      <c r="X64" s="44"/>
      <c r="Y64" s="56"/>
      <c r="Z64" s="188"/>
    </row>
    <row r="65" spans="1:26" ht="25.5" hidden="1" customHeight="1">
      <c r="B65" s="55"/>
      <c r="C65" s="297"/>
      <c r="D65" s="735" t="s">
        <v>461</v>
      </c>
      <c r="E65" s="735"/>
      <c r="F65" s="79"/>
      <c r="G65" s="664"/>
      <c r="H65" s="601"/>
      <c r="I65" s="392"/>
      <c r="J65" s="42"/>
      <c r="K65" s="76"/>
      <c r="L65" s="75"/>
      <c r="M65" s="1"/>
      <c r="N65" s="1"/>
      <c r="O65" s="1"/>
      <c r="P65" s="1"/>
      <c r="Q65" s="81"/>
      <c r="R65" s="541">
        <f t="shared" si="6"/>
        <v>0</v>
      </c>
      <c r="S65" s="447"/>
      <c r="T65" s="1"/>
      <c r="U65" s="44"/>
      <c r="V65" s="42"/>
      <c r="W65" s="42"/>
      <c r="X65" s="44"/>
      <c r="Y65" s="56"/>
      <c r="Z65" s="188"/>
    </row>
    <row r="66" spans="1:26" ht="25.5" hidden="1" customHeight="1">
      <c r="B66" s="55"/>
      <c r="C66" s="297"/>
      <c r="D66" s="735" t="s">
        <v>466</v>
      </c>
      <c r="E66" s="735"/>
      <c r="F66" s="79"/>
      <c r="G66" s="664"/>
      <c r="H66" s="601"/>
      <c r="I66" s="392"/>
      <c r="J66" s="42"/>
      <c r="K66" s="76"/>
      <c r="L66" s="75"/>
      <c r="M66" s="1"/>
      <c r="N66" s="1"/>
      <c r="O66" s="1"/>
      <c r="P66" s="1"/>
      <c r="Q66" s="81"/>
      <c r="R66" s="541">
        <f t="shared" si="6"/>
        <v>0</v>
      </c>
      <c r="S66" s="447"/>
      <c r="T66" s="1"/>
      <c r="U66" s="44"/>
      <c r="V66" s="42"/>
      <c r="W66" s="42"/>
      <c r="X66" s="44"/>
      <c r="Y66" s="56"/>
      <c r="Z66" s="188"/>
    </row>
    <row r="67" spans="1:26" ht="25.5" hidden="1" customHeight="1">
      <c r="B67" s="55"/>
      <c r="C67" s="297"/>
      <c r="D67" s="735" t="s">
        <v>397</v>
      </c>
      <c r="E67" s="735"/>
      <c r="F67" s="79"/>
      <c r="G67" s="664"/>
      <c r="H67" s="601"/>
      <c r="I67" s="392"/>
      <c r="J67" s="42"/>
      <c r="K67" s="76"/>
      <c r="L67" s="75"/>
      <c r="M67" s="1"/>
      <c r="N67" s="1"/>
      <c r="O67" s="1"/>
      <c r="P67" s="1"/>
      <c r="Q67" s="81"/>
      <c r="R67" s="541">
        <f t="shared" si="6"/>
        <v>0</v>
      </c>
      <c r="S67" s="447"/>
      <c r="T67" s="1"/>
      <c r="U67" s="44"/>
      <c r="V67" s="42"/>
      <c r="W67" s="42"/>
      <c r="X67" s="44"/>
      <c r="Y67" s="56"/>
      <c r="Z67" s="188"/>
    </row>
    <row r="68" spans="1:26" ht="25.5" hidden="1" customHeight="1">
      <c r="B68" s="55"/>
      <c r="C68" s="297"/>
      <c r="D68" s="735" t="s">
        <v>470</v>
      </c>
      <c r="E68" s="735"/>
      <c r="F68" s="79"/>
      <c r="G68" s="664"/>
      <c r="H68" s="601"/>
      <c r="I68" s="392"/>
      <c r="J68" s="42"/>
      <c r="K68" s="76"/>
      <c r="L68" s="75"/>
      <c r="M68" s="1"/>
      <c r="N68" s="1"/>
      <c r="O68" s="1"/>
      <c r="P68" s="1"/>
      <c r="Q68" s="81"/>
      <c r="R68" s="541">
        <f t="shared" si="6"/>
        <v>0</v>
      </c>
      <c r="S68" s="447"/>
      <c r="T68" s="1"/>
      <c r="U68" s="44"/>
      <c r="V68" s="42"/>
      <c r="W68" s="42"/>
      <c r="X68" s="44"/>
      <c r="Y68" s="56"/>
      <c r="Z68" s="188"/>
    </row>
    <row r="69" spans="1:26" ht="25.5" hidden="1" customHeight="1">
      <c r="B69" s="55"/>
      <c r="C69" s="297"/>
      <c r="D69" s="735" t="s">
        <v>475</v>
      </c>
      <c r="E69" s="735"/>
      <c r="F69" s="79"/>
      <c r="G69" s="664"/>
      <c r="H69" s="601"/>
      <c r="I69" s="392"/>
      <c r="J69" s="42"/>
      <c r="K69" s="76"/>
      <c r="L69" s="75"/>
      <c r="M69" s="1"/>
      <c r="N69" s="1"/>
      <c r="O69" s="1"/>
      <c r="P69" s="1"/>
      <c r="Q69" s="81"/>
      <c r="R69" s="541">
        <f t="shared" si="6"/>
        <v>0</v>
      </c>
      <c r="S69" s="447"/>
      <c r="T69" s="1"/>
      <c r="U69" s="44"/>
      <c r="V69" s="42"/>
      <c r="W69" s="42"/>
      <c r="X69" s="44"/>
      <c r="Y69" s="56"/>
      <c r="Z69" s="188"/>
    </row>
    <row r="70" spans="1:26" ht="25.5" hidden="1" customHeight="1">
      <c r="B70" s="55"/>
      <c r="C70" s="297"/>
      <c r="D70" s="735" t="s">
        <v>480</v>
      </c>
      <c r="E70" s="735"/>
      <c r="F70" s="79"/>
      <c r="G70" s="664"/>
      <c r="H70" s="601"/>
      <c r="I70" s="392"/>
      <c r="J70" s="42"/>
      <c r="K70" s="76"/>
      <c r="L70" s="75"/>
      <c r="M70" s="1"/>
      <c r="N70" s="1"/>
      <c r="O70" s="1"/>
      <c r="P70" s="1"/>
      <c r="Q70" s="81"/>
      <c r="R70" s="541">
        <f t="shared" ref="R70:R133" si="30">SUM(L70:Q70)</f>
        <v>0</v>
      </c>
      <c r="S70" s="447"/>
      <c r="T70" s="1"/>
      <c r="U70" s="44"/>
      <c r="V70" s="42"/>
      <c r="W70" s="42"/>
      <c r="X70" s="44"/>
      <c r="Y70" s="56"/>
      <c r="Z70" s="188"/>
    </row>
    <row r="71" spans="1:26" ht="25.5" hidden="1" customHeight="1">
      <c r="B71" s="55"/>
      <c r="C71" s="297"/>
      <c r="D71" s="735" t="s">
        <v>484</v>
      </c>
      <c r="E71" s="735"/>
      <c r="F71" s="79"/>
      <c r="G71" s="664"/>
      <c r="H71" s="601"/>
      <c r="I71" s="392"/>
      <c r="J71" s="42"/>
      <c r="K71" s="76"/>
      <c r="L71" s="75"/>
      <c r="M71" s="1"/>
      <c r="N71" s="1"/>
      <c r="O71" s="1"/>
      <c r="P71" s="1"/>
      <c r="Q71" s="81"/>
      <c r="R71" s="541">
        <f t="shared" si="30"/>
        <v>0</v>
      </c>
      <c r="S71" s="447"/>
      <c r="T71" s="1"/>
      <c r="U71" s="44"/>
      <c r="V71" s="42"/>
      <c r="W71" s="42"/>
      <c r="X71" s="44"/>
      <c r="Y71" s="56"/>
      <c r="Z71" s="188"/>
    </row>
    <row r="72" spans="1:26" ht="25.5" hidden="1" customHeight="1">
      <c r="B72" s="55"/>
      <c r="C72" s="297"/>
      <c r="D72" s="735" t="s">
        <v>489</v>
      </c>
      <c r="E72" s="735"/>
      <c r="F72" s="79"/>
      <c r="G72" s="664"/>
      <c r="H72" s="601"/>
      <c r="I72" s="392"/>
      <c r="J72" s="42"/>
      <c r="K72" s="76"/>
      <c r="L72" s="75"/>
      <c r="M72" s="1"/>
      <c r="N72" s="1"/>
      <c r="O72" s="1"/>
      <c r="P72" s="1"/>
      <c r="Q72" s="81"/>
      <c r="R72" s="541">
        <f t="shared" si="30"/>
        <v>0</v>
      </c>
      <c r="S72" s="447"/>
      <c r="T72" s="1"/>
      <c r="U72" s="44"/>
      <c r="V72" s="42"/>
      <c r="W72" s="42"/>
      <c r="X72" s="44"/>
      <c r="Y72" s="56"/>
      <c r="Z72" s="188"/>
    </row>
    <row r="73" spans="1:26" s="18" customFormat="1" hidden="1">
      <c r="A73" s="127" t="s">
        <v>29</v>
      </c>
      <c r="B73" s="92" t="s">
        <v>732</v>
      </c>
      <c r="C73" s="736" t="s">
        <v>799</v>
      </c>
      <c r="D73" s="737"/>
      <c r="E73" s="737"/>
      <c r="F73" s="93">
        <f t="shared" ref="F73:I73" si="31">F74+F75+F76+F77+F78+F79+F80+F81+F82+F83</f>
        <v>0</v>
      </c>
      <c r="G73" s="663">
        <f t="shared" ref="G73:H73" si="32">G74+G75+G76+G77+G78+G79+G80+G81+G82+G83</f>
        <v>0</v>
      </c>
      <c r="H73" s="600">
        <f t="shared" si="32"/>
        <v>0</v>
      </c>
      <c r="I73" s="391">
        <f t="shared" si="31"/>
        <v>0</v>
      </c>
      <c r="J73" s="97">
        <f t="shared" ref="J73:X73" si="33">J74+J75+J76+J77+J78+J79+J80+J81+J82+J83</f>
        <v>0</v>
      </c>
      <c r="K73" s="96">
        <f t="shared" si="33"/>
        <v>0</v>
      </c>
      <c r="L73" s="94">
        <f t="shared" si="33"/>
        <v>0</v>
      </c>
      <c r="M73" s="95">
        <f t="shared" si="33"/>
        <v>0</v>
      </c>
      <c r="N73" s="95">
        <f t="shared" si="33"/>
        <v>0</v>
      </c>
      <c r="O73" s="95">
        <f t="shared" si="33"/>
        <v>0</v>
      </c>
      <c r="P73" s="95">
        <f t="shared" si="33"/>
        <v>0</v>
      </c>
      <c r="Q73" s="98">
        <f t="shared" si="33"/>
        <v>0</v>
      </c>
      <c r="R73" s="539">
        <f t="shared" si="30"/>
        <v>0</v>
      </c>
      <c r="S73" s="445">
        <f t="shared" si="33"/>
        <v>0</v>
      </c>
      <c r="T73" s="95">
        <f t="shared" si="33"/>
        <v>0</v>
      </c>
      <c r="U73" s="99">
        <f t="shared" si="33"/>
        <v>0</v>
      </c>
      <c r="V73" s="97">
        <f t="shared" si="33"/>
        <v>0</v>
      </c>
      <c r="W73" s="97">
        <f t="shared" si="33"/>
        <v>0</v>
      </c>
      <c r="X73" s="99">
        <f t="shared" si="33"/>
        <v>0</v>
      </c>
      <c r="Y73" s="52"/>
      <c r="Z73" s="188"/>
    </row>
    <row r="74" spans="1:26" hidden="1">
      <c r="B74" s="55"/>
      <c r="C74" s="297"/>
      <c r="D74" s="764" t="s">
        <v>454</v>
      </c>
      <c r="E74" s="764"/>
      <c r="F74" s="79"/>
      <c r="G74" s="664"/>
      <c r="H74" s="601"/>
      <c r="I74" s="392"/>
      <c r="J74" s="42"/>
      <c r="K74" s="76"/>
      <c r="L74" s="75"/>
      <c r="M74" s="1"/>
      <c r="N74" s="1"/>
      <c r="O74" s="1"/>
      <c r="P74" s="1"/>
      <c r="Q74" s="81"/>
      <c r="R74" s="541">
        <f t="shared" si="30"/>
        <v>0</v>
      </c>
      <c r="S74" s="447"/>
      <c r="T74" s="1"/>
      <c r="U74" s="44"/>
      <c r="V74" s="42"/>
      <c r="W74" s="42"/>
      <c r="X74" s="44"/>
      <c r="Y74" s="56"/>
      <c r="Z74" s="188"/>
    </row>
    <row r="75" spans="1:26" hidden="1">
      <c r="B75" s="55"/>
      <c r="C75" s="297"/>
      <c r="D75" s="764" t="s">
        <v>458</v>
      </c>
      <c r="E75" s="764"/>
      <c r="F75" s="79"/>
      <c r="G75" s="664"/>
      <c r="H75" s="601"/>
      <c r="I75" s="392"/>
      <c r="J75" s="42"/>
      <c r="K75" s="76"/>
      <c r="L75" s="75"/>
      <c r="M75" s="1"/>
      <c r="N75" s="1"/>
      <c r="O75" s="1"/>
      <c r="P75" s="1"/>
      <c r="Q75" s="81"/>
      <c r="R75" s="541">
        <f t="shared" si="30"/>
        <v>0</v>
      </c>
      <c r="S75" s="447"/>
      <c r="T75" s="1"/>
      <c r="U75" s="44"/>
      <c r="V75" s="42"/>
      <c r="W75" s="42"/>
      <c r="X75" s="44"/>
      <c r="Y75" s="56"/>
      <c r="Z75" s="188"/>
    </row>
    <row r="76" spans="1:26" hidden="1">
      <c r="B76" s="55"/>
      <c r="C76" s="297"/>
      <c r="D76" s="764" t="s">
        <v>462</v>
      </c>
      <c r="E76" s="764"/>
      <c r="F76" s="79"/>
      <c r="G76" s="664"/>
      <c r="H76" s="601"/>
      <c r="I76" s="392"/>
      <c r="J76" s="42"/>
      <c r="K76" s="76"/>
      <c r="L76" s="75"/>
      <c r="M76" s="1"/>
      <c r="N76" s="1"/>
      <c r="O76" s="1"/>
      <c r="P76" s="1"/>
      <c r="Q76" s="81"/>
      <c r="R76" s="541">
        <f t="shared" si="30"/>
        <v>0</v>
      </c>
      <c r="S76" s="447"/>
      <c r="T76" s="1"/>
      <c r="U76" s="44"/>
      <c r="V76" s="42"/>
      <c r="W76" s="42"/>
      <c r="X76" s="44"/>
      <c r="Y76" s="56"/>
      <c r="Z76" s="188"/>
    </row>
    <row r="77" spans="1:26" hidden="1">
      <c r="B77" s="55"/>
      <c r="C77" s="297"/>
      <c r="D77" s="764" t="s">
        <v>800</v>
      </c>
      <c r="E77" s="764"/>
      <c r="F77" s="79"/>
      <c r="G77" s="664"/>
      <c r="H77" s="601"/>
      <c r="I77" s="392"/>
      <c r="J77" s="42"/>
      <c r="K77" s="76"/>
      <c r="L77" s="75"/>
      <c r="M77" s="1"/>
      <c r="N77" s="1"/>
      <c r="O77" s="1"/>
      <c r="P77" s="1"/>
      <c r="Q77" s="81"/>
      <c r="R77" s="541">
        <f t="shared" si="30"/>
        <v>0</v>
      </c>
      <c r="S77" s="447"/>
      <c r="T77" s="1"/>
      <c r="U77" s="44"/>
      <c r="V77" s="42"/>
      <c r="W77" s="42"/>
      <c r="X77" s="44"/>
      <c r="Y77" s="56"/>
      <c r="Z77" s="188"/>
    </row>
    <row r="78" spans="1:26" hidden="1">
      <c r="B78" s="55"/>
      <c r="C78" s="297"/>
      <c r="D78" s="764" t="s">
        <v>398</v>
      </c>
      <c r="E78" s="764"/>
      <c r="F78" s="79"/>
      <c r="G78" s="664"/>
      <c r="H78" s="601"/>
      <c r="I78" s="392"/>
      <c r="J78" s="42"/>
      <c r="K78" s="76"/>
      <c r="L78" s="75"/>
      <c r="M78" s="1"/>
      <c r="N78" s="1"/>
      <c r="O78" s="1"/>
      <c r="P78" s="1"/>
      <c r="Q78" s="81"/>
      <c r="R78" s="541">
        <f t="shared" si="30"/>
        <v>0</v>
      </c>
      <c r="S78" s="447"/>
      <c r="T78" s="1"/>
      <c r="U78" s="44"/>
      <c r="V78" s="42"/>
      <c r="W78" s="42"/>
      <c r="X78" s="44"/>
      <c r="Y78" s="56"/>
      <c r="Z78" s="188"/>
    </row>
    <row r="79" spans="1:26" hidden="1">
      <c r="B79" s="55"/>
      <c r="C79" s="297"/>
      <c r="D79" s="764" t="s">
        <v>471</v>
      </c>
      <c r="E79" s="764"/>
      <c r="F79" s="79"/>
      <c r="G79" s="664"/>
      <c r="H79" s="601"/>
      <c r="I79" s="392"/>
      <c r="J79" s="42"/>
      <c r="K79" s="76"/>
      <c r="L79" s="75"/>
      <c r="M79" s="1"/>
      <c r="N79" s="1"/>
      <c r="O79" s="1"/>
      <c r="P79" s="1"/>
      <c r="Q79" s="81"/>
      <c r="R79" s="541">
        <f t="shared" si="30"/>
        <v>0</v>
      </c>
      <c r="S79" s="447"/>
      <c r="T79" s="1"/>
      <c r="U79" s="44"/>
      <c r="V79" s="42"/>
      <c r="W79" s="42"/>
      <c r="X79" s="44"/>
      <c r="Y79" s="56"/>
      <c r="Z79" s="188"/>
    </row>
    <row r="80" spans="1:26" ht="25.5" hidden="1" customHeight="1">
      <c r="B80" s="55"/>
      <c r="C80" s="297"/>
      <c r="D80" s="735" t="s">
        <v>476</v>
      </c>
      <c r="E80" s="735"/>
      <c r="F80" s="79"/>
      <c r="G80" s="664"/>
      <c r="H80" s="601"/>
      <c r="I80" s="392"/>
      <c r="J80" s="42"/>
      <c r="K80" s="76"/>
      <c r="L80" s="75"/>
      <c r="M80" s="1"/>
      <c r="N80" s="1"/>
      <c r="O80" s="1"/>
      <c r="P80" s="1"/>
      <c r="Q80" s="81"/>
      <c r="R80" s="541">
        <f t="shared" si="30"/>
        <v>0</v>
      </c>
      <c r="S80" s="447"/>
      <c r="T80" s="1"/>
      <c r="U80" s="44"/>
      <c r="V80" s="42"/>
      <c r="W80" s="42"/>
      <c r="X80" s="44"/>
      <c r="Y80" s="56"/>
      <c r="Z80" s="188"/>
    </row>
    <row r="81" spans="1:27" hidden="1">
      <c r="B81" s="55"/>
      <c r="C81" s="297"/>
      <c r="D81" s="764" t="s">
        <v>801</v>
      </c>
      <c r="E81" s="764"/>
      <c r="F81" s="79"/>
      <c r="G81" s="664"/>
      <c r="H81" s="601"/>
      <c r="I81" s="392"/>
      <c r="J81" s="42"/>
      <c r="K81" s="76"/>
      <c r="L81" s="75"/>
      <c r="M81" s="1"/>
      <c r="N81" s="1"/>
      <c r="O81" s="1"/>
      <c r="P81" s="1"/>
      <c r="Q81" s="81"/>
      <c r="R81" s="541">
        <f t="shared" si="30"/>
        <v>0</v>
      </c>
      <c r="S81" s="447"/>
      <c r="T81" s="1"/>
      <c r="U81" s="44"/>
      <c r="V81" s="42"/>
      <c r="W81" s="42"/>
      <c r="X81" s="44"/>
      <c r="Y81" s="56"/>
      <c r="Z81" s="188"/>
    </row>
    <row r="82" spans="1:27" ht="25.5" hidden="1" customHeight="1">
      <c r="B82" s="55"/>
      <c r="C82" s="297"/>
      <c r="D82" s="735" t="s">
        <v>485</v>
      </c>
      <c r="E82" s="735"/>
      <c r="F82" s="79"/>
      <c r="G82" s="664"/>
      <c r="H82" s="601"/>
      <c r="I82" s="392"/>
      <c r="J82" s="42"/>
      <c r="K82" s="76"/>
      <c r="L82" s="75"/>
      <c r="M82" s="1"/>
      <c r="N82" s="1"/>
      <c r="O82" s="1"/>
      <c r="P82" s="1"/>
      <c r="Q82" s="81"/>
      <c r="R82" s="541">
        <f t="shared" si="30"/>
        <v>0</v>
      </c>
      <c r="S82" s="447"/>
      <c r="T82" s="1"/>
      <c r="U82" s="44"/>
      <c r="V82" s="42"/>
      <c r="W82" s="42"/>
      <c r="X82" s="44"/>
      <c r="Y82" s="56"/>
      <c r="Z82" s="188"/>
    </row>
    <row r="83" spans="1:27" ht="25.5" hidden="1" customHeight="1" thickBot="1">
      <c r="B83" s="57"/>
      <c r="C83" s="298"/>
      <c r="D83" s="768" t="s">
        <v>490</v>
      </c>
      <c r="E83" s="768"/>
      <c r="F83" s="79"/>
      <c r="G83" s="664"/>
      <c r="H83" s="601"/>
      <c r="I83" s="392"/>
      <c r="J83" s="42"/>
      <c r="K83" s="76"/>
      <c r="L83" s="75"/>
      <c r="M83" s="1"/>
      <c r="N83" s="1"/>
      <c r="O83" s="1"/>
      <c r="P83" s="1"/>
      <c r="Q83" s="81"/>
      <c r="R83" s="541">
        <f t="shared" si="30"/>
        <v>0</v>
      </c>
      <c r="S83" s="447"/>
      <c r="T83" s="1"/>
      <c r="U83" s="44"/>
      <c r="V83" s="42"/>
      <c r="W83" s="42"/>
      <c r="X83" s="44"/>
      <c r="Y83" s="56"/>
      <c r="Z83" s="188"/>
    </row>
    <row r="84" spans="1:27" ht="15.75" thickBot="1">
      <c r="B84" s="100" t="s">
        <v>30</v>
      </c>
      <c r="C84" s="747" t="s">
        <v>31</v>
      </c>
      <c r="D84" s="771"/>
      <c r="E84" s="771"/>
      <c r="F84" s="85">
        <f t="shared" ref="F84:I84" si="34">F85+F88+F89+F90+F95+F106</f>
        <v>0</v>
      </c>
      <c r="G84" s="661">
        <f t="shared" ref="G84:H84" si="35">G85+G88+G89+G90+G95+G106</f>
        <v>0</v>
      </c>
      <c r="H84" s="597">
        <f t="shared" si="35"/>
        <v>0</v>
      </c>
      <c r="I84" s="388">
        <f t="shared" si="34"/>
        <v>0</v>
      </c>
      <c r="J84" s="89">
        <f t="shared" ref="J84:K84" si="36">J85+J88+J89+J90+J95+J106</f>
        <v>0</v>
      </c>
      <c r="K84" s="88">
        <f t="shared" si="36"/>
        <v>0</v>
      </c>
      <c r="L84" s="86">
        <f>L85+L88+L89+L90+L95+L106</f>
        <v>0</v>
      </c>
      <c r="M84" s="87">
        <f t="shared" ref="M84:X84" si="37">M85+M88+M89+M90+M95+M106</f>
        <v>0</v>
      </c>
      <c r="N84" s="87">
        <f t="shared" si="37"/>
        <v>0</v>
      </c>
      <c r="O84" s="87">
        <f t="shared" si="37"/>
        <v>0</v>
      </c>
      <c r="P84" s="87">
        <f t="shared" si="37"/>
        <v>0</v>
      </c>
      <c r="Q84" s="90">
        <f t="shared" si="37"/>
        <v>0</v>
      </c>
      <c r="R84" s="536">
        <f t="shared" si="30"/>
        <v>0</v>
      </c>
      <c r="S84" s="442">
        <f t="shared" si="37"/>
        <v>0</v>
      </c>
      <c r="T84" s="87">
        <f t="shared" si="37"/>
        <v>0</v>
      </c>
      <c r="U84" s="91">
        <f t="shared" si="37"/>
        <v>0</v>
      </c>
      <c r="V84" s="89">
        <f t="shared" si="37"/>
        <v>0</v>
      </c>
      <c r="W84" s="89">
        <f t="shared" si="37"/>
        <v>0</v>
      </c>
      <c r="X84" s="91">
        <f t="shared" si="37"/>
        <v>0</v>
      </c>
      <c r="Y84" s="52"/>
      <c r="Z84" s="188"/>
    </row>
    <row r="85" spans="1:27" s="18" customFormat="1" hidden="1">
      <c r="A85" s="127"/>
      <c r="B85" s="116" t="s">
        <v>733</v>
      </c>
      <c r="C85" s="748" t="s">
        <v>32</v>
      </c>
      <c r="D85" s="749"/>
      <c r="E85" s="749"/>
      <c r="F85" s="117">
        <f t="shared" ref="F85:I85" si="38">F86+F87</f>
        <v>0</v>
      </c>
      <c r="G85" s="662">
        <f t="shared" ref="G85:H85" si="39">G86+G87</f>
        <v>0</v>
      </c>
      <c r="H85" s="598">
        <f t="shared" si="39"/>
        <v>0</v>
      </c>
      <c r="I85" s="389">
        <f t="shared" si="38"/>
        <v>0</v>
      </c>
      <c r="J85" s="121">
        <f t="shared" ref="J85:K85" si="40">J86+J87</f>
        <v>0</v>
      </c>
      <c r="K85" s="120">
        <f t="shared" si="40"/>
        <v>0</v>
      </c>
      <c r="L85" s="118">
        <f>L86+L87</f>
        <v>0</v>
      </c>
      <c r="M85" s="119">
        <f t="shared" ref="M85:X85" si="41">M86+M87</f>
        <v>0</v>
      </c>
      <c r="N85" s="119">
        <f t="shared" si="41"/>
        <v>0</v>
      </c>
      <c r="O85" s="119">
        <f t="shared" si="41"/>
        <v>0</v>
      </c>
      <c r="P85" s="119">
        <f t="shared" si="41"/>
        <v>0</v>
      </c>
      <c r="Q85" s="122">
        <f t="shared" si="41"/>
        <v>0</v>
      </c>
      <c r="R85" s="537">
        <f t="shared" si="30"/>
        <v>0</v>
      </c>
      <c r="S85" s="443">
        <f t="shared" si="41"/>
        <v>0</v>
      </c>
      <c r="T85" s="119">
        <f t="shared" si="41"/>
        <v>0</v>
      </c>
      <c r="U85" s="123">
        <f t="shared" si="41"/>
        <v>0</v>
      </c>
      <c r="V85" s="121">
        <f t="shared" si="41"/>
        <v>0</v>
      </c>
      <c r="W85" s="121">
        <f t="shared" si="41"/>
        <v>0</v>
      </c>
      <c r="X85" s="123">
        <f t="shared" si="41"/>
        <v>0</v>
      </c>
      <c r="Y85" s="52"/>
      <c r="Z85" s="188"/>
    </row>
    <row r="86" spans="1:27" s="41" customFormat="1" hidden="1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60"/>
      <c r="H86" s="599"/>
      <c r="I86" s="390"/>
      <c r="J86" s="43"/>
      <c r="K86" s="78">
        <f>I86</f>
        <v>0</v>
      </c>
      <c r="L86" s="77"/>
      <c r="M86" s="13"/>
      <c r="N86" s="13"/>
      <c r="O86" s="13"/>
      <c r="P86" s="13"/>
      <c r="Q86" s="82"/>
      <c r="R86" s="540">
        <f t="shared" si="30"/>
        <v>0</v>
      </c>
      <c r="S86" s="446"/>
      <c r="T86" s="13"/>
      <c r="U86" s="45"/>
      <c r="V86" s="43"/>
      <c r="W86" s="43"/>
      <c r="X86" s="45"/>
      <c r="Y86" s="54"/>
      <c r="Z86" s="203"/>
    </row>
    <row r="87" spans="1:27" s="41" customFormat="1" hidden="1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60"/>
      <c r="H87" s="599"/>
      <c r="I87" s="390"/>
      <c r="J87" s="43"/>
      <c r="K87" s="78">
        <f>I87</f>
        <v>0</v>
      </c>
      <c r="L87" s="77"/>
      <c r="M87" s="13"/>
      <c r="N87" s="13"/>
      <c r="O87" s="13"/>
      <c r="P87" s="13"/>
      <c r="Q87" s="82"/>
      <c r="R87" s="540">
        <f t="shared" si="30"/>
        <v>0</v>
      </c>
      <c r="S87" s="446"/>
      <c r="T87" s="13"/>
      <c r="U87" s="45"/>
      <c r="V87" s="43"/>
      <c r="W87" s="43"/>
      <c r="X87" s="45"/>
      <c r="Y87" s="54"/>
      <c r="Z87" s="203"/>
    </row>
    <row r="88" spans="1:27" s="18" customFormat="1" hidden="1">
      <c r="A88" s="127" t="s">
        <v>908</v>
      </c>
      <c r="B88" s="92" t="s">
        <v>910</v>
      </c>
      <c r="C88" s="769" t="s">
        <v>912</v>
      </c>
      <c r="D88" s="770"/>
      <c r="E88" s="770"/>
      <c r="F88" s="93"/>
      <c r="G88" s="663"/>
      <c r="H88" s="600"/>
      <c r="I88" s="391"/>
      <c r="J88" s="97"/>
      <c r="K88" s="96">
        <f>I88</f>
        <v>0</v>
      </c>
      <c r="L88" s="94"/>
      <c r="M88" s="95"/>
      <c r="N88" s="95"/>
      <c r="O88" s="95"/>
      <c r="P88" s="95"/>
      <c r="Q88" s="98"/>
      <c r="R88" s="539">
        <f t="shared" si="30"/>
        <v>0</v>
      </c>
      <c r="S88" s="445"/>
      <c r="T88" s="95"/>
      <c r="U88" s="99"/>
      <c r="V88" s="97"/>
      <c r="W88" s="97"/>
      <c r="X88" s="99"/>
      <c r="Y88" s="52"/>
      <c r="Z88" s="188"/>
    </row>
    <row r="89" spans="1:27" s="18" customFormat="1" hidden="1">
      <c r="A89" s="127" t="s">
        <v>909</v>
      </c>
      <c r="B89" s="92" t="s">
        <v>911</v>
      </c>
      <c r="C89" s="769" t="s">
        <v>913</v>
      </c>
      <c r="D89" s="770"/>
      <c r="E89" s="770"/>
      <c r="F89" s="93"/>
      <c r="G89" s="663"/>
      <c r="H89" s="600"/>
      <c r="I89" s="391"/>
      <c r="J89" s="97"/>
      <c r="K89" s="96">
        <f>I89</f>
        <v>0</v>
      </c>
      <c r="L89" s="94"/>
      <c r="M89" s="95"/>
      <c r="N89" s="95"/>
      <c r="O89" s="95"/>
      <c r="P89" s="95"/>
      <c r="Q89" s="98"/>
      <c r="R89" s="539">
        <f t="shared" si="30"/>
        <v>0</v>
      </c>
      <c r="S89" s="445"/>
      <c r="T89" s="95"/>
      <c r="U89" s="99"/>
      <c r="V89" s="97"/>
      <c r="W89" s="97"/>
      <c r="X89" s="99"/>
      <c r="Y89" s="52"/>
      <c r="Z89" s="188"/>
    </row>
    <row r="90" spans="1:27" s="18" customFormat="1" hidden="1">
      <c r="A90" s="127" t="s">
        <v>34</v>
      </c>
      <c r="B90" s="92" t="s">
        <v>735</v>
      </c>
      <c r="C90" s="769" t="s">
        <v>35</v>
      </c>
      <c r="D90" s="770"/>
      <c r="E90" s="770"/>
      <c r="F90" s="93">
        <f t="shared" ref="F90:I90" si="42">F91+F92+F93+F94</f>
        <v>0</v>
      </c>
      <c r="G90" s="663">
        <f t="shared" ref="G90:H90" si="43">G91+G92+G93+G94</f>
        <v>0</v>
      </c>
      <c r="H90" s="600">
        <f t="shared" si="43"/>
        <v>0</v>
      </c>
      <c r="I90" s="391">
        <f t="shared" si="42"/>
        <v>0</v>
      </c>
      <c r="J90" s="97">
        <f t="shared" ref="J90:K90" si="44">J91+J92+J93+J94</f>
        <v>0</v>
      </c>
      <c r="K90" s="96">
        <f t="shared" si="44"/>
        <v>0</v>
      </c>
      <c r="L90" s="94">
        <f>L91+L92+L93+L94</f>
        <v>0</v>
      </c>
      <c r="M90" s="95">
        <f t="shared" ref="M90:X90" si="45">M91+M92+M93+M94</f>
        <v>0</v>
      </c>
      <c r="N90" s="95">
        <f t="shared" si="45"/>
        <v>0</v>
      </c>
      <c r="O90" s="95">
        <f t="shared" si="45"/>
        <v>0</v>
      </c>
      <c r="P90" s="95">
        <f t="shared" si="45"/>
        <v>0</v>
      </c>
      <c r="Q90" s="98">
        <f t="shared" si="45"/>
        <v>0</v>
      </c>
      <c r="R90" s="539">
        <f t="shared" si="30"/>
        <v>0</v>
      </c>
      <c r="S90" s="445">
        <f t="shared" si="45"/>
        <v>0</v>
      </c>
      <c r="T90" s="95">
        <f t="shared" si="45"/>
        <v>0</v>
      </c>
      <c r="U90" s="99">
        <f t="shared" si="45"/>
        <v>0</v>
      </c>
      <c r="V90" s="97">
        <f t="shared" si="45"/>
        <v>0</v>
      </c>
      <c r="W90" s="97">
        <f t="shared" si="45"/>
        <v>0</v>
      </c>
      <c r="X90" s="99">
        <f t="shared" si="45"/>
        <v>0</v>
      </c>
      <c r="Y90" s="52"/>
      <c r="Z90" s="188"/>
    </row>
    <row r="91" spans="1:27" hidden="1">
      <c r="B91" s="55"/>
      <c r="C91" s="2"/>
      <c r="D91" s="764" t="s">
        <v>316</v>
      </c>
      <c r="E91" s="764"/>
      <c r="F91" s="79"/>
      <c r="G91" s="664"/>
      <c r="H91" s="601"/>
      <c r="I91" s="392"/>
      <c r="J91" s="42"/>
      <c r="K91" s="76">
        <f>I91</f>
        <v>0</v>
      </c>
      <c r="L91" s="75"/>
      <c r="M91" s="1"/>
      <c r="N91" s="1"/>
      <c r="O91" s="1"/>
      <c r="P91" s="1"/>
      <c r="Q91" s="81"/>
      <c r="R91" s="541">
        <f t="shared" si="30"/>
        <v>0</v>
      </c>
      <c r="S91" s="447"/>
      <c r="T91" s="1"/>
      <c r="U91" s="44"/>
      <c r="V91" s="42"/>
      <c r="W91" s="42"/>
      <c r="X91" s="44"/>
      <c r="Y91" s="56"/>
      <c r="Z91" s="188"/>
    </row>
    <row r="92" spans="1:27" hidden="1">
      <c r="B92" s="55"/>
      <c r="C92" s="2"/>
      <c r="D92" s="764" t="s">
        <v>317</v>
      </c>
      <c r="E92" s="764"/>
      <c r="F92" s="79"/>
      <c r="G92" s="664"/>
      <c r="H92" s="601"/>
      <c r="I92" s="392"/>
      <c r="J92" s="42"/>
      <c r="K92" s="76">
        <f>I92</f>
        <v>0</v>
      </c>
      <c r="L92" s="75"/>
      <c r="M92" s="1"/>
      <c r="N92" s="1"/>
      <c r="O92" s="1"/>
      <c r="P92" s="1"/>
      <c r="Q92" s="81"/>
      <c r="R92" s="541">
        <f t="shared" si="30"/>
        <v>0</v>
      </c>
      <c r="S92" s="447"/>
      <c r="T92" s="1"/>
      <c r="U92" s="44"/>
      <c r="V92" s="42"/>
      <c r="W92" s="42"/>
      <c r="X92" s="44"/>
      <c r="Y92" s="56"/>
      <c r="Z92" s="188"/>
    </row>
    <row r="93" spans="1:27" hidden="1">
      <c r="B93" s="55"/>
      <c r="C93" s="2"/>
      <c r="D93" s="764" t="s">
        <v>318</v>
      </c>
      <c r="E93" s="764"/>
      <c r="F93" s="79"/>
      <c r="G93" s="664"/>
      <c r="H93" s="601"/>
      <c r="I93" s="392"/>
      <c r="J93" s="42"/>
      <c r="K93" s="76">
        <f>I93</f>
        <v>0</v>
      </c>
      <c r="L93" s="75"/>
      <c r="M93" s="1"/>
      <c r="N93" s="1"/>
      <c r="O93" s="1"/>
      <c r="P93" s="1"/>
      <c r="Q93" s="81"/>
      <c r="R93" s="541">
        <f t="shared" si="30"/>
        <v>0</v>
      </c>
      <c r="S93" s="447"/>
      <c r="T93" s="1"/>
      <c r="U93" s="44"/>
      <c r="V93" s="42"/>
      <c r="W93" s="42"/>
      <c r="X93" s="44"/>
      <c r="Y93" s="56"/>
      <c r="Z93" s="188"/>
    </row>
    <row r="94" spans="1:27" hidden="1">
      <c r="B94" s="55"/>
      <c r="C94" s="2"/>
      <c r="D94" s="764" t="s">
        <v>319</v>
      </c>
      <c r="E94" s="764"/>
      <c r="F94" s="79"/>
      <c r="G94" s="664"/>
      <c r="H94" s="601"/>
      <c r="I94" s="392"/>
      <c r="J94" s="42"/>
      <c r="K94" s="76">
        <f>I94</f>
        <v>0</v>
      </c>
      <c r="L94" s="75"/>
      <c r="M94" s="1"/>
      <c r="N94" s="1"/>
      <c r="O94" s="1"/>
      <c r="P94" s="1"/>
      <c r="Q94" s="81"/>
      <c r="R94" s="541">
        <f t="shared" si="30"/>
        <v>0</v>
      </c>
      <c r="S94" s="447"/>
      <c r="T94" s="1"/>
      <c r="U94" s="44"/>
      <c r="V94" s="42"/>
      <c r="W94" s="42"/>
      <c r="X94" s="44"/>
      <c r="Y94" s="56"/>
      <c r="Z94" s="188"/>
      <c r="AA94" s="188"/>
    </row>
    <row r="95" spans="1:27" s="18" customFormat="1" hidden="1">
      <c r="A95" s="127"/>
      <c r="B95" s="92" t="s">
        <v>736</v>
      </c>
      <c r="C95" s="769" t="s">
        <v>37</v>
      </c>
      <c r="D95" s="770"/>
      <c r="E95" s="770"/>
      <c r="F95" s="93">
        <f t="shared" ref="F95:I95" si="46">F96+F99+F100+F101+F102</f>
        <v>0</v>
      </c>
      <c r="G95" s="663">
        <f t="shared" ref="G95:H95" si="47">G96+G99+G100+G101+G102</f>
        <v>0</v>
      </c>
      <c r="H95" s="600">
        <f t="shared" si="47"/>
        <v>0</v>
      </c>
      <c r="I95" s="391">
        <f t="shared" si="46"/>
        <v>0</v>
      </c>
      <c r="J95" s="97">
        <f t="shared" ref="J95:K95" si="48">J96+J99+J100+J101+J102</f>
        <v>0</v>
      </c>
      <c r="K95" s="96">
        <f t="shared" si="48"/>
        <v>0</v>
      </c>
      <c r="L95" s="94">
        <f>L96+L99+L100+L101+L102</f>
        <v>0</v>
      </c>
      <c r="M95" s="95">
        <f t="shared" ref="M95:X95" si="49">M96+M99+M100+M101+M102</f>
        <v>0</v>
      </c>
      <c r="N95" s="95">
        <f t="shared" si="49"/>
        <v>0</v>
      </c>
      <c r="O95" s="95">
        <f t="shared" si="49"/>
        <v>0</v>
      </c>
      <c r="P95" s="95">
        <f t="shared" si="49"/>
        <v>0</v>
      </c>
      <c r="Q95" s="98">
        <f t="shared" si="49"/>
        <v>0</v>
      </c>
      <c r="R95" s="539">
        <f t="shared" si="30"/>
        <v>0</v>
      </c>
      <c r="S95" s="445">
        <f t="shared" si="49"/>
        <v>0</v>
      </c>
      <c r="T95" s="95">
        <f t="shared" si="49"/>
        <v>0</v>
      </c>
      <c r="U95" s="99">
        <f t="shared" si="49"/>
        <v>0</v>
      </c>
      <c r="V95" s="97">
        <f t="shared" si="49"/>
        <v>0</v>
      </c>
      <c r="W95" s="97">
        <f t="shared" si="49"/>
        <v>0</v>
      </c>
      <c r="X95" s="99">
        <f t="shared" si="49"/>
        <v>0</v>
      </c>
      <c r="Y95" s="52"/>
      <c r="Z95" s="188"/>
      <c r="AA95" s="188"/>
    </row>
    <row r="96" spans="1:27" s="41" customFormat="1" hidden="1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I96" si="50">F97+F98</f>
        <v>0</v>
      </c>
      <c r="G96" s="660">
        <f t="shared" ref="G96:H96" si="51">G97+G98</f>
        <v>0</v>
      </c>
      <c r="H96" s="599">
        <f t="shared" si="51"/>
        <v>0</v>
      </c>
      <c r="I96" s="390">
        <f t="shared" si="50"/>
        <v>0</v>
      </c>
      <c r="J96" s="43">
        <f t="shared" ref="J96:K96" si="52">J97+J98</f>
        <v>0</v>
      </c>
      <c r="K96" s="78">
        <f t="shared" si="52"/>
        <v>0</v>
      </c>
      <c r="L96" s="77">
        <f>L97+L98</f>
        <v>0</v>
      </c>
      <c r="M96" s="13">
        <f t="shared" ref="M96:X96" si="53">M97+M98</f>
        <v>0</v>
      </c>
      <c r="N96" s="13">
        <f t="shared" si="53"/>
        <v>0</v>
      </c>
      <c r="O96" s="13">
        <f t="shared" si="53"/>
        <v>0</v>
      </c>
      <c r="P96" s="13">
        <f t="shared" si="53"/>
        <v>0</v>
      </c>
      <c r="Q96" s="82">
        <f t="shared" si="53"/>
        <v>0</v>
      </c>
      <c r="R96" s="540">
        <f t="shared" si="30"/>
        <v>0</v>
      </c>
      <c r="S96" s="446">
        <f t="shared" si="53"/>
        <v>0</v>
      </c>
      <c r="T96" s="13">
        <f t="shared" si="53"/>
        <v>0</v>
      </c>
      <c r="U96" s="45">
        <f t="shared" si="53"/>
        <v>0</v>
      </c>
      <c r="V96" s="43">
        <f t="shared" si="53"/>
        <v>0</v>
      </c>
      <c r="W96" s="43">
        <f t="shared" si="53"/>
        <v>0</v>
      </c>
      <c r="X96" s="45">
        <f t="shared" si="53"/>
        <v>0</v>
      </c>
      <c r="Y96" s="54"/>
      <c r="Z96" s="203"/>
    </row>
    <row r="97" spans="1:27" hidden="1">
      <c r="B97" s="55"/>
      <c r="C97" s="2"/>
      <c r="D97" s="764" t="s">
        <v>399</v>
      </c>
      <c r="E97" s="779"/>
      <c r="F97" s="79"/>
      <c r="G97" s="664"/>
      <c r="H97" s="601"/>
      <c r="I97" s="392"/>
      <c r="J97" s="42"/>
      <c r="K97" s="76">
        <f>I97</f>
        <v>0</v>
      </c>
      <c r="L97" s="75"/>
      <c r="M97" s="1"/>
      <c r="N97" s="1"/>
      <c r="O97" s="1"/>
      <c r="P97" s="1"/>
      <c r="Q97" s="81"/>
      <c r="R97" s="541">
        <f t="shared" si="30"/>
        <v>0</v>
      </c>
      <c r="S97" s="447"/>
      <c r="T97" s="1"/>
      <c r="U97" s="44"/>
      <c r="V97" s="42"/>
      <c r="W97" s="42"/>
      <c r="X97" s="44"/>
      <c r="Y97" s="56"/>
      <c r="Z97" s="188"/>
      <c r="AA97" s="188"/>
    </row>
    <row r="98" spans="1:27" hidden="1">
      <c r="B98" s="55"/>
      <c r="C98" s="2"/>
      <c r="D98" s="764" t="s">
        <v>400</v>
      </c>
      <c r="E98" s="779"/>
      <c r="F98" s="79"/>
      <c r="G98" s="664"/>
      <c r="H98" s="601"/>
      <c r="I98" s="392"/>
      <c r="J98" s="42"/>
      <c r="K98" s="76">
        <f>I98</f>
        <v>0</v>
      </c>
      <c r="L98" s="208"/>
      <c r="M98" s="1"/>
      <c r="N98" s="1"/>
      <c r="O98" s="1"/>
      <c r="P98" s="1"/>
      <c r="Q98" s="81"/>
      <c r="R98" s="541">
        <f t="shared" si="30"/>
        <v>0</v>
      </c>
      <c r="S98" s="447"/>
      <c r="T98" s="1"/>
      <c r="U98" s="44"/>
      <c r="V98" s="42"/>
      <c r="W98" s="42"/>
      <c r="X98" s="44"/>
      <c r="Y98" s="56"/>
      <c r="Z98" s="188"/>
      <c r="AA98" s="188"/>
    </row>
    <row r="99" spans="1:27" s="41" customFormat="1" hidden="1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60"/>
      <c r="H99" s="599"/>
      <c r="I99" s="390"/>
      <c r="J99" s="43"/>
      <c r="K99" s="78">
        <f>I99</f>
        <v>0</v>
      </c>
      <c r="L99" s="77"/>
      <c r="M99" s="13"/>
      <c r="N99" s="13"/>
      <c r="O99" s="13"/>
      <c r="P99" s="13"/>
      <c r="Q99" s="82"/>
      <c r="R99" s="540">
        <f t="shared" si="30"/>
        <v>0</v>
      </c>
      <c r="S99" s="446"/>
      <c r="T99" s="13"/>
      <c r="U99" s="45"/>
      <c r="V99" s="43"/>
      <c r="W99" s="43"/>
      <c r="X99" s="45"/>
      <c r="Y99" s="54"/>
      <c r="Z99" s="188"/>
      <c r="AA99" s="188"/>
    </row>
    <row r="100" spans="1:27" s="41" customFormat="1" hidden="1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60"/>
      <c r="H100" s="599"/>
      <c r="I100" s="390"/>
      <c r="J100" s="43"/>
      <c r="K100" s="78">
        <f>I100</f>
        <v>0</v>
      </c>
      <c r="L100" s="77"/>
      <c r="M100" s="13"/>
      <c r="N100" s="13"/>
      <c r="O100" s="13"/>
      <c r="P100" s="13"/>
      <c r="Q100" s="82"/>
      <c r="R100" s="540">
        <f t="shared" si="30"/>
        <v>0</v>
      </c>
      <c r="S100" s="446"/>
      <c r="T100" s="13"/>
      <c r="U100" s="45"/>
      <c r="V100" s="43"/>
      <c r="W100" s="43"/>
      <c r="X100" s="45"/>
      <c r="Y100" s="54"/>
      <c r="Z100" s="188"/>
      <c r="AA100" s="188"/>
    </row>
    <row r="101" spans="1:27" s="41" customFormat="1" hidden="1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60"/>
      <c r="H101" s="599"/>
      <c r="I101" s="390"/>
      <c r="J101" s="43"/>
      <c r="K101" s="78">
        <f>I101</f>
        <v>0</v>
      </c>
      <c r="L101" s="77"/>
      <c r="M101" s="13"/>
      <c r="N101" s="13"/>
      <c r="O101" s="13"/>
      <c r="P101" s="13"/>
      <c r="Q101" s="82"/>
      <c r="R101" s="540">
        <f t="shared" si="30"/>
        <v>0</v>
      </c>
      <c r="S101" s="446"/>
      <c r="T101" s="13"/>
      <c r="U101" s="45"/>
      <c r="V101" s="43"/>
      <c r="W101" s="43"/>
      <c r="X101" s="45"/>
      <c r="Y101" s="54"/>
      <c r="Z101" s="188"/>
      <c r="AA101" s="188"/>
    </row>
    <row r="102" spans="1:27" s="41" customFormat="1" hidden="1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I102" si="54">F103+F104+F105</f>
        <v>0</v>
      </c>
      <c r="G102" s="660">
        <f t="shared" ref="G102:H102" si="55">G103+G104+G105</f>
        <v>0</v>
      </c>
      <c r="H102" s="599">
        <f t="shared" si="55"/>
        <v>0</v>
      </c>
      <c r="I102" s="390">
        <f t="shared" si="54"/>
        <v>0</v>
      </c>
      <c r="J102" s="43">
        <f t="shared" ref="J102:K102" si="56">J103+J104+J105</f>
        <v>0</v>
      </c>
      <c r="K102" s="78">
        <f t="shared" si="56"/>
        <v>0</v>
      </c>
      <c r="L102" s="77">
        <f>L103+L104+L105</f>
        <v>0</v>
      </c>
      <c r="M102" s="13">
        <f t="shared" ref="M102:X102" si="57">M103+M104+M105</f>
        <v>0</v>
      </c>
      <c r="N102" s="13">
        <f t="shared" si="57"/>
        <v>0</v>
      </c>
      <c r="O102" s="13">
        <f t="shared" si="57"/>
        <v>0</v>
      </c>
      <c r="P102" s="13">
        <f t="shared" si="57"/>
        <v>0</v>
      </c>
      <c r="Q102" s="82">
        <f t="shared" si="57"/>
        <v>0</v>
      </c>
      <c r="R102" s="540">
        <f t="shared" si="30"/>
        <v>0</v>
      </c>
      <c r="S102" s="446">
        <f t="shared" si="57"/>
        <v>0</v>
      </c>
      <c r="T102" s="13">
        <f t="shared" si="57"/>
        <v>0</v>
      </c>
      <c r="U102" s="45">
        <f t="shared" si="57"/>
        <v>0</v>
      </c>
      <c r="V102" s="43">
        <f t="shared" si="57"/>
        <v>0</v>
      </c>
      <c r="W102" s="43">
        <f t="shared" si="57"/>
        <v>0</v>
      </c>
      <c r="X102" s="45">
        <f t="shared" si="57"/>
        <v>0</v>
      </c>
      <c r="Y102" s="54"/>
      <c r="Z102" s="188"/>
      <c r="AA102" s="188"/>
    </row>
    <row r="103" spans="1:27" hidden="1">
      <c r="B103" s="55"/>
      <c r="C103" s="2"/>
      <c r="D103" s="235" t="s">
        <v>320</v>
      </c>
      <c r="E103" s="238"/>
      <c r="F103" s="79"/>
      <c r="G103" s="664"/>
      <c r="H103" s="601"/>
      <c r="I103" s="392"/>
      <c r="J103" s="42"/>
      <c r="K103" s="76">
        <f>I103</f>
        <v>0</v>
      </c>
      <c r="L103" s="75"/>
      <c r="M103" s="1"/>
      <c r="N103" s="1"/>
      <c r="O103" s="1"/>
      <c r="P103" s="1"/>
      <c r="Q103" s="81"/>
      <c r="R103" s="541">
        <f t="shared" si="30"/>
        <v>0</v>
      </c>
      <c r="S103" s="447"/>
      <c r="T103" s="1"/>
      <c r="U103" s="44"/>
      <c r="V103" s="42"/>
      <c r="W103" s="42"/>
      <c r="X103" s="44"/>
      <c r="Y103" s="56"/>
      <c r="Z103" s="188"/>
      <c r="AA103" s="188"/>
    </row>
    <row r="104" spans="1:27" hidden="1">
      <c r="B104" s="55"/>
      <c r="C104" s="2"/>
      <c r="D104" s="235" t="s">
        <v>321</v>
      </c>
      <c r="E104" s="238"/>
      <c r="F104" s="79"/>
      <c r="G104" s="664"/>
      <c r="H104" s="601"/>
      <c r="I104" s="392"/>
      <c r="J104" s="42"/>
      <c r="K104" s="76">
        <f>I104</f>
        <v>0</v>
      </c>
      <c r="L104" s="75"/>
      <c r="M104" s="1"/>
      <c r="N104" s="1"/>
      <c r="O104" s="1"/>
      <c r="P104" s="1"/>
      <c r="Q104" s="81"/>
      <c r="R104" s="541">
        <f t="shared" si="30"/>
        <v>0</v>
      </c>
      <c r="S104" s="447"/>
      <c r="T104" s="1"/>
      <c r="U104" s="44"/>
      <c r="V104" s="42"/>
      <c r="W104" s="42"/>
      <c r="X104" s="44"/>
      <c r="Y104" s="56"/>
      <c r="Z104" s="188"/>
      <c r="AA104" s="188"/>
    </row>
    <row r="105" spans="1:27" hidden="1">
      <c r="B105" s="55"/>
      <c r="C105" s="2"/>
      <c r="D105" s="235" t="s">
        <v>401</v>
      </c>
      <c r="E105" s="238"/>
      <c r="F105" s="79"/>
      <c r="G105" s="664"/>
      <c r="H105" s="601"/>
      <c r="I105" s="392"/>
      <c r="J105" s="42"/>
      <c r="K105" s="76">
        <f>I105</f>
        <v>0</v>
      </c>
      <c r="L105" s="75"/>
      <c r="M105" s="1"/>
      <c r="N105" s="1"/>
      <c r="O105" s="1"/>
      <c r="P105" s="1"/>
      <c r="Q105" s="81"/>
      <c r="R105" s="541">
        <f t="shared" si="30"/>
        <v>0</v>
      </c>
      <c r="S105" s="447"/>
      <c r="T105" s="1"/>
      <c r="U105" s="44"/>
      <c r="V105" s="42"/>
      <c r="W105" s="42"/>
      <c r="X105" s="44"/>
      <c r="Y105" s="56"/>
      <c r="Z105" s="188"/>
      <c r="AA105" s="188"/>
    </row>
    <row r="106" spans="1:27" s="18" customFormat="1" hidden="1">
      <c r="A106" s="127" t="s">
        <v>41</v>
      </c>
      <c r="B106" s="92" t="s">
        <v>739</v>
      </c>
      <c r="C106" s="769" t="s">
        <v>42</v>
      </c>
      <c r="D106" s="770"/>
      <c r="E106" s="770"/>
      <c r="F106" s="93">
        <f t="shared" ref="F106:I106" si="58">F107+F108+F109+F110+F111+F112+F113+F114+F115+F116+F117+F118</f>
        <v>0</v>
      </c>
      <c r="G106" s="663">
        <f t="shared" ref="G106:H106" si="59">G107+G108+G109+G110+G111+G112+G113+G114+G115+G116+G117+G118</f>
        <v>0</v>
      </c>
      <c r="H106" s="600">
        <f t="shared" si="59"/>
        <v>0</v>
      </c>
      <c r="I106" s="391">
        <f t="shared" si="58"/>
        <v>0</v>
      </c>
      <c r="J106" s="97">
        <f t="shared" ref="J106:X106" si="60">J107+J108+J109+J110+J111+J112+J113+J114+J115+J116+J117+J118</f>
        <v>0</v>
      </c>
      <c r="K106" s="96">
        <f t="shared" si="60"/>
        <v>0</v>
      </c>
      <c r="L106" s="94">
        <f t="shared" si="60"/>
        <v>0</v>
      </c>
      <c r="M106" s="95">
        <f t="shared" si="60"/>
        <v>0</v>
      </c>
      <c r="N106" s="95">
        <f t="shared" si="60"/>
        <v>0</v>
      </c>
      <c r="O106" s="95">
        <f t="shared" si="60"/>
        <v>0</v>
      </c>
      <c r="P106" s="95">
        <f t="shared" si="60"/>
        <v>0</v>
      </c>
      <c r="Q106" s="98">
        <f t="shared" si="60"/>
        <v>0</v>
      </c>
      <c r="R106" s="539">
        <f t="shared" si="30"/>
        <v>0</v>
      </c>
      <c r="S106" s="445">
        <f t="shared" si="60"/>
        <v>0</v>
      </c>
      <c r="T106" s="95">
        <f t="shared" si="60"/>
        <v>0</v>
      </c>
      <c r="U106" s="99">
        <f t="shared" si="60"/>
        <v>0</v>
      </c>
      <c r="V106" s="97">
        <f t="shared" si="60"/>
        <v>0</v>
      </c>
      <c r="W106" s="97">
        <f t="shared" si="60"/>
        <v>0</v>
      </c>
      <c r="X106" s="99">
        <f t="shared" si="60"/>
        <v>0</v>
      </c>
      <c r="Y106" s="52"/>
      <c r="Z106" s="188"/>
      <c r="AA106" s="188"/>
    </row>
    <row r="107" spans="1:27" hidden="1">
      <c r="B107" s="55"/>
      <c r="C107" s="2"/>
      <c r="D107" s="764" t="s">
        <v>322</v>
      </c>
      <c r="E107" s="764"/>
      <c r="F107" s="79"/>
      <c r="G107" s="664"/>
      <c r="H107" s="601"/>
      <c r="I107" s="392"/>
      <c r="J107" s="42"/>
      <c r="K107" s="76">
        <f t="shared" ref="K107:K118" si="61">I107</f>
        <v>0</v>
      </c>
      <c r="L107" s="75"/>
      <c r="M107" s="1"/>
      <c r="N107" s="1"/>
      <c r="O107" s="1"/>
      <c r="P107" s="1"/>
      <c r="Q107" s="81"/>
      <c r="R107" s="541">
        <f t="shared" si="30"/>
        <v>0</v>
      </c>
      <c r="S107" s="447"/>
      <c r="T107" s="1"/>
      <c r="U107" s="44"/>
      <c r="V107" s="42"/>
      <c r="W107" s="42"/>
      <c r="X107" s="44"/>
      <c r="Y107" s="56"/>
      <c r="Z107" s="188"/>
      <c r="AA107" s="188" t="e">
        <f>Z107-#REF!</f>
        <v>#REF!</v>
      </c>
    </row>
    <row r="108" spans="1:27" hidden="1">
      <c r="B108" s="55"/>
      <c r="C108" s="2"/>
      <c r="D108" s="764" t="s">
        <v>323</v>
      </c>
      <c r="E108" s="764"/>
      <c r="F108" s="79"/>
      <c r="G108" s="664"/>
      <c r="H108" s="601"/>
      <c r="I108" s="392"/>
      <c r="J108" s="42"/>
      <c r="K108" s="76">
        <f t="shared" si="61"/>
        <v>0</v>
      </c>
      <c r="L108" s="75"/>
      <c r="M108" s="1"/>
      <c r="N108" s="1"/>
      <c r="O108" s="1"/>
      <c r="P108" s="1"/>
      <c r="Q108" s="81"/>
      <c r="R108" s="541">
        <f t="shared" si="30"/>
        <v>0</v>
      </c>
      <c r="S108" s="447"/>
      <c r="T108" s="1"/>
      <c r="U108" s="44"/>
      <c r="V108" s="42"/>
      <c r="W108" s="42"/>
      <c r="X108" s="44"/>
      <c r="Y108" s="56"/>
      <c r="Z108" s="188"/>
      <c r="AA108" s="188" t="e">
        <f>Z108-#REF!</f>
        <v>#REF!</v>
      </c>
    </row>
    <row r="109" spans="1:27" hidden="1">
      <c r="B109" s="55"/>
      <c r="C109" s="2"/>
      <c r="D109" s="764" t="s">
        <v>324</v>
      </c>
      <c r="E109" s="764"/>
      <c r="F109" s="79"/>
      <c r="G109" s="664"/>
      <c r="H109" s="601"/>
      <c r="I109" s="392"/>
      <c r="J109" s="42"/>
      <c r="K109" s="76">
        <f t="shared" si="61"/>
        <v>0</v>
      </c>
      <c r="L109" s="75"/>
      <c r="M109" s="1"/>
      <c r="N109" s="1"/>
      <c r="O109" s="1"/>
      <c r="P109" s="1"/>
      <c r="Q109" s="81"/>
      <c r="R109" s="541">
        <f t="shared" si="30"/>
        <v>0</v>
      </c>
      <c r="S109" s="447"/>
      <c r="T109" s="1"/>
      <c r="U109" s="44"/>
      <c r="V109" s="42"/>
      <c r="W109" s="42"/>
      <c r="X109" s="44"/>
      <c r="Y109" s="56"/>
      <c r="Z109" s="188"/>
      <c r="AA109" s="188" t="e">
        <f>Z109-#REF!</f>
        <v>#REF!</v>
      </c>
    </row>
    <row r="110" spans="1:27" hidden="1">
      <c r="B110" s="55"/>
      <c r="C110" s="2"/>
      <c r="D110" s="764" t="s">
        <v>325</v>
      </c>
      <c r="E110" s="764"/>
      <c r="F110" s="79"/>
      <c r="G110" s="664"/>
      <c r="H110" s="601"/>
      <c r="I110" s="392"/>
      <c r="J110" s="42"/>
      <c r="K110" s="76">
        <f t="shared" si="61"/>
        <v>0</v>
      </c>
      <c r="L110" s="75"/>
      <c r="M110" s="1"/>
      <c r="N110" s="1"/>
      <c r="O110" s="1"/>
      <c r="P110" s="1"/>
      <c r="Q110" s="81"/>
      <c r="R110" s="541">
        <f t="shared" si="30"/>
        <v>0</v>
      </c>
      <c r="S110" s="447"/>
      <c r="T110" s="1"/>
      <c r="U110" s="44"/>
      <c r="V110" s="42"/>
      <c r="W110" s="42"/>
      <c r="X110" s="44"/>
      <c r="Y110" s="56"/>
      <c r="Z110" s="188"/>
      <c r="AA110" s="188" t="e">
        <f>Z110-#REF!</f>
        <v>#REF!</v>
      </c>
    </row>
    <row r="111" spans="1:27" hidden="1">
      <c r="B111" s="55"/>
      <c r="C111" s="2"/>
      <c r="D111" s="764" t="s">
        <v>326</v>
      </c>
      <c r="E111" s="764"/>
      <c r="F111" s="79"/>
      <c r="G111" s="664"/>
      <c r="H111" s="601"/>
      <c r="I111" s="392"/>
      <c r="J111" s="42"/>
      <c r="K111" s="76">
        <f t="shared" si="61"/>
        <v>0</v>
      </c>
      <c r="L111" s="75"/>
      <c r="M111" s="1"/>
      <c r="N111" s="1"/>
      <c r="O111" s="1"/>
      <c r="P111" s="1"/>
      <c r="Q111" s="81"/>
      <c r="R111" s="541">
        <f t="shared" si="30"/>
        <v>0</v>
      </c>
      <c r="S111" s="447"/>
      <c r="T111" s="1"/>
      <c r="U111" s="44"/>
      <c r="V111" s="42"/>
      <c r="W111" s="42"/>
      <c r="X111" s="44"/>
      <c r="Y111" s="56"/>
      <c r="Z111" s="188"/>
      <c r="AA111" s="188" t="e">
        <f>Z111-#REF!</f>
        <v>#REF!</v>
      </c>
    </row>
    <row r="112" spans="1:27" hidden="1">
      <c r="B112" s="55"/>
      <c r="C112" s="2"/>
      <c r="D112" s="764" t="s">
        <v>327</v>
      </c>
      <c r="E112" s="764"/>
      <c r="F112" s="79"/>
      <c r="G112" s="664"/>
      <c r="H112" s="601"/>
      <c r="I112" s="392"/>
      <c r="J112" s="42"/>
      <c r="K112" s="76">
        <f t="shared" si="61"/>
        <v>0</v>
      </c>
      <c r="L112" s="75"/>
      <c r="M112" s="1"/>
      <c r="N112" s="1"/>
      <c r="O112" s="1"/>
      <c r="P112" s="1"/>
      <c r="Q112" s="81"/>
      <c r="R112" s="541">
        <f t="shared" si="30"/>
        <v>0</v>
      </c>
      <c r="S112" s="447"/>
      <c r="T112" s="1"/>
      <c r="U112" s="44"/>
      <c r="V112" s="42"/>
      <c r="W112" s="42"/>
      <c r="X112" s="44"/>
      <c r="Y112" s="56"/>
      <c r="Z112" s="188"/>
      <c r="AA112" s="188" t="e">
        <f>Z112-#REF!</f>
        <v>#REF!</v>
      </c>
    </row>
    <row r="113" spans="1:27" hidden="1">
      <c r="B113" s="55"/>
      <c r="C113" s="2"/>
      <c r="D113" s="764" t="s">
        <v>328</v>
      </c>
      <c r="E113" s="764"/>
      <c r="F113" s="79"/>
      <c r="G113" s="664"/>
      <c r="H113" s="601"/>
      <c r="I113" s="392"/>
      <c r="J113" s="42"/>
      <c r="K113" s="76">
        <f t="shared" si="61"/>
        <v>0</v>
      </c>
      <c r="L113" s="75"/>
      <c r="M113" s="1"/>
      <c r="N113" s="1"/>
      <c r="O113" s="1"/>
      <c r="P113" s="1"/>
      <c r="Q113" s="81"/>
      <c r="R113" s="541">
        <f t="shared" si="30"/>
        <v>0</v>
      </c>
      <c r="S113" s="447"/>
      <c r="T113" s="1"/>
      <c r="U113" s="44"/>
      <c r="V113" s="42"/>
      <c r="W113" s="42"/>
      <c r="X113" s="44"/>
      <c r="Y113" s="56"/>
      <c r="Z113" s="188"/>
      <c r="AA113" s="188" t="e">
        <f>Z113-#REF!</f>
        <v>#REF!</v>
      </c>
    </row>
    <row r="114" spans="1:27" hidden="1">
      <c r="B114" s="55"/>
      <c r="C114" s="2"/>
      <c r="D114" s="764" t="s">
        <v>329</v>
      </c>
      <c r="E114" s="764"/>
      <c r="F114" s="79"/>
      <c r="G114" s="664"/>
      <c r="H114" s="601"/>
      <c r="I114" s="392"/>
      <c r="J114" s="42"/>
      <c r="K114" s="76">
        <f t="shared" si="61"/>
        <v>0</v>
      </c>
      <c r="L114" s="75"/>
      <c r="M114" s="1"/>
      <c r="N114" s="1"/>
      <c r="O114" s="1"/>
      <c r="P114" s="1"/>
      <c r="Q114" s="81"/>
      <c r="R114" s="541">
        <f t="shared" si="30"/>
        <v>0</v>
      </c>
      <c r="S114" s="447"/>
      <c r="T114" s="1"/>
      <c r="U114" s="44"/>
      <c r="V114" s="42"/>
      <c r="W114" s="42"/>
      <c r="X114" s="44"/>
      <c r="Y114" s="56"/>
      <c r="Z114" s="188"/>
      <c r="AA114" s="188" t="e">
        <f>Z114-#REF!</f>
        <v>#REF!</v>
      </c>
    </row>
    <row r="115" spans="1:27" hidden="1">
      <c r="B115" s="55"/>
      <c r="C115" s="2"/>
      <c r="D115" s="764" t="s">
        <v>330</v>
      </c>
      <c r="E115" s="764"/>
      <c r="F115" s="79"/>
      <c r="G115" s="664"/>
      <c r="H115" s="601"/>
      <c r="I115" s="392"/>
      <c r="J115" s="42"/>
      <c r="K115" s="76">
        <f t="shared" si="61"/>
        <v>0</v>
      </c>
      <c r="L115" s="75"/>
      <c r="M115" s="1"/>
      <c r="N115" s="1"/>
      <c r="O115" s="1"/>
      <c r="P115" s="1"/>
      <c r="Q115" s="81"/>
      <c r="R115" s="541">
        <f t="shared" si="30"/>
        <v>0</v>
      </c>
      <c r="S115" s="447"/>
      <c r="T115" s="1"/>
      <c r="U115" s="44"/>
      <c r="V115" s="42"/>
      <c r="W115" s="42"/>
      <c r="X115" s="44"/>
      <c r="Y115" s="56"/>
      <c r="Z115" s="188"/>
      <c r="AA115" s="188" t="e">
        <f>Z115-#REF!</f>
        <v>#REF!</v>
      </c>
    </row>
    <row r="116" spans="1:27" hidden="1">
      <c r="B116" s="57"/>
      <c r="C116" s="20"/>
      <c r="D116" s="764" t="s">
        <v>868</v>
      </c>
      <c r="E116" s="779"/>
      <c r="F116" s="79"/>
      <c r="G116" s="664"/>
      <c r="H116" s="601"/>
      <c r="I116" s="392"/>
      <c r="J116" s="42"/>
      <c r="K116" s="76">
        <f t="shared" si="61"/>
        <v>0</v>
      </c>
      <c r="L116" s="75"/>
      <c r="M116" s="1"/>
      <c r="N116" s="1"/>
      <c r="O116" s="1"/>
      <c r="P116" s="1"/>
      <c r="Q116" s="81"/>
      <c r="R116" s="541">
        <f t="shared" si="30"/>
        <v>0</v>
      </c>
      <c r="S116" s="447"/>
      <c r="T116" s="1"/>
      <c r="U116" s="44"/>
      <c r="V116" s="42"/>
      <c r="W116" s="42"/>
      <c r="X116" s="44"/>
      <c r="Y116" s="56"/>
      <c r="Z116" s="188"/>
      <c r="AA116" s="188"/>
    </row>
    <row r="117" spans="1:27" hidden="1">
      <c r="B117" s="57"/>
      <c r="C117" s="20"/>
      <c r="D117" s="764" t="s">
        <v>869</v>
      </c>
      <c r="E117" s="779"/>
      <c r="F117" s="79"/>
      <c r="G117" s="664"/>
      <c r="H117" s="601"/>
      <c r="I117" s="392"/>
      <c r="J117" s="42"/>
      <c r="K117" s="76">
        <f t="shared" si="61"/>
        <v>0</v>
      </c>
      <c r="L117" s="75"/>
      <c r="M117" s="1"/>
      <c r="N117" s="1"/>
      <c r="O117" s="1"/>
      <c r="P117" s="1"/>
      <c r="Q117" s="81"/>
      <c r="R117" s="541">
        <f t="shared" si="30"/>
        <v>0</v>
      </c>
      <c r="S117" s="447"/>
      <c r="T117" s="1"/>
      <c r="U117" s="44"/>
      <c r="V117" s="42"/>
      <c r="W117" s="42"/>
      <c r="X117" s="44"/>
      <c r="Y117" s="56"/>
      <c r="Z117" s="188"/>
      <c r="AA117" s="188"/>
    </row>
    <row r="118" spans="1:27" ht="15.75" hidden="1" thickBot="1">
      <c r="B118" s="57"/>
      <c r="C118" s="20"/>
      <c r="D118" s="772" t="s">
        <v>331</v>
      </c>
      <c r="E118" s="772"/>
      <c r="F118" s="79"/>
      <c r="G118" s="664"/>
      <c r="H118" s="601"/>
      <c r="I118" s="392"/>
      <c r="J118" s="42"/>
      <c r="K118" s="76">
        <f t="shared" si="61"/>
        <v>0</v>
      </c>
      <c r="L118" s="75"/>
      <c r="M118" s="1"/>
      <c r="N118" s="1"/>
      <c r="O118" s="1"/>
      <c r="P118" s="1"/>
      <c r="Q118" s="81"/>
      <c r="R118" s="541">
        <f t="shared" si="30"/>
        <v>0</v>
      </c>
      <c r="S118" s="447"/>
      <c r="T118" s="1"/>
      <c r="U118" s="44"/>
      <c r="V118" s="42"/>
      <c r="W118" s="42"/>
      <c r="X118" s="44"/>
      <c r="Y118" s="56"/>
      <c r="Z118" s="188"/>
      <c r="AA118" s="188"/>
    </row>
    <row r="119" spans="1:27" ht="15.75" thickBot="1">
      <c r="B119" s="100" t="s">
        <v>43</v>
      </c>
      <c r="C119" s="773" t="s">
        <v>44</v>
      </c>
      <c r="D119" s="774"/>
      <c r="E119" s="774"/>
      <c r="F119" s="85">
        <f t="shared" ref="F119:X119" si="62">F120+F121+F125+F128+F136+F137+F138+F139+F145+F148+F149</f>
        <v>0</v>
      </c>
      <c r="G119" s="661">
        <f t="shared" ref="G119:H119" si="63">G120+G121+G125+G128+G136+G137+G138+G139+G145+G148+G149</f>
        <v>53511</v>
      </c>
      <c r="H119" s="597">
        <f t="shared" si="63"/>
        <v>89768</v>
      </c>
      <c r="I119" s="388">
        <f t="shared" si="62"/>
        <v>90948</v>
      </c>
      <c r="J119" s="89">
        <f t="shared" si="62"/>
        <v>80788</v>
      </c>
      <c r="K119" s="88">
        <f t="shared" si="62"/>
        <v>0</v>
      </c>
      <c r="L119" s="86">
        <f t="shared" si="62"/>
        <v>295</v>
      </c>
      <c r="M119" s="87">
        <f t="shared" si="62"/>
        <v>40000</v>
      </c>
      <c r="N119" s="87">
        <f t="shared" si="62"/>
        <v>12016</v>
      </c>
      <c r="O119" s="87">
        <f t="shared" si="62"/>
        <v>0</v>
      </c>
      <c r="P119" s="87">
        <f t="shared" si="62"/>
        <v>1200</v>
      </c>
      <c r="Q119" s="90">
        <f t="shared" si="62"/>
        <v>9022</v>
      </c>
      <c r="R119" s="536">
        <f t="shared" si="30"/>
        <v>62533</v>
      </c>
      <c r="S119" s="442">
        <f t="shared" si="62"/>
        <v>27235</v>
      </c>
      <c r="T119" s="87">
        <f t="shared" si="62"/>
        <v>0</v>
      </c>
      <c r="U119" s="91">
        <f t="shared" si="62"/>
        <v>1180</v>
      </c>
      <c r="V119" s="89">
        <f t="shared" si="62"/>
        <v>0</v>
      </c>
      <c r="W119" s="89">
        <f t="shared" si="62"/>
        <v>0</v>
      </c>
      <c r="X119" s="91">
        <f t="shared" si="62"/>
        <v>0</v>
      </c>
      <c r="Y119" s="52"/>
      <c r="Z119" s="188"/>
    </row>
    <row r="120" spans="1:27" s="41" customFormat="1" hidden="1">
      <c r="A120" s="127" t="s">
        <v>45</v>
      </c>
      <c r="B120" s="125" t="s">
        <v>740</v>
      </c>
      <c r="C120" s="775" t="s">
        <v>402</v>
      </c>
      <c r="D120" s="776"/>
      <c r="E120" s="776"/>
      <c r="F120" s="109"/>
      <c r="G120" s="665"/>
      <c r="H120" s="602"/>
      <c r="I120" s="393"/>
      <c r="J120" s="113"/>
      <c r="K120" s="112"/>
      <c r="L120" s="110"/>
      <c r="M120" s="111"/>
      <c r="N120" s="111"/>
      <c r="O120" s="111"/>
      <c r="P120" s="111"/>
      <c r="Q120" s="114"/>
      <c r="R120" s="543">
        <f t="shared" si="30"/>
        <v>0</v>
      </c>
      <c r="S120" s="449"/>
      <c r="T120" s="111"/>
      <c r="U120" s="115"/>
      <c r="V120" s="113"/>
      <c r="W120" s="113"/>
      <c r="X120" s="115"/>
      <c r="Y120" s="54"/>
      <c r="Z120" s="188"/>
    </row>
    <row r="121" spans="1:27" s="41" customFormat="1">
      <c r="A121" s="127" t="s">
        <v>46</v>
      </c>
      <c r="B121" s="108" t="s">
        <v>741</v>
      </c>
      <c r="C121" s="777" t="s">
        <v>47</v>
      </c>
      <c r="D121" s="778"/>
      <c r="E121" s="778"/>
      <c r="F121" s="109">
        <f t="shared" ref="F121:I121" si="64">F122+F123+F124</f>
        <v>0</v>
      </c>
      <c r="G121" s="665">
        <f t="shared" ref="G121:H121" si="65">G122+G123+G124</f>
        <v>40000</v>
      </c>
      <c r="H121" s="602">
        <f t="shared" si="65"/>
        <v>40000</v>
      </c>
      <c r="I121" s="393">
        <f t="shared" si="64"/>
        <v>40000</v>
      </c>
      <c r="J121" s="113">
        <f t="shared" ref="J121:K121" si="66">J122+J123+J124</f>
        <v>40000</v>
      </c>
      <c r="K121" s="112">
        <f t="shared" si="66"/>
        <v>0</v>
      </c>
      <c r="L121" s="110">
        <f>L122+L123+L124</f>
        <v>0</v>
      </c>
      <c r="M121" s="111">
        <f t="shared" ref="M121:X121" si="67">M122+M123+M124</f>
        <v>40000</v>
      </c>
      <c r="N121" s="111">
        <f t="shared" si="67"/>
        <v>0</v>
      </c>
      <c r="O121" s="111">
        <f t="shared" si="67"/>
        <v>0</v>
      </c>
      <c r="P121" s="111">
        <f t="shared" si="67"/>
        <v>0</v>
      </c>
      <c r="Q121" s="114">
        <f t="shared" si="67"/>
        <v>0</v>
      </c>
      <c r="R121" s="543">
        <f t="shared" si="30"/>
        <v>40000</v>
      </c>
      <c r="S121" s="449">
        <f t="shared" si="67"/>
        <v>0</v>
      </c>
      <c r="T121" s="111">
        <f t="shared" si="67"/>
        <v>0</v>
      </c>
      <c r="U121" s="115">
        <f t="shared" si="67"/>
        <v>0</v>
      </c>
      <c r="V121" s="113">
        <f t="shared" si="67"/>
        <v>0</v>
      </c>
      <c r="W121" s="113">
        <f t="shared" si="67"/>
        <v>0</v>
      </c>
      <c r="X121" s="115">
        <f t="shared" si="67"/>
        <v>0</v>
      </c>
      <c r="Y121" s="54"/>
      <c r="Z121" s="188"/>
    </row>
    <row r="122" spans="1:27" s="209" customFormat="1" hidden="1">
      <c r="A122" s="127"/>
      <c r="B122" s="189"/>
      <c r="C122" s="198"/>
      <c r="D122" s="780" t="s">
        <v>332</v>
      </c>
      <c r="E122" s="780"/>
      <c r="F122" s="201"/>
      <c r="G122" s="666">
        <f>SUM(K122:W122)</f>
        <v>0</v>
      </c>
      <c r="H122" s="603">
        <f>SUM(K122:W122)</f>
        <v>0</v>
      </c>
      <c r="I122" s="394">
        <f>SUM(L122:X122)</f>
        <v>0</v>
      </c>
      <c r="J122" s="192"/>
      <c r="K122" s="200"/>
      <c r="L122" s="199"/>
      <c r="M122" s="193"/>
      <c r="N122" s="193"/>
      <c r="O122" s="193"/>
      <c r="P122" s="193"/>
      <c r="Q122" s="194"/>
      <c r="R122" s="538">
        <f t="shared" si="30"/>
        <v>0</v>
      </c>
      <c r="S122" s="444"/>
      <c r="T122" s="193"/>
      <c r="U122" s="195"/>
      <c r="V122" s="192"/>
      <c r="W122" s="192"/>
      <c r="X122" s="195"/>
      <c r="Y122" s="239"/>
      <c r="Z122" s="210"/>
    </row>
    <row r="123" spans="1:27" s="209" customFormat="1" hidden="1">
      <c r="A123" s="127"/>
      <c r="B123" s="189"/>
      <c r="C123" s="198"/>
      <c r="D123" s="780" t="s">
        <v>333</v>
      </c>
      <c r="E123" s="780"/>
      <c r="F123" s="201"/>
      <c r="G123" s="666">
        <f>SUM(K123:W123)</f>
        <v>0</v>
      </c>
      <c r="H123" s="603">
        <f>SUM(K123:W123)</f>
        <v>0</v>
      </c>
      <c r="I123" s="394">
        <f>SUM(L123:X123)</f>
        <v>0</v>
      </c>
      <c r="J123" s="192"/>
      <c r="K123" s="200"/>
      <c r="L123" s="199"/>
      <c r="M123" s="193"/>
      <c r="N123" s="193"/>
      <c r="O123" s="193"/>
      <c r="P123" s="193"/>
      <c r="Q123" s="194"/>
      <c r="R123" s="538">
        <f t="shared" si="30"/>
        <v>0</v>
      </c>
      <c r="S123" s="444"/>
      <c r="T123" s="193"/>
      <c r="U123" s="195"/>
      <c r="V123" s="192"/>
      <c r="W123" s="192"/>
      <c r="X123" s="195"/>
      <c r="Y123" s="239"/>
      <c r="Z123" s="210"/>
    </row>
    <row r="124" spans="1:27" s="209" customFormat="1">
      <c r="A124" s="127"/>
      <c r="B124" s="189"/>
      <c r="C124" s="198"/>
      <c r="D124" s="780" t="s">
        <v>403</v>
      </c>
      <c r="E124" s="780"/>
      <c r="F124" s="201">
        <v>0</v>
      </c>
      <c r="G124" s="666">
        <v>40000</v>
      </c>
      <c r="H124" s="603">
        <f>SUM(Q124:W124)</f>
        <v>40000</v>
      </c>
      <c r="I124" s="394">
        <f>SUM(R124:X124)</f>
        <v>40000</v>
      </c>
      <c r="J124" s="192">
        <f>I124</f>
        <v>40000</v>
      </c>
      <c r="K124" s="200"/>
      <c r="L124" s="199"/>
      <c r="M124" s="193">
        <v>40000</v>
      </c>
      <c r="N124" s="193"/>
      <c r="O124" s="193"/>
      <c r="P124" s="193"/>
      <c r="Q124" s="194"/>
      <c r="R124" s="538">
        <f t="shared" si="30"/>
        <v>40000</v>
      </c>
      <c r="S124" s="444"/>
      <c r="T124" s="193"/>
      <c r="U124" s="195"/>
      <c r="V124" s="192"/>
      <c r="W124" s="192"/>
      <c r="X124" s="195"/>
      <c r="Y124" s="239"/>
      <c r="Z124" s="210"/>
    </row>
    <row r="125" spans="1:27" s="41" customFormat="1">
      <c r="A125" s="127" t="s">
        <v>48</v>
      </c>
      <c r="B125" s="108" t="s">
        <v>742</v>
      </c>
      <c r="C125" s="777" t="s">
        <v>49</v>
      </c>
      <c r="D125" s="778"/>
      <c r="E125" s="778"/>
      <c r="F125" s="109">
        <f>F126+F127</f>
        <v>0</v>
      </c>
      <c r="G125" s="665">
        <f t="shared" ref="G125:K125" si="68">G126+G127</f>
        <v>0</v>
      </c>
      <c r="H125" s="602">
        <f t="shared" ref="H125" si="69">H126+H127</f>
        <v>10160</v>
      </c>
      <c r="I125" s="393">
        <f t="shared" si="68"/>
        <v>10160</v>
      </c>
      <c r="J125" s="113">
        <f t="shared" si="68"/>
        <v>0</v>
      </c>
      <c r="K125" s="112">
        <f t="shared" si="68"/>
        <v>0</v>
      </c>
      <c r="L125" s="110">
        <f t="shared" ref="L125:X125" si="70">L126+L127</f>
        <v>0</v>
      </c>
      <c r="M125" s="111">
        <f t="shared" si="70"/>
        <v>0</v>
      </c>
      <c r="N125" s="111">
        <f t="shared" si="70"/>
        <v>0</v>
      </c>
      <c r="O125" s="111">
        <f t="shared" si="70"/>
        <v>0</v>
      </c>
      <c r="P125" s="111">
        <f t="shared" si="70"/>
        <v>0</v>
      </c>
      <c r="Q125" s="114">
        <f t="shared" si="70"/>
        <v>0</v>
      </c>
      <c r="R125" s="543">
        <f t="shared" si="30"/>
        <v>0</v>
      </c>
      <c r="S125" s="449">
        <f t="shared" si="70"/>
        <v>10160</v>
      </c>
      <c r="T125" s="111">
        <f t="shared" si="70"/>
        <v>0</v>
      </c>
      <c r="U125" s="115">
        <f t="shared" si="70"/>
        <v>0</v>
      </c>
      <c r="V125" s="113">
        <f t="shared" si="70"/>
        <v>0</v>
      </c>
      <c r="W125" s="113">
        <f t="shared" si="70"/>
        <v>0</v>
      </c>
      <c r="X125" s="115">
        <f t="shared" si="70"/>
        <v>0</v>
      </c>
      <c r="Y125" s="54"/>
      <c r="Z125" s="188"/>
    </row>
    <row r="126" spans="1:27">
      <c r="B126" s="189"/>
      <c r="C126" s="198"/>
      <c r="D126" s="780" t="s">
        <v>404</v>
      </c>
      <c r="E126" s="780"/>
      <c r="F126" s="201">
        <v>0</v>
      </c>
      <c r="G126" s="666">
        <v>0</v>
      </c>
      <c r="H126" s="603">
        <f>SUM(Q126:W126)</f>
        <v>10160</v>
      </c>
      <c r="I126" s="394">
        <f>SUM(R126:X126)</f>
        <v>10160</v>
      </c>
      <c r="J126" s="192"/>
      <c r="K126" s="200"/>
      <c r="L126" s="199"/>
      <c r="M126" s="193"/>
      <c r="N126" s="193"/>
      <c r="O126" s="193"/>
      <c r="P126" s="193"/>
      <c r="Q126" s="194"/>
      <c r="R126" s="538">
        <f t="shared" si="30"/>
        <v>0</v>
      </c>
      <c r="S126" s="444">
        <v>10160</v>
      </c>
      <c r="T126" s="193"/>
      <c r="U126" s="195"/>
      <c r="V126" s="192"/>
      <c r="W126" s="192"/>
      <c r="X126" s="195"/>
      <c r="Y126" s="56"/>
      <c r="Z126" s="188"/>
    </row>
    <row r="127" spans="1:27" hidden="1">
      <c r="B127" s="189"/>
      <c r="C127" s="198"/>
      <c r="D127" s="780" t="s">
        <v>405</v>
      </c>
      <c r="E127" s="780"/>
      <c r="F127" s="201"/>
      <c r="G127" s="666"/>
      <c r="H127" s="603"/>
      <c r="I127" s="394"/>
      <c r="J127" s="192"/>
      <c r="K127" s="200"/>
      <c r="L127" s="199"/>
      <c r="M127" s="193"/>
      <c r="N127" s="193"/>
      <c r="O127" s="193"/>
      <c r="P127" s="193"/>
      <c r="Q127" s="194"/>
      <c r="R127" s="538">
        <f t="shared" si="30"/>
        <v>0</v>
      </c>
      <c r="S127" s="444"/>
      <c r="T127" s="193"/>
      <c r="U127" s="195"/>
      <c r="V127" s="192"/>
      <c r="W127" s="192"/>
      <c r="X127" s="195"/>
      <c r="Y127" s="56"/>
      <c r="Z127" s="188"/>
    </row>
    <row r="128" spans="1:27" s="41" customFormat="1" hidden="1">
      <c r="A128" s="127" t="s">
        <v>50</v>
      </c>
      <c r="B128" s="108" t="s">
        <v>743</v>
      </c>
      <c r="C128" s="777" t="s">
        <v>51</v>
      </c>
      <c r="D128" s="778"/>
      <c r="E128" s="778"/>
      <c r="F128" s="109">
        <f t="shared" ref="F128" si="71">F129+F130+F131+F132+F133+F134+F135</f>
        <v>0</v>
      </c>
      <c r="G128" s="665">
        <f t="shared" ref="G128:G138" si="72">SUM(K128:W128)</f>
        <v>0</v>
      </c>
      <c r="H128" s="602">
        <f t="shared" ref="H128:I138" si="73">SUM(K128:W128)</f>
        <v>0</v>
      </c>
      <c r="I128" s="393">
        <f t="shared" si="73"/>
        <v>0</v>
      </c>
      <c r="J128" s="113">
        <f t="shared" ref="J128:K128" si="74">J129+J130+J131+J132+J133+J134+J135</f>
        <v>0</v>
      </c>
      <c r="K128" s="112">
        <f t="shared" si="74"/>
        <v>0</v>
      </c>
      <c r="L128" s="110">
        <f>L129+L130+L131+L132+L133+L134+L135</f>
        <v>0</v>
      </c>
      <c r="M128" s="111">
        <f t="shared" ref="M128:X128" si="75">M129+M130+M131+M132+M133+M134+M135</f>
        <v>0</v>
      </c>
      <c r="N128" s="111">
        <f t="shared" si="75"/>
        <v>0</v>
      </c>
      <c r="O128" s="111">
        <f t="shared" si="75"/>
        <v>0</v>
      </c>
      <c r="P128" s="111">
        <f t="shared" si="75"/>
        <v>0</v>
      </c>
      <c r="Q128" s="114">
        <f t="shared" si="75"/>
        <v>0</v>
      </c>
      <c r="R128" s="543">
        <f t="shared" si="30"/>
        <v>0</v>
      </c>
      <c r="S128" s="449">
        <f t="shared" si="75"/>
        <v>0</v>
      </c>
      <c r="T128" s="111">
        <f t="shared" si="75"/>
        <v>0</v>
      </c>
      <c r="U128" s="115">
        <f t="shared" si="75"/>
        <v>0</v>
      </c>
      <c r="V128" s="113">
        <f t="shared" si="75"/>
        <v>0</v>
      </c>
      <c r="W128" s="113">
        <f t="shared" si="75"/>
        <v>0</v>
      </c>
      <c r="X128" s="115">
        <f t="shared" si="75"/>
        <v>0</v>
      </c>
      <c r="Y128" s="54"/>
      <c r="Z128" s="188"/>
    </row>
    <row r="129" spans="1:26" hidden="1">
      <c r="B129" s="55"/>
      <c r="C129" s="2"/>
      <c r="D129" s="764" t="s">
        <v>334</v>
      </c>
      <c r="E129" s="764"/>
      <c r="F129" s="79"/>
      <c r="G129" s="664">
        <f t="shared" si="72"/>
        <v>0</v>
      </c>
      <c r="H129" s="601">
        <f t="shared" si="73"/>
        <v>0</v>
      </c>
      <c r="I129" s="392">
        <f t="shared" si="73"/>
        <v>0</v>
      </c>
      <c r="J129" s="42"/>
      <c r="K129" s="76"/>
      <c r="L129" s="75"/>
      <c r="M129" s="1"/>
      <c r="N129" s="1"/>
      <c r="O129" s="1"/>
      <c r="P129" s="1"/>
      <c r="Q129" s="81"/>
      <c r="R129" s="541">
        <f t="shared" si="30"/>
        <v>0</v>
      </c>
      <c r="S129" s="447"/>
      <c r="T129" s="1"/>
      <c r="U129" s="44"/>
      <c r="V129" s="42"/>
      <c r="W129" s="42"/>
      <c r="X129" s="44"/>
      <c r="Y129" s="56"/>
      <c r="Z129" s="188"/>
    </row>
    <row r="130" spans="1:26" ht="27" hidden="1" customHeight="1">
      <c r="B130" s="55"/>
      <c r="C130" s="2"/>
      <c r="D130" s="735" t="s">
        <v>491</v>
      </c>
      <c r="E130" s="735"/>
      <c r="F130" s="79"/>
      <c r="G130" s="664">
        <f t="shared" si="72"/>
        <v>0</v>
      </c>
      <c r="H130" s="601">
        <f t="shared" si="73"/>
        <v>0</v>
      </c>
      <c r="I130" s="392">
        <f t="shared" si="73"/>
        <v>0</v>
      </c>
      <c r="J130" s="42"/>
      <c r="K130" s="76"/>
      <c r="L130" s="75"/>
      <c r="M130" s="1"/>
      <c r="N130" s="1"/>
      <c r="O130" s="1"/>
      <c r="P130" s="1"/>
      <c r="Q130" s="81"/>
      <c r="R130" s="541">
        <f t="shared" si="30"/>
        <v>0</v>
      </c>
      <c r="S130" s="447"/>
      <c r="T130" s="1"/>
      <c r="U130" s="44"/>
      <c r="V130" s="42"/>
      <c r="W130" s="42"/>
      <c r="X130" s="44"/>
      <c r="Y130" s="56"/>
      <c r="Z130" s="188"/>
    </row>
    <row r="131" spans="1:26" hidden="1">
      <c r="B131" s="55"/>
      <c r="C131" s="2"/>
      <c r="D131" s="764" t="s">
        <v>802</v>
      </c>
      <c r="E131" s="764"/>
      <c r="F131" s="79"/>
      <c r="G131" s="664">
        <f t="shared" si="72"/>
        <v>0</v>
      </c>
      <c r="H131" s="601">
        <f t="shared" si="73"/>
        <v>0</v>
      </c>
      <c r="I131" s="392">
        <f t="shared" si="73"/>
        <v>0</v>
      </c>
      <c r="J131" s="42"/>
      <c r="K131" s="76"/>
      <c r="L131" s="75"/>
      <c r="M131" s="1"/>
      <c r="N131" s="1"/>
      <c r="O131" s="1"/>
      <c r="P131" s="1"/>
      <c r="Q131" s="81"/>
      <c r="R131" s="541">
        <f t="shared" si="30"/>
        <v>0</v>
      </c>
      <c r="S131" s="447"/>
      <c r="T131" s="1"/>
      <c r="U131" s="44"/>
      <c r="V131" s="42"/>
      <c r="W131" s="42"/>
      <c r="X131" s="44"/>
      <c r="Y131" s="56"/>
      <c r="Z131" s="188"/>
    </row>
    <row r="132" spans="1:26" hidden="1">
      <c r="B132" s="55"/>
      <c r="C132" s="2"/>
      <c r="D132" s="764" t="s">
        <v>406</v>
      </c>
      <c r="E132" s="764"/>
      <c r="F132" s="79"/>
      <c r="G132" s="664">
        <f t="shared" si="72"/>
        <v>0</v>
      </c>
      <c r="H132" s="601">
        <f t="shared" si="73"/>
        <v>0</v>
      </c>
      <c r="I132" s="392">
        <f t="shared" si="73"/>
        <v>0</v>
      </c>
      <c r="J132" s="42"/>
      <c r="K132" s="76"/>
      <c r="L132" s="75"/>
      <c r="M132" s="1"/>
      <c r="N132" s="1"/>
      <c r="O132" s="1"/>
      <c r="P132" s="1"/>
      <c r="Q132" s="81"/>
      <c r="R132" s="541">
        <f t="shared" si="30"/>
        <v>0</v>
      </c>
      <c r="S132" s="447"/>
      <c r="T132" s="1"/>
      <c r="U132" s="44"/>
      <c r="V132" s="42"/>
      <c r="W132" s="42"/>
      <c r="X132" s="44"/>
      <c r="Y132" s="56"/>
      <c r="Z132" s="188"/>
    </row>
    <row r="133" spans="1:26" hidden="1">
      <c r="B133" s="55"/>
      <c r="C133" s="2"/>
      <c r="D133" s="764" t="s">
        <v>407</v>
      </c>
      <c r="E133" s="764"/>
      <c r="F133" s="79"/>
      <c r="G133" s="664">
        <f t="shared" si="72"/>
        <v>0</v>
      </c>
      <c r="H133" s="601">
        <f t="shared" si="73"/>
        <v>0</v>
      </c>
      <c r="I133" s="392">
        <f t="shared" si="73"/>
        <v>0</v>
      </c>
      <c r="J133" s="42"/>
      <c r="K133" s="76"/>
      <c r="L133" s="75"/>
      <c r="M133" s="1"/>
      <c r="N133" s="1"/>
      <c r="O133" s="1"/>
      <c r="P133" s="1"/>
      <c r="Q133" s="81"/>
      <c r="R133" s="541">
        <f t="shared" si="30"/>
        <v>0</v>
      </c>
      <c r="S133" s="447"/>
      <c r="T133" s="1"/>
      <c r="U133" s="44"/>
      <c r="V133" s="42"/>
      <c r="W133" s="42"/>
      <c r="X133" s="44"/>
      <c r="Y133" s="56"/>
      <c r="Z133" s="188"/>
    </row>
    <row r="134" spans="1:26" hidden="1">
      <c r="B134" s="55"/>
      <c r="C134" s="2"/>
      <c r="D134" s="764" t="s">
        <v>335</v>
      </c>
      <c r="E134" s="764"/>
      <c r="F134" s="79"/>
      <c r="G134" s="664">
        <f t="shared" si="72"/>
        <v>0</v>
      </c>
      <c r="H134" s="601">
        <f t="shared" si="73"/>
        <v>0</v>
      </c>
      <c r="I134" s="392">
        <f t="shared" si="73"/>
        <v>0</v>
      </c>
      <c r="J134" s="42"/>
      <c r="K134" s="76"/>
      <c r="L134" s="75"/>
      <c r="M134" s="1"/>
      <c r="N134" s="1"/>
      <c r="O134" s="1"/>
      <c r="P134" s="1"/>
      <c r="Q134" s="81"/>
      <c r="R134" s="541">
        <f t="shared" ref="R134:R197" si="76">SUM(L134:Q134)</f>
        <v>0</v>
      </c>
      <c r="S134" s="447"/>
      <c r="T134" s="1"/>
      <c r="U134" s="44"/>
      <c r="V134" s="42"/>
      <c r="W134" s="42"/>
      <c r="X134" s="44"/>
      <c r="Y134" s="56"/>
      <c r="Z134" s="188"/>
    </row>
    <row r="135" spans="1:26" hidden="1">
      <c r="B135" s="55"/>
      <c r="C135" s="2"/>
      <c r="D135" s="764" t="s">
        <v>408</v>
      </c>
      <c r="E135" s="764"/>
      <c r="F135" s="79"/>
      <c r="G135" s="664">
        <f t="shared" si="72"/>
        <v>0</v>
      </c>
      <c r="H135" s="601">
        <f t="shared" si="73"/>
        <v>0</v>
      </c>
      <c r="I135" s="392">
        <f t="shared" si="73"/>
        <v>0</v>
      </c>
      <c r="J135" s="42"/>
      <c r="K135" s="76"/>
      <c r="L135" s="75"/>
      <c r="M135" s="1"/>
      <c r="N135" s="1"/>
      <c r="O135" s="1"/>
      <c r="P135" s="1"/>
      <c r="Q135" s="81"/>
      <c r="R135" s="541">
        <f t="shared" si="76"/>
        <v>0</v>
      </c>
      <c r="S135" s="447"/>
      <c r="T135" s="1"/>
      <c r="U135" s="44"/>
      <c r="V135" s="42"/>
      <c r="W135" s="42"/>
      <c r="X135" s="44"/>
      <c r="Y135" s="56"/>
      <c r="Z135" s="188"/>
    </row>
    <row r="136" spans="1:26" s="41" customFormat="1" hidden="1">
      <c r="A136" s="127" t="s">
        <v>52</v>
      </c>
      <c r="B136" s="108" t="s">
        <v>744</v>
      </c>
      <c r="C136" s="777" t="s">
        <v>409</v>
      </c>
      <c r="D136" s="778"/>
      <c r="E136" s="778"/>
      <c r="F136" s="109"/>
      <c r="G136" s="665">
        <f t="shared" si="72"/>
        <v>0</v>
      </c>
      <c r="H136" s="602">
        <f t="shared" si="73"/>
        <v>0</v>
      </c>
      <c r="I136" s="393">
        <f t="shared" si="73"/>
        <v>0</v>
      </c>
      <c r="J136" s="113"/>
      <c r="K136" s="112"/>
      <c r="L136" s="110"/>
      <c r="M136" s="111"/>
      <c r="N136" s="111"/>
      <c r="O136" s="111"/>
      <c r="P136" s="111"/>
      <c r="Q136" s="114"/>
      <c r="R136" s="543">
        <f t="shared" si="76"/>
        <v>0</v>
      </c>
      <c r="S136" s="449"/>
      <c r="T136" s="111"/>
      <c r="U136" s="115"/>
      <c r="V136" s="113"/>
      <c r="W136" s="113"/>
      <c r="X136" s="115"/>
      <c r="Y136" s="54"/>
      <c r="Z136" s="188"/>
    </row>
    <row r="137" spans="1:26" s="41" customFormat="1" hidden="1">
      <c r="A137" s="127" t="s">
        <v>53</v>
      </c>
      <c r="B137" s="108" t="s">
        <v>745</v>
      </c>
      <c r="C137" s="777" t="s">
        <v>410</v>
      </c>
      <c r="D137" s="778"/>
      <c r="E137" s="778"/>
      <c r="F137" s="109"/>
      <c r="G137" s="665">
        <f t="shared" si="72"/>
        <v>0</v>
      </c>
      <c r="H137" s="602">
        <f t="shared" si="73"/>
        <v>0</v>
      </c>
      <c r="I137" s="393">
        <f t="shared" si="73"/>
        <v>0</v>
      </c>
      <c r="J137" s="113"/>
      <c r="K137" s="112"/>
      <c r="L137" s="110"/>
      <c r="M137" s="111"/>
      <c r="N137" s="111"/>
      <c r="O137" s="111"/>
      <c r="P137" s="111"/>
      <c r="Q137" s="114"/>
      <c r="R137" s="543">
        <f t="shared" si="76"/>
        <v>0</v>
      </c>
      <c r="S137" s="449"/>
      <c r="T137" s="111"/>
      <c r="U137" s="115"/>
      <c r="V137" s="113"/>
      <c r="W137" s="113"/>
      <c r="X137" s="115"/>
      <c r="Y137" s="54"/>
      <c r="Z137" s="188"/>
    </row>
    <row r="138" spans="1:26" s="41" customFormat="1" hidden="1">
      <c r="A138" s="127" t="s">
        <v>54</v>
      </c>
      <c r="B138" s="108" t="s">
        <v>746</v>
      </c>
      <c r="C138" s="777" t="s">
        <v>923</v>
      </c>
      <c r="D138" s="778"/>
      <c r="E138" s="778"/>
      <c r="F138" s="109"/>
      <c r="G138" s="665">
        <f t="shared" si="72"/>
        <v>0</v>
      </c>
      <c r="H138" s="602">
        <f t="shared" si="73"/>
        <v>0</v>
      </c>
      <c r="I138" s="393">
        <f t="shared" si="73"/>
        <v>0</v>
      </c>
      <c r="J138" s="113"/>
      <c r="K138" s="112"/>
      <c r="L138" s="110"/>
      <c r="M138" s="111"/>
      <c r="N138" s="111"/>
      <c r="O138" s="111"/>
      <c r="P138" s="111"/>
      <c r="Q138" s="114"/>
      <c r="R138" s="543">
        <f t="shared" si="76"/>
        <v>0</v>
      </c>
      <c r="S138" s="449"/>
      <c r="T138" s="111"/>
      <c r="U138" s="115"/>
      <c r="V138" s="113"/>
      <c r="W138" s="113"/>
      <c r="X138" s="115"/>
      <c r="Y138" s="54"/>
      <c r="Z138" s="188"/>
    </row>
    <row r="139" spans="1:26" s="41" customFormat="1">
      <c r="A139" s="127"/>
      <c r="B139" s="108" t="s">
        <v>924</v>
      </c>
      <c r="C139" s="777" t="s">
        <v>925</v>
      </c>
      <c r="D139" s="778"/>
      <c r="E139" s="781"/>
      <c r="F139" s="109">
        <f t="shared" ref="F139:I139" si="77">F140+F141</f>
        <v>0</v>
      </c>
      <c r="G139" s="665">
        <f t="shared" ref="G139:H139" si="78">G140+G141</f>
        <v>311</v>
      </c>
      <c r="H139" s="602">
        <f t="shared" si="78"/>
        <v>333</v>
      </c>
      <c r="I139" s="393">
        <f t="shared" si="77"/>
        <v>333</v>
      </c>
      <c r="J139" s="113">
        <f t="shared" ref="J139:K139" si="79">J140+J141</f>
        <v>333</v>
      </c>
      <c r="K139" s="112">
        <f t="shared" si="79"/>
        <v>0</v>
      </c>
      <c r="L139" s="110">
        <f>L140+L141</f>
        <v>295</v>
      </c>
      <c r="M139" s="111">
        <f t="shared" ref="M139:X139" si="80">M140+M141</f>
        <v>0</v>
      </c>
      <c r="N139" s="111">
        <f t="shared" si="80"/>
        <v>16</v>
      </c>
      <c r="O139" s="111">
        <f t="shared" si="80"/>
        <v>0</v>
      </c>
      <c r="P139" s="111">
        <f t="shared" si="80"/>
        <v>0</v>
      </c>
      <c r="Q139" s="114">
        <f t="shared" si="80"/>
        <v>22</v>
      </c>
      <c r="R139" s="543">
        <f t="shared" si="76"/>
        <v>333</v>
      </c>
      <c r="S139" s="449">
        <f t="shared" si="80"/>
        <v>0</v>
      </c>
      <c r="T139" s="111">
        <f t="shared" si="80"/>
        <v>0</v>
      </c>
      <c r="U139" s="115">
        <f t="shared" si="80"/>
        <v>0</v>
      </c>
      <c r="V139" s="113">
        <f t="shared" si="80"/>
        <v>0</v>
      </c>
      <c r="W139" s="113">
        <f t="shared" si="80"/>
        <v>0</v>
      </c>
      <c r="X139" s="115">
        <f t="shared" si="80"/>
        <v>0</v>
      </c>
      <c r="Y139" s="54"/>
      <c r="Z139" s="188"/>
    </row>
    <row r="140" spans="1:26" s="209" customFormat="1" hidden="1">
      <c r="A140" s="127" t="s">
        <v>926</v>
      </c>
      <c r="B140" s="189" t="s">
        <v>927</v>
      </c>
      <c r="C140" s="240"/>
      <c r="D140" s="294" t="s">
        <v>928</v>
      </c>
      <c r="E140" s="294"/>
      <c r="F140" s="201"/>
      <c r="G140" s="666"/>
      <c r="H140" s="603"/>
      <c r="I140" s="394"/>
      <c r="J140" s="192"/>
      <c r="K140" s="200"/>
      <c r="L140" s="199"/>
      <c r="M140" s="193"/>
      <c r="N140" s="193"/>
      <c r="O140" s="193"/>
      <c r="P140" s="193"/>
      <c r="Q140" s="194"/>
      <c r="R140" s="538">
        <f t="shared" si="76"/>
        <v>0</v>
      </c>
      <c r="S140" s="444"/>
      <c r="T140" s="193"/>
      <c r="U140" s="195"/>
      <c r="V140" s="192"/>
      <c r="W140" s="192"/>
      <c r="X140" s="195"/>
      <c r="Y140" s="239"/>
      <c r="Z140" s="188"/>
    </row>
    <row r="141" spans="1:26" s="209" customFormat="1">
      <c r="A141" s="127" t="s">
        <v>828</v>
      </c>
      <c r="B141" s="189" t="s">
        <v>867</v>
      </c>
      <c r="C141" s="202"/>
      <c r="D141" s="260" t="s">
        <v>829</v>
      </c>
      <c r="E141" s="261"/>
      <c r="F141" s="201">
        <f t="shared" ref="F141:I141" si="81">F142+F143+F144</f>
        <v>0</v>
      </c>
      <c r="G141" s="666">
        <f t="shared" ref="G141:H141" si="82">G142+G143+G144</f>
        <v>311</v>
      </c>
      <c r="H141" s="603">
        <f t="shared" si="82"/>
        <v>333</v>
      </c>
      <c r="I141" s="394">
        <f t="shared" si="81"/>
        <v>333</v>
      </c>
      <c r="J141" s="192">
        <f t="shared" ref="J141:K141" si="83">J142+J143+J144</f>
        <v>333</v>
      </c>
      <c r="K141" s="200">
        <f t="shared" si="83"/>
        <v>0</v>
      </c>
      <c r="L141" s="199">
        <f>L142+L143+L144</f>
        <v>295</v>
      </c>
      <c r="M141" s="193">
        <f t="shared" ref="M141:X141" si="84">M142+M143+M144</f>
        <v>0</v>
      </c>
      <c r="N141" s="193">
        <f t="shared" si="84"/>
        <v>16</v>
      </c>
      <c r="O141" s="193">
        <f t="shared" si="84"/>
        <v>0</v>
      </c>
      <c r="P141" s="193">
        <f t="shared" si="84"/>
        <v>0</v>
      </c>
      <c r="Q141" s="194">
        <f t="shared" si="84"/>
        <v>22</v>
      </c>
      <c r="R141" s="538">
        <f t="shared" si="76"/>
        <v>333</v>
      </c>
      <c r="S141" s="444">
        <f t="shared" si="84"/>
        <v>0</v>
      </c>
      <c r="T141" s="193">
        <f t="shared" si="84"/>
        <v>0</v>
      </c>
      <c r="U141" s="195">
        <f t="shared" si="84"/>
        <v>0</v>
      </c>
      <c r="V141" s="192">
        <f t="shared" si="84"/>
        <v>0</v>
      </c>
      <c r="W141" s="192">
        <f t="shared" si="84"/>
        <v>0</v>
      </c>
      <c r="X141" s="195">
        <f t="shared" si="84"/>
        <v>0</v>
      </c>
      <c r="Y141" s="239"/>
      <c r="Z141" s="188"/>
    </row>
    <row r="142" spans="1:26" hidden="1">
      <c r="B142" s="55"/>
      <c r="C142" s="2"/>
      <c r="D142" s="235"/>
      <c r="E142" s="238" t="s">
        <v>830</v>
      </c>
      <c r="F142" s="79"/>
      <c r="G142" s="664">
        <f>SUM(K142:W142)</f>
        <v>0</v>
      </c>
      <c r="H142" s="601">
        <f>SUM(K142:W142)</f>
        <v>0</v>
      </c>
      <c r="I142" s="392">
        <f>SUM(L142:X142)</f>
        <v>0</v>
      </c>
      <c r="J142" s="42"/>
      <c r="K142" s="76"/>
      <c r="L142" s="75"/>
      <c r="M142" s="1"/>
      <c r="N142" s="1"/>
      <c r="O142" s="1"/>
      <c r="P142" s="1"/>
      <c r="Q142" s="81"/>
      <c r="R142" s="541">
        <f t="shared" si="76"/>
        <v>0</v>
      </c>
      <c r="S142" s="447"/>
      <c r="T142" s="1"/>
      <c r="U142" s="44"/>
      <c r="V142" s="42"/>
      <c r="W142" s="42"/>
      <c r="X142" s="44"/>
      <c r="Y142" s="56"/>
      <c r="Z142" s="188"/>
    </row>
    <row r="143" spans="1:26" hidden="1">
      <c r="B143" s="55"/>
      <c r="C143" s="2"/>
      <c r="D143" s="235"/>
      <c r="E143" s="238" t="s">
        <v>336</v>
      </c>
      <c r="F143" s="79"/>
      <c r="G143" s="664">
        <f>SUM(K143:W143)</f>
        <v>0</v>
      </c>
      <c r="H143" s="601">
        <f>SUM(K143:W143)</f>
        <v>0</v>
      </c>
      <c r="I143" s="392">
        <f>SUM(L143:X143)</f>
        <v>0</v>
      </c>
      <c r="J143" s="42"/>
      <c r="K143" s="76"/>
      <c r="L143" s="75"/>
      <c r="M143" s="1"/>
      <c r="N143" s="1"/>
      <c r="O143" s="1"/>
      <c r="P143" s="1"/>
      <c r="Q143" s="81"/>
      <c r="R143" s="541">
        <f t="shared" si="76"/>
        <v>0</v>
      </c>
      <c r="S143" s="447"/>
      <c r="T143" s="1"/>
      <c r="U143" s="44"/>
      <c r="V143" s="42"/>
      <c r="W143" s="42"/>
      <c r="X143" s="44"/>
      <c r="Y143" s="56"/>
      <c r="Z143" s="188"/>
    </row>
    <row r="144" spans="1:26">
      <c r="B144" s="55"/>
      <c r="C144" s="2"/>
      <c r="D144" s="235"/>
      <c r="E144" s="238" t="s">
        <v>831</v>
      </c>
      <c r="F144" s="79"/>
      <c r="G144" s="664">
        <v>311</v>
      </c>
      <c r="H144" s="601">
        <v>333</v>
      </c>
      <c r="I144" s="392">
        <f>SUM(R144:X144)</f>
        <v>333</v>
      </c>
      <c r="J144" s="42">
        <f>I144</f>
        <v>333</v>
      </c>
      <c r="K144" s="76"/>
      <c r="L144" s="75">
        <v>295</v>
      </c>
      <c r="M144" s="1"/>
      <c r="N144" s="1">
        <v>16</v>
      </c>
      <c r="O144" s="1"/>
      <c r="P144" s="1"/>
      <c r="Q144" s="81">
        <v>22</v>
      </c>
      <c r="R144" s="541">
        <f t="shared" si="76"/>
        <v>333</v>
      </c>
      <c r="S144" s="447"/>
      <c r="T144" s="1"/>
      <c r="U144" s="44"/>
      <c r="V144" s="42"/>
      <c r="W144" s="42"/>
      <c r="X144" s="44"/>
      <c r="Y144" s="56"/>
      <c r="Z144" s="188"/>
    </row>
    <row r="145" spans="1:26" s="41" customFormat="1" hidden="1">
      <c r="A145" s="127"/>
      <c r="B145" s="108" t="s">
        <v>747</v>
      </c>
      <c r="C145" s="777" t="s">
        <v>929</v>
      </c>
      <c r="D145" s="778"/>
      <c r="E145" s="778"/>
      <c r="F145" s="109">
        <f t="shared" ref="F145:I145" si="85">F146+F147</f>
        <v>0</v>
      </c>
      <c r="G145" s="665">
        <f t="shared" ref="G145:H145" si="86">G146+G147</f>
        <v>0</v>
      </c>
      <c r="H145" s="602">
        <f t="shared" si="86"/>
        <v>0</v>
      </c>
      <c r="I145" s="393">
        <f t="shared" si="85"/>
        <v>0</v>
      </c>
      <c r="J145" s="113">
        <f t="shared" ref="J145:K145" si="87">J146+J147</f>
        <v>0</v>
      </c>
      <c r="K145" s="112">
        <f t="shared" si="87"/>
        <v>0</v>
      </c>
      <c r="L145" s="110">
        <f>L146+L147</f>
        <v>0</v>
      </c>
      <c r="M145" s="111">
        <f t="shared" ref="M145:X145" si="88">M146+M147</f>
        <v>0</v>
      </c>
      <c r="N145" s="111">
        <f t="shared" si="88"/>
        <v>0</v>
      </c>
      <c r="O145" s="111">
        <f t="shared" si="88"/>
        <v>0</v>
      </c>
      <c r="P145" s="111">
        <f t="shared" si="88"/>
        <v>0</v>
      </c>
      <c r="Q145" s="114">
        <f t="shared" si="88"/>
        <v>0</v>
      </c>
      <c r="R145" s="543">
        <f t="shared" si="76"/>
        <v>0</v>
      </c>
      <c r="S145" s="449">
        <f t="shared" si="88"/>
        <v>0</v>
      </c>
      <c r="T145" s="111">
        <f t="shared" si="88"/>
        <v>0</v>
      </c>
      <c r="U145" s="115">
        <f t="shared" si="88"/>
        <v>0</v>
      </c>
      <c r="V145" s="113">
        <f t="shared" si="88"/>
        <v>0</v>
      </c>
      <c r="W145" s="113">
        <f t="shared" si="88"/>
        <v>0</v>
      </c>
      <c r="X145" s="115">
        <f t="shared" si="88"/>
        <v>0</v>
      </c>
      <c r="Y145" s="54"/>
      <c r="Z145" s="188"/>
    </row>
    <row r="146" spans="1:26" s="209" customFormat="1" hidden="1">
      <c r="A146" s="127" t="s">
        <v>933</v>
      </c>
      <c r="B146" s="189" t="s">
        <v>931</v>
      </c>
      <c r="C146" s="198"/>
      <c r="D146" s="780" t="s">
        <v>930</v>
      </c>
      <c r="E146" s="780"/>
      <c r="F146" s="201"/>
      <c r="G146" s="666"/>
      <c r="H146" s="603"/>
      <c r="I146" s="394"/>
      <c r="J146" s="192"/>
      <c r="K146" s="200"/>
      <c r="L146" s="199"/>
      <c r="M146" s="193"/>
      <c r="N146" s="193"/>
      <c r="O146" s="193"/>
      <c r="P146" s="193"/>
      <c r="Q146" s="194"/>
      <c r="R146" s="538">
        <f t="shared" si="76"/>
        <v>0</v>
      </c>
      <c r="S146" s="444"/>
      <c r="T146" s="193"/>
      <c r="U146" s="195"/>
      <c r="V146" s="192"/>
      <c r="W146" s="192"/>
      <c r="X146" s="195"/>
      <c r="Y146" s="239"/>
      <c r="Z146" s="210"/>
    </row>
    <row r="147" spans="1:26" s="209" customFormat="1" hidden="1">
      <c r="A147" s="127" t="s">
        <v>832</v>
      </c>
      <c r="B147" s="189" t="s">
        <v>932</v>
      </c>
      <c r="C147" s="198"/>
      <c r="D147" s="780" t="s">
        <v>833</v>
      </c>
      <c r="E147" s="780"/>
      <c r="F147" s="201"/>
      <c r="G147" s="666"/>
      <c r="H147" s="603"/>
      <c r="I147" s="394"/>
      <c r="J147" s="192"/>
      <c r="K147" s="200"/>
      <c r="L147" s="199"/>
      <c r="M147" s="193"/>
      <c r="N147" s="193"/>
      <c r="O147" s="193"/>
      <c r="P147" s="193"/>
      <c r="Q147" s="194"/>
      <c r="R147" s="538">
        <f t="shared" si="76"/>
        <v>0</v>
      </c>
      <c r="S147" s="444"/>
      <c r="T147" s="193"/>
      <c r="U147" s="195"/>
      <c r="V147" s="192"/>
      <c r="W147" s="192"/>
      <c r="X147" s="195"/>
      <c r="Y147" s="239"/>
      <c r="Z147" s="210"/>
    </row>
    <row r="148" spans="1:26" s="41" customFormat="1" hidden="1">
      <c r="A148" s="127" t="s">
        <v>55</v>
      </c>
      <c r="B148" s="108" t="s">
        <v>748</v>
      </c>
      <c r="C148" s="777" t="s">
        <v>934</v>
      </c>
      <c r="D148" s="778"/>
      <c r="E148" s="778"/>
      <c r="F148" s="109"/>
      <c r="G148" s="665"/>
      <c r="H148" s="602"/>
      <c r="I148" s="393"/>
      <c r="J148" s="113"/>
      <c r="K148" s="112"/>
      <c r="L148" s="110"/>
      <c r="M148" s="111"/>
      <c r="N148" s="111"/>
      <c r="O148" s="111"/>
      <c r="P148" s="111"/>
      <c r="Q148" s="114"/>
      <c r="R148" s="543">
        <f t="shared" si="76"/>
        <v>0</v>
      </c>
      <c r="S148" s="449"/>
      <c r="T148" s="111"/>
      <c r="U148" s="115"/>
      <c r="V148" s="113"/>
      <c r="W148" s="113"/>
      <c r="X148" s="115"/>
      <c r="Y148" s="54"/>
      <c r="Z148" s="188"/>
    </row>
    <row r="149" spans="1:26" s="41" customFormat="1">
      <c r="A149" s="127" t="s">
        <v>56</v>
      </c>
      <c r="B149" s="108" t="s">
        <v>749</v>
      </c>
      <c r="C149" s="777" t="s">
        <v>57</v>
      </c>
      <c r="D149" s="778"/>
      <c r="E149" s="778"/>
      <c r="F149" s="109">
        <f t="shared" ref="F149:I149" si="89">F150+F151+F152</f>
        <v>0</v>
      </c>
      <c r="G149" s="665">
        <f t="shared" ref="G149:H149" si="90">G150+G151+G152</f>
        <v>13200</v>
      </c>
      <c r="H149" s="602">
        <f t="shared" si="90"/>
        <v>39275</v>
      </c>
      <c r="I149" s="393">
        <f t="shared" si="89"/>
        <v>40455</v>
      </c>
      <c r="J149" s="113">
        <f t="shared" ref="J149:K149" si="91">J150+J151+J152</f>
        <v>40455</v>
      </c>
      <c r="K149" s="112">
        <f t="shared" si="91"/>
        <v>0</v>
      </c>
      <c r="L149" s="110">
        <f>L150+L151+L152</f>
        <v>0</v>
      </c>
      <c r="M149" s="111">
        <f t="shared" ref="M149:X149" si="92">M150+M151+M152</f>
        <v>0</v>
      </c>
      <c r="N149" s="111">
        <f t="shared" si="92"/>
        <v>12000</v>
      </c>
      <c r="O149" s="111">
        <f t="shared" si="92"/>
        <v>0</v>
      </c>
      <c r="P149" s="111">
        <f t="shared" si="92"/>
        <v>1200</v>
      </c>
      <c r="Q149" s="114">
        <f t="shared" si="92"/>
        <v>9000</v>
      </c>
      <c r="R149" s="543">
        <f t="shared" si="76"/>
        <v>22200</v>
      </c>
      <c r="S149" s="449">
        <f t="shared" si="92"/>
        <v>17075</v>
      </c>
      <c r="T149" s="111">
        <f t="shared" si="92"/>
        <v>0</v>
      </c>
      <c r="U149" s="115">
        <f t="shared" si="92"/>
        <v>1180</v>
      </c>
      <c r="V149" s="113">
        <f t="shared" si="92"/>
        <v>0</v>
      </c>
      <c r="W149" s="113">
        <f t="shared" si="92"/>
        <v>0</v>
      </c>
      <c r="X149" s="115">
        <f t="shared" si="92"/>
        <v>0</v>
      </c>
      <c r="Y149" s="54"/>
      <c r="Z149" s="188"/>
    </row>
    <row r="150" spans="1:26" hidden="1">
      <c r="B150" s="55"/>
      <c r="C150" s="2"/>
      <c r="D150" s="764" t="s">
        <v>411</v>
      </c>
      <c r="E150" s="764"/>
      <c r="F150" s="79"/>
      <c r="G150" s="664"/>
      <c r="H150" s="601"/>
      <c r="I150" s="392"/>
      <c r="J150" s="42"/>
      <c r="K150" s="76"/>
      <c r="L150" s="75"/>
      <c r="M150" s="1"/>
      <c r="N150" s="1"/>
      <c r="O150" s="1"/>
      <c r="P150" s="1"/>
      <c r="Q150" s="81"/>
      <c r="R150" s="541">
        <f t="shared" si="76"/>
        <v>0</v>
      </c>
      <c r="S150" s="447"/>
      <c r="T150" s="1"/>
      <c r="U150" s="44"/>
      <c r="V150" s="42"/>
      <c r="W150" s="42"/>
      <c r="X150" s="44"/>
      <c r="Y150" s="56"/>
      <c r="Z150" s="188"/>
    </row>
    <row r="151" spans="1:26">
      <c r="B151" s="55"/>
      <c r="C151" s="2"/>
      <c r="D151" s="764" t="s">
        <v>337</v>
      </c>
      <c r="E151" s="764"/>
      <c r="F151" s="79"/>
      <c r="G151" s="664">
        <v>12000</v>
      </c>
      <c r="H151" s="601">
        <f t="shared" ref="H151:I152" si="93">SUM(Q151:W151)</f>
        <v>29075</v>
      </c>
      <c r="I151" s="392">
        <f t="shared" si="93"/>
        <v>29075</v>
      </c>
      <c r="J151" s="42">
        <f>I151</f>
        <v>29075</v>
      </c>
      <c r="K151" s="76"/>
      <c r="L151" s="75"/>
      <c r="M151" s="1"/>
      <c r="N151" s="1">
        <v>12000</v>
      </c>
      <c r="O151" s="1"/>
      <c r="P151" s="1"/>
      <c r="Q151" s="81"/>
      <c r="R151" s="541">
        <f t="shared" si="76"/>
        <v>12000</v>
      </c>
      <c r="S151" s="447">
        <v>17075</v>
      </c>
      <c r="T151" s="1"/>
      <c r="U151" s="44"/>
      <c r="V151" s="42"/>
      <c r="W151" s="42"/>
      <c r="X151" s="44"/>
      <c r="Y151" s="56"/>
      <c r="Z151" s="188"/>
    </row>
    <row r="152" spans="1:26" ht="15.75" thickBot="1">
      <c r="B152" s="57"/>
      <c r="C152" s="20"/>
      <c r="D152" s="772" t="s">
        <v>338</v>
      </c>
      <c r="E152" s="772"/>
      <c r="F152" s="79"/>
      <c r="G152" s="664">
        <v>1200</v>
      </c>
      <c r="H152" s="601">
        <v>10200</v>
      </c>
      <c r="I152" s="392">
        <f t="shared" si="93"/>
        <v>11380</v>
      </c>
      <c r="J152" s="42">
        <f>I152</f>
        <v>11380</v>
      </c>
      <c r="K152" s="76"/>
      <c r="L152" s="75"/>
      <c r="M152" s="1"/>
      <c r="N152" s="1"/>
      <c r="O152" s="1"/>
      <c r="P152" s="1">
        <v>1200</v>
      </c>
      <c r="Q152" s="81">
        <v>9000</v>
      </c>
      <c r="R152" s="541">
        <f t="shared" si="76"/>
        <v>10200</v>
      </c>
      <c r="S152" s="447"/>
      <c r="T152" s="1"/>
      <c r="U152" s="44">
        <v>1180</v>
      </c>
      <c r="V152" s="42"/>
      <c r="W152" s="42"/>
      <c r="X152" s="44"/>
      <c r="Y152" s="56"/>
      <c r="Z152" s="188"/>
    </row>
    <row r="153" spans="1:26" ht="15.75" thickBot="1">
      <c r="B153" s="100" t="s">
        <v>58</v>
      </c>
      <c r="C153" s="747" t="s">
        <v>59</v>
      </c>
      <c r="D153" s="771"/>
      <c r="E153" s="771"/>
      <c r="F153" s="85">
        <f t="shared" ref="F153:I153" si="94">F154+F155+F158+F159+F162</f>
        <v>0</v>
      </c>
      <c r="G153" s="661">
        <f t="shared" ref="G153:H153" si="95">G154+G155+G158+G159+G162</f>
        <v>0</v>
      </c>
      <c r="H153" s="597">
        <f t="shared" si="95"/>
        <v>0</v>
      </c>
      <c r="I153" s="388">
        <f t="shared" si="94"/>
        <v>0</v>
      </c>
      <c r="J153" s="89">
        <f t="shared" ref="J153:K153" si="96">J154+J155+J158+J159+J162</f>
        <v>0</v>
      </c>
      <c r="K153" s="88">
        <f t="shared" si="96"/>
        <v>0</v>
      </c>
      <c r="L153" s="86">
        <f>L154+L155+L158+L159+L162</f>
        <v>0</v>
      </c>
      <c r="M153" s="87">
        <f t="shared" ref="M153:X153" si="97">M154+M155+M158+M159+M162</f>
        <v>0</v>
      </c>
      <c r="N153" s="87">
        <f t="shared" si="97"/>
        <v>0</v>
      </c>
      <c r="O153" s="87">
        <f t="shared" si="97"/>
        <v>0</v>
      </c>
      <c r="P153" s="87">
        <f t="shared" si="97"/>
        <v>0</v>
      </c>
      <c r="Q153" s="90">
        <f t="shared" si="97"/>
        <v>0</v>
      </c>
      <c r="R153" s="536">
        <f t="shared" si="76"/>
        <v>0</v>
      </c>
      <c r="S153" s="442">
        <f t="shared" si="97"/>
        <v>0</v>
      </c>
      <c r="T153" s="87">
        <f t="shared" si="97"/>
        <v>0</v>
      </c>
      <c r="U153" s="91">
        <f t="shared" si="97"/>
        <v>0</v>
      </c>
      <c r="V153" s="89">
        <f t="shared" si="97"/>
        <v>0</v>
      </c>
      <c r="W153" s="89">
        <f t="shared" si="97"/>
        <v>0</v>
      </c>
      <c r="X153" s="91">
        <f t="shared" si="97"/>
        <v>0</v>
      </c>
      <c r="Y153" s="52"/>
      <c r="Z153" s="188"/>
    </row>
    <row r="154" spans="1:26" s="18" customFormat="1" hidden="1">
      <c r="A154" s="127" t="s">
        <v>60</v>
      </c>
      <c r="B154" s="116" t="s">
        <v>750</v>
      </c>
      <c r="C154" s="748" t="s">
        <v>412</v>
      </c>
      <c r="D154" s="749"/>
      <c r="E154" s="749"/>
      <c r="F154" s="93"/>
      <c r="G154" s="663"/>
      <c r="H154" s="600"/>
      <c r="I154" s="391"/>
      <c r="J154" s="97"/>
      <c r="K154" s="96"/>
      <c r="L154" s="94"/>
      <c r="M154" s="95"/>
      <c r="N154" s="95"/>
      <c r="O154" s="95"/>
      <c r="P154" s="95"/>
      <c r="Q154" s="98"/>
      <c r="R154" s="539">
        <f t="shared" si="76"/>
        <v>0</v>
      </c>
      <c r="S154" s="445"/>
      <c r="T154" s="95"/>
      <c r="U154" s="99"/>
      <c r="V154" s="97"/>
      <c r="W154" s="97"/>
      <c r="X154" s="99"/>
      <c r="Y154" s="52"/>
      <c r="Z154" s="188"/>
    </row>
    <row r="155" spans="1:26" s="18" customFormat="1" hidden="1">
      <c r="A155" s="127" t="s">
        <v>61</v>
      </c>
      <c r="B155" s="92" t="s">
        <v>751</v>
      </c>
      <c r="C155" s="736" t="s">
        <v>62</v>
      </c>
      <c r="D155" s="737"/>
      <c r="E155" s="737"/>
      <c r="F155" s="93">
        <f t="shared" ref="F155:I155" si="98">F156+F157</f>
        <v>0</v>
      </c>
      <c r="G155" s="663">
        <f t="shared" ref="G155:H155" si="99">G156+G157</f>
        <v>0</v>
      </c>
      <c r="H155" s="600">
        <f t="shared" si="99"/>
        <v>0</v>
      </c>
      <c r="I155" s="391">
        <f t="shared" si="98"/>
        <v>0</v>
      </c>
      <c r="J155" s="97">
        <f t="shared" ref="J155:X155" si="100">J156+J157</f>
        <v>0</v>
      </c>
      <c r="K155" s="96">
        <f t="shared" si="100"/>
        <v>0</v>
      </c>
      <c r="L155" s="94">
        <f t="shared" si="100"/>
        <v>0</v>
      </c>
      <c r="M155" s="95">
        <f t="shared" si="100"/>
        <v>0</v>
      </c>
      <c r="N155" s="95">
        <f t="shared" si="100"/>
        <v>0</v>
      </c>
      <c r="O155" s="95">
        <f t="shared" si="100"/>
        <v>0</v>
      </c>
      <c r="P155" s="95">
        <f t="shared" si="100"/>
        <v>0</v>
      </c>
      <c r="Q155" s="98">
        <f t="shared" si="100"/>
        <v>0</v>
      </c>
      <c r="R155" s="539">
        <f t="shared" si="76"/>
        <v>0</v>
      </c>
      <c r="S155" s="445">
        <f t="shared" si="100"/>
        <v>0</v>
      </c>
      <c r="T155" s="95">
        <f t="shared" si="100"/>
        <v>0</v>
      </c>
      <c r="U155" s="99">
        <f t="shared" si="100"/>
        <v>0</v>
      </c>
      <c r="V155" s="97">
        <f t="shared" si="100"/>
        <v>0</v>
      </c>
      <c r="W155" s="97">
        <f t="shared" si="100"/>
        <v>0</v>
      </c>
      <c r="X155" s="99">
        <f t="shared" si="100"/>
        <v>0</v>
      </c>
      <c r="Y155" s="52"/>
      <c r="Z155" s="188"/>
    </row>
    <row r="156" spans="1:26" hidden="1">
      <c r="B156" s="55"/>
      <c r="C156" s="2"/>
      <c r="D156" s="764" t="s">
        <v>339</v>
      </c>
      <c r="E156" s="764"/>
      <c r="F156" s="79"/>
      <c r="G156" s="664"/>
      <c r="H156" s="601"/>
      <c r="I156" s="392"/>
      <c r="J156" s="42"/>
      <c r="K156" s="76"/>
      <c r="L156" s="75"/>
      <c r="M156" s="1"/>
      <c r="N156" s="1"/>
      <c r="O156" s="1"/>
      <c r="P156" s="1"/>
      <c r="Q156" s="81"/>
      <c r="R156" s="541">
        <f t="shared" si="76"/>
        <v>0</v>
      </c>
      <c r="S156" s="447"/>
      <c r="T156" s="1"/>
      <c r="U156" s="44"/>
      <c r="V156" s="42"/>
      <c r="W156" s="42"/>
      <c r="X156" s="44"/>
      <c r="Y156" s="56"/>
      <c r="Z156" s="188"/>
    </row>
    <row r="157" spans="1:26" hidden="1">
      <c r="B157" s="55"/>
      <c r="C157" s="2"/>
      <c r="D157" s="764" t="s">
        <v>340</v>
      </c>
      <c r="E157" s="764"/>
      <c r="F157" s="79"/>
      <c r="G157" s="664"/>
      <c r="H157" s="601"/>
      <c r="I157" s="392"/>
      <c r="J157" s="42"/>
      <c r="K157" s="76"/>
      <c r="L157" s="75"/>
      <c r="M157" s="1"/>
      <c r="N157" s="1"/>
      <c r="O157" s="1"/>
      <c r="P157" s="1"/>
      <c r="Q157" s="81"/>
      <c r="R157" s="541">
        <f t="shared" si="76"/>
        <v>0</v>
      </c>
      <c r="S157" s="447"/>
      <c r="T157" s="1"/>
      <c r="U157" s="44"/>
      <c r="V157" s="42"/>
      <c r="W157" s="42"/>
      <c r="X157" s="44"/>
      <c r="Y157" s="56"/>
      <c r="Z157" s="188"/>
    </row>
    <row r="158" spans="1:26" s="18" customFormat="1" hidden="1">
      <c r="A158" s="127" t="s">
        <v>63</v>
      </c>
      <c r="B158" s="92" t="s">
        <v>752</v>
      </c>
      <c r="C158" s="769" t="s">
        <v>413</v>
      </c>
      <c r="D158" s="770"/>
      <c r="E158" s="770"/>
      <c r="F158" s="93"/>
      <c r="G158" s="663"/>
      <c r="H158" s="600"/>
      <c r="I158" s="391"/>
      <c r="J158" s="97"/>
      <c r="K158" s="96"/>
      <c r="L158" s="94"/>
      <c r="M158" s="95"/>
      <c r="N158" s="95"/>
      <c r="O158" s="95"/>
      <c r="P158" s="95"/>
      <c r="Q158" s="98"/>
      <c r="R158" s="539">
        <f t="shared" si="76"/>
        <v>0</v>
      </c>
      <c r="S158" s="445"/>
      <c r="T158" s="95"/>
      <c r="U158" s="99"/>
      <c r="V158" s="97"/>
      <c r="W158" s="97"/>
      <c r="X158" s="99"/>
      <c r="Y158" s="52"/>
      <c r="Z158" s="188"/>
    </row>
    <row r="159" spans="1:26" s="18" customFormat="1" hidden="1">
      <c r="A159" s="127" t="s">
        <v>64</v>
      </c>
      <c r="B159" s="92" t="s">
        <v>753</v>
      </c>
      <c r="C159" s="769" t="s">
        <v>65</v>
      </c>
      <c r="D159" s="770"/>
      <c r="E159" s="770"/>
      <c r="F159" s="93">
        <f t="shared" ref="F159:I159" si="101">F160+F161</f>
        <v>0</v>
      </c>
      <c r="G159" s="663">
        <f t="shared" ref="G159:H159" si="102">G160+G161</f>
        <v>0</v>
      </c>
      <c r="H159" s="600">
        <f t="shared" si="102"/>
        <v>0</v>
      </c>
      <c r="I159" s="391">
        <f t="shared" si="101"/>
        <v>0</v>
      </c>
      <c r="J159" s="97">
        <f t="shared" ref="J159:X159" si="103">J160+J161</f>
        <v>0</v>
      </c>
      <c r="K159" s="96">
        <f t="shared" si="103"/>
        <v>0</v>
      </c>
      <c r="L159" s="94">
        <f t="shared" si="103"/>
        <v>0</v>
      </c>
      <c r="M159" s="95">
        <f t="shared" si="103"/>
        <v>0</v>
      </c>
      <c r="N159" s="95">
        <f t="shared" si="103"/>
        <v>0</v>
      </c>
      <c r="O159" s="95">
        <f t="shared" si="103"/>
        <v>0</v>
      </c>
      <c r="P159" s="95">
        <f t="shared" si="103"/>
        <v>0</v>
      </c>
      <c r="Q159" s="98">
        <f t="shared" si="103"/>
        <v>0</v>
      </c>
      <c r="R159" s="539">
        <f t="shared" si="76"/>
        <v>0</v>
      </c>
      <c r="S159" s="445">
        <f t="shared" si="103"/>
        <v>0</v>
      </c>
      <c r="T159" s="95">
        <f t="shared" si="103"/>
        <v>0</v>
      </c>
      <c r="U159" s="99">
        <f t="shared" si="103"/>
        <v>0</v>
      </c>
      <c r="V159" s="97">
        <f t="shared" si="103"/>
        <v>0</v>
      </c>
      <c r="W159" s="97">
        <f t="shared" si="103"/>
        <v>0</v>
      </c>
      <c r="X159" s="99">
        <f t="shared" si="103"/>
        <v>0</v>
      </c>
      <c r="Y159" s="52"/>
      <c r="Z159" s="188"/>
    </row>
    <row r="160" spans="1:26" hidden="1">
      <c r="B160" s="55"/>
      <c r="C160" s="2"/>
      <c r="D160" s="764" t="s">
        <v>341</v>
      </c>
      <c r="E160" s="764"/>
      <c r="F160" s="79"/>
      <c r="G160" s="664"/>
      <c r="H160" s="601"/>
      <c r="I160" s="392"/>
      <c r="J160" s="42"/>
      <c r="K160" s="76"/>
      <c r="L160" s="75"/>
      <c r="M160" s="1"/>
      <c r="N160" s="1"/>
      <c r="O160" s="1"/>
      <c r="P160" s="1"/>
      <c r="Q160" s="81"/>
      <c r="R160" s="541">
        <f t="shared" si="76"/>
        <v>0</v>
      </c>
      <c r="S160" s="447"/>
      <c r="T160" s="1"/>
      <c r="U160" s="44"/>
      <c r="V160" s="42"/>
      <c r="W160" s="42"/>
      <c r="X160" s="44"/>
      <c r="Y160" s="56"/>
      <c r="Z160" s="188"/>
    </row>
    <row r="161" spans="1:26" hidden="1">
      <c r="B161" s="55"/>
      <c r="C161" s="2"/>
      <c r="D161" s="764" t="s">
        <v>342</v>
      </c>
      <c r="E161" s="764"/>
      <c r="F161" s="79"/>
      <c r="G161" s="664"/>
      <c r="H161" s="601"/>
      <c r="I161" s="392"/>
      <c r="J161" s="42"/>
      <c r="K161" s="76"/>
      <c r="L161" s="75"/>
      <c r="M161" s="1"/>
      <c r="N161" s="1"/>
      <c r="O161" s="1"/>
      <c r="P161" s="1"/>
      <c r="Q161" s="81"/>
      <c r="R161" s="541">
        <f t="shared" si="76"/>
        <v>0</v>
      </c>
      <c r="S161" s="447"/>
      <c r="T161" s="1"/>
      <c r="U161" s="44"/>
      <c r="V161" s="42"/>
      <c r="W161" s="42"/>
      <c r="X161" s="44"/>
      <c r="Y161" s="56"/>
      <c r="Z161" s="188"/>
    </row>
    <row r="162" spans="1:26" s="18" customFormat="1" ht="15.75" hidden="1" thickBot="1">
      <c r="A162" s="127" t="s">
        <v>66</v>
      </c>
      <c r="B162" s="126" t="s">
        <v>754</v>
      </c>
      <c r="C162" s="782" t="s">
        <v>414</v>
      </c>
      <c r="D162" s="783"/>
      <c r="E162" s="783"/>
      <c r="F162" s="93"/>
      <c r="G162" s="663"/>
      <c r="H162" s="600"/>
      <c r="I162" s="391"/>
      <c r="J162" s="97"/>
      <c r="K162" s="96"/>
      <c r="L162" s="94"/>
      <c r="M162" s="95"/>
      <c r="N162" s="95"/>
      <c r="O162" s="95"/>
      <c r="P162" s="95"/>
      <c r="Q162" s="98"/>
      <c r="R162" s="539">
        <f t="shared" si="76"/>
        <v>0</v>
      </c>
      <c r="S162" s="445"/>
      <c r="T162" s="95"/>
      <c r="U162" s="99"/>
      <c r="V162" s="97"/>
      <c r="W162" s="97"/>
      <c r="X162" s="99"/>
      <c r="Y162" s="52"/>
      <c r="Z162" s="188"/>
    </row>
    <row r="163" spans="1:26" ht="15.75" thickBot="1">
      <c r="B163" s="100" t="s">
        <v>67</v>
      </c>
      <c r="C163" s="747" t="s">
        <v>68</v>
      </c>
      <c r="D163" s="771"/>
      <c r="E163" s="771"/>
      <c r="F163" s="85">
        <f t="shared" ref="F163:I163" si="104">F164+F165+F166+F167+F177</f>
        <v>0</v>
      </c>
      <c r="G163" s="661">
        <f t="shared" ref="G163:H163" si="105">G164+G165+G166+G167+G177</f>
        <v>0</v>
      </c>
      <c r="H163" s="597">
        <f t="shared" si="105"/>
        <v>0</v>
      </c>
      <c r="I163" s="388">
        <f t="shared" si="104"/>
        <v>0</v>
      </c>
      <c r="J163" s="89">
        <f t="shared" ref="J163:K163" si="106">J164+J165+J166+J167+J177</f>
        <v>0</v>
      </c>
      <c r="K163" s="88">
        <f t="shared" si="106"/>
        <v>0</v>
      </c>
      <c r="L163" s="86">
        <f>L164+L165+L166+L167+L177</f>
        <v>0</v>
      </c>
      <c r="M163" s="87">
        <f t="shared" ref="M163:X163" si="107">M164+M165+M166+M167+M177</f>
        <v>0</v>
      </c>
      <c r="N163" s="87">
        <f t="shared" si="107"/>
        <v>0</v>
      </c>
      <c r="O163" s="87">
        <f t="shared" si="107"/>
        <v>0</v>
      </c>
      <c r="P163" s="87">
        <f t="shared" si="107"/>
        <v>0</v>
      </c>
      <c r="Q163" s="90">
        <f t="shared" si="107"/>
        <v>0</v>
      </c>
      <c r="R163" s="536">
        <f t="shared" si="76"/>
        <v>0</v>
      </c>
      <c r="S163" s="442">
        <f t="shared" si="107"/>
        <v>0</v>
      </c>
      <c r="T163" s="87">
        <f t="shared" si="107"/>
        <v>0</v>
      </c>
      <c r="U163" s="91">
        <f t="shared" si="107"/>
        <v>0</v>
      </c>
      <c r="V163" s="89">
        <f t="shared" si="107"/>
        <v>0</v>
      </c>
      <c r="W163" s="89">
        <f t="shared" si="107"/>
        <v>0</v>
      </c>
      <c r="X163" s="91">
        <f t="shared" si="107"/>
        <v>0</v>
      </c>
      <c r="Y163" s="52"/>
      <c r="Z163" s="188"/>
    </row>
    <row r="164" spans="1:26" s="18" customFormat="1" ht="25.5" hidden="1" customHeight="1">
      <c r="A164" s="127" t="s">
        <v>69</v>
      </c>
      <c r="B164" s="92" t="s">
        <v>755</v>
      </c>
      <c r="C164" s="733" t="s">
        <v>415</v>
      </c>
      <c r="D164" s="734"/>
      <c r="E164" s="734"/>
      <c r="F164" s="93"/>
      <c r="G164" s="663"/>
      <c r="H164" s="600"/>
      <c r="I164" s="391"/>
      <c r="J164" s="97"/>
      <c r="K164" s="96"/>
      <c r="L164" s="94"/>
      <c r="M164" s="95"/>
      <c r="N164" s="95"/>
      <c r="O164" s="95"/>
      <c r="P164" s="95"/>
      <c r="Q164" s="98"/>
      <c r="R164" s="539">
        <f t="shared" si="76"/>
        <v>0</v>
      </c>
      <c r="S164" s="445"/>
      <c r="T164" s="95"/>
      <c r="U164" s="99"/>
      <c r="V164" s="97"/>
      <c r="W164" s="97"/>
      <c r="X164" s="99"/>
      <c r="Y164" s="52"/>
      <c r="Z164" s="188"/>
    </row>
    <row r="165" spans="1:26" s="18" customFormat="1" ht="25.5" hidden="1" customHeight="1">
      <c r="A165" s="127" t="s">
        <v>70</v>
      </c>
      <c r="B165" s="92" t="s">
        <v>756</v>
      </c>
      <c r="C165" s="733" t="s">
        <v>71</v>
      </c>
      <c r="D165" s="734"/>
      <c r="E165" s="734"/>
      <c r="F165" s="93"/>
      <c r="G165" s="663"/>
      <c r="H165" s="600"/>
      <c r="I165" s="391"/>
      <c r="J165" s="97"/>
      <c r="K165" s="96"/>
      <c r="L165" s="94"/>
      <c r="M165" s="95"/>
      <c r="N165" s="95"/>
      <c r="O165" s="95"/>
      <c r="P165" s="95"/>
      <c r="Q165" s="98"/>
      <c r="R165" s="539">
        <f t="shared" si="76"/>
        <v>0</v>
      </c>
      <c r="S165" s="445"/>
      <c r="T165" s="95"/>
      <c r="U165" s="99"/>
      <c r="V165" s="97"/>
      <c r="W165" s="97"/>
      <c r="X165" s="99"/>
      <c r="Y165" s="52"/>
      <c r="Z165" s="188"/>
    </row>
    <row r="166" spans="1:26" s="18" customFormat="1" ht="25.5" hidden="1" customHeight="1">
      <c r="A166" s="127" t="s">
        <v>72</v>
      </c>
      <c r="B166" s="92" t="s">
        <v>757</v>
      </c>
      <c r="C166" s="733" t="s">
        <v>73</v>
      </c>
      <c r="D166" s="734"/>
      <c r="E166" s="734"/>
      <c r="F166" s="93"/>
      <c r="G166" s="663"/>
      <c r="H166" s="600"/>
      <c r="I166" s="391"/>
      <c r="J166" s="97"/>
      <c r="K166" s="96"/>
      <c r="L166" s="94"/>
      <c r="M166" s="95"/>
      <c r="N166" s="95"/>
      <c r="O166" s="95"/>
      <c r="P166" s="95"/>
      <c r="Q166" s="98"/>
      <c r="R166" s="539">
        <f t="shared" si="76"/>
        <v>0</v>
      </c>
      <c r="S166" s="445"/>
      <c r="T166" s="95"/>
      <c r="U166" s="99"/>
      <c r="V166" s="97"/>
      <c r="W166" s="97"/>
      <c r="X166" s="99"/>
      <c r="Y166" s="52"/>
      <c r="Z166" s="188"/>
    </row>
    <row r="167" spans="1:26" s="18" customFormat="1" ht="25.5" hidden="1" customHeight="1">
      <c r="A167" s="127" t="s">
        <v>74</v>
      </c>
      <c r="B167" s="92" t="s">
        <v>758</v>
      </c>
      <c r="C167" s="733" t="s">
        <v>605</v>
      </c>
      <c r="D167" s="734"/>
      <c r="E167" s="734"/>
      <c r="F167" s="93">
        <f t="shared" ref="F167:I167" si="108">F168+F169+F170+F171+F172+F173+F174+F175+F176</f>
        <v>0</v>
      </c>
      <c r="G167" s="663">
        <f t="shared" ref="G167:H167" si="109">G168+G169+G170+G171+G172+G173+G174+G175+G176</f>
        <v>0</v>
      </c>
      <c r="H167" s="600">
        <f t="shared" si="109"/>
        <v>0</v>
      </c>
      <c r="I167" s="391">
        <f t="shared" si="108"/>
        <v>0</v>
      </c>
      <c r="J167" s="97">
        <f t="shared" ref="J167:K167" si="110">J168+J169+J170+J171+J172+J173+J174+J175+J176</f>
        <v>0</v>
      </c>
      <c r="K167" s="96">
        <f t="shared" si="110"/>
        <v>0</v>
      </c>
      <c r="L167" s="94">
        <f>L168+L169+L170+L171+L172+L173+L174+L175+L176</f>
        <v>0</v>
      </c>
      <c r="M167" s="95">
        <f t="shared" ref="M167:X167" si="111">M168+M169+M170+M171+M172+M173+M174+M175+M176</f>
        <v>0</v>
      </c>
      <c r="N167" s="95">
        <f t="shared" si="111"/>
        <v>0</v>
      </c>
      <c r="O167" s="95">
        <f t="shared" si="111"/>
        <v>0</v>
      </c>
      <c r="P167" s="95">
        <f t="shared" si="111"/>
        <v>0</v>
      </c>
      <c r="Q167" s="98">
        <f t="shared" si="111"/>
        <v>0</v>
      </c>
      <c r="R167" s="539">
        <f t="shared" si="76"/>
        <v>0</v>
      </c>
      <c r="S167" s="445">
        <f t="shared" si="111"/>
        <v>0</v>
      </c>
      <c r="T167" s="95">
        <f t="shared" si="111"/>
        <v>0</v>
      </c>
      <c r="U167" s="99">
        <f t="shared" si="111"/>
        <v>0</v>
      </c>
      <c r="V167" s="97">
        <f t="shared" si="111"/>
        <v>0</v>
      </c>
      <c r="W167" s="97">
        <f t="shared" si="111"/>
        <v>0</v>
      </c>
      <c r="X167" s="99">
        <f t="shared" si="111"/>
        <v>0</v>
      </c>
      <c r="Y167" s="52"/>
      <c r="Z167" s="188"/>
    </row>
    <row r="168" spans="1:26" hidden="1">
      <c r="B168" s="55"/>
      <c r="C168" s="2"/>
      <c r="D168" s="764" t="s">
        <v>416</v>
      </c>
      <c r="E168" s="764"/>
      <c r="F168" s="79"/>
      <c r="G168" s="664"/>
      <c r="H168" s="601"/>
      <c r="I168" s="392"/>
      <c r="J168" s="42"/>
      <c r="K168" s="76"/>
      <c r="L168" s="75"/>
      <c r="M168" s="1"/>
      <c r="N168" s="1"/>
      <c r="O168" s="1"/>
      <c r="P168" s="1"/>
      <c r="Q168" s="81"/>
      <c r="R168" s="541">
        <f t="shared" si="76"/>
        <v>0</v>
      </c>
      <c r="S168" s="447"/>
      <c r="T168" s="1"/>
      <c r="U168" s="44"/>
      <c r="V168" s="42"/>
      <c r="W168" s="42"/>
      <c r="X168" s="44"/>
      <c r="Y168" s="56"/>
      <c r="Z168" s="188"/>
    </row>
    <row r="169" spans="1:26" hidden="1">
      <c r="B169" s="55"/>
      <c r="C169" s="2"/>
      <c r="D169" s="764" t="s">
        <v>418</v>
      </c>
      <c r="E169" s="764"/>
      <c r="F169" s="79"/>
      <c r="G169" s="664"/>
      <c r="H169" s="601"/>
      <c r="I169" s="392"/>
      <c r="J169" s="42"/>
      <c r="K169" s="76"/>
      <c r="L169" s="75"/>
      <c r="M169" s="1"/>
      <c r="N169" s="1"/>
      <c r="O169" s="1"/>
      <c r="P169" s="1"/>
      <c r="Q169" s="81"/>
      <c r="R169" s="541">
        <f t="shared" si="76"/>
        <v>0</v>
      </c>
      <c r="S169" s="447"/>
      <c r="T169" s="1"/>
      <c r="U169" s="44"/>
      <c r="V169" s="42"/>
      <c r="W169" s="42"/>
      <c r="X169" s="44"/>
      <c r="Y169" s="56"/>
      <c r="Z169" s="188"/>
    </row>
    <row r="170" spans="1:26" hidden="1">
      <c r="B170" s="55"/>
      <c r="C170" s="2"/>
      <c r="D170" s="764" t="s">
        <v>419</v>
      </c>
      <c r="E170" s="764"/>
      <c r="F170" s="79"/>
      <c r="G170" s="664"/>
      <c r="H170" s="601"/>
      <c r="I170" s="392"/>
      <c r="J170" s="42"/>
      <c r="K170" s="76"/>
      <c r="L170" s="75"/>
      <c r="M170" s="1"/>
      <c r="N170" s="1"/>
      <c r="O170" s="1"/>
      <c r="P170" s="1"/>
      <c r="Q170" s="81"/>
      <c r="R170" s="541">
        <f t="shared" si="76"/>
        <v>0</v>
      </c>
      <c r="S170" s="447"/>
      <c r="T170" s="1"/>
      <c r="U170" s="44"/>
      <c r="V170" s="42"/>
      <c r="W170" s="42"/>
      <c r="X170" s="44"/>
      <c r="Y170" s="56"/>
      <c r="Z170" s="188"/>
    </row>
    <row r="171" spans="1:26" hidden="1">
      <c r="B171" s="55"/>
      <c r="C171" s="2"/>
      <c r="D171" s="764" t="s">
        <v>417</v>
      </c>
      <c r="E171" s="764"/>
      <c r="F171" s="79"/>
      <c r="G171" s="664"/>
      <c r="H171" s="601"/>
      <c r="I171" s="392"/>
      <c r="J171" s="42"/>
      <c r="K171" s="76"/>
      <c r="L171" s="75"/>
      <c r="M171" s="1"/>
      <c r="N171" s="1"/>
      <c r="O171" s="1"/>
      <c r="P171" s="1"/>
      <c r="Q171" s="81"/>
      <c r="R171" s="541">
        <f t="shared" si="76"/>
        <v>0</v>
      </c>
      <c r="S171" s="447"/>
      <c r="T171" s="1"/>
      <c r="U171" s="44"/>
      <c r="V171" s="42"/>
      <c r="W171" s="42"/>
      <c r="X171" s="44"/>
      <c r="Y171" s="56"/>
      <c r="Z171" s="188"/>
    </row>
    <row r="172" spans="1:26" hidden="1">
      <c r="B172" s="55"/>
      <c r="C172" s="2"/>
      <c r="D172" s="764" t="s">
        <v>420</v>
      </c>
      <c r="E172" s="764"/>
      <c r="F172" s="79"/>
      <c r="G172" s="664"/>
      <c r="H172" s="601"/>
      <c r="I172" s="392"/>
      <c r="J172" s="42"/>
      <c r="K172" s="76"/>
      <c r="L172" s="75"/>
      <c r="M172" s="1"/>
      <c r="N172" s="1"/>
      <c r="O172" s="1"/>
      <c r="P172" s="1"/>
      <c r="Q172" s="81"/>
      <c r="R172" s="541">
        <f t="shared" si="76"/>
        <v>0</v>
      </c>
      <c r="S172" s="447"/>
      <c r="T172" s="1"/>
      <c r="U172" s="44"/>
      <c r="V172" s="42"/>
      <c r="W172" s="42"/>
      <c r="X172" s="44"/>
      <c r="Y172" s="56"/>
      <c r="Z172" s="188"/>
    </row>
    <row r="173" spans="1:26" ht="25.5" hidden="1" customHeight="1">
      <c r="B173" s="55"/>
      <c r="C173" s="2"/>
      <c r="D173" s="735" t="s">
        <v>492</v>
      </c>
      <c r="E173" s="735"/>
      <c r="F173" s="79"/>
      <c r="G173" s="664"/>
      <c r="H173" s="601"/>
      <c r="I173" s="392"/>
      <c r="J173" s="42"/>
      <c r="K173" s="76"/>
      <c r="L173" s="75"/>
      <c r="M173" s="1"/>
      <c r="N173" s="1"/>
      <c r="O173" s="1"/>
      <c r="P173" s="1"/>
      <c r="Q173" s="81"/>
      <c r="R173" s="541">
        <f t="shared" si="76"/>
        <v>0</v>
      </c>
      <c r="S173" s="447"/>
      <c r="T173" s="1"/>
      <c r="U173" s="44"/>
      <c r="V173" s="42"/>
      <c r="W173" s="42"/>
      <c r="X173" s="44"/>
      <c r="Y173" s="56"/>
      <c r="Z173" s="188"/>
    </row>
    <row r="174" spans="1:26" ht="25.5" hidden="1" customHeight="1">
      <c r="B174" s="55"/>
      <c r="C174" s="2"/>
      <c r="D174" s="735" t="s">
        <v>493</v>
      </c>
      <c r="E174" s="735"/>
      <c r="F174" s="79"/>
      <c r="G174" s="664"/>
      <c r="H174" s="601"/>
      <c r="I174" s="392"/>
      <c r="J174" s="42"/>
      <c r="K174" s="76"/>
      <c r="L174" s="75"/>
      <c r="M174" s="1"/>
      <c r="N174" s="1"/>
      <c r="O174" s="1"/>
      <c r="P174" s="1"/>
      <c r="Q174" s="81"/>
      <c r="R174" s="541">
        <f t="shared" si="76"/>
        <v>0</v>
      </c>
      <c r="S174" s="447"/>
      <c r="T174" s="1"/>
      <c r="U174" s="44"/>
      <c r="V174" s="42"/>
      <c r="W174" s="42"/>
      <c r="X174" s="44"/>
      <c r="Y174" s="56"/>
      <c r="Z174" s="188"/>
    </row>
    <row r="175" spans="1:26" hidden="1">
      <c r="B175" s="55"/>
      <c r="C175" s="2"/>
      <c r="D175" s="764" t="s">
        <v>421</v>
      </c>
      <c r="E175" s="764"/>
      <c r="F175" s="79"/>
      <c r="G175" s="664"/>
      <c r="H175" s="601"/>
      <c r="I175" s="392"/>
      <c r="J175" s="42"/>
      <c r="K175" s="76"/>
      <c r="L175" s="75"/>
      <c r="M175" s="1"/>
      <c r="N175" s="1"/>
      <c r="O175" s="1"/>
      <c r="P175" s="1"/>
      <c r="Q175" s="81"/>
      <c r="R175" s="541">
        <f t="shared" si="76"/>
        <v>0</v>
      </c>
      <c r="S175" s="447"/>
      <c r="T175" s="1"/>
      <c r="U175" s="44"/>
      <c r="V175" s="42"/>
      <c r="W175" s="42"/>
      <c r="X175" s="44"/>
      <c r="Y175" s="56"/>
      <c r="Z175" s="188"/>
    </row>
    <row r="176" spans="1:26" ht="26.25" hidden="1" customHeight="1">
      <c r="B176" s="55"/>
      <c r="C176" s="2"/>
      <c r="D176" s="735" t="s">
        <v>494</v>
      </c>
      <c r="E176" s="735"/>
      <c r="F176" s="79"/>
      <c r="G176" s="664"/>
      <c r="H176" s="601"/>
      <c r="I176" s="392"/>
      <c r="J176" s="42"/>
      <c r="K176" s="76"/>
      <c r="L176" s="75"/>
      <c r="M176" s="1"/>
      <c r="N176" s="1"/>
      <c r="O176" s="1"/>
      <c r="P176" s="1"/>
      <c r="Q176" s="81"/>
      <c r="R176" s="541">
        <f t="shared" si="76"/>
        <v>0</v>
      </c>
      <c r="S176" s="447"/>
      <c r="T176" s="1"/>
      <c r="U176" s="44"/>
      <c r="V176" s="42"/>
      <c r="W176" s="42"/>
      <c r="X176" s="44"/>
      <c r="Y176" s="56"/>
      <c r="Z176" s="188"/>
    </row>
    <row r="177" spans="1:26" s="18" customFormat="1" hidden="1">
      <c r="A177" s="127" t="s">
        <v>75</v>
      </c>
      <c r="B177" s="92" t="s">
        <v>759</v>
      </c>
      <c r="C177" s="769" t="s">
        <v>76</v>
      </c>
      <c r="D177" s="770"/>
      <c r="E177" s="770"/>
      <c r="F177" s="93">
        <f t="shared" ref="F177:I177" si="112">F178+F179+F180+F181+F182+F183+F184+F185+F186+F187+F188</f>
        <v>0</v>
      </c>
      <c r="G177" s="663">
        <f t="shared" ref="G177:H177" si="113">G178+G179+G180+G181+G182+G183+G184+G185+G186+G187+G188</f>
        <v>0</v>
      </c>
      <c r="H177" s="600">
        <f t="shared" si="113"/>
        <v>0</v>
      </c>
      <c r="I177" s="391">
        <f t="shared" si="112"/>
        <v>0</v>
      </c>
      <c r="J177" s="97">
        <f t="shared" ref="J177:K177" si="114">J178+J179+J180+J181+J182+J183+J184+J185+J186+J187+J188</f>
        <v>0</v>
      </c>
      <c r="K177" s="96">
        <f t="shared" si="114"/>
        <v>0</v>
      </c>
      <c r="L177" s="94">
        <f>L178+L179+L180+L181+L182+L183+L184+L185+L186+L187+L188</f>
        <v>0</v>
      </c>
      <c r="M177" s="95">
        <f t="shared" ref="M177:X177" si="115">M178+M179+M180+M181+M182+M183+M184+M185+M186+M187+M188</f>
        <v>0</v>
      </c>
      <c r="N177" s="95">
        <f t="shared" si="115"/>
        <v>0</v>
      </c>
      <c r="O177" s="95">
        <f t="shared" si="115"/>
        <v>0</v>
      </c>
      <c r="P177" s="95">
        <f t="shared" si="115"/>
        <v>0</v>
      </c>
      <c r="Q177" s="98">
        <f t="shared" si="115"/>
        <v>0</v>
      </c>
      <c r="R177" s="539">
        <f t="shared" si="76"/>
        <v>0</v>
      </c>
      <c r="S177" s="445">
        <f t="shared" si="115"/>
        <v>0</v>
      </c>
      <c r="T177" s="95">
        <f t="shared" si="115"/>
        <v>0</v>
      </c>
      <c r="U177" s="99">
        <f t="shared" si="115"/>
        <v>0</v>
      </c>
      <c r="V177" s="97">
        <f t="shared" si="115"/>
        <v>0</v>
      </c>
      <c r="W177" s="97">
        <f t="shared" si="115"/>
        <v>0</v>
      </c>
      <c r="X177" s="99">
        <f t="shared" si="115"/>
        <v>0</v>
      </c>
      <c r="Y177" s="52"/>
      <c r="Z177" s="188"/>
    </row>
    <row r="178" spans="1:26" hidden="1">
      <c r="B178" s="55"/>
      <c r="C178" s="2"/>
      <c r="D178" s="764" t="s">
        <v>422</v>
      </c>
      <c r="E178" s="764"/>
      <c r="F178" s="79"/>
      <c r="G178" s="664"/>
      <c r="H178" s="601"/>
      <c r="I178" s="392"/>
      <c r="J178" s="42"/>
      <c r="K178" s="76"/>
      <c r="L178" s="75"/>
      <c r="M178" s="1"/>
      <c r="N178" s="1"/>
      <c r="O178" s="1"/>
      <c r="P178" s="1"/>
      <c r="Q178" s="81"/>
      <c r="R178" s="541">
        <f t="shared" si="76"/>
        <v>0</v>
      </c>
      <c r="S178" s="447"/>
      <c r="T178" s="1"/>
      <c r="U178" s="44"/>
      <c r="V178" s="42"/>
      <c r="W178" s="42"/>
      <c r="X178" s="44"/>
      <c r="Y178" s="56"/>
      <c r="Z178" s="188"/>
    </row>
    <row r="179" spans="1:26" hidden="1">
      <c r="B179" s="55"/>
      <c r="C179" s="2"/>
      <c r="D179" s="764" t="s">
        <v>425</v>
      </c>
      <c r="E179" s="764"/>
      <c r="F179" s="79"/>
      <c r="G179" s="664"/>
      <c r="H179" s="601"/>
      <c r="I179" s="392"/>
      <c r="J179" s="42"/>
      <c r="K179" s="76"/>
      <c r="L179" s="75"/>
      <c r="M179" s="1"/>
      <c r="N179" s="1"/>
      <c r="O179" s="1"/>
      <c r="P179" s="1"/>
      <c r="Q179" s="81"/>
      <c r="R179" s="541">
        <f t="shared" si="76"/>
        <v>0</v>
      </c>
      <c r="S179" s="447"/>
      <c r="T179" s="1"/>
      <c r="U179" s="44"/>
      <c r="V179" s="42"/>
      <c r="W179" s="42"/>
      <c r="X179" s="44"/>
      <c r="Y179" s="56"/>
      <c r="Z179" s="188"/>
    </row>
    <row r="180" spans="1:26" hidden="1">
      <c r="B180" s="55"/>
      <c r="C180" s="2"/>
      <c r="D180" s="764" t="s">
        <v>426</v>
      </c>
      <c r="E180" s="764"/>
      <c r="F180" s="79"/>
      <c r="G180" s="664"/>
      <c r="H180" s="601"/>
      <c r="I180" s="392"/>
      <c r="J180" s="42"/>
      <c r="K180" s="76"/>
      <c r="L180" s="75"/>
      <c r="M180" s="1"/>
      <c r="N180" s="1"/>
      <c r="O180" s="1"/>
      <c r="P180" s="1"/>
      <c r="Q180" s="81"/>
      <c r="R180" s="541">
        <f t="shared" si="76"/>
        <v>0</v>
      </c>
      <c r="S180" s="447"/>
      <c r="T180" s="1"/>
      <c r="U180" s="44"/>
      <c r="V180" s="42"/>
      <c r="W180" s="42"/>
      <c r="X180" s="44"/>
      <c r="Y180" s="56"/>
      <c r="Z180" s="188"/>
    </row>
    <row r="181" spans="1:26" hidden="1">
      <c r="B181" s="55"/>
      <c r="C181" s="2"/>
      <c r="D181" s="764" t="s">
        <v>423</v>
      </c>
      <c r="E181" s="764"/>
      <c r="F181" s="79"/>
      <c r="G181" s="664"/>
      <c r="H181" s="601"/>
      <c r="I181" s="392"/>
      <c r="J181" s="42"/>
      <c r="K181" s="76"/>
      <c r="L181" s="75"/>
      <c r="M181" s="1"/>
      <c r="N181" s="1"/>
      <c r="O181" s="1"/>
      <c r="P181" s="1"/>
      <c r="Q181" s="81"/>
      <c r="R181" s="541">
        <f t="shared" si="76"/>
        <v>0</v>
      </c>
      <c r="S181" s="447"/>
      <c r="T181" s="1"/>
      <c r="U181" s="44"/>
      <c r="V181" s="42"/>
      <c r="W181" s="42"/>
      <c r="X181" s="44"/>
      <c r="Y181" s="56"/>
      <c r="Z181" s="188"/>
    </row>
    <row r="182" spans="1:26" hidden="1">
      <c r="B182" s="55"/>
      <c r="C182" s="2"/>
      <c r="D182" s="764" t="s">
        <v>427</v>
      </c>
      <c r="E182" s="764"/>
      <c r="F182" s="79"/>
      <c r="G182" s="664"/>
      <c r="H182" s="601"/>
      <c r="I182" s="392"/>
      <c r="J182" s="42"/>
      <c r="K182" s="76"/>
      <c r="L182" s="75"/>
      <c r="M182" s="1"/>
      <c r="N182" s="1"/>
      <c r="O182" s="1"/>
      <c r="P182" s="1"/>
      <c r="Q182" s="81"/>
      <c r="R182" s="541">
        <f t="shared" si="76"/>
        <v>0</v>
      </c>
      <c r="S182" s="447"/>
      <c r="T182" s="1"/>
      <c r="U182" s="44"/>
      <c r="V182" s="42"/>
      <c r="W182" s="42"/>
      <c r="X182" s="44"/>
      <c r="Y182" s="56"/>
      <c r="Z182" s="188"/>
    </row>
    <row r="183" spans="1:26" ht="25.5" hidden="1" customHeight="1">
      <c r="B183" s="55"/>
      <c r="C183" s="2"/>
      <c r="D183" s="735" t="s">
        <v>495</v>
      </c>
      <c r="E183" s="735"/>
      <c r="F183" s="79"/>
      <c r="G183" s="664"/>
      <c r="H183" s="601"/>
      <c r="I183" s="392"/>
      <c r="J183" s="42"/>
      <c r="K183" s="76"/>
      <c r="L183" s="75"/>
      <c r="M183" s="1"/>
      <c r="N183" s="1"/>
      <c r="O183" s="1"/>
      <c r="P183" s="1"/>
      <c r="Q183" s="81"/>
      <c r="R183" s="541">
        <f t="shared" si="76"/>
        <v>0</v>
      </c>
      <c r="S183" s="447"/>
      <c r="T183" s="1"/>
      <c r="U183" s="44"/>
      <c r="V183" s="42"/>
      <c r="W183" s="42"/>
      <c r="X183" s="44"/>
      <c r="Y183" s="56"/>
      <c r="Z183" s="188"/>
    </row>
    <row r="184" spans="1:26" ht="25.5" hidden="1" customHeight="1">
      <c r="B184" s="55"/>
      <c r="C184" s="2"/>
      <c r="D184" s="735" t="s">
        <v>496</v>
      </c>
      <c r="E184" s="735"/>
      <c r="F184" s="79"/>
      <c r="G184" s="664"/>
      <c r="H184" s="601"/>
      <c r="I184" s="392"/>
      <c r="J184" s="42"/>
      <c r="K184" s="76"/>
      <c r="L184" s="75"/>
      <c r="M184" s="1"/>
      <c r="N184" s="1"/>
      <c r="O184" s="1"/>
      <c r="P184" s="1"/>
      <c r="Q184" s="81"/>
      <c r="R184" s="541">
        <f t="shared" si="76"/>
        <v>0</v>
      </c>
      <c r="S184" s="447"/>
      <c r="T184" s="1"/>
      <c r="U184" s="44"/>
      <c r="V184" s="42"/>
      <c r="W184" s="42"/>
      <c r="X184" s="44"/>
      <c r="Y184" s="56"/>
      <c r="Z184" s="188"/>
    </row>
    <row r="185" spans="1:26" hidden="1">
      <c r="B185" s="55"/>
      <c r="C185" s="2"/>
      <c r="D185" s="764" t="s">
        <v>428</v>
      </c>
      <c r="E185" s="764"/>
      <c r="F185" s="79"/>
      <c r="G185" s="664"/>
      <c r="H185" s="601"/>
      <c r="I185" s="392"/>
      <c r="J185" s="42"/>
      <c r="K185" s="76"/>
      <c r="L185" s="75"/>
      <c r="M185" s="1"/>
      <c r="N185" s="1"/>
      <c r="O185" s="1"/>
      <c r="P185" s="1"/>
      <c r="Q185" s="81"/>
      <c r="R185" s="541">
        <f t="shared" si="76"/>
        <v>0</v>
      </c>
      <c r="S185" s="447"/>
      <c r="T185" s="1"/>
      <c r="U185" s="44"/>
      <c r="V185" s="42"/>
      <c r="W185" s="42"/>
      <c r="X185" s="44"/>
      <c r="Y185" s="56"/>
      <c r="Z185" s="188"/>
    </row>
    <row r="186" spans="1:26" hidden="1">
      <c r="B186" s="55"/>
      <c r="C186" s="2"/>
      <c r="D186" s="764" t="s">
        <v>424</v>
      </c>
      <c r="E186" s="764"/>
      <c r="F186" s="79"/>
      <c r="G186" s="664"/>
      <c r="H186" s="601"/>
      <c r="I186" s="392"/>
      <c r="J186" s="42"/>
      <c r="K186" s="76"/>
      <c r="L186" s="75"/>
      <c r="M186" s="1"/>
      <c r="N186" s="1"/>
      <c r="O186" s="1"/>
      <c r="P186" s="1"/>
      <c r="Q186" s="81"/>
      <c r="R186" s="541">
        <f t="shared" si="76"/>
        <v>0</v>
      </c>
      <c r="S186" s="447"/>
      <c r="T186" s="1"/>
      <c r="U186" s="44"/>
      <c r="V186" s="42"/>
      <c r="W186" s="42"/>
      <c r="X186" s="44"/>
      <c r="Y186" s="56"/>
      <c r="Z186" s="188"/>
    </row>
    <row r="187" spans="1:26" ht="25.5" hidden="1" customHeight="1">
      <c r="B187" s="55"/>
      <c r="C187" s="2"/>
      <c r="D187" s="735" t="s">
        <v>497</v>
      </c>
      <c r="E187" s="735"/>
      <c r="F187" s="79"/>
      <c r="G187" s="664"/>
      <c r="H187" s="601"/>
      <c r="I187" s="392"/>
      <c r="J187" s="42"/>
      <c r="K187" s="76"/>
      <c r="L187" s="75"/>
      <c r="M187" s="1"/>
      <c r="N187" s="1"/>
      <c r="O187" s="1"/>
      <c r="P187" s="1"/>
      <c r="Q187" s="81"/>
      <c r="R187" s="541">
        <f t="shared" si="76"/>
        <v>0</v>
      </c>
      <c r="S187" s="447"/>
      <c r="T187" s="1"/>
      <c r="U187" s="44"/>
      <c r="V187" s="42"/>
      <c r="W187" s="42"/>
      <c r="X187" s="44"/>
      <c r="Y187" s="56"/>
      <c r="Z187" s="188"/>
    </row>
    <row r="188" spans="1:26" ht="15.75" hidden="1" thickBot="1">
      <c r="B188" s="57"/>
      <c r="C188" s="20"/>
      <c r="D188" s="772" t="s">
        <v>498</v>
      </c>
      <c r="E188" s="772"/>
      <c r="F188" s="79"/>
      <c r="G188" s="664"/>
      <c r="H188" s="601"/>
      <c r="I188" s="392"/>
      <c r="J188" s="42"/>
      <c r="K188" s="76"/>
      <c r="L188" s="75"/>
      <c r="M188" s="1"/>
      <c r="N188" s="1"/>
      <c r="O188" s="1"/>
      <c r="P188" s="1"/>
      <c r="Q188" s="81"/>
      <c r="R188" s="541">
        <f t="shared" si="76"/>
        <v>0</v>
      </c>
      <c r="S188" s="447"/>
      <c r="T188" s="1"/>
      <c r="U188" s="44"/>
      <c r="V188" s="42"/>
      <c r="W188" s="42"/>
      <c r="X188" s="44"/>
      <c r="Y188" s="56"/>
      <c r="Z188" s="188"/>
    </row>
    <row r="189" spans="1:26" ht="15.75" thickBot="1">
      <c r="B189" s="100" t="s">
        <v>77</v>
      </c>
      <c r="C189" s="747" t="s">
        <v>78</v>
      </c>
      <c r="D189" s="771"/>
      <c r="E189" s="771"/>
      <c r="F189" s="85">
        <f t="shared" ref="F189:I189" si="116">F190+F191+F192+F193+F203</f>
        <v>0</v>
      </c>
      <c r="G189" s="661">
        <f t="shared" ref="G189:H189" si="117">G190+G191+G192+G193+G203</f>
        <v>0</v>
      </c>
      <c r="H189" s="597">
        <f t="shared" si="117"/>
        <v>0</v>
      </c>
      <c r="I189" s="388">
        <f t="shared" si="116"/>
        <v>0</v>
      </c>
      <c r="J189" s="89">
        <f t="shared" ref="J189:K189" si="118">J190+J191+J192+J193+J203</f>
        <v>0</v>
      </c>
      <c r="K189" s="88">
        <f t="shared" si="118"/>
        <v>0</v>
      </c>
      <c r="L189" s="86">
        <f>L190+L191+L192+L193+L203</f>
        <v>0</v>
      </c>
      <c r="M189" s="87">
        <f t="shared" ref="M189:X189" si="119">M190+M191+M192+M193+M203</f>
        <v>0</v>
      </c>
      <c r="N189" s="87">
        <f t="shared" si="119"/>
        <v>0</v>
      </c>
      <c r="O189" s="87">
        <f t="shared" si="119"/>
        <v>0</v>
      </c>
      <c r="P189" s="87">
        <f t="shared" si="119"/>
        <v>0</v>
      </c>
      <c r="Q189" s="90">
        <f t="shared" si="119"/>
        <v>0</v>
      </c>
      <c r="R189" s="536">
        <f t="shared" si="76"/>
        <v>0</v>
      </c>
      <c r="S189" s="442">
        <f t="shared" si="119"/>
        <v>0</v>
      </c>
      <c r="T189" s="87">
        <f t="shared" si="119"/>
        <v>0</v>
      </c>
      <c r="U189" s="91">
        <f t="shared" si="119"/>
        <v>0</v>
      </c>
      <c r="V189" s="89">
        <f t="shared" si="119"/>
        <v>0</v>
      </c>
      <c r="W189" s="89">
        <f t="shared" si="119"/>
        <v>0</v>
      </c>
      <c r="X189" s="91">
        <f t="shared" si="119"/>
        <v>0</v>
      </c>
      <c r="Y189" s="52"/>
      <c r="Z189" s="188"/>
    </row>
    <row r="190" spans="1:26" s="18" customFormat="1" ht="25.5" hidden="1" customHeight="1">
      <c r="A190" s="127" t="s">
        <v>79</v>
      </c>
      <c r="B190" s="116" t="s">
        <v>760</v>
      </c>
      <c r="C190" s="784" t="s">
        <v>80</v>
      </c>
      <c r="D190" s="785"/>
      <c r="E190" s="785"/>
      <c r="F190" s="93"/>
      <c r="G190" s="663"/>
      <c r="H190" s="600"/>
      <c r="I190" s="391"/>
      <c r="J190" s="97"/>
      <c r="K190" s="96"/>
      <c r="L190" s="94"/>
      <c r="M190" s="95"/>
      <c r="N190" s="95"/>
      <c r="O190" s="95"/>
      <c r="P190" s="95"/>
      <c r="Q190" s="98"/>
      <c r="R190" s="539">
        <f t="shared" si="76"/>
        <v>0</v>
      </c>
      <c r="S190" s="445"/>
      <c r="T190" s="95"/>
      <c r="U190" s="99"/>
      <c r="V190" s="97"/>
      <c r="W190" s="97"/>
      <c r="X190" s="99"/>
      <c r="Y190" s="52"/>
      <c r="Z190" s="188"/>
    </row>
    <row r="191" spans="1:26" s="18" customFormat="1" hidden="1">
      <c r="A191" s="127" t="s">
        <v>81</v>
      </c>
      <c r="B191" s="92" t="s">
        <v>761</v>
      </c>
      <c r="C191" s="736" t="s">
        <v>935</v>
      </c>
      <c r="D191" s="737"/>
      <c r="E191" s="737"/>
      <c r="F191" s="93"/>
      <c r="G191" s="663"/>
      <c r="H191" s="600"/>
      <c r="I191" s="391"/>
      <c r="J191" s="97"/>
      <c r="K191" s="96"/>
      <c r="L191" s="94"/>
      <c r="M191" s="95"/>
      <c r="N191" s="95"/>
      <c r="O191" s="95"/>
      <c r="P191" s="95"/>
      <c r="Q191" s="98"/>
      <c r="R191" s="539">
        <f t="shared" si="76"/>
        <v>0</v>
      </c>
      <c r="S191" s="445"/>
      <c r="T191" s="95"/>
      <c r="U191" s="99"/>
      <c r="V191" s="97"/>
      <c r="W191" s="97"/>
      <c r="X191" s="99"/>
      <c r="Y191" s="52"/>
      <c r="Z191" s="188"/>
    </row>
    <row r="192" spans="1:26" s="18" customFormat="1" ht="25.5" hidden="1" customHeight="1">
      <c r="A192" s="127" t="s">
        <v>82</v>
      </c>
      <c r="B192" s="92" t="s">
        <v>762</v>
      </c>
      <c r="C192" s="733" t="s">
        <v>936</v>
      </c>
      <c r="D192" s="734"/>
      <c r="E192" s="786"/>
      <c r="F192" s="93"/>
      <c r="G192" s="663"/>
      <c r="H192" s="600"/>
      <c r="I192" s="391"/>
      <c r="J192" s="97"/>
      <c r="K192" s="96"/>
      <c r="L192" s="94"/>
      <c r="M192" s="95"/>
      <c r="N192" s="95"/>
      <c r="O192" s="95"/>
      <c r="P192" s="95"/>
      <c r="Q192" s="98"/>
      <c r="R192" s="539">
        <f t="shared" si="76"/>
        <v>0</v>
      </c>
      <c r="S192" s="445"/>
      <c r="T192" s="95"/>
      <c r="U192" s="99"/>
      <c r="V192" s="97"/>
      <c r="W192" s="97"/>
      <c r="X192" s="99"/>
      <c r="Y192" s="52"/>
      <c r="Z192" s="188"/>
    </row>
    <row r="193" spans="1:26" s="18" customFormat="1" ht="25.5" hidden="1" customHeight="1">
      <c r="A193" s="127" t="s">
        <v>83</v>
      </c>
      <c r="B193" s="92" t="s">
        <v>763</v>
      </c>
      <c r="C193" s="733" t="s">
        <v>84</v>
      </c>
      <c r="D193" s="734"/>
      <c r="E193" s="734"/>
      <c r="F193" s="93">
        <f t="shared" ref="F193:I193" si="120">F194+F195+F196+F197+F198+F199+F200+F201+F202</f>
        <v>0</v>
      </c>
      <c r="G193" s="663">
        <f t="shared" ref="G193:H193" si="121">G194+G195+G196+G197+G198+G199+G200+G201+G202</f>
        <v>0</v>
      </c>
      <c r="H193" s="600">
        <f t="shared" si="121"/>
        <v>0</v>
      </c>
      <c r="I193" s="391">
        <f t="shared" si="120"/>
        <v>0</v>
      </c>
      <c r="J193" s="97">
        <f t="shared" ref="J193:K193" si="122">J194+J195+J196+J197+J198+J199+J200+J201+J202</f>
        <v>0</v>
      </c>
      <c r="K193" s="96">
        <f t="shared" si="122"/>
        <v>0</v>
      </c>
      <c r="L193" s="94">
        <f>L194+L195+L196+L197+L198+L199+L200+L201+L202</f>
        <v>0</v>
      </c>
      <c r="M193" s="95">
        <f t="shared" ref="M193:X193" si="123">M194+M195+M196+M197+M198+M199+M200+M201+M202</f>
        <v>0</v>
      </c>
      <c r="N193" s="95">
        <f t="shared" si="123"/>
        <v>0</v>
      </c>
      <c r="O193" s="95">
        <f t="shared" si="123"/>
        <v>0</v>
      </c>
      <c r="P193" s="95">
        <f t="shared" si="123"/>
        <v>0</v>
      </c>
      <c r="Q193" s="98">
        <f t="shared" si="123"/>
        <v>0</v>
      </c>
      <c r="R193" s="539">
        <f t="shared" si="76"/>
        <v>0</v>
      </c>
      <c r="S193" s="445">
        <f t="shared" si="123"/>
        <v>0</v>
      </c>
      <c r="T193" s="95">
        <f t="shared" si="123"/>
        <v>0</v>
      </c>
      <c r="U193" s="99">
        <f t="shared" si="123"/>
        <v>0</v>
      </c>
      <c r="V193" s="97">
        <f t="shared" si="123"/>
        <v>0</v>
      </c>
      <c r="W193" s="97">
        <f t="shared" si="123"/>
        <v>0</v>
      </c>
      <c r="X193" s="99">
        <f t="shared" si="123"/>
        <v>0</v>
      </c>
      <c r="Y193" s="52"/>
      <c r="Z193" s="188"/>
    </row>
    <row r="194" spans="1:26" hidden="1">
      <c r="B194" s="55"/>
      <c r="C194" s="2"/>
      <c r="D194" s="764" t="s">
        <v>429</v>
      </c>
      <c r="E194" s="764"/>
      <c r="F194" s="79"/>
      <c r="G194" s="664"/>
      <c r="H194" s="601"/>
      <c r="I194" s="392"/>
      <c r="J194" s="42"/>
      <c r="K194" s="76"/>
      <c r="L194" s="75"/>
      <c r="M194" s="1"/>
      <c r="N194" s="1"/>
      <c r="O194" s="1"/>
      <c r="P194" s="1"/>
      <c r="Q194" s="81"/>
      <c r="R194" s="541">
        <f t="shared" si="76"/>
        <v>0</v>
      </c>
      <c r="S194" s="447"/>
      <c r="T194" s="1"/>
      <c r="U194" s="44"/>
      <c r="V194" s="42"/>
      <c r="W194" s="42"/>
      <c r="X194" s="44"/>
      <c r="Y194" s="56"/>
      <c r="Z194" s="188"/>
    </row>
    <row r="195" spans="1:26" hidden="1">
      <c r="B195" s="55"/>
      <c r="C195" s="2"/>
      <c r="D195" s="764" t="s">
        <v>431</v>
      </c>
      <c r="E195" s="764"/>
      <c r="F195" s="79"/>
      <c r="G195" s="664"/>
      <c r="H195" s="601"/>
      <c r="I195" s="392"/>
      <c r="J195" s="42"/>
      <c r="K195" s="76"/>
      <c r="L195" s="75"/>
      <c r="M195" s="1"/>
      <c r="N195" s="1"/>
      <c r="O195" s="1"/>
      <c r="P195" s="1"/>
      <c r="Q195" s="81"/>
      <c r="R195" s="541">
        <f t="shared" si="76"/>
        <v>0</v>
      </c>
      <c r="S195" s="447"/>
      <c r="T195" s="1"/>
      <c r="U195" s="44"/>
      <c r="V195" s="42"/>
      <c r="W195" s="42"/>
      <c r="X195" s="44"/>
      <c r="Y195" s="56"/>
      <c r="Z195" s="188"/>
    </row>
    <row r="196" spans="1:26" hidden="1">
      <c r="B196" s="55"/>
      <c r="C196" s="2"/>
      <c r="D196" s="764" t="s">
        <v>432</v>
      </c>
      <c r="E196" s="764"/>
      <c r="F196" s="79"/>
      <c r="G196" s="664"/>
      <c r="H196" s="601"/>
      <c r="I196" s="392"/>
      <c r="J196" s="42"/>
      <c r="K196" s="76"/>
      <c r="L196" s="75"/>
      <c r="M196" s="1"/>
      <c r="N196" s="1"/>
      <c r="O196" s="1"/>
      <c r="P196" s="1"/>
      <c r="Q196" s="81"/>
      <c r="R196" s="541">
        <f t="shared" si="76"/>
        <v>0</v>
      </c>
      <c r="S196" s="447"/>
      <c r="T196" s="1"/>
      <c r="U196" s="44"/>
      <c r="V196" s="42"/>
      <c r="W196" s="42"/>
      <c r="X196" s="44"/>
      <c r="Y196" s="56"/>
      <c r="Z196" s="188"/>
    </row>
    <row r="197" spans="1:26" hidden="1">
      <c r="B197" s="55"/>
      <c r="C197" s="2"/>
      <c r="D197" s="764" t="s">
        <v>430</v>
      </c>
      <c r="E197" s="764"/>
      <c r="F197" s="79"/>
      <c r="G197" s="664"/>
      <c r="H197" s="601"/>
      <c r="I197" s="392"/>
      <c r="J197" s="42"/>
      <c r="K197" s="76"/>
      <c r="L197" s="75"/>
      <c r="M197" s="1"/>
      <c r="N197" s="1"/>
      <c r="O197" s="1"/>
      <c r="P197" s="1"/>
      <c r="Q197" s="81"/>
      <c r="R197" s="541">
        <f t="shared" si="76"/>
        <v>0</v>
      </c>
      <c r="S197" s="447"/>
      <c r="T197" s="1"/>
      <c r="U197" s="44"/>
      <c r="V197" s="42"/>
      <c r="W197" s="42"/>
      <c r="X197" s="44"/>
      <c r="Y197" s="56"/>
      <c r="Z197" s="188"/>
    </row>
    <row r="198" spans="1:26" hidden="1">
      <c r="B198" s="55"/>
      <c r="C198" s="2"/>
      <c r="D198" s="764" t="s">
        <v>433</v>
      </c>
      <c r="E198" s="764"/>
      <c r="F198" s="79"/>
      <c r="G198" s="664"/>
      <c r="H198" s="601"/>
      <c r="I198" s="392"/>
      <c r="J198" s="42"/>
      <c r="K198" s="76"/>
      <c r="L198" s="75"/>
      <c r="M198" s="1"/>
      <c r="N198" s="1"/>
      <c r="O198" s="1"/>
      <c r="P198" s="1"/>
      <c r="Q198" s="81"/>
      <c r="R198" s="541">
        <f t="shared" ref="R198:R250" si="124">SUM(L198:Q198)</f>
        <v>0</v>
      </c>
      <c r="S198" s="447"/>
      <c r="T198" s="1"/>
      <c r="U198" s="44"/>
      <c r="V198" s="42"/>
      <c r="W198" s="42"/>
      <c r="X198" s="44"/>
      <c r="Y198" s="56"/>
      <c r="Z198" s="188"/>
    </row>
    <row r="199" spans="1:26" ht="25.5" hidden="1" customHeight="1">
      <c r="B199" s="55"/>
      <c r="C199" s="2"/>
      <c r="D199" s="735" t="s">
        <v>499</v>
      </c>
      <c r="E199" s="735"/>
      <c r="F199" s="79"/>
      <c r="G199" s="664"/>
      <c r="H199" s="601"/>
      <c r="I199" s="392"/>
      <c r="J199" s="42"/>
      <c r="K199" s="76"/>
      <c r="L199" s="75"/>
      <c r="M199" s="1"/>
      <c r="N199" s="1"/>
      <c r="O199" s="1"/>
      <c r="P199" s="1"/>
      <c r="Q199" s="81"/>
      <c r="R199" s="541">
        <f t="shared" si="124"/>
        <v>0</v>
      </c>
      <c r="S199" s="447"/>
      <c r="T199" s="1"/>
      <c r="U199" s="44"/>
      <c r="V199" s="42"/>
      <c r="W199" s="42"/>
      <c r="X199" s="44"/>
      <c r="Y199" s="56"/>
      <c r="Z199" s="188"/>
    </row>
    <row r="200" spans="1:26" ht="25.5" hidden="1" customHeight="1">
      <c r="B200" s="55"/>
      <c r="C200" s="2"/>
      <c r="D200" s="735" t="s">
        <v>500</v>
      </c>
      <c r="E200" s="735"/>
      <c r="F200" s="79"/>
      <c r="G200" s="664"/>
      <c r="H200" s="601"/>
      <c r="I200" s="392"/>
      <c r="J200" s="42"/>
      <c r="K200" s="76"/>
      <c r="L200" s="75"/>
      <c r="M200" s="1"/>
      <c r="N200" s="1"/>
      <c r="O200" s="1"/>
      <c r="P200" s="1"/>
      <c r="Q200" s="81"/>
      <c r="R200" s="541">
        <f t="shared" si="124"/>
        <v>0</v>
      </c>
      <c r="S200" s="447"/>
      <c r="T200" s="1"/>
      <c r="U200" s="44"/>
      <c r="V200" s="42"/>
      <c r="W200" s="42"/>
      <c r="X200" s="44"/>
      <c r="Y200" s="56"/>
      <c r="Z200" s="188"/>
    </row>
    <row r="201" spans="1:26" hidden="1">
      <c r="B201" s="55"/>
      <c r="C201" s="2"/>
      <c r="D201" s="764" t="s">
        <v>434</v>
      </c>
      <c r="E201" s="764"/>
      <c r="F201" s="79"/>
      <c r="G201" s="664"/>
      <c r="H201" s="601"/>
      <c r="I201" s="392"/>
      <c r="J201" s="42"/>
      <c r="K201" s="76"/>
      <c r="L201" s="75"/>
      <c r="M201" s="1"/>
      <c r="N201" s="1"/>
      <c r="O201" s="1"/>
      <c r="P201" s="1"/>
      <c r="Q201" s="81"/>
      <c r="R201" s="541">
        <f t="shared" si="124"/>
        <v>0</v>
      </c>
      <c r="S201" s="447"/>
      <c r="T201" s="1"/>
      <c r="U201" s="44"/>
      <c r="V201" s="42"/>
      <c r="W201" s="42"/>
      <c r="X201" s="44"/>
      <c r="Y201" s="56"/>
      <c r="Z201" s="188"/>
    </row>
    <row r="202" spans="1:26" hidden="1">
      <c r="B202" s="55"/>
      <c r="C202" s="2"/>
      <c r="D202" s="764" t="s">
        <v>501</v>
      </c>
      <c r="E202" s="764"/>
      <c r="F202" s="79"/>
      <c r="G202" s="664"/>
      <c r="H202" s="601"/>
      <c r="I202" s="392"/>
      <c r="J202" s="42"/>
      <c r="K202" s="76"/>
      <c r="L202" s="75"/>
      <c r="M202" s="1"/>
      <c r="N202" s="1"/>
      <c r="O202" s="1"/>
      <c r="P202" s="1"/>
      <c r="Q202" s="81"/>
      <c r="R202" s="541">
        <f t="shared" si="124"/>
        <v>0</v>
      </c>
      <c r="S202" s="447"/>
      <c r="T202" s="1"/>
      <c r="U202" s="44"/>
      <c r="V202" s="42"/>
      <c r="W202" s="42"/>
      <c r="X202" s="44"/>
      <c r="Y202" s="56"/>
      <c r="Z202" s="188"/>
    </row>
    <row r="203" spans="1:26" s="18" customFormat="1" hidden="1">
      <c r="A203" s="127" t="s">
        <v>85</v>
      </c>
      <c r="B203" s="92" t="s">
        <v>764</v>
      </c>
      <c r="C203" s="769" t="s">
        <v>86</v>
      </c>
      <c r="D203" s="770"/>
      <c r="E203" s="770"/>
      <c r="F203" s="93">
        <f t="shared" ref="F203:I203" si="125">F204+F205+F206+F207+F208+F209+F210+F211+F212+F213+F214</f>
        <v>0</v>
      </c>
      <c r="G203" s="663">
        <f t="shared" ref="G203:H203" si="126">G204+G205+G206+G207+G208+G209+G210+G211+G212+G213+G214</f>
        <v>0</v>
      </c>
      <c r="H203" s="600">
        <f t="shared" si="126"/>
        <v>0</v>
      </c>
      <c r="I203" s="391">
        <f t="shared" si="125"/>
        <v>0</v>
      </c>
      <c r="J203" s="97">
        <f t="shared" ref="J203:K203" si="127">J204+J205+J206+J207+J208+J209+J210+J211+J212+J213+J214</f>
        <v>0</v>
      </c>
      <c r="K203" s="96">
        <f t="shared" si="127"/>
        <v>0</v>
      </c>
      <c r="L203" s="94">
        <f>L204+L205+L206+L207+L208+L209+L210+L211+L212+L213+L214</f>
        <v>0</v>
      </c>
      <c r="M203" s="95">
        <f t="shared" ref="M203:X203" si="128">M204+M205+M206+M207+M208+M209+M210+M211+M212+M213+M214</f>
        <v>0</v>
      </c>
      <c r="N203" s="95">
        <f t="shared" si="128"/>
        <v>0</v>
      </c>
      <c r="O203" s="95">
        <f t="shared" si="128"/>
        <v>0</v>
      </c>
      <c r="P203" s="95">
        <f t="shared" si="128"/>
        <v>0</v>
      </c>
      <c r="Q203" s="98">
        <f t="shared" si="128"/>
        <v>0</v>
      </c>
      <c r="R203" s="539">
        <f t="shared" si="124"/>
        <v>0</v>
      </c>
      <c r="S203" s="445">
        <f t="shared" si="128"/>
        <v>0</v>
      </c>
      <c r="T203" s="95">
        <f t="shared" si="128"/>
        <v>0</v>
      </c>
      <c r="U203" s="99">
        <f t="shared" si="128"/>
        <v>0</v>
      </c>
      <c r="V203" s="97">
        <f t="shared" si="128"/>
        <v>0</v>
      </c>
      <c r="W203" s="97">
        <f t="shared" si="128"/>
        <v>0</v>
      </c>
      <c r="X203" s="99">
        <f t="shared" si="128"/>
        <v>0</v>
      </c>
      <c r="Y203" s="52"/>
      <c r="Z203" s="188"/>
    </row>
    <row r="204" spans="1:26" hidden="1">
      <c r="B204" s="55"/>
      <c r="C204" s="2"/>
      <c r="D204" s="764" t="s">
        <v>435</v>
      </c>
      <c r="E204" s="764"/>
      <c r="F204" s="79"/>
      <c r="G204" s="664"/>
      <c r="H204" s="601"/>
      <c r="I204" s="392"/>
      <c r="J204" s="42"/>
      <c r="K204" s="76"/>
      <c r="L204" s="75"/>
      <c r="M204" s="1"/>
      <c r="N204" s="1"/>
      <c r="O204" s="1"/>
      <c r="P204" s="1"/>
      <c r="Q204" s="81"/>
      <c r="R204" s="541">
        <f t="shared" si="124"/>
        <v>0</v>
      </c>
      <c r="S204" s="447"/>
      <c r="T204" s="1"/>
      <c r="U204" s="44"/>
      <c r="V204" s="42"/>
      <c r="W204" s="42"/>
      <c r="X204" s="44"/>
      <c r="Y204" s="56"/>
      <c r="Z204" s="188"/>
    </row>
    <row r="205" spans="1:26" hidden="1">
      <c r="B205" s="55"/>
      <c r="C205" s="2"/>
      <c r="D205" s="764" t="s">
        <v>438</v>
      </c>
      <c r="E205" s="764"/>
      <c r="F205" s="79"/>
      <c r="G205" s="664"/>
      <c r="H205" s="601"/>
      <c r="I205" s="392"/>
      <c r="J205" s="42"/>
      <c r="K205" s="76"/>
      <c r="L205" s="75"/>
      <c r="M205" s="1"/>
      <c r="N205" s="1"/>
      <c r="O205" s="1"/>
      <c r="P205" s="1"/>
      <c r="Q205" s="81"/>
      <c r="R205" s="541">
        <f t="shared" si="124"/>
        <v>0</v>
      </c>
      <c r="S205" s="447"/>
      <c r="T205" s="1"/>
      <c r="U205" s="44"/>
      <c r="V205" s="42"/>
      <c r="W205" s="42"/>
      <c r="X205" s="44"/>
      <c r="Y205" s="56"/>
      <c r="Z205" s="188"/>
    </row>
    <row r="206" spans="1:26" hidden="1">
      <c r="B206" s="55"/>
      <c r="C206" s="2"/>
      <c r="D206" s="764" t="s">
        <v>439</v>
      </c>
      <c r="E206" s="764"/>
      <c r="F206" s="79"/>
      <c r="G206" s="664"/>
      <c r="H206" s="601"/>
      <c r="I206" s="392"/>
      <c r="J206" s="42"/>
      <c r="K206" s="76"/>
      <c r="L206" s="75"/>
      <c r="M206" s="1"/>
      <c r="N206" s="1"/>
      <c r="O206" s="1"/>
      <c r="P206" s="1"/>
      <c r="Q206" s="81"/>
      <c r="R206" s="541">
        <f t="shared" si="124"/>
        <v>0</v>
      </c>
      <c r="S206" s="447"/>
      <c r="T206" s="1"/>
      <c r="U206" s="44"/>
      <c r="V206" s="42"/>
      <c r="W206" s="42"/>
      <c r="X206" s="44"/>
      <c r="Y206" s="56"/>
      <c r="Z206" s="188"/>
    </row>
    <row r="207" spans="1:26" hidden="1">
      <c r="B207" s="55"/>
      <c r="C207" s="2"/>
      <c r="D207" s="764" t="s">
        <v>436</v>
      </c>
      <c r="E207" s="764"/>
      <c r="F207" s="79"/>
      <c r="G207" s="664"/>
      <c r="H207" s="601"/>
      <c r="I207" s="392"/>
      <c r="J207" s="42"/>
      <c r="K207" s="76"/>
      <c r="L207" s="75"/>
      <c r="M207" s="1"/>
      <c r="N207" s="1"/>
      <c r="O207" s="1"/>
      <c r="P207" s="1"/>
      <c r="Q207" s="81"/>
      <c r="R207" s="541">
        <f t="shared" si="124"/>
        <v>0</v>
      </c>
      <c r="S207" s="447"/>
      <c r="T207" s="1"/>
      <c r="U207" s="44"/>
      <c r="V207" s="42"/>
      <c r="W207" s="42"/>
      <c r="X207" s="44"/>
      <c r="Y207" s="56"/>
      <c r="Z207" s="188"/>
    </row>
    <row r="208" spans="1:26" hidden="1">
      <c r="B208" s="55"/>
      <c r="C208" s="2"/>
      <c r="D208" s="764" t="s">
        <v>440</v>
      </c>
      <c r="E208" s="764"/>
      <c r="F208" s="79"/>
      <c r="G208" s="664"/>
      <c r="H208" s="601"/>
      <c r="I208" s="392"/>
      <c r="J208" s="42"/>
      <c r="K208" s="76"/>
      <c r="L208" s="75"/>
      <c r="M208" s="1"/>
      <c r="N208" s="1"/>
      <c r="O208" s="1"/>
      <c r="P208" s="1"/>
      <c r="Q208" s="81"/>
      <c r="R208" s="541">
        <f t="shared" si="124"/>
        <v>0</v>
      </c>
      <c r="S208" s="447"/>
      <c r="T208" s="1"/>
      <c r="U208" s="44"/>
      <c r="V208" s="42"/>
      <c r="W208" s="42"/>
      <c r="X208" s="44"/>
      <c r="Y208" s="56"/>
      <c r="Z208" s="188"/>
    </row>
    <row r="209" spans="1:26" ht="25.5" hidden="1" customHeight="1">
      <c r="B209" s="55"/>
      <c r="C209" s="2"/>
      <c r="D209" s="735" t="s">
        <v>502</v>
      </c>
      <c r="E209" s="735"/>
      <c r="F209" s="79"/>
      <c r="G209" s="664"/>
      <c r="H209" s="601"/>
      <c r="I209" s="392"/>
      <c r="J209" s="42"/>
      <c r="K209" s="76"/>
      <c r="L209" s="75"/>
      <c r="M209" s="1"/>
      <c r="N209" s="1"/>
      <c r="O209" s="1"/>
      <c r="P209" s="1"/>
      <c r="Q209" s="81"/>
      <c r="R209" s="541">
        <f t="shared" si="124"/>
        <v>0</v>
      </c>
      <c r="S209" s="447"/>
      <c r="T209" s="1"/>
      <c r="U209" s="44"/>
      <c r="V209" s="42"/>
      <c r="W209" s="42"/>
      <c r="X209" s="44"/>
      <c r="Y209" s="56"/>
      <c r="Z209" s="188"/>
    </row>
    <row r="210" spans="1:26" ht="25.5" hidden="1" customHeight="1">
      <c r="B210" s="55"/>
      <c r="C210" s="2"/>
      <c r="D210" s="735" t="s">
        <v>503</v>
      </c>
      <c r="E210" s="735"/>
      <c r="F210" s="79"/>
      <c r="G210" s="664"/>
      <c r="H210" s="601"/>
      <c r="I210" s="392"/>
      <c r="J210" s="42"/>
      <c r="K210" s="76"/>
      <c r="L210" s="75"/>
      <c r="M210" s="1"/>
      <c r="N210" s="1"/>
      <c r="O210" s="1"/>
      <c r="P210" s="1"/>
      <c r="Q210" s="81"/>
      <c r="R210" s="541">
        <f t="shared" si="124"/>
        <v>0</v>
      </c>
      <c r="S210" s="447"/>
      <c r="T210" s="1"/>
      <c r="U210" s="44"/>
      <c r="V210" s="42"/>
      <c r="W210" s="42"/>
      <c r="X210" s="44"/>
      <c r="Y210" s="56"/>
      <c r="Z210" s="188"/>
    </row>
    <row r="211" spans="1:26" hidden="1">
      <c r="B211" s="55"/>
      <c r="C211" s="2"/>
      <c r="D211" s="764" t="s">
        <v>441</v>
      </c>
      <c r="E211" s="764"/>
      <c r="F211" s="79"/>
      <c r="G211" s="664"/>
      <c r="H211" s="601"/>
      <c r="I211" s="392"/>
      <c r="J211" s="42"/>
      <c r="K211" s="76"/>
      <c r="L211" s="75"/>
      <c r="M211" s="1"/>
      <c r="N211" s="1"/>
      <c r="O211" s="1"/>
      <c r="P211" s="1"/>
      <c r="Q211" s="81"/>
      <c r="R211" s="541">
        <f t="shared" si="124"/>
        <v>0</v>
      </c>
      <c r="S211" s="447"/>
      <c r="T211" s="1"/>
      <c r="U211" s="44"/>
      <c r="V211" s="42"/>
      <c r="W211" s="42"/>
      <c r="X211" s="44"/>
      <c r="Y211" s="56"/>
      <c r="Z211" s="188"/>
    </row>
    <row r="212" spans="1:26" hidden="1">
      <c r="B212" s="55"/>
      <c r="C212" s="2"/>
      <c r="D212" s="764" t="s">
        <v>437</v>
      </c>
      <c r="E212" s="764"/>
      <c r="F212" s="79"/>
      <c r="G212" s="664"/>
      <c r="H212" s="601"/>
      <c r="I212" s="392"/>
      <c r="J212" s="42"/>
      <c r="K212" s="76"/>
      <c r="L212" s="75"/>
      <c r="M212" s="1"/>
      <c r="N212" s="1"/>
      <c r="O212" s="1"/>
      <c r="P212" s="1"/>
      <c r="Q212" s="81"/>
      <c r="R212" s="541">
        <f t="shared" si="124"/>
        <v>0</v>
      </c>
      <c r="S212" s="447"/>
      <c r="T212" s="1"/>
      <c r="U212" s="44"/>
      <c r="V212" s="42"/>
      <c r="W212" s="42"/>
      <c r="X212" s="44"/>
      <c r="Y212" s="56"/>
      <c r="Z212" s="188"/>
    </row>
    <row r="213" spans="1:26" ht="25.5" hidden="1" customHeight="1">
      <c r="B213" s="55"/>
      <c r="C213" s="2"/>
      <c r="D213" s="735" t="s">
        <v>504</v>
      </c>
      <c r="E213" s="735"/>
      <c r="F213" s="79"/>
      <c r="G213" s="664"/>
      <c r="H213" s="601"/>
      <c r="I213" s="392"/>
      <c r="J213" s="42"/>
      <c r="K213" s="76"/>
      <c r="L213" s="75"/>
      <c r="M213" s="1"/>
      <c r="N213" s="1"/>
      <c r="O213" s="1"/>
      <c r="P213" s="1"/>
      <c r="Q213" s="81"/>
      <c r="R213" s="541">
        <f t="shared" si="124"/>
        <v>0</v>
      </c>
      <c r="S213" s="447"/>
      <c r="T213" s="1"/>
      <c r="U213" s="44"/>
      <c r="V213" s="42"/>
      <c r="W213" s="42"/>
      <c r="X213" s="44"/>
      <c r="Y213" s="56"/>
      <c r="Z213" s="188"/>
    </row>
    <row r="214" spans="1:26" ht="15.75" hidden="1" thickBot="1">
      <c r="B214" s="57"/>
      <c r="C214" s="20"/>
      <c r="D214" s="772" t="s">
        <v>505</v>
      </c>
      <c r="E214" s="772"/>
      <c r="F214" s="79"/>
      <c r="G214" s="664"/>
      <c r="H214" s="601"/>
      <c r="I214" s="392"/>
      <c r="J214" s="42"/>
      <c r="K214" s="76"/>
      <c r="L214" s="75"/>
      <c r="M214" s="1"/>
      <c r="N214" s="1"/>
      <c r="O214" s="1"/>
      <c r="P214" s="1"/>
      <c r="Q214" s="81"/>
      <c r="R214" s="541">
        <f t="shared" si="124"/>
        <v>0</v>
      </c>
      <c r="S214" s="447"/>
      <c r="T214" s="1"/>
      <c r="U214" s="44"/>
      <c r="V214" s="42"/>
      <c r="W214" s="42"/>
      <c r="X214" s="44"/>
      <c r="Y214" s="56"/>
      <c r="Z214" s="188"/>
    </row>
    <row r="215" spans="1:26" ht="15.75" thickBot="1">
      <c r="B215" s="100" t="s">
        <v>87</v>
      </c>
      <c r="C215" s="773" t="s">
        <v>88</v>
      </c>
      <c r="D215" s="774"/>
      <c r="E215" s="774"/>
      <c r="F215" s="85">
        <f t="shared" ref="F215:I215" si="129">F216+F242+F248+F249</f>
        <v>37561872</v>
      </c>
      <c r="G215" s="661">
        <f t="shared" ref="G215:H215" si="130">G216+G242+G248+G249</f>
        <v>37561872</v>
      </c>
      <c r="H215" s="597">
        <f t="shared" si="130"/>
        <v>37561872</v>
      </c>
      <c r="I215" s="388">
        <f t="shared" si="129"/>
        <v>37561872</v>
      </c>
      <c r="J215" s="89">
        <f t="shared" ref="J215:K215" si="131">J216+J242+J248+J249</f>
        <v>0</v>
      </c>
      <c r="K215" s="88">
        <f t="shared" si="131"/>
        <v>37561872</v>
      </c>
      <c r="L215" s="86">
        <f>L216+L242+L248+L249</f>
        <v>2715474</v>
      </c>
      <c r="M215" s="87">
        <f t="shared" ref="M215:X215" si="132">M216+M242+M248+M249</f>
        <v>3806376</v>
      </c>
      <c r="N215" s="87">
        <f t="shared" si="132"/>
        <v>3636925</v>
      </c>
      <c r="O215" s="87">
        <f t="shared" si="132"/>
        <v>3416140</v>
      </c>
      <c r="P215" s="87">
        <f t="shared" si="132"/>
        <v>3172681</v>
      </c>
      <c r="Q215" s="90">
        <f t="shared" si="132"/>
        <v>2505589</v>
      </c>
      <c r="R215" s="536">
        <f t="shared" si="124"/>
        <v>19253185</v>
      </c>
      <c r="S215" s="442">
        <f t="shared" si="132"/>
        <v>2554521</v>
      </c>
      <c r="T215" s="87">
        <f t="shared" si="132"/>
        <v>2928156</v>
      </c>
      <c r="U215" s="91">
        <f t="shared" si="132"/>
        <v>2973500</v>
      </c>
      <c r="V215" s="89">
        <f t="shared" si="132"/>
        <v>3038542</v>
      </c>
      <c r="W215" s="89">
        <f t="shared" si="132"/>
        <v>3038540</v>
      </c>
      <c r="X215" s="91">
        <f t="shared" si="132"/>
        <v>3775428</v>
      </c>
      <c r="Y215" s="52"/>
      <c r="Z215" s="188"/>
    </row>
    <row r="216" spans="1:26">
      <c r="B216" s="116" t="s">
        <v>765</v>
      </c>
      <c r="C216" s="801" t="s">
        <v>89</v>
      </c>
      <c r="D216" s="802"/>
      <c r="E216" s="802"/>
      <c r="F216" s="117">
        <f t="shared" ref="F216:I216" si="133">F217+F221+F229+F232+F233+F234+F237+F238+F239</f>
        <v>37561872</v>
      </c>
      <c r="G216" s="662">
        <f t="shared" ref="G216:H216" si="134">G217+G221+G229+G232+G233+G234+G237+G238+G239</f>
        <v>37561872</v>
      </c>
      <c r="H216" s="598">
        <f t="shared" si="134"/>
        <v>37561872</v>
      </c>
      <c r="I216" s="389">
        <f t="shared" si="133"/>
        <v>37561872</v>
      </c>
      <c r="J216" s="121">
        <f t="shared" ref="J216:K216" si="135">J217+J221+J229+J232+J233+J234+J237+J238+J239</f>
        <v>0</v>
      </c>
      <c r="K216" s="120">
        <f t="shared" si="135"/>
        <v>37561872</v>
      </c>
      <c r="L216" s="118">
        <f>L217+L221+L229+L232+L233+L234+L237+L238+L239</f>
        <v>2715474</v>
      </c>
      <c r="M216" s="119">
        <f t="shared" ref="M216:X216" si="136">M217+M221+M229+M232+M233+M234+M237+M238+M239</f>
        <v>3806376</v>
      </c>
      <c r="N216" s="119">
        <f t="shared" si="136"/>
        <v>3636925</v>
      </c>
      <c r="O216" s="119">
        <f t="shared" si="136"/>
        <v>3416140</v>
      </c>
      <c r="P216" s="119">
        <f t="shared" si="136"/>
        <v>3172681</v>
      </c>
      <c r="Q216" s="122">
        <f t="shared" si="136"/>
        <v>2505589</v>
      </c>
      <c r="R216" s="537">
        <f t="shared" si="124"/>
        <v>19253185</v>
      </c>
      <c r="S216" s="443">
        <f t="shared" si="136"/>
        <v>2554521</v>
      </c>
      <c r="T216" s="119">
        <f t="shared" si="136"/>
        <v>2928156</v>
      </c>
      <c r="U216" s="123">
        <f t="shared" si="136"/>
        <v>2973500</v>
      </c>
      <c r="V216" s="121">
        <f t="shared" si="136"/>
        <v>3038542</v>
      </c>
      <c r="W216" s="121">
        <f t="shared" si="136"/>
        <v>3038540</v>
      </c>
      <c r="X216" s="123">
        <f t="shared" si="136"/>
        <v>3775428</v>
      </c>
      <c r="Y216" s="52"/>
      <c r="Z216" s="188"/>
    </row>
    <row r="217" spans="1:26" s="18" customFormat="1" hidden="1">
      <c r="A217" s="127"/>
      <c r="B217" s="53" t="s">
        <v>766</v>
      </c>
      <c r="C217" s="799" t="s">
        <v>90</v>
      </c>
      <c r="D217" s="800"/>
      <c r="E217" s="800"/>
      <c r="F217" s="80">
        <f t="shared" ref="F217:I217" si="137">F218+F219+F220</f>
        <v>0</v>
      </c>
      <c r="G217" s="660">
        <f t="shared" ref="G217:H217" si="138">G218+G219+G220</f>
        <v>0</v>
      </c>
      <c r="H217" s="599">
        <f t="shared" si="138"/>
        <v>0</v>
      </c>
      <c r="I217" s="390">
        <f t="shared" si="137"/>
        <v>0</v>
      </c>
      <c r="J217" s="43">
        <f t="shared" ref="J217:K217" si="139">J218+J219+J220</f>
        <v>0</v>
      </c>
      <c r="K217" s="78">
        <f t="shared" si="139"/>
        <v>0</v>
      </c>
      <c r="L217" s="77">
        <f>L218+L219+L220</f>
        <v>0</v>
      </c>
      <c r="M217" s="13">
        <f t="shared" ref="M217:X217" si="140">M218+M219+M220</f>
        <v>0</v>
      </c>
      <c r="N217" s="13">
        <f t="shared" si="140"/>
        <v>0</v>
      </c>
      <c r="O217" s="13">
        <f t="shared" si="140"/>
        <v>0</v>
      </c>
      <c r="P217" s="13">
        <f t="shared" si="140"/>
        <v>0</v>
      </c>
      <c r="Q217" s="82">
        <f t="shared" si="140"/>
        <v>0</v>
      </c>
      <c r="R217" s="540">
        <f t="shared" si="124"/>
        <v>0</v>
      </c>
      <c r="S217" s="446">
        <f t="shared" si="140"/>
        <v>0</v>
      </c>
      <c r="T217" s="13">
        <f t="shared" si="140"/>
        <v>0</v>
      </c>
      <c r="U217" s="45">
        <f t="shared" si="140"/>
        <v>0</v>
      </c>
      <c r="V217" s="43">
        <f t="shared" si="140"/>
        <v>0</v>
      </c>
      <c r="W217" s="43">
        <f t="shared" si="140"/>
        <v>0</v>
      </c>
      <c r="X217" s="45">
        <f t="shared" si="140"/>
        <v>0</v>
      </c>
      <c r="Y217" s="54"/>
      <c r="Z217" s="188"/>
    </row>
    <row r="218" spans="1:26" s="209" customFormat="1" hidden="1">
      <c r="A218" s="127" t="s">
        <v>91</v>
      </c>
      <c r="B218" s="189" t="s">
        <v>768</v>
      </c>
      <c r="C218" s="202"/>
      <c r="D218" s="780" t="s">
        <v>960</v>
      </c>
      <c r="E218" s="780"/>
      <c r="F218" s="201"/>
      <c r="G218" s="666"/>
      <c r="H218" s="603"/>
      <c r="I218" s="394"/>
      <c r="J218" s="192"/>
      <c r="K218" s="200"/>
      <c r="L218" s="199"/>
      <c r="M218" s="193"/>
      <c r="N218" s="193"/>
      <c r="O218" s="193"/>
      <c r="P218" s="193"/>
      <c r="Q218" s="194"/>
      <c r="R218" s="538">
        <f t="shared" si="124"/>
        <v>0</v>
      </c>
      <c r="S218" s="444"/>
      <c r="T218" s="193"/>
      <c r="U218" s="195"/>
      <c r="V218" s="192"/>
      <c r="W218" s="192"/>
      <c r="X218" s="195"/>
      <c r="Y218" s="239"/>
      <c r="Z218" s="210"/>
    </row>
    <row r="219" spans="1:26" s="209" customFormat="1" hidden="1">
      <c r="A219" s="127" t="s">
        <v>92</v>
      </c>
      <c r="B219" s="189" t="s">
        <v>769</v>
      </c>
      <c r="C219" s="202"/>
      <c r="D219" s="780" t="s">
        <v>961</v>
      </c>
      <c r="E219" s="780"/>
      <c r="F219" s="201"/>
      <c r="G219" s="666"/>
      <c r="H219" s="603"/>
      <c r="I219" s="394"/>
      <c r="J219" s="192"/>
      <c r="K219" s="200"/>
      <c r="L219" s="199"/>
      <c r="M219" s="193"/>
      <c r="N219" s="193"/>
      <c r="O219" s="193"/>
      <c r="P219" s="193"/>
      <c r="Q219" s="194"/>
      <c r="R219" s="538">
        <f t="shared" si="124"/>
        <v>0</v>
      </c>
      <c r="S219" s="444"/>
      <c r="T219" s="193"/>
      <c r="U219" s="195"/>
      <c r="V219" s="192"/>
      <c r="W219" s="192"/>
      <c r="X219" s="195"/>
      <c r="Y219" s="239"/>
      <c r="Z219" s="210"/>
    </row>
    <row r="220" spans="1:26" s="209" customFormat="1" hidden="1">
      <c r="A220" s="127" t="s">
        <v>93</v>
      </c>
      <c r="B220" s="189" t="s">
        <v>770</v>
      </c>
      <c r="C220" s="202"/>
      <c r="D220" s="780" t="s">
        <v>962</v>
      </c>
      <c r="E220" s="780"/>
      <c r="F220" s="201"/>
      <c r="G220" s="666"/>
      <c r="H220" s="603"/>
      <c r="I220" s="394"/>
      <c r="J220" s="192"/>
      <c r="K220" s="200"/>
      <c r="L220" s="199"/>
      <c r="M220" s="193"/>
      <c r="N220" s="193"/>
      <c r="O220" s="193"/>
      <c r="P220" s="193"/>
      <c r="Q220" s="194"/>
      <c r="R220" s="538">
        <f t="shared" si="124"/>
        <v>0</v>
      </c>
      <c r="S220" s="444"/>
      <c r="T220" s="193"/>
      <c r="U220" s="195"/>
      <c r="V220" s="192"/>
      <c r="W220" s="192"/>
      <c r="X220" s="195"/>
      <c r="Y220" s="239"/>
      <c r="Z220" s="210"/>
    </row>
    <row r="221" spans="1:26" s="18" customFormat="1" hidden="1">
      <c r="A221" s="127"/>
      <c r="B221" s="53" t="s">
        <v>771</v>
      </c>
      <c r="C221" s="799" t="s">
        <v>94</v>
      </c>
      <c r="D221" s="800"/>
      <c r="E221" s="800"/>
      <c r="F221" s="80">
        <f t="shared" ref="F221:I221" si="141">F222+F226+F227+F228</f>
        <v>0</v>
      </c>
      <c r="G221" s="660">
        <f t="shared" ref="G221:H221" si="142">G222+G226+G227+G228</f>
        <v>0</v>
      </c>
      <c r="H221" s="599">
        <f t="shared" si="142"/>
        <v>0</v>
      </c>
      <c r="I221" s="390">
        <f t="shared" si="141"/>
        <v>0</v>
      </c>
      <c r="J221" s="43">
        <f t="shared" ref="J221:K221" si="143">J222+J226+J227+J228</f>
        <v>0</v>
      </c>
      <c r="K221" s="78">
        <f t="shared" si="143"/>
        <v>0</v>
      </c>
      <c r="L221" s="77">
        <f>L222+L226+L227+L228</f>
        <v>0</v>
      </c>
      <c r="M221" s="13">
        <f t="shared" ref="M221:X221" si="144">M222+M226+M227+M228</f>
        <v>0</v>
      </c>
      <c r="N221" s="13">
        <f t="shared" si="144"/>
        <v>0</v>
      </c>
      <c r="O221" s="13">
        <f t="shared" si="144"/>
        <v>0</v>
      </c>
      <c r="P221" s="13">
        <f t="shared" si="144"/>
        <v>0</v>
      </c>
      <c r="Q221" s="82">
        <f t="shared" si="144"/>
        <v>0</v>
      </c>
      <c r="R221" s="540">
        <f t="shared" si="124"/>
        <v>0</v>
      </c>
      <c r="S221" s="446">
        <f t="shared" si="144"/>
        <v>0</v>
      </c>
      <c r="T221" s="13">
        <f t="shared" si="144"/>
        <v>0</v>
      </c>
      <c r="U221" s="45">
        <f t="shared" si="144"/>
        <v>0</v>
      </c>
      <c r="V221" s="43">
        <f t="shared" si="144"/>
        <v>0</v>
      </c>
      <c r="W221" s="43">
        <f t="shared" si="144"/>
        <v>0</v>
      </c>
      <c r="X221" s="45">
        <f t="shared" si="144"/>
        <v>0</v>
      </c>
      <c r="Y221" s="54"/>
      <c r="Z221" s="188"/>
    </row>
    <row r="222" spans="1:26" s="209" customFormat="1" hidden="1">
      <c r="A222" s="127" t="s">
        <v>95</v>
      </c>
      <c r="B222" s="189" t="s">
        <v>772</v>
      </c>
      <c r="C222" s="202"/>
      <c r="D222" s="260" t="s">
        <v>96</v>
      </c>
      <c r="E222" s="261"/>
      <c r="F222" s="201">
        <f t="shared" ref="F222:I222" si="145">F223+F224+F225</f>
        <v>0</v>
      </c>
      <c r="G222" s="666">
        <f t="shared" ref="G222:H222" si="146">G223+G224+G225</f>
        <v>0</v>
      </c>
      <c r="H222" s="603">
        <f t="shared" si="146"/>
        <v>0</v>
      </c>
      <c r="I222" s="394">
        <f t="shared" si="145"/>
        <v>0</v>
      </c>
      <c r="J222" s="192">
        <f t="shared" ref="J222:K222" si="147">J223+J224+J225</f>
        <v>0</v>
      </c>
      <c r="K222" s="200">
        <f t="shared" si="147"/>
        <v>0</v>
      </c>
      <c r="L222" s="199">
        <f>L223+L224+L225</f>
        <v>0</v>
      </c>
      <c r="M222" s="193">
        <f t="shared" ref="M222:X222" si="148">M223+M224+M225</f>
        <v>0</v>
      </c>
      <c r="N222" s="193">
        <f t="shared" si="148"/>
        <v>0</v>
      </c>
      <c r="O222" s="193">
        <f t="shared" si="148"/>
        <v>0</v>
      </c>
      <c r="P222" s="193">
        <f t="shared" si="148"/>
        <v>0</v>
      </c>
      <c r="Q222" s="194">
        <f t="shared" si="148"/>
        <v>0</v>
      </c>
      <c r="R222" s="538">
        <f t="shared" si="124"/>
        <v>0</v>
      </c>
      <c r="S222" s="444">
        <f t="shared" si="148"/>
        <v>0</v>
      </c>
      <c r="T222" s="193">
        <f t="shared" si="148"/>
        <v>0</v>
      </c>
      <c r="U222" s="195">
        <f t="shared" si="148"/>
        <v>0</v>
      </c>
      <c r="V222" s="192">
        <f t="shared" si="148"/>
        <v>0</v>
      </c>
      <c r="W222" s="192">
        <f t="shared" si="148"/>
        <v>0</v>
      </c>
      <c r="X222" s="195">
        <f t="shared" si="148"/>
        <v>0</v>
      </c>
      <c r="Y222" s="239"/>
      <c r="Z222" s="210"/>
    </row>
    <row r="223" spans="1:26" hidden="1">
      <c r="B223" s="55"/>
      <c r="C223" s="2"/>
      <c r="D223" s="235"/>
      <c r="E223" s="238" t="s">
        <v>391</v>
      </c>
      <c r="F223" s="79"/>
      <c r="G223" s="664"/>
      <c r="H223" s="601"/>
      <c r="I223" s="392"/>
      <c r="J223" s="42"/>
      <c r="K223" s="76"/>
      <c r="L223" s="75"/>
      <c r="M223" s="1"/>
      <c r="N223" s="1"/>
      <c r="O223" s="1"/>
      <c r="P223" s="1"/>
      <c r="Q223" s="81"/>
      <c r="R223" s="541">
        <f t="shared" si="124"/>
        <v>0</v>
      </c>
      <c r="S223" s="447"/>
      <c r="T223" s="1"/>
      <c r="U223" s="44"/>
      <c r="V223" s="42"/>
      <c r="W223" s="42"/>
      <c r="X223" s="44"/>
      <c r="Y223" s="56"/>
      <c r="Z223" s="188"/>
    </row>
    <row r="224" spans="1:26" hidden="1">
      <c r="B224" s="55"/>
      <c r="C224" s="2"/>
      <c r="D224" s="235"/>
      <c r="E224" s="238" t="s">
        <v>392</v>
      </c>
      <c r="F224" s="79"/>
      <c r="G224" s="664"/>
      <c r="H224" s="601"/>
      <c r="I224" s="392"/>
      <c r="J224" s="42"/>
      <c r="K224" s="76"/>
      <c r="L224" s="75"/>
      <c r="M224" s="1"/>
      <c r="N224" s="1"/>
      <c r="O224" s="1"/>
      <c r="P224" s="1"/>
      <c r="Q224" s="81"/>
      <c r="R224" s="541">
        <f t="shared" si="124"/>
        <v>0</v>
      </c>
      <c r="S224" s="447"/>
      <c r="T224" s="1"/>
      <c r="U224" s="44"/>
      <c r="V224" s="42"/>
      <c r="W224" s="42"/>
      <c r="X224" s="44"/>
      <c r="Y224" s="56"/>
      <c r="Z224" s="188"/>
    </row>
    <row r="225" spans="1:26" hidden="1">
      <c r="B225" s="55"/>
      <c r="C225" s="2"/>
      <c r="D225" s="235"/>
      <c r="E225" s="238" t="s">
        <v>442</v>
      </c>
      <c r="F225" s="79"/>
      <c r="G225" s="664"/>
      <c r="H225" s="601"/>
      <c r="I225" s="392"/>
      <c r="J225" s="42"/>
      <c r="K225" s="76"/>
      <c r="L225" s="75"/>
      <c r="M225" s="1"/>
      <c r="N225" s="1"/>
      <c r="O225" s="1"/>
      <c r="P225" s="1"/>
      <c r="Q225" s="81"/>
      <c r="R225" s="541">
        <f t="shared" si="124"/>
        <v>0</v>
      </c>
      <c r="S225" s="447"/>
      <c r="T225" s="1"/>
      <c r="U225" s="44"/>
      <c r="V225" s="42"/>
      <c r="W225" s="42"/>
      <c r="X225" s="44"/>
      <c r="Y225" s="56"/>
      <c r="Z225" s="188"/>
    </row>
    <row r="226" spans="1:26" s="209" customFormat="1" hidden="1">
      <c r="A226" s="127" t="s">
        <v>97</v>
      </c>
      <c r="B226" s="189" t="s">
        <v>773</v>
      </c>
      <c r="C226" s="202"/>
      <c r="D226" s="260" t="s">
        <v>98</v>
      </c>
      <c r="E226" s="261"/>
      <c r="F226" s="201"/>
      <c r="G226" s="666"/>
      <c r="H226" s="603"/>
      <c r="I226" s="394"/>
      <c r="J226" s="192"/>
      <c r="K226" s="200"/>
      <c r="L226" s="199"/>
      <c r="M226" s="193"/>
      <c r="N226" s="193"/>
      <c r="O226" s="193"/>
      <c r="P226" s="193"/>
      <c r="Q226" s="194"/>
      <c r="R226" s="538">
        <f t="shared" si="124"/>
        <v>0</v>
      </c>
      <c r="S226" s="444"/>
      <c r="T226" s="193"/>
      <c r="U226" s="195"/>
      <c r="V226" s="192"/>
      <c r="W226" s="192"/>
      <c r="X226" s="195"/>
      <c r="Y226" s="239"/>
      <c r="Z226" s="210"/>
    </row>
    <row r="227" spans="1:26" s="209" customFormat="1" hidden="1">
      <c r="A227" s="127" t="s">
        <v>99</v>
      </c>
      <c r="B227" s="189" t="s">
        <v>774</v>
      </c>
      <c r="C227" s="202"/>
      <c r="D227" s="260" t="s">
        <v>100</v>
      </c>
      <c r="E227" s="261"/>
      <c r="F227" s="201"/>
      <c r="G227" s="666"/>
      <c r="H227" s="603"/>
      <c r="I227" s="394"/>
      <c r="J227" s="192"/>
      <c r="K227" s="200"/>
      <c r="L227" s="199"/>
      <c r="M227" s="193"/>
      <c r="N227" s="193"/>
      <c r="O227" s="193"/>
      <c r="P227" s="193"/>
      <c r="Q227" s="194"/>
      <c r="R227" s="538">
        <f t="shared" si="124"/>
        <v>0</v>
      </c>
      <c r="S227" s="444"/>
      <c r="T227" s="193"/>
      <c r="U227" s="195"/>
      <c r="V227" s="192"/>
      <c r="W227" s="192"/>
      <c r="X227" s="195"/>
      <c r="Y227" s="239"/>
      <c r="Z227" s="210"/>
    </row>
    <row r="228" spans="1:26" s="209" customFormat="1" hidden="1">
      <c r="A228" s="127" t="s">
        <v>101</v>
      </c>
      <c r="B228" s="189" t="s">
        <v>775</v>
      </c>
      <c r="C228" s="202"/>
      <c r="D228" s="260" t="s">
        <v>102</v>
      </c>
      <c r="E228" s="261"/>
      <c r="F228" s="201"/>
      <c r="G228" s="666"/>
      <c r="H228" s="603"/>
      <c r="I228" s="394"/>
      <c r="J228" s="192"/>
      <c r="K228" s="200"/>
      <c r="L228" s="199"/>
      <c r="M228" s="193"/>
      <c r="N228" s="193"/>
      <c r="O228" s="193"/>
      <c r="P228" s="193"/>
      <c r="Q228" s="194"/>
      <c r="R228" s="538">
        <f t="shared" si="124"/>
        <v>0</v>
      </c>
      <c r="S228" s="444"/>
      <c r="T228" s="193"/>
      <c r="U228" s="195"/>
      <c r="V228" s="192"/>
      <c r="W228" s="192"/>
      <c r="X228" s="195"/>
      <c r="Y228" s="239"/>
      <c r="Z228" s="210"/>
    </row>
    <row r="229" spans="1:26" s="18" customFormat="1">
      <c r="A229" s="127"/>
      <c r="B229" s="53" t="s">
        <v>776</v>
      </c>
      <c r="C229" s="789" t="s">
        <v>103</v>
      </c>
      <c r="D229" s="790"/>
      <c r="E229" s="790"/>
      <c r="F229" s="80">
        <f t="shared" ref="F229:K229" si="149">F230+F231</f>
        <v>619472</v>
      </c>
      <c r="G229" s="660">
        <f t="shared" ref="G229:I229" si="150">G230+G231</f>
        <v>619472</v>
      </c>
      <c r="H229" s="599">
        <f t="shared" ref="H229" si="151">H230+H231</f>
        <v>619472</v>
      </c>
      <c r="I229" s="390">
        <f t="shared" si="150"/>
        <v>619472</v>
      </c>
      <c r="J229" s="43">
        <f t="shared" si="149"/>
        <v>0</v>
      </c>
      <c r="K229" s="78">
        <f t="shared" si="149"/>
        <v>619472</v>
      </c>
      <c r="L229" s="77">
        <f>L230+L231</f>
        <v>0</v>
      </c>
      <c r="M229" s="13">
        <f t="shared" ref="M229:X229" si="152">M230+M231</f>
        <v>0</v>
      </c>
      <c r="N229" s="13">
        <f t="shared" si="152"/>
        <v>0</v>
      </c>
      <c r="O229" s="13">
        <f t="shared" si="152"/>
        <v>0</v>
      </c>
      <c r="P229" s="13">
        <f t="shared" si="152"/>
        <v>619472</v>
      </c>
      <c r="Q229" s="82">
        <f t="shared" si="152"/>
        <v>0</v>
      </c>
      <c r="R229" s="540">
        <f t="shared" si="124"/>
        <v>619472</v>
      </c>
      <c r="S229" s="446">
        <f t="shared" si="152"/>
        <v>0</v>
      </c>
      <c r="T229" s="13">
        <f t="shared" si="152"/>
        <v>0</v>
      </c>
      <c r="U229" s="45">
        <f t="shared" si="152"/>
        <v>0</v>
      </c>
      <c r="V229" s="43">
        <f t="shared" si="152"/>
        <v>0</v>
      </c>
      <c r="W229" s="43">
        <f t="shared" si="152"/>
        <v>0</v>
      </c>
      <c r="X229" s="45">
        <f t="shared" si="152"/>
        <v>0</v>
      </c>
      <c r="Y229" s="54"/>
      <c r="Z229" s="188"/>
    </row>
    <row r="230" spans="1:26" s="209" customFormat="1">
      <c r="A230" s="127" t="s">
        <v>104</v>
      </c>
      <c r="B230" s="189" t="s">
        <v>777</v>
      </c>
      <c r="C230" s="202"/>
      <c r="D230" s="780" t="s">
        <v>767</v>
      </c>
      <c r="E230" s="780"/>
      <c r="F230" s="201">
        <v>619472</v>
      </c>
      <c r="G230" s="666">
        <v>619472</v>
      </c>
      <c r="H230" s="603">
        <f>SUM(Q230:W230)</f>
        <v>619472</v>
      </c>
      <c r="I230" s="394">
        <f>SUM(R230:X230)</f>
        <v>619472</v>
      </c>
      <c r="J230" s="192"/>
      <c r="K230" s="200">
        <f>I230</f>
        <v>619472</v>
      </c>
      <c r="L230" s="199"/>
      <c r="M230" s="193"/>
      <c r="N230" s="193"/>
      <c r="O230" s="193"/>
      <c r="P230" s="193">
        <v>619472</v>
      </c>
      <c r="Q230" s="194"/>
      <c r="R230" s="538">
        <f t="shared" si="124"/>
        <v>619472</v>
      </c>
      <c r="S230" s="444"/>
      <c r="T230" s="193"/>
      <c r="U230" s="195"/>
      <c r="V230" s="192"/>
      <c r="W230" s="192"/>
      <c r="X230" s="195"/>
      <c r="Y230" s="239"/>
      <c r="Z230" s="210"/>
    </row>
    <row r="231" spans="1:26" s="209" customFormat="1" hidden="1">
      <c r="A231" s="127" t="s">
        <v>105</v>
      </c>
      <c r="B231" s="189" t="s">
        <v>778</v>
      </c>
      <c r="C231" s="202"/>
      <c r="D231" s="780" t="s">
        <v>779</v>
      </c>
      <c r="E231" s="780"/>
      <c r="F231" s="201">
        <f>SUM(K231:W231)</f>
        <v>0</v>
      </c>
      <c r="G231" s="666">
        <f>SUM(K231:W231)</f>
        <v>0</v>
      </c>
      <c r="H231" s="603">
        <f t="shared" ref="H231:I233" si="153">SUM(K231:W231)</f>
        <v>0</v>
      </c>
      <c r="I231" s="394">
        <f t="shared" si="153"/>
        <v>0</v>
      </c>
      <c r="J231" s="192"/>
      <c r="K231" s="200"/>
      <c r="L231" s="199"/>
      <c r="M231" s="193"/>
      <c r="N231" s="193"/>
      <c r="O231" s="193"/>
      <c r="P231" s="193"/>
      <c r="Q231" s="194"/>
      <c r="R231" s="538">
        <f t="shared" si="124"/>
        <v>0</v>
      </c>
      <c r="S231" s="444"/>
      <c r="T231" s="193"/>
      <c r="U231" s="195"/>
      <c r="V231" s="192"/>
      <c r="W231" s="192"/>
      <c r="X231" s="195"/>
      <c r="Y231" s="239"/>
      <c r="Z231" s="210"/>
    </row>
    <row r="232" spans="1:26" s="41" customFormat="1" hidden="1">
      <c r="A232" s="127" t="s">
        <v>106</v>
      </c>
      <c r="B232" s="53" t="s">
        <v>780</v>
      </c>
      <c r="C232" s="789" t="s">
        <v>390</v>
      </c>
      <c r="D232" s="790"/>
      <c r="E232" s="790"/>
      <c r="F232" s="80">
        <f>SUM(K232:W232)</f>
        <v>0</v>
      </c>
      <c r="G232" s="660">
        <f>SUM(K232:W232)</f>
        <v>0</v>
      </c>
      <c r="H232" s="599">
        <f t="shared" si="153"/>
        <v>0</v>
      </c>
      <c r="I232" s="390">
        <f t="shared" si="153"/>
        <v>0</v>
      </c>
      <c r="J232" s="43"/>
      <c r="K232" s="78"/>
      <c r="L232" s="77"/>
      <c r="M232" s="13"/>
      <c r="N232" s="13"/>
      <c r="O232" s="13"/>
      <c r="P232" s="13"/>
      <c r="Q232" s="82"/>
      <c r="R232" s="540">
        <f t="shared" si="124"/>
        <v>0</v>
      </c>
      <c r="S232" s="446"/>
      <c r="T232" s="13"/>
      <c r="U232" s="45"/>
      <c r="V232" s="43"/>
      <c r="W232" s="43"/>
      <c r="X232" s="45"/>
      <c r="Y232" s="54"/>
      <c r="Z232" s="188"/>
    </row>
    <row r="233" spans="1:26" s="41" customFormat="1" hidden="1">
      <c r="A233" s="127" t="s">
        <v>937</v>
      </c>
      <c r="B233" s="53" t="s">
        <v>938</v>
      </c>
      <c r="C233" s="789" t="s">
        <v>939</v>
      </c>
      <c r="D233" s="790"/>
      <c r="E233" s="790"/>
      <c r="F233" s="80">
        <f>SUM(K233:W233)</f>
        <v>0</v>
      </c>
      <c r="G233" s="660">
        <f>SUM(K233:W233)</f>
        <v>0</v>
      </c>
      <c r="H233" s="599">
        <f t="shared" si="153"/>
        <v>0</v>
      </c>
      <c r="I233" s="390">
        <f t="shared" si="153"/>
        <v>0</v>
      </c>
      <c r="J233" s="43"/>
      <c r="K233" s="78"/>
      <c r="L233" s="77"/>
      <c r="M233" s="13"/>
      <c r="N233" s="13"/>
      <c r="O233" s="13"/>
      <c r="P233" s="13"/>
      <c r="Q233" s="82"/>
      <c r="R233" s="540">
        <f t="shared" si="124"/>
        <v>0</v>
      </c>
      <c r="S233" s="446"/>
      <c r="T233" s="13"/>
      <c r="U233" s="45"/>
      <c r="V233" s="43"/>
      <c r="W233" s="43"/>
      <c r="X233" s="45"/>
      <c r="Y233" s="54"/>
      <c r="Z233" s="188"/>
    </row>
    <row r="234" spans="1:26" s="41" customFormat="1">
      <c r="A234" s="127" t="s">
        <v>107</v>
      </c>
      <c r="B234" s="53" t="s">
        <v>781</v>
      </c>
      <c r="C234" s="789" t="s">
        <v>940</v>
      </c>
      <c r="D234" s="790"/>
      <c r="E234" s="790"/>
      <c r="F234" s="80">
        <f t="shared" ref="F234:X234" si="154">SUM(F235:F236)</f>
        <v>36942400</v>
      </c>
      <c r="G234" s="660">
        <f t="shared" ref="G234:H234" si="155">SUM(G235:G236)</f>
        <v>36942400</v>
      </c>
      <c r="H234" s="599">
        <f t="shared" si="155"/>
        <v>36942400</v>
      </c>
      <c r="I234" s="390">
        <f t="shared" si="154"/>
        <v>36942400</v>
      </c>
      <c r="J234" s="43">
        <f t="shared" si="154"/>
        <v>0</v>
      </c>
      <c r="K234" s="78">
        <f t="shared" si="154"/>
        <v>36942400</v>
      </c>
      <c r="L234" s="77">
        <f t="shared" si="154"/>
        <v>2715474</v>
      </c>
      <c r="M234" s="13">
        <f t="shared" si="154"/>
        <v>3806376</v>
      </c>
      <c r="N234" s="13">
        <f t="shared" si="154"/>
        <v>3636925</v>
      </c>
      <c r="O234" s="13">
        <f t="shared" si="154"/>
        <v>3416140</v>
      </c>
      <c r="P234" s="13">
        <f t="shared" si="154"/>
        <v>2553209</v>
      </c>
      <c r="Q234" s="82">
        <f t="shared" si="154"/>
        <v>2505589</v>
      </c>
      <c r="R234" s="540">
        <f t="shared" si="124"/>
        <v>18633713</v>
      </c>
      <c r="S234" s="446">
        <f t="shared" si="154"/>
        <v>2554521</v>
      </c>
      <c r="T234" s="13">
        <f t="shared" si="154"/>
        <v>2928156</v>
      </c>
      <c r="U234" s="45">
        <f t="shared" si="154"/>
        <v>2973500</v>
      </c>
      <c r="V234" s="43">
        <f t="shared" si="154"/>
        <v>3038542</v>
      </c>
      <c r="W234" s="43">
        <f t="shared" si="154"/>
        <v>3038540</v>
      </c>
      <c r="X234" s="45">
        <f t="shared" si="154"/>
        <v>3775428</v>
      </c>
      <c r="Y234" s="54"/>
      <c r="Z234" s="188"/>
    </row>
    <row r="235" spans="1:26">
      <c r="B235" s="55"/>
      <c r="C235" s="323"/>
      <c r="D235" s="764" t="s">
        <v>1025</v>
      </c>
      <c r="E235" s="779"/>
      <c r="F235" s="79">
        <v>33342400</v>
      </c>
      <c r="G235" s="664">
        <v>33342400</v>
      </c>
      <c r="H235" s="601">
        <v>33342400</v>
      </c>
      <c r="I235" s="392">
        <f t="shared" ref="I235:I236" si="156">SUM(R235:X235)</f>
        <v>33342400</v>
      </c>
      <c r="J235" s="42"/>
      <c r="K235" s="76">
        <f>I235</f>
        <v>33342400</v>
      </c>
      <c r="L235" s="75">
        <v>2715474</v>
      </c>
      <c r="M235" s="1">
        <v>3806376</v>
      </c>
      <c r="N235" s="1">
        <v>3636925</v>
      </c>
      <c r="O235" s="1">
        <v>3416140</v>
      </c>
      <c r="P235" s="1">
        <v>2553209</v>
      </c>
      <c r="Q235" s="81">
        <v>2505589</v>
      </c>
      <c r="R235" s="541">
        <f t="shared" si="124"/>
        <v>18633713</v>
      </c>
      <c r="S235" s="447">
        <v>2554521</v>
      </c>
      <c r="T235" s="1">
        <v>2928156</v>
      </c>
      <c r="U235" s="44">
        <v>2973500</v>
      </c>
      <c r="V235" s="42">
        <v>3038542</v>
      </c>
      <c r="W235" s="42">
        <v>3038540</v>
      </c>
      <c r="X235" s="44">
        <v>175428</v>
      </c>
      <c r="Y235" s="56"/>
      <c r="Z235" s="188"/>
    </row>
    <row r="236" spans="1:26" ht="15.75" thickBot="1">
      <c r="B236" s="55"/>
      <c r="C236" s="323"/>
      <c r="D236" s="764" t="s">
        <v>1026</v>
      </c>
      <c r="E236" s="779"/>
      <c r="F236" s="79">
        <v>3600000</v>
      </c>
      <c r="G236" s="664">
        <v>3600000</v>
      </c>
      <c r="H236" s="601">
        <v>3600000</v>
      </c>
      <c r="I236" s="392">
        <f t="shared" si="156"/>
        <v>3600000</v>
      </c>
      <c r="J236" s="42"/>
      <c r="K236" s="76">
        <f>I236</f>
        <v>3600000</v>
      </c>
      <c r="L236" s="75"/>
      <c r="M236" s="1"/>
      <c r="N236" s="1"/>
      <c r="O236" s="1"/>
      <c r="P236" s="1"/>
      <c r="Q236" s="81"/>
      <c r="R236" s="541">
        <f t="shared" si="124"/>
        <v>0</v>
      </c>
      <c r="S236" s="447"/>
      <c r="T236" s="1"/>
      <c r="U236" s="44"/>
      <c r="V236" s="42"/>
      <c r="W236" s="42"/>
      <c r="X236" s="44">
        <v>3600000</v>
      </c>
      <c r="Y236" s="56"/>
      <c r="Z236" s="188"/>
    </row>
    <row r="237" spans="1:26" s="41" customFormat="1" hidden="1">
      <c r="A237" s="127" t="s">
        <v>108</v>
      </c>
      <c r="B237" s="53" t="s">
        <v>782</v>
      </c>
      <c r="C237" s="789" t="s">
        <v>389</v>
      </c>
      <c r="D237" s="790"/>
      <c r="E237" s="790"/>
      <c r="F237" s="80">
        <f t="shared" ref="F237:F249" si="157">SUM(K237:W237)</f>
        <v>0</v>
      </c>
      <c r="G237" s="660">
        <f t="shared" ref="G237:G249" si="158">SUM(K237:W237)</f>
        <v>0</v>
      </c>
      <c r="H237" s="599">
        <f t="shared" ref="H237:I249" si="159">SUM(K237:W237)</f>
        <v>0</v>
      </c>
      <c r="I237" s="390">
        <f t="shared" si="159"/>
        <v>0</v>
      </c>
      <c r="J237" s="43"/>
      <c r="K237" s="78"/>
      <c r="L237" s="77"/>
      <c r="M237" s="13"/>
      <c r="N237" s="13"/>
      <c r="O237" s="13"/>
      <c r="P237" s="13"/>
      <c r="Q237" s="82"/>
      <c r="R237" s="540">
        <f t="shared" si="124"/>
        <v>0</v>
      </c>
      <c r="S237" s="446"/>
      <c r="T237" s="13"/>
      <c r="U237" s="45"/>
      <c r="V237" s="43"/>
      <c r="W237" s="43"/>
      <c r="X237" s="45"/>
      <c r="Y237" s="54"/>
      <c r="Z237" s="188"/>
    </row>
    <row r="238" spans="1:26" s="41" customFormat="1" hidden="1">
      <c r="A238" s="127" t="s">
        <v>941</v>
      </c>
      <c r="B238" s="53" t="s">
        <v>942</v>
      </c>
      <c r="C238" s="789" t="s">
        <v>944</v>
      </c>
      <c r="D238" s="790"/>
      <c r="E238" s="790"/>
      <c r="F238" s="80">
        <f t="shared" si="157"/>
        <v>0</v>
      </c>
      <c r="G238" s="660">
        <f t="shared" si="158"/>
        <v>0</v>
      </c>
      <c r="H238" s="599">
        <f t="shared" si="159"/>
        <v>0</v>
      </c>
      <c r="I238" s="390">
        <f t="shared" si="159"/>
        <v>0</v>
      </c>
      <c r="J238" s="43"/>
      <c r="K238" s="78"/>
      <c r="L238" s="77"/>
      <c r="M238" s="13"/>
      <c r="N238" s="13"/>
      <c r="O238" s="13"/>
      <c r="P238" s="13"/>
      <c r="Q238" s="82"/>
      <c r="R238" s="540">
        <f t="shared" si="124"/>
        <v>0</v>
      </c>
      <c r="S238" s="446"/>
      <c r="T238" s="13"/>
      <c r="U238" s="45"/>
      <c r="V238" s="43"/>
      <c r="W238" s="43"/>
      <c r="X238" s="45"/>
      <c r="Y238" s="54"/>
      <c r="Z238" s="188"/>
    </row>
    <row r="239" spans="1:26" s="41" customFormat="1" hidden="1">
      <c r="A239" s="127"/>
      <c r="B239" s="53" t="s">
        <v>943</v>
      </c>
      <c r="C239" s="789" t="s">
        <v>945</v>
      </c>
      <c r="D239" s="790"/>
      <c r="E239" s="790"/>
      <c r="F239" s="80">
        <f t="shared" si="157"/>
        <v>0</v>
      </c>
      <c r="G239" s="660">
        <f t="shared" si="158"/>
        <v>0</v>
      </c>
      <c r="H239" s="599">
        <f t="shared" si="159"/>
        <v>0</v>
      </c>
      <c r="I239" s="390">
        <f t="shared" si="159"/>
        <v>0</v>
      </c>
      <c r="J239" s="43">
        <f t="shared" ref="J239:K239" si="160">J240+J241</f>
        <v>0</v>
      </c>
      <c r="K239" s="78">
        <f t="shared" si="160"/>
        <v>0</v>
      </c>
      <c r="L239" s="77">
        <f>L240+L241</f>
        <v>0</v>
      </c>
      <c r="M239" s="13">
        <f t="shared" ref="M239:X239" si="161">M240+M241</f>
        <v>0</v>
      </c>
      <c r="N239" s="13">
        <f t="shared" si="161"/>
        <v>0</v>
      </c>
      <c r="O239" s="13">
        <f t="shared" si="161"/>
        <v>0</v>
      </c>
      <c r="P239" s="13">
        <f t="shared" si="161"/>
        <v>0</v>
      </c>
      <c r="Q239" s="82">
        <f t="shared" si="161"/>
        <v>0</v>
      </c>
      <c r="R239" s="540">
        <f t="shared" si="124"/>
        <v>0</v>
      </c>
      <c r="S239" s="446">
        <f t="shared" si="161"/>
        <v>0</v>
      </c>
      <c r="T239" s="13">
        <f t="shared" si="161"/>
        <v>0</v>
      </c>
      <c r="U239" s="45">
        <f t="shared" si="161"/>
        <v>0</v>
      </c>
      <c r="V239" s="43">
        <f t="shared" si="161"/>
        <v>0</v>
      </c>
      <c r="W239" s="43">
        <f t="shared" si="161"/>
        <v>0</v>
      </c>
      <c r="X239" s="45">
        <f t="shared" si="161"/>
        <v>0</v>
      </c>
      <c r="Y239" s="54"/>
      <c r="Z239" s="188"/>
    </row>
    <row r="240" spans="1:26" s="209" customFormat="1" hidden="1">
      <c r="A240" s="127" t="s">
        <v>948</v>
      </c>
      <c r="B240" s="189" t="s">
        <v>950</v>
      </c>
      <c r="C240" s="202"/>
      <c r="D240" s="780" t="s">
        <v>946</v>
      </c>
      <c r="E240" s="780"/>
      <c r="F240" s="201">
        <f t="shared" si="157"/>
        <v>0</v>
      </c>
      <c r="G240" s="666">
        <f t="shared" si="158"/>
        <v>0</v>
      </c>
      <c r="H240" s="603">
        <f t="shared" si="159"/>
        <v>0</v>
      </c>
      <c r="I240" s="394">
        <f t="shared" si="159"/>
        <v>0</v>
      </c>
      <c r="J240" s="192"/>
      <c r="K240" s="200"/>
      <c r="L240" s="199"/>
      <c r="M240" s="193"/>
      <c r="N240" s="193"/>
      <c r="O240" s="193"/>
      <c r="P240" s="193"/>
      <c r="Q240" s="194"/>
      <c r="R240" s="538">
        <f t="shared" si="124"/>
        <v>0</v>
      </c>
      <c r="S240" s="444"/>
      <c r="T240" s="193"/>
      <c r="U240" s="195"/>
      <c r="V240" s="192"/>
      <c r="W240" s="192"/>
      <c r="X240" s="195"/>
      <c r="Y240" s="239"/>
      <c r="Z240" s="210"/>
    </row>
    <row r="241" spans="1:26" s="209" customFormat="1" hidden="1">
      <c r="A241" s="127" t="s">
        <v>949</v>
      </c>
      <c r="B241" s="189" t="s">
        <v>951</v>
      </c>
      <c r="C241" s="202"/>
      <c r="D241" s="780" t="s">
        <v>947</v>
      </c>
      <c r="E241" s="780"/>
      <c r="F241" s="201">
        <f t="shared" si="157"/>
        <v>0</v>
      </c>
      <c r="G241" s="666">
        <f t="shared" si="158"/>
        <v>0</v>
      </c>
      <c r="H241" s="603">
        <f t="shared" si="159"/>
        <v>0</v>
      </c>
      <c r="I241" s="394">
        <f t="shared" si="159"/>
        <v>0</v>
      </c>
      <c r="J241" s="192"/>
      <c r="K241" s="200"/>
      <c r="L241" s="199"/>
      <c r="M241" s="193"/>
      <c r="N241" s="193"/>
      <c r="O241" s="193"/>
      <c r="P241" s="193"/>
      <c r="Q241" s="194"/>
      <c r="R241" s="538">
        <f t="shared" si="124"/>
        <v>0</v>
      </c>
      <c r="S241" s="444"/>
      <c r="T241" s="193"/>
      <c r="U241" s="195"/>
      <c r="V241" s="192"/>
      <c r="W241" s="192"/>
      <c r="X241" s="195"/>
      <c r="Y241" s="239"/>
      <c r="Z241" s="210"/>
    </row>
    <row r="242" spans="1:26" hidden="1">
      <c r="B242" s="92" t="s">
        <v>783</v>
      </c>
      <c r="C242" s="736" t="s">
        <v>109</v>
      </c>
      <c r="D242" s="737"/>
      <c r="E242" s="737"/>
      <c r="F242" s="93">
        <f t="shared" si="157"/>
        <v>0</v>
      </c>
      <c r="G242" s="663">
        <f t="shared" si="158"/>
        <v>0</v>
      </c>
      <c r="H242" s="600">
        <f t="shared" si="159"/>
        <v>0</v>
      </c>
      <c r="I242" s="391">
        <f t="shared" si="159"/>
        <v>0</v>
      </c>
      <c r="J242" s="97">
        <f t="shared" ref="J242:K242" si="162">J243+J244+J245+J246+J247</f>
        <v>0</v>
      </c>
      <c r="K242" s="96">
        <f t="shared" si="162"/>
        <v>0</v>
      </c>
      <c r="L242" s="94">
        <f>L243+L244+L245+L246+L247</f>
        <v>0</v>
      </c>
      <c r="M242" s="95">
        <f t="shared" ref="M242:X242" si="163">M243+M244+M245+M246+M247</f>
        <v>0</v>
      </c>
      <c r="N242" s="95">
        <f t="shared" si="163"/>
        <v>0</v>
      </c>
      <c r="O242" s="95">
        <f t="shared" si="163"/>
        <v>0</v>
      </c>
      <c r="P242" s="95">
        <f t="shared" si="163"/>
        <v>0</v>
      </c>
      <c r="Q242" s="98">
        <f t="shared" si="163"/>
        <v>0</v>
      </c>
      <c r="R242" s="539">
        <f t="shared" si="124"/>
        <v>0</v>
      </c>
      <c r="S242" s="445">
        <f t="shared" si="163"/>
        <v>0</v>
      </c>
      <c r="T242" s="95">
        <f t="shared" si="163"/>
        <v>0</v>
      </c>
      <c r="U242" s="99">
        <f t="shared" si="163"/>
        <v>0</v>
      </c>
      <c r="V242" s="97">
        <f t="shared" si="163"/>
        <v>0</v>
      </c>
      <c r="W242" s="97">
        <f t="shared" si="163"/>
        <v>0</v>
      </c>
      <c r="X242" s="99">
        <f t="shared" si="163"/>
        <v>0</v>
      </c>
      <c r="Y242" s="52"/>
      <c r="Z242" s="188"/>
    </row>
    <row r="243" spans="1:26" s="41" customFormat="1" hidden="1">
      <c r="A243" s="127" t="s">
        <v>110</v>
      </c>
      <c r="B243" s="53" t="s">
        <v>784</v>
      </c>
      <c r="C243" s="789" t="s">
        <v>952</v>
      </c>
      <c r="D243" s="790"/>
      <c r="E243" s="790"/>
      <c r="F243" s="80">
        <f t="shared" si="157"/>
        <v>0</v>
      </c>
      <c r="G243" s="660">
        <f t="shared" si="158"/>
        <v>0</v>
      </c>
      <c r="H243" s="599">
        <f t="shared" si="159"/>
        <v>0</v>
      </c>
      <c r="I243" s="390">
        <f t="shared" si="159"/>
        <v>0</v>
      </c>
      <c r="J243" s="43"/>
      <c r="K243" s="78"/>
      <c r="L243" s="77"/>
      <c r="M243" s="13"/>
      <c r="N243" s="13"/>
      <c r="O243" s="13"/>
      <c r="P243" s="13"/>
      <c r="Q243" s="82"/>
      <c r="R243" s="540">
        <f t="shared" si="124"/>
        <v>0</v>
      </c>
      <c r="S243" s="446"/>
      <c r="T243" s="13"/>
      <c r="U243" s="45"/>
      <c r="V243" s="43"/>
      <c r="W243" s="43"/>
      <c r="X243" s="45"/>
      <c r="Y243" s="54"/>
      <c r="Z243" s="203"/>
    </row>
    <row r="244" spans="1:26" s="41" customFormat="1" hidden="1">
      <c r="A244" s="127" t="s">
        <v>111</v>
      </c>
      <c r="B244" s="53" t="s">
        <v>785</v>
      </c>
      <c r="C244" s="789" t="s">
        <v>953</v>
      </c>
      <c r="D244" s="790"/>
      <c r="E244" s="790"/>
      <c r="F244" s="80">
        <f t="shared" si="157"/>
        <v>0</v>
      </c>
      <c r="G244" s="660">
        <f t="shared" si="158"/>
        <v>0</v>
      </c>
      <c r="H244" s="599">
        <f t="shared" si="159"/>
        <v>0</v>
      </c>
      <c r="I244" s="390">
        <f t="shared" si="159"/>
        <v>0</v>
      </c>
      <c r="J244" s="43"/>
      <c r="K244" s="78"/>
      <c r="L244" s="77"/>
      <c r="M244" s="13"/>
      <c r="N244" s="13"/>
      <c r="O244" s="13"/>
      <c r="P244" s="13"/>
      <c r="Q244" s="82"/>
      <c r="R244" s="540">
        <f t="shared" si="124"/>
        <v>0</v>
      </c>
      <c r="S244" s="446"/>
      <c r="T244" s="13"/>
      <c r="U244" s="45"/>
      <c r="V244" s="43"/>
      <c r="W244" s="43"/>
      <c r="X244" s="45"/>
      <c r="Y244" s="54"/>
      <c r="Z244" s="203"/>
    </row>
    <row r="245" spans="1:26" s="41" customFormat="1" hidden="1">
      <c r="A245" s="127" t="s">
        <v>112</v>
      </c>
      <c r="B245" s="53" t="s">
        <v>786</v>
      </c>
      <c r="C245" s="789" t="s">
        <v>388</v>
      </c>
      <c r="D245" s="790"/>
      <c r="E245" s="790"/>
      <c r="F245" s="80">
        <f t="shared" si="157"/>
        <v>0</v>
      </c>
      <c r="G245" s="660">
        <f t="shared" si="158"/>
        <v>0</v>
      </c>
      <c r="H245" s="599">
        <f t="shared" si="159"/>
        <v>0</v>
      </c>
      <c r="I245" s="390">
        <f t="shared" si="159"/>
        <v>0</v>
      </c>
      <c r="J245" s="43"/>
      <c r="K245" s="78"/>
      <c r="L245" s="77"/>
      <c r="M245" s="13"/>
      <c r="N245" s="13"/>
      <c r="O245" s="13"/>
      <c r="P245" s="13"/>
      <c r="Q245" s="82"/>
      <c r="R245" s="540">
        <f t="shared" si="124"/>
        <v>0</v>
      </c>
      <c r="S245" s="446"/>
      <c r="T245" s="13"/>
      <c r="U245" s="45"/>
      <c r="V245" s="43"/>
      <c r="W245" s="43"/>
      <c r="X245" s="45"/>
      <c r="Y245" s="54"/>
      <c r="Z245" s="203"/>
    </row>
    <row r="246" spans="1:26" s="41" customFormat="1" ht="25.5" hidden="1" customHeight="1">
      <c r="A246" s="127" t="s">
        <v>113</v>
      </c>
      <c r="B246" s="53" t="s">
        <v>787</v>
      </c>
      <c r="C246" s="791" t="s">
        <v>954</v>
      </c>
      <c r="D246" s="792"/>
      <c r="E246" s="793"/>
      <c r="F246" s="80">
        <f t="shared" si="157"/>
        <v>0</v>
      </c>
      <c r="G246" s="660">
        <f t="shared" si="158"/>
        <v>0</v>
      </c>
      <c r="H246" s="599">
        <f t="shared" si="159"/>
        <v>0</v>
      </c>
      <c r="I246" s="390">
        <f t="shared" si="159"/>
        <v>0</v>
      </c>
      <c r="J246" s="43"/>
      <c r="K246" s="78"/>
      <c r="L246" s="77"/>
      <c r="M246" s="13"/>
      <c r="N246" s="13"/>
      <c r="O246" s="13"/>
      <c r="P246" s="13"/>
      <c r="Q246" s="82"/>
      <c r="R246" s="540">
        <f t="shared" si="124"/>
        <v>0</v>
      </c>
      <c r="S246" s="446"/>
      <c r="T246" s="13"/>
      <c r="U246" s="45"/>
      <c r="V246" s="43"/>
      <c r="W246" s="43"/>
      <c r="X246" s="45"/>
      <c r="Y246" s="54"/>
      <c r="Z246" s="203"/>
    </row>
    <row r="247" spans="1:26" s="41" customFormat="1" hidden="1">
      <c r="A247" s="127" t="s">
        <v>114</v>
      </c>
      <c r="B247" s="53" t="s">
        <v>788</v>
      </c>
      <c r="C247" s="789" t="s">
        <v>955</v>
      </c>
      <c r="D247" s="790"/>
      <c r="E247" s="790"/>
      <c r="F247" s="80">
        <f t="shared" si="157"/>
        <v>0</v>
      </c>
      <c r="G247" s="660">
        <f t="shared" si="158"/>
        <v>0</v>
      </c>
      <c r="H247" s="599">
        <f t="shared" si="159"/>
        <v>0</v>
      </c>
      <c r="I247" s="390">
        <f t="shared" si="159"/>
        <v>0</v>
      </c>
      <c r="J247" s="43"/>
      <c r="K247" s="78"/>
      <c r="L247" s="77"/>
      <c r="M247" s="13"/>
      <c r="N247" s="13"/>
      <c r="O247" s="13"/>
      <c r="P247" s="13"/>
      <c r="Q247" s="82"/>
      <c r="R247" s="540">
        <f t="shared" si="124"/>
        <v>0</v>
      </c>
      <c r="S247" s="446"/>
      <c r="T247" s="13"/>
      <c r="U247" s="45"/>
      <c r="V247" s="43"/>
      <c r="W247" s="43"/>
      <c r="X247" s="45"/>
      <c r="Y247" s="54"/>
      <c r="Z247" s="203"/>
    </row>
    <row r="248" spans="1:26" s="18" customFormat="1" hidden="1">
      <c r="A248" s="127" t="s">
        <v>115</v>
      </c>
      <c r="B248" s="126" t="s">
        <v>789</v>
      </c>
      <c r="C248" s="782" t="s">
        <v>116</v>
      </c>
      <c r="D248" s="783"/>
      <c r="E248" s="783"/>
      <c r="F248" s="93">
        <f t="shared" si="157"/>
        <v>0</v>
      </c>
      <c r="G248" s="663">
        <f t="shared" si="158"/>
        <v>0</v>
      </c>
      <c r="H248" s="600">
        <f t="shared" si="159"/>
        <v>0</v>
      </c>
      <c r="I248" s="391">
        <f t="shared" si="159"/>
        <v>0</v>
      </c>
      <c r="J248" s="97"/>
      <c r="K248" s="96"/>
      <c r="L248" s="94"/>
      <c r="M248" s="95"/>
      <c r="N248" s="95"/>
      <c r="O248" s="95"/>
      <c r="P248" s="95"/>
      <c r="Q248" s="98"/>
      <c r="R248" s="539">
        <f t="shared" si="124"/>
        <v>0</v>
      </c>
      <c r="S248" s="445"/>
      <c r="T248" s="95"/>
      <c r="U248" s="99"/>
      <c r="V248" s="97"/>
      <c r="W248" s="97"/>
      <c r="X248" s="99"/>
      <c r="Y248" s="52"/>
      <c r="Z248" s="188"/>
    </row>
    <row r="249" spans="1:26" s="18" customFormat="1" ht="15.75" hidden="1" thickBot="1">
      <c r="A249" s="127" t="s">
        <v>956</v>
      </c>
      <c r="B249" s="126" t="s">
        <v>957</v>
      </c>
      <c r="C249" s="782" t="s">
        <v>958</v>
      </c>
      <c r="D249" s="783"/>
      <c r="E249" s="783"/>
      <c r="F249" s="93">
        <f t="shared" si="157"/>
        <v>0</v>
      </c>
      <c r="G249" s="663">
        <f t="shared" si="158"/>
        <v>0</v>
      </c>
      <c r="H249" s="600">
        <f t="shared" si="159"/>
        <v>0</v>
      </c>
      <c r="I249" s="391">
        <f t="shared" si="159"/>
        <v>0</v>
      </c>
      <c r="J249" s="97"/>
      <c r="K249" s="96"/>
      <c r="L249" s="94"/>
      <c r="M249" s="95"/>
      <c r="N249" s="95"/>
      <c r="O249" s="95"/>
      <c r="P249" s="95"/>
      <c r="Q249" s="98"/>
      <c r="R249" s="539">
        <f t="shared" si="124"/>
        <v>0</v>
      </c>
      <c r="S249" s="445"/>
      <c r="T249" s="95"/>
      <c r="U249" s="99"/>
      <c r="V249" s="97"/>
      <c r="W249" s="97"/>
      <c r="X249" s="99"/>
      <c r="Y249" s="52"/>
      <c r="Z249" s="188"/>
    </row>
    <row r="250" spans="1:26" s="59" customFormat="1" ht="16.5" thickBot="1">
      <c r="A250" s="128"/>
      <c r="B250" s="787" t="s">
        <v>117</v>
      </c>
      <c r="C250" s="788"/>
      <c r="D250" s="788"/>
      <c r="E250" s="788"/>
      <c r="F250" s="101">
        <f t="shared" ref="F250:X250" si="164">F5+F48+F84+F119+F153+F163+F189+F215</f>
        <v>37561872</v>
      </c>
      <c r="G250" s="667">
        <f t="shared" ref="G250:H250" si="165">G5+G48+G84+G119+G153+G163+G189+G215</f>
        <v>37615383</v>
      </c>
      <c r="H250" s="604">
        <f t="shared" si="165"/>
        <v>37651640</v>
      </c>
      <c r="I250" s="395">
        <f t="shared" si="164"/>
        <v>37652820</v>
      </c>
      <c r="J250" s="105">
        <f t="shared" si="164"/>
        <v>80788</v>
      </c>
      <c r="K250" s="104">
        <f t="shared" si="164"/>
        <v>37561872</v>
      </c>
      <c r="L250" s="102">
        <f t="shared" si="164"/>
        <v>2715769</v>
      </c>
      <c r="M250" s="103">
        <f t="shared" si="164"/>
        <v>3846376</v>
      </c>
      <c r="N250" s="103">
        <f t="shared" si="164"/>
        <v>3648941</v>
      </c>
      <c r="O250" s="103">
        <f t="shared" si="164"/>
        <v>3416140</v>
      </c>
      <c r="P250" s="103">
        <f t="shared" si="164"/>
        <v>3173881</v>
      </c>
      <c r="Q250" s="106">
        <f t="shared" si="164"/>
        <v>2514611</v>
      </c>
      <c r="R250" s="605">
        <f t="shared" si="124"/>
        <v>19315718</v>
      </c>
      <c r="S250" s="483">
        <f t="shared" si="164"/>
        <v>2581756</v>
      </c>
      <c r="T250" s="103">
        <f t="shared" si="164"/>
        <v>2928156</v>
      </c>
      <c r="U250" s="107">
        <f t="shared" si="164"/>
        <v>2974680</v>
      </c>
      <c r="V250" s="105">
        <f t="shared" si="164"/>
        <v>3038542</v>
      </c>
      <c r="W250" s="105">
        <f t="shared" si="164"/>
        <v>3038540</v>
      </c>
      <c r="X250" s="107">
        <f t="shared" si="164"/>
        <v>3775428</v>
      </c>
      <c r="Y250" s="58"/>
      <c r="Z250" s="188"/>
    </row>
    <row r="251" spans="1:26">
      <c r="A251" s="129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5"/>
    </row>
    <row r="252" spans="1:26">
      <c r="A252" s="129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5"/>
    </row>
    <row r="253" spans="1:26">
      <c r="A253" s="129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5"/>
    </row>
    <row r="254" spans="1:26">
      <c r="A254" s="129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5"/>
    </row>
    <row r="255" spans="1:26">
      <c r="A255" s="129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5"/>
    </row>
    <row r="256" spans="1:26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5"/>
    </row>
    <row r="257" spans="1:25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5"/>
    </row>
    <row r="258" spans="1:25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5"/>
    </row>
    <row r="259" spans="1:25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5"/>
    </row>
    <row r="260" spans="1:25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5"/>
    </row>
    <row r="261" spans="1:25">
      <c r="A261" s="129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5"/>
    </row>
    <row r="262" spans="1:25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5"/>
    </row>
    <row r="263" spans="1:25">
      <c r="A263" s="129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5"/>
    </row>
    <row r="264" spans="1:25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5"/>
    </row>
    <row r="265" spans="1:25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5"/>
    </row>
    <row r="266" spans="1:25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5"/>
    </row>
    <row r="267" spans="1:25">
      <c r="A267" s="129"/>
      <c r="B267" s="27"/>
      <c r="C267" s="24"/>
      <c r="D267" s="24"/>
      <c r="E267" s="28"/>
      <c r="F267" s="14"/>
      <c r="G267" s="14"/>
      <c r="H267" s="14"/>
      <c r="I267" s="14"/>
      <c r="J267" s="14"/>
      <c r="K267" s="14"/>
    </row>
    <row r="268" spans="1: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40"/>
    </row>
    <row r="269" spans="1:25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Y269" s="50"/>
    </row>
    <row r="270" spans="1:25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Y270" s="50"/>
    </row>
    <row r="271" spans="1:25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Y271" s="50"/>
    </row>
    <row r="272" spans="1:25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Y272" s="50"/>
    </row>
    <row r="273" spans="1:25" s="12" customFormat="1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Y273" s="50"/>
    </row>
    <row r="274" spans="1:25" s="12" customFormat="1">
      <c r="A274" s="130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Y274" s="50"/>
    </row>
    <row r="275" spans="1:25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Y275" s="50"/>
    </row>
    <row r="276" spans="1:25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Y276" s="50"/>
    </row>
    <row r="277" spans="1:25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Y277" s="50"/>
    </row>
    <row r="278" spans="1:25" s="12" customFormat="1">
      <c r="A278" s="130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Y278" s="50"/>
    </row>
    <row r="279" spans="1:25" s="12" customFormat="1">
      <c r="A279" s="130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Y279" s="50"/>
    </row>
    <row r="280" spans="1:25" s="12" customFormat="1">
      <c r="A280" s="130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Y280" s="50"/>
    </row>
    <row r="281" spans="1:25" s="12" customFormat="1">
      <c r="A281" s="130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Y281" s="50"/>
    </row>
    <row r="282" spans="1:25" s="12" customFormat="1">
      <c r="A282" s="130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Y282" s="50"/>
    </row>
    <row r="283" spans="1:25" s="12" customFormat="1">
      <c r="A283" s="130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Y283" s="50"/>
    </row>
    <row r="284" spans="1:25" s="12" customFormat="1">
      <c r="A284" s="130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Y284" s="50"/>
    </row>
    <row r="285" spans="1:25">
      <c r="B285" s="29"/>
      <c r="C285" s="23"/>
      <c r="D285" s="23"/>
      <c r="E285" s="28"/>
      <c r="F285" s="14"/>
      <c r="G285" s="14"/>
      <c r="H285" s="14"/>
      <c r="I285" s="14"/>
      <c r="J285" s="14"/>
      <c r="K285" s="14"/>
    </row>
    <row r="286" spans="1:25">
      <c r="B286" s="30"/>
      <c r="C286" s="26"/>
      <c r="D286" s="26"/>
      <c r="E286" s="24"/>
    </row>
    <row r="287" spans="1:25">
      <c r="B287" s="27"/>
      <c r="C287" s="24"/>
      <c r="D287" s="24"/>
      <c r="E287" s="28"/>
    </row>
    <row r="288" spans="1:25">
      <c r="B288" s="27"/>
      <c r="C288" s="28"/>
      <c r="D288" s="28"/>
      <c r="E288" s="24"/>
    </row>
    <row r="289" spans="1:25">
      <c r="B289" s="27"/>
      <c r="C289" s="24"/>
      <c r="D289" s="24"/>
      <c r="E289" s="28"/>
    </row>
    <row r="290" spans="1:25">
      <c r="B290" s="27"/>
      <c r="C290" s="24"/>
      <c r="D290" s="24"/>
      <c r="E290" s="28"/>
    </row>
    <row r="291" spans="1:25">
      <c r="B291" s="27"/>
      <c r="C291" s="24"/>
      <c r="D291" s="24"/>
      <c r="E291" s="28"/>
    </row>
    <row r="292" spans="1:25">
      <c r="B292" s="27"/>
      <c r="C292" s="24"/>
      <c r="D292" s="24"/>
      <c r="E292" s="28"/>
    </row>
    <row r="293" spans="1:25">
      <c r="B293" s="27"/>
      <c r="C293" s="28"/>
      <c r="D293" s="28"/>
      <c r="E293" s="2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5"/>
    </row>
    <row r="294" spans="1:25">
      <c r="B294" s="27"/>
      <c r="C294" s="24"/>
      <c r="D294" s="24"/>
      <c r="E294" s="28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5"/>
    </row>
    <row r="295" spans="1:25">
      <c r="B295" s="27"/>
      <c r="C295" s="24"/>
      <c r="D295" s="24"/>
      <c r="E295" s="28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5"/>
    </row>
    <row r="296" spans="1:25">
      <c r="B296" s="27"/>
      <c r="C296" s="28"/>
      <c r="D296" s="28"/>
      <c r="E296" s="2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5"/>
    </row>
    <row r="297" spans="1:25">
      <c r="B297" s="27"/>
      <c r="C297" s="28"/>
      <c r="D297" s="28"/>
      <c r="E297" s="2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5"/>
    </row>
    <row r="298" spans="1:25">
      <c r="B298" s="27"/>
      <c r="C298" s="24"/>
      <c r="D298" s="24"/>
      <c r="E298" s="28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5"/>
    </row>
    <row r="299" spans="1:25">
      <c r="B299" s="27"/>
      <c r="C299" s="24"/>
      <c r="D299" s="24"/>
      <c r="E299" s="28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5"/>
    </row>
    <row r="300" spans="1:25">
      <c r="A300" s="129"/>
      <c r="B300" s="27"/>
      <c r="C300" s="24"/>
      <c r="D300" s="24"/>
      <c r="E300" s="28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5"/>
    </row>
    <row r="301" spans="1:25">
      <c r="A301" s="129"/>
      <c r="B301" s="27"/>
      <c r="C301" s="28"/>
      <c r="D301" s="28"/>
      <c r="E301" s="2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5"/>
    </row>
    <row r="302" spans="1:25">
      <c r="A302" s="129"/>
      <c r="B302" s="27"/>
      <c r="C302" s="24"/>
      <c r="D302" s="24"/>
      <c r="E302" s="28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5"/>
    </row>
    <row r="303" spans="1:25">
      <c r="A303" s="129"/>
      <c r="B303" s="27"/>
      <c r="C303" s="24"/>
      <c r="D303" s="24"/>
      <c r="E303" s="28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5"/>
    </row>
    <row r="304" spans="1:25">
      <c r="A304" s="129"/>
      <c r="B304" s="27"/>
      <c r="C304" s="24"/>
      <c r="D304" s="24"/>
      <c r="E304" s="28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5"/>
    </row>
    <row r="305" spans="1:25">
      <c r="A305" s="129"/>
      <c r="B305" s="27"/>
      <c r="C305" s="24"/>
      <c r="D305" s="24"/>
      <c r="E305" s="28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5"/>
    </row>
    <row r="306" spans="1:25">
      <c r="A306" s="129"/>
      <c r="B306" s="27"/>
      <c r="C306" s="24"/>
      <c r="D306" s="24"/>
      <c r="E306" s="28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5"/>
    </row>
    <row r="307" spans="1:25">
      <c r="A307" s="129"/>
      <c r="B307" s="27"/>
      <c r="C307" s="24"/>
      <c r="D307" s="24"/>
      <c r="E307" s="28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5"/>
    </row>
    <row r="308" spans="1:25">
      <c r="A308" s="129"/>
      <c r="B308" s="27"/>
      <c r="C308" s="24"/>
      <c r="D308" s="24"/>
      <c r="E308" s="28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5"/>
    </row>
    <row r="309" spans="1:25">
      <c r="A309" s="129"/>
      <c r="B309" s="27"/>
      <c r="C309" s="24"/>
      <c r="D309" s="24"/>
      <c r="E309" s="28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5"/>
    </row>
    <row r="310" spans="1:25">
      <c r="A310" s="129"/>
      <c r="B310" s="27"/>
      <c r="C310" s="24"/>
      <c r="D310" s="24"/>
      <c r="E310" s="28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5"/>
    </row>
    <row r="311" spans="1:25">
      <c r="A311" s="129"/>
      <c r="B311" s="27"/>
      <c r="C311" s="24"/>
      <c r="D311" s="24"/>
      <c r="E311" s="28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5"/>
    </row>
    <row r="312" spans="1:25">
      <c r="A312" s="129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5"/>
    </row>
    <row r="313" spans="1:25">
      <c r="A313" s="129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5"/>
    </row>
    <row r="314" spans="1:25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5"/>
    </row>
    <row r="315" spans="1:25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5"/>
    </row>
    <row r="316" spans="1:25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5"/>
    </row>
    <row r="317" spans="1:25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5"/>
    </row>
    <row r="318" spans="1:25">
      <c r="A318" s="129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5"/>
    </row>
    <row r="319" spans="1:25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5"/>
    </row>
    <row r="320" spans="1:25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5"/>
    </row>
    <row r="321" spans="1:25">
      <c r="A321" s="129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5"/>
    </row>
    <row r="322" spans="1:25">
      <c r="A322" s="129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5"/>
    </row>
    <row r="323" spans="1:25">
      <c r="A323" s="129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5"/>
    </row>
    <row r="324" spans="1:25">
      <c r="A324" s="129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5"/>
    </row>
    <row r="325" spans="1:25">
      <c r="A325" s="129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5"/>
    </row>
    <row r="326" spans="1:25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5"/>
    </row>
    <row r="327" spans="1:25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5"/>
    </row>
    <row r="328" spans="1:25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5"/>
    </row>
    <row r="329" spans="1:25">
      <c r="A329" s="129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5"/>
    </row>
    <row r="330" spans="1:25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5"/>
    </row>
    <row r="331" spans="1:25">
      <c r="A331" s="129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5"/>
    </row>
    <row r="332" spans="1:25">
      <c r="A332" s="129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5"/>
    </row>
    <row r="333" spans="1:25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5"/>
    </row>
    <row r="334" spans="1:25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5"/>
    </row>
    <row r="335" spans="1:25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5"/>
    </row>
    <row r="336" spans="1:25">
      <c r="A336" s="129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5"/>
    </row>
    <row r="337" spans="1:25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5"/>
    </row>
    <row r="338" spans="1:25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5"/>
    </row>
    <row r="339" spans="1:25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5"/>
    </row>
    <row r="340" spans="1:25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5"/>
    </row>
    <row r="341" spans="1:25">
      <c r="A341" s="129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5"/>
    </row>
    <row r="342" spans="1:25">
      <c r="A342" s="129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5"/>
    </row>
    <row r="343" spans="1: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5"/>
    </row>
    <row r="344" spans="1:25">
      <c r="A344" s="129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5"/>
    </row>
    <row r="345" spans="1: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5"/>
    </row>
    <row r="346" spans="1:25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5"/>
    </row>
    <row r="347" spans="1:25">
      <c r="A347" s="129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5"/>
    </row>
    <row r="348" spans="1:25">
      <c r="A348" s="129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5"/>
    </row>
    <row r="349" spans="1:25">
      <c r="A349" s="129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5"/>
    </row>
    <row r="350" spans="1: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5"/>
    </row>
    <row r="351" spans="1:25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5"/>
    </row>
    <row r="352" spans="1:25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5"/>
    </row>
    <row r="353" spans="1:25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5"/>
    </row>
    <row r="354" spans="1:25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5"/>
    </row>
    <row r="355" spans="1:25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5"/>
    </row>
    <row r="356" spans="1: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5"/>
    </row>
    <row r="357" spans="1:25">
      <c r="A357" s="129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5"/>
    </row>
    <row r="358" spans="1:25">
      <c r="A358" s="129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5"/>
    </row>
    <row r="359" spans="1:25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5"/>
    </row>
    <row r="360" spans="1:25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5"/>
    </row>
    <row r="361" spans="1:25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5"/>
    </row>
    <row r="362" spans="1:25">
      <c r="A362" s="129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5"/>
    </row>
    <row r="363" spans="1: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5"/>
    </row>
    <row r="364" spans="1: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5"/>
    </row>
    <row r="365" spans="1:25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5"/>
    </row>
    <row r="366" spans="1:25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5"/>
    </row>
    <row r="367" spans="1: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5"/>
    </row>
    <row r="368" spans="1: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5"/>
    </row>
    <row r="369" spans="1: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5"/>
    </row>
    <row r="370" spans="1: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5"/>
    </row>
    <row r="371" spans="1: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5"/>
    </row>
    <row r="372" spans="1:25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5"/>
    </row>
    <row r="373" spans="1:25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5"/>
    </row>
    <row r="374" spans="1: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5"/>
    </row>
    <row r="375" spans="1: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5"/>
    </row>
    <row r="376" spans="1: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5"/>
    </row>
    <row r="377" spans="1:25">
      <c r="A377" s="129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5"/>
    </row>
    <row r="378" spans="1:25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5"/>
    </row>
    <row r="379" spans="1:25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5"/>
    </row>
    <row r="380" spans="1:25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5"/>
    </row>
    <row r="381" spans="1:25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5"/>
    </row>
    <row r="382" spans="1:25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5"/>
    </row>
    <row r="383" spans="1:25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5"/>
    </row>
    <row r="384" spans="1:25">
      <c r="A384" s="129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5"/>
    </row>
    <row r="385" spans="1:25">
      <c r="A385" s="129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5"/>
    </row>
    <row r="386" spans="1:25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5"/>
    </row>
    <row r="387" spans="1:25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5"/>
    </row>
    <row r="388" spans="1:25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5"/>
    </row>
    <row r="389" spans="1:25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5"/>
    </row>
    <row r="390" spans="1:25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5"/>
    </row>
    <row r="391" spans="1:25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5"/>
    </row>
    <row r="392" spans="1: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5"/>
    </row>
    <row r="393" spans="1: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5"/>
    </row>
    <row r="394" spans="1: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5"/>
    </row>
    <row r="395" spans="1: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5"/>
    </row>
    <row r="396" spans="1: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5"/>
    </row>
    <row r="397" spans="1: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5"/>
    </row>
    <row r="398" spans="1:25">
      <c r="A398" s="129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5"/>
    </row>
    <row r="399" spans="1: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5"/>
    </row>
    <row r="400" spans="1: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5"/>
    </row>
    <row r="401" spans="1:25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5"/>
    </row>
    <row r="402" spans="1: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5"/>
    </row>
    <row r="403" spans="1:25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5"/>
    </row>
    <row r="404" spans="1:25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5"/>
    </row>
    <row r="405" spans="1:25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5"/>
    </row>
    <row r="406" spans="1:25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5"/>
    </row>
    <row r="407" spans="1:25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5"/>
    </row>
    <row r="408" spans="1:25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5"/>
    </row>
    <row r="409" spans="1:25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5"/>
    </row>
    <row r="410" spans="1:25">
      <c r="A410" s="129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5"/>
    </row>
    <row r="411" spans="1:25">
      <c r="A411" s="129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5"/>
    </row>
    <row r="412" spans="1:25">
      <c r="A412" s="129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5"/>
    </row>
    <row r="413" spans="1:25">
      <c r="A413" s="129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5"/>
    </row>
    <row r="414" spans="1:25">
      <c r="A414" s="129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5"/>
    </row>
    <row r="415" spans="1:25">
      <c r="A415" s="129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5"/>
    </row>
    <row r="416" spans="1:25">
      <c r="A416" s="129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5"/>
    </row>
    <row r="417" spans="1:25">
      <c r="A417" s="129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5"/>
    </row>
    <row r="418" spans="1:25">
      <c r="A418" s="129"/>
      <c r="B418" s="19"/>
      <c r="C418" s="24"/>
      <c r="D418" s="24"/>
      <c r="E418" s="37"/>
      <c r="F418" s="14"/>
      <c r="G418" s="14"/>
      <c r="H418" s="14"/>
      <c r="I418" s="14"/>
      <c r="J418" s="14"/>
      <c r="K418" s="14"/>
    </row>
    <row r="419" spans="1:25">
      <c r="A419" s="129"/>
      <c r="B419" s="19"/>
      <c r="C419" s="24"/>
      <c r="D419" s="24"/>
      <c r="E419" s="37"/>
      <c r="F419" s="14"/>
      <c r="G419" s="14"/>
      <c r="H419" s="14"/>
      <c r="I419" s="14"/>
      <c r="J419" s="14"/>
      <c r="K419" s="14"/>
    </row>
    <row r="420" spans="1:25">
      <c r="A420" s="129"/>
      <c r="B420" s="19"/>
      <c r="C420" s="24"/>
      <c r="D420" s="24"/>
      <c r="E420" s="37"/>
      <c r="F420" s="38"/>
      <c r="G420" s="38"/>
      <c r="H420" s="38"/>
      <c r="I420" s="38"/>
      <c r="J420" s="38"/>
      <c r="K420" s="38"/>
    </row>
    <row r="421" spans="1:25">
      <c r="A421" s="129"/>
      <c r="B421" s="19"/>
      <c r="C421" s="24"/>
      <c r="D421" s="24"/>
      <c r="E421" s="37"/>
      <c r="F421" s="38"/>
      <c r="G421" s="38"/>
      <c r="H421" s="38"/>
      <c r="I421" s="38"/>
      <c r="J421" s="38"/>
      <c r="K421" s="38"/>
    </row>
    <row r="422" spans="1:25">
      <c r="A422" s="129"/>
      <c r="B422" s="19"/>
      <c r="C422" s="24"/>
      <c r="D422" s="24"/>
      <c r="E422" s="37"/>
      <c r="F422" s="38"/>
      <c r="G422" s="38"/>
      <c r="H422" s="38"/>
      <c r="I422" s="38"/>
      <c r="J422" s="38"/>
      <c r="K422" s="38"/>
    </row>
    <row r="423" spans="1:25">
      <c r="A423" s="129"/>
      <c r="B423" s="19"/>
      <c r="C423" s="24"/>
      <c r="D423" s="24"/>
      <c r="E423" s="37"/>
      <c r="F423" s="38"/>
      <c r="G423" s="38"/>
      <c r="H423" s="38"/>
      <c r="I423" s="38"/>
      <c r="J423" s="38"/>
      <c r="K423" s="38"/>
    </row>
    <row r="424" spans="1:25">
      <c r="A424" s="129"/>
      <c r="B424" s="34"/>
      <c r="C424" s="35"/>
      <c r="D424" s="35"/>
      <c r="E424" s="36"/>
      <c r="F424" s="39"/>
      <c r="G424" s="39"/>
      <c r="H424" s="39"/>
      <c r="I424" s="39"/>
      <c r="J424" s="39"/>
      <c r="K424" s="39"/>
    </row>
    <row r="425" spans="1:25">
      <c r="A425" s="129"/>
      <c r="B425" s="19"/>
      <c r="C425" s="37"/>
      <c r="D425" s="37"/>
      <c r="E425" s="24"/>
      <c r="F425" s="38"/>
      <c r="G425" s="38"/>
      <c r="H425" s="38"/>
      <c r="I425" s="38"/>
      <c r="J425" s="38"/>
      <c r="K425" s="38"/>
    </row>
    <row r="426" spans="1:25">
      <c r="A426" s="129"/>
      <c r="B426" s="19"/>
      <c r="C426" s="37"/>
      <c r="D426" s="37"/>
      <c r="E426" s="24"/>
      <c r="F426" s="38"/>
      <c r="G426" s="38"/>
      <c r="H426" s="38"/>
      <c r="I426" s="38"/>
      <c r="J426" s="38"/>
      <c r="K426" s="38"/>
    </row>
    <row r="427" spans="1:25">
      <c r="A427" s="129"/>
      <c r="B427" s="19"/>
      <c r="C427" s="37"/>
      <c r="D427" s="37"/>
      <c r="E427" s="24"/>
      <c r="F427" s="38"/>
      <c r="G427" s="38"/>
      <c r="H427" s="38"/>
      <c r="I427" s="38"/>
      <c r="J427" s="38"/>
      <c r="K427" s="38"/>
    </row>
    <row r="428" spans="1: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40"/>
    </row>
    <row r="429" spans="1:25" s="12" customFormat="1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Y429" s="50"/>
    </row>
    <row r="430" spans="1:25" s="12" customFormat="1">
      <c r="A430" s="130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Y430" s="50"/>
    </row>
    <row r="431" spans="1:25" s="12" customFormat="1">
      <c r="A431" s="130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Y431" s="50"/>
    </row>
    <row r="432" spans="1:25" s="12" customFormat="1">
      <c r="A432" s="130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Y432" s="50"/>
    </row>
    <row r="433" spans="1:25" s="12" customFormat="1">
      <c r="A433" s="130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Y433" s="50"/>
    </row>
    <row r="434" spans="1:25" s="12" customFormat="1">
      <c r="A434" s="130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Y434" s="50"/>
    </row>
    <row r="435" spans="1:25" s="12" customFormat="1">
      <c r="A435" s="130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Y435" s="50"/>
    </row>
    <row r="436" spans="1:25" s="12" customFormat="1">
      <c r="A436" s="130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Y436" s="50"/>
    </row>
  </sheetData>
  <mergeCells count="230">
    <mergeCell ref="D235:E235"/>
    <mergeCell ref="D236:E236"/>
    <mergeCell ref="J3:J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I2:I4"/>
    <mergeCell ref="J2:K2"/>
    <mergeCell ref="D27:E27"/>
    <mergeCell ref="D21:E21"/>
    <mergeCell ref="D22:E22"/>
    <mergeCell ref="D23:E23"/>
    <mergeCell ref="D24:E24"/>
    <mergeCell ref="D25:E25"/>
    <mergeCell ref="C26:E26"/>
    <mergeCell ref="L2:X2"/>
    <mergeCell ref="K3:K4"/>
    <mergeCell ref="D33:E33"/>
    <mergeCell ref="D34:E34"/>
    <mergeCell ref="D35:E35"/>
    <mergeCell ref="D36:E36"/>
    <mergeCell ref="C37:E37"/>
    <mergeCell ref="H2:H4"/>
    <mergeCell ref="L3:U3"/>
    <mergeCell ref="V3:X3"/>
    <mergeCell ref="D28:E28"/>
    <mergeCell ref="D29:E29"/>
    <mergeCell ref="D30:E30"/>
    <mergeCell ref="D31:E31"/>
    <mergeCell ref="D32:E32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Y733"/>
  <sheetViews>
    <sheetView workbookViewId="0">
      <pane xSplit="5" ySplit="4" topLeftCell="H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J3" sqref="J3:S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5" width="10.7109375" style="12" bestFit="1" customWidth="1"/>
    <col min="16" max="16" width="11.85546875" style="12" bestFit="1" customWidth="1"/>
    <col min="17" max="21" width="10.7109375" style="12" bestFit="1" customWidth="1"/>
    <col min="22" max="22" width="11.28515625" style="12" bestFit="1" customWidth="1"/>
    <col min="23" max="23" width="9.42578125" style="17" bestFit="1" customWidth="1"/>
    <col min="24" max="16384" width="9.140625" style="17"/>
  </cols>
  <sheetData>
    <row r="1" spans="1:24" ht="15.75" thickBot="1">
      <c r="V1" s="11" t="s">
        <v>827</v>
      </c>
    </row>
    <row r="2" spans="1:24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765" t="s">
        <v>1129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4" ht="22.5" customHeight="1">
      <c r="B3" s="752"/>
      <c r="C3" s="753"/>
      <c r="D3" s="753"/>
      <c r="E3" s="753"/>
      <c r="F3" s="752"/>
      <c r="G3" s="752"/>
      <c r="H3" s="861"/>
      <c r="I3" s="7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4" ht="21" customHeight="1" thickBot="1">
      <c r="B4" s="754"/>
      <c r="C4" s="755"/>
      <c r="D4" s="755"/>
      <c r="E4" s="755"/>
      <c r="F4" s="754"/>
      <c r="G4" s="754"/>
      <c r="H4" s="862"/>
      <c r="I4" s="767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607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>F6+F20</f>
        <v>26854952</v>
      </c>
      <c r="G5" s="396">
        <f>G6+G20</f>
        <v>26854952</v>
      </c>
      <c r="H5" s="572">
        <f>H6+H20</f>
        <v>26736734</v>
      </c>
      <c r="I5" s="419">
        <f>I6+I20</f>
        <v>26737701.213114753</v>
      </c>
      <c r="J5" s="86">
        <f t="shared" ref="J5:V5" si="0">J6+J20</f>
        <v>2219328</v>
      </c>
      <c r="K5" s="87">
        <f t="shared" si="0"/>
        <v>1682324</v>
      </c>
      <c r="L5" s="87">
        <f t="shared" si="0"/>
        <v>3407973</v>
      </c>
      <c r="M5" s="87">
        <f t="shared" si="0"/>
        <v>2199492</v>
      </c>
      <c r="N5" s="87">
        <f t="shared" si="0"/>
        <v>1964835</v>
      </c>
      <c r="O5" s="90">
        <f t="shared" si="0"/>
        <v>1955945</v>
      </c>
      <c r="P5" s="536">
        <f>SUM(J5:O5)</f>
        <v>13429897</v>
      </c>
      <c r="Q5" s="442">
        <f t="shared" si="0"/>
        <v>2400515</v>
      </c>
      <c r="R5" s="87">
        <f t="shared" si="0"/>
        <v>1992609</v>
      </c>
      <c r="S5" s="90">
        <f t="shared" si="0"/>
        <v>1984978</v>
      </c>
      <c r="T5" s="486">
        <f t="shared" si="0"/>
        <v>2135810</v>
      </c>
      <c r="U5" s="89">
        <f t="shared" si="0"/>
        <v>2147810</v>
      </c>
      <c r="V5" s="91">
        <f t="shared" si="0"/>
        <v>2646082.2131147543</v>
      </c>
      <c r="W5" s="188"/>
      <c r="X5" s="188"/>
    </row>
    <row r="6" spans="1:24">
      <c r="B6" s="124" t="s">
        <v>609</v>
      </c>
      <c r="C6" s="748" t="s">
        <v>120</v>
      </c>
      <c r="D6" s="749"/>
      <c r="E6" s="749"/>
      <c r="F6" s="397">
        <f>F7+F8+F9+F10+F11+F12+F13+F14+F15+F16+F17+F18+F19</f>
        <v>26854952</v>
      </c>
      <c r="G6" s="397">
        <f>G7+G8+G9+G10+G11+G12+G13+G14+G15+G16+G17+G18+G19</f>
        <v>26854952</v>
      </c>
      <c r="H6" s="573">
        <f>H7+H8+H9+H10+H11+H12+H13+H14+H15+H16+H17+H18+H19</f>
        <v>26736734</v>
      </c>
      <c r="I6" s="420">
        <f>I7+I8+I9+I10+I11+I12+I13+I14+I15+I16+I17+I18+I19</f>
        <v>26737701.213114753</v>
      </c>
      <c r="J6" s="118">
        <f t="shared" ref="J6:V6" si="1">J7+J8+J9+J10+J11+J12+J13+J14+J15+J16+J17+J18+J19</f>
        <v>2219328</v>
      </c>
      <c r="K6" s="119">
        <f t="shared" si="1"/>
        <v>1682324</v>
      </c>
      <c r="L6" s="119">
        <f t="shared" si="1"/>
        <v>3407973</v>
      </c>
      <c r="M6" s="119">
        <f t="shared" si="1"/>
        <v>2199492</v>
      </c>
      <c r="N6" s="119">
        <f t="shared" si="1"/>
        <v>1964835</v>
      </c>
      <c r="O6" s="122">
        <f t="shared" si="1"/>
        <v>1955945</v>
      </c>
      <c r="P6" s="537">
        <f t="shared" ref="P6:P66" si="2">SUM(J6:O6)</f>
        <v>13429897</v>
      </c>
      <c r="Q6" s="443">
        <f t="shared" si="1"/>
        <v>2400515</v>
      </c>
      <c r="R6" s="119">
        <f t="shared" si="1"/>
        <v>1992609</v>
      </c>
      <c r="S6" s="122">
        <f t="shared" si="1"/>
        <v>1984978</v>
      </c>
      <c r="T6" s="487">
        <f t="shared" si="1"/>
        <v>2135810</v>
      </c>
      <c r="U6" s="121">
        <f t="shared" si="1"/>
        <v>2147810</v>
      </c>
      <c r="V6" s="123">
        <f t="shared" si="1"/>
        <v>2646082.2131147543</v>
      </c>
    </row>
    <row r="7" spans="1:24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v>23563355</v>
      </c>
      <c r="G7" s="398">
        <v>23563355</v>
      </c>
      <c r="H7" s="574">
        <v>23358019</v>
      </c>
      <c r="I7" s="421">
        <f>SUM(P7:V7)</f>
        <v>23347686.213114753</v>
      </c>
      <c r="J7" s="199">
        <v>1500294</v>
      </c>
      <c r="K7" s="193">
        <v>1640500</v>
      </c>
      <c r="L7" s="193">
        <v>2014899</v>
      </c>
      <c r="M7" s="193">
        <v>2162484</v>
      </c>
      <c r="N7" s="193">
        <v>1944602</v>
      </c>
      <c r="O7" s="194">
        <v>1944605</v>
      </c>
      <c r="P7" s="538">
        <f t="shared" si="2"/>
        <v>11207384</v>
      </c>
      <c r="Q7" s="444">
        <v>1956802</v>
      </c>
      <c r="R7" s="193">
        <v>1956801</v>
      </c>
      <c r="S7" s="194">
        <v>1959170</v>
      </c>
      <c r="T7" s="492">
        <v>1977100</v>
      </c>
      <c r="U7" s="192">
        <v>1977100</v>
      </c>
      <c r="V7" s="195">
        <f>2312362+(1180/1.22)</f>
        <v>2313329.2131147543</v>
      </c>
      <c r="W7" s="210"/>
    </row>
    <row r="8" spans="1:24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8">
        <v>621359</v>
      </c>
      <c r="G8" s="398">
        <v>621359</v>
      </c>
      <c r="H8" s="574">
        <v>718059</v>
      </c>
      <c r="I8" s="421">
        <f t="shared" ref="I8:I19" si="3">SUM(P8:V8)</f>
        <v>729359</v>
      </c>
      <c r="J8" s="199">
        <v>391359</v>
      </c>
      <c r="K8" s="193"/>
      <c r="L8" s="193"/>
      <c r="M8" s="193"/>
      <c r="N8" s="193"/>
      <c r="O8" s="194"/>
      <c r="P8" s="538">
        <f t="shared" si="2"/>
        <v>391359</v>
      </c>
      <c r="Q8" s="444"/>
      <c r="R8" s="193"/>
      <c r="S8" s="194"/>
      <c r="T8" s="492">
        <v>108000</v>
      </c>
      <c r="U8" s="192"/>
      <c r="V8" s="195">
        <f>230000</f>
        <v>230000</v>
      </c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v>0</v>
      </c>
      <c r="G9" s="398">
        <v>0</v>
      </c>
      <c r="H9" s="574">
        <v>0</v>
      </c>
      <c r="I9" s="421">
        <f t="shared" si="3"/>
        <v>0</v>
      </c>
      <c r="J9" s="199"/>
      <c r="K9" s="193"/>
      <c r="L9" s="193"/>
      <c r="M9" s="193"/>
      <c r="N9" s="193"/>
      <c r="O9" s="194"/>
      <c r="P9" s="538">
        <f t="shared" si="2"/>
        <v>0</v>
      </c>
      <c r="Q9" s="444"/>
      <c r="R9" s="193"/>
      <c r="S9" s="194"/>
      <c r="T9" s="492"/>
      <c r="U9" s="192"/>
      <c r="V9" s="195"/>
    </row>
    <row r="10" spans="1:24" s="209" customFormat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v>192143</v>
      </c>
      <c r="G10" s="398">
        <v>192143</v>
      </c>
      <c r="H10" s="574">
        <v>142143</v>
      </c>
      <c r="I10" s="421">
        <f t="shared" si="3"/>
        <v>142143</v>
      </c>
      <c r="J10" s="199">
        <v>142143</v>
      </c>
      <c r="K10" s="193"/>
      <c r="L10" s="193">
        <v>8000</v>
      </c>
      <c r="M10" s="193"/>
      <c r="N10" s="193"/>
      <c r="O10" s="194"/>
      <c r="P10" s="538">
        <f t="shared" si="2"/>
        <v>150143</v>
      </c>
      <c r="Q10" s="444">
        <v>8000</v>
      </c>
      <c r="R10" s="193">
        <v>-16000</v>
      </c>
      <c r="S10" s="194"/>
      <c r="T10" s="492"/>
      <c r="U10" s="192"/>
      <c r="V10" s="195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v>0</v>
      </c>
      <c r="G11" s="398">
        <v>0</v>
      </c>
      <c r="H11" s="574">
        <v>0</v>
      </c>
      <c r="I11" s="421">
        <f t="shared" si="3"/>
        <v>0</v>
      </c>
      <c r="J11" s="199"/>
      <c r="K11" s="193"/>
      <c r="L11" s="193"/>
      <c r="M11" s="193"/>
      <c r="N11" s="193"/>
      <c r="O11" s="194"/>
      <c r="P11" s="538">
        <f t="shared" si="2"/>
        <v>0</v>
      </c>
      <c r="Q11" s="444"/>
      <c r="R11" s="193"/>
      <c r="S11" s="194"/>
      <c r="T11" s="492"/>
      <c r="U11" s="192"/>
      <c r="V11" s="195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v>0</v>
      </c>
      <c r="G12" s="398">
        <v>0</v>
      </c>
      <c r="H12" s="574">
        <v>0</v>
      </c>
      <c r="I12" s="421">
        <f t="shared" si="3"/>
        <v>0</v>
      </c>
      <c r="J12" s="199"/>
      <c r="K12" s="193"/>
      <c r="L12" s="193"/>
      <c r="M12" s="193"/>
      <c r="N12" s="193"/>
      <c r="O12" s="194"/>
      <c r="P12" s="538">
        <f t="shared" si="2"/>
        <v>0</v>
      </c>
      <c r="Q12" s="444"/>
      <c r="R12" s="193"/>
      <c r="S12" s="194"/>
      <c r="T12" s="492"/>
      <c r="U12" s="192"/>
      <c r="V12" s="195"/>
    </row>
    <row r="13" spans="1:24" s="209" customFormat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v>1142487</v>
      </c>
      <c r="G13" s="398">
        <v>1142487</v>
      </c>
      <c r="H13" s="574">
        <v>1142213</v>
      </c>
      <c r="I13" s="421">
        <f t="shared" si="3"/>
        <v>1142213</v>
      </c>
      <c r="J13" s="199">
        <v>99424</v>
      </c>
      <c r="K13" s="193"/>
      <c r="L13" s="193">
        <v>651326</v>
      </c>
      <c r="M13" s="193"/>
      <c r="N13" s="193"/>
      <c r="O13" s="194"/>
      <c r="P13" s="538">
        <f t="shared" si="2"/>
        <v>750750</v>
      </c>
      <c r="Q13" s="444">
        <v>391463</v>
      </c>
      <c r="R13" s="193"/>
      <c r="S13" s="194"/>
      <c r="T13" s="492"/>
      <c r="U13" s="192"/>
      <c r="V13" s="195"/>
    </row>
    <row r="14" spans="1:24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700000</v>
      </c>
      <c r="G14" s="398">
        <v>700000</v>
      </c>
      <c r="H14" s="574">
        <v>700000</v>
      </c>
      <c r="I14" s="421">
        <f t="shared" si="3"/>
        <v>700000</v>
      </c>
      <c r="J14" s="199"/>
      <c r="K14" s="193"/>
      <c r="L14" s="193"/>
      <c r="M14" s="193"/>
      <c r="N14" s="193"/>
      <c r="O14" s="194">
        <v>700000</v>
      </c>
      <c r="P14" s="538">
        <f t="shared" si="2"/>
        <v>700000</v>
      </c>
      <c r="Q14" s="444"/>
      <c r="R14" s="193"/>
      <c r="S14" s="194"/>
      <c r="T14" s="492"/>
      <c r="U14" s="192"/>
      <c r="V14" s="195"/>
    </row>
    <row r="15" spans="1:24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417308</v>
      </c>
      <c r="G15" s="398">
        <v>417308</v>
      </c>
      <c r="H15" s="574">
        <v>390000</v>
      </c>
      <c r="I15" s="421">
        <f t="shared" si="3"/>
        <v>390000</v>
      </c>
      <c r="J15" s="199">
        <v>15308</v>
      </c>
      <c r="K15" s="193">
        <v>41824</v>
      </c>
      <c r="L15" s="193">
        <v>28748</v>
      </c>
      <c r="M15" s="193">
        <v>34508</v>
      </c>
      <c r="N15" s="193">
        <v>17733</v>
      </c>
      <c r="O15" s="194">
        <v>3840</v>
      </c>
      <c r="P15" s="538">
        <f t="shared" si="2"/>
        <v>141961</v>
      </c>
      <c r="Q15" s="444">
        <v>41750</v>
      </c>
      <c r="R15" s="193">
        <v>15308</v>
      </c>
      <c r="S15" s="194">
        <v>15308</v>
      </c>
      <c r="T15" s="492">
        <v>40960</v>
      </c>
      <c r="U15" s="192">
        <v>40960</v>
      </c>
      <c r="V15" s="195">
        <v>93753</v>
      </c>
      <c r="W15" s="210"/>
    </row>
    <row r="16" spans="1:24" s="209" customFormat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v>160000</v>
      </c>
      <c r="G16" s="398">
        <v>160000</v>
      </c>
      <c r="H16" s="574">
        <v>160000</v>
      </c>
      <c r="I16" s="421">
        <f t="shared" si="3"/>
        <v>160000</v>
      </c>
      <c r="J16" s="199">
        <v>40000</v>
      </c>
      <c r="K16" s="193"/>
      <c r="L16" s="193">
        <v>700000</v>
      </c>
      <c r="M16" s="193"/>
      <c r="N16" s="193"/>
      <c r="O16" s="194">
        <v>-700000</v>
      </c>
      <c r="P16" s="538">
        <f t="shared" si="2"/>
        <v>40000</v>
      </c>
      <c r="Q16" s="444"/>
      <c r="R16" s="193"/>
      <c r="S16" s="194"/>
      <c r="T16" s="492"/>
      <c r="U16" s="192">
        <v>120000</v>
      </c>
      <c r="V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v>0</v>
      </c>
      <c r="G17" s="398">
        <v>0</v>
      </c>
      <c r="H17" s="574">
        <v>0</v>
      </c>
      <c r="I17" s="421">
        <f t="shared" si="3"/>
        <v>0</v>
      </c>
      <c r="J17" s="199"/>
      <c r="K17" s="193"/>
      <c r="L17" s="193"/>
      <c r="M17" s="193"/>
      <c r="N17" s="193"/>
      <c r="O17" s="194"/>
      <c r="P17" s="538">
        <f t="shared" si="2"/>
        <v>0</v>
      </c>
      <c r="Q17" s="444"/>
      <c r="R17" s="193"/>
      <c r="S17" s="194"/>
      <c r="T17" s="492"/>
      <c r="U17" s="192"/>
      <c r="V17" s="195"/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v>0</v>
      </c>
      <c r="G18" s="398">
        <v>0</v>
      </c>
      <c r="H18" s="574">
        <v>0</v>
      </c>
      <c r="I18" s="421">
        <f t="shared" si="3"/>
        <v>0</v>
      </c>
      <c r="J18" s="199"/>
      <c r="K18" s="193"/>
      <c r="L18" s="193"/>
      <c r="M18" s="193"/>
      <c r="N18" s="193"/>
      <c r="O18" s="194"/>
      <c r="P18" s="538">
        <f t="shared" si="2"/>
        <v>0</v>
      </c>
      <c r="Q18" s="444"/>
      <c r="R18" s="193"/>
      <c r="S18" s="194"/>
      <c r="T18" s="492"/>
      <c r="U18" s="192"/>
      <c r="V18" s="195"/>
    </row>
    <row r="19" spans="1:23" s="209" customFormat="1" ht="15.75" thickBot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58300</v>
      </c>
      <c r="G19" s="398">
        <v>58300</v>
      </c>
      <c r="H19" s="574">
        <v>126300</v>
      </c>
      <c r="I19" s="421">
        <f t="shared" si="3"/>
        <v>126300</v>
      </c>
      <c r="J19" s="199">
        <v>30800</v>
      </c>
      <c r="K19" s="193"/>
      <c r="L19" s="193">
        <v>5000</v>
      </c>
      <c r="M19" s="193">
        <v>2500</v>
      </c>
      <c r="N19" s="193">
        <v>2500</v>
      </c>
      <c r="O19" s="194">
        <v>7500</v>
      </c>
      <c r="P19" s="538">
        <f t="shared" si="2"/>
        <v>48300</v>
      </c>
      <c r="Q19" s="444">
        <v>2500</v>
      </c>
      <c r="R19" s="193">
        <f>18000+2500+16000</f>
        <v>36500</v>
      </c>
      <c r="S19" s="194">
        <v>10500</v>
      </c>
      <c r="T19" s="492">
        <f t="shared" ref="T19:U19" si="4">2500+7250</f>
        <v>9750</v>
      </c>
      <c r="U19" s="192">
        <f t="shared" si="4"/>
        <v>9750</v>
      </c>
      <c r="V19" s="195">
        <v>9000</v>
      </c>
      <c r="W19" s="210"/>
    </row>
    <row r="20" spans="1:23" ht="15.75" hidden="1" thickBot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399">
        <f>G21+G22+G23</f>
        <v>0</v>
      </c>
      <c r="H20" s="575">
        <f>H21+H22+H23</f>
        <v>0</v>
      </c>
      <c r="I20" s="422">
        <f>I21+I22+I23</f>
        <v>0</v>
      </c>
      <c r="J20" s="94">
        <f t="shared" ref="J20:V20" si="5">J21+J22+J23</f>
        <v>0</v>
      </c>
      <c r="K20" s="95">
        <f t="shared" si="5"/>
        <v>0</v>
      </c>
      <c r="L20" s="95">
        <f t="shared" si="5"/>
        <v>0</v>
      </c>
      <c r="M20" s="95">
        <f t="shared" si="5"/>
        <v>0</v>
      </c>
      <c r="N20" s="95">
        <f t="shared" si="5"/>
        <v>0</v>
      </c>
      <c r="O20" s="98">
        <f t="shared" si="5"/>
        <v>0</v>
      </c>
      <c r="P20" s="539">
        <f t="shared" si="2"/>
        <v>0</v>
      </c>
      <c r="Q20" s="445">
        <f t="shared" si="5"/>
        <v>0</v>
      </c>
      <c r="R20" s="95">
        <f t="shared" si="5"/>
        <v>0</v>
      </c>
      <c r="S20" s="98">
        <f t="shared" si="5"/>
        <v>0</v>
      </c>
      <c r="T20" s="489">
        <f t="shared" si="5"/>
        <v>0</v>
      </c>
      <c r="U20" s="97">
        <f t="shared" si="5"/>
        <v>0</v>
      </c>
      <c r="V20" s="99">
        <f t="shared" si="5"/>
        <v>0</v>
      </c>
      <c r="W20" s="17">
        <f t="shared" ref="W20:W34" si="6">F20-I20</f>
        <v>0</v>
      </c>
    </row>
    <row r="21" spans="1:23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SUM(I21:U21)</f>
        <v>0</v>
      </c>
      <c r="G21" s="400">
        <f t="shared" ref="G21:H23" si="7">SUM(I21:U21)</f>
        <v>0</v>
      </c>
      <c r="H21" s="576">
        <f t="shared" si="7"/>
        <v>0</v>
      </c>
      <c r="I21" s="423">
        <f>SUM(J21:V21)</f>
        <v>0</v>
      </c>
      <c r="J21" s="77"/>
      <c r="K21" s="13"/>
      <c r="L21" s="13"/>
      <c r="M21" s="13"/>
      <c r="N21" s="13"/>
      <c r="O21" s="82"/>
      <c r="P21" s="540">
        <f t="shared" si="2"/>
        <v>0</v>
      </c>
      <c r="Q21" s="446"/>
      <c r="R21" s="13"/>
      <c r="S21" s="82"/>
      <c r="T21" s="488"/>
      <c r="U21" s="43"/>
      <c r="V21" s="45"/>
      <c r="W21" s="41">
        <f t="shared" si="6"/>
        <v>0</v>
      </c>
    </row>
    <row r="22" spans="1:23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SUM(I22:U22)</f>
        <v>0</v>
      </c>
      <c r="G22" s="400">
        <f t="shared" si="7"/>
        <v>0</v>
      </c>
      <c r="H22" s="576">
        <f t="shared" si="7"/>
        <v>0</v>
      </c>
      <c r="I22" s="423">
        <f>SUM(J22:V22)</f>
        <v>0</v>
      </c>
      <c r="J22" s="77"/>
      <c r="K22" s="13"/>
      <c r="L22" s="13"/>
      <c r="M22" s="13"/>
      <c r="N22" s="13"/>
      <c r="O22" s="82"/>
      <c r="P22" s="540">
        <f t="shared" si="2"/>
        <v>0</v>
      </c>
      <c r="Q22" s="446"/>
      <c r="R22" s="13"/>
      <c r="S22" s="82"/>
      <c r="T22" s="488"/>
      <c r="U22" s="43"/>
      <c r="V22" s="45"/>
      <c r="W22" s="41">
        <f t="shared" si="6"/>
        <v>0</v>
      </c>
    </row>
    <row r="23" spans="1:23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SUM(I23:U23)</f>
        <v>0</v>
      </c>
      <c r="G23" s="401">
        <f t="shared" si="7"/>
        <v>0</v>
      </c>
      <c r="H23" s="577">
        <f t="shared" si="7"/>
        <v>0</v>
      </c>
      <c r="I23" s="424">
        <f>SUM(J23:V23)</f>
        <v>0</v>
      </c>
      <c r="J23" s="77"/>
      <c r="K23" s="13"/>
      <c r="L23" s="13"/>
      <c r="M23" s="13"/>
      <c r="N23" s="13"/>
      <c r="O23" s="82"/>
      <c r="P23" s="540">
        <f t="shared" si="2"/>
        <v>0</v>
      </c>
      <c r="Q23" s="446"/>
      <c r="R23" s="13"/>
      <c r="S23" s="82"/>
      <c r="T23" s="488"/>
      <c r="U23" s="43"/>
      <c r="V23" s="45"/>
      <c r="W23" s="41">
        <f t="shared" si="6"/>
        <v>0</v>
      </c>
    </row>
    <row r="24" spans="1:23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6166473.8968000002</v>
      </c>
      <c r="G24" s="402">
        <f>G25+G26+G27+G28+G29+G30+G31</f>
        <v>6196215</v>
      </c>
      <c r="H24" s="578">
        <f>H25+H26+H27+H28+H29+H30+H31</f>
        <v>6250712.2599999998</v>
      </c>
      <c r="I24" s="425">
        <f>I25+I26+I27+I28+I29+I30+I31</f>
        <v>6250924.7868852457</v>
      </c>
      <c r="J24" s="86">
        <f t="shared" ref="J24:V24" si="8">J25+J26+J27+J28+J29+J30+J31</f>
        <v>610346</v>
      </c>
      <c r="K24" s="87">
        <f t="shared" si="8"/>
        <v>360910</v>
      </c>
      <c r="L24" s="87">
        <f t="shared" si="8"/>
        <v>974641</v>
      </c>
      <c r="M24" s="87">
        <f t="shared" si="8"/>
        <v>476295</v>
      </c>
      <c r="N24" s="87">
        <f t="shared" si="8"/>
        <v>428362</v>
      </c>
      <c r="O24" s="90">
        <f t="shared" si="8"/>
        <v>429462</v>
      </c>
      <c r="P24" s="536">
        <f t="shared" si="2"/>
        <v>3280016</v>
      </c>
      <c r="Q24" s="442">
        <f t="shared" si="8"/>
        <v>566766</v>
      </c>
      <c r="R24" s="87">
        <f t="shared" si="8"/>
        <v>431046</v>
      </c>
      <c r="S24" s="90">
        <f t="shared" si="8"/>
        <v>433327</v>
      </c>
      <c r="T24" s="486">
        <f t="shared" si="8"/>
        <v>442107</v>
      </c>
      <c r="U24" s="89">
        <f t="shared" si="8"/>
        <v>494499</v>
      </c>
      <c r="V24" s="91">
        <f t="shared" si="8"/>
        <v>603163.78688524594</v>
      </c>
    </row>
    <row r="25" spans="1:23">
      <c r="B25" s="61"/>
      <c r="C25" s="826" t="s">
        <v>154</v>
      </c>
      <c r="D25" s="827"/>
      <c r="E25" s="827"/>
      <c r="F25" s="403">
        <v>5432163.4199999999</v>
      </c>
      <c r="G25" s="403">
        <v>5432161</v>
      </c>
      <c r="H25" s="579">
        <v>5486751.2599999998</v>
      </c>
      <c r="I25" s="426">
        <f t="shared" ref="I25:I31" si="9">SUM(P25:V25)</f>
        <v>5486963.7868852457</v>
      </c>
      <c r="J25" s="75">
        <v>561240</v>
      </c>
      <c r="K25" s="1">
        <v>360910</v>
      </c>
      <c r="L25" s="1">
        <v>974641</v>
      </c>
      <c r="M25" s="1">
        <v>476295</v>
      </c>
      <c r="N25" s="1">
        <v>428362</v>
      </c>
      <c r="O25" s="81">
        <v>-99042</v>
      </c>
      <c r="P25" s="541">
        <f t="shared" si="2"/>
        <v>2702406</v>
      </c>
      <c r="Q25" s="447">
        <v>432807</v>
      </c>
      <c r="R25" s="1">
        <v>431046</v>
      </c>
      <c r="S25" s="81">
        <v>433327</v>
      </c>
      <c r="T25" s="490">
        <f>(T7+T9+T10+T19)*0.22+5000</f>
        <v>442107</v>
      </c>
      <c r="U25" s="42">
        <f>(U7+U9+U10+U19)*0.22+5000</f>
        <v>442107</v>
      </c>
      <c r="V25" s="44">
        <f>602951+(1180/1.22*0.22)</f>
        <v>603163.78688524594</v>
      </c>
      <c r="W25" s="188"/>
    </row>
    <row r="26" spans="1:23" hidden="1">
      <c r="B26" s="62"/>
      <c r="C26" s="822" t="s">
        <v>155</v>
      </c>
      <c r="D26" s="823"/>
      <c r="E26" s="823"/>
      <c r="F26" s="404">
        <v>0</v>
      </c>
      <c r="G26" s="404">
        <v>0</v>
      </c>
      <c r="H26" s="580">
        <v>0</v>
      </c>
      <c r="I26" s="427">
        <f t="shared" si="9"/>
        <v>0</v>
      </c>
      <c r="J26" s="75"/>
      <c r="K26" s="1"/>
      <c r="L26" s="1"/>
      <c r="M26" s="1"/>
      <c r="N26" s="1"/>
      <c r="O26" s="81"/>
      <c r="P26" s="541">
        <f t="shared" si="2"/>
        <v>0</v>
      </c>
      <c r="Q26" s="447"/>
      <c r="R26" s="1"/>
      <c r="S26" s="81"/>
      <c r="T26" s="490"/>
      <c r="U26" s="42"/>
      <c r="V26" s="44"/>
      <c r="W26" s="17">
        <f t="shared" si="6"/>
        <v>0</v>
      </c>
    </row>
    <row r="27" spans="1:23" hidden="1">
      <c r="B27" s="62"/>
      <c r="C27" s="822" t="s">
        <v>156</v>
      </c>
      <c r="D27" s="823"/>
      <c r="E27" s="823"/>
      <c r="F27" s="404">
        <v>0</v>
      </c>
      <c r="G27" s="404">
        <v>0</v>
      </c>
      <c r="H27" s="580">
        <v>0</v>
      </c>
      <c r="I27" s="427">
        <f t="shared" si="9"/>
        <v>0</v>
      </c>
      <c r="J27" s="75"/>
      <c r="K27" s="1"/>
      <c r="L27" s="1"/>
      <c r="M27" s="1"/>
      <c r="N27" s="1"/>
      <c r="O27" s="81"/>
      <c r="P27" s="541">
        <f t="shared" si="2"/>
        <v>0</v>
      </c>
      <c r="Q27" s="447"/>
      <c r="R27" s="1"/>
      <c r="S27" s="81"/>
      <c r="T27" s="490"/>
      <c r="U27" s="42"/>
      <c r="V27" s="44"/>
      <c r="W27" s="17">
        <f t="shared" si="6"/>
        <v>0</v>
      </c>
    </row>
    <row r="28" spans="1:23">
      <c r="B28" s="62"/>
      <c r="C28" s="822" t="s">
        <v>157</v>
      </c>
      <c r="D28" s="823"/>
      <c r="E28" s="823"/>
      <c r="F28" s="404">
        <v>404873.98880000011</v>
      </c>
      <c r="G28" s="404">
        <v>419233</v>
      </c>
      <c r="H28" s="580">
        <v>419186</v>
      </c>
      <c r="I28" s="427">
        <f t="shared" si="9"/>
        <v>419186</v>
      </c>
      <c r="J28" s="75">
        <v>34047</v>
      </c>
      <c r="K28" s="1"/>
      <c r="L28" s="1"/>
      <c r="M28" s="1"/>
      <c r="N28" s="1"/>
      <c r="O28" s="81">
        <v>289319</v>
      </c>
      <c r="P28" s="541">
        <f t="shared" si="2"/>
        <v>323366</v>
      </c>
      <c r="Q28" s="447">
        <v>64668</v>
      </c>
      <c r="R28" s="1"/>
      <c r="S28" s="81"/>
      <c r="T28" s="490"/>
      <c r="U28" s="42">
        <f>U16*1.18*0.22</f>
        <v>31152</v>
      </c>
      <c r="V28" s="44"/>
    </row>
    <row r="29" spans="1:23" hidden="1">
      <c r="B29" s="62"/>
      <c r="C29" s="822" t="s">
        <v>158</v>
      </c>
      <c r="D29" s="823"/>
      <c r="E29" s="823"/>
      <c r="F29" s="404">
        <v>0</v>
      </c>
      <c r="G29" s="404">
        <v>0</v>
      </c>
      <c r="H29" s="580">
        <v>0</v>
      </c>
      <c r="I29" s="427">
        <f t="shared" si="9"/>
        <v>0</v>
      </c>
      <c r="J29" s="75"/>
      <c r="K29" s="1"/>
      <c r="L29" s="1"/>
      <c r="M29" s="1"/>
      <c r="N29" s="1"/>
      <c r="O29" s="81"/>
      <c r="P29" s="541">
        <f t="shared" si="2"/>
        <v>0</v>
      </c>
      <c r="Q29" s="447"/>
      <c r="R29" s="1"/>
      <c r="S29" s="81"/>
      <c r="T29" s="490"/>
      <c r="U29" s="42"/>
      <c r="V29" s="44"/>
      <c r="W29" s="17">
        <f t="shared" si="6"/>
        <v>0</v>
      </c>
    </row>
    <row r="30" spans="1:23" hidden="1">
      <c r="B30" s="62"/>
      <c r="C30" s="822" t="s">
        <v>159</v>
      </c>
      <c r="D30" s="823"/>
      <c r="E30" s="823"/>
      <c r="F30" s="404">
        <v>0</v>
      </c>
      <c r="G30" s="404">
        <v>0</v>
      </c>
      <c r="H30" s="580">
        <v>0</v>
      </c>
      <c r="I30" s="427">
        <f t="shared" si="9"/>
        <v>0</v>
      </c>
      <c r="J30" s="75"/>
      <c r="K30" s="1"/>
      <c r="L30" s="1"/>
      <c r="M30" s="1"/>
      <c r="N30" s="1"/>
      <c r="O30" s="81"/>
      <c r="P30" s="541">
        <f t="shared" si="2"/>
        <v>0</v>
      </c>
      <c r="Q30" s="447"/>
      <c r="R30" s="1"/>
      <c r="S30" s="81"/>
      <c r="T30" s="490"/>
      <c r="U30" s="42"/>
      <c r="V30" s="44"/>
    </row>
    <row r="31" spans="1:23" ht="15.75" thickBot="1">
      <c r="B31" s="63"/>
      <c r="C31" s="824" t="s">
        <v>160</v>
      </c>
      <c r="D31" s="825"/>
      <c r="E31" s="825"/>
      <c r="F31" s="405">
        <v>329436.48799999995</v>
      </c>
      <c r="G31" s="405">
        <v>344821</v>
      </c>
      <c r="H31" s="581">
        <v>344775</v>
      </c>
      <c r="I31" s="428">
        <f t="shared" si="9"/>
        <v>344775</v>
      </c>
      <c r="J31" s="75">
        <v>15059</v>
      </c>
      <c r="K31" s="1"/>
      <c r="L31" s="1"/>
      <c r="M31" s="1"/>
      <c r="N31" s="1"/>
      <c r="O31" s="81">
        <v>239185</v>
      </c>
      <c r="P31" s="541">
        <f t="shared" si="2"/>
        <v>254244</v>
      </c>
      <c r="Q31" s="447">
        <v>69291</v>
      </c>
      <c r="R31" s="1"/>
      <c r="S31" s="81"/>
      <c r="T31" s="490"/>
      <c r="U31" s="42">
        <f>U16*1.18*0.15</f>
        <v>21240</v>
      </c>
      <c r="V31" s="44"/>
    </row>
    <row r="32" spans="1:23" ht="15.75" thickBot="1">
      <c r="B32" s="84" t="s">
        <v>161</v>
      </c>
      <c r="C32" s="747" t="s">
        <v>162</v>
      </c>
      <c r="D32" s="771"/>
      <c r="E32" s="771"/>
      <c r="F32" s="402">
        <f t="shared" ref="F32:O32" si="10">F33+F37+F46+F64+F67</f>
        <v>4540446</v>
      </c>
      <c r="G32" s="402">
        <f t="shared" ref="G32" si="11">G33+G37+G46+G64+G67</f>
        <v>4564216</v>
      </c>
      <c r="H32" s="578">
        <f t="shared" si="10"/>
        <v>4664194</v>
      </c>
      <c r="I32" s="425">
        <f t="shared" si="10"/>
        <v>4664194</v>
      </c>
      <c r="J32" s="86">
        <f t="shared" si="10"/>
        <v>362976</v>
      </c>
      <c r="K32" s="87">
        <f t="shared" si="10"/>
        <v>305834</v>
      </c>
      <c r="L32" s="87">
        <f t="shared" si="10"/>
        <v>371852</v>
      </c>
      <c r="M32" s="87">
        <f t="shared" si="10"/>
        <v>449043</v>
      </c>
      <c r="N32" s="87">
        <f t="shared" si="10"/>
        <v>232163</v>
      </c>
      <c r="O32" s="90">
        <f t="shared" si="10"/>
        <v>249349</v>
      </c>
      <c r="P32" s="536">
        <f t="shared" si="2"/>
        <v>1971217</v>
      </c>
      <c r="Q32" s="442">
        <f t="shared" ref="Q32:V32" si="12">Q33+Q37+Q46+Q64+Q67</f>
        <v>247569</v>
      </c>
      <c r="R32" s="87">
        <f t="shared" si="12"/>
        <v>129832</v>
      </c>
      <c r="S32" s="90">
        <f t="shared" si="12"/>
        <v>756221</v>
      </c>
      <c r="T32" s="486">
        <f t="shared" si="12"/>
        <v>431100</v>
      </c>
      <c r="U32" s="89">
        <f t="shared" si="12"/>
        <v>688435</v>
      </c>
      <c r="V32" s="91">
        <f t="shared" si="12"/>
        <v>439820</v>
      </c>
    </row>
    <row r="33" spans="1:25">
      <c r="B33" s="124" t="s">
        <v>627</v>
      </c>
      <c r="C33" s="748" t="s">
        <v>163</v>
      </c>
      <c r="D33" s="749"/>
      <c r="E33" s="749"/>
      <c r="F33" s="397">
        <f>F34+F35+F36</f>
        <v>252000</v>
      </c>
      <c r="G33" s="397">
        <f>G34+G35+G36</f>
        <v>252000</v>
      </c>
      <c r="H33" s="573">
        <f>H34+H35+H36</f>
        <v>252000</v>
      </c>
      <c r="I33" s="420">
        <f>I34+I35+I36</f>
        <v>252000</v>
      </c>
      <c r="J33" s="118">
        <f t="shared" ref="J33:V33" si="13">J34+J35+J36</f>
        <v>21019</v>
      </c>
      <c r="K33" s="119">
        <f t="shared" si="13"/>
        <v>18420</v>
      </c>
      <c r="L33" s="119">
        <f t="shared" si="13"/>
        <v>0</v>
      </c>
      <c r="M33" s="119">
        <f t="shared" si="13"/>
        <v>31670</v>
      </c>
      <c r="N33" s="119">
        <f t="shared" si="13"/>
        <v>5450</v>
      </c>
      <c r="O33" s="122">
        <f t="shared" si="13"/>
        <v>11147</v>
      </c>
      <c r="P33" s="537">
        <f t="shared" si="2"/>
        <v>87706</v>
      </c>
      <c r="Q33" s="443">
        <f t="shared" si="13"/>
        <v>0</v>
      </c>
      <c r="R33" s="119">
        <f t="shared" si="13"/>
        <v>8035</v>
      </c>
      <c r="S33" s="122">
        <f t="shared" si="13"/>
        <v>1600</v>
      </c>
      <c r="T33" s="487">
        <f t="shared" si="13"/>
        <v>51553</v>
      </c>
      <c r="U33" s="121">
        <f t="shared" si="13"/>
        <v>51553</v>
      </c>
      <c r="V33" s="123">
        <f t="shared" si="13"/>
        <v>51553</v>
      </c>
    </row>
    <row r="34" spans="1:25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SUM(I34:U34)</f>
        <v>0</v>
      </c>
      <c r="G34" s="400">
        <f>SUM(I34:U34)</f>
        <v>0</v>
      </c>
      <c r="H34" s="576">
        <f>SUM(J34:V34)</f>
        <v>0</v>
      </c>
      <c r="I34" s="423">
        <f>SUM(J34:V34)</f>
        <v>0</v>
      </c>
      <c r="J34" s="77"/>
      <c r="K34" s="13"/>
      <c r="L34" s="13"/>
      <c r="M34" s="13"/>
      <c r="N34" s="13"/>
      <c r="O34" s="82"/>
      <c r="P34" s="540">
        <f t="shared" si="2"/>
        <v>0</v>
      </c>
      <c r="Q34" s="446"/>
      <c r="R34" s="13"/>
      <c r="S34" s="82"/>
      <c r="T34" s="488"/>
      <c r="U34" s="43"/>
      <c r="V34" s="45"/>
      <c r="W34" s="41">
        <f t="shared" si="6"/>
        <v>0</v>
      </c>
    </row>
    <row r="35" spans="1:25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252000</v>
      </c>
      <c r="G35" s="400">
        <v>252000</v>
      </c>
      <c r="H35" s="576">
        <v>252000</v>
      </c>
      <c r="I35" s="423">
        <f>SUM(P35:V35)</f>
        <v>252000</v>
      </c>
      <c r="J35" s="77">
        <v>21019</v>
      </c>
      <c r="K35" s="13">
        <v>18420</v>
      </c>
      <c r="L35" s="13"/>
      <c r="M35" s="13">
        <v>31670</v>
      </c>
      <c r="N35" s="13">
        <v>5450</v>
      </c>
      <c r="O35" s="82">
        <v>11147</v>
      </c>
      <c r="P35" s="540">
        <f t="shared" si="2"/>
        <v>87706</v>
      </c>
      <c r="Q35" s="446"/>
      <c r="R35" s="13">
        <v>8035</v>
      </c>
      <c r="S35" s="82">
        <v>1600</v>
      </c>
      <c r="T35" s="660">
        <v>51553</v>
      </c>
      <c r="U35" s="13">
        <v>51553</v>
      </c>
      <c r="V35" s="45">
        <v>51553</v>
      </c>
      <c r="W35" s="203"/>
    </row>
    <row r="36" spans="1:25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SUM(I36:U36)</f>
        <v>0</v>
      </c>
      <c r="G36" s="400">
        <f>SUM(I36:U36)</f>
        <v>0</v>
      </c>
      <c r="H36" s="576">
        <f>SUM(J36:V36)</f>
        <v>0</v>
      </c>
      <c r="I36" s="423">
        <f>SUM(J36:V36)</f>
        <v>0</v>
      </c>
      <c r="J36" s="77"/>
      <c r="K36" s="13"/>
      <c r="L36" s="13"/>
      <c r="M36" s="13"/>
      <c r="N36" s="13"/>
      <c r="O36" s="82"/>
      <c r="P36" s="540">
        <f t="shared" si="2"/>
        <v>0</v>
      </c>
      <c r="Q36" s="446"/>
      <c r="R36" s="13"/>
      <c r="S36" s="82"/>
      <c r="T36" s="488"/>
      <c r="U36" s="43"/>
      <c r="V36" s="45"/>
      <c r="W36" s="203"/>
    </row>
    <row r="37" spans="1:25">
      <c r="B37" s="92" t="s">
        <v>631</v>
      </c>
      <c r="C37" s="736" t="s">
        <v>170</v>
      </c>
      <c r="D37" s="737"/>
      <c r="E37" s="737"/>
      <c r="F37" s="399">
        <f>F38+F43</f>
        <v>1239600</v>
      </c>
      <c r="G37" s="399">
        <f>G38+G43</f>
        <v>1263370</v>
      </c>
      <c r="H37" s="575">
        <f>H38+H43</f>
        <v>996929</v>
      </c>
      <c r="I37" s="422">
        <f>I38+I43</f>
        <v>996929</v>
      </c>
      <c r="J37" s="94">
        <f t="shared" ref="J37:V37" si="14">J38+J43</f>
        <v>116715</v>
      </c>
      <c r="K37" s="95">
        <f t="shared" si="14"/>
        <v>96229</v>
      </c>
      <c r="L37" s="95">
        <f t="shared" si="14"/>
        <v>151700</v>
      </c>
      <c r="M37" s="95">
        <f t="shared" si="14"/>
        <v>116861</v>
      </c>
      <c r="N37" s="95">
        <f t="shared" si="14"/>
        <v>112779</v>
      </c>
      <c r="O37" s="98">
        <f t="shared" si="14"/>
        <v>46178</v>
      </c>
      <c r="P37" s="539">
        <f t="shared" si="2"/>
        <v>640462</v>
      </c>
      <c r="Q37" s="445">
        <f t="shared" si="14"/>
        <v>65939</v>
      </c>
      <c r="R37" s="95">
        <f t="shared" si="14"/>
        <v>27394</v>
      </c>
      <c r="S37" s="98">
        <f t="shared" si="14"/>
        <v>43913</v>
      </c>
      <c r="T37" s="489">
        <f t="shared" si="14"/>
        <v>77406</v>
      </c>
      <c r="U37" s="97">
        <f t="shared" si="14"/>
        <v>70906</v>
      </c>
      <c r="V37" s="99">
        <f t="shared" si="14"/>
        <v>70909</v>
      </c>
      <c r="W37" s="203"/>
      <c r="X37" s="41"/>
    </row>
    <row r="38" spans="1:25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SUM(F39:F42)</f>
        <v>939600</v>
      </c>
      <c r="G38" s="400">
        <f>SUM(G39:G42)</f>
        <v>973370</v>
      </c>
      <c r="H38" s="576">
        <f>SUM(H39:H42)</f>
        <v>713700</v>
      </c>
      <c r="I38" s="423">
        <f>SUM(I39:I42)</f>
        <v>713700</v>
      </c>
      <c r="J38" s="77">
        <f t="shared" ref="J38:V38" si="15">SUM(J39:J42)</f>
        <v>91900</v>
      </c>
      <c r="K38" s="13">
        <f t="shared" si="15"/>
        <v>74700</v>
      </c>
      <c r="L38" s="13">
        <f t="shared" si="15"/>
        <v>130772</v>
      </c>
      <c r="M38" s="13">
        <f t="shared" si="15"/>
        <v>95700</v>
      </c>
      <c r="N38" s="13">
        <f t="shared" si="15"/>
        <v>81200</v>
      </c>
      <c r="O38" s="82">
        <f t="shared" si="15"/>
        <v>24700</v>
      </c>
      <c r="P38" s="540">
        <f t="shared" si="2"/>
        <v>498972</v>
      </c>
      <c r="Q38" s="446">
        <f t="shared" si="15"/>
        <v>45700</v>
      </c>
      <c r="R38" s="13">
        <f t="shared" si="15"/>
        <v>18200</v>
      </c>
      <c r="S38" s="82">
        <f t="shared" si="15"/>
        <v>24700</v>
      </c>
      <c r="T38" s="488">
        <f t="shared" si="15"/>
        <v>46376</v>
      </c>
      <c r="U38" s="43">
        <f t="shared" si="15"/>
        <v>39876</v>
      </c>
      <c r="V38" s="45">
        <f t="shared" si="15"/>
        <v>39876</v>
      </c>
      <c r="W38" s="203"/>
    </row>
    <row r="39" spans="1:25">
      <c r="B39" s="55"/>
      <c r="C39" s="323"/>
      <c r="D39" s="235" t="s">
        <v>1027</v>
      </c>
      <c r="E39" s="235"/>
      <c r="F39" s="406">
        <v>78000</v>
      </c>
      <c r="G39" s="406">
        <v>113200</v>
      </c>
      <c r="H39" s="582">
        <v>119700</v>
      </c>
      <c r="I39" s="429">
        <f t="shared" ref="I39:I42" si="16">SUM(P39:V39)</f>
        <v>119700</v>
      </c>
      <c r="J39" s="75">
        <v>6500</v>
      </c>
      <c r="K39" s="1">
        <f>3200+6500</f>
        <v>9700</v>
      </c>
      <c r="L39" s="1">
        <f>6500+3200</f>
        <v>9700</v>
      </c>
      <c r="M39" s="1">
        <f>3200+6500</f>
        <v>9700</v>
      </c>
      <c r="N39" s="1">
        <f>3200+13000</f>
        <v>16200</v>
      </c>
      <c r="O39" s="81">
        <f>6500+3200</f>
        <v>9700</v>
      </c>
      <c r="P39" s="541">
        <f t="shared" si="2"/>
        <v>61500</v>
      </c>
      <c r="Q39" s="447">
        <v>9700</v>
      </c>
      <c r="R39" s="1">
        <v>3200</v>
      </c>
      <c r="S39" s="81">
        <v>9700</v>
      </c>
      <c r="T39" s="490">
        <v>16200</v>
      </c>
      <c r="U39" s="42">
        <v>9700</v>
      </c>
      <c r="V39" s="44">
        <v>9700</v>
      </c>
      <c r="W39" s="203"/>
      <c r="X39" s="41"/>
    </row>
    <row r="40" spans="1:25">
      <c r="B40" s="55"/>
      <c r="C40" s="323"/>
      <c r="D40" s="235" t="s">
        <v>1028</v>
      </c>
      <c r="E40" s="235"/>
      <c r="F40" s="406">
        <v>36000</v>
      </c>
      <c r="G40" s="406">
        <v>36000</v>
      </c>
      <c r="H40" s="582">
        <v>36000</v>
      </c>
      <c r="I40" s="429">
        <f t="shared" si="16"/>
        <v>36000</v>
      </c>
      <c r="J40" s="75">
        <v>3000</v>
      </c>
      <c r="K40" s="1">
        <v>3000</v>
      </c>
      <c r="L40" s="1">
        <v>3000</v>
      </c>
      <c r="M40" s="1">
        <v>3000</v>
      </c>
      <c r="N40" s="1">
        <v>3000</v>
      </c>
      <c r="O40" s="81">
        <v>3000</v>
      </c>
      <c r="P40" s="541">
        <f t="shared" si="2"/>
        <v>18000</v>
      </c>
      <c r="Q40" s="447">
        <v>3000</v>
      </c>
      <c r="R40" s="1">
        <v>3000</v>
      </c>
      <c r="S40" s="81">
        <v>3000</v>
      </c>
      <c r="T40" s="490">
        <v>3000</v>
      </c>
      <c r="U40" s="42">
        <v>3000</v>
      </c>
      <c r="V40" s="44">
        <v>3000</v>
      </c>
      <c r="W40" s="203"/>
      <c r="X40" s="41"/>
    </row>
    <row r="41" spans="1:25">
      <c r="B41" s="55"/>
      <c r="C41" s="323"/>
      <c r="D41" s="235" t="s">
        <v>1029</v>
      </c>
      <c r="E41" s="235"/>
      <c r="F41" s="406">
        <v>825600</v>
      </c>
      <c r="G41" s="406">
        <v>816170</v>
      </c>
      <c r="H41" s="582">
        <v>550000</v>
      </c>
      <c r="I41" s="429">
        <f t="shared" si="16"/>
        <v>550000</v>
      </c>
      <c r="J41" s="75">
        <v>82400</v>
      </c>
      <c r="K41" s="1">
        <f>12000+50000</f>
        <v>62000</v>
      </c>
      <c r="L41" s="1">
        <f>12000+48072+50000</f>
        <v>110072</v>
      </c>
      <c r="M41" s="1">
        <f>50000+21000+12000</f>
        <v>83000</v>
      </c>
      <c r="N41" s="1">
        <f>12000+50000</f>
        <v>62000</v>
      </c>
      <c r="O41" s="81">
        <v>12000</v>
      </c>
      <c r="P41" s="541">
        <f t="shared" si="2"/>
        <v>411472</v>
      </c>
      <c r="Q41" s="447">
        <v>33000</v>
      </c>
      <c r="R41" s="1">
        <v>12000</v>
      </c>
      <c r="S41" s="81">
        <v>12000</v>
      </c>
      <c r="T41" s="490">
        <v>27176</v>
      </c>
      <c r="U41" s="42">
        <v>27176</v>
      </c>
      <c r="V41" s="44">
        <v>27176</v>
      </c>
      <c r="W41" s="203"/>
      <c r="X41" s="41"/>
    </row>
    <row r="42" spans="1:25">
      <c r="B42" s="55"/>
      <c r="C42" s="323"/>
      <c r="D42" s="235" t="s">
        <v>1093</v>
      </c>
      <c r="E42" s="235"/>
      <c r="F42" s="406">
        <v>0</v>
      </c>
      <c r="G42" s="406">
        <v>8000</v>
      </c>
      <c r="H42" s="582">
        <v>8000</v>
      </c>
      <c r="I42" s="429">
        <f t="shared" si="16"/>
        <v>8000</v>
      </c>
      <c r="J42" s="75"/>
      <c r="K42" s="1"/>
      <c r="L42" s="1">
        <v>8000</v>
      </c>
      <c r="M42" s="1"/>
      <c r="N42" s="1"/>
      <c r="O42" s="81"/>
      <c r="P42" s="541">
        <f t="shared" si="2"/>
        <v>8000</v>
      </c>
      <c r="Q42" s="447"/>
      <c r="R42" s="1"/>
      <c r="S42" s="81"/>
      <c r="T42" s="490"/>
      <c r="U42" s="42"/>
      <c r="V42" s="44"/>
      <c r="W42" s="203"/>
      <c r="X42" s="41"/>
    </row>
    <row r="43" spans="1:25" s="41" customFormat="1">
      <c r="A43" s="127" t="s">
        <v>173</v>
      </c>
      <c r="B43" s="53" t="s">
        <v>633</v>
      </c>
      <c r="C43" s="789" t="s">
        <v>174</v>
      </c>
      <c r="D43" s="790"/>
      <c r="E43" s="790"/>
      <c r="F43" s="400">
        <f>SUM(F44:F45)</f>
        <v>300000</v>
      </c>
      <c r="G43" s="400">
        <f>SUM(G44:G45)</f>
        <v>290000</v>
      </c>
      <c r="H43" s="576">
        <f>SUM(H44:H45)</f>
        <v>283229</v>
      </c>
      <c r="I43" s="423">
        <f>SUM(I44:I45)</f>
        <v>283229</v>
      </c>
      <c r="J43" s="77">
        <f t="shared" ref="J43:V43" si="17">SUM(J44:J45)</f>
        <v>24815</v>
      </c>
      <c r="K43" s="13">
        <f t="shared" si="17"/>
        <v>21529</v>
      </c>
      <c r="L43" s="13">
        <f t="shared" si="17"/>
        <v>20928</v>
      </c>
      <c r="M43" s="13">
        <f t="shared" si="17"/>
        <v>21161</v>
      </c>
      <c r="N43" s="13">
        <f t="shared" si="17"/>
        <v>31579</v>
      </c>
      <c r="O43" s="82">
        <f t="shared" si="17"/>
        <v>21478</v>
      </c>
      <c r="P43" s="540">
        <f t="shared" si="2"/>
        <v>141490</v>
      </c>
      <c r="Q43" s="446">
        <f t="shared" si="17"/>
        <v>20239</v>
      </c>
      <c r="R43" s="13">
        <f t="shared" si="17"/>
        <v>9194</v>
      </c>
      <c r="S43" s="82">
        <f t="shared" si="17"/>
        <v>19213</v>
      </c>
      <c r="T43" s="488">
        <f t="shared" si="17"/>
        <v>31030</v>
      </c>
      <c r="U43" s="43">
        <f t="shared" si="17"/>
        <v>31030</v>
      </c>
      <c r="V43" s="45">
        <f t="shared" si="17"/>
        <v>31033</v>
      </c>
      <c r="W43" s="203"/>
    </row>
    <row r="44" spans="1:25">
      <c r="B44" s="55"/>
      <c r="C44" s="323"/>
      <c r="D44" s="235" t="s">
        <v>1030</v>
      </c>
      <c r="E44" s="235"/>
      <c r="F44" s="406">
        <v>150000</v>
      </c>
      <c r="G44" s="406">
        <v>124000</v>
      </c>
      <c r="H44" s="582">
        <v>122364</v>
      </c>
      <c r="I44" s="429">
        <f t="shared" ref="I44:I45" si="18">SUM(P44:V44)</f>
        <v>122364</v>
      </c>
      <c r="J44" s="75">
        <v>13435</v>
      </c>
      <c r="K44" s="1">
        <v>10127</v>
      </c>
      <c r="L44" s="1">
        <v>8748</v>
      </c>
      <c r="M44" s="1">
        <v>9781</v>
      </c>
      <c r="N44" s="1">
        <v>8819</v>
      </c>
      <c r="O44" s="81">
        <v>10098</v>
      </c>
      <c r="P44" s="541">
        <f t="shared" si="2"/>
        <v>61008</v>
      </c>
      <c r="Q44" s="447">
        <v>8856</v>
      </c>
      <c r="R44" s="1">
        <v>9194</v>
      </c>
      <c r="S44" s="81">
        <v>7833</v>
      </c>
      <c r="T44" s="490">
        <v>11824</v>
      </c>
      <c r="U44" s="42">
        <v>11824</v>
      </c>
      <c r="V44" s="44">
        <v>11825</v>
      </c>
      <c r="W44" s="203"/>
      <c r="X44" s="41"/>
    </row>
    <row r="45" spans="1:25">
      <c r="B45" s="55"/>
      <c r="C45" s="323"/>
      <c r="D45" s="235" t="s">
        <v>1031</v>
      </c>
      <c r="E45" s="235"/>
      <c r="F45" s="406">
        <v>150000</v>
      </c>
      <c r="G45" s="406">
        <v>166000</v>
      </c>
      <c r="H45" s="582">
        <v>160865</v>
      </c>
      <c r="I45" s="429">
        <f t="shared" si="18"/>
        <v>160865</v>
      </c>
      <c r="J45" s="75">
        <v>11380</v>
      </c>
      <c r="K45" s="1">
        <v>11402</v>
      </c>
      <c r="L45" s="1">
        <v>12180</v>
      </c>
      <c r="M45" s="1">
        <v>11380</v>
      </c>
      <c r="N45" s="1">
        <v>22760</v>
      </c>
      <c r="O45" s="81">
        <v>11380</v>
      </c>
      <c r="P45" s="541">
        <f t="shared" si="2"/>
        <v>80482</v>
      </c>
      <c r="Q45" s="447">
        <v>11383</v>
      </c>
      <c r="R45" s="1"/>
      <c r="S45" s="81">
        <v>11380</v>
      </c>
      <c r="T45" s="490">
        <v>19206</v>
      </c>
      <c r="U45" s="42">
        <v>19206</v>
      </c>
      <c r="V45" s="44">
        <v>19208</v>
      </c>
      <c r="W45" s="203"/>
      <c r="X45" s="41"/>
    </row>
    <row r="46" spans="1:25">
      <c r="B46" s="92" t="s">
        <v>634</v>
      </c>
      <c r="C46" s="736" t="s">
        <v>175</v>
      </c>
      <c r="D46" s="737"/>
      <c r="E46" s="737"/>
      <c r="F46" s="399">
        <f t="shared" ref="F46:O46" si="19">F47+F48+F49+F50+F51+F54+F57</f>
        <v>2294604</v>
      </c>
      <c r="G46" s="399">
        <f t="shared" ref="G46" si="20">G47+G48+G49+G50+G51+G54+G57</f>
        <v>2294604</v>
      </c>
      <c r="H46" s="575">
        <f t="shared" si="19"/>
        <v>2595265</v>
      </c>
      <c r="I46" s="422">
        <f t="shared" si="19"/>
        <v>2595265</v>
      </c>
      <c r="J46" s="94">
        <f t="shared" si="19"/>
        <v>161798</v>
      </c>
      <c r="K46" s="95">
        <f t="shared" si="19"/>
        <v>146249</v>
      </c>
      <c r="L46" s="95">
        <f t="shared" si="19"/>
        <v>142535</v>
      </c>
      <c r="M46" s="95">
        <f t="shared" si="19"/>
        <v>216105</v>
      </c>
      <c r="N46" s="95">
        <f t="shared" si="19"/>
        <v>58469</v>
      </c>
      <c r="O46" s="98">
        <f t="shared" si="19"/>
        <v>172077</v>
      </c>
      <c r="P46" s="539">
        <f t="shared" si="2"/>
        <v>897233</v>
      </c>
      <c r="Q46" s="445">
        <f t="shared" ref="Q46:V46" si="21">Q47+Q48+Q49+Q50+Q51+Q54+Q57</f>
        <v>111281</v>
      </c>
      <c r="R46" s="95">
        <f t="shared" si="21"/>
        <v>80534</v>
      </c>
      <c r="S46" s="98">
        <f t="shared" si="21"/>
        <v>686721</v>
      </c>
      <c r="T46" s="489">
        <f t="shared" si="21"/>
        <v>177263</v>
      </c>
      <c r="U46" s="97">
        <f t="shared" si="21"/>
        <v>444992</v>
      </c>
      <c r="V46" s="99">
        <f t="shared" si="21"/>
        <v>197241</v>
      </c>
      <c r="W46" s="203"/>
      <c r="X46" s="41"/>
    </row>
    <row r="47" spans="1:25" s="41" customFormat="1" hidden="1">
      <c r="A47" s="127" t="s">
        <v>176</v>
      </c>
      <c r="B47" s="53" t="s">
        <v>635</v>
      </c>
      <c r="C47" s="789" t="s">
        <v>177</v>
      </c>
      <c r="D47" s="790"/>
      <c r="E47" s="790"/>
      <c r="F47" s="400">
        <f>SUM(I47:U47)</f>
        <v>0</v>
      </c>
      <c r="G47" s="400">
        <f>SUM(I47:U47)</f>
        <v>0</v>
      </c>
      <c r="H47" s="576">
        <f>SUM(J47:V47)</f>
        <v>0</v>
      </c>
      <c r="I47" s="423">
        <f>SUM(J47:V47)</f>
        <v>0</v>
      </c>
      <c r="J47" s="77"/>
      <c r="K47" s="13"/>
      <c r="L47" s="13"/>
      <c r="M47" s="13"/>
      <c r="N47" s="13"/>
      <c r="O47" s="82"/>
      <c r="P47" s="540">
        <f t="shared" si="2"/>
        <v>0</v>
      </c>
      <c r="Q47" s="446"/>
      <c r="R47" s="13"/>
      <c r="S47" s="82"/>
      <c r="T47" s="488"/>
      <c r="U47" s="43"/>
      <c r="V47" s="45"/>
      <c r="W47" s="203">
        <f t="shared" ref="W47:W48" si="22">H47-I47</f>
        <v>0</v>
      </c>
      <c r="X47" s="41">
        <f t="shared" ref="X47:X48" si="23">W47/3</f>
        <v>0</v>
      </c>
      <c r="Y47" s="17">
        <f t="shared" ref="Y47:Y66" si="24">X47/7*12</f>
        <v>0</v>
      </c>
    </row>
    <row r="48" spans="1:25" s="41" customFormat="1" hidden="1">
      <c r="A48" s="127" t="s">
        <v>178</v>
      </c>
      <c r="B48" s="53" t="s">
        <v>636</v>
      </c>
      <c r="C48" s="789" t="s">
        <v>179</v>
      </c>
      <c r="D48" s="790"/>
      <c r="E48" s="790"/>
      <c r="F48" s="400">
        <f>SUM(I48:U48)</f>
        <v>0</v>
      </c>
      <c r="G48" s="400">
        <f>SUM(I48:U48)</f>
        <v>0</v>
      </c>
      <c r="H48" s="576">
        <f>SUM(J48:V48)</f>
        <v>0</v>
      </c>
      <c r="I48" s="423">
        <f>SUM(J48:V48)</f>
        <v>0</v>
      </c>
      <c r="J48" s="77"/>
      <c r="K48" s="13"/>
      <c r="L48" s="13"/>
      <c r="M48" s="13"/>
      <c r="N48" s="13"/>
      <c r="O48" s="82"/>
      <c r="P48" s="540">
        <f t="shared" si="2"/>
        <v>0</v>
      </c>
      <c r="Q48" s="446"/>
      <c r="R48" s="13"/>
      <c r="S48" s="82"/>
      <c r="T48" s="488"/>
      <c r="U48" s="43"/>
      <c r="V48" s="45"/>
      <c r="W48" s="203">
        <f t="shared" si="22"/>
        <v>0</v>
      </c>
      <c r="X48" s="41">
        <f t="shared" si="23"/>
        <v>0</v>
      </c>
      <c r="Y48" s="17">
        <f t="shared" si="24"/>
        <v>0</v>
      </c>
    </row>
    <row r="49" spans="1:25" s="41" customFormat="1">
      <c r="A49" s="127" t="s">
        <v>180</v>
      </c>
      <c r="B49" s="53" t="s">
        <v>637</v>
      </c>
      <c r="C49" s="789" t="s">
        <v>181</v>
      </c>
      <c r="D49" s="790"/>
      <c r="E49" s="790"/>
      <c r="F49" s="400">
        <v>438000</v>
      </c>
      <c r="G49" s="400">
        <v>438000</v>
      </c>
      <c r="H49" s="576">
        <v>438000</v>
      </c>
      <c r="I49" s="423">
        <f>SUM(P49:V49)</f>
        <v>438000</v>
      </c>
      <c r="J49" s="77">
        <v>32627</v>
      </c>
      <c r="K49" s="13"/>
      <c r="L49" s="13">
        <v>40376</v>
      </c>
      <c r="M49" s="13"/>
      <c r="N49" s="13">
        <v>31810</v>
      </c>
      <c r="O49" s="82"/>
      <c r="P49" s="540">
        <f t="shared" si="2"/>
        <v>104813</v>
      </c>
      <c r="Q49" s="446">
        <v>43257</v>
      </c>
      <c r="R49" s="13"/>
      <c r="S49" s="82">
        <v>31150</v>
      </c>
      <c r="T49" s="488">
        <v>86260</v>
      </c>
      <c r="U49" s="43">
        <v>86260</v>
      </c>
      <c r="V49" s="45">
        <v>86260</v>
      </c>
      <c r="W49" s="203"/>
      <c r="Y49" s="17"/>
    </row>
    <row r="50" spans="1:25" s="41" customFormat="1" hidden="1">
      <c r="A50" s="127" t="s">
        <v>182</v>
      </c>
      <c r="B50" s="53" t="s">
        <v>638</v>
      </c>
      <c r="C50" s="789" t="s">
        <v>183</v>
      </c>
      <c r="D50" s="790"/>
      <c r="E50" s="790"/>
      <c r="F50" s="400">
        <f>SUM(I50:U50)</f>
        <v>0</v>
      </c>
      <c r="G50" s="400">
        <f>SUM(I50:U50)</f>
        <v>0</v>
      </c>
      <c r="H50" s="576">
        <f>SUM(J50:V50)</f>
        <v>0</v>
      </c>
      <c r="I50" s="423">
        <f>SUM(J50:V50)</f>
        <v>0</v>
      </c>
      <c r="J50" s="77"/>
      <c r="K50" s="13"/>
      <c r="L50" s="13"/>
      <c r="M50" s="13"/>
      <c r="N50" s="13"/>
      <c r="O50" s="82"/>
      <c r="P50" s="540">
        <f t="shared" si="2"/>
        <v>0</v>
      </c>
      <c r="Q50" s="446"/>
      <c r="R50" s="13"/>
      <c r="S50" s="82"/>
      <c r="T50" s="488"/>
      <c r="U50" s="43"/>
      <c r="V50" s="45"/>
      <c r="W50" s="203"/>
      <c r="Y50" s="17">
        <f t="shared" si="24"/>
        <v>0</v>
      </c>
    </row>
    <row r="51" spans="1:25" s="18" customFormat="1">
      <c r="A51" s="127" t="s">
        <v>184</v>
      </c>
      <c r="B51" s="53" t="s">
        <v>639</v>
      </c>
      <c r="C51" s="789" t="s">
        <v>185</v>
      </c>
      <c r="D51" s="790"/>
      <c r="E51" s="790"/>
      <c r="F51" s="400">
        <f t="shared" ref="F51:O51" si="25">F52+F53</f>
        <v>715940</v>
      </c>
      <c r="G51" s="400">
        <f t="shared" ref="G51" si="26">G52+G53</f>
        <v>715940</v>
      </c>
      <c r="H51" s="576">
        <f t="shared" si="25"/>
        <v>1029765</v>
      </c>
      <c r="I51" s="423">
        <f t="shared" si="25"/>
        <v>1029765</v>
      </c>
      <c r="J51" s="77">
        <f t="shared" si="25"/>
        <v>0</v>
      </c>
      <c r="K51" s="13">
        <f t="shared" si="25"/>
        <v>43140</v>
      </c>
      <c r="L51" s="13">
        <f t="shared" si="25"/>
        <v>0</v>
      </c>
      <c r="M51" s="13">
        <f t="shared" si="25"/>
        <v>137515</v>
      </c>
      <c r="N51" s="13">
        <f t="shared" si="25"/>
        <v>0</v>
      </c>
      <c r="O51" s="82">
        <f t="shared" si="25"/>
        <v>0</v>
      </c>
      <c r="P51" s="540">
        <f t="shared" si="2"/>
        <v>180655</v>
      </c>
      <c r="Q51" s="446">
        <f t="shared" ref="Q51:V51" si="27">Q52+Q53</f>
        <v>0</v>
      </c>
      <c r="R51" s="13">
        <f t="shared" si="27"/>
        <v>0</v>
      </c>
      <c r="S51" s="82">
        <f t="shared" si="27"/>
        <v>581381</v>
      </c>
      <c r="T51" s="488">
        <f t="shared" si="27"/>
        <v>0</v>
      </c>
      <c r="U51" s="43">
        <f t="shared" si="27"/>
        <v>267729</v>
      </c>
      <c r="V51" s="45">
        <f t="shared" si="27"/>
        <v>0</v>
      </c>
      <c r="W51" s="203"/>
      <c r="X51" s="41"/>
      <c r="Y51" s="17"/>
    </row>
    <row r="52" spans="1:25" s="209" customFormat="1">
      <c r="A52" s="338"/>
      <c r="B52" s="189"/>
      <c r="C52" s="240"/>
      <c r="D52" s="780" t="s">
        <v>186</v>
      </c>
      <c r="E52" s="780"/>
      <c r="F52" s="398">
        <v>715940</v>
      </c>
      <c r="G52" s="398">
        <v>715940</v>
      </c>
      <c r="H52" s="574">
        <v>1029765</v>
      </c>
      <c r="I52" s="421">
        <f t="shared" ref="I52" si="28">SUM(P52:V52)</f>
        <v>1029765</v>
      </c>
      <c r="J52" s="199"/>
      <c r="K52" s="193">
        <v>43140</v>
      </c>
      <c r="L52" s="193"/>
      <c r="M52" s="193">
        <v>137515</v>
      </c>
      <c r="N52" s="193"/>
      <c r="O52" s="194"/>
      <c r="P52" s="538">
        <f t="shared" si="2"/>
        <v>180655</v>
      </c>
      <c r="Q52" s="444"/>
      <c r="R52" s="193"/>
      <c r="S52" s="194">
        <v>581381</v>
      </c>
      <c r="T52" s="492"/>
      <c r="U52" s="192">
        <v>267729</v>
      </c>
      <c r="V52" s="195"/>
      <c r="W52" s="203"/>
      <c r="X52" s="41"/>
      <c r="Y52" s="17"/>
    </row>
    <row r="53" spans="1:25" hidden="1">
      <c r="B53" s="55"/>
      <c r="C53" s="264"/>
      <c r="D53" s="764" t="s">
        <v>187</v>
      </c>
      <c r="E53" s="764"/>
      <c r="F53" s="406">
        <f>SUM(I53:U53)</f>
        <v>0</v>
      </c>
      <c r="G53" s="406">
        <f>SUM(I53:U53)</f>
        <v>0</v>
      </c>
      <c r="H53" s="582">
        <f>SUM(J53:V53)</f>
        <v>0</v>
      </c>
      <c r="I53" s="429">
        <f>SUM(J53:V53)</f>
        <v>0</v>
      </c>
      <c r="J53" s="75"/>
      <c r="K53" s="1"/>
      <c r="L53" s="1"/>
      <c r="M53" s="1"/>
      <c r="N53" s="1"/>
      <c r="O53" s="81"/>
      <c r="P53" s="541">
        <f t="shared" si="2"/>
        <v>0</v>
      </c>
      <c r="Q53" s="447"/>
      <c r="R53" s="1"/>
      <c r="S53" s="81"/>
      <c r="T53" s="490"/>
      <c r="U53" s="42"/>
      <c r="V53" s="44"/>
      <c r="W53" s="203"/>
      <c r="X53" s="41"/>
      <c r="Y53" s="17">
        <f t="shared" si="24"/>
        <v>0</v>
      </c>
    </row>
    <row r="54" spans="1:25" s="41" customFormat="1">
      <c r="A54" s="127" t="s">
        <v>188</v>
      </c>
      <c r="B54" s="53" t="s">
        <v>640</v>
      </c>
      <c r="C54" s="799" t="s">
        <v>189</v>
      </c>
      <c r="D54" s="800"/>
      <c r="E54" s="800"/>
      <c r="F54" s="400">
        <f>SUM(F55:F56)</f>
        <v>127500</v>
      </c>
      <c r="G54" s="400">
        <f>SUM(G55:G56)</f>
        <v>127500</v>
      </c>
      <c r="H54" s="576">
        <f>SUM(H55:H56)</f>
        <v>127500</v>
      </c>
      <c r="I54" s="423">
        <f>SUM(I55:I56)</f>
        <v>127500</v>
      </c>
      <c r="J54" s="77">
        <f t="shared" ref="J54:V54" si="29">SUM(J55:J56)</f>
        <v>0</v>
      </c>
      <c r="K54" s="13">
        <f t="shared" si="29"/>
        <v>22750</v>
      </c>
      <c r="L54" s="13">
        <f t="shared" si="29"/>
        <v>72024</v>
      </c>
      <c r="M54" s="13">
        <f t="shared" si="29"/>
        <v>0</v>
      </c>
      <c r="N54" s="13">
        <f t="shared" si="29"/>
        <v>0</v>
      </c>
      <c r="O54" s="82">
        <f t="shared" si="29"/>
        <v>0</v>
      </c>
      <c r="P54" s="540">
        <f t="shared" si="2"/>
        <v>94774</v>
      </c>
      <c r="Q54" s="446">
        <f t="shared" si="29"/>
        <v>0</v>
      </c>
      <c r="R54" s="13">
        <f t="shared" si="29"/>
        <v>22750</v>
      </c>
      <c r="S54" s="82">
        <f t="shared" si="29"/>
        <v>0</v>
      </c>
      <c r="T54" s="488">
        <f t="shared" si="29"/>
        <v>0</v>
      </c>
      <c r="U54" s="43">
        <f t="shared" si="29"/>
        <v>0</v>
      </c>
      <c r="V54" s="45">
        <f t="shared" si="29"/>
        <v>9976</v>
      </c>
      <c r="W54" s="203"/>
      <c r="Y54" s="17"/>
    </row>
    <row r="55" spans="1:25">
      <c r="B55" s="55"/>
      <c r="C55" s="264"/>
      <c r="D55" s="324" t="s">
        <v>1032</v>
      </c>
      <c r="E55" s="324"/>
      <c r="F55" s="406">
        <v>82000</v>
      </c>
      <c r="G55" s="406">
        <v>82000</v>
      </c>
      <c r="H55" s="582">
        <v>82000</v>
      </c>
      <c r="I55" s="429">
        <f t="shared" ref="I55:I56" si="30">SUM(P55:V55)</f>
        <v>82000</v>
      </c>
      <c r="J55" s="75"/>
      <c r="K55" s="1"/>
      <c r="L55" s="1">
        <v>72024</v>
      </c>
      <c r="M55" s="1"/>
      <c r="N55" s="1"/>
      <c r="O55" s="81"/>
      <c r="P55" s="541">
        <f t="shared" si="2"/>
        <v>72024</v>
      </c>
      <c r="Q55" s="447"/>
      <c r="R55" s="1"/>
      <c r="S55" s="81"/>
      <c r="T55" s="490"/>
      <c r="U55" s="42"/>
      <c r="V55" s="44">
        <v>9976</v>
      </c>
      <c r="W55" s="203"/>
      <c r="X55" s="41"/>
    </row>
    <row r="56" spans="1:25">
      <c r="B56" s="55"/>
      <c r="C56" s="264"/>
      <c r="D56" s="324" t="s">
        <v>1010</v>
      </c>
      <c r="E56" s="324"/>
      <c r="F56" s="406">
        <v>45500</v>
      </c>
      <c r="G56" s="406">
        <v>45500</v>
      </c>
      <c r="H56" s="582">
        <v>45500</v>
      </c>
      <c r="I56" s="429">
        <f t="shared" si="30"/>
        <v>45500</v>
      </c>
      <c r="J56" s="75"/>
      <c r="K56" s="1">
        <v>22750</v>
      </c>
      <c r="L56" s="1"/>
      <c r="M56" s="1"/>
      <c r="N56" s="1"/>
      <c r="O56" s="81"/>
      <c r="P56" s="541">
        <f t="shared" si="2"/>
        <v>22750</v>
      </c>
      <c r="Q56" s="447"/>
      <c r="R56" s="1">
        <v>22750</v>
      </c>
      <c r="S56" s="81"/>
      <c r="T56" s="490"/>
      <c r="U56" s="42"/>
      <c r="V56" s="44"/>
      <c r="W56" s="203"/>
      <c r="X56" s="41"/>
    </row>
    <row r="57" spans="1:25" s="41" customFormat="1">
      <c r="A57" s="127" t="s">
        <v>190</v>
      </c>
      <c r="B57" s="53" t="s">
        <v>641</v>
      </c>
      <c r="C57" s="799" t="s">
        <v>191</v>
      </c>
      <c r="D57" s="800"/>
      <c r="E57" s="800"/>
      <c r="F57" s="400">
        <f>SUM(F58:F63)</f>
        <v>1013164</v>
      </c>
      <c r="G57" s="400">
        <f>SUM(G58:G63)</f>
        <v>1013164</v>
      </c>
      <c r="H57" s="576">
        <f>SUM(H58:H63)</f>
        <v>1000000</v>
      </c>
      <c r="I57" s="423">
        <f>SUM(I58:I63)</f>
        <v>1000000</v>
      </c>
      <c r="J57" s="77">
        <f t="shared" ref="J57:V57" si="31">SUM(J58:J63)</f>
        <v>129171</v>
      </c>
      <c r="K57" s="13">
        <f t="shared" si="31"/>
        <v>80359</v>
      </c>
      <c r="L57" s="13">
        <f t="shared" si="31"/>
        <v>30135</v>
      </c>
      <c r="M57" s="13">
        <f t="shared" si="31"/>
        <v>78590</v>
      </c>
      <c r="N57" s="13">
        <f t="shared" si="31"/>
        <v>26659</v>
      </c>
      <c r="O57" s="82">
        <f t="shared" si="31"/>
        <v>172077</v>
      </c>
      <c r="P57" s="540">
        <f t="shared" si="2"/>
        <v>516991</v>
      </c>
      <c r="Q57" s="446">
        <f t="shared" si="31"/>
        <v>68024</v>
      </c>
      <c r="R57" s="13">
        <f t="shared" si="31"/>
        <v>57784</v>
      </c>
      <c r="S57" s="82">
        <f t="shared" si="31"/>
        <v>74190</v>
      </c>
      <c r="T57" s="488">
        <f t="shared" si="31"/>
        <v>91003</v>
      </c>
      <c r="U57" s="43">
        <f t="shared" si="31"/>
        <v>91003</v>
      </c>
      <c r="V57" s="45">
        <f t="shared" si="31"/>
        <v>101005</v>
      </c>
      <c r="W57" s="203"/>
      <c r="Y57" s="17"/>
    </row>
    <row r="58" spans="1:25">
      <c r="B58" s="55"/>
      <c r="C58" s="264"/>
      <c r="D58" s="324" t="s">
        <v>1015</v>
      </c>
      <c r="E58" s="324"/>
      <c r="F58" s="406">
        <v>52800</v>
      </c>
      <c r="G58" s="406">
        <v>52800</v>
      </c>
      <c r="H58" s="582">
        <v>56500</v>
      </c>
      <c r="I58" s="429">
        <f t="shared" ref="I58:I63" si="32">SUM(P58:V58)</f>
        <v>56500</v>
      </c>
      <c r="J58" s="75">
        <v>5189</v>
      </c>
      <c r="K58" s="1">
        <v>4269</v>
      </c>
      <c r="L58" s="1">
        <v>9545</v>
      </c>
      <c r="M58" s="1">
        <v>2000</v>
      </c>
      <c r="N58" s="1">
        <v>6069</v>
      </c>
      <c r="O58" s="81">
        <v>3045</v>
      </c>
      <c r="P58" s="541">
        <f t="shared" si="2"/>
        <v>30117</v>
      </c>
      <c r="Q58" s="447">
        <v>2834</v>
      </c>
      <c r="R58" s="1">
        <v>2694</v>
      </c>
      <c r="S58" s="81">
        <v>2000</v>
      </c>
      <c r="T58" s="490">
        <v>6285</v>
      </c>
      <c r="U58" s="42">
        <v>6285</v>
      </c>
      <c r="V58" s="44">
        <v>6285</v>
      </c>
      <c r="W58" s="203"/>
      <c r="X58" s="41"/>
    </row>
    <row r="59" spans="1:25">
      <c r="B59" s="55"/>
      <c r="C59" s="264"/>
      <c r="D59" s="324" t="s">
        <v>1033</v>
      </c>
      <c r="E59" s="324"/>
      <c r="F59" s="406">
        <v>457200</v>
      </c>
      <c r="G59" s="406">
        <v>457200</v>
      </c>
      <c r="H59" s="582">
        <v>457200</v>
      </c>
      <c r="I59" s="429">
        <f t="shared" si="32"/>
        <v>457200</v>
      </c>
      <c r="J59" s="75">
        <v>18750</v>
      </c>
      <c r="K59" s="1">
        <v>55500</v>
      </c>
      <c r="L59" s="1"/>
      <c r="M59" s="1">
        <v>56000</v>
      </c>
      <c r="N59" s="1"/>
      <c r="O59" s="81">
        <v>63800</v>
      </c>
      <c r="P59" s="541">
        <f t="shared" si="2"/>
        <v>194050</v>
      </c>
      <c r="Q59" s="447">
        <v>44600</v>
      </c>
      <c r="R59" s="1">
        <v>34500</v>
      </c>
      <c r="S59" s="81">
        <v>51600</v>
      </c>
      <c r="T59" s="490">
        <v>44150</v>
      </c>
      <c r="U59" s="42">
        <v>44150</v>
      </c>
      <c r="V59" s="44">
        <v>44150</v>
      </c>
      <c r="W59" s="203"/>
      <c r="X59" s="41"/>
    </row>
    <row r="60" spans="1:25">
      <c r="B60" s="55"/>
      <c r="C60" s="264"/>
      <c r="D60" s="324" t="s">
        <v>1034</v>
      </c>
      <c r="E60" s="324"/>
      <c r="F60" s="406">
        <v>240000</v>
      </c>
      <c r="G60" s="406">
        <v>240000</v>
      </c>
      <c r="H60" s="582">
        <v>240000</v>
      </c>
      <c r="I60" s="429">
        <f t="shared" si="32"/>
        <v>240000</v>
      </c>
      <c r="J60" s="75">
        <v>20000</v>
      </c>
      <c r="K60" s="1">
        <v>20000</v>
      </c>
      <c r="L60" s="1">
        <v>20000</v>
      </c>
      <c r="M60" s="1">
        <v>20000</v>
      </c>
      <c r="N60" s="1">
        <v>20000</v>
      </c>
      <c r="O60" s="81">
        <v>20000</v>
      </c>
      <c r="P60" s="541">
        <f t="shared" si="2"/>
        <v>120000</v>
      </c>
      <c r="Q60" s="447">
        <v>20000</v>
      </c>
      <c r="R60" s="1">
        <v>20000</v>
      </c>
      <c r="S60" s="81">
        <v>20000</v>
      </c>
      <c r="T60" s="490">
        <v>20000</v>
      </c>
      <c r="U60" s="42">
        <v>20000</v>
      </c>
      <c r="V60" s="44">
        <v>20000</v>
      </c>
      <c r="W60" s="203"/>
      <c r="X60" s="41"/>
    </row>
    <row r="61" spans="1:25">
      <c r="B61" s="55"/>
      <c r="C61" s="264"/>
      <c r="D61" s="324" t="s">
        <v>1035</v>
      </c>
      <c r="E61" s="324"/>
      <c r="F61" s="406">
        <v>7080</v>
      </c>
      <c r="G61" s="406">
        <v>7080</v>
      </c>
      <c r="H61" s="582">
        <v>7080</v>
      </c>
      <c r="I61" s="429">
        <f t="shared" si="32"/>
        <v>7080</v>
      </c>
      <c r="J61" s="75">
        <v>590</v>
      </c>
      <c r="K61" s="1">
        <v>590</v>
      </c>
      <c r="L61" s="1">
        <v>590</v>
      </c>
      <c r="M61" s="1">
        <v>590</v>
      </c>
      <c r="N61" s="1">
        <v>590</v>
      </c>
      <c r="O61" s="81">
        <v>590</v>
      </c>
      <c r="P61" s="541">
        <f t="shared" si="2"/>
        <v>3540</v>
      </c>
      <c r="Q61" s="447">
        <v>590</v>
      </c>
      <c r="R61" s="1">
        <v>590</v>
      </c>
      <c r="S61" s="81">
        <v>590</v>
      </c>
      <c r="T61" s="490">
        <v>590</v>
      </c>
      <c r="U61" s="42">
        <v>590</v>
      </c>
      <c r="V61" s="44">
        <v>590</v>
      </c>
      <c r="W61" s="203"/>
      <c r="X61" s="41"/>
    </row>
    <row r="62" spans="1:25">
      <c r="B62" s="55"/>
      <c r="C62" s="264"/>
      <c r="D62" s="324" t="s">
        <v>1036</v>
      </c>
      <c r="E62" s="324"/>
      <c r="F62" s="406">
        <v>179284</v>
      </c>
      <c r="G62" s="406">
        <v>179284</v>
      </c>
      <c r="H62" s="582">
        <v>179284</v>
      </c>
      <c r="I62" s="429">
        <f t="shared" si="32"/>
        <v>179284</v>
      </c>
      <c r="J62" s="75">
        <v>84642</v>
      </c>
      <c r="K62" s="1"/>
      <c r="L62" s="1"/>
      <c r="M62" s="1"/>
      <c r="N62" s="1"/>
      <c r="O62" s="81">
        <v>84642</v>
      </c>
      <c r="P62" s="541">
        <f t="shared" si="2"/>
        <v>169284</v>
      </c>
      <c r="Q62" s="447"/>
      <c r="R62" s="1"/>
      <c r="S62" s="81"/>
      <c r="T62" s="490"/>
      <c r="U62" s="42"/>
      <c r="V62" s="44">
        <v>10000</v>
      </c>
      <c r="W62" s="203"/>
      <c r="X62" s="41"/>
    </row>
    <row r="63" spans="1:25">
      <c r="B63" s="55"/>
      <c r="C63" s="264"/>
      <c r="D63" s="324" t="s">
        <v>1011</v>
      </c>
      <c r="E63" s="324"/>
      <c r="F63" s="406">
        <v>76800</v>
      </c>
      <c r="G63" s="406">
        <v>76800</v>
      </c>
      <c r="H63" s="582">
        <v>59936</v>
      </c>
      <c r="I63" s="429">
        <f t="shared" si="32"/>
        <v>59936</v>
      </c>
      <c r="J63" s="75"/>
      <c r="K63" s="1"/>
      <c r="L63" s="1"/>
      <c r="M63" s="1"/>
      <c r="N63" s="1"/>
      <c r="O63" s="81"/>
      <c r="P63" s="541">
        <f t="shared" si="2"/>
        <v>0</v>
      </c>
      <c r="Q63" s="447"/>
      <c r="R63" s="1"/>
      <c r="S63" s="81"/>
      <c r="T63" s="490">
        <v>19978</v>
      </c>
      <c r="U63" s="42">
        <v>19978</v>
      </c>
      <c r="V63" s="44">
        <v>19980</v>
      </c>
      <c r="W63" s="203"/>
      <c r="X63" s="41"/>
    </row>
    <row r="64" spans="1:25">
      <c r="B64" s="92" t="s">
        <v>642</v>
      </c>
      <c r="C64" s="769" t="s">
        <v>192</v>
      </c>
      <c r="D64" s="770"/>
      <c r="E64" s="770"/>
      <c r="F64" s="399">
        <f>F65+F66</f>
        <v>144734</v>
      </c>
      <c r="G64" s="399">
        <f>G65+G66</f>
        <v>144734</v>
      </c>
      <c r="H64" s="575">
        <f>H65+H66</f>
        <v>211000</v>
      </c>
      <c r="I64" s="422">
        <f>I65+I66</f>
        <v>211000</v>
      </c>
      <c r="J64" s="94">
        <f t="shared" ref="J64:V64" si="33">J65+J66</f>
        <v>12734</v>
      </c>
      <c r="K64" s="95">
        <f t="shared" si="33"/>
        <v>7621</v>
      </c>
      <c r="L64" s="95">
        <f t="shared" si="33"/>
        <v>19064</v>
      </c>
      <c r="M64" s="95">
        <f t="shared" si="33"/>
        <v>36699</v>
      </c>
      <c r="N64" s="95">
        <f t="shared" si="33"/>
        <v>9858</v>
      </c>
      <c r="O64" s="98">
        <f t="shared" si="33"/>
        <v>0</v>
      </c>
      <c r="P64" s="539">
        <f t="shared" si="2"/>
        <v>85976</v>
      </c>
      <c r="Q64" s="445">
        <f t="shared" si="33"/>
        <v>37148</v>
      </c>
      <c r="R64" s="95">
        <f t="shared" si="33"/>
        <v>0</v>
      </c>
      <c r="S64" s="98">
        <f t="shared" si="33"/>
        <v>0</v>
      </c>
      <c r="T64" s="489">
        <f t="shared" si="33"/>
        <v>29292</v>
      </c>
      <c r="U64" s="97">
        <f t="shared" si="33"/>
        <v>29292</v>
      </c>
      <c r="V64" s="99">
        <f t="shared" si="33"/>
        <v>29292</v>
      </c>
      <c r="W64" s="203"/>
      <c r="X64" s="41"/>
    </row>
    <row r="65" spans="1:25" s="41" customFormat="1">
      <c r="A65" s="127" t="s">
        <v>193</v>
      </c>
      <c r="B65" s="53" t="s">
        <v>643</v>
      </c>
      <c r="C65" s="799" t="s">
        <v>194</v>
      </c>
      <c r="D65" s="800"/>
      <c r="E65" s="800"/>
      <c r="F65" s="400">
        <v>144734</v>
      </c>
      <c r="G65" s="400">
        <v>144734</v>
      </c>
      <c r="H65" s="576">
        <v>211000</v>
      </c>
      <c r="I65" s="423">
        <f>SUM(P65:V65)</f>
        <v>211000</v>
      </c>
      <c r="J65" s="77">
        <v>12734</v>
      </c>
      <c r="K65" s="13">
        <v>7621</v>
      </c>
      <c r="L65" s="13">
        <v>19064</v>
      </c>
      <c r="M65" s="13">
        <v>36699</v>
      </c>
      <c r="N65" s="13">
        <v>9858</v>
      </c>
      <c r="O65" s="82"/>
      <c r="P65" s="540">
        <f t="shared" si="2"/>
        <v>85976</v>
      </c>
      <c r="Q65" s="446">
        <v>37148</v>
      </c>
      <c r="R65" s="13"/>
      <c r="S65" s="82"/>
      <c r="T65" s="488">
        <v>29292</v>
      </c>
      <c r="U65" s="43">
        <v>29292</v>
      </c>
      <c r="V65" s="45">
        <v>29292</v>
      </c>
      <c r="W65" s="203"/>
      <c r="Y65" s="17"/>
    </row>
    <row r="66" spans="1:25" s="41" customFormat="1" hidden="1">
      <c r="A66" s="127" t="s">
        <v>195</v>
      </c>
      <c r="B66" s="53" t="s">
        <v>644</v>
      </c>
      <c r="C66" s="799" t="s">
        <v>196</v>
      </c>
      <c r="D66" s="800"/>
      <c r="E66" s="800"/>
      <c r="F66" s="400">
        <f>SUM(I66:U66)</f>
        <v>0</v>
      </c>
      <c r="G66" s="400">
        <f>SUM(I66:U66)</f>
        <v>0</v>
      </c>
      <c r="H66" s="576">
        <f>SUM(J66:V66)</f>
        <v>0</v>
      </c>
      <c r="I66" s="423">
        <f>SUM(J66:V66)</f>
        <v>0</v>
      </c>
      <c r="J66" s="77"/>
      <c r="K66" s="13"/>
      <c r="L66" s="13"/>
      <c r="M66" s="13"/>
      <c r="N66" s="13"/>
      <c r="O66" s="82"/>
      <c r="P66" s="540">
        <f t="shared" si="2"/>
        <v>0</v>
      </c>
      <c r="Q66" s="446"/>
      <c r="R66" s="13"/>
      <c r="S66" s="82"/>
      <c r="T66" s="488"/>
      <c r="U66" s="43"/>
      <c r="V66" s="45"/>
      <c r="W66" s="203"/>
      <c r="Y66" s="17">
        <f t="shared" si="24"/>
        <v>0</v>
      </c>
    </row>
    <row r="67" spans="1:25">
      <c r="B67" s="92" t="s">
        <v>645</v>
      </c>
      <c r="C67" s="769" t="s">
        <v>197</v>
      </c>
      <c r="D67" s="770"/>
      <c r="E67" s="770"/>
      <c r="F67" s="399">
        <f>F68+F69+F70+F71+F72</f>
        <v>609508</v>
      </c>
      <c r="G67" s="399">
        <f>G68+G69+G70+G71+G72</f>
        <v>609508</v>
      </c>
      <c r="H67" s="575">
        <f>H68+H69+H70+H71+H72</f>
        <v>609000</v>
      </c>
      <c r="I67" s="422">
        <f>I68+I69+I70+I71+I72</f>
        <v>609000</v>
      </c>
      <c r="J67" s="94">
        <f t="shared" ref="J67:V67" si="34">J68+J69+J70+J71+J72</f>
        <v>50710</v>
      </c>
      <c r="K67" s="95">
        <f t="shared" si="34"/>
        <v>37315</v>
      </c>
      <c r="L67" s="95">
        <f t="shared" si="34"/>
        <v>58553</v>
      </c>
      <c r="M67" s="95">
        <f t="shared" si="34"/>
        <v>47708</v>
      </c>
      <c r="N67" s="95">
        <f t="shared" si="34"/>
        <v>45607</v>
      </c>
      <c r="O67" s="98">
        <f t="shared" si="34"/>
        <v>19947</v>
      </c>
      <c r="P67" s="539">
        <f t="shared" ref="P67:P130" si="35">SUM(J67:O67)</f>
        <v>259840</v>
      </c>
      <c r="Q67" s="445">
        <f t="shared" si="34"/>
        <v>33201</v>
      </c>
      <c r="R67" s="95">
        <f t="shared" si="34"/>
        <v>13869</v>
      </c>
      <c r="S67" s="98">
        <f t="shared" si="34"/>
        <v>23987</v>
      </c>
      <c r="T67" s="489">
        <f t="shared" si="34"/>
        <v>95586</v>
      </c>
      <c r="U67" s="97">
        <f t="shared" si="34"/>
        <v>91692</v>
      </c>
      <c r="V67" s="99">
        <f t="shared" si="34"/>
        <v>90825</v>
      </c>
      <c r="W67" s="203"/>
      <c r="X67" s="41"/>
    </row>
    <row r="68" spans="1:25" s="41" customFormat="1">
      <c r="A68" s="127" t="s">
        <v>198</v>
      </c>
      <c r="B68" s="53" t="s">
        <v>646</v>
      </c>
      <c r="C68" s="799" t="s">
        <v>871</v>
      </c>
      <c r="D68" s="800"/>
      <c r="E68" s="800"/>
      <c r="F68" s="400">
        <v>599508</v>
      </c>
      <c r="G68" s="400">
        <v>599508</v>
      </c>
      <c r="H68" s="576">
        <v>599000</v>
      </c>
      <c r="I68" s="423">
        <f t="shared" ref="I68:I72" si="36">SUM(P68:V68)</f>
        <v>599000</v>
      </c>
      <c r="J68" s="77">
        <v>50614</v>
      </c>
      <c r="K68" s="13">
        <v>35234</v>
      </c>
      <c r="L68" s="13">
        <v>58553</v>
      </c>
      <c r="M68" s="13">
        <v>44647</v>
      </c>
      <c r="N68" s="13">
        <v>44061</v>
      </c>
      <c r="O68" s="82">
        <v>19195</v>
      </c>
      <c r="P68" s="540">
        <f t="shared" si="35"/>
        <v>252304</v>
      </c>
      <c r="Q68" s="446">
        <v>33199</v>
      </c>
      <c r="R68" s="13">
        <v>13867</v>
      </c>
      <c r="S68" s="82">
        <f>28543-4559</f>
        <v>23984</v>
      </c>
      <c r="T68" s="488">
        <f>90362+4559</f>
        <v>94921</v>
      </c>
      <c r="U68" s="43">
        <v>90362</v>
      </c>
      <c r="V68" s="45">
        <v>90363</v>
      </c>
      <c r="W68" s="203"/>
      <c r="Y68" s="17"/>
    </row>
    <row r="69" spans="1:25" s="41" customFormat="1" hidden="1">
      <c r="A69" s="127" t="s">
        <v>199</v>
      </c>
      <c r="B69" s="53" t="s">
        <v>647</v>
      </c>
      <c r="C69" s="799" t="s">
        <v>200</v>
      </c>
      <c r="D69" s="800"/>
      <c r="E69" s="800"/>
      <c r="F69" s="400">
        <v>0</v>
      </c>
      <c r="G69" s="400">
        <v>0</v>
      </c>
      <c r="H69" s="576">
        <v>0</v>
      </c>
      <c r="I69" s="423">
        <f t="shared" si="36"/>
        <v>0</v>
      </c>
      <c r="J69" s="77"/>
      <c r="K69" s="13"/>
      <c r="L69" s="13"/>
      <c r="M69" s="13"/>
      <c r="N69" s="13"/>
      <c r="O69" s="82"/>
      <c r="P69" s="540">
        <f t="shared" si="35"/>
        <v>0</v>
      </c>
      <c r="Q69" s="446"/>
      <c r="R69" s="13"/>
      <c r="S69" s="82"/>
      <c r="T69" s="488"/>
      <c r="U69" s="43"/>
      <c r="V69" s="45"/>
      <c r="W69" s="203"/>
      <c r="Y69" s="17"/>
    </row>
    <row r="70" spans="1:25" s="41" customFormat="1" hidden="1">
      <c r="A70" s="127" t="s">
        <v>201</v>
      </c>
      <c r="B70" s="53" t="s">
        <v>648</v>
      </c>
      <c r="C70" s="799" t="s">
        <v>202</v>
      </c>
      <c r="D70" s="800"/>
      <c r="E70" s="800"/>
      <c r="F70" s="400">
        <v>0</v>
      </c>
      <c r="G70" s="400">
        <v>0</v>
      </c>
      <c r="H70" s="576">
        <v>0</v>
      </c>
      <c r="I70" s="423">
        <f t="shared" si="36"/>
        <v>0</v>
      </c>
      <c r="J70" s="77"/>
      <c r="K70" s="13"/>
      <c r="L70" s="13"/>
      <c r="M70" s="13"/>
      <c r="N70" s="13"/>
      <c r="O70" s="82"/>
      <c r="P70" s="540">
        <f t="shared" si="35"/>
        <v>0</v>
      </c>
      <c r="Q70" s="446"/>
      <c r="R70" s="13"/>
      <c r="S70" s="82"/>
      <c r="T70" s="488"/>
      <c r="U70" s="43"/>
      <c r="V70" s="45"/>
      <c r="W70" s="203"/>
      <c r="Y70" s="17"/>
    </row>
    <row r="71" spans="1:25" s="41" customFormat="1" hidden="1">
      <c r="A71" s="127" t="s">
        <v>203</v>
      </c>
      <c r="B71" s="53" t="s">
        <v>649</v>
      </c>
      <c r="C71" s="799" t="s">
        <v>204</v>
      </c>
      <c r="D71" s="800"/>
      <c r="E71" s="800"/>
      <c r="F71" s="400">
        <v>0</v>
      </c>
      <c r="G71" s="400">
        <v>0</v>
      </c>
      <c r="H71" s="576">
        <v>0</v>
      </c>
      <c r="I71" s="423">
        <f t="shared" si="36"/>
        <v>0</v>
      </c>
      <c r="J71" s="77"/>
      <c r="K71" s="13"/>
      <c r="L71" s="13"/>
      <c r="M71" s="13"/>
      <c r="N71" s="13"/>
      <c r="O71" s="82"/>
      <c r="P71" s="540">
        <f t="shared" si="35"/>
        <v>0</v>
      </c>
      <c r="Q71" s="446"/>
      <c r="R71" s="13"/>
      <c r="S71" s="82"/>
      <c r="T71" s="488"/>
      <c r="U71" s="43"/>
      <c r="V71" s="45"/>
      <c r="W71" s="203"/>
      <c r="Y71" s="17"/>
    </row>
    <row r="72" spans="1:25" s="41" customFormat="1" ht="15.75" thickBot="1">
      <c r="A72" s="127" t="s">
        <v>205</v>
      </c>
      <c r="B72" s="196" t="s">
        <v>650</v>
      </c>
      <c r="C72" s="804" t="s">
        <v>206</v>
      </c>
      <c r="D72" s="805"/>
      <c r="E72" s="805"/>
      <c r="F72" s="401">
        <v>10000</v>
      </c>
      <c r="G72" s="401">
        <v>10000</v>
      </c>
      <c r="H72" s="577">
        <v>10000</v>
      </c>
      <c r="I72" s="424">
        <f t="shared" si="36"/>
        <v>10000</v>
      </c>
      <c r="J72" s="77">
        <v>96</v>
      </c>
      <c r="K72" s="13">
        <v>2081</v>
      </c>
      <c r="L72" s="13"/>
      <c r="M72" s="13">
        <v>3061</v>
      </c>
      <c r="N72" s="13">
        <v>1546</v>
      </c>
      <c r="O72" s="82">
        <v>752</v>
      </c>
      <c r="P72" s="540">
        <f t="shared" si="35"/>
        <v>7536</v>
      </c>
      <c r="Q72" s="446">
        <v>2</v>
      </c>
      <c r="R72" s="13">
        <v>2</v>
      </c>
      <c r="S72" s="82">
        <v>3</v>
      </c>
      <c r="T72" s="488">
        <v>665</v>
      </c>
      <c r="U72" s="43">
        <v>1330</v>
      </c>
      <c r="V72" s="45">
        <v>462</v>
      </c>
      <c r="W72" s="203"/>
      <c r="Y72" s="17"/>
    </row>
    <row r="73" spans="1:25" ht="15.75" thickBot="1">
      <c r="B73" s="84" t="s">
        <v>207</v>
      </c>
      <c r="C73" s="773" t="s">
        <v>208</v>
      </c>
      <c r="D73" s="774"/>
      <c r="E73" s="774"/>
      <c r="F73" s="402">
        <f>F74+F75+F76+F77+F78+F79+F80+F84</f>
        <v>0</v>
      </c>
      <c r="G73" s="402">
        <f>G74+G75+G76+G77+G78+G79+G80+G84</f>
        <v>0</v>
      </c>
      <c r="H73" s="578">
        <f>H74+H75+H76+H77+H78+H79+H80+H84</f>
        <v>0</v>
      </c>
      <c r="I73" s="425">
        <f>I74+I75+I76+I77+I78+I79+I80+I84</f>
        <v>0</v>
      </c>
      <c r="J73" s="86">
        <f t="shared" ref="J73:V73" si="37">J74+J75+J76+J77+J78+J79+J80+J84</f>
        <v>0</v>
      </c>
      <c r="K73" s="87">
        <f t="shared" si="37"/>
        <v>0</v>
      </c>
      <c r="L73" s="87">
        <f t="shared" si="37"/>
        <v>0</v>
      </c>
      <c r="M73" s="87">
        <f t="shared" si="37"/>
        <v>0</v>
      </c>
      <c r="N73" s="87">
        <f t="shared" si="37"/>
        <v>0</v>
      </c>
      <c r="O73" s="90">
        <f t="shared" si="37"/>
        <v>0</v>
      </c>
      <c r="P73" s="536">
        <f t="shared" si="35"/>
        <v>0</v>
      </c>
      <c r="Q73" s="442">
        <f t="shared" si="37"/>
        <v>0</v>
      </c>
      <c r="R73" s="87">
        <f t="shared" si="37"/>
        <v>0</v>
      </c>
      <c r="S73" s="90">
        <f t="shared" si="37"/>
        <v>0</v>
      </c>
      <c r="T73" s="486">
        <f t="shared" si="37"/>
        <v>0</v>
      </c>
      <c r="U73" s="89">
        <f t="shared" si="37"/>
        <v>0</v>
      </c>
      <c r="V73" s="91">
        <f t="shared" si="37"/>
        <v>0</v>
      </c>
    </row>
    <row r="74" spans="1:25" s="18" customFormat="1" ht="15.75" hidden="1" thickBot="1">
      <c r="A74" s="127" t="s">
        <v>872</v>
      </c>
      <c r="B74" s="116" t="s">
        <v>873</v>
      </c>
      <c r="C74" s="801" t="s">
        <v>874</v>
      </c>
      <c r="D74" s="802"/>
      <c r="E74" s="802"/>
      <c r="F74" s="397">
        <f t="shared" ref="F74:F79" si="38">SUM(I74:U74)</f>
        <v>0</v>
      </c>
      <c r="G74" s="397">
        <f t="shared" ref="G74:H79" si="39">SUM(I74:U74)</f>
        <v>0</v>
      </c>
      <c r="H74" s="573">
        <f t="shared" si="39"/>
        <v>0</v>
      </c>
      <c r="I74" s="420">
        <f t="shared" ref="I74:I79" si="40">SUM(J74:V74)</f>
        <v>0</v>
      </c>
      <c r="J74" s="94"/>
      <c r="K74" s="95"/>
      <c r="L74" s="95"/>
      <c r="M74" s="95"/>
      <c r="N74" s="95"/>
      <c r="O74" s="98"/>
      <c r="P74" s="539">
        <f t="shared" si="35"/>
        <v>0</v>
      </c>
      <c r="Q74" s="445"/>
      <c r="R74" s="95"/>
      <c r="S74" s="98"/>
      <c r="T74" s="489"/>
      <c r="U74" s="97"/>
      <c r="V74" s="99"/>
    </row>
    <row r="75" spans="1:25" s="18" customFormat="1" ht="15.75" hidden="1" thickBot="1">
      <c r="A75" s="127" t="s">
        <v>209</v>
      </c>
      <c r="B75" s="116" t="s">
        <v>651</v>
      </c>
      <c r="C75" s="801" t="s">
        <v>210</v>
      </c>
      <c r="D75" s="802"/>
      <c r="E75" s="802"/>
      <c r="F75" s="397">
        <f t="shared" si="38"/>
        <v>0</v>
      </c>
      <c r="G75" s="397">
        <f t="shared" si="39"/>
        <v>0</v>
      </c>
      <c r="H75" s="573">
        <f t="shared" si="39"/>
        <v>0</v>
      </c>
      <c r="I75" s="420">
        <f t="shared" si="40"/>
        <v>0</v>
      </c>
      <c r="J75" s="94"/>
      <c r="K75" s="95"/>
      <c r="L75" s="95"/>
      <c r="M75" s="95"/>
      <c r="N75" s="95"/>
      <c r="O75" s="98"/>
      <c r="P75" s="539">
        <f t="shared" si="35"/>
        <v>0</v>
      </c>
      <c r="Q75" s="445"/>
      <c r="R75" s="95"/>
      <c r="S75" s="98"/>
      <c r="T75" s="489"/>
      <c r="U75" s="97"/>
      <c r="V75" s="99"/>
    </row>
    <row r="76" spans="1:25" s="18" customFormat="1" ht="15.75" hidden="1" thickBot="1">
      <c r="A76" s="127" t="s">
        <v>211</v>
      </c>
      <c r="B76" s="92" t="s">
        <v>652</v>
      </c>
      <c r="C76" s="769" t="s">
        <v>352</v>
      </c>
      <c r="D76" s="770"/>
      <c r="E76" s="770"/>
      <c r="F76" s="399">
        <f t="shared" si="38"/>
        <v>0</v>
      </c>
      <c r="G76" s="399">
        <f t="shared" si="39"/>
        <v>0</v>
      </c>
      <c r="H76" s="575">
        <f t="shared" si="39"/>
        <v>0</v>
      </c>
      <c r="I76" s="422">
        <f t="shared" si="40"/>
        <v>0</v>
      </c>
      <c r="J76" s="94"/>
      <c r="K76" s="95"/>
      <c r="L76" s="95"/>
      <c r="M76" s="95"/>
      <c r="N76" s="95"/>
      <c r="O76" s="98"/>
      <c r="P76" s="539">
        <f t="shared" si="35"/>
        <v>0</v>
      </c>
      <c r="Q76" s="445"/>
      <c r="R76" s="95"/>
      <c r="S76" s="98"/>
      <c r="T76" s="489"/>
      <c r="U76" s="97"/>
      <c r="V76" s="99"/>
    </row>
    <row r="77" spans="1:25" s="18" customFormat="1" ht="15.75" hidden="1" thickBot="1">
      <c r="A77" s="127" t="s">
        <v>212</v>
      </c>
      <c r="B77" s="116" t="s">
        <v>653</v>
      </c>
      <c r="C77" s="769" t="s">
        <v>875</v>
      </c>
      <c r="D77" s="770"/>
      <c r="E77" s="770"/>
      <c r="F77" s="399">
        <f t="shared" si="38"/>
        <v>0</v>
      </c>
      <c r="G77" s="399">
        <f t="shared" si="39"/>
        <v>0</v>
      </c>
      <c r="H77" s="575">
        <f t="shared" si="39"/>
        <v>0</v>
      </c>
      <c r="I77" s="422">
        <f t="shared" si="40"/>
        <v>0</v>
      </c>
      <c r="J77" s="94"/>
      <c r="K77" s="95"/>
      <c r="L77" s="95"/>
      <c r="M77" s="95"/>
      <c r="N77" s="95"/>
      <c r="O77" s="98"/>
      <c r="P77" s="539">
        <f t="shared" si="35"/>
        <v>0</v>
      </c>
      <c r="Q77" s="445"/>
      <c r="R77" s="95"/>
      <c r="S77" s="98"/>
      <c r="T77" s="489"/>
      <c r="U77" s="97"/>
      <c r="V77" s="99"/>
    </row>
    <row r="78" spans="1:25" s="18" customFormat="1" ht="15.75" hidden="1" thickBot="1">
      <c r="A78" s="127" t="s">
        <v>213</v>
      </c>
      <c r="B78" s="92" t="s">
        <v>654</v>
      </c>
      <c r="C78" s="769" t="s">
        <v>876</v>
      </c>
      <c r="D78" s="770"/>
      <c r="E78" s="770"/>
      <c r="F78" s="399">
        <f t="shared" si="38"/>
        <v>0</v>
      </c>
      <c r="G78" s="399">
        <f t="shared" si="39"/>
        <v>0</v>
      </c>
      <c r="H78" s="575">
        <f t="shared" si="39"/>
        <v>0</v>
      </c>
      <c r="I78" s="422">
        <f t="shared" si="40"/>
        <v>0</v>
      </c>
      <c r="J78" s="94"/>
      <c r="K78" s="95"/>
      <c r="L78" s="95"/>
      <c r="M78" s="95"/>
      <c r="N78" s="95"/>
      <c r="O78" s="98"/>
      <c r="P78" s="539">
        <f t="shared" si="35"/>
        <v>0</v>
      </c>
      <c r="Q78" s="445"/>
      <c r="R78" s="95"/>
      <c r="S78" s="98"/>
      <c r="T78" s="489"/>
      <c r="U78" s="97"/>
      <c r="V78" s="99"/>
    </row>
    <row r="79" spans="1:25" s="18" customFormat="1" ht="15.75" hidden="1" thickBot="1">
      <c r="A79" s="127" t="s">
        <v>214</v>
      </c>
      <c r="B79" s="116" t="s">
        <v>655</v>
      </c>
      <c r="C79" s="769" t="s">
        <v>215</v>
      </c>
      <c r="D79" s="770"/>
      <c r="E79" s="770"/>
      <c r="F79" s="399">
        <f t="shared" si="38"/>
        <v>0</v>
      </c>
      <c r="G79" s="399">
        <f t="shared" si="39"/>
        <v>0</v>
      </c>
      <c r="H79" s="575">
        <f t="shared" si="39"/>
        <v>0</v>
      </c>
      <c r="I79" s="422">
        <f t="shared" si="40"/>
        <v>0</v>
      </c>
      <c r="J79" s="94"/>
      <c r="K79" s="95"/>
      <c r="L79" s="95"/>
      <c r="M79" s="95"/>
      <c r="N79" s="95"/>
      <c r="O79" s="98"/>
      <c r="P79" s="539">
        <f t="shared" si="35"/>
        <v>0</v>
      </c>
      <c r="Q79" s="445"/>
      <c r="R79" s="95"/>
      <c r="S79" s="98"/>
      <c r="T79" s="489"/>
      <c r="U79" s="97"/>
      <c r="V79" s="99"/>
    </row>
    <row r="80" spans="1:25" s="18" customFormat="1" ht="15.75" hidden="1" thickBot="1">
      <c r="A80" s="127" t="s">
        <v>216</v>
      </c>
      <c r="B80" s="92" t="s">
        <v>656</v>
      </c>
      <c r="C80" s="769" t="s">
        <v>217</v>
      </c>
      <c r="D80" s="770"/>
      <c r="E80" s="770"/>
      <c r="F80" s="399">
        <f>F81+F82+F83</f>
        <v>0</v>
      </c>
      <c r="G80" s="399">
        <f>G81+G82+G83</f>
        <v>0</v>
      </c>
      <c r="H80" s="575">
        <f>H81+H82+H83</f>
        <v>0</v>
      </c>
      <c r="I80" s="422">
        <f>I81+I82+I83</f>
        <v>0</v>
      </c>
      <c r="J80" s="94">
        <f t="shared" ref="J80:V80" si="41">J81+J82+J83</f>
        <v>0</v>
      </c>
      <c r="K80" s="95">
        <f t="shared" si="41"/>
        <v>0</v>
      </c>
      <c r="L80" s="95">
        <f t="shared" si="41"/>
        <v>0</v>
      </c>
      <c r="M80" s="95">
        <f t="shared" si="41"/>
        <v>0</v>
      </c>
      <c r="N80" s="95">
        <f t="shared" si="41"/>
        <v>0</v>
      </c>
      <c r="O80" s="98">
        <f t="shared" si="41"/>
        <v>0</v>
      </c>
      <c r="P80" s="539">
        <f t="shared" si="35"/>
        <v>0</v>
      </c>
      <c r="Q80" s="445">
        <f t="shared" si="41"/>
        <v>0</v>
      </c>
      <c r="R80" s="95">
        <f t="shared" si="41"/>
        <v>0</v>
      </c>
      <c r="S80" s="98">
        <f t="shared" si="41"/>
        <v>0</v>
      </c>
      <c r="T80" s="489">
        <f t="shared" si="41"/>
        <v>0</v>
      </c>
      <c r="U80" s="97">
        <f t="shared" si="41"/>
        <v>0</v>
      </c>
      <c r="V80" s="99">
        <f t="shared" si="41"/>
        <v>0</v>
      </c>
    </row>
    <row r="81" spans="1:23" ht="15.75" hidden="1" thickBot="1">
      <c r="B81" s="55"/>
      <c r="C81" s="2"/>
      <c r="D81" s="764" t="s">
        <v>343</v>
      </c>
      <c r="E81" s="764"/>
      <c r="F81" s="406">
        <f>SUM(I81:U81)</f>
        <v>0</v>
      </c>
      <c r="G81" s="406">
        <f t="shared" ref="G81:H83" si="42">SUM(I81:U81)</f>
        <v>0</v>
      </c>
      <c r="H81" s="582">
        <f t="shared" si="42"/>
        <v>0</v>
      </c>
      <c r="I81" s="429">
        <f>SUM(J81:V81)</f>
        <v>0</v>
      </c>
      <c r="J81" s="75"/>
      <c r="K81" s="1"/>
      <c r="L81" s="1"/>
      <c r="M81" s="1"/>
      <c r="N81" s="1"/>
      <c r="O81" s="81"/>
      <c r="P81" s="541">
        <f t="shared" si="35"/>
        <v>0</v>
      </c>
      <c r="Q81" s="447"/>
      <c r="R81" s="1"/>
      <c r="S81" s="81"/>
      <c r="T81" s="490"/>
      <c r="U81" s="42"/>
      <c r="V81" s="44"/>
      <c r="W81" s="21"/>
    </row>
    <row r="82" spans="1:23" ht="15.75" hidden="1" thickBot="1">
      <c r="B82" s="55"/>
      <c r="C82" s="2"/>
      <c r="D82" s="764" t="s">
        <v>344</v>
      </c>
      <c r="E82" s="764"/>
      <c r="F82" s="406">
        <f>SUM(I82:U82)</f>
        <v>0</v>
      </c>
      <c r="G82" s="406">
        <f t="shared" si="42"/>
        <v>0</v>
      </c>
      <c r="H82" s="582">
        <f t="shared" si="42"/>
        <v>0</v>
      </c>
      <c r="I82" s="429">
        <f>SUM(J82:V82)</f>
        <v>0</v>
      </c>
      <c r="J82" s="75"/>
      <c r="K82" s="1"/>
      <c r="L82" s="1"/>
      <c r="M82" s="1"/>
      <c r="N82" s="1"/>
      <c r="O82" s="81"/>
      <c r="P82" s="541">
        <f t="shared" si="35"/>
        <v>0</v>
      </c>
      <c r="Q82" s="447"/>
      <c r="R82" s="1"/>
      <c r="S82" s="81"/>
      <c r="T82" s="490"/>
      <c r="U82" s="42"/>
      <c r="V82" s="44"/>
    </row>
    <row r="83" spans="1:23" ht="15.75" hidden="1" thickBot="1">
      <c r="B83" s="55"/>
      <c r="C83" s="2"/>
      <c r="D83" s="764" t="s">
        <v>345</v>
      </c>
      <c r="E83" s="764"/>
      <c r="F83" s="406">
        <f>SUM(I83:U83)</f>
        <v>0</v>
      </c>
      <c r="G83" s="406">
        <f t="shared" si="42"/>
        <v>0</v>
      </c>
      <c r="H83" s="582">
        <f t="shared" si="42"/>
        <v>0</v>
      </c>
      <c r="I83" s="429">
        <f>SUM(J83:V83)</f>
        <v>0</v>
      </c>
      <c r="J83" s="75"/>
      <c r="K83" s="1"/>
      <c r="L83" s="1"/>
      <c r="M83" s="1"/>
      <c r="N83" s="1"/>
      <c r="O83" s="81"/>
      <c r="P83" s="541">
        <f t="shared" si="35"/>
        <v>0</v>
      </c>
      <c r="Q83" s="447"/>
      <c r="R83" s="1"/>
      <c r="S83" s="81"/>
      <c r="T83" s="490"/>
      <c r="U83" s="42"/>
      <c r="V83" s="44"/>
    </row>
    <row r="84" spans="1:23" s="18" customFormat="1" ht="15.75" hidden="1" thickBot="1">
      <c r="A84" s="127" t="s">
        <v>218</v>
      </c>
      <c r="B84" s="92" t="s">
        <v>657</v>
      </c>
      <c r="C84" s="769" t="s">
        <v>219</v>
      </c>
      <c r="D84" s="770"/>
      <c r="E84" s="770"/>
      <c r="F84" s="399">
        <f>F85+F86+F87+F88</f>
        <v>0</v>
      </c>
      <c r="G84" s="399">
        <f>G85+G86+G87+G88</f>
        <v>0</v>
      </c>
      <c r="H84" s="575">
        <f>H85+H86+H87+H88</f>
        <v>0</v>
      </c>
      <c r="I84" s="422">
        <f>I85+I86+I87+I88</f>
        <v>0</v>
      </c>
      <c r="J84" s="94">
        <f t="shared" ref="J84:V84" si="43">J85+J86+J87+J88</f>
        <v>0</v>
      </c>
      <c r="K84" s="95">
        <f t="shared" si="43"/>
        <v>0</v>
      </c>
      <c r="L84" s="95">
        <f t="shared" si="43"/>
        <v>0</v>
      </c>
      <c r="M84" s="95">
        <f t="shared" si="43"/>
        <v>0</v>
      </c>
      <c r="N84" s="95">
        <f t="shared" si="43"/>
        <v>0</v>
      </c>
      <c r="O84" s="98">
        <f t="shared" si="43"/>
        <v>0</v>
      </c>
      <c r="P84" s="539">
        <f t="shared" si="35"/>
        <v>0</v>
      </c>
      <c r="Q84" s="445">
        <f t="shared" si="43"/>
        <v>0</v>
      </c>
      <c r="R84" s="95">
        <f t="shared" si="43"/>
        <v>0</v>
      </c>
      <c r="S84" s="98">
        <f t="shared" si="43"/>
        <v>0</v>
      </c>
      <c r="T84" s="489">
        <f t="shared" si="43"/>
        <v>0</v>
      </c>
      <c r="U84" s="97">
        <f t="shared" si="43"/>
        <v>0</v>
      </c>
      <c r="V84" s="99">
        <f t="shared" si="43"/>
        <v>0</v>
      </c>
    </row>
    <row r="85" spans="1:23" ht="15.75" hidden="1" thickBot="1">
      <c r="B85" s="55"/>
      <c r="C85" s="2"/>
      <c r="D85" s="764" t="s">
        <v>835</v>
      </c>
      <c r="E85" s="764"/>
      <c r="F85" s="406">
        <f>SUM(I85:U85)</f>
        <v>0</v>
      </c>
      <c r="G85" s="406">
        <f t="shared" ref="G85:H88" si="44">SUM(I85:U85)</f>
        <v>0</v>
      </c>
      <c r="H85" s="582">
        <f t="shared" si="44"/>
        <v>0</v>
      </c>
      <c r="I85" s="429">
        <f>SUM(J85:V85)</f>
        <v>0</v>
      </c>
      <c r="J85" s="75"/>
      <c r="K85" s="1"/>
      <c r="L85" s="1"/>
      <c r="M85" s="1"/>
      <c r="N85" s="1"/>
      <c r="O85" s="81"/>
      <c r="P85" s="541">
        <f t="shared" si="35"/>
        <v>0</v>
      </c>
      <c r="Q85" s="447"/>
      <c r="R85" s="1"/>
      <c r="S85" s="81"/>
      <c r="T85" s="490"/>
      <c r="U85" s="42"/>
      <c r="V85" s="44"/>
    </row>
    <row r="86" spans="1:23" ht="15.75" hidden="1" thickBot="1">
      <c r="B86" s="55"/>
      <c r="C86" s="2"/>
      <c r="D86" s="764" t="s">
        <v>346</v>
      </c>
      <c r="E86" s="764"/>
      <c r="F86" s="406">
        <f>SUM(I86:U86)</f>
        <v>0</v>
      </c>
      <c r="G86" s="406">
        <f t="shared" si="44"/>
        <v>0</v>
      </c>
      <c r="H86" s="582">
        <f t="shared" si="44"/>
        <v>0</v>
      </c>
      <c r="I86" s="429">
        <f>SUM(J86:V86)</f>
        <v>0</v>
      </c>
      <c r="J86" s="75"/>
      <c r="K86" s="1"/>
      <c r="L86" s="1"/>
      <c r="M86" s="1"/>
      <c r="N86" s="1"/>
      <c r="O86" s="81"/>
      <c r="P86" s="541">
        <f t="shared" si="35"/>
        <v>0</v>
      </c>
      <c r="Q86" s="447"/>
      <c r="R86" s="1"/>
      <c r="S86" s="81"/>
      <c r="T86" s="490"/>
      <c r="U86" s="42"/>
      <c r="V86" s="44"/>
    </row>
    <row r="87" spans="1:23" ht="15.75" hidden="1" thickBot="1">
      <c r="B87" s="55"/>
      <c r="C87" s="2"/>
      <c r="D87" s="764" t="s">
        <v>836</v>
      </c>
      <c r="E87" s="764"/>
      <c r="F87" s="406">
        <f>SUM(I87:U87)</f>
        <v>0</v>
      </c>
      <c r="G87" s="406">
        <f t="shared" si="44"/>
        <v>0</v>
      </c>
      <c r="H87" s="582">
        <f t="shared" si="44"/>
        <v>0</v>
      </c>
      <c r="I87" s="429">
        <f>SUM(J87:V87)</f>
        <v>0</v>
      </c>
      <c r="J87" s="75"/>
      <c r="K87" s="1"/>
      <c r="L87" s="1"/>
      <c r="M87" s="1"/>
      <c r="N87" s="1"/>
      <c r="O87" s="81"/>
      <c r="P87" s="541">
        <f t="shared" si="35"/>
        <v>0</v>
      </c>
      <c r="Q87" s="447"/>
      <c r="R87" s="1"/>
      <c r="S87" s="81"/>
      <c r="T87" s="490"/>
      <c r="U87" s="42"/>
      <c r="V87" s="44"/>
    </row>
    <row r="88" spans="1:23" ht="15.75" hidden="1" thickBot="1">
      <c r="B88" s="55"/>
      <c r="C88" s="2"/>
      <c r="D88" s="764" t="s">
        <v>834</v>
      </c>
      <c r="E88" s="764"/>
      <c r="F88" s="406">
        <f>SUM(I88:U88)</f>
        <v>0</v>
      </c>
      <c r="G88" s="406">
        <f t="shared" si="44"/>
        <v>0</v>
      </c>
      <c r="H88" s="582">
        <f t="shared" si="44"/>
        <v>0</v>
      </c>
      <c r="I88" s="429">
        <f>SUM(J88:V88)</f>
        <v>0</v>
      </c>
      <c r="J88" s="75"/>
      <c r="K88" s="1"/>
      <c r="L88" s="1"/>
      <c r="M88" s="1"/>
      <c r="N88" s="1"/>
      <c r="O88" s="81"/>
      <c r="P88" s="541">
        <f t="shared" si="35"/>
        <v>0</v>
      </c>
      <c r="Q88" s="447"/>
      <c r="R88" s="1"/>
      <c r="S88" s="81"/>
      <c r="T88" s="490"/>
      <c r="U88" s="42"/>
      <c r="V88" s="44"/>
    </row>
    <row r="89" spans="1:23" ht="15.75" thickBot="1">
      <c r="B89" s="100" t="s">
        <v>220</v>
      </c>
      <c r="C89" s="773" t="s">
        <v>221</v>
      </c>
      <c r="D89" s="774"/>
      <c r="E89" s="774"/>
      <c r="F89" s="402">
        <f>F90+F93+F97+F98+F109+F120+F131+F134+F146+F147+F148+F149+F160</f>
        <v>0</v>
      </c>
      <c r="G89" s="402">
        <f>G90+G93+G97+G98+G109+G120+G131+G134+G146+G147+G148+G149+G160</f>
        <v>0</v>
      </c>
      <c r="H89" s="578">
        <f>H90+H93+H97+H98+H109+H120+H131+H134+H146+H147+H148+H149+H160</f>
        <v>0</v>
      </c>
      <c r="I89" s="425">
        <f>I90+I93+I97+I98+I109+I120+I131+I134+I146+I147+I148+I149+I160</f>
        <v>0</v>
      </c>
      <c r="J89" s="86">
        <f t="shared" ref="J89:V89" si="45">J90+J93+J97+J98+J109+J120+J131+J134+J146+J147+J148+J149+J160</f>
        <v>0</v>
      </c>
      <c r="K89" s="87">
        <f t="shared" si="45"/>
        <v>0</v>
      </c>
      <c r="L89" s="87">
        <f t="shared" si="45"/>
        <v>0</v>
      </c>
      <c r="M89" s="87">
        <f t="shared" si="45"/>
        <v>0</v>
      </c>
      <c r="N89" s="87">
        <f t="shared" si="45"/>
        <v>0</v>
      </c>
      <c r="O89" s="90">
        <f t="shared" si="45"/>
        <v>0</v>
      </c>
      <c r="P89" s="536">
        <f t="shared" si="35"/>
        <v>0</v>
      </c>
      <c r="Q89" s="442">
        <f t="shared" si="45"/>
        <v>0</v>
      </c>
      <c r="R89" s="87">
        <f t="shared" si="45"/>
        <v>0</v>
      </c>
      <c r="S89" s="90">
        <f t="shared" si="45"/>
        <v>0</v>
      </c>
      <c r="T89" s="486">
        <f t="shared" si="45"/>
        <v>0</v>
      </c>
      <c r="U89" s="89">
        <f t="shared" si="45"/>
        <v>0</v>
      </c>
      <c r="V89" s="91">
        <f t="shared" si="45"/>
        <v>0</v>
      </c>
    </row>
    <row r="90" spans="1:23" s="41" customFormat="1" ht="15.75" hidden="1" thickBot="1">
      <c r="A90" s="127" t="s">
        <v>222</v>
      </c>
      <c r="B90" s="125" t="s">
        <v>658</v>
      </c>
      <c r="C90" s="775" t="s">
        <v>223</v>
      </c>
      <c r="D90" s="776"/>
      <c r="E90" s="776"/>
      <c r="F90" s="407">
        <f>F91+F92</f>
        <v>0</v>
      </c>
      <c r="G90" s="407">
        <f>G91+G92</f>
        <v>0</v>
      </c>
      <c r="H90" s="583">
        <f>H91+H92</f>
        <v>0</v>
      </c>
      <c r="I90" s="430">
        <f>I91+I92</f>
        <v>0</v>
      </c>
      <c r="J90" s="171">
        <f t="shared" ref="J90:V90" si="46">J91+J92</f>
        <v>0</v>
      </c>
      <c r="K90" s="133">
        <f t="shared" si="46"/>
        <v>0</v>
      </c>
      <c r="L90" s="133">
        <f t="shared" si="46"/>
        <v>0</v>
      </c>
      <c r="M90" s="133">
        <f t="shared" si="46"/>
        <v>0</v>
      </c>
      <c r="N90" s="133">
        <f t="shared" si="46"/>
        <v>0</v>
      </c>
      <c r="O90" s="134">
        <f t="shared" si="46"/>
        <v>0</v>
      </c>
      <c r="P90" s="542">
        <f t="shared" si="35"/>
        <v>0</v>
      </c>
      <c r="Q90" s="448">
        <f t="shared" si="46"/>
        <v>0</v>
      </c>
      <c r="R90" s="133">
        <f t="shared" si="46"/>
        <v>0</v>
      </c>
      <c r="S90" s="134">
        <f t="shared" si="46"/>
        <v>0</v>
      </c>
      <c r="T90" s="558">
        <f t="shared" si="46"/>
        <v>0</v>
      </c>
      <c r="U90" s="132">
        <f t="shared" si="46"/>
        <v>0</v>
      </c>
      <c r="V90" s="135">
        <f t="shared" si="46"/>
        <v>0</v>
      </c>
    </row>
    <row r="91" spans="1:23" ht="15.75" hidden="1" thickBot="1">
      <c r="B91" s="55"/>
      <c r="C91" s="2"/>
      <c r="D91" s="764" t="s">
        <v>347</v>
      </c>
      <c r="E91" s="764"/>
      <c r="F91" s="406">
        <f>SUM(I91:U91)</f>
        <v>0</v>
      </c>
      <c r="G91" s="406">
        <f>SUM(I91:U91)</f>
        <v>0</v>
      </c>
      <c r="H91" s="582">
        <f>SUM(J91:V91)</f>
        <v>0</v>
      </c>
      <c r="I91" s="429">
        <f>SUM(J91:V91)</f>
        <v>0</v>
      </c>
      <c r="J91" s="75"/>
      <c r="K91" s="1"/>
      <c r="L91" s="1"/>
      <c r="M91" s="1"/>
      <c r="N91" s="1"/>
      <c r="O91" s="81"/>
      <c r="P91" s="541">
        <f t="shared" si="35"/>
        <v>0</v>
      </c>
      <c r="Q91" s="447"/>
      <c r="R91" s="1"/>
      <c r="S91" s="81"/>
      <c r="T91" s="490"/>
      <c r="U91" s="42"/>
      <c r="V91" s="44"/>
    </row>
    <row r="92" spans="1:23" ht="15.75" hidden="1" thickBot="1">
      <c r="B92" s="55"/>
      <c r="C92" s="2"/>
      <c r="D92" s="764" t="s">
        <v>348</v>
      </c>
      <c r="E92" s="764"/>
      <c r="F92" s="406">
        <f>SUM(I92:U92)</f>
        <v>0</v>
      </c>
      <c r="G92" s="406">
        <f>SUM(I92:U92)</f>
        <v>0</v>
      </c>
      <c r="H92" s="582">
        <f>SUM(J92:V92)</f>
        <v>0</v>
      </c>
      <c r="I92" s="429">
        <f>SUM(J92:V92)</f>
        <v>0</v>
      </c>
      <c r="J92" s="75"/>
      <c r="K92" s="1"/>
      <c r="L92" s="1"/>
      <c r="M92" s="1"/>
      <c r="N92" s="1"/>
      <c r="O92" s="81"/>
      <c r="P92" s="541">
        <f t="shared" si="35"/>
        <v>0</v>
      </c>
      <c r="Q92" s="447"/>
      <c r="R92" s="1"/>
      <c r="S92" s="81"/>
      <c r="T92" s="490"/>
      <c r="U92" s="42"/>
      <c r="V92" s="44"/>
    </row>
    <row r="93" spans="1:23" ht="15.75" hidden="1" thickBot="1">
      <c r="B93" s="125" t="s">
        <v>837</v>
      </c>
      <c r="C93" s="775" t="s">
        <v>838</v>
      </c>
      <c r="D93" s="776"/>
      <c r="E93" s="776"/>
      <c r="F93" s="407">
        <f>F94+F95+F96</f>
        <v>0</v>
      </c>
      <c r="G93" s="407">
        <f>G94+G95+G96</f>
        <v>0</v>
      </c>
      <c r="H93" s="583">
        <f>H94+H95+H96</f>
        <v>0</v>
      </c>
      <c r="I93" s="430">
        <f>I94+I95+I96</f>
        <v>0</v>
      </c>
      <c r="J93" s="171">
        <f t="shared" ref="J93:V93" si="47">J94+J95+J96</f>
        <v>0</v>
      </c>
      <c r="K93" s="133">
        <f t="shared" si="47"/>
        <v>0</v>
      </c>
      <c r="L93" s="133">
        <f t="shared" si="47"/>
        <v>0</v>
      </c>
      <c r="M93" s="133">
        <f t="shared" si="47"/>
        <v>0</v>
      </c>
      <c r="N93" s="133">
        <f t="shared" si="47"/>
        <v>0</v>
      </c>
      <c r="O93" s="134">
        <f t="shared" si="47"/>
        <v>0</v>
      </c>
      <c r="P93" s="542">
        <f t="shared" si="35"/>
        <v>0</v>
      </c>
      <c r="Q93" s="448">
        <f t="shared" si="47"/>
        <v>0</v>
      </c>
      <c r="R93" s="133">
        <f t="shared" si="47"/>
        <v>0</v>
      </c>
      <c r="S93" s="134">
        <f t="shared" si="47"/>
        <v>0</v>
      </c>
      <c r="T93" s="558">
        <f t="shared" si="47"/>
        <v>0</v>
      </c>
      <c r="U93" s="132">
        <f t="shared" si="47"/>
        <v>0</v>
      </c>
      <c r="V93" s="135">
        <f t="shared" si="47"/>
        <v>0</v>
      </c>
    </row>
    <row r="94" spans="1:23" s="209" customFormat="1" ht="15.75" hidden="1" thickBot="1">
      <c r="A94" s="127" t="s">
        <v>877</v>
      </c>
      <c r="B94" s="189" t="s">
        <v>878</v>
      </c>
      <c r="C94" s="202"/>
      <c r="D94" s="260" t="s">
        <v>963</v>
      </c>
      <c r="E94" s="285"/>
      <c r="F94" s="398">
        <f>SUM(I94:U94)</f>
        <v>0</v>
      </c>
      <c r="G94" s="398">
        <f t="shared" ref="G94:H97" si="48">SUM(I94:U94)</f>
        <v>0</v>
      </c>
      <c r="H94" s="574">
        <f t="shared" si="48"/>
        <v>0</v>
      </c>
      <c r="I94" s="421">
        <f>SUM(J94:V94)</f>
        <v>0</v>
      </c>
      <c r="J94" s="199"/>
      <c r="K94" s="193"/>
      <c r="L94" s="193"/>
      <c r="M94" s="193"/>
      <c r="N94" s="193"/>
      <c r="O94" s="194"/>
      <c r="P94" s="538">
        <f t="shared" si="35"/>
        <v>0</v>
      </c>
      <c r="Q94" s="444"/>
      <c r="R94" s="193"/>
      <c r="S94" s="194"/>
      <c r="T94" s="492"/>
      <c r="U94" s="192"/>
      <c r="V94" s="195"/>
    </row>
    <row r="95" spans="1:23" s="209" customFormat="1" ht="15.75" hidden="1" thickBot="1">
      <c r="A95" s="127" t="s">
        <v>224</v>
      </c>
      <c r="B95" s="189" t="s">
        <v>659</v>
      </c>
      <c r="C95" s="202"/>
      <c r="D95" s="260" t="s">
        <v>225</v>
      </c>
      <c r="E95" s="285"/>
      <c r="F95" s="398">
        <f>SUM(I95:U95)</f>
        <v>0</v>
      </c>
      <c r="G95" s="398">
        <f t="shared" si="48"/>
        <v>0</v>
      </c>
      <c r="H95" s="574">
        <f t="shared" si="48"/>
        <v>0</v>
      </c>
      <c r="I95" s="421">
        <f>SUM(J95:V95)</f>
        <v>0</v>
      </c>
      <c r="J95" s="199"/>
      <c r="K95" s="193"/>
      <c r="L95" s="193"/>
      <c r="M95" s="193"/>
      <c r="N95" s="193"/>
      <c r="O95" s="194"/>
      <c r="P95" s="538">
        <f t="shared" si="35"/>
        <v>0</v>
      </c>
      <c r="Q95" s="444"/>
      <c r="R95" s="193"/>
      <c r="S95" s="194"/>
      <c r="T95" s="492"/>
      <c r="U95" s="192"/>
      <c r="V95" s="195"/>
    </row>
    <row r="96" spans="1:23" s="209" customFormat="1" ht="15.75" hidden="1" thickBot="1">
      <c r="A96" s="127" t="s">
        <v>226</v>
      </c>
      <c r="B96" s="189" t="s">
        <v>660</v>
      </c>
      <c r="C96" s="202"/>
      <c r="D96" s="260" t="s">
        <v>227</v>
      </c>
      <c r="E96" s="285"/>
      <c r="F96" s="398">
        <f>SUM(I96:U96)</f>
        <v>0</v>
      </c>
      <c r="G96" s="398">
        <f t="shared" si="48"/>
        <v>0</v>
      </c>
      <c r="H96" s="574">
        <f t="shared" si="48"/>
        <v>0</v>
      </c>
      <c r="I96" s="421">
        <f>SUM(J96:V96)</f>
        <v>0</v>
      </c>
      <c r="J96" s="199"/>
      <c r="K96" s="193"/>
      <c r="L96" s="193"/>
      <c r="M96" s="193"/>
      <c r="N96" s="193"/>
      <c r="O96" s="194"/>
      <c r="P96" s="538">
        <f t="shared" si="35"/>
        <v>0</v>
      </c>
      <c r="Q96" s="444"/>
      <c r="R96" s="193"/>
      <c r="S96" s="194"/>
      <c r="T96" s="492"/>
      <c r="U96" s="192"/>
      <c r="V96" s="195"/>
    </row>
    <row r="97" spans="1:22" s="41" customFormat="1" ht="27.75" hidden="1" customHeight="1">
      <c r="A97" s="127" t="s">
        <v>228</v>
      </c>
      <c r="B97" s="108" t="s">
        <v>661</v>
      </c>
      <c r="C97" s="820" t="s">
        <v>353</v>
      </c>
      <c r="D97" s="821"/>
      <c r="E97" s="821"/>
      <c r="F97" s="408">
        <f>SUM(I97:U97)</f>
        <v>0</v>
      </c>
      <c r="G97" s="408">
        <f t="shared" si="48"/>
        <v>0</v>
      </c>
      <c r="H97" s="584">
        <f t="shared" si="48"/>
        <v>0</v>
      </c>
      <c r="I97" s="431">
        <f>SUM(J97:V97)</f>
        <v>0</v>
      </c>
      <c r="J97" s="110"/>
      <c r="K97" s="111"/>
      <c r="L97" s="111"/>
      <c r="M97" s="111"/>
      <c r="N97" s="111"/>
      <c r="O97" s="114"/>
      <c r="P97" s="543">
        <f t="shared" si="35"/>
        <v>0</v>
      </c>
      <c r="Q97" s="449"/>
      <c r="R97" s="111"/>
      <c r="S97" s="114"/>
      <c r="T97" s="491"/>
      <c r="U97" s="113"/>
      <c r="V97" s="115"/>
    </row>
    <row r="98" spans="1:22" s="41" customFormat="1" ht="15.75" hidden="1" thickBot="1">
      <c r="A98" s="127" t="s">
        <v>229</v>
      </c>
      <c r="B98" s="108" t="s">
        <v>662</v>
      </c>
      <c r="C98" s="820" t="s">
        <v>804</v>
      </c>
      <c r="D98" s="821"/>
      <c r="E98" s="821"/>
      <c r="F98" s="408">
        <f>F99+F100+F101+F102+F103+F104+F105+F106+F107+F108</f>
        <v>0</v>
      </c>
      <c r="G98" s="408">
        <f>G99+G100+G101+G102+G103+G104+G105+G106+G107+G108</f>
        <v>0</v>
      </c>
      <c r="H98" s="584">
        <f>H99+H100+H101+H102+H103+H104+H105+H106+H107+H108</f>
        <v>0</v>
      </c>
      <c r="I98" s="431">
        <f>I99+I100+I101+I102+I103+I104+I105+I106+I107+I108</f>
        <v>0</v>
      </c>
      <c r="J98" s="110">
        <f t="shared" ref="J98:V98" si="49">J99+J100+J101+J102+J103+J104+J105+J106+J107+J108</f>
        <v>0</v>
      </c>
      <c r="K98" s="111">
        <f t="shared" si="49"/>
        <v>0</v>
      </c>
      <c r="L98" s="111">
        <f t="shared" si="49"/>
        <v>0</v>
      </c>
      <c r="M98" s="111">
        <f t="shared" si="49"/>
        <v>0</v>
      </c>
      <c r="N98" s="111">
        <f t="shared" si="49"/>
        <v>0</v>
      </c>
      <c r="O98" s="114">
        <f t="shared" si="49"/>
        <v>0</v>
      </c>
      <c r="P98" s="543">
        <f t="shared" si="35"/>
        <v>0</v>
      </c>
      <c r="Q98" s="449">
        <f t="shared" si="49"/>
        <v>0</v>
      </c>
      <c r="R98" s="111">
        <f t="shared" si="49"/>
        <v>0</v>
      </c>
      <c r="S98" s="114">
        <f t="shared" si="49"/>
        <v>0</v>
      </c>
      <c r="T98" s="491">
        <f t="shared" si="49"/>
        <v>0</v>
      </c>
      <c r="U98" s="113">
        <f t="shared" si="49"/>
        <v>0</v>
      </c>
      <c r="V98" s="115">
        <f t="shared" si="49"/>
        <v>0</v>
      </c>
    </row>
    <row r="99" spans="1:22" ht="15.75" hidden="1" thickBot="1">
      <c r="B99" s="55"/>
      <c r="C99" s="2"/>
      <c r="D99" s="764" t="s">
        <v>370</v>
      </c>
      <c r="E99" s="764"/>
      <c r="F99" s="406">
        <f t="shared" ref="F99:F108" si="50">SUM(I99:U99)</f>
        <v>0</v>
      </c>
      <c r="G99" s="406">
        <f t="shared" ref="G99:H108" si="51">SUM(I99:U99)</f>
        <v>0</v>
      </c>
      <c r="H99" s="582">
        <f t="shared" si="51"/>
        <v>0</v>
      </c>
      <c r="I99" s="429">
        <f t="shared" ref="I99:I108" si="52">SUM(J99:V99)</f>
        <v>0</v>
      </c>
      <c r="J99" s="75"/>
      <c r="K99" s="1"/>
      <c r="L99" s="1"/>
      <c r="M99" s="1"/>
      <c r="N99" s="1"/>
      <c r="O99" s="81"/>
      <c r="P99" s="541">
        <f t="shared" si="35"/>
        <v>0</v>
      </c>
      <c r="Q99" s="447"/>
      <c r="R99" s="1"/>
      <c r="S99" s="81"/>
      <c r="T99" s="490"/>
      <c r="U99" s="42"/>
      <c r="V99" s="44"/>
    </row>
    <row r="100" spans="1:22" ht="15.75" hidden="1" thickBot="1">
      <c r="B100" s="55"/>
      <c r="C100" s="2"/>
      <c r="D100" s="764" t="s">
        <v>506</v>
      </c>
      <c r="E100" s="764"/>
      <c r="F100" s="406">
        <f t="shared" si="50"/>
        <v>0</v>
      </c>
      <c r="G100" s="406">
        <f t="shared" si="51"/>
        <v>0</v>
      </c>
      <c r="H100" s="582">
        <f t="shared" si="51"/>
        <v>0</v>
      </c>
      <c r="I100" s="429">
        <f t="shared" si="52"/>
        <v>0</v>
      </c>
      <c r="J100" s="75"/>
      <c r="K100" s="1"/>
      <c r="L100" s="1"/>
      <c r="M100" s="1"/>
      <c r="N100" s="1"/>
      <c r="O100" s="81"/>
      <c r="P100" s="541">
        <f t="shared" si="35"/>
        <v>0</v>
      </c>
      <c r="Q100" s="447"/>
      <c r="R100" s="1"/>
      <c r="S100" s="81"/>
      <c r="T100" s="490"/>
      <c r="U100" s="42"/>
      <c r="V100" s="44"/>
    </row>
    <row r="101" spans="1:22" ht="15.75" hidden="1" thickBot="1">
      <c r="B101" s="55"/>
      <c r="C101" s="2"/>
      <c r="D101" s="764" t="s">
        <v>507</v>
      </c>
      <c r="E101" s="764"/>
      <c r="F101" s="406">
        <f t="shared" si="50"/>
        <v>0</v>
      </c>
      <c r="G101" s="406">
        <f t="shared" si="51"/>
        <v>0</v>
      </c>
      <c r="H101" s="582">
        <f t="shared" si="51"/>
        <v>0</v>
      </c>
      <c r="I101" s="429">
        <f t="shared" si="52"/>
        <v>0</v>
      </c>
      <c r="J101" s="75"/>
      <c r="K101" s="1"/>
      <c r="L101" s="1"/>
      <c r="M101" s="1"/>
      <c r="N101" s="1"/>
      <c r="O101" s="81"/>
      <c r="P101" s="541">
        <f t="shared" si="35"/>
        <v>0</v>
      </c>
      <c r="Q101" s="447"/>
      <c r="R101" s="1"/>
      <c r="S101" s="81"/>
      <c r="T101" s="490"/>
      <c r="U101" s="42"/>
      <c r="V101" s="44"/>
    </row>
    <row r="102" spans="1:22" ht="15.75" hidden="1" thickBot="1">
      <c r="B102" s="55"/>
      <c r="C102" s="2"/>
      <c r="D102" s="764" t="s">
        <v>508</v>
      </c>
      <c r="E102" s="764"/>
      <c r="F102" s="406">
        <f t="shared" si="50"/>
        <v>0</v>
      </c>
      <c r="G102" s="406">
        <f t="shared" si="51"/>
        <v>0</v>
      </c>
      <c r="H102" s="582">
        <f t="shared" si="51"/>
        <v>0</v>
      </c>
      <c r="I102" s="429">
        <f t="shared" si="52"/>
        <v>0</v>
      </c>
      <c r="J102" s="75"/>
      <c r="K102" s="1"/>
      <c r="L102" s="1"/>
      <c r="M102" s="1"/>
      <c r="N102" s="1"/>
      <c r="O102" s="81"/>
      <c r="P102" s="541">
        <f t="shared" si="35"/>
        <v>0</v>
      </c>
      <c r="Q102" s="447"/>
      <c r="R102" s="1"/>
      <c r="S102" s="81"/>
      <c r="T102" s="490"/>
      <c r="U102" s="42"/>
      <c r="V102" s="44"/>
    </row>
    <row r="103" spans="1:22" ht="15.75" hidden="1" thickBot="1">
      <c r="B103" s="55"/>
      <c r="C103" s="2"/>
      <c r="D103" s="764" t="s">
        <v>509</v>
      </c>
      <c r="E103" s="764"/>
      <c r="F103" s="406">
        <f t="shared" si="50"/>
        <v>0</v>
      </c>
      <c r="G103" s="406">
        <f t="shared" si="51"/>
        <v>0</v>
      </c>
      <c r="H103" s="582">
        <f t="shared" si="51"/>
        <v>0</v>
      </c>
      <c r="I103" s="429">
        <f t="shared" si="52"/>
        <v>0</v>
      </c>
      <c r="J103" s="75"/>
      <c r="K103" s="1"/>
      <c r="L103" s="1"/>
      <c r="M103" s="1"/>
      <c r="N103" s="1"/>
      <c r="O103" s="81"/>
      <c r="P103" s="541">
        <f t="shared" si="35"/>
        <v>0</v>
      </c>
      <c r="Q103" s="447"/>
      <c r="R103" s="1"/>
      <c r="S103" s="81"/>
      <c r="T103" s="490"/>
      <c r="U103" s="42"/>
      <c r="V103" s="44"/>
    </row>
    <row r="104" spans="1:22" ht="15.75" hidden="1" thickBot="1">
      <c r="B104" s="55"/>
      <c r="C104" s="2"/>
      <c r="D104" s="764" t="s">
        <v>510</v>
      </c>
      <c r="E104" s="764"/>
      <c r="F104" s="406">
        <f t="shared" si="50"/>
        <v>0</v>
      </c>
      <c r="G104" s="406">
        <f t="shared" si="51"/>
        <v>0</v>
      </c>
      <c r="H104" s="582">
        <f t="shared" si="51"/>
        <v>0</v>
      </c>
      <c r="I104" s="429">
        <f t="shared" si="52"/>
        <v>0</v>
      </c>
      <c r="J104" s="75"/>
      <c r="K104" s="1"/>
      <c r="L104" s="1"/>
      <c r="M104" s="1"/>
      <c r="N104" s="1"/>
      <c r="O104" s="81"/>
      <c r="P104" s="541">
        <f t="shared" si="35"/>
        <v>0</v>
      </c>
      <c r="Q104" s="447"/>
      <c r="R104" s="1"/>
      <c r="S104" s="81"/>
      <c r="T104" s="490"/>
      <c r="U104" s="42"/>
      <c r="V104" s="44"/>
    </row>
    <row r="105" spans="1:22" ht="25.5" hidden="1" customHeight="1">
      <c r="B105" s="55"/>
      <c r="C105" s="2"/>
      <c r="D105" s="735" t="s">
        <v>511</v>
      </c>
      <c r="E105" s="735"/>
      <c r="F105" s="409">
        <f t="shared" si="50"/>
        <v>0</v>
      </c>
      <c r="G105" s="409">
        <f t="shared" si="51"/>
        <v>0</v>
      </c>
      <c r="H105" s="585">
        <f t="shared" si="51"/>
        <v>0</v>
      </c>
      <c r="I105" s="432">
        <f t="shared" si="52"/>
        <v>0</v>
      </c>
      <c r="J105" s="75"/>
      <c r="K105" s="1"/>
      <c r="L105" s="1"/>
      <c r="M105" s="1"/>
      <c r="N105" s="1"/>
      <c r="O105" s="81"/>
      <c r="P105" s="541">
        <f t="shared" si="35"/>
        <v>0</v>
      </c>
      <c r="Q105" s="447"/>
      <c r="R105" s="1"/>
      <c r="S105" s="81"/>
      <c r="T105" s="490"/>
      <c r="U105" s="42"/>
      <c r="V105" s="44"/>
    </row>
    <row r="106" spans="1:22" ht="15.75" hidden="1" thickBot="1">
      <c r="B106" s="55"/>
      <c r="C106" s="2"/>
      <c r="D106" s="764" t="s">
        <v>805</v>
      </c>
      <c r="E106" s="764"/>
      <c r="F106" s="406">
        <f t="shared" si="50"/>
        <v>0</v>
      </c>
      <c r="G106" s="406">
        <f t="shared" si="51"/>
        <v>0</v>
      </c>
      <c r="H106" s="582">
        <f t="shared" si="51"/>
        <v>0</v>
      </c>
      <c r="I106" s="429">
        <f t="shared" si="52"/>
        <v>0</v>
      </c>
      <c r="J106" s="75"/>
      <c r="K106" s="1"/>
      <c r="L106" s="1"/>
      <c r="M106" s="1"/>
      <c r="N106" s="1"/>
      <c r="O106" s="81"/>
      <c r="P106" s="541">
        <f t="shared" si="35"/>
        <v>0</v>
      </c>
      <c r="Q106" s="447"/>
      <c r="R106" s="1"/>
      <c r="S106" s="81"/>
      <c r="T106" s="490"/>
      <c r="U106" s="42"/>
      <c r="V106" s="44"/>
    </row>
    <row r="107" spans="1:22" ht="25.5" hidden="1" customHeight="1">
      <c r="B107" s="55"/>
      <c r="C107" s="2"/>
      <c r="D107" s="735" t="s">
        <v>512</v>
      </c>
      <c r="E107" s="735"/>
      <c r="F107" s="409">
        <f t="shared" si="50"/>
        <v>0</v>
      </c>
      <c r="G107" s="409">
        <f t="shared" si="51"/>
        <v>0</v>
      </c>
      <c r="H107" s="585">
        <f t="shared" si="51"/>
        <v>0</v>
      </c>
      <c r="I107" s="432">
        <f t="shared" si="52"/>
        <v>0</v>
      </c>
      <c r="J107" s="75"/>
      <c r="K107" s="1"/>
      <c r="L107" s="1"/>
      <c r="M107" s="1"/>
      <c r="N107" s="1"/>
      <c r="O107" s="81"/>
      <c r="P107" s="541">
        <f t="shared" si="35"/>
        <v>0</v>
      </c>
      <c r="Q107" s="447"/>
      <c r="R107" s="1"/>
      <c r="S107" s="81"/>
      <c r="T107" s="490"/>
      <c r="U107" s="42"/>
      <c r="V107" s="44"/>
    </row>
    <row r="108" spans="1:22" ht="25.5" hidden="1" customHeight="1">
      <c r="B108" s="55"/>
      <c r="C108" s="2"/>
      <c r="D108" s="735" t="s">
        <v>513</v>
      </c>
      <c r="E108" s="735"/>
      <c r="F108" s="409">
        <f t="shared" si="50"/>
        <v>0</v>
      </c>
      <c r="G108" s="409">
        <f t="shared" si="51"/>
        <v>0</v>
      </c>
      <c r="H108" s="585">
        <f t="shared" si="51"/>
        <v>0</v>
      </c>
      <c r="I108" s="432">
        <f t="shared" si="52"/>
        <v>0</v>
      </c>
      <c r="J108" s="75"/>
      <c r="K108" s="1"/>
      <c r="L108" s="1"/>
      <c r="M108" s="1"/>
      <c r="N108" s="1"/>
      <c r="O108" s="81"/>
      <c r="P108" s="541">
        <f t="shared" si="35"/>
        <v>0</v>
      </c>
      <c r="Q108" s="447"/>
      <c r="R108" s="1"/>
      <c r="S108" s="81"/>
      <c r="T108" s="490"/>
      <c r="U108" s="42"/>
      <c r="V108" s="44"/>
    </row>
    <row r="109" spans="1:22" s="41" customFormat="1" ht="15" hidden="1" customHeight="1">
      <c r="A109" s="127" t="s">
        <v>230</v>
      </c>
      <c r="B109" s="108" t="s">
        <v>663</v>
      </c>
      <c r="C109" s="820" t="s">
        <v>806</v>
      </c>
      <c r="D109" s="821"/>
      <c r="E109" s="821"/>
      <c r="F109" s="408">
        <f>F110+F111+F112+F113+F114+F115+F116+F117+F118+F119</f>
        <v>0</v>
      </c>
      <c r="G109" s="408">
        <f>G110+G111+G112+G113+G114+G115+G116+G117+G118+G119</f>
        <v>0</v>
      </c>
      <c r="H109" s="584">
        <f>H110+H111+H112+H113+H114+H115+H116+H117+H118+H119</f>
        <v>0</v>
      </c>
      <c r="I109" s="431">
        <f>I110+I111+I112+I113+I114+I115+I116+I117+I118+I119</f>
        <v>0</v>
      </c>
      <c r="J109" s="110">
        <f t="shared" ref="J109:V109" si="53">J110+J111+J112+J113+J114+J115+J116+J117+J118+J119</f>
        <v>0</v>
      </c>
      <c r="K109" s="111">
        <f t="shared" si="53"/>
        <v>0</v>
      </c>
      <c r="L109" s="111">
        <f t="shared" si="53"/>
        <v>0</v>
      </c>
      <c r="M109" s="111">
        <f t="shared" si="53"/>
        <v>0</v>
      </c>
      <c r="N109" s="111">
        <f t="shared" si="53"/>
        <v>0</v>
      </c>
      <c r="O109" s="114">
        <f t="shared" si="53"/>
        <v>0</v>
      </c>
      <c r="P109" s="543">
        <f t="shared" si="35"/>
        <v>0</v>
      </c>
      <c r="Q109" s="449">
        <f t="shared" si="53"/>
        <v>0</v>
      </c>
      <c r="R109" s="111">
        <f t="shared" si="53"/>
        <v>0</v>
      </c>
      <c r="S109" s="114">
        <f t="shared" si="53"/>
        <v>0</v>
      </c>
      <c r="T109" s="491">
        <f t="shared" si="53"/>
        <v>0</v>
      </c>
      <c r="U109" s="113">
        <f t="shared" si="53"/>
        <v>0</v>
      </c>
      <c r="V109" s="115">
        <f t="shared" si="53"/>
        <v>0</v>
      </c>
    </row>
    <row r="110" spans="1:22" ht="15.75" hidden="1" thickBot="1">
      <c r="B110" s="55"/>
      <c r="C110" s="2"/>
      <c r="D110" s="764" t="s">
        <v>369</v>
      </c>
      <c r="E110" s="764"/>
      <c r="F110" s="406">
        <f t="shared" ref="F110:F119" si="54">SUM(I110:U110)</f>
        <v>0</v>
      </c>
      <c r="G110" s="406">
        <f t="shared" ref="G110:H119" si="55">SUM(I110:U110)</f>
        <v>0</v>
      </c>
      <c r="H110" s="582">
        <f t="shared" si="55"/>
        <v>0</v>
      </c>
      <c r="I110" s="429">
        <f t="shared" ref="I110:I119" si="56">SUM(J110:V110)</f>
        <v>0</v>
      </c>
      <c r="J110" s="75"/>
      <c r="K110" s="1"/>
      <c r="L110" s="1"/>
      <c r="M110" s="1"/>
      <c r="N110" s="1"/>
      <c r="O110" s="81"/>
      <c r="P110" s="541">
        <f t="shared" si="35"/>
        <v>0</v>
      </c>
      <c r="Q110" s="447"/>
      <c r="R110" s="1"/>
      <c r="S110" s="81"/>
      <c r="T110" s="490"/>
      <c r="U110" s="42"/>
      <c r="V110" s="44"/>
    </row>
    <row r="111" spans="1:22" ht="15.75" hidden="1" thickBot="1">
      <c r="B111" s="55"/>
      <c r="C111" s="2"/>
      <c r="D111" s="764" t="s">
        <v>514</v>
      </c>
      <c r="E111" s="764"/>
      <c r="F111" s="406">
        <f t="shared" si="54"/>
        <v>0</v>
      </c>
      <c r="G111" s="406">
        <f t="shared" si="55"/>
        <v>0</v>
      </c>
      <c r="H111" s="582">
        <f t="shared" si="55"/>
        <v>0</v>
      </c>
      <c r="I111" s="429">
        <f t="shared" si="56"/>
        <v>0</v>
      </c>
      <c r="J111" s="75"/>
      <c r="K111" s="1"/>
      <c r="L111" s="1"/>
      <c r="M111" s="1"/>
      <c r="N111" s="1"/>
      <c r="O111" s="81"/>
      <c r="P111" s="541">
        <f t="shared" si="35"/>
        <v>0</v>
      </c>
      <c r="Q111" s="447"/>
      <c r="R111" s="1"/>
      <c r="S111" s="81"/>
      <c r="T111" s="490"/>
      <c r="U111" s="42"/>
      <c r="V111" s="44"/>
    </row>
    <row r="112" spans="1:22" ht="15.75" hidden="1" thickBot="1">
      <c r="B112" s="55"/>
      <c r="C112" s="2"/>
      <c r="D112" s="764" t="s">
        <v>516</v>
      </c>
      <c r="E112" s="764"/>
      <c r="F112" s="406">
        <f t="shared" si="54"/>
        <v>0</v>
      </c>
      <c r="G112" s="406">
        <f t="shared" si="55"/>
        <v>0</v>
      </c>
      <c r="H112" s="582">
        <f t="shared" si="55"/>
        <v>0</v>
      </c>
      <c r="I112" s="429">
        <f t="shared" si="56"/>
        <v>0</v>
      </c>
      <c r="J112" s="75"/>
      <c r="K112" s="1"/>
      <c r="L112" s="1"/>
      <c r="M112" s="1"/>
      <c r="N112" s="1"/>
      <c r="O112" s="81"/>
      <c r="P112" s="541">
        <f t="shared" si="35"/>
        <v>0</v>
      </c>
      <c r="Q112" s="447"/>
      <c r="R112" s="1"/>
      <c r="S112" s="81"/>
      <c r="T112" s="490"/>
      <c r="U112" s="42"/>
      <c r="V112" s="44"/>
    </row>
    <row r="113" spans="1:22" ht="15.75" hidden="1" thickBot="1">
      <c r="B113" s="55"/>
      <c r="C113" s="2"/>
      <c r="D113" s="764" t="s">
        <v>808</v>
      </c>
      <c r="E113" s="764"/>
      <c r="F113" s="406">
        <f t="shared" si="54"/>
        <v>0</v>
      </c>
      <c r="G113" s="406">
        <f t="shared" si="55"/>
        <v>0</v>
      </c>
      <c r="H113" s="582">
        <f t="shared" si="55"/>
        <v>0</v>
      </c>
      <c r="I113" s="429">
        <f t="shared" si="56"/>
        <v>0</v>
      </c>
      <c r="J113" s="75"/>
      <c r="K113" s="1"/>
      <c r="L113" s="1"/>
      <c r="M113" s="1"/>
      <c r="N113" s="1"/>
      <c r="O113" s="81"/>
      <c r="P113" s="541">
        <f t="shared" si="35"/>
        <v>0</v>
      </c>
      <c r="Q113" s="447"/>
      <c r="R113" s="1"/>
      <c r="S113" s="81"/>
      <c r="T113" s="490"/>
      <c r="U113" s="42"/>
      <c r="V113" s="44"/>
    </row>
    <row r="114" spans="1:22" ht="15.75" hidden="1" thickBot="1">
      <c r="B114" s="55"/>
      <c r="C114" s="2"/>
      <c r="D114" s="764" t="s">
        <v>521</v>
      </c>
      <c r="E114" s="764"/>
      <c r="F114" s="406">
        <f t="shared" si="54"/>
        <v>0</v>
      </c>
      <c r="G114" s="406">
        <f t="shared" si="55"/>
        <v>0</v>
      </c>
      <c r="H114" s="582">
        <f t="shared" si="55"/>
        <v>0</v>
      </c>
      <c r="I114" s="429">
        <f t="shared" si="56"/>
        <v>0</v>
      </c>
      <c r="J114" s="75"/>
      <c r="K114" s="1"/>
      <c r="L114" s="1"/>
      <c r="M114" s="1"/>
      <c r="N114" s="1"/>
      <c r="O114" s="81"/>
      <c r="P114" s="541">
        <f t="shared" si="35"/>
        <v>0</v>
      </c>
      <c r="Q114" s="447"/>
      <c r="R114" s="1"/>
      <c r="S114" s="81"/>
      <c r="T114" s="490"/>
      <c r="U114" s="42"/>
      <c r="V114" s="44"/>
    </row>
    <row r="115" spans="1:22" ht="15.75" hidden="1" thickBot="1">
      <c r="B115" s="55"/>
      <c r="C115" s="2"/>
      <c r="D115" s="764" t="s">
        <v>519</v>
      </c>
      <c r="E115" s="764"/>
      <c r="F115" s="406">
        <f t="shared" si="54"/>
        <v>0</v>
      </c>
      <c r="G115" s="406">
        <f t="shared" si="55"/>
        <v>0</v>
      </c>
      <c r="H115" s="582">
        <f t="shared" si="55"/>
        <v>0</v>
      </c>
      <c r="I115" s="429">
        <f t="shared" si="56"/>
        <v>0</v>
      </c>
      <c r="J115" s="75"/>
      <c r="K115" s="1"/>
      <c r="L115" s="1"/>
      <c r="M115" s="1"/>
      <c r="N115" s="1"/>
      <c r="O115" s="81"/>
      <c r="P115" s="541">
        <f t="shared" si="35"/>
        <v>0</v>
      </c>
      <c r="Q115" s="447"/>
      <c r="R115" s="1"/>
      <c r="S115" s="81"/>
      <c r="T115" s="490"/>
      <c r="U115" s="42"/>
      <c r="V115" s="44"/>
    </row>
    <row r="116" spans="1:22" ht="25.5" hidden="1" customHeight="1">
      <c r="B116" s="55"/>
      <c r="C116" s="2"/>
      <c r="D116" s="735" t="s">
        <v>523</v>
      </c>
      <c r="E116" s="735"/>
      <c r="F116" s="409">
        <f t="shared" si="54"/>
        <v>0</v>
      </c>
      <c r="G116" s="409">
        <f t="shared" si="55"/>
        <v>0</v>
      </c>
      <c r="H116" s="585">
        <f t="shared" si="55"/>
        <v>0</v>
      </c>
      <c r="I116" s="432">
        <f t="shared" si="56"/>
        <v>0</v>
      </c>
      <c r="J116" s="75"/>
      <c r="K116" s="1"/>
      <c r="L116" s="1"/>
      <c r="M116" s="1"/>
      <c r="N116" s="1"/>
      <c r="O116" s="81"/>
      <c r="P116" s="541">
        <f t="shared" si="35"/>
        <v>0</v>
      </c>
      <c r="Q116" s="447"/>
      <c r="R116" s="1"/>
      <c r="S116" s="81"/>
      <c r="T116" s="490"/>
      <c r="U116" s="42"/>
      <c r="V116" s="44"/>
    </row>
    <row r="117" spans="1:22" ht="15.75" hidden="1" thickBot="1">
      <c r="B117" s="55"/>
      <c r="C117" s="2"/>
      <c r="D117" s="764" t="s">
        <v>807</v>
      </c>
      <c r="E117" s="764"/>
      <c r="F117" s="406">
        <f t="shared" si="54"/>
        <v>0</v>
      </c>
      <c r="G117" s="406">
        <f t="shared" si="55"/>
        <v>0</v>
      </c>
      <c r="H117" s="582">
        <f t="shared" si="55"/>
        <v>0</v>
      </c>
      <c r="I117" s="429">
        <f t="shared" si="56"/>
        <v>0</v>
      </c>
      <c r="J117" s="75"/>
      <c r="K117" s="1"/>
      <c r="L117" s="1"/>
      <c r="M117" s="1"/>
      <c r="N117" s="1"/>
      <c r="O117" s="81"/>
      <c r="P117" s="541">
        <f t="shared" si="35"/>
        <v>0</v>
      </c>
      <c r="Q117" s="447"/>
      <c r="R117" s="1"/>
      <c r="S117" s="81"/>
      <c r="T117" s="490"/>
      <c r="U117" s="42"/>
      <c r="V117" s="44"/>
    </row>
    <row r="118" spans="1:22" ht="25.5" hidden="1" customHeight="1">
      <c r="B118" s="55"/>
      <c r="C118" s="2"/>
      <c r="D118" s="735" t="s">
        <v>526</v>
      </c>
      <c r="E118" s="735"/>
      <c r="F118" s="409">
        <f t="shared" si="54"/>
        <v>0</v>
      </c>
      <c r="G118" s="409">
        <f t="shared" si="55"/>
        <v>0</v>
      </c>
      <c r="H118" s="585">
        <f t="shared" si="55"/>
        <v>0</v>
      </c>
      <c r="I118" s="432">
        <f t="shared" si="56"/>
        <v>0</v>
      </c>
      <c r="J118" s="75"/>
      <c r="K118" s="1"/>
      <c r="L118" s="1"/>
      <c r="M118" s="1"/>
      <c r="N118" s="1"/>
      <c r="O118" s="81"/>
      <c r="P118" s="541">
        <f t="shared" si="35"/>
        <v>0</v>
      </c>
      <c r="Q118" s="447"/>
      <c r="R118" s="1"/>
      <c r="S118" s="81"/>
      <c r="T118" s="490"/>
      <c r="U118" s="42"/>
      <c r="V118" s="44"/>
    </row>
    <row r="119" spans="1:22" ht="25.5" hidden="1" customHeight="1">
      <c r="B119" s="55"/>
      <c r="C119" s="2"/>
      <c r="D119" s="735" t="s">
        <v>528</v>
      </c>
      <c r="E119" s="735"/>
      <c r="F119" s="409">
        <f t="shared" si="54"/>
        <v>0</v>
      </c>
      <c r="G119" s="409">
        <f t="shared" si="55"/>
        <v>0</v>
      </c>
      <c r="H119" s="585">
        <f t="shared" si="55"/>
        <v>0</v>
      </c>
      <c r="I119" s="432">
        <f t="shared" si="56"/>
        <v>0</v>
      </c>
      <c r="J119" s="75"/>
      <c r="K119" s="1"/>
      <c r="L119" s="1"/>
      <c r="M119" s="1"/>
      <c r="N119" s="1"/>
      <c r="O119" s="81"/>
      <c r="P119" s="541">
        <f t="shared" si="35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>
      <c r="A120" s="127" t="s">
        <v>231</v>
      </c>
      <c r="B120" s="108" t="s">
        <v>664</v>
      </c>
      <c r="C120" s="777" t="s">
        <v>232</v>
      </c>
      <c r="D120" s="778"/>
      <c r="E120" s="778"/>
      <c r="F120" s="410">
        <f>F121+F122+F123+F124+F125+F126+F127+F128+F129+F130</f>
        <v>0</v>
      </c>
      <c r="G120" s="410">
        <f>G121+G122+G123+G124+G125+G126+G127+G128+G129+G130</f>
        <v>0</v>
      </c>
      <c r="H120" s="586">
        <f>H121+H122+H123+H124+H125+H126+H127+H128+H129+H130</f>
        <v>0</v>
      </c>
      <c r="I120" s="433">
        <f>I121+I122+I123+I124+I125+I126+I127+I128+I129+I130</f>
        <v>0</v>
      </c>
      <c r="J120" s="110">
        <f t="shared" ref="J120:V120" si="57">J121+J122+J123+J124+J125+J126+J127+J128+J129+J130</f>
        <v>0</v>
      </c>
      <c r="K120" s="111">
        <f t="shared" si="57"/>
        <v>0</v>
      </c>
      <c r="L120" s="111">
        <f t="shared" si="57"/>
        <v>0</v>
      </c>
      <c r="M120" s="111">
        <f t="shared" si="57"/>
        <v>0</v>
      </c>
      <c r="N120" s="111">
        <f t="shared" si="57"/>
        <v>0</v>
      </c>
      <c r="O120" s="114">
        <f t="shared" si="57"/>
        <v>0</v>
      </c>
      <c r="P120" s="543">
        <f t="shared" si="35"/>
        <v>0</v>
      </c>
      <c r="Q120" s="449">
        <f t="shared" si="57"/>
        <v>0</v>
      </c>
      <c r="R120" s="111">
        <f t="shared" si="57"/>
        <v>0</v>
      </c>
      <c r="S120" s="114">
        <f t="shared" si="57"/>
        <v>0</v>
      </c>
      <c r="T120" s="491">
        <f t="shared" si="57"/>
        <v>0</v>
      </c>
      <c r="U120" s="113">
        <f t="shared" si="57"/>
        <v>0</v>
      </c>
      <c r="V120" s="115">
        <f t="shared" si="57"/>
        <v>0</v>
      </c>
    </row>
    <row r="121" spans="1:22" ht="15.75" hidden="1" thickBot="1">
      <c r="B121" s="55"/>
      <c r="C121" s="2"/>
      <c r="D121" s="764" t="s">
        <v>368</v>
      </c>
      <c r="E121" s="764"/>
      <c r="F121" s="406">
        <f t="shared" ref="F121:F130" si="58">SUM(I121:U121)</f>
        <v>0</v>
      </c>
      <c r="G121" s="406">
        <f t="shared" ref="G121:H130" si="59">SUM(I121:U121)</f>
        <v>0</v>
      </c>
      <c r="H121" s="582">
        <f t="shared" si="59"/>
        <v>0</v>
      </c>
      <c r="I121" s="429">
        <f t="shared" ref="I121:I130" si="60">SUM(J121:V121)</f>
        <v>0</v>
      </c>
      <c r="J121" s="75"/>
      <c r="K121" s="1"/>
      <c r="L121" s="1"/>
      <c r="M121" s="1"/>
      <c r="N121" s="1"/>
      <c r="O121" s="81"/>
      <c r="P121" s="541">
        <f t="shared" si="35"/>
        <v>0</v>
      </c>
      <c r="Q121" s="447"/>
      <c r="R121" s="1"/>
      <c r="S121" s="81"/>
      <c r="T121" s="490"/>
      <c r="U121" s="42"/>
      <c r="V121" s="44"/>
    </row>
    <row r="122" spans="1:22" ht="15.75" hidden="1" thickBot="1">
      <c r="B122" s="55"/>
      <c r="C122" s="2"/>
      <c r="D122" s="764" t="s">
        <v>515</v>
      </c>
      <c r="E122" s="764"/>
      <c r="F122" s="406">
        <f t="shared" si="58"/>
        <v>0</v>
      </c>
      <c r="G122" s="406">
        <f t="shared" si="59"/>
        <v>0</v>
      </c>
      <c r="H122" s="582">
        <f t="shared" si="59"/>
        <v>0</v>
      </c>
      <c r="I122" s="429">
        <f t="shared" si="60"/>
        <v>0</v>
      </c>
      <c r="J122" s="75"/>
      <c r="K122" s="1"/>
      <c r="L122" s="1"/>
      <c r="M122" s="1"/>
      <c r="N122" s="1"/>
      <c r="O122" s="81"/>
      <c r="P122" s="541">
        <f t="shared" si="35"/>
        <v>0</v>
      </c>
      <c r="Q122" s="447"/>
      <c r="R122" s="1"/>
      <c r="S122" s="81"/>
      <c r="T122" s="490"/>
      <c r="U122" s="42"/>
      <c r="V122" s="44"/>
    </row>
    <row r="123" spans="1:22" ht="15.75" hidden="1" thickBot="1">
      <c r="B123" s="55"/>
      <c r="C123" s="2"/>
      <c r="D123" s="764" t="s">
        <v>517</v>
      </c>
      <c r="E123" s="764"/>
      <c r="F123" s="406">
        <f t="shared" si="58"/>
        <v>0</v>
      </c>
      <c r="G123" s="406">
        <f t="shared" si="59"/>
        <v>0</v>
      </c>
      <c r="H123" s="582">
        <f t="shared" si="59"/>
        <v>0</v>
      </c>
      <c r="I123" s="429">
        <f t="shared" si="60"/>
        <v>0</v>
      </c>
      <c r="J123" s="75"/>
      <c r="K123" s="1"/>
      <c r="L123" s="1"/>
      <c r="M123" s="1"/>
      <c r="N123" s="1"/>
      <c r="O123" s="81"/>
      <c r="P123" s="541">
        <f t="shared" si="35"/>
        <v>0</v>
      </c>
      <c r="Q123" s="447"/>
      <c r="R123" s="1"/>
      <c r="S123" s="81"/>
      <c r="T123" s="490"/>
      <c r="U123" s="42"/>
      <c r="V123" s="44"/>
    </row>
    <row r="124" spans="1:22" ht="15.75" hidden="1" thickBot="1">
      <c r="B124" s="55"/>
      <c r="C124" s="2"/>
      <c r="D124" s="764" t="s">
        <v>518</v>
      </c>
      <c r="E124" s="764"/>
      <c r="F124" s="406">
        <f t="shared" si="58"/>
        <v>0</v>
      </c>
      <c r="G124" s="406">
        <f t="shared" si="59"/>
        <v>0</v>
      </c>
      <c r="H124" s="582">
        <f t="shared" si="59"/>
        <v>0</v>
      </c>
      <c r="I124" s="429">
        <f t="shared" si="60"/>
        <v>0</v>
      </c>
      <c r="J124" s="75"/>
      <c r="K124" s="1"/>
      <c r="L124" s="1"/>
      <c r="M124" s="1"/>
      <c r="N124" s="1"/>
      <c r="O124" s="81"/>
      <c r="P124" s="541">
        <f t="shared" si="35"/>
        <v>0</v>
      </c>
      <c r="Q124" s="447"/>
      <c r="R124" s="1"/>
      <c r="S124" s="81"/>
      <c r="T124" s="490"/>
      <c r="U124" s="42"/>
      <c r="V124" s="44"/>
    </row>
    <row r="125" spans="1:22" ht="15.75" hidden="1" thickBot="1">
      <c r="B125" s="55"/>
      <c r="C125" s="2"/>
      <c r="D125" s="764" t="s">
        <v>522</v>
      </c>
      <c r="E125" s="764"/>
      <c r="F125" s="406">
        <f t="shared" si="58"/>
        <v>0</v>
      </c>
      <c r="G125" s="406">
        <f t="shared" si="59"/>
        <v>0</v>
      </c>
      <c r="H125" s="582">
        <f t="shared" si="59"/>
        <v>0</v>
      </c>
      <c r="I125" s="429">
        <f t="shared" si="60"/>
        <v>0</v>
      </c>
      <c r="J125" s="75"/>
      <c r="K125" s="1"/>
      <c r="L125" s="1"/>
      <c r="M125" s="1"/>
      <c r="N125" s="1"/>
      <c r="O125" s="81"/>
      <c r="P125" s="541">
        <f t="shared" si="35"/>
        <v>0</v>
      </c>
      <c r="Q125" s="447"/>
      <c r="R125" s="1"/>
      <c r="S125" s="81"/>
      <c r="T125" s="490"/>
      <c r="U125" s="42"/>
      <c r="V125" s="44"/>
    </row>
    <row r="126" spans="1:22" ht="15.75" hidden="1" thickBot="1">
      <c r="B126" s="55"/>
      <c r="C126" s="2"/>
      <c r="D126" s="764" t="s">
        <v>520</v>
      </c>
      <c r="E126" s="764"/>
      <c r="F126" s="406">
        <f t="shared" si="58"/>
        <v>0</v>
      </c>
      <c r="G126" s="406">
        <f t="shared" si="59"/>
        <v>0</v>
      </c>
      <c r="H126" s="582">
        <f t="shared" si="59"/>
        <v>0</v>
      </c>
      <c r="I126" s="429">
        <f t="shared" si="60"/>
        <v>0</v>
      </c>
      <c r="J126" s="75"/>
      <c r="K126" s="1"/>
      <c r="L126" s="1"/>
      <c r="M126" s="1"/>
      <c r="N126" s="1"/>
      <c r="O126" s="81"/>
      <c r="P126" s="541">
        <f t="shared" si="35"/>
        <v>0</v>
      </c>
      <c r="Q126" s="447"/>
      <c r="R126" s="1"/>
      <c r="S126" s="81"/>
      <c r="T126" s="490"/>
      <c r="U126" s="42"/>
      <c r="V126" s="44"/>
    </row>
    <row r="127" spans="1:22" ht="25.5" hidden="1" customHeight="1">
      <c r="B127" s="55"/>
      <c r="C127" s="2"/>
      <c r="D127" s="735" t="s">
        <v>524</v>
      </c>
      <c r="E127" s="735"/>
      <c r="F127" s="409">
        <f t="shared" si="58"/>
        <v>0</v>
      </c>
      <c r="G127" s="409">
        <f t="shared" si="59"/>
        <v>0</v>
      </c>
      <c r="H127" s="585">
        <f t="shared" si="59"/>
        <v>0</v>
      </c>
      <c r="I127" s="432">
        <f t="shared" si="60"/>
        <v>0</v>
      </c>
      <c r="J127" s="75"/>
      <c r="K127" s="1"/>
      <c r="L127" s="1"/>
      <c r="M127" s="1"/>
      <c r="N127" s="1"/>
      <c r="O127" s="81"/>
      <c r="P127" s="541">
        <f t="shared" si="35"/>
        <v>0</v>
      </c>
      <c r="Q127" s="447"/>
      <c r="R127" s="1"/>
      <c r="S127" s="81"/>
      <c r="T127" s="490"/>
      <c r="U127" s="42"/>
      <c r="V127" s="44"/>
    </row>
    <row r="128" spans="1:22" ht="15.75" hidden="1" thickBot="1">
      <c r="B128" s="55"/>
      <c r="C128" s="2"/>
      <c r="D128" s="764" t="s">
        <v>525</v>
      </c>
      <c r="E128" s="764"/>
      <c r="F128" s="406">
        <f t="shared" si="58"/>
        <v>0</v>
      </c>
      <c r="G128" s="406">
        <f t="shared" si="59"/>
        <v>0</v>
      </c>
      <c r="H128" s="582">
        <f t="shared" si="59"/>
        <v>0</v>
      </c>
      <c r="I128" s="429">
        <f t="shared" si="60"/>
        <v>0</v>
      </c>
      <c r="J128" s="75"/>
      <c r="K128" s="1"/>
      <c r="L128" s="1"/>
      <c r="M128" s="1"/>
      <c r="N128" s="1"/>
      <c r="O128" s="81"/>
      <c r="P128" s="541">
        <f t="shared" si="35"/>
        <v>0</v>
      </c>
      <c r="Q128" s="447"/>
      <c r="R128" s="1"/>
      <c r="S128" s="81"/>
      <c r="T128" s="490"/>
      <c r="U128" s="42"/>
      <c r="V128" s="44"/>
    </row>
    <row r="129" spans="1:22" ht="25.5" hidden="1" customHeight="1">
      <c r="B129" s="55"/>
      <c r="C129" s="2"/>
      <c r="D129" s="735" t="s">
        <v>527</v>
      </c>
      <c r="E129" s="735"/>
      <c r="F129" s="409">
        <f t="shared" si="58"/>
        <v>0</v>
      </c>
      <c r="G129" s="409">
        <f t="shared" si="59"/>
        <v>0</v>
      </c>
      <c r="H129" s="585">
        <f t="shared" si="59"/>
        <v>0</v>
      </c>
      <c r="I129" s="432">
        <f t="shared" si="60"/>
        <v>0</v>
      </c>
      <c r="J129" s="75"/>
      <c r="K129" s="1"/>
      <c r="L129" s="1"/>
      <c r="M129" s="1"/>
      <c r="N129" s="1"/>
      <c r="O129" s="81"/>
      <c r="P129" s="541">
        <f t="shared" si="35"/>
        <v>0</v>
      </c>
      <c r="Q129" s="447"/>
      <c r="R129" s="1"/>
      <c r="S129" s="81"/>
      <c r="T129" s="490"/>
      <c r="U129" s="42"/>
      <c r="V129" s="44"/>
    </row>
    <row r="130" spans="1:22" ht="25.5" hidden="1" customHeight="1">
      <c r="B130" s="55"/>
      <c r="C130" s="2"/>
      <c r="D130" s="735" t="s">
        <v>529</v>
      </c>
      <c r="E130" s="735"/>
      <c r="F130" s="409">
        <f t="shared" si="58"/>
        <v>0</v>
      </c>
      <c r="G130" s="409">
        <f t="shared" si="59"/>
        <v>0</v>
      </c>
      <c r="H130" s="585">
        <f t="shared" si="59"/>
        <v>0</v>
      </c>
      <c r="I130" s="432">
        <f t="shared" si="60"/>
        <v>0</v>
      </c>
      <c r="J130" s="75"/>
      <c r="K130" s="1"/>
      <c r="L130" s="1"/>
      <c r="M130" s="1"/>
      <c r="N130" s="1"/>
      <c r="O130" s="81"/>
      <c r="P130" s="541">
        <f t="shared" si="35"/>
        <v>0</v>
      </c>
      <c r="Q130" s="447"/>
      <c r="R130" s="1"/>
      <c r="S130" s="81"/>
      <c r="T130" s="490"/>
      <c r="U130" s="42"/>
      <c r="V130" s="44"/>
    </row>
    <row r="131" spans="1:22" s="41" customFormat="1" ht="27.75" hidden="1" customHeight="1">
      <c r="A131" s="127" t="s">
        <v>233</v>
      </c>
      <c r="B131" s="108" t="s">
        <v>665</v>
      </c>
      <c r="C131" s="820" t="s">
        <v>809</v>
      </c>
      <c r="D131" s="821"/>
      <c r="E131" s="821"/>
      <c r="F131" s="408">
        <f>F132+F133</f>
        <v>0</v>
      </c>
      <c r="G131" s="408">
        <f>G132+G133</f>
        <v>0</v>
      </c>
      <c r="H131" s="584">
        <f>H132+H133</f>
        <v>0</v>
      </c>
      <c r="I131" s="431">
        <f>I132+I133</f>
        <v>0</v>
      </c>
      <c r="J131" s="110">
        <f t="shared" ref="J131:V131" si="61">J132+J133</f>
        <v>0</v>
      </c>
      <c r="K131" s="111">
        <f t="shared" si="61"/>
        <v>0</v>
      </c>
      <c r="L131" s="111">
        <f t="shared" si="61"/>
        <v>0</v>
      </c>
      <c r="M131" s="111">
        <f t="shared" si="61"/>
        <v>0</v>
      </c>
      <c r="N131" s="111">
        <f t="shared" si="61"/>
        <v>0</v>
      </c>
      <c r="O131" s="114">
        <f t="shared" si="61"/>
        <v>0</v>
      </c>
      <c r="P131" s="543">
        <f t="shared" ref="P131:P194" si="62">SUM(J131:O131)</f>
        <v>0</v>
      </c>
      <c r="Q131" s="449">
        <f t="shared" si="61"/>
        <v>0</v>
      </c>
      <c r="R131" s="111">
        <f t="shared" si="61"/>
        <v>0</v>
      </c>
      <c r="S131" s="114">
        <f t="shared" si="61"/>
        <v>0</v>
      </c>
      <c r="T131" s="491">
        <f t="shared" si="61"/>
        <v>0</v>
      </c>
      <c r="U131" s="113">
        <f t="shared" si="61"/>
        <v>0</v>
      </c>
      <c r="V131" s="115">
        <f t="shared" si="61"/>
        <v>0</v>
      </c>
    </row>
    <row r="132" spans="1:22" ht="15.75" hidden="1" thickBot="1">
      <c r="B132" s="55"/>
      <c r="C132" s="2"/>
      <c r="D132" s="764" t="s">
        <v>531</v>
      </c>
      <c r="E132" s="764"/>
      <c r="F132" s="406">
        <f>SUM(I132:U132)</f>
        <v>0</v>
      </c>
      <c r="G132" s="406">
        <f>SUM(I132:U132)</f>
        <v>0</v>
      </c>
      <c r="H132" s="582">
        <f>SUM(J132:V132)</f>
        <v>0</v>
      </c>
      <c r="I132" s="429">
        <f>SUM(J132:V132)</f>
        <v>0</v>
      </c>
      <c r="J132" s="75"/>
      <c r="K132" s="1"/>
      <c r="L132" s="1"/>
      <c r="M132" s="1"/>
      <c r="N132" s="1"/>
      <c r="O132" s="81"/>
      <c r="P132" s="541">
        <f t="shared" si="62"/>
        <v>0</v>
      </c>
      <c r="Q132" s="447"/>
      <c r="R132" s="1"/>
      <c r="S132" s="81"/>
      <c r="T132" s="490"/>
      <c r="U132" s="42"/>
      <c r="V132" s="44"/>
    </row>
    <row r="133" spans="1:22" ht="25.5" hidden="1" customHeight="1">
      <c r="B133" s="55"/>
      <c r="C133" s="2"/>
      <c r="D133" s="735" t="s">
        <v>530</v>
      </c>
      <c r="E133" s="735"/>
      <c r="F133" s="409">
        <f>SUM(I133:U133)</f>
        <v>0</v>
      </c>
      <c r="G133" s="409">
        <f>SUM(I133:U133)</f>
        <v>0</v>
      </c>
      <c r="H133" s="585">
        <f>SUM(J133:V133)</f>
        <v>0</v>
      </c>
      <c r="I133" s="432">
        <f>SUM(J133:V133)</f>
        <v>0</v>
      </c>
      <c r="J133" s="75"/>
      <c r="K133" s="1"/>
      <c r="L133" s="1"/>
      <c r="M133" s="1"/>
      <c r="N133" s="1"/>
      <c r="O133" s="81"/>
      <c r="P133" s="541">
        <f t="shared" si="62"/>
        <v>0</v>
      </c>
      <c r="Q133" s="447"/>
      <c r="R133" s="1"/>
      <c r="S133" s="81"/>
      <c r="T133" s="490"/>
      <c r="U133" s="42"/>
      <c r="V133" s="44"/>
    </row>
    <row r="134" spans="1:22" s="41" customFormat="1" ht="15.75" hidden="1" thickBot="1">
      <c r="A134" s="127" t="s">
        <v>234</v>
      </c>
      <c r="B134" s="108" t="s">
        <v>667</v>
      </c>
      <c r="C134" s="820" t="s">
        <v>810</v>
      </c>
      <c r="D134" s="821"/>
      <c r="E134" s="821"/>
      <c r="F134" s="408">
        <f>F135+F136+F137+F138+F139+F140+F141+F142+F143+F144+F145</f>
        <v>0</v>
      </c>
      <c r="G134" s="408">
        <f>G135+G136+G137+G138+G139+G140+G141+G142+G143+G144+G145</f>
        <v>0</v>
      </c>
      <c r="H134" s="584">
        <f>H135+H136+H137+H138+H139+H140+H141+H142+H143+H144+H145</f>
        <v>0</v>
      </c>
      <c r="I134" s="431">
        <f>I135+I136+I137+I138+I139+I140+I141+I142+I143+I144+I145</f>
        <v>0</v>
      </c>
      <c r="J134" s="110">
        <f t="shared" ref="J134:V134" si="63">J135+J136+J137+J138+J139+J140+J141+J142+J143+J144+J145</f>
        <v>0</v>
      </c>
      <c r="K134" s="111">
        <f t="shared" si="63"/>
        <v>0</v>
      </c>
      <c r="L134" s="111">
        <f t="shared" si="63"/>
        <v>0</v>
      </c>
      <c r="M134" s="111">
        <f t="shared" si="63"/>
        <v>0</v>
      </c>
      <c r="N134" s="111">
        <f t="shared" si="63"/>
        <v>0</v>
      </c>
      <c r="O134" s="114">
        <f t="shared" si="63"/>
        <v>0</v>
      </c>
      <c r="P134" s="543">
        <f t="shared" si="62"/>
        <v>0</v>
      </c>
      <c r="Q134" s="449">
        <f t="shared" si="63"/>
        <v>0</v>
      </c>
      <c r="R134" s="111">
        <f t="shared" si="63"/>
        <v>0</v>
      </c>
      <c r="S134" s="114">
        <f t="shared" si="63"/>
        <v>0</v>
      </c>
      <c r="T134" s="491">
        <f t="shared" si="63"/>
        <v>0</v>
      </c>
      <c r="U134" s="113">
        <f t="shared" si="63"/>
        <v>0</v>
      </c>
      <c r="V134" s="115">
        <f t="shared" si="63"/>
        <v>0</v>
      </c>
    </row>
    <row r="135" spans="1:22" ht="15.75" hidden="1" thickBot="1">
      <c r="B135" s="55"/>
      <c r="C135" s="2"/>
      <c r="D135" s="764" t="s">
        <v>354</v>
      </c>
      <c r="E135" s="764"/>
      <c r="F135" s="406">
        <f t="shared" ref="F135:F148" si="64">SUM(I135:U135)</f>
        <v>0</v>
      </c>
      <c r="G135" s="406">
        <f t="shared" ref="G135:H148" si="65">SUM(I135:U135)</f>
        <v>0</v>
      </c>
      <c r="H135" s="582">
        <f t="shared" si="65"/>
        <v>0</v>
      </c>
      <c r="I135" s="429">
        <f t="shared" ref="I135:I148" si="66">SUM(J135:V135)</f>
        <v>0</v>
      </c>
      <c r="J135" s="75"/>
      <c r="K135" s="1"/>
      <c r="L135" s="1"/>
      <c r="M135" s="1"/>
      <c r="N135" s="1"/>
      <c r="O135" s="81"/>
      <c r="P135" s="541">
        <f t="shared" si="62"/>
        <v>0</v>
      </c>
      <c r="Q135" s="447"/>
      <c r="R135" s="1"/>
      <c r="S135" s="81"/>
      <c r="T135" s="490"/>
      <c r="U135" s="42"/>
      <c r="V135" s="44"/>
    </row>
    <row r="136" spans="1:22" ht="15.75" hidden="1" thickBot="1">
      <c r="B136" s="55"/>
      <c r="C136" s="2"/>
      <c r="D136" s="764" t="s">
        <v>357</v>
      </c>
      <c r="E136" s="764"/>
      <c r="F136" s="406">
        <f t="shared" si="64"/>
        <v>0</v>
      </c>
      <c r="G136" s="406">
        <f t="shared" si="65"/>
        <v>0</v>
      </c>
      <c r="H136" s="582">
        <f t="shared" si="65"/>
        <v>0</v>
      </c>
      <c r="I136" s="429">
        <f t="shared" si="66"/>
        <v>0</v>
      </c>
      <c r="J136" s="75"/>
      <c r="K136" s="1"/>
      <c r="L136" s="1"/>
      <c r="M136" s="1"/>
      <c r="N136" s="1"/>
      <c r="O136" s="81"/>
      <c r="P136" s="541">
        <f t="shared" si="62"/>
        <v>0</v>
      </c>
      <c r="Q136" s="447"/>
      <c r="R136" s="1"/>
      <c r="S136" s="81"/>
      <c r="T136" s="490"/>
      <c r="U136" s="42"/>
      <c r="V136" s="44"/>
    </row>
    <row r="137" spans="1:22" ht="15.75" hidden="1" thickBot="1">
      <c r="B137" s="55"/>
      <c r="C137" s="2"/>
      <c r="D137" s="764" t="s">
        <v>358</v>
      </c>
      <c r="E137" s="764"/>
      <c r="F137" s="406">
        <f t="shared" si="64"/>
        <v>0</v>
      </c>
      <c r="G137" s="406">
        <f t="shared" si="65"/>
        <v>0</v>
      </c>
      <c r="H137" s="582">
        <f t="shared" si="65"/>
        <v>0</v>
      </c>
      <c r="I137" s="429">
        <f t="shared" si="66"/>
        <v>0</v>
      </c>
      <c r="J137" s="75"/>
      <c r="K137" s="1"/>
      <c r="L137" s="1"/>
      <c r="M137" s="1"/>
      <c r="N137" s="1"/>
      <c r="O137" s="81"/>
      <c r="P137" s="541">
        <f t="shared" si="62"/>
        <v>0</v>
      </c>
      <c r="Q137" s="447"/>
      <c r="R137" s="1"/>
      <c r="S137" s="81"/>
      <c r="T137" s="490"/>
      <c r="U137" s="42"/>
      <c r="V137" s="44"/>
    </row>
    <row r="138" spans="1:22" ht="15.75" hidden="1" thickBot="1">
      <c r="B138" s="55"/>
      <c r="C138" s="2"/>
      <c r="D138" s="764" t="s">
        <v>355</v>
      </c>
      <c r="E138" s="764"/>
      <c r="F138" s="406">
        <f t="shared" si="64"/>
        <v>0</v>
      </c>
      <c r="G138" s="406">
        <f t="shared" si="65"/>
        <v>0</v>
      </c>
      <c r="H138" s="582">
        <f t="shared" si="65"/>
        <v>0</v>
      </c>
      <c r="I138" s="429">
        <f t="shared" si="66"/>
        <v>0</v>
      </c>
      <c r="J138" s="75"/>
      <c r="K138" s="1"/>
      <c r="L138" s="1"/>
      <c r="M138" s="1"/>
      <c r="N138" s="1"/>
      <c r="O138" s="81"/>
      <c r="P138" s="541">
        <f t="shared" si="62"/>
        <v>0</v>
      </c>
      <c r="Q138" s="447"/>
      <c r="R138" s="1"/>
      <c r="S138" s="81"/>
      <c r="T138" s="490"/>
      <c r="U138" s="42"/>
      <c r="V138" s="44"/>
    </row>
    <row r="139" spans="1:22" ht="15.75" hidden="1" thickBot="1">
      <c r="B139" s="55"/>
      <c r="C139" s="2"/>
      <c r="D139" s="764" t="s">
        <v>811</v>
      </c>
      <c r="E139" s="764"/>
      <c r="F139" s="406">
        <f t="shared" si="64"/>
        <v>0</v>
      </c>
      <c r="G139" s="406">
        <f t="shared" si="65"/>
        <v>0</v>
      </c>
      <c r="H139" s="582">
        <f t="shared" si="65"/>
        <v>0</v>
      </c>
      <c r="I139" s="429">
        <f t="shared" si="66"/>
        <v>0</v>
      </c>
      <c r="J139" s="75"/>
      <c r="K139" s="1"/>
      <c r="L139" s="1"/>
      <c r="M139" s="1"/>
      <c r="N139" s="1"/>
      <c r="O139" s="81"/>
      <c r="P139" s="541">
        <f t="shared" si="62"/>
        <v>0</v>
      </c>
      <c r="Q139" s="447"/>
      <c r="R139" s="1"/>
      <c r="S139" s="81"/>
      <c r="T139" s="490"/>
      <c r="U139" s="42"/>
      <c r="V139" s="44"/>
    </row>
    <row r="140" spans="1:22" ht="25.5" hidden="1" customHeight="1">
      <c r="B140" s="55"/>
      <c r="C140" s="2"/>
      <c r="D140" s="735" t="s">
        <v>532</v>
      </c>
      <c r="E140" s="735"/>
      <c r="F140" s="409">
        <f t="shared" si="64"/>
        <v>0</v>
      </c>
      <c r="G140" s="409">
        <f t="shared" si="65"/>
        <v>0</v>
      </c>
      <c r="H140" s="585">
        <f t="shared" si="65"/>
        <v>0</v>
      </c>
      <c r="I140" s="432">
        <f t="shared" si="66"/>
        <v>0</v>
      </c>
      <c r="J140" s="75"/>
      <c r="K140" s="1"/>
      <c r="L140" s="1"/>
      <c r="M140" s="1"/>
      <c r="N140" s="1"/>
      <c r="O140" s="81"/>
      <c r="P140" s="541">
        <f t="shared" si="62"/>
        <v>0</v>
      </c>
      <c r="Q140" s="447"/>
      <c r="R140" s="1"/>
      <c r="S140" s="81"/>
      <c r="T140" s="490"/>
      <c r="U140" s="42"/>
      <c r="V140" s="44"/>
    </row>
    <row r="141" spans="1:22" ht="25.5" hidden="1" customHeight="1">
      <c r="B141" s="55"/>
      <c r="C141" s="2"/>
      <c r="D141" s="735" t="s">
        <v>533</v>
      </c>
      <c r="E141" s="735"/>
      <c r="F141" s="409">
        <f t="shared" si="64"/>
        <v>0</v>
      </c>
      <c r="G141" s="409">
        <f t="shared" si="65"/>
        <v>0</v>
      </c>
      <c r="H141" s="585">
        <f t="shared" si="65"/>
        <v>0</v>
      </c>
      <c r="I141" s="432">
        <f t="shared" si="66"/>
        <v>0</v>
      </c>
      <c r="J141" s="75"/>
      <c r="K141" s="1"/>
      <c r="L141" s="1"/>
      <c r="M141" s="1"/>
      <c r="N141" s="1"/>
      <c r="O141" s="81"/>
      <c r="P141" s="541">
        <f t="shared" si="62"/>
        <v>0</v>
      </c>
      <c r="Q141" s="447"/>
      <c r="R141" s="1"/>
      <c r="S141" s="81"/>
      <c r="T141" s="490"/>
      <c r="U141" s="42"/>
      <c r="V141" s="44"/>
    </row>
    <row r="142" spans="1:22" ht="15.75" hidden="1" thickBot="1">
      <c r="B142" s="55"/>
      <c r="C142" s="2"/>
      <c r="D142" s="764" t="s">
        <v>364</v>
      </c>
      <c r="E142" s="764"/>
      <c r="F142" s="406">
        <f t="shared" si="64"/>
        <v>0</v>
      </c>
      <c r="G142" s="406">
        <f t="shared" si="65"/>
        <v>0</v>
      </c>
      <c r="H142" s="582">
        <f t="shared" si="65"/>
        <v>0</v>
      </c>
      <c r="I142" s="429">
        <f t="shared" si="66"/>
        <v>0</v>
      </c>
      <c r="J142" s="75"/>
      <c r="K142" s="1"/>
      <c r="L142" s="1"/>
      <c r="M142" s="1"/>
      <c r="N142" s="1"/>
      <c r="O142" s="81"/>
      <c r="P142" s="541">
        <f t="shared" si="62"/>
        <v>0</v>
      </c>
      <c r="Q142" s="447"/>
      <c r="R142" s="1"/>
      <c r="S142" s="81"/>
      <c r="T142" s="490"/>
      <c r="U142" s="42"/>
      <c r="V142" s="44"/>
    </row>
    <row r="143" spans="1:22" ht="15.75" hidden="1" thickBot="1">
      <c r="B143" s="55"/>
      <c r="C143" s="2"/>
      <c r="D143" s="764" t="s">
        <v>356</v>
      </c>
      <c r="E143" s="764"/>
      <c r="F143" s="406">
        <f t="shared" si="64"/>
        <v>0</v>
      </c>
      <c r="G143" s="406">
        <f t="shared" si="65"/>
        <v>0</v>
      </c>
      <c r="H143" s="582">
        <f t="shared" si="65"/>
        <v>0</v>
      </c>
      <c r="I143" s="429">
        <f t="shared" si="66"/>
        <v>0</v>
      </c>
      <c r="J143" s="75"/>
      <c r="K143" s="1"/>
      <c r="L143" s="1"/>
      <c r="M143" s="1"/>
      <c r="N143" s="1"/>
      <c r="O143" s="81"/>
      <c r="P143" s="541">
        <f t="shared" si="62"/>
        <v>0</v>
      </c>
      <c r="Q143" s="447"/>
      <c r="R143" s="1"/>
      <c r="S143" s="81"/>
      <c r="T143" s="490"/>
      <c r="U143" s="42"/>
      <c r="V143" s="44"/>
    </row>
    <row r="144" spans="1:22" ht="25.5" hidden="1" customHeight="1">
      <c r="B144" s="55"/>
      <c r="C144" s="2"/>
      <c r="D144" s="735" t="s">
        <v>534</v>
      </c>
      <c r="E144" s="735"/>
      <c r="F144" s="409">
        <f t="shared" si="64"/>
        <v>0</v>
      </c>
      <c r="G144" s="409">
        <f t="shared" si="65"/>
        <v>0</v>
      </c>
      <c r="H144" s="585">
        <f t="shared" si="65"/>
        <v>0</v>
      </c>
      <c r="I144" s="432">
        <f t="shared" si="66"/>
        <v>0</v>
      </c>
      <c r="J144" s="75"/>
      <c r="K144" s="1"/>
      <c r="L144" s="1"/>
      <c r="M144" s="1"/>
      <c r="N144" s="1"/>
      <c r="O144" s="81"/>
      <c r="P144" s="541">
        <f t="shared" si="62"/>
        <v>0</v>
      </c>
      <c r="Q144" s="447"/>
      <c r="R144" s="1"/>
      <c r="S144" s="81"/>
      <c r="T144" s="490"/>
      <c r="U144" s="42"/>
      <c r="V144" s="44"/>
    </row>
    <row r="145" spans="1:22" ht="15.75" hidden="1" thickBot="1">
      <c r="B145" s="55"/>
      <c r="C145" s="2"/>
      <c r="D145" s="764" t="s">
        <v>535</v>
      </c>
      <c r="E145" s="764"/>
      <c r="F145" s="406">
        <f t="shared" si="64"/>
        <v>0</v>
      </c>
      <c r="G145" s="406">
        <f t="shared" si="65"/>
        <v>0</v>
      </c>
      <c r="H145" s="582">
        <f t="shared" si="65"/>
        <v>0</v>
      </c>
      <c r="I145" s="429">
        <f t="shared" si="66"/>
        <v>0</v>
      </c>
      <c r="J145" s="75"/>
      <c r="K145" s="1"/>
      <c r="L145" s="1"/>
      <c r="M145" s="1"/>
      <c r="N145" s="1"/>
      <c r="O145" s="81"/>
      <c r="P145" s="541">
        <f t="shared" si="62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>
      <c r="A146" s="127" t="s">
        <v>235</v>
      </c>
      <c r="B146" s="108" t="s">
        <v>666</v>
      </c>
      <c r="C146" s="777" t="s">
        <v>236</v>
      </c>
      <c r="D146" s="778"/>
      <c r="E146" s="778"/>
      <c r="F146" s="410">
        <f t="shared" si="64"/>
        <v>0</v>
      </c>
      <c r="G146" s="410">
        <f t="shared" si="65"/>
        <v>0</v>
      </c>
      <c r="H146" s="586">
        <f t="shared" si="65"/>
        <v>0</v>
      </c>
      <c r="I146" s="433">
        <f t="shared" si="66"/>
        <v>0</v>
      </c>
      <c r="J146" s="110"/>
      <c r="K146" s="111"/>
      <c r="L146" s="111"/>
      <c r="M146" s="111"/>
      <c r="N146" s="111"/>
      <c r="O146" s="114"/>
      <c r="P146" s="543">
        <f t="shared" si="62"/>
        <v>0</v>
      </c>
      <c r="Q146" s="449"/>
      <c r="R146" s="111"/>
      <c r="S146" s="114"/>
      <c r="T146" s="491"/>
      <c r="U146" s="113"/>
      <c r="V146" s="115"/>
    </row>
    <row r="147" spans="1:22" s="41" customFormat="1" ht="15.75" hidden="1" thickBot="1">
      <c r="A147" s="127" t="s">
        <v>237</v>
      </c>
      <c r="B147" s="108" t="s">
        <v>668</v>
      </c>
      <c r="C147" s="777" t="s">
        <v>238</v>
      </c>
      <c r="D147" s="778"/>
      <c r="E147" s="778"/>
      <c r="F147" s="410">
        <f t="shared" si="64"/>
        <v>0</v>
      </c>
      <c r="G147" s="410">
        <f t="shared" si="65"/>
        <v>0</v>
      </c>
      <c r="H147" s="586">
        <f t="shared" si="65"/>
        <v>0</v>
      </c>
      <c r="I147" s="433">
        <f t="shared" si="66"/>
        <v>0</v>
      </c>
      <c r="J147" s="110"/>
      <c r="K147" s="111"/>
      <c r="L147" s="111"/>
      <c r="M147" s="111"/>
      <c r="N147" s="111"/>
      <c r="O147" s="114"/>
      <c r="P147" s="543">
        <f t="shared" si="62"/>
        <v>0</v>
      </c>
      <c r="Q147" s="449"/>
      <c r="R147" s="111"/>
      <c r="S147" s="114"/>
      <c r="T147" s="491"/>
      <c r="U147" s="113"/>
      <c r="V147" s="115"/>
    </row>
    <row r="148" spans="1:22" s="41" customFormat="1" ht="15.75" hidden="1" thickBot="1">
      <c r="A148" s="127" t="s">
        <v>239</v>
      </c>
      <c r="B148" s="108" t="s">
        <v>669</v>
      </c>
      <c r="C148" s="777" t="s">
        <v>240</v>
      </c>
      <c r="D148" s="778"/>
      <c r="E148" s="778"/>
      <c r="F148" s="410">
        <f t="shared" si="64"/>
        <v>0</v>
      </c>
      <c r="G148" s="410">
        <f t="shared" si="65"/>
        <v>0</v>
      </c>
      <c r="H148" s="586">
        <f t="shared" si="65"/>
        <v>0</v>
      </c>
      <c r="I148" s="433">
        <f t="shared" si="66"/>
        <v>0</v>
      </c>
      <c r="J148" s="110"/>
      <c r="K148" s="111"/>
      <c r="L148" s="111"/>
      <c r="M148" s="111"/>
      <c r="N148" s="111"/>
      <c r="O148" s="114"/>
      <c r="P148" s="543">
        <f t="shared" si="62"/>
        <v>0</v>
      </c>
      <c r="Q148" s="449"/>
      <c r="R148" s="111"/>
      <c r="S148" s="114"/>
      <c r="T148" s="491"/>
      <c r="U148" s="113"/>
      <c r="V148" s="115"/>
    </row>
    <row r="149" spans="1:22" s="41" customFormat="1" ht="15.75" hidden="1" thickBot="1">
      <c r="A149" s="127" t="s">
        <v>241</v>
      </c>
      <c r="B149" s="108" t="s">
        <v>670</v>
      </c>
      <c r="C149" s="777" t="s">
        <v>242</v>
      </c>
      <c r="D149" s="778"/>
      <c r="E149" s="778"/>
      <c r="F149" s="410">
        <f>F150+F151+F152+F153+F154+F155+F156+F157+F158+F159</f>
        <v>0</v>
      </c>
      <c r="G149" s="410">
        <f>G150+G151+G152+G153+G154+G155+G156+G157+G158+G159</f>
        <v>0</v>
      </c>
      <c r="H149" s="586">
        <f>H150+H151+H152+H153+H154+H155+H156+H157+H158+H159</f>
        <v>0</v>
      </c>
      <c r="I149" s="433">
        <f>I150+I151+I152+I153+I154+I155+I156+I157+I158+I159</f>
        <v>0</v>
      </c>
      <c r="J149" s="110">
        <f t="shared" ref="J149:V149" si="67">J150+J151+J152+J153+J154+J155+J156+J157+J158+J159</f>
        <v>0</v>
      </c>
      <c r="K149" s="111">
        <f t="shared" si="67"/>
        <v>0</v>
      </c>
      <c r="L149" s="111">
        <f t="shared" si="67"/>
        <v>0</v>
      </c>
      <c r="M149" s="111">
        <f t="shared" si="67"/>
        <v>0</v>
      </c>
      <c r="N149" s="111">
        <f t="shared" si="67"/>
        <v>0</v>
      </c>
      <c r="O149" s="114">
        <f t="shared" si="67"/>
        <v>0</v>
      </c>
      <c r="P149" s="543">
        <f t="shared" si="62"/>
        <v>0</v>
      </c>
      <c r="Q149" s="449">
        <f t="shared" si="67"/>
        <v>0</v>
      </c>
      <c r="R149" s="111">
        <f t="shared" si="67"/>
        <v>0</v>
      </c>
      <c r="S149" s="114">
        <f t="shared" si="67"/>
        <v>0</v>
      </c>
      <c r="T149" s="491">
        <f t="shared" si="67"/>
        <v>0</v>
      </c>
      <c r="U149" s="113">
        <f t="shared" si="67"/>
        <v>0</v>
      </c>
      <c r="V149" s="115">
        <f t="shared" si="67"/>
        <v>0</v>
      </c>
    </row>
    <row r="150" spans="1:22" ht="15.75" hidden="1" thickBot="1">
      <c r="B150" s="55"/>
      <c r="C150" s="2"/>
      <c r="D150" s="764" t="s">
        <v>359</v>
      </c>
      <c r="E150" s="764"/>
      <c r="F150" s="406">
        <f t="shared" ref="F150:F160" si="68">SUM(I150:U150)</f>
        <v>0</v>
      </c>
      <c r="G150" s="406">
        <f t="shared" ref="G150:H160" si="69">SUM(I150:U150)</f>
        <v>0</v>
      </c>
      <c r="H150" s="582">
        <f t="shared" si="69"/>
        <v>0</v>
      </c>
      <c r="I150" s="429">
        <f t="shared" ref="I150:I160" si="70">SUM(J150:V150)</f>
        <v>0</v>
      </c>
      <c r="J150" s="75"/>
      <c r="K150" s="1"/>
      <c r="L150" s="1"/>
      <c r="M150" s="1"/>
      <c r="N150" s="1"/>
      <c r="O150" s="81"/>
      <c r="P150" s="541">
        <f t="shared" si="62"/>
        <v>0</v>
      </c>
      <c r="Q150" s="447"/>
      <c r="R150" s="1"/>
      <c r="S150" s="81"/>
      <c r="T150" s="490"/>
      <c r="U150" s="42"/>
      <c r="V150" s="44"/>
    </row>
    <row r="151" spans="1:22" ht="15.75" hidden="1" thickBot="1">
      <c r="B151" s="55"/>
      <c r="C151" s="2"/>
      <c r="D151" s="764" t="s">
        <v>360</v>
      </c>
      <c r="E151" s="764"/>
      <c r="F151" s="406">
        <f t="shared" si="68"/>
        <v>0</v>
      </c>
      <c r="G151" s="406">
        <f t="shared" si="69"/>
        <v>0</v>
      </c>
      <c r="H151" s="582">
        <f t="shared" si="69"/>
        <v>0</v>
      </c>
      <c r="I151" s="429">
        <f t="shared" si="70"/>
        <v>0</v>
      </c>
      <c r="J151" s="75"/>
      <c r="K151" s="1"/>
      <c r="L151" s="1"/>
      <c r="M151" s="1"/>
      <c r="N151" s="1"/>
      <c r="O151" s="81"/>
      <c r="P151" s="541">
        <f t="shared" si="62"/>
        <v>0</v>
      </c>
      <c r="Q151" s="447"/>
      <c r="R151" s="1"/>
      <c r="S151" s="81"/>
      <c r="T151" s="490"/>
      <c r="U151" s="42"/>
      <c r="V151" s="44"/>
    </row>
    <row r="152" spans="1:22" ht="15.75" hidden="1" thickBot="1">
      <c r="B152" s="55"/>
      <c r="C152" s="2"/>
      <c r="D152" s="764" t="s">
        <v>361</v>
      </c>
      <c r="E152" s="764"/>
      <c r="F152" s="406">
        <f t="shared" si="68"/>
        <v>0</v>
      </c>
      <c r="G152" s="406">
        <f t="shared" si="69"/>
        <v>0</v>
      </c>
      <c r="H152" s="582">
        <f t="shared" si="69"/>
        <v>0</v>
      </c>
      <c r="I152" s="429">
        <f t="shared" si="70"/>
        <v>0</v>
      </c>
      <c r="J152" s="75"/>
      <c r="K152" s="1"/>
      <c r="L152" s="1"/>
      <c r="M152" s="1"/>
      <c r="N152" s="1"/>
      <c r="O152" s="81"/>
      <c r="P152" s="541">
        <f t="shared" si="62"/>
        <v>0</v>
      </c>
      <c r="Q152" s="447"/>
      <c r="R152" s="1"/>
      <c r="S152" s="81"/>
      <c r="T152" s="490"/>
      <c r="U152" s="42"/>
      <c r="V152" s="44"/>
    </row>
    <row r="153" spans="1:22" ht="15.75" hidden="1" thickBot="1">
      <c r="B153" s="55"/>
      <c r="C153" s="2"/>
      <c r="D153" s="764" t="s">
        <v>362</v>
      </c>
      <c r="E153" s="764"/>
      <c r="F153" s="406">
        <f t="shared" si="68"/>
        <v>0</v>
      </c>
      <c r="G153" s="406">
        <f t="shared" si="69"/>
        <v>0</v>
      </c>
      <c r="H153" s="582">
        <f t="shared" si="69"/>
        <v>0</v>
      </c>
      <c r="I153" s="429">
        <f t="shared" si="70"/>
        <v>0</v>
      </c>
      <c r="J153" s="75"/>
      <c r="K153" s="1"/>
      <c r="L153" s="1"/>
      <c r="M153" s="1"/>
      <c r="N153" s="1"/>
      <c r="O153" s="81"/>
      <c r="P153" s="541">
        <f t="shared" si="62"/>
        <v>0</v>
      </c>
      <c r="Q153" s="447"/>
      <c r="R153" s="1"/>
      <c r="S153" s="81"/>
      <c r="T153" s="490"/>
      <c r="U153" s="42"/>
      <c r="V153" s="44"/>
    </row>
    <row r="154" spans="1:22" ht="15.75" hidden="1" thickBot="1">
      <c r="B154" s="55"/>
      <c r="C154" s="2"/>
      <c r="D154" s="764" t="s">
        <v>363</v>
      </c>
      <c r="E154" s="764"/>
      <c r="F154" s="406">
        <f t="shared" si="68"/>
        <v>0</v>
      </c>
      <c r="G154" s="406">
        <f t="shared" si="69"/>
        <v>0</v>
      </c>
      <c r="H154" s="582">
        <f t="shared" si="69"/>
        <v>0</v>
      </c>
      <c r="I154" s="429">
        <f t="shared" si="70"/>
        <v>0</v>
      </c>
      <c r="J154" s="75"/>
      <c r="K154" s="1"/>
      <c r="L154" s="1"/>
      <c r="M154" s="1"/>
      <c r="N154" s="1"/>
      <c r="O154" s="81"/>
      <c r="P154" s="541">
        <f t="shared" si="62"/>
        <v>0</v>
      </c>
      <c r="Q154" s="447"/>
      <c r="R154" s="1"/>
      <c r="S154" s="81"/>
      <c r="T154" s="490"/>
      <c r="U154" s="42"/>
      <c r="V154" s="44"/>
    </row>
    <row r="155" spans="1:22" ht="25.5" hidden="1" customHeight="1">
      <c r="B155" s="55"/>
      <c r="C155" s="2"/>
      <c r="D155" s="735" t="s">
        <v>536</v>
      </c>
      <c r="E155" s="735"/>
      <c r="F155" s="409">
        <f t="shared" si="68"/>
        <v>0</v>
      </c>
      <c r="G155" s="409">
        <f t="shared" si="69"/>
        <v>0</v>
      </c>
      <c r="H155" s="585">
        <f t="shared" si="69"/>
        <v>0</v>
      </c>
      <c r="I155" s="432">
        <f t="shared" si="70"/>
        <v>0</v>
      </c>
      <c r="J155" s="75"/>
      <c r="K155" s="1"/>
      <c r="L155" s="1"/>
      <c r="M155" s="1"/>
      <c r="N155" s="1"/>
      <c r="O155" s="81"/>
      <c r="P155" s="541">
        <f t="shared" si="62"/>
        <v>0</v>
      </c>
      <c r="Q155" s="447"/>
      <c r="R155" s="1"/>
      <c r="S155" s="81"/>
      <c r="T155" s="490"/>
      <c r="U155" s="42"/>
      <c r="V155" s="44"/>
    </row>
    <row r="156" spans="1:22" ht="25.5" hidden="1" customHeight="1">
      <c r="B156" s="55"/>
      <c r="C156" s="2"/>
      <c r="D156" s="735" t="s">
        <v>539</v>
      </c>
      <c r="E156" s="735"/>
      <c r="F156" s="409">
        <f t="shared" si="68"/>
        <v>0</v>
      </c>
      <c r="G156" s="409">
        <f t="shared" si="69"/>
        <v>0</v>
      </c>
      <c r="H156" s="585">
        <f t="shared" si="69"/>
        <v>0</v>
      </c>
      <c r="I156" s="432">
        <f t="shared" si="70"/>
        <v>0</v>
      </c>
      <c r="J156" s="75"/>
      <c r="K156" s="1"/>
      <c r="L156" s="1"/>
      <c r="M156" s="1"/>
      <c r="N156" s="1"/>
      <c r="O156" s="81"/>
      <c r="P156" s="541">
        <f t="shared" si="62"/>
        <v>0</v>
      </c>
      <c r="Q156" s="447"/>
      <c r="R156" s="1"/>
      <c r="S156" s="81"/>
      <c r="T156" s="490"/>
      <c r="U156" s="42"/>
      <c r="V156" s="44"/>
    </row>
    <row r="157" spans="1:22" ht="15.75" hidden="1" thickBot="1">
      <c r="B157" s="55"/>
      <c r="C157" s="2"/>
      <c r="D157" s="764" t="s">
        <v>365</v>
      </c>
      <c r="E157" s="764"/>
      <c r="F157" s="406">
        <f t="shared" si="68"/>
        <v>0</v>
      </c>
      <c r="G157" s="406">
        <f t="shared" si="69"/>
        <v>0</v>
      </c>
      <c r="H157" s="582">
        <f t="shared" si="69"/>
        <v>0</v>
      </c>
      <c r="I157" s="429">
        <f t="shared" si="70"/>
        <v>0</v>
      </c>
      <c r="J157" s="75"/>
      <c r="K157" s="1"/>
      <c r="L157" s="1"/>
      <c r="M157" s="1"/>
      <c r="N157" s="1"/>
      <c r="O157" s="81"/>
      <c r="P157" s="541">
        <f t="shared" si="62"/>
        <v>0</v>
      </c>
      <c r="Q157" s="447"/>
      <c r="R157" s="1"/>
      <c r="S157" s="81"/>
      <c r="T157" s="490"/>
      <c r="U157" s="42"/>
      <c r="V157" s="44"/>
    </row>
    <row r="158" spans="1:22" ht="25.5" hidden="1" customHeight="1">
      <c r="B158" s="55"/>
      <c r="C158" s="2"/>
      <c r="D158" s="735" t="s">
        <v>542</v>
      </c>
      <c r="E158" s="735"/>
      <c r="F158" s="409">
        <f t="shared" si="68"/>
        <v>0</v>
      </c>
      <c r="G158" s="409">
        <f t="shared" si="69"/>
        <v>0</v>
      </c>
      <c r="H158" s="585">
        <f t="shared" si="69"/>
        <v>0</v>
      </c>
      <c r="I158" s="432">
        <f t="shared" si="70"/>
        <v>0</v>
      </c>
      <c r="J158" s="75"/>
      <c r="K158" s="1"/>
      <c r="L158" s="1"/>
      <c r="M158" s="1"/>
      <c r="N158" s="1"/>
      <c r="O158" s="81"/>
      <c r="P158" s="541">
        <f t="shared" si="62"/>
        <v>0</v>
      </c>
      <c r="Q158" s="447"/>
      <c r="R158" s="1"/>
      <c r="S158" s="81"/>
      <c r="T158" s="490"/>
      <c r="U158" s="42"/>
      <c r="V158" s="44"/>
    </row>
    <row r="159" spans="1:22" ht="15.75" hidden="1" thickBot="1">
      <c r="B159" s="55"/>
      <c r="C159" s="2"/>
      <c r="D159" s="764" t="s">
        <v>543</v>
      </c>
      <c r="E159" s="764"/>
      <c r="F159" s="406">
        <f t="shared" si="68"/>
        <v>0</v>
      </c>
      <c r="G159" s="406">
        <f t="shared" si="69"/>
        <v>0</v>
      </c>
      <c r="H159" s="582">
        <f t="shared" si="69"/>
        <v>0</v>
      </c>
      <c r="I159" s="429">
        <f t="shared" si="70"/>
        <v>0</v>
      </c>
      <c r="J159" s="75"/>
      <c r="K159" s="1"/>
      <c r="L159" s="1"/>
      <c r="M159" s="1"/>
      <c r="N159" s="1"/>
      <c r="O159" s="81"/>
      <c r="P159" s="541">
        <f t="shared" si="62"/>
        <v>0</v>
      </c>
      <c r="Q159" s="447"/>
      <c r="R159" s="1"/>
      <c r="S159" s="81"/>
      <c r="T159" s="490"/>
      <c r="U159" s="42"/>
      <c r="V159" s="44"/>
    </row>
    <row r="160" spans="1:22" s="41" customFormat="1" ht="15.75" hidden="1" thickBot="1">
      <c r="A160" s="127" t="s">
        <v>243</v>
      </c>
      <c r="B160" s="136" t="s">
        <v>671</v>
      </c>
      <c r="C160" s="818" t="s">
        <v>244</v>
      </c>
      <c r="D160" s="819"/>
      <c r="E160" s="819"/>
      <c r="F160" s="411">
        <f t="shared" si="68"/>
        <v>0</v>
      </c>
      <c r="G160" s="411">
        <f t="shared" si="69"/>
        <v>0</v>
      </c>
      <c r="H160" s="587">
        <f t="shared" si="69"/>
        <v>0</v>
      </c>
      <c r="I160" s="434">
        <f t="shared" si="70"/>
        <v>0</v>
      </c>
      <c r="J160" s="110"/>
      <c r="K160" s="111"/>
      <c r="L160" s="111"/>
      <c r="M160" s="111"/>
      <c r="N160" s="111"/>
      <c r="O160" s="114"/>
      <c r="P160" s="543">
        <f t="shared" si="62"/>
        <v>0</v>
      </c>
      <c r="Q160" s="449"/>
      <c r="R160" s="111"/>
      <c r="S160" s="114"/>
      <c r="T160" s="491"/>
      <c r="U160" s="113"/>
      <c r="V160" s="115"/>
    </row>
    <row r="161" spans="1:22" ht="15.75" thickBot="1">
      <c r="B161" s="100" t="s">
        <v>245</v>
      </c>
      <c r="C161" s="773" t="s">
        <v>246</v>
      </c>
      <c r="D161" s="774"/>
      <c r="E161" s="774"/>
      <c r="F161" s="402">
        <f>F162+F163+F166+F167+F168+F169+F170</f>
        <v>0</v>
      </c>
      <c r="G161" s="402">
        <f>G162+G163+G166+G167+G168+G169+G170</f>
        <v>0</v>
      </c>
      <c r="H161" s="578">
        <f>H162+H163+H166+H167+H168+H169+H170</f>
        <v>0</v>
      </c>
      <c r="I161" s="425">
        <f>I162+I163+I166+I167+I168+I169+I170</f>
        <v>0</v>
      </c>
      <c r="J161" s="86">
        <f t="shared" ref="J161:V161" si="71">J162+J163+J166+J167+J168+J169+J170</f>
        <v>0</v>
      </c>
      <c r="K161" s="87">
        <f t="shared" si="71"/>
        <v>0</v>
      </c>
      <c r="L161" s="87">
        <f t="shared" si="71"/>
        <v>0</v>
      </c>
      <c r="M161" s="87">
        <f t="shared" si="71"/>
        <v>0</v>
      </c>
      <c r="N161" s="87">
        <f t="shared" si="71"/>
        <v>0</v>
      </c>
      <c r="O161" s="90">
        <f t="shared" si="71"/>
        <v>0</v>
      </c>
      <c r="P161" s="536">
        <f t="shared" si="62"/>
        <v>0</v>
      </c>
      <c r="Q161" s="442">
        <f t="shared" si="71"/>
        <v>0</v>
      </c>
      <c r="R161" s="87">
        <f t="shared" si="71"/>
        <v>0</v>
      </c>
      <c r="S161" s="90">
        <f t="shared" si="71"/>
        <v>0</v>
      </c>
      <c r="T161" s="486">
        <f t="shared" si="71"/>
        <v>0</v>
      </c>
      <c r="U161" s="89">
        <f t="shared" si="71"/>
        <v>0</v>
      </c>
      <c r="V161" s="91">
        <f t="shared" si="71"/>
        <v>0</v>
      </c>
    </row>
    <row r="162" spans="1:22" s="18" customFormat="1" ht="15.75" hidden="1" thickBot="1">
      <c r="A162" s="127" t="s">
        <v>247</v>
      </c>
      <c r="B162" s="116" t="s">
        <v>672</v>
      </c>
      <c r="C162" s="801" t="s">
        <v>248</v>
      </c>
      <c r="D162" s="802"/>
      <c r="E162" s="802"/>
      <c r="F162" s="397">
        <f>SUM(I162:U162)</f>
        <v>0</v>
      </c>
      <c r="G162" s="397">
        <f>SUM(I162:U162)</f>
        <v>0</v>
      </c>
      <c r="H162" s="573">
        <f>SUM(J162:V162)</f>
        <v>0</v>
      </c>
      <c r="I162" s="420">
        <f>SUM(J162:V162)</f>
        <v>0</v>
      </c>
      <c r="J162" s="94"/>
      <c r="K162" s="95"/>
      <c r="L162" s="95"/>
      <c r="M162" s="95"/>
      <c r="N162" s="95"/>
      <c r="O162" s="98"/>
      <c r="P162" s="539">
        <f t="shared" si="62"/>
        <v>0</v>
      </c>
      <c r="Q162" s="445"/>
      <c r="R162" s="95"/>
      <c r="S162" s="98"/>
      <c r="T162" s="489"/>
      <c r="U162" s="97"/>
      <c r="V162" s="99"/>
    </row>
    <row r="163" spans="1:22" s="18" customFormat="1" ht="15.75" hidden="1" thickBot="1">
      <c r="A163" s="127" t="s">
        <v>249</v>
      </c>
      <c r="B163" s="92" t="s">
        <v>673</v>
      </c>
      <c r="C163" s="769" t="s">
        <v>250</v>
      </c>
      <c r="D163" s="770"/>
      <c r="E163" s="770"/>
      <c r="F163" s="399">
        <f>F164+F165</f>
        <v>0</v>
      </c>
      <c r="G163" s="399">
        <f>G164+G165</f>
        <v>0</v>
      </c>
      <c r="H163" s="575">
        <f>H164+H165</f>
        <v>0</v>
      </c>
      <c r="I163" s="422">
        <f>I164+I165</f>
        <v>0</v>
      </c>
      <c r="J163" s="94">
        <f t="shared" ref="J163:V163" si="72">J164+J165</f>
        <v>0</v>
      </c>
      <c r="K163" s="95">
        <f t="shared" si="72"/>
        <v>0</v>
      </c>
      <c r="L163" s="95">
        <f t="shared" si="72"/>
        <v>0</v>
      </c>
      <c r="M163" s="95">
        <f t="shared" si="72"/>
        <v>0</v>
      </c>
      <c r="N163" s="95">
        <f t="shared" si="72"/>
        <v>0</v>
      </c>
      <c r="O163" s="98">
        <f t="shared" si="72"/>
        <v>0</v>
      </c>
      <c r="P163" s="539">
        <f t="shared" si="62"/>
        <v>0</v>
      </c>
      <c r="Q163" s="445">
        <f t="shared" si="72"/>
        <v>0</v>
      </c>
      <c r="R163" s="95">
        <f t="shared" si="72"/>
        <v>0</v>
      </c>
      <c r="S163" s="98">
        <f t="shared" si="72"/>
        <v>0</v>
      </c>
      <c r="T163" s="489">
        <f t="shared" si="72"/>
        <v>0</v>
      </c>
      <c r="U163" s="97">
        <f t="shared" si="72"/>
        <v>0</v>
      </c>
      <c r="V163" s="99">
        <f t="shared" si="72"/>
        <v>0</v>
      </c>
    </row>
    <row r="164" spans="1:22" ht="15.75" hidden="1" thickBot="1">
      <c r="B164" s="55"/>
      <c r="C164" s="2"/>
      <c r="D164" s="764" t="s">
        <v>250</v>
      </c>
      <c r="E164" s="764"/>
      <c r="F164" s="406">
        <f t="shared" ref="F164:F170" si="73">SUM(I164:U164)</f>
        <v>0</v>
      </c>
      <c r="G164" s="406">
        <f t="shared" ref="G164:H170" si="74">SUM(I164:U164)</f>
        <v>0</v>
      </c>
      <c r="H164" s="582">
        <f t="shared" si="74"/>
        <v>0</v>
      </c>
      <c r="I164" s="429">
        <f t="shared" ref="I164:I170" si="75">SUM(J164:V164)</f>
        <v>0</v>
      </c>
      <c r="J164" s="75"/>
      <c r="K164" s="1"/>
      <c r="L164" s="1"/>
      <c r="M164" s="1"/>
      <c r="N164" s="1"/>
      <c r="O164" s="81"/>
      <c r="P164" s="541">
        <f t="shared" si="62"/>
        <v>0</v>
      </c>
      <c r="Q164" s="447"/>
      <c r="R164" s="1"/>
      <c r="S164" s="81"/>
      <c r="T164" s="490"/>
      <c r="U164" s="42"/>
      <c r="V164" s="44"/>
    </row>
    <row r="165" spans="1:22" ht="15.75" hidden="1" thickBot="1">
      <c r="B165" s="55"/>
      <c r="C165" s="2"/>
      <c r="D165" s="764" t="s">
        <v>349</v>
      </c>
      <c r="E165" s="764"/>
      <c r="F165" s="406">
        <f t="shared" si="73"/>
        <v>0</v>
      </c>
      <c r="G165" s="406">
        <f t="shared" si="74"/>
        <v>0</v>
      </c>
      <c r="H165" s="582">
        <f t="shared" si="74"/>
        <v>0</v>
      </c>
      <c r="I165" s="429">
        <f t="shared" si="75"/>
        <v>0</v>
      </c>
      <c r="J165" s="75"/>
      <c r="K165" s="1"/>
      <c r="L165" s="1"/>
      <c r="M165" s="1"/>
      <c r="N165" s="1"/>
      <c r="O165" s="81"/>
      <c r="P165" s="541">
        <f t="shared" si="62"/>
        <v>0</v>
      </c>
      <c r="Q165" s="447"/>
      <c r="R165" s="1"/>
      <c r="S165" s="81"/>
      <c r="T165" s="490"/>
      <c r="U165" s="42"/>
      <c r="V165" s="44"/>
    </row>
    <row r="166" spans="1:22" s="18" customFormat="1" ht="15.75" hidden="1" thickBot="1">
      <c r="A166" s="127" t="s">
        <v>251</v>
      </c>
      <c r="B166" s="92" t="s">
        <v>674</v>
      </c>
      <c r="C166" s="769" t="s">
        <v>252</v>
      </c>
      <c r="D166" s="770"/>
      <c r="E166" s="770"/>
      <c r="F166" s="399">
        <f t="shared" si="73"/>
        <v>0</v>
      </c>
      <c r="G166" s="399">
        <f t="shared" si="74"/>
        <v>0</v>
      </c>
      <c r="H166" s="575">
        <f t="shared" si="74"/>
        <v>0</v>
      </c>
      <c r="I166" s="422">
        <f t="shared" si="75"/>
        <v>0</v>
      </c>
      <c r="J166" s="94"/>
      <c r="K166" s="95"/>
      <c r="L166" s="95"/>
      <c r="M166" s="95"/>
      <c r="N166" s="95"/>
      <c r="O166" s="98"/>
      <c r="P166" s="539">
        <f t="shared" si="62"/>
        <v>0</v>
      </c>
      <c r="Q166" s="445"/>
      <c r="R166" s="95"/>
      <c r="S166" s="98"/>
      <c r="T166" s="489"/>
      <c r="U166" s="97"/>
      <c r="V166" s="99"/>
    </row>
    <row r="167" spans="1:22" s="18" customFormat="1" ht="15.75" hidden="1" thickBot="1">
      <c r="A167" s="127" t="s">
        <v>253</v>
      </c>
      <c r="B167" s="92" t="s">
        <v>675</v>
      </c>
      <c r="C167" s="769" t="s">
        <v>254</v>
      </c>
      <c r="D167" s="770"/>
      <c r="E167" s="770"/>
      <c r="F167" s="399">
        <f t="shared" si="73"/>
        <v>0</v>
      </c>
      <c r="G167" s="399">
        <f t="shared" si="74"/>
        <v>0</v>
      </c>
      <c r="H167" s="575">
        <f t="shared" si="74"/>
        <v>0</v>
      </c>
      <c r="I167" s="422">
        <f t="shared" si="75"/>
        <v>0</v>
      </c>
      <c r="J167" s="94"/>
      <c r="K167" s="95"/>
      <c r="L167" s="95"/>
      <c r="M167" s="95"/>
      <c r="N167" s="95"/>
      <c r="O167" s="98"/>
      <c r="P167" s="539">
        <f t="shared" si="62"/>
        <v>0</v>
      </c>
      <c r="Q167" s="445"/>
      <c r="R167" s="95"/>
      <c r="S167" s="98"/>
      <c r="T167" s="489"/>
      <c r="U167" s="97"/>
      <c r="V167" s="99"/>
    </row>
    <row r="168" spans="1:22" s="18" customFormat="1" ht="15.75" hidden="1" thickBot="1">
      <c r="A168" s="127" t="s">
        <v>255</v>
      </c>
      <c r="B168" s="92" t="s">
        <v>676</v>
      </c>
      <c r="C168" s="769" t="s">
        <v>256</v>
      </c>
      <c r="D168" s="770"/>
      <c r="E168" s="770"/>
      <c r="F168" s="399">
        <f t="shared" si="73"/>
        <v>0</v>
      </c>
      <c r="G168" s="399">
        <f t="shared" si="74"/>
        <v>0</v>
      </c>
      <c r="H168" s="575">
        <f t="shared" si="74"/>
        <v>0</v>
      </c>
      <c r="I168" s="422">
        <f t="shared" si="75"/>
        <v>0</v>
      </c>
      <c r="J168" s="94"/>
      <c r="K168" s="95"/>
      <c r="L168" s="95"/>
      <c r="M168" s="95"/>
      <c r="N168" s="95"/>
      <c r="O168" s="98"/>
      <c r="P168" s="539">
        <f t="shared" si="62"/>
        <v>0</v>
      </c>
      <c r="Q168" s="445"/>
      <c r="R168" s="95"/>
      <c r="S168" s="98"/>
      <c r="T168" s="489"/>
      <c r="U168" s="97"/>
      <c r="V168" s="99"/>
    </row>
    <row r="169" spans="1:22" s="18" customFormat="1" ht="15.75" hidden="1" thickBot="1">
      <c r="A169" s="127" t="s">
        <v>257</v>
      </c>
      <c r="B169" s="92" t="s">
        <v>677</v>
      </c>
      <c r="C169" s="769" t="s">
        <v>258</v>
      </c>
      <c r="D169" s="770"/>
      <c r="E169" s="770"/>
      <c r="F169" s="399">
        <f t="shared" si="73"/>
        <v>0</v>
      </c>
      <c r="G169" s="399">
        <f t="shared" si="74"/>
        <v>0</v>
      </c>
      <c r="H169" s="575">
        <f t="shared" si="74"/>
        <v>0</v>
      </c>
      <c r="I169" s="422">
        <f t="shared" si="75"/>
        <v>0</v>
      </c>
      <c r="J169" s="94"/>
      <c r="K169" s="95"/>
      <c r="L169" s="95"/>
      <c r="M169" s="95"/>
      <c r="N169" s="95"/>
      <c r="O169" s="98"/>
      <c r="P169" s="539">
        <f t="shared" si="62"/>
        <v>0</v>
      </c>
      <c r="Q169" s="445"/>
      <c r="R169" s="95"/>
      <c r="S169" s="98"/>
      <c r="T169" s="489"/>
      <c r="U169" s="97"/>
      <c r="V169" s="99"/>
    </row>
    <row r="170" spans="1:22" s="18" customFormat="1" ht="15.75" hidden="1" thickBot="1">
      <c r="A170" s="127" t="s">
        <v>259</v>
      </c>
      <c r="B170" s="126" t="s">
        <v>678</v>
      </c>
      <c r="C170" s="814" t="s">
        <v>260</v>
      </c>
      <c r="D170" s="815"/>
      <c r="E170" s="815"/>
      <c r="F170" s="412">
        <f t="shared" si="73"/>
        <v>0</v>
      </c>
      <c r="G170" s="412">
        <f t="shared" si="74"/>
        <v>0</v>
      </c>
      <c r="H170" s="588">
        <f t="shared" si="74"/>
        <v>0</v>
      </c>
      <c r="I170" s="435">
        <f t="shared" si="75"/>
        <v>0</v>
      </c>
      <c r="J170" s="94"/>
      <c r="K170" s="95"/>
      <c r="L170" s="95"/>
      <c r="M170" s="95"/>
      <c r="N170" s="95"/>
      <c r="O170" s="98"/>
      <c r="P170" s="539">
        <f t="shared" si="62"/>
        <v>0</v>
      </c>
      <c r="Q170" s="445"/>
      <c r="R170" s="95"/>
      <c r="S170" s="98"/>
      <c r="T170" s="489"/>
      <c r="U170" s="97"/>
      <c r="V170" s="99"/>
    </row>
    <row r="171" spans="1:22" ht="15.75" thickBot="1">
      <c r="B171" s="100" t="s">
        <v>261</v>
      </c>
      <c r="C171" s="773" t="s">
        <v>262</v>
      </c>
      <c r="D171" s="774"/>
      <c r="E171" s="774"/>
      <c r="F171" s="402">
        <f>F172+F173+F174+F175</f>
        <v>0</v>
      </c>
      <c r="G171" s="402">
        <f>G172+G173+G174+G175</f>
        <v>0</v>
      </c>
      <c r="H171" s="578">
        <f>H172+H173+H174+H175</f>
        <v>0</v>
      </c>
      <c r="I171" s="425">
        <f>I172+I173+I174+I175</f>
        <v>0</v>
      </c>
      <c r="J171" s="86">
        <f t="shared" ref="J171:V171" si="76">J172+J173+J174+J175</f>
        <v>0</v>
      </c>
      <c r="K171" s="87">
        <f t="shared" si="76"/>
        <v>0</v>
      </c>
      <c r="L171" s="87">
        <f t="shared" si="76"/>
        <v>0</v>
      </c>
      <c r="M171" s="87">
        <f t="shared" si="76"/>
        <v>0</v>
      </c>
      <c r="N171" s="87">
        <f t="shared" si="76"/>
        <v>0</v>
      </c>
      <c r="O171" s="90">
        <f t="shared" si="76"/>
        <v>0</v>
      </c>
      <c r="P171" s="536">
        <f t="shared" si="62"/>
        <v>0</v>
      </c>
      <c r="Q171" s="442">
        <f t="shared" si="76"/>
        <v>0</v>
      </c>
      <c r="R171" s="87">
        <f t="shared" si="76"/>
        <v>0</v>
      </c>
      <c r="S171" s="90">
        <f t="shared" si="76"/>
        <v>0</v>
      </c>
      <c r="T171" s="486">
        <f t="shared" si="76"/>
        <v>0</v>
      </c>
      <c r="U171" s="89">
        <f t="shared" si="76"/>
        <v>0</v>
      </c>
      <c r="V171" s="91">
        <f t="shared" si="76"/>
        <v>0</v>
      </c>
    </row>
    <row r="172" spans="1:22" s="18" customFormat="1" ht="15.75" hidden="1" thickBot="1">
      <c r="A172" s="127" t="s">
        <v>263</v>
      </c>
      <c r="B172" s="268" t="s">
        <v>679</v>
      </c>
      <c r="C172" s="816" t="s">
        <v>264</v>
      </c>
      <c r="D172" s="817"/>
      <c r="E172" s="817"/>
      <c r="F172" s="413">
        <f>SUM(I172:U172)</f>
        <v>0</v>
      </c>
      <c r="G172" s="413">
        <f t="shared" ref="G172:H175" si="77">SUM(I172:U172)</f>
        <v>0</v>
      </c>
      <c r="H172" s="589">
        <f t="shared" si="77"/>
        <v>0</v>
      </c>
      <c r="I172" s="436">
        <f>SUM(J172:V172)</f>
        <v>0</v>
      </c>
      <c r="J172" s="272"/>
      <c r="K172" s="273"/>
      <c r="L172" s="273"/>
      <c r="M172" s="273"/>
      <c r="N172" s="273"/>
      <c r="O172" s="274"/>
      <c r="P172" s="544">
        <f t="shared" si="62"/>
        <v>0</v>
      </c>
      <c r="Q172" s="450"/>
      <c r="R172" s="273"/>
      <c r="S172" s="274"/>
      <c r="T172" s="559"/>
      <c r="U172" s="275"/>
      <c r="V172" s="276"/>
    </row>
    <row r="173" spans="1:22" s="18" customFormat="1" ht="15.75" hidden="1" thickBot="1">
      <c r="A173" s="127" t="s">
        <v>265</v>
      </c>
      <c r="B173" s="277" t="s">
        <v>680</v>
      </c>
      <c r="C173" s="810" t="s">
        <v>879</v>
      </c>
      <c r="D173" s="811"/>
      <c r="E173" s="811"/>
      <c r="F173" s="414">
        <f>SUM(I173:U173)</f>
        <v>0</v>
      </c>
      <c r="G173" s="414">
        <f t="shared" si="77"/>
        <v>0</v>
      </c>
      <c r="H173" s="590">
        <f t="shared" si="77"/>
        <v>0</v>
      </c>
      <c r="I173" s="437">
        <f>SUM(J173:V173)</f>
        <v>0</v>
      </c>
      <c r="J173" s="272"/>
      <c r="K173" s="273"/>
      <c r="L173" s="273"/>
      <c r="M173" s="273"/>
      <c r="N173" s="273"/>
      <c r="O173" s="274"/>
      <c r="P173" s="544">
        <f t="shared" si="62"/>
        <v>0</v>
      </c>
      <c r="Q173" s="450"/>
      <c r="R173" s="273"/>
      <c r="S173" s="274"/>
      <c r="T173" s="559"/>
      <c r="U173" s="275"/>
      <c r="V173" s="276"/>
    </row>
    <row r="174" spans="1:22" s="18" customFormat="1" ht="15.75" hidden="1" thickBot="1">
      <c r="A174" s="127" t="s">
        <v>266</v>
      </c>
      <c r="B174" s="277" t="s">
        <v>681</v>
      </c>
      <c r="C174" s="810" t="s">
        <v>267</v>
      </c>
      <c r="D174" s="811"/>
      <c r="E174" s="811"/>
      <c r="F174" s="414">
        <f>SUM(I174:U174)</f>
        <v>0</v>
      </c>
      <c r="G174" s="414">
        <f t="shared" si="77"/>
        <v>0</v>
      </c>
      <c r="H174" s="590">
        <f t="shared" si="77"/>
        <v>0</v>
      </c>
      <c r="I174" s="437">
        <f>SUM(J174:V174)</f>
        <v>0</v>
      </c>
      <c r="J174" s="272"/>
      <c r="K174" s="273"/>
      <c r="L174" s="273"/>
      <c r="M174" s="273"/>
      <c r="N174" s="273"/>
      <c r="O174" s="274"/>
      <c r="P174" s="544">
        <f t="shared" si="62"/>
        <v>0</v>
      </c>
      <c r="Q174" s="450"/>
      <c r="R174" s="273"/>
      <c r="S174" s="274"/>
      <c r="T174" s="559"/>
      <c r="U174" s="275"/>
      <c r="V174" s="276"/>
    </row>
    <row r="175" spans="1:22" s="18" customFormat="1" ht="15.75" hidden="1" thickBot="1">
      <c r="A175" s="127" t="s">
        <v>268</v>
      </c>
      <c r="B175" s="280" t="s">
        <v>682</v>
      </c>
      <c r="C175" s="812" t="s">
        <v>366</v>
      </c>
      <c r="D175" s="813"/>
      <c r="E175" s="813"/>
      <c r="F175" s="415">
        <f>SUM(I175:U175)</f>
        <v>0</v>
      </c>
      <c r="G175" s="415">
        <f t="shared" si="77"/>
        <v>0</v>
      </c>
      <c r="H175" s="591">
        <f t="shared" si="77"/>
        <v>0</v>
      </c>
      <c r="I175" s="438">
        <f>SUM(J175:V175)</f>
        <v>0</v>
      </c>
      <c r="J175" s="272"/>
      <c r="K175" s="273"/>
      <c r="L175" s="273"/>
      <c r="M175" s="273"/>
      <c r="N175" s="273"/>
      <c r="O175" s="274"/>
      <c r="P175" s="544">
        <f t="shared" si="62"/>
        <v>0</v>
      </c>
      <c r="Q175" s="450"/>
      <c r="R175" s="273"/>
      <c r="S175" s="274"/>
      <c r="T175" s="559"/>
      <c r="U175" s="275"/>
      <c r="V175" s="276"/>
    </row>
    <row r="176" spans="1:22" ht="15.75" thickBot="1">
      <c r="B176" s="100" t="s">
        <v>269</v>
      </c>
      <c r="C176" s="773" t="s">
        <v>270</v>
      </c>
      <c r="D176" s="774"/>
      <c r="E176" s="774"/>
      <c r="F176" s="402">
        <f>F177+F178+F189+F200+F211+F214+F226+F227+F228</f>
        <v>0</v>
      </c>
      <c r="G176" s="402">
        <f>G177+G178+G189+G200+G211+G214+G226+G227+G228</f>
        <v>0</v>
      </c>
      <c r="H176" s="578">
        <f>H177+H178+H189+H200+H211+H214+H226+H227+H228</f>
        <v>0</v>
      </c>
      <c r="I176" s="425">
        <f>I177+I178+I189+I200+I211+I214+I226+I227+I228</f>
        <v>0</v>
      </c>
      <c r="J176" s="86">
        <f t="shared" ref="J176:V176" si="78">J177+J178+J189+J200+J211+J214+J226+J227+J228</f>
        <v>0</v>
      </c>
      <c r="K176" s="87">
        <f t="shared" si="78"/>
        <v>0</v>
      </c>
      <c r="L176" s="87">
        <f t="shared" si="78"/>
        <v>0</v>
      </c>
      <c r="M176" s="87">
        <f t="shared" si="78"/>
        <v>0</v>
      </c>
      <c r="N176" s="87">
        <f t="shared" si="78"/>
        <v>0</v>
      </c>
      <c r="O176" s="90">
        <f t="shared" si="78"/>
        <v>0</v>
      </c>
      <c r="P176" s="536">
        <f t="shared" si="62"/>
        <v>0</v>
      </c>
      <c r="Q176" s="442">
        <f t="shared" si="78"/>
        <v>0</v>
      </c>
      <c r="R176" s="87">
        <f t="shared" si="78"/>
        <v>0</v>
      </c>
      <c r="S176" s="90">
        <f t="shared" si="78"/>
        <v>0</v>
      </c>
      <c r="T176" s="486">
        <f t="shared" si="78"/>
        <v>0</v>
      </c>
      <c r="U176" s="89">
        <f t="shared" si="78"/>
        <v>0</v>
      </c>
      <c r="V176" s="91">
        <f t="shared" si="78"/>
        <v>0</v>
      </c>
    </row>
    <row r="177" spans="1:22" s="18" customFormat="1" ht="25.5" hidden="1" customHeight="1">
      <c r="A177" s="127" t="s">
        <v>271</v>
      </c>
      <c r="B177" s="92" t="s">
        <v>683</v>
      </c>
      <c r="C177" s="733" t="s">
        <v>367</v>
      </c>
      <c r="D177" s="734"/>
      <c r="E177" s="734"/>
      <c r="F177" s="416">
        <f>SUM(I177:U177)</f>
        <v>0</v>
      </c>
      <c r="G177" s="416">
        <f>SUM(I177:U177)</f>
        <v>0</v>
      </c>
      <c r="H177" s="592">
        <f>SUM(J177:V177)</f>
        <v>0</v>
      </c>
      <c r="I177" s="439">
        <f>SUM(J177:V177)</f>
        <v>0</v>
      </c>
      <c r="J177" s="94"/>
      <c r="K177" s="95"/>
      <c r="L177" s="95"/>
      <c r="M177" s="95"/>
      <c r="N177" s="95"/>
      <c r="O177" s="98"/>
      <c r="P177" s="539">
        <f t="shared" si="62"/>
        <v>0</v>
      </c>
      <c r="Q177" s="445"/>
      <c r="R177" s="95"/>
      <c r="S177" s="98"/>
      <c r="T177" s="489"/>
      <c r="U177" s="97"/>
      <c r="V177" s="99"/>
    </row>
    <row r="178" spans="1:22" s="18" customFormat="1" ht="16.350000000000001" hidden="1" customHeight="1">
      <c r="A178" s="127" t="s">
        <v>272</v>
      </c>
      <c r="B178" s="92" t="s">
        <v>684</v>
      </c>
      <c r="C178" s="808" t="s">
        <v>812</v>
      </c>
      <c r="D178" s="809"/>
      <c r="E178" s="809"/>
      <c r="F178" s="416">
        <f>F179+F180+F181+F182+F183+F184+F185+F186+F187+F188</f>
        <v>0</v>
      </c>
      <c r="G178" s="416">
        <f>G179+G180+G181+G182+G183+G184+G185+G186+G187+G188</f>
        <v>0</v>
      </c>
      <c r="H178" s="592">
        <f>H179+H180+H181+H182+H183+H184+H185+H186+H187+H188</f>
        <v>0</v>
      </c>
      <c r="I178" s="439">
        <f>I179+I180+I181+I182+I183+I184+I185+I186+I187+I188</f>
        <v>0</v>
      </c>
      <c r="J178" s="94">
        <f t="shared" ref="J178:V178" si="79">J179+J180+J181+J182+J183+J184+J185+J186+J187+J188</f>
        <v>0</v>
      </c>
      <c r="K178" s="95">
        <f t="shared" si="79"/>
        <v>0</v>
      </c>
      <c r="L178" s="95">
        <f t="shared" si="79"/>
        <v>0</v>
      </c>
      <c r="M178" s="95">
        <f t="shared" si="79"/>
        <v>0</v>
      </c>
      <c r="N178" s="95">
        <f t="shared" si="79"/>
        <v>0</v>
      </c>
      <c r="O178" s="98">
        <f t="shared" si="79"/>
        <v>0</v>
      </c>
      <c r="P178" s="539">
        <f t="shared" si="62"/>
        <v>0</v>
      </c>
      <c r="Q178" s="445">
        <f t="shared" si="79"/>
        <v>0</v>
      </c>
      <c r="R178" s="95">
        <f t="shared" si="79"/>
        <v>0</v>
      </c>
      <c r="S178" s="98">
        <f t="shared" si="79"/>
        <v>0</v>
      </c>
      <c r="T178" s="489">
        <f t="shared" si="79"/>
        <v>0</v>
      </c>
      <c r="U178" s="97">
        <f t="shared" si="79"/>
        <v>0</v>
      </c>
      <c r="V178" s="99">
        <f t="shared" si="79"/>
        <v>0</v>
      </c>
    </row>
    <row r="179" spans="1:22" ht="15.75" hidden="1" thickBot="1">
      <c r="B179" s="55"/>
      <c r="C179" s="2"/>
      <c r="D179" s="764" t="s">
        <v>813</v>
      </c>
      <c r="E179" s="764"/>
      <c r="F179" s="406">
        <f t="shared" ref="F179:F188" si="80">SUM(I179:U179)</f>
        <v>0</v>
      </c>
      <c r="G179" s="406">
        <f t="shared" ref="G179:H188" si="81">SUM(I179:U179)</f>
        <v>0</v>
      </c>
      <c r="H179" s="582">
        <f t="shared" si="81"/>
        <v>0</v>
      </c>
      <c r="I179" s="429">
        <f t="shared" ref="I179:I188" si="82">SUM(J179:V179)</f>
        <v>0</v>
      </c>
      <c r="J179" s="75"/>
      <c r="K179" s="1"/>
      <c r="L179" s="1"/>
      <c r="M179" s="1"/>
      <c r="N179" s="1"/>
      <c r="O179" s="81"/>
      <c r="P179" s="541">
        <f t="shared" si="62"/>
        <v>0</v>
      </c>
      <c r="Q179" s="447"/>
      <c r="R179" s="1"/>
      <c r="S179" s="81"/>
      <c r="T179" s="490"/>
      <c r="U179" s="42"/>
      <c r="V179" s="44"/>
    </row>
    <row r="180" spans="1:22" ht="15.75" hidden="1" thickBot="1">
      <c r="B180" s="55"/>
      <c r="C180" s="2"/>
      <c r="D180" s="764" t="s">
        <v>814</v>
      </c>
      <c r="E180" s="764"/>
      <c r="F180" s="406">
        <f t="shared" si="80"/>
        <v>0</v>
      </c>
      <c r="G180" s="406">
        <f t="shared" si="81"/>
        <v>0</v>
      </c>
      <c r="H180" s="582">
        <f t="shared" si="81"/>
        <v>0</v>
      </c>
      <c r="I180" s="429">
        <f t="shared" si="82"/>
        <v>0</v>
      </c>
      <c r="J180" s="75"/>
      <c r="K180" s="1"/>
      <c r="L180" s="1"/>
      <c r="M180" s="1"/>
      <c r="N180" s="1"/>
      <c r="O180" s="81"/>
      <c r="P180" s="541">
        <f t="shared" si="62"/>
        <v>0</v>
      </c>
      <c r="Q180" s="447"/>
      <c r="R180" s="1"/>
      <c r="S180" s="81"/>
      <c r="T180" s="490"/>
      <c r="U180" s="42"/>
      <c r="V180" s="44"/>
    </row>
    <row r="181" spans="1:22" ht="15.75" hidden="1" thickBot="1">
      <c r="B181" s="55"/>
      <c r="C181" s="2"/>
      <c r="D181" s="764" t="s">
        <v>545</v>
      </c>
      <c r="E181" s="764"/>
      <c r="F181" s="406">
        <f t="shared" si="80"/>
        <v>0</v>
      </c>
      <c r="G181" s="406">
        <f t="shared" si="81"/>
        <v>0</v>
      </c>
      <c r="H181" s="582">
        <f t="shared" si="81"/>
        <v>0</v>
      </c>
      <c r="I181" s="429">
        <f t="shared" si="82"/>
        <v>0</v>
      </c>
      <c r="J181" s="75"/>
      <c r="K181" s="1"/>
      <c r="L181" s="1"/>
      <c r="M181" s="1"/>
      <c r="N181" s="1"/>
      <c r="O181" s="81"/>
      <c r="P181" s="541">
        <f t="shared" si="62"/>
        <v>0</v>
      </c>
      <c r="Q181" s="447"/>
      <c r="R181" s="1"/>
      <c r="S181" s="81"/>
      <c r="T181" s="490"/>
      <c r="U181" s="42"/>
      <c r="V181" s="44"/>
    </row>
    <row r="182" spans="1:22" ht="25.5" hidden="1" customHeight="1">
      <c r="B182" s="55"/>
      <c r="C182" s="2"/>
      <c r="D182" s="735" t="s">
        <v>548</v>
      </c>
      <c r="E182" s="735"/>
      <c r="F182" s="409">
        <f t="shared" si="80"/>
        <v>0</v>
      </c>
      <c r="G182" s="409">
        <f t="shared" si="81"/>
        <v>0</v>
      </c>
      <c r="H182" s="585">
        <f t="shared" si="81"/>
        <v>0</v>
      </c>
      <c r="I182" s="432">
        <f t="shared" si="82"/>
        <v>0</v>
      </c>
      <c r="J182" s="75"/>
      <c r="K182" s="1"/>
      <c r="L182" s="1"/>
      <c r="M182" s="1"/>
      <c r="N182" s="1"/>
      <c r="O182" s="81"/>
      <c r="P182" s="541">
        <f t="shared" si="62"/>
        <v>0</v>
      </c>
      <c r="Q182" s="447"/>
      <c r="R182" s="1"/>
      <c r="S182" s="81"/>
      <c r="T182" s="490"/>
      <c r="U182" s="42"/>
      <c r="V182" s="44"/>
    </row>
    <row r="183" spans="1:22" ht="15.75" hidden="1" thickBot="1">
      <c r="B183" s="55"/>
      <c r="C183" s="2"/>
      <c r="D183" s="764" t="s">
        <v>550</v>
      </c>
      <c r="E183" s="764"/>
      <c r="F183" s="406">
        <f t="shared" si="80"/>
        <v>0</v>
      </c>
      <c r="G183" s="406">
        <f t="shared" si="81"/>
        <v>0</v>
      </c>
      <c r="H183" s="582">
        <f t="shared" si="81"/>
        <v>0</v>
      </c>
      <c r="I183" s="429">
        <f t="shared" si="82"/>
        <v>0</v>
      </c>
      <c r="J183" s="75"/>
      <c r="K183" s="1"/>
      <c r="L183" s="1"/>
      <c r="M183" s="1"/>
      <c r="N183" s="1"/>
      <c r="O183" s="81"/>
      <c r="P183" s="541">
        <f t="shared" si="62"/>
        <v>0</v>
      </c>
      <c r="Q183" s="447"/>
      <c r="R183" s="1"/>
      <c r="S183" s="81"/>
      <c r="T183" s="490"/>
      <c r="U183" s="42"/>
      <c r="V183" s="44"/>
    </row>
    <row r="184" spans="1:22" ht="15.75" hidden="1" thickBot="1">
      <c r="B184" s="55"/>
      <c r="C184" s="2"/>
      <c r="D184" s="764" t="s">
        <v>551</v>
      </c>
      <c r="E184" s="764"/>
      <c r="F184" s="406">
        <f t="shared" si="80"/>
        <v>0</v>
      </c>
      <c r="G184" s="406">
        <f t="shared" si="81"/>
        <v>0</v>
      </c>
      <c r="H184" s="582">
        <f t="shared" si="81"/>
        <v>0</v>
      </c>
      <c r="I184" s="429">
        <f t="shared" si="82"/>
        <v>0</v>
      </c>
      <c r="J184" s="75"/>
      <c r="K184" s="1"/>
      <c r="L184" s="1"/>
      <c r="M184" s="1"/>
      <c r="N184" s="1"/>
      <c r="O184" s="81"/>
      <c r="P184" s="541">
        <f t="shared" si="62"/>
        <v>0</v>
      </c>
      <c r="Q184" s="447"/>
      <c r="R184" s="1"/>
      <c r="S184" s="81"/>
      <c r="T184" s="490"/>
      <c r="U184" s="42"/>
      <c r="V184" s="44"/>
    </row>
    <row r="185" spans="1:22" ht="25.5" hidden="1" customHeight="1">
      <c r="B185" s="55"/>
      <c r="C185" s="2"/>
      <c r="D185" s="735" t="s">
        <v>555</v>
      </c>
      <c r="E185" s="735"/>
      <c r="F185" s="409">
        <f t="shared" si="80"/>
        <v>0</v>
      </c>
      <c r="G185" s="409">
        <f t="shared" si="81"/>
        <v>0</v>
      </c>
      <c r="H185" s="585">
        <f t="shared" si="81"/>
        <v>0</v>
      </c>
      <c r="I185" s="432">
        <f t="shared" si="82"/>
        <v>0</v>
      </c>
      <c r="J185" s="75"/>
      <c r="K185" s="1"/>
      <c r="L185" s="1"/>
      <c r="M185" s="1"/>
      <c r="N185" s="1"/>
      <c r="O185" s="81"/>
      <c r="P185" s="541">
        <f t="shared" si="62"/>
        <v>0</v>
      </c>
      <c r="Q185" s="447"/>
      <c r="R185" s="1"/>
      <c r="S185" s="81"/>
      <c r="T185" s="490"/>
      <c r="U185" s="42"/>
      <c r="V185" s="44"/>
    </row>
    <row r="186" spans="1:22" ht="25.5" hidden="1" customHeight="1">
      <c r="B186" s="55"/>
      <c r="C186" s="2"/>
      <c r="D186" s="735" t="s">
        <v>558</v>
      </c>
      <c r="E186" s="735"/>
      <c r="F186" s="409">
        <f t="shared" si="80"/>
        <v>0</v>
      </c>
      <c r="G186" s="409">
        <f t="shared" si="81"/>
        <v>0</v>
      </c>
      <c r="H186" s="585">
        <f t="shared" si="81"/>
        <v>0</v>
      </c>
      <c r="I186" s="432">
        <f t="shared" si="82"/>
        <v>0</v>
      </c>
      <c r="J186" s="75"/>
      <c r="K186" s="1"/>
      <c r="L186" s="1"/>
      <c r="M186" s="1"/>
      <c r="N186" s="1"/>
      <c r="O186" s="81"/>
      <c r="P186" s="541">
        <f t="shared" si="62"/>
        <v>0</v>
      </c>
      <c r="Q186" s="447"/>
      <c r="R186" s="1"/>
      <c r="S186" s="81"/>
      <c r="T186" s="490"/>
      <c r="U186" s="42"/>
      <c r="V186" s="44"/>
    </row>
    <row r="187" spans="1:22" ht="25.5" hidden="1" customHeight="1">
      <c r="B187" s="55"/>
      <c r="C187" s="2"/>
      <c r="D187" s="735" t="s">
        <v>560</v>
      </c>
      <c r="E187" s="735"/>
      <c r="F187" s="409">
        <f t="shared" si="80"/>
        <v>0</v>
      </c>
      <c r="G187" s="409">
        <f t="shared" si="81"/>
        <v>0</v>
      </c>
      <c r="H187" s="585">
        <f t="shared" si="81"/>
        <v>0</v>
      </c>
      <c r="I187" s="432">
        <f t="shared" si="82"/>
        <v>0</v>
      </c>
      <c r="J187" s="75"/>
      <c r="K187" s="1"/>
      <c r="L187" s="1"/>
      <c r="M187" s="1"/>
      <c r="N187" s="1"/>
      <c r="O187" s="81"/>
      <c r="P187" s="541">
        <f t="shared" si="62"/>
        <v>0</v>
      </c>
      <c r="Q187" s="447"/>
      <c r="R187" s="1"/>
      <c r="S187" s="81"/>
      <c r="T187" s="490"/>
      <c r="U187" s="42"/>
      <c r="V187" s="44"/>
    </row>
    <row r="188" spans="1:22" ht="25.5" hidden="1" customHeight="1">
      <c r="B188" s="55"/>
      <c r="C188" s="2"/>
      <c r="D188" s="735" t="s">
        <v>563</v>
      </c>
      <c r="E188" s="735"/>
      <c r="F188" s="409">
        <f t="shared" si="80"/>
        <v>0</v>
      </c>
      <c r="G188" s="409">
        <f t="shared" si="81"/>
        <v>0</v>
      </c>
      <c r="H188" s="585">
        <f t="shared" si="81"/>
        <v>0</v>
      </c>
      <c r="I188" s="432">
        <f t="shared" si="82"/>
        <v>0</v>
      </c>
      <c r="J188" s="75"/>
      <c r="K188" s="1"/>
      <c r="L188" s="1"/>
      <c r="M188" s="1"/>
      <c r="N188" s="1"/>
      <c r="O188" s="81"/>
      <c r="P188" s="541">
        <f t="shared" si="62"/>
        <v>0</v>
      </c>
      <c r="Q188" s="447"/>
      <c r="R188" s="1"/>
      <c r="S188" s="81"/>
      <c r="T188" s="490"/>
      <c r="U188" s="42"/>
      <c r="V188" s="44"/>
    </row>
    <row r="189" spans="1:22" s="18" customFormat="1" ht="25.5" hidden="1" customHeight="1">
      <c r="A189" s="130" t="s">
        <v>273</v>
      </c>
      <c r="B189" s="92" t="s">
        <v>685</v>
      </c>
      <c r="C189" s="808" t="s">
        <v>606</v>
      </c>
      <c r="D189" s="809"/>
      <c r="E189" s="809"/>
      <c r="F189" s="416">
        <f>F190+F191+F192+F193+F194+F195+F196+F197+F198+F199</f>
        <v>0</v>
      </c>
      <c r="G189" s="416">
        <f>G190+G191+G192+G193+G194+G195+G196+G197+G198+G199</f>
        <v>0</v>
      </c>
      <c r="H189" s="592">
        <f>H190+H191+H192+H193+H194+H195+H196+H197+H198+H199</f>
        <v>0</v>
      </c>
      <c r="I189" s="439">
        <f>I190+I191+I192+I193+I194+I195+I196+I197+I198+I199</f>
        <v>0</v>
      </c>
      <c r="J189" s="94">
        <f t="shared" ref="J189:V189" si="83">J190+J191+J192+J193+J194+J195+J196+J197+J198+J199</f>
        <v>0</v>
      </c>
      <c r="K189" s="95">
        <f t="shared" si="83"/>
        <v>0</v>
      </c>
      <c r="L189" s="95">
        <f t="shared" si="83"/>
        <v>0</v>
      </c>
      <c r="M189" s="95">
        <f t="shared" si="83"/>
        <v>0</v>
      </c>
      <c r="N189" s="95">
        <f t="shared" si="83"/>
        <v>0</v>
      </c>
      <c r="O189" s="98">
        <f t="shared" si="83"/>
        <v>0</v>
      </c>
      <c r="P189" s="539">
        <f t="shared" si="62"/>
        <v>0</v>
      </c>
      <c r="Q189" s="445">
        <f t="shared" si="83"/>
        <v>0</v>
      </c>
      <c r="R189" s="95">
        <f t="shared" si="83"/>
        <v>0</v>
      </c>
      <c r="S189" s="98">
        <f t="shared" si="83"/>
        <v>0</v>
      </c>
      <c r="T189" s="489">
        <f t="shared" si="83"/>
        <v>0</v>
      </c>
      <c r="U189" s="97">
        <f t="shared" si="83"/>
        <v>0</v>
      </c>
      <c r="V189" s="99">
        <f t="shared" si="83"/>
        <v>0</v>
      </c>
    </row>
    <row r="190" spans="1:22" ht="15.75" hidden="1" thickBot="1">
      <c r="B190" s="55"/>
      <c r="C190" s="2"/>
      <c r="D190" s="764" t="s">
        <v>815</v>
      </c>
      <c r="E190" s="764"/>
      <c r="F190" s="406">
        <f t="shared" ref="F190:F199" si="84">SUM(I190:U190)</f>
        <v>0</v>
      </c>
      <c r="G190" s="406">
        <f t="shared" ref="G190:H199" si="85">SUM(I190:U190)</f>
        <v>0</v>
      </c>
      <c r="H190" s="582">
        <f t="shared" si="85"/>
        <v>0</v>
      </c>
      <c r="I190" s="429">
        <f t="shared" ref="I190:I199" si="86">SUM(J190:V190)</f>
        <v>0</v>
      </c>
      <c r="J190" s="75"/>
      <c r="K190" s="1"/>
      <c r="L190" s="1"/>
      <c r="M190" s="1"/>
      <c r="N190" s="1"/>
      <c r="O190" s="81"/>
      <c r="P190" s="541">
        <f t="shared" si="62"/>
        <v>0</v>
      </c>
      <c r="Q190" s="447"/>
      <c r="R190" s="1"/>
      <c r="S190" s="81"/>
      <c r="T190" s="490"/>
      <c r="U190" s="42"/>
      <c r="V190" s="44"/>
    </row>
    <row r="191" spans="1:22" ht="15.75" hidden="1" thickBot="1">
      <c r="B191" s="55"/>
      <c r="C191" s="2"/>
      <c r="D191" s="764" t="s">
        <v>816</v>
      </c>
      <c r="E191" s="764"/>
      <c r="F191" s="406">
        <f t="shared" si="84"/>
        <v>0</v>
      </c>
      <c r="G191" s="406">
        <f t="shared" si="85"/>
        <v>0</v>
      </c>
      <c r="H191" s="582">
        <f t="shared" si="85"/>
        <v>0</v>
      </c>
      <c r="I191" s="429">
        <f t="shared" si="86"/>
        <v>0</v>
      </c>
      <c r="J191" s="75"/>
      <c r="K191" s="1"/>
      <c r="L191" s="1"/>
      <c r="M191" s="1"/>
      <c r="N191" s="1"/>
      <c r="O191" s="81"/>
      <c r="P191" s="541">
        <f t="shared" si="62"/>
        <v>0</v>
      </c>
      <c r="Q191" s="447"/>
      <c r="R191" s="1"/>
      <c r="S191" s="81"/>
      <c r="T191" s="490"/>
      <c r="U191" s="42"/>
      <c r="V191" s="44"/>
    </row>
    <row r="192" spans="1:22" ht="15.75" hidden="1" thickBot="1">
      <c r="B192" s="55"/>
      <c r="C192" s="2"/>
      <c r="D192" s="764" t="s">
        <v>546</v>
      </c>
      <c r="E192" s="764"/>
      <c r="F192" s="406">
        <f t="shared" si="84"/>
        <v>0</v>
      </c>
      <c r="G192" s="406">
        <f t="shared" si="85"/>
        <v>0</v>
      </c>
      <c r="H192" s="582">
        <f t="shared" si="85"/>
        <v>0</v>
      </c>
      <c r="I192" s="429">
        <f t="shared" si="86"/>
        <v>0</v>
      </c>
      <c r="J192" s="75"/>
      <c r="K192" s="1"/>
      <c r="L192" s="1"/>
      <c r="M192" s="1"/>
      <c r="N192" s="1"/>
      <c r="O192" s="81"/>
      <c r="P192" s="541">
        <f t="shared" si="62"/>
        <v>0</v>
      </c>
      <c r="Q192" s="447"/>
      <c r="R192" s="1"/>
      <c r="S192" s="81"/>
      <c r="T192" s="490"/>
      <c r="U192" s="42"/>
      <c r="V192" s="44"/>
    </row>
    <row r="193" spans="1:22" ht="25.5" hidden="1" customHeight="1">
      <c r="B193" s="55"/>
      <c r="C193" s="2"/>
      <c r="D193" s="735" t="s">
        <v>549</v>
      </c>
      <c r="E193" s="735"/>
      <c r="F193" s="409">
        <f t="shared" si="84"/>
        <v>0</v>
      </c>
      <c r="G193" s="409">
        <f t="shared" si="85"/>
        <v>0</v>
      </c>
      <c r="H193" s="585">
        <f t="shared" si="85"/>
        <v>0</v>
      </c>
      <c r="I193" s="432">
        <f t="shared" si="86"/>
        <v>0</v>
      </c>
      <c r="J193" s="75"/>
      <c r="K193" s="1"/>
      <c r="L193" s="1"/>
      <c r="M193" s="1"/>
      <c r="N193" s="1"/>
      <c r="O193" s="81"/>
      <c r="P193" s="541">
        <f t="shared" si="62"/>
        <v>0</v>
      </c>
      <c r="Q193" s="447"/>
      <c r="R193" s="1"/>
      <c r="S193" s="81"/>
      <c r="T193" s="490"/>
      <c r="U193" s="42"/>
      <c r="V193" s="44"/>
    </row>
    <row r="194" spans="1:22" ht="15.75" hidden="1" thickBot="1">
      <c r="B194" s="55"/>
      <c r="C194" s="2"/>
      <c r="D194" s="764" t="s">
        <v>552</v>
      </c>
      <c r="E194" s="764"/>
      <c r="F194" s="406">
        <f t="shared" si="84"/>
        <v>0</v>
      </c>
      <c r="G194" s="406">
        <f t="shared" si="85"/>
        <v>0</v>
      </c>
      <c r="H194" s="582">
        <f t="shared" si="85"/>
        <v>0</v>
      </c>
      <c r="I194" s="429">
        <f t="shared" si="86"/>
        <v>0</v>
      </c>
      <c r="J194" s="75"/>
      <c r="K194" s="1"/>
      <c r="L194" s="1"/>
      <c r="M194" s="1"/>
      <c r="N194" s="1"/>
      <c r="O194" s="81"/>
      <c r="P194" s="541">
        <f t="shared" si="62"/>
        <v>0</v>
      </c>
      <c r="Q194" s="447"/>
      <c r="R194" s="1"/>
      <c r="S194" s="81"/>
      <c r="T194" s="490"/>
      <c r="U194" s="42"/>
      <c r="V194" s="44"/>
    </row>
    <row r="195" spans="1:22" ht="15.75" hidden="1" thickBot="1">
      <c r="B195" s="55"/>
      <c r="C195" s="2"/>
      <c r="D195" s="764" t="s">
        <v>817</v>
      </c>
      <c r="E195" s="764"/>
      <c r="F195" s="406">
        <f t="shared" si="84"/>
        <v>0</v>
      </c>
      <c r="G195" s="406">
        <f t="shared" si="85"/>
        <v>0</v>
      </c>
      <c r="H195" s="582">
        <f t="shared" si="85"/>
        <v>0</v>
      </c>
      <c r="I195" s="429">
        <f t="shared" si="86"/>
        <v>0</v>
      </c>
      <c r="J195" s="75"/>
      <c r="K195" s="1"/>
      <c r="L195" s="1"/>
      <c r="M195" s="1"/>
      <c r="N195" s="1"/>
      <c r="O195" s="81"/>
      <c r="P195" s="541">
        <f t="shared" ref="P195:P258" si="87">SUM(J195:O195)</f>
        <v>0</v>
      </c>
      <c r="Q195" s="447"/>
      <c r="R195" s="1"/>
      <c r="S195" s="81"/>
      <c r="T195" s="490"/>
      <c r="U195" s="42"/>
      <c r="V195" s="44"/>
    </row>
    <row r="196" spans="1:22" ht="25.5" hidden="1" customHeight="1">
      <c r="B196" s="55"/>
      <c r="C196" s="2"/>
      <c r="D196" s="735" t="s">
        <v>556</v>
      </c>
      <c r="E196" s="735"/>
      <c r="F196" s="409">
        <f t="shared" si="84"/>
        <v>0</v>
      </c>
      <c r="G196" s="409">
        <f t="shared" si="85"/>
        <v>0</v>
      </c>
      <c r="H196" s="585">
        <f t="shared" si="85"/>
        <v>0</v>
      </c>
      <c r="I196" s="432">
        <f t="shared" si="86"/>
        <v>0</v>
      </c>
      <c r="J196" s="75"/>
      <c r="K196" s="1"/>
      <c r="L196" s="1"/>
      <c r="M196" s="1"/>
      <c r="N196" s="1"/>
      <c r="O196" s="81"/>
      <c r="P196" s="541">
        <f t="shared" si="87"/>
        <v>0</v>
      </c>
      <c r="Q196" s="447"/>
      <c r="R196" s="1"/>
      <c r="S196" s="81"/>
      <c r="T196" s="490"/>
      <c r="U196" s="42"/>
      <c r="V196" s="44"/>
    </row>
    <row r="197" spans="1:22" ht="25.5" hidden="1" customHeight="1">
      <c r="B197" s="55"/>
      <c r="C197" s="2"/>
      <c r="D197" s="735" t="s">
        <v>559</v>
      </c>
      <c r="E197" s="735"/>
      <c r="F197" s="409">
        <f t="shared" si="84"/>
        <v>0</v>
      </c>
      <c r="G197" s="409">
        <f t="shared" si="85"/>
        <v>0</v>
      </c>
      <c r="H197" s="585">
        <f t="shared" si="85"/>
        <v>0</v>
      </c>
      <c r="I197" s="432">
        <f t="shared" si="86"/>
        <v>0</v>
      </c>
      <c r="J197" s="75"/>
      <c r="K197" s="1"/>
      <c r="L197" s="1"/>
      <c r="M197" s="1"/>
      <c r="N197" s="1"/>
      <c r="O197" s="81"/>
      <c r="P197" s="541">
        <f t="shared" si="87"/>
        <v>0</v>
      </c>
      <c r="Q197" s="447"/>
      <c r="R197" s="1"/>
      <c r="S197" s="81"/>
      <c r="T197" s="490"/>
      <c r="U197" s="42"/>
      <c r="V197" s="44"/>
    </row>
    <row r="198" spans="1:22" ht="25.5" hidden="1" customHeight="1">
      <c r="B198" s="55"/>
      <c r="C198" s="2"/>
      <c r="D198" s="735" t="s">
        <v>561</v>
      </c>
      <c r="E198" s="735"/>
      <c r="F198" s="409">
        <f t="shared" si="84"/>
        <v>0</v>
      </c>
      <c r="G198" s="409">
        <f t="shared" si="85"/>
        <v>0</v>
      </c>
      <c r="H198" s="585">
        <f t="shared" si="85"/>
        <v>0</v>
      </c>
      <c r="I198" s="432">
        <f t="shared" si="86"/>
        <v>0</v>
      </c>
      <c r="J198" s="75"/>
      <c r="K198" s="1"/>
      <c r="L198" s="1"/>
      <c r="M198" s="1"/>
      <c r="N198" s="1"/>
      <c r="O198" s="81"/>
      <c r="P198" s="541">
        <f t="shared" si="87"/>
        <v>0</v>
      </c>
      <c r="Q198" s="447"/>
      <c r="R198" s="1"/>
      <c r="S198" s="81"/>
      <c r="T198" s="490"/>
      <c r="U198" s="42"/>
      <c r="V198" s="44"/>
    </row>
    <row r="199" spans="1:22" ht="25.5" hidden="1" customHeight="1">
      <c r="B199" s="55"/>
      <c r="C199" s="2"/>
      <c r="D199" s="735" t="s">
        <v>564</v>
      </c>
      <c r="E199" s="735"/>
      <c r="F199" s="409">
        <f t="shared" si="84"/>
        <v>0</v>
      </c>
      <c r="G199" s="409">
        <f t="shared" si="85"/>
        <v>0</v>
      </c>
      <c r="H199" s="585">
        <f t="shared" si="85"/>
        <v>0</v>
      </c>
      <c r="I199" s="432">
        <f t="shared" si="86"/>
        <v>0</v>
      </c>
      <c r="J199" s="75"/>
      <c r="K199" s="1"/>
      <c r="L199" s="1"/>
      <c r="M199" s="1"/>
      <c r="N199" s="1"/>
      <c r="O199" s="81"/>
      <c r="P199" s="541">
        <f t="shared" si="87"/>
        <v>0</v>
      </c>
      <c r="Q199" s="447"/>
      <c r="R199" s="1"/>
      <c r="S199" s="81"/>
      <c r="T199" s="490"/>
      <c r="U199" s="42"/>
      <c r="V199" s="44"/>
    </row>
    <row r="200" spans="1:22" s="18" customFormat="1" ht="15.75" hidden="1" thickBot="1">
      <c r="A200" s="127" t="s">
        <v>274</v>
      </c>
      <c r="B200" s="92" t="s">
        <v>686</v>
      </c>
      <c r="C200" s="769" t="s">
        <v>275</v>
      </c>
      <c r="D200" s="770"/>
      <c r="E200" s="770"/>
      <c r="F200" s="399">
        <f>F201+F202+F203+F204+F205+F206+F207+F208+F209+F210</f>
        <v>0</v>
      </c>
      <c r="G200" s="399">
        <f>G201+G202+G203+G204+G205+G206+G207+G208+G209+G210</f>
        <v>0</v>
      </c>
      <c r="H200" s="575">
        <f>H201+H202+H203+H204+H205+H206+H207+H208+H209+H210</f>
        <v>0</v>
      </c>
      <c r="I200" s="422">
        <f>I201+I202+I203+I204+I205+I206+I207+I208+I209+I210</f>
        <v>0</v>
      </c>
      <c r="J200" s="94">
        <f t="shared" ref="J200:V200" si="88">J201+J202+J203+J204+J205+J206+J207+J208+J209+J210</f>
        <v>0</v>
      </c>
      <c r="K200" s="95">
        <f t="shared" si="88"/>
        <v>0</v>
      </c>
      <c r="L200" s="95">
        <f t="shared" si="88"/>
        <v>0</v>
      </c>
      <c r="M200" s="95">
        <f t="shared" si="88"/>
        <v>0</v>
      </c>
      <c r="N200" s="95">
        <f t="shared" si="88"/>
        <v>0</v>
      </c>
      <c r="O200" s="98">
        <f t="shared" si="88"/>
        <v>0</v>
      </c>
      <c r="P200" s="539">
        <f t="shared" si="87"/>
        <v>0</v>
      </c>
      <c r="Q200" s="445">
        <f t="shared" si="88"/>
        <v>0</v>
      </c>
      <c r="R200" s="95">
        <f t="shared" si="88"/>
        <v>0</v>
      </c>
      <c r="S200" s="98">
        <f t="shared" si="88"/>
        <v>0</v>
      </c>
      <c r="T200" s="489">
        <f t="shared" si="88"/>
        <v>0</v>
      </c>
      <c r="U200" s="97">
        <f t="shared" si="88"/>
        <v>0</v>
      </c>
      <c r="V200" s="99">
        <f t="shared" si="88"/>
        <v>0</v>
      </c>
    </row>
    <row r="201" spans="1:22" ht="15.75" hidden="1" thickBot="1">
      <c r="B201" s="55"/>
      <c r="C201" s="2"/>
      <c r="D201" s="764" t="s">
        <v>371</v>
      </c>
      <c r="E201" s="764"/>
      <c r="F201" s="406">
        <f t="shared" ref="F201:F210" si="89">SUM(I201:U201)</f>
        <v>0</v>
      </c>
      <c r="G201" s="406">
        <f t="shared" ref="G201:H210" si="90">SUM(I201:U201)</f>
        <v>0</v>
      </c>
      <c r="H201" s="582">
        <f t="shared" si="90"/>
        <v>0</v>
      </c>
      <c r="I201" s="429">
        <f t="shared" ref="I201:I210" si="91">SUM(J201:V201)</f>
        <v>0</v>
      </c>
      <c r="J201" s="75"/>
      <c r="K201" s="1"/>
      <c r="L201" s="1"/>
      <c r="M201" s="1"/>
      <c r="N201" s="1"/>
      <c r="O201" s="81"/>
      <c r="P201" s="541">
        <f t="shared" si="87"/>
        <v>0</v>
      </c>
      <c r="Q201" s="447"/>
      <c r="R201" s="1"/>
      <c r="S201" s="81"/>
      <c r="T201" s="490"/>
      <c r="U201" s="42"/>
      <c r="V201" s="44"/>
    </row>
    <row r="202" spans="1:22" ht="15.75" hidden="1" thickBot="1">
      <c r="B202" s="55"/>
      <c r="C202" s="2"/>
      <c r="D202" s="764" t="s">
        <v>544</v>
      </c>
      <c r="E202" s="764"/>
      <c r="F202" s="406">
        <f t="shared" si="89"/>
        <v>0</v>
      </c>
      <c r="G202" s="406">
        <f t="shared" si="90"/>
        <v>0</v>
      </c>
      <c r="H202" s="582">
        <f t="shared" si="90"/>
        <v>0</v>
      </c>
      <c r="I202" s="429">
        <f t="shared" si="91"/>
        <v>0</v>
      </c>
      <c r="J202" s="75"/>
      <c r="K202" s="1"/>
      <c r="L202" s="1"/>
      <c r="M202" s="1"/>
      <c r="N202" s="1"/>
      <c r="O202" s="81"/>
      <c r="P202" s="541">
        <f t="shared" si="87"/>
        <v>0</v>
      </c>
      <c r="Q202" s="447"/>
      <c r="R202" s="1"/>
      <c r="S202" s="81"/>
      <c r="T202" s="490"/>
      <c r="U202" s="42"/>
      <c r="V202" s="44"/>
    </row>
    <row r="203" spans="1:22" ht="15.75" hidden="1" thickBot="1">
      <c r="B203" s="55"/>
      <c r="C203" s="2"/>
      <c r="D203" s="764" t="s">
        <v>547</v>
      </c>
      <c r="E203" s="764"/>
      <c r="F203" s="406">
        <f t="shared" si="89"/>
        <v>0</v>
      </c>
      <c r="G203" s="406">
        <f t="shared" si="90"/>
        <v>0</v>
      </c>
      <c r="H203" s="582">
        <f t="shared" si="90"/>
        <v>0</v>
      </c>
      <c r="I203" s="429">
        <f t="shared" si="91"/>
        <v>0</v>
      </c>
      <c r="J203" s="75"/>
      <c r="K203" s="1"/>
      <c r="L203" s="1"/>
      <c r="M203" s="1"/>
      <c r="N203" s="1"/>
      <c r="O203" s="81"/>
      <c r="P203" s="541">
        <f t="shared" si="87"/>
        <v>0</v>
      </c>
      <c r="Q203" s="447"/>
      <c r="R203" s="1"/>
      <c r="S203" s="81"/>
      <c r="T203" s="490"/>
      <c r="U203" s="42"/>
      <c r="V203" s="44"/>
    </row>
    <row r="204" spans="1:22" ht="15.75" hidden="1" thickBot="1">
      <c r="B204" s="55"/>
      <c r="C204" s="2"/>
      <c r="D204" s="735" t="s">
        <v>818</v>
      </c>
      <c r="E204" s="735"/>
      <c r="F204" s="409">
        <f t="shared" si="89"/>
        <v>0</v>
      </c>
      <c r="G204" s="409">
        <f t="shared" si="90"/>
        <v>0</v>
      </c>
      <c r="H204" s="585">
        <f t="shared" si="90"/>
        <v>0</v>
      </c>
      <c r="I204" s="432">
        <f t="shared" si="91"/>
        <v>0</v>
      </c>
      <c r="J204" s="75"/>
      <c r="K204" s="1"/>
      <c r="L204" s="1"/>
      <c r="M204" s="1"/>
      <c r="N204" s="1"/>
      <c r="O204" s="81"/>
      <c r="P204" s="541">
        <f t="shared" si="87"/>
        <v>0</v>
      </c>
      <c r="Q204" s="447"/>
      <c r="R204" s="1"/>
      <c r="S204" s="81"/>
      <c r="T204" s="490"/>
      <c r="U204" s="42"/>
      <c r="V204" s="44"/>
    </row>
    <row r="205" spans="1:22" ht="15.75" hidden="1" thickBot="1">
      <c r="B205" s="55"/>
      <c r="C205" s="2"/>
      <c r="D205" s="764" t="s">
        <v>554</v>
      </c>
      <c r="E205" s="764"/>
      <c r="F205" s="406">
        <f t="shared" si="89"/>
        <v>0</v>
      </c>
      <c r="G205" s="406">
        <f t="shared" si="90"/>
        <v>0</v>
      </c>
      <c r="H205" s="582">
        <f t="shared" si="90"/>
        <v>0</v>
      </c>
      <c r="I205" s="429">
        <f t="shared" si="91"/>
        <v>0</v>
      </c>
      <c r="J205" s="75"/>
      <c r="K205" s="1"/>
      <c r="L205" s="1"/>
      <c r="M205" s="1"/>
      <c r="N205" s="1"/>
      <c r="O205" s="81"/>
      <c r="P205" s="541">
        <f t="shared" si="87"/>
        <v>0</v>
      </c>
      <c r="Q205" s="447"/>
      <c r="R205" s="1"/>
      <c r="S205" s="81"/>
      <c r="T205" s="490"/>
      <c r="U205" s="42"/>
      <c r="V205" s="44"/>
    </row>
    <row r="206" spans="1:22" ht="15.75" hidden="1" thickBot="1">
      <c r="B206" s="55"/>
      <c r="C206" s="2"/>
      <c r="D206" s="764" t="s">
        <v>553</v>
      </c>
      <c r="E206" s="764"/>
      <c r="F206" s="406">
        <f t="shared" si="89"/>
        <v>0</v>
      </c>
      <c r="G206" s="406">
        <f t="shared" si="90"/>
        <v>0</v>
      </c>
      <c r="H206" s="582">
        <f t="shared" si="90"/>
        <v>0</v>
      </c>
      <c r="I206" s="429">
        <f t="shared" si="91"/>
        <v>0</v>
      </c>
      <c r="J206" s="75"/>
      <c r="K206" s="1"/>
      <c r="L206" s="1"/>
      <c r="M206" s="1"/>
      <c r="N206" s="1"/>
      <c r="O206" s="81"/>
      <c r="P206" s="541">
        <f t="shared" si="87"/>
        <v>0</v>
      </c>
      <c r="Q206" s="447"/>
      <c r="R206" s="1"/>
      <c r="S206" s="81"/>
      <c r="T206" s="490"/>
      <c r="U206" s="42"/>
      <c r="V206" s="44"/>
    </row>
    <row r="207" spans="1:22" ht="25.5" hidden="1" customHeight="1">
      <c r="B207" s="55"/>
      <c r="C207" s="2"/>
      <c r="D207" s="735" t="s">
        <v>557</v>
      </c>
      <c r="E207" s="735"/>
      <c r="F207" s="409">
        <f t="shared" si="89"/>
        <v>0</v>
      </c>
      <c r="G207" s="409">
        <f t="shared" si="90"/>
        <v>0</v>
      </c>
      <c r="H207" s="585">
        <f t="shared" si="90"/>
        <v>0</v>
      </c>
      <c r="I207" s="432">
        <f t="shared" si="91"/>
        <v>0</v>
      </c>
      <c r="J207" s="75"/>
      <c r="K207" s="1"/>
      <c r="L207" s="1"/>
      <c r="M207" s="1"/>
      <c r="N207" s="1"/>
      <c r="O207" s="81"/>
      <c r="P207" s="541">
        <f t="shared" si="87"/>
        <v>0</v>
      </c>
      <c r="Q207" s="447"/>
      <c r="R207" s="1"/>
      <c r="S207" s="81"/>
      <c r="T207" s="490"/>
      <c r="U207" s="42"/>
      <c r="V207" s="44"/>
    </row>
    <row r="208" spans="1:22" ht="15.75" hidden="1" thickBot="1">
      <c r="B208" s="55"/>
      <c r="C208" s="2"/>
      <c r="D208" s="764" t="s">
        <v>819</v>
      </c>
      <c r="E208" s="764"/>
      <c r="F208" s="406">
        <f t="shared" si="89"/>
        <v>0</v>
      </c>
      <c r="G208" s="406">
        <f t="shared" si="90"/>
        <v>0</v>
      </c>
      <c r="H208" s="582">
        <f t="shared" si="90"/>
        <v>0</v>
      </c>
      <c r="I208" s="429">
        <f t="shared" si="91"/>
        <v>0</v>
      </c>
      <c r="J208" s="75"/>
      <c r="K208" s="1"/>
      <c r="L208" s="1"/>
      <c r="M208" s="1"/>
      <c r="N208" s="1"/>
      <c r="O208" s="81"/>
      <c r="P208" s="541">
        <f t="shared" si="87"/>
        <v>0</v>
      </c>
      <c r="Q208" s="447"/>
      <c r="R208" s="1"/>
      <c r="S208" s="81"/>
      <c r="T208" s="490"/>
      <c r="U208" s="42"/>
      <c r="V208" s="44"/>
    </row>
    <row r="209" spans="1:22" ht="25.5" hidden="1" customHeight="1">
      <c r="B209" s="55"/>
      <c r="C209" s="2"/>
      <c r="D209" s="735" t="s">
        <v>562</v>
      </c>
      <c r="E209" s="735"/>
      <c r="F209" s="409">
        <f t="shared" si="89"/>
        <v>0</v>
      </c>
      <c r="G209" s="409">
        <f t="shared" si="90"/>
        <v>0</v>
      </c>
      <c r="H209" s="585">
        <f t="shared" si="90"/>
        <v>0</v>
      </c>
      <c r="I209" s="432">
        <f t="shared" si="91"/>
        <v>0</v>
      </c>
      <c r="J209" s="75"/>
      <c r="K209" s="1"/>
      <c r="L209" s="1"/>
      <c r="M209" s="1"/>
      <c r="N209" s="1"/>
      <c r="O209" s="81"/>
      <c r="P209" s="541">
        <f t="shared" si="87"/>
        <v>0</v>
      </c>
      <c r="Q209" s="447"/>
      <c r="R209" s="1"/>
      <c r="S209" s="81"/>
      <c r="T209" s="490"/>
      <c r="U209" s="42"/>
      <c r="V209" s="44"/>
    </row>
    <row r="210" spans="1:22" ht="25.5" hidden="1" customHeight="1">
      <c r="B210" s="55"/>
      <c r="C210" s="2"/>
      <c r="D210" s="735" t="s">
        <v>565</v>
      </c>
      <c r="E210" s="735"/>
      <c r="F210" s="409">
        <f t="shared" si="89"/>
        <v>0</v>
      </c>
      <c r="G210" s="409">
        <f t="shared" si="90"/>
        <v>0</v>
      </c>
      <c r="H210" s="585">
        <f t="shared" si="90"/>
        <v>0</v>
      </c>
      <c r="I210" s="432">
        <f t="shared" si="91"/>
        <v>0</v>
      </c>
      <c r="J210" s="75"/>
      <c r="K210" s="1"/>
      <c r="L210" s="1"/>
      <c r="M210" s="1"/>
      <c r="N210" s="1"/>
      <c r="O210" s="81"/>
      <c r="P210" s="541">
        <f t="shared" si="87"/>
        <v>0</v>
      </c>
      <c r="Q210" s="447"/>
      <c r="R210" s="1"/>
      <c r="S210" s="81"/>
      <c r="T210" s="490"/>
      <c r="U210" s="42"/>
      <c r="V210" s="44"/>
    </row>
    <row r="211" spans="1:22" s="18" customFormat="1" ht="25.5" hidden="1" customHeight="1">
      <c r="A211" s="127" t="s">
        <v>276</v>
      </c>
      <c r="B211" s="92" t="s">
        <v>687</v>
      </c>
      <c r="C211" s="808" t="s">
        <v>607</v>
      </c>
      <c r="D211" s="809"/>
      <c r="E211" s="809"/>
      <c r="F211" s="416">
        <f>F212+F213</f>
        <v>0</v>
      </c>
      <c r="G211" s="416">
        <f>G212+G213</f>
        <v>0</v>
      </c>
      <c r="H211" s="592">
        <f>H212+H213</f>
        <v>0</v>
      </c>
      <c r="I211" s="439">
        <f>I212+I213</f>
        <v>0</v>
      </c>
      <c r="J211" s="94">
        <f t="shared" ref="J211:V211" si="92">J212+J213</f>
        <v>0</v>
      </c>
      <c r="K211" s="95">
        <f t="shared" si="92"/>
        <v>0</v>
      </c>
      <c r="L211" s="95">
        <f t="shared" si="92"/>
        <v>0</v>
      </c>
      <c r="M211" s="95">
        <f t="shared" si="92"/>
        <v>0</v>
      </c>
      <c r="N211" s="95">
        <f t="shared" si="92"/>
        <v>0</v>
      </c>
      <c r="O211" s="98">
        <f t="shared" si="92"/>
        <v>0</v>
      </c>
      <c r="P211" s="539">
        <f t="shared" si="87"/>
        <v>0</v>
      </c>
      <c r="Q211" s="445">
        <f t="shared" si="92"/>
        <v>0</v>
      </c>
      <c r="R211" s="95">
        <f t="shared" si="92"/>
        <v>0</v>
      </c>
      <c r="S211" s="98">
        <f t="shared" si="92"/>
        <v>0</v>
      </c>
      <c r="T211" s="489">
        <f t="shared" si="92"/>
        <v>0</v>
      </c>
      <c r="U211" s="97">
        <f t="shared" si="92"/>
        <v>0</v>
      </c>
      <c r="V211" s="99">
        <f t="shared" si="92"/>
        <v>0</v>
      </c>
    </row>
    <row r="212" spans="1:22" ht="25.5" hidden="1" customHeight="1">
      <c r="B212" s="55"/>
      <c r="C212" s="2"/>
      <c r="D212" s="735" t="s">
        <v>568</v>
      </c>
      <c r="E212" s="735"/>
      <c r="F212" s="409">
        <f>SUM(I212:U212)</f>
        <v>0</v>
      </c>
      <c r="G212" s="409">
        <f>SUM(I212:U212)</f>
        <v>0</v>
      </c>
      <c r="H212" s="585">
        <f>SUM(J212:V212)</f>
        <v>0</v>
      </c>
      <c r="I212" s="432">
        <f>SUM(J212:V212)</f>
        <v>0</v>
      </c>
      <c r="J212" s="75"/>
      <c r="K212" s="1"/>
      <c r="L212" s="1"/>
      <c r="M212" s="1"/>
      <c r="N212" s="1"/>
      <c r="O212" s="81"/>
      <c r="P212" s="541">
        <f t="shared" si="87"/>
        <v>0</v>
      </c>
      <c r="Q212" s="447"/>
      <c r="R212" s="1"/>
      <c r="S212" s="81"/>
      <c r="T212" s="490"/>
      <c r="U212" s="42"/>
      <c r="V212" s="44"/>
    </row>
    <row r="213" spans="1:22" ht="25.5" hidden="1" customHeight="1">
      <c r="B213" s="55"/>
      <c r="C213" s="2"/>
      <c r="D213" s="735" t="s">
        <v>569</v>
      </c>
      <c r="E213" s="735"/>
      <c r="F213" s="409">
        <f>SUM(I213:U213)</f>
        <v>0</v>
      </c>
      <c r="G213" s="409">
        <f>SUM(I213:U213)</f>
        <v>0</v>
      </c>
      <c r="H213" s="585">
        <f>SUM(J213:V213)</f>
        <v>0</v>
      </c>
      <c r="I213" s="432">
        <f>SUM(J213:V213)</f>
        <v>0</v>
      </c>
      <c r="J213" s="75"/>
      <c r="K213" s="1"/>
      <c r="L213" s="1"/>
      <c r="M213" s="1"/>
      <c r="N213" s="1"/>
      <c r="O213" s="81"/>
      <c r="P213" s="541">
        <f t="shared" si="87"/>
        <v>0</v>
      </c>
      <c r="Q213" s="447"/>
      <c r="R213" s="1"/>
      <c r="S213" s="81"/>
      <c r="T213" s="490"/>
      <c r="U213" s="42"/>
      <c r="V213" s="44"/>
    </row>
    <row r="214" spans="1:22" s="18" customFormat="1" ht="15" hidden="1" customHeight="1">
      <c r="A214" s="127" t="s">
        <v>277</v>
      </c>
      <c r="B214" s="92" t="s">
        <v>688</v>
      </c>
      <c r="C214" s="808" t="s">
        <v>820</v>
      </c>
      <c r="D214" s="809"/>
      <c r="E214" s="809"/>
      <c r="F214" s="416">
        <f>F215+F216+F217+F218+F219+F220+F221+F222+F223+F224+F225</f>
        <v>0</v>
      </c>
      <c r="G214" s="416">
        <f>G215+G216+G217+G218+G219+G220+G221+G222+G223+G224+G225</f>
        <v>0</v>
      </c>
      <c r="H214" s="592">
        <f>H215+H216+H217+H218+H219+H220+H221+H222+H223+H224+H225</f>
        <v>0</v>
      </c>
      <c r="I214" s="439">
        <f>I215+I216+I217+I218+I219+I220+I221+I222+I223+I224+I225</f>
        <v>0</v>
      </c>
      <c r="J214" s="94">
        <f t="shared" ref="J214:V214" si="93">J215+J216+J217+J218+J219+J220+J221+J222+J223+J224+J225</f>
        <v>0</v>
      </c>
      <c r="K214" s="95">
        <f t="shared" si="93"/>
        <v>0</v>
      </c>
      <c r="L214" s="95">
        <f t="shared" si="93"/>
        <v>0</v>
      </c>
      <c r="M214" s="95">
        <f t="shared" si="93"/>
        <v>0</v>
      </c>
      <c r="N214" s="95">
        <f t="shared" si="93"/>
        <v>0</v>
      </c>
      <c r="O214" s="98">
        <f t="shared" si="93"/>
        <v>0</v>
      </c>
      <c r="P214" s="539">
        <f t="shared" si="87"/>
        <v>0</v>
      </c>
      <c r="Q214" s="445">
        <f t="shared" si="93"/>
        <v>0</v>
      </c>
      <c r="R214" s="95">
        <f t="shared" si="93"/>
        <v>0</v>
      </c>
      <c r="S214" s="98">
        <f t="shared" si="93"/>
        <v>0</v>
      </c>
      <c r="T214" s="489">
        <f t="shared" si="93"/>
        <v>0</v>
      </c>
      <c r="U214" s="97">
        <f t="shared" si="93"/>
        <v>0</v>
      </c>
      <c r="V214" s="99">
        <f t="shared" si="93"/>
        <v>0</v>
      </c>
    </row>
    <row r="215" spans="1:22" ht="15.75" hidden="1" thickBot="1">
      <c r="B215" s="55"/>
      <c r="C215" s="2"/>
      <c r="D215" s="764" t="s">
        <v>372</v>
      </c>
      <c r="E215" s="764"/>
      <c r="F215" s="406">
        <f t="shared" ref="F215:F227" si="94">SUM(I215:U215)</f>
        <v>0</v>
      </c>
      <c r="G215" s="406">
        <f t="shared" ref="G215:H227" si="95">SUM(I215:U215)</f>
        <v>0</v>
      </c>
      <c r="H215" s="582">
        <f t="shared" si="95"/>
        <v>0</v>
      </c>
      <c r="I215" s="429">
        <f t="shared" ref="I215:I227" si="96">SUM(J215:V215)</f>
        <v>0</v>
      </c>
      <c r="J215" s="75"/>
      <c r="K215" s="1"/>
      <c r="L215" s="1"/>
      <c r="M215" s="1"/>
      <c r="N215" s="1"/>
      <c r="O215" s="81"/>
      <c r="P215" s="541">
        <f t="shared" si="87"/>
        <v>0</v>
      </c>
      <c r="Q215" s="447"/>
      <c r="R215" s="1"/>
      <c r="S215" s="81"/>
      <c r="T215" s="490"/>
      <c r="U215" s="42"/>
      <c r="V215" s="44"/>
    </row>
    <row r="216" spans="1:22" ht="15.75" hidden="1" thickBot="1">
      <c r="B216" s="55"/>
      <c r="C216" s="2"/>
      <c r="D216" s="764" t="s">
        <v>821</v>
      </c>
      <c r="E216" s="764"/>
      <c r="F216" s="406">
        <f t="shared" si="94"/>
        <v>0</v>
      </c>
      <c r="G216" s="406">
        <f t="shared" si="95"/>
        <v>0</v>
      </c>
      <c r="H216" s="582">
        <f t="shared" si="95"/>
        <v>0</v>
      </c>
      <c r="I216" s="429">
        <f t="shared" si="96"/>
        <v>0</v>
      </c>
      <c r="J216" s="75"/>
      <c r="K216" s="1"/>
      <c r="L216" s="1"/>
      <c r="M216" s="1"/>
      <c r="N216" s="1"/>
      <c r="O216" s="81"/>
      <c r="P216" s="541">
        <f t="shared" si="87"/>
        <v>0</v>
      </c>
      <c r="Q216" s="447"/>
      <c r="R216" s="1"/>
      <c r="S216" s="81"/>
      <c r="T216" s="490"/>
      <c r="U216" s="42"/>
      <c r="V216" s="44"/>
    </row>
    <row r="217" spans="1:22" ht="15.75" hidden="1" thickBot="1">
      <c r="B217" s="55"/>
      <c r="C217" s="2"/>
      <c r="D217" s="764" t="s">
        <v>375</v>
      </c>
      <c r="E217" s="764"/>
      <c r="F217" s="406">
        <f t="shared" si="94"/>
        <v>0</v>
      </c>
      <c r="G217" s="406">
        <f t="shared" si="95"/>
        <v>0</v>
      </c>
      <c r="H217" s="582">
        <f t="shared" si="95"/>
        <v>0</v>
      </c>
      <c r="I217" s="429">
        <f t="shared" si="96"/>
        <v>0</v>
      </c>
      <c r="J217" s="75"/>
      <c r="K217" s="1"/>
      <c r="L217" s="1"/>
      <c r="M217" s="1"/>
      <c r="N217" s="1"/>
      <c r="O217" s="81"/>
      <c r="P217" s="541">
        <f t="shared" si="87"/>
        <v>0</v>
      </c>
      <c r="Q217" s="447"/>
      <c r="R217" s="1"/>
      <c r="S217" s="81"/>
      <c r="T217" s="490"/>
      <c r="U217" s="42"/>
      <c r="V217" s="44"/>
    </row>
    <row r="218" spans="1:22" ht="15.75" hidden="1" thickBot="1">
      <c r="B218" s="55"/>
      <c r="C218" s="2"/>
      <c r="D218" s="764" t="s">
        <v>373</v>
      </c>
      <c r="E218" s="764"/>
      <c r="F218" s="406">
        <f t="shared" si="94"/>
        <v>0</v>
      </c>
      <c r="G218" s="406">
        <f t="shared" si="95"/>
        <v>0</v>
      </c>
      <c r="H218" s="582">
        <f t="shared" si="95"/>
        <v>0</v>
      </c>
      <c r="I218" s="429">
        <f t="shared" si="96"/>
        <v>0</v>
      </c>
      <c r="J218" s="75"/>
      <c r="K218" s="1"/>
      <c r="L218" s="1"/>
      <c r="M218" s="1"/>
      <c r="N218" s="1"/>
      <c r="O218" s="81"/>
      <c r="P218" s="541">
        <f t="shared" si="87"/>
        <v>0</v>
      </c>
      <c r="Q218" s="447"/>
      <c r="R218" s="1"/>
      <c r="S218" s="81"/>
      <c r="T218" s="490"/>
      <c r="U218" s="42"/>
      <c r="V218" s="44"/>
    </row>
    <row r="219" spans="1:22" ht="15.75" hidden="1" thickBot="1">
      <c r="B219" s="55"/>
      <c r="C219" s="2"/>
      <c r="D219" s="764" t="s">
        <v>822</v>
      </c>
      <c r="E219" s="764"/>
      <c r="F219" s="406">
        <f t="shared" si="94"/>
        <v>0</v>
      </c>
      <c r="G219" s="406">
        <f t="shared" si="95"/>
        <v>0</v>
      </c>
      <c r="H219" s="582">
        <f t="shared" si="95"/>
        <v>0</v>
      </c>
      <c r="I219" s="429">
        <f t="shared" si="96"/>
        <v>0</v>
      </c>
      <c r="J219" s="75"/>
      <c r="K219" s="1"/>
      <c r="L219" s="1"/>
      <c r="M219" s="1"/>
      <c r="N219" s="1"/>
      <c r="O219" s="81"/>
      <c r="P219" s="541">
        <f t="shared" si="87"/>
        <v>0</v>
      </c>
      <c r="Q219" s="447"/>
      <c r="R219" s="1"/>
      <c r="S219" s="81"/>
      <c r="T219" s="490"/>
      <c r="U219" s="42"/>
      <c r="V219" s="44"/>
    </row>
    <row r="220" spans="1:22" ht="25.5" hidden="1" customHeight="1">
      <c r="B220" s="55"/>
      <c r="C220" s="2"/>
      <c r="D220" s="735" t="s">
        <v>537</v>
      </c>
      <c r="E220" s="735"/>
      <c r="F220" s="409">
        <f t="shared" si="94"/>
        <v>0</v>
      </c>
      <c r="G220" s="409">
        <f t="shared" si="95"/>
        <v>0</v>
      </c>
      <c r="H220" s="585">
        <f t="shared" si="95"/>
        <v>0</v>
      </c>
      <c r="I220" s="432">
        <f t="shared" si="96"/>
        <v>0</v>
      </c>
      <c r="J220" s="75"/>
      <c r="K220" s="1"/>
      <c r="L220" s="1"/>
      <c r="M220" s="1"/>
      <c r="N220" s="1"/>
      <c r="O220" s="81"/>
      <c r="P220" s="541">
        <f t="shared" si="87"/>
        <v>0</v>
      </c>
      <c r="Q220" s="447"/>
      <c r="R220" s="1"/>
      <c r="S220" s="81"/>
      <c r="T220" s="490"/>
      <c r="U220" s="42"/>
      <c r="V220" s="44"/>
    </row>
    <row r="221" spans="1:22" ht="25.5" hidden="1" customHeight="1">
      <c r="B221" s="55"/>
      <c r="C221" s="2"/>
      <c r="D221" s="735" t="s">
        <v>540</v>
      </c>
      <c r="E221" s="735"/>
      <c r="F221" s="409">
        <f t="shared" si="94"/>
        <v>0</v>
      </c>
      <c r="G221" s="409">
        <f t="shared" si="95"/>
        <v>0</v>
      </c>
      <c r="H221" s="585">
        <f t="shared" si="95"/>
        <v>0</v>
      </c>
      <c r="I221" s="432">
        <f t="shared" si="96"/>
        <v>0</v>
      </c>
      <c r="J221" s="75"/>
      <c r="K221" s="1"/>
      <c r="L221" s="1"/>
      <c r="M221" s="1"/>
      <c r="N221" s="1"/>
      <c r="O221" s="81"/>
      <c r="P221" s="541">
        <f t="shared" si="87"/>
        <v>0</v>
      </c>
      <c r="Q221" s="447"/>
      <c r="R221" s="1"/>
      <c r="S221" s="81"/>
      <c r="T221" s="490"/>
      <c r="U221" s="42"/>
      <c r="V221" s="44"/>
    </row>
    <row r="222" spans="1:22" ht="15.75" hidden="1" thickBot="1">
      <c r="B222" s="55"/>
      <c r="C222" s="2"/>
      <c r="D222" s="764" t="s">
        <v>823</v>
      </c>
      <c r="E222" s="764"/>
      <c r="F222" s="406">
        <f t="shared" si="94"/>
        <v>0</v>
      </c>
      <c r="G222" s="406">
        <f t="shared" si="95"/>
        <v>0</v>
      </c>
      <c r="H222" s="582">
        <f t="shared" si="95"/>
        <v>0</v>
      </c>
      <c r="I222" s="429">
        <f t="shared" si="96"/>
        <v>0</v>
      </c>
      <c r="J222" s="75"/>
      <c r="K222" s="1"/>
      <c r="L222" s="1"/>
      <c r="M222" s="1"/>
      <c r="N222" s="1"/>
      <c r="O222" s="81"/>
      <c r="P222" s="541">
        <f t="shared" si="87"/>
        <v>0</v>
      </c>
      <c r="Q222" s="447"/>
      <c r="R222" s="1"/>
      <c r="S222" s="81"/>
      <c r="T222" s="490"/>
      <c r="U222" s="42"/>
      <c r="V222" s="44"/>
    </row>
    <row r="223" spans="1:22" ht="15.75" hidden="1" thickBot="1">
      <c r="B223" s="55"/>
      <c r="C223" s="2"/>
      <c r="D223" s="764" t="s">
        <v>374</v>
      </c>
      <c r="E223" s="764"/>
      <c r="F223" s="406">
        <f t="shared" si="94"/>
        <v>0</v>
      </c>
      <c r="G223" s="406">
        <f t="shared" si="95"/>
        <v>0</v>
      </c>
      <c r="H223" s="582">
        <f t="shared" si="95"/>
        <v>0</v>
      </c>
      <c r="I223" s="429">
        <f t="shared" si="96"/>
        <v>0</v>
      </c>
      <c r="J223" s="75"/>
      <c r="K223" s="1"/>
      <c r="L223" s="1"/>
      <c r="M223" s="1"/>
      <c r="N223" s="1"/>
      <c r="O223" s="81"/>
      <c r="P223" s="541">
        <f t="shared" si="87"/>
        <v>0</v>
      </c>
      <c r="Q223" s="447"/>
      <c r="R223" s="1"/>
      <c r="S223" s="81"/>
      <c r="T223" s="490"/>
      <c r="U223" s="42"/>
      <c r="V223" s="44"/>
    </row>
    <row r="224" spans="1:22" ht="15.75" hidden="1" thickBot="1">
      <c r="B224" s="55"/>
      <c r="C224" s="2"/>
      <c r="D224" s="764" t="s">
        <v>824</v>
      </c>
      <c r="E224" s="764"/>
      <c r="F224" s="406">
        <f t="shared" si="94"/>
        <v>0</v>
      </c>
      <c r="G224" s="406">
        <f t="shared" si="95"/>
        <v>0</v>
      </c>
      <c r="H224" s="582">
        <f t="shared" si="95"/>
        <v>0</v>
      </c>
      <c r="I224" s="429">
        <f t="shared" si="96"/>
        <v>0</v>
      </c>
      <c r="J224" s="75"/>
      <c r="K224" s="1"/>
      <c r="L224" s="1"/>
      <c r="M224" s="1"/>
      <c r="N224" s="1"/>
      <c r="O224" s="81"/>
      <c r="P224" s="541">
        <f t="shared" si="87"/>
        <v>0</v>
      </c>
      <c r="Q224" s="447"/>
      <c r="R224" s="1"/>
      <c r="S224" s="81"/>
      <c r="T224" s="490"/>
      <c r="U224" s="42"/>
      <c r="V224" s="44"/>
    </row>
    <row r="225" spans="1:22" ht="15.75" hidden="1" thickBot="1">
      <c r="B225" s="55"/>
      <c r="C225" s="2"/>
      <c r="D225" s="764" t="s">
        <v>566</v>
      </c>
      <c r="E225" s="764"/>
      <c r="F225" s="406">
        <f t="shared" si="94"/>
        <v>0</v>
      </c>
      <c r="G225" s="406">
        <f t="shared" si="95"/>
        <v>0</v>
      </c>
      <c r="H225" s="582">
        <f t="shared" si="95"/>
        <v>0</v>
      </c>
      <c r="I225" s="429">
        <f t="shared" si="96"/>
        <v>0</v>
      </c>
      <c r="J225" s="75"/>
      <c r="K225" s="1"/>
      <c r="L225" s="1"/>
      <c r="M225" s="1"/>
      <c r="N225" s="1"/>
      <c r="O225" s="81"/>
      <c r="P225" s="541">
        <f t="shared" si="87"/>
        <v>0</v>
      </c>
      <c r="Q225" s="447"/>
      <c r="R225" s="1"/>
      <c r="S225" s="81"/>
      <c r="T225" s="490"/>
      <c r="U225" s="42"/>
      <c r="V225" s="44"/>
    </row>
    <row r="226" spans="1:22" s="18" customFormat="1" ht="15.75" hidden="1" thickBot="1">
      <c r="A226" s="127" t="s">
        <v>278</v>
      </c>
      <c r="B226" s="92" t="s">
        <v>689</v>
      </c>
      <c r="C226" s="769" t="s">
        <v>279</v>
      </c>
      <c r="D226" s="770"/>
      <c r="E226" s="770"/>
      <c r="F226" s="399">
        <f t="shared" si="94"/>
        <v>0</v>
      </c>
      <c r="G226" s="399">
        <f t="shared" si="95"/>
        <v>0</v>
      </c>
      <c r="H226" s="575">
        <f t="shared" si="95"/>
        <v>0</v>
      </c>
      <c r="I226" s="422">
        <f t="shared" si="96"/>
        <v>0</v>
      </c>
      <c r="J226" s="94"/>
      <c r="K226" s="95"/>
      <c r="L226" s="95"/>
      <c r="M226" s="95"/>
      <c r="N226" s="95"/>
      <c r="O226" s="98"/>
      <c r="P226" s="539">
        <f t="shared" si="87"/>
        <v>0</v>
      </c>
      <c r="Q226" s="445"/>
      <c r="R226" s="95"/>
      <c r="S226" s="98"/>
      <c r="T226" s="489"/>
      <c r="U226" s="97"/>
      <c r="V226" s="99"/>
    </row>
    <row r="227" spans="1:22" s="18" customFormat="1" ht="15.75" hidden="1" thickBot="1">
      <c r="A227" s="127" t="s">
        <v>280</v>
      </c>
      <c r="B227" s="92" t="s">
        <v>690</v>
      </c>
      <c r="C227" s="769" t="s">
        <v>281</v>
      </c>
      <c r="D227" s="770"/>
      <c r="E227" s="770"/>
      <c r="F227" s="399">
        <f t="shared" si="94"/>
        <v>0</v>
      </c>
      <c r="G227" s="399">
        <f t="shared" si="95"/>
        <v>0</v>
      </c>
      <c r="H227" s="575">
        <f t="shared" si="95"/>
        <v>0</v>
      </c>
      <c r="I227" s="422">
        <f t="shared" si="96"/>
        <v>0</v>
      </c>
      <c r="J227" s="94"/>
      <c r="K227" s="95"/>
      <c r="L227" s="95"/>
      <c r="M227" s="95"/>
      <c r="N227" s="95"/>
      <c r="O227" s="98"/>
      <c r="P227" s="539">
        <f t="shared" si="87"/>
        <v>0</v>
      </c>
      <c r="Q227" s="445"/>
      <c r="R227" s="95"/>
      <c r="S227" s="98"/>
      <c r="T227" s="489"/>
      <c r="U227" s="97"/>
      <c r="V227" s="99"/>
    </row>
    <row r="228" spans="1:22" s="18" customFormat="1" ht="15.75" hidden="1" thickBot="1">
      <c r="A228" s="127" t="s">
        <v>282</v>
      </c>
      <c r="B228" s="92" t="s">
        <v>691</v>
      </c>
      <c r="C228" s="769" t="s">
        <v>283</v>
      </c>
      <c r="D228" s="770"/>
      <c r="E228" s="770"/>
      <c r="F228" s="399">
        <f>F229+F230+F231+F232+F233+F234+F235+F236+F237+F238</f>
        <v>0</v>
      </c>
      <c r="G228" s="399">
        <f>G229+G230+G231+G232+G233+G234+G235+G236+G237+G238</f>
        <v>0</v>
      </c>
      <c r="H228" s="575">
        <f>H229+H230+H231+H232+H233+H234+H235+H236+H237+H238</f>
        <v>0</v>
      </c>
      <c r="I228" s="422">
        <f>I229+I230+I231+I232+I233+I234+I235+I236+I237+I238</f>
        <v>0</v>
      </c>
      <c r="J228" s="94">
        <f t="shared" ref="J228:V228" si="97">J229+J230+J231+J232+J233+J234+J235+J236+J237+J238</f>
        <v>0</v>
      </c>
      <c r="K228" s="95">
        <f t="shared" si="97"/>
        <v>0</v>
      </c>
      <c r="L228" s="95">
        <f t="shared" si="97"/>
        <v>0</v>
      </c>
      <c r="M228" s="95">
        <f t="shared" si="97"/>
        <v>0</v>
      </c>
      <c r="N228" s="95">
        <f t="shared" si="97"/>
        <v>0</v>
      </c>
      <c r="O228" s="98">
        <f t="shared" si="97"/>
        <v>0</v>
      </c>
      <c r="P228" s="539">
        <f t="shared" si="87"/>
        <v>0</v>
      </c>
      <c r="Q228" s="445">
        <f t="shared" si="97"/>
        <v>0</v>
      </c>
      <c r="R228" s="95">
        <f t="shared" si="97"/>
        <v>0</v>
      </c>
      <c r="S228" s="98">
        <f t="shared" si="97"/>
        <v>0</v>
      </c>
      <c r="T228" s="489">
        <f t="shared" si="97"/>
        <v>0</v>
      </c>
      <c r="U228" s="97">
        <f t="shared" si="97"/>
        <v>0</v>
      </c>
      <c r="V228" s="99">
        <f t="shared" si="97"/>
        <v>0</v>
      </c>
    </row>
    <row r="229" spans="1:22" ht="15.75" hidden="1" thickBot="1">
      <c r="B229" s="55"/>
      <c r="C229" s="2"/>
      <c r="D229" s="764" t="s">
        <v>376</v>
      </c>
      <c r="E229" s="764"/>
      <c r="F229" s="406">
        <f t="shared" ref="F229:F238" si="98">SUM(I229:U229)</f>
        <v>0</v>
      </c>
      <c r="G229" s="406">
        <f t="shared" ref="G229:H238" si="99">SUM(I229:U229)</f>
        <v>0</v>
      </c>
      <c r="H229" s="582">
        <f t="shared" si="99"/>
        <v>0</v>
      </c>
      <c r="I229" s="429">
        <f t="shared" ref="I229:I238" si="100">SUM(J229:V229)</f>
        <v>0</v>
      </c>
      <c r="J229" s="75"/>
      <c r="K229" s="1"/>
      <c r="L229" s="1"/>
      <c r="M229" s="1"/>
      <c r="N229" s="1"/>
      <c r="O229" s="81"/>
      <c r="P229" s="541">
        <f t="shared" si="87"/>
        <v>0</v>
      </c>
      <c r="Q229" s="447"/>
      <c r="R229" s="1"/>
      <c r="S229" s="81"/>
      <c r="T229" s="490"/>
      <c r="U229" s="42"/>
      <c r="V229" s="44"/>
    </row>
    <row r="230" spans="1:22" ht="15.75" hidden="1" thickBot="1">
      <c r="B230" s="55"/>
      <c r="C230" s="2"/>
      <c r="D230" s="764" t="s">
        <v>377</v>
      </c>
      <c r="E230" s="764"/>
      <c r="F230" s="406">
        <f t="shared" si="98"/>
        <v>0</v>
      </c>
      <c r="G230" s="406">
        <f t="shared" si="99"/>
        <v>0</v>
      </c>
      <c r="H230" s="582">
        <f t="shared" si="99"/>
        <v>0</v>
      </c>
      <c r="I230" s="429">
        <f t="shared" si="100"/>
        <v>0</v>
      </c>
      <c r="J230" s="75"/>
      <c r="K230" s="1"/>
      <c r="L230" s="1"/>
      <c r="M230" s="1"/>
      <c r="N230" s="1"/>
      <c r="O230" s="81"/>
      <c r="P230" s="541">
        <f t="shared" si="87"/>
        <v>0</v>
      </c>
      <c r="Q230" s="447"/>
      <c r="R230" s="1"/>
      <c r="S230" s="81"/>
      <c r="T230" s="490"/>
      <c r="U230" s="42"/>
      <c r="V230" s="44"/>
    </row>
    <row r="231" spans="1:22" ht="15.75" hidden="1" thickBot="1">
      <c r="B231" s="55"/>
      <c r="C231" s="2"/>
      <c r="D231" s="764" t="s">
        <v>378</v>
      </c>
      <c r="E231" s="764"/>
      <c r="F231" s="406">
        <f t="shared" si="98"/>
        <v>0</v>
      </c>
      <c r="G231" s="406">
        <f t="shared" si="99"/>
        <v>0</v>
      </c>
      <c r="H231" s="582">
        <f t="shared" si="99"/>
        <v>0</v>
      </c>
      <c r="I231" s="429">
        <f t="shared" si="100"/>
        <v>0</v>
      </c>
      <c r="J231" s="75"/>
      <c r="K231" s="1"/>
      <c r="L231" s="1"/>
      <c r="M231" s="1"/>
      <c r="N231" s="1"/>
      <c r="O231" s="81"/>
      <c r="P231" s="541">
        <f t="shared" si="87"/>
        <v>0</v>
      </c>
      <c r="Q231" s="447"/>
      <c r="R231" s="1"/>
      <c r="S231" s="81"/>
      <c r="T231" s="490"/>
      <c r="U231" s="42"/>
      <c r="V231" s="44"/>
    </row>
    <row r="232" spans="1:22" ht="15.75" hidden="1" thickBot="1">
      <c r="B232" s="55"/>
      <c r="C232" s="2"/>
      <c r="D232" s="764" t="s">
        <v>379</v>
      </c>
      <c r="E232" s="764"/>
      <c r="F232" s="406">
        <f t="shared" si="98"/>
        <v>0</v>
      </c>
      <c r="G232" s="406">
        <f t="shared" si="99"/>
        <v>0</v>
      </c>
      <c r="H232" s="582">
        <f t="shared" si="99"/>
        <v>0</v>
      </c>
      <c r="I232" s="429">
        <f t="shared" si="100"/>
        <v>0</v>
      </c>
      <c r="J232" s="75"/>
      <c r="K232" s="1"/>
      <c r="L232" s="1"/>
      <c r="M232" s="1"/>
      <c r="N232" s="1"/>
      <c r="O232" s="81"/>
      <c r="P232" s="541">
        <f t="shared" si="87"/>
        <v>0</v>
      </c>
      <c r="Q232" s="447"/>
      <c r="R232" s="1"/>
      <c r="S232" s="81"/>
      <c r="T232" s="490"/>
      <c r="U232" s="42"/>
      <c r="V232" s="44"/>
    </row>
    <row r="233" spans="1:22" ht="15.75" hidden="1" thickBot="1">
      <c r="B233" s="55"/>
      <c r="C233" s="2"/>
      <c r="D233" s="764" t="s">
        <v>380</v>
      </c>
      <c r="E233" s="764"/>
      <c r="F233" s="406">
        <f t="shared" si="98"/>
        <v>0</v>
      </c>
      <c r="G233" s="406">
        <f t="shared" si="99"/>
        <v>0</v>
      </c>
      <c r="H233" s="582">
        <f t="shared" si="99"/>
        <v>0</v>
      </c>
      <c r="I233" s="429">
        <f t="shared" si="100"/>
        <v>0</v>
      </c>
      <c r="J233" s="75"/>
      <c r="K233" s="1"/>
      <c r="L233" s="1"/>
      <c r="M233" s="1"/>
      <c r="N233" s="1"/>
      <c r="O233" s="81"/>
      <c r="P233" s="541">
        <f t="shared" si="87"/>
        <v>0</v>
      </c>
      <c r="Q233" s="447"/>
      <c r="R233" s="1"/>
      <c r="S233" s="81"/>
      <c r="T233" s="490"/>
      <c r="U233" s="42"/>
      <c r="V233" s="44"/>
    </row>
    <row r="234" spans="1:22" ht="25.5" hidden="1" customHeight="1">
      <c r="B234" s="55"/>
      <c r="C234" s="2"/>
      <c r="D234" s="735" t="s">
        <v>538</v>
      </c>
      <c r="E234" s="735"/>
      <c r="F234" s="409">
        <f t="shared" si="98"/>
        <v>0</v>
      </c>
      <c r="G234" s="409">
        <f t="shared" si="99"/>
        <v>0</v>
      </c>
      <c r="H234" s="585">
        <f t="shared" si="99"/>
        <v>0</v>
      </c>
      <c r="I234" s="432">
        <f t="shared" si="100"/>
        <v>0</v>
      </c>
      <c r="J234" s="75"/>
      <c r="K234" s="1"/>
      <c r="L234" s="1"/>
      <c r="M234" s="1"/>
      <c r="N234" s="1"/>
      <c r="O234" s="81"/>
      <c r="P234" s="541">
        <f t="shared" si="87"/>
        <v>0</v>
      </c>
      <c r="Q234" s="447"/>
      <c r="R234" s="1"/>
      <c r="S234" s="81"/>
      <c r="T234" s="490"/>
      <c r="U234" s="42"/>
      <c r="V234" s="44"/>
    </row>
    <row r="235" spans="1:22" ht="25.5" hidden="1" customHeight="1">
      <c r="B235" s="55"/>
      <c r="C235" s="2"/>
      <c r="D235" s="735" t="s">
        <v>541</v>
      </c>
      <c r="E235" s="735"/>
      <c r="F235" s="409">
        <f t="shared" si="98"/>
        <v>0</v>
      </c>
      <c r="G235" s="409">
        <f t="shared" si="99"/>
        <v>0</v>
      </c>
      <c r="H235" s="585">
        <f t="shared" si="99"/>
        <v>0</v>
      </c>
      <c r="I235" s="432">
        <f t="shared" si="100"/>
        <v>0</v>
      </c>
      <c r="J235" s="75"/>
      <c r="K235" s="1"/>
      <c r="L235" s="1"/>
      <c r="M235" s="1"/>
      <c r="N235" s="1"/>
      <c r="O235" s="81"/>
      <c r="P235" s="541">
        <f t="shared" si="87"/>
        <v>0</v>
      </c>
      <c r="Q235" s="447"/>
      <c r="R235" s="1"/>
      <c r="S235" s="81"/>
      <c r="T235" s="490"/>
      <c r="U235" s="42"/>
      <c r="V235" s="44"/>
    </row>
    <row r="236" spans="1:22" ht="15.75" hidden="1" thickBot="1">
      <c r="B236" s="55"/>
      <c r="C236" s="2"/>
      <c r="D236" s="764" t="s">
        <v>381</v>
      </c>
      <c r="E236" s="764"/>
      <c r="F236" s="406">
        <f t="shared" si="98"/>
        <v>0</v>
      </c>
      <c r="G236" s="406">
        <f t="shared" si="99"/>
        <v>0</v>
      </c>
      <c r="H236" s="582">
        <f t="shared" si="99"/>
        <v>0</v>
      </c>
      <c r="I236" s="429">
        <f t="shared" si="100"/>
        <v>0</v>
      </c>
      <c r="J236" s="75"/>
      <c r="K236" s="1"/>
      <c r="L236" s="1"/>
      <c r="M236" s="1"/>
      <c r="N236" s="1"/>
      <c r="O236" s="81"/>
      <c r="P236" s="541">
        <f t="shared" si="87"/>
        <v>0</v>
      </c>
      <c r="Q236" s="447"/>
      <c r="R236" s="1"/>
      <c r="S236" s="81"/>
      <c r="T236" s="490"/>
      <c r="U236" s="42"/>
      <c r="V236" s="44"/>
    </row>
    <row r="237" spans="1:22" ht="15.75" hidden="1" thickBot="1">
      <c r="B237" s="55"/>
      <c r="C237" s="2"/>
      <c r="D237" s="764" t="s">
        <v>382</v>
      </c>
      <c r="E237" s="764"/>
      <c r="F237" s="406">
        <f t="shared" si="98"/>
        <v>0</v>
      </c>
      <c r="G237" s="406">
        <f t="shared" si="99"/>
        <v>0</v>
      </c>
      <c r="H237" s="582">
        <f t="shared" si="99"/>
        <v>0</v>
      </c>
      <c r="I237" s="429">
        <f t="shared" si="100"/>
        <v>0</v>
      </c>
      <c r="J237" s="75"/>
      <c r="K237" s="1"/>
      <c r="L237" s="1"/>
      <c r="M237" s="1"/>
      <c r="N237" s="1"/>
      <c r="O237" s="81"/>
      <c r="P237" s="541">
        <f t="shared" si="87"/>
        <v>0</v>
      </c>
      <c r="Q237" s="447"/>
      <c r="R237" s="1"/>
      <c r="S237" s="81"/>
      <c r="T237" s="490"/>
      <c r="U237" s="42"/>
      <c r="V237" s="44"/>
    </row>
    <row r="238" spans="1:22" ht="15.75" hidden="1" thickBot="1">
      <c r="B238" s="57"/>
      <c r="C238" s="20"/>
      <c r="D238" s="772" t="s">
        <v>567</v>
      </c>
      <c r="E238" s="772"/>
      <c r="F238" s="417">
        <f t="shared" si="98"/>
        <v>0</v>
      </c>
      <c r="G238" s="417">
        <f t="shared" si="99"/>
        <v>0</v>
      </c>
      <c r="H238" s="593">
        <f t="shared" si="99"/>
        <v>0</v>
      </c>
      <c r="I238" s="440">
        <f t="shared" si="100"/>
        <v>0</v>
      </c>
      <c r="J238" s="75"/>
      <c r="K238" s="1"/>
      <c r="L238" s="1"/>
      <c r="M238" s="1"/>
      <c r="N238" s="1"/>
      <c r="O238" s="81"/>
      <c r="P238" s="541">
        <f t="shared" si="87"/>
        <v>0</v>
      </c>
      <c r="Q238" s="447"/>
      <c r="R238" s="1"/>
      <c r="S238" s="81"/>
      <c r="T238" s="490"/>
      <c r="U238" s="42"/>
      <c r="V238" s="44"/>
    </row>
    <row r="239" spans="1:22" ht="15.75" thickBot="1">
      <c r="B239" s="100" t="s">
        <v>284</v>
      </c>
      <c r="C239" s="773" t="s">
        <v>285</v>
      </c>
      <c r="D239" s="774"/>
      <c r="E239" s="774"/>
      <c r="F239" s="402">
        <f>F240+F261+F267+F268</f>
        <v>0</v>
      </c>
      <c r="G239" s="402">
        <f>G240+G261+G267+G268</f>
        <v>0</v>
      </c>
      <c r="H239" s="578">
        <f>H240+H261+H267+H268</f>
        <v>0</v>
      </c>
      <c r="I239" s="425">
        <f>I240+I261+I267+I268</f>
        <v>0</v>
      </c>
      <c r="J239" s="86">
        <f t="shared" ref="J239:V239" si="101">J240+J261+J267+J268</f>
        <v>0</v>
      </c>
      <c r="K239" s="87">
        <f t="shared" si="101"/>
        <v>0</v>
      </c>
      <c r="L239" s="87">
        <f t="shared" si="101"/>
        <v>0</v>
      </c>
      <c r="M239" s="87">
        <f t="shared" si="101"/>
        <v>0</v>
      </c>
      <c r="N239" s="87">
        <f t="shared" si="101"/>
        <v>0</v>
      </c>
      <c r="O239" s="90">
        <f t="shared" si="101"/>
        <v>0</v>
      </c>
      <c r="P239" s="536">
        <f t="shared" si="87"/>
        <v>0</v>
      </c>
      <c r="Q239" s="442">
        <f t="shared" si="101"/>
        <v>0</v>
      </c>
      <c r="R239" s="87">
        <f t="shared" si="101"/>
        <v>0</v>
      </c>
      <c r="S239" s="90">
        <f t="shared" si="101"/>
        <v>0</v>
      </c>
      <c r="T239" s="486">
        <f t="shared" si="101"/>
        <v>0</v>
      </c>
      <c r="U239" s="89">
        <f t="shared" si="101"/>
        <v>0</v>
      </c>
      <c r="V239" s="91">
        <f t="shared" si="101"/>
        <v>0</v>
      </c>
    </row>
    <row r="240" spans="1:22" ht="15.75" hidden="1" thickBot="1">
      <c r="B240" s="116" t="s">
        <v>692</v>
      </c>
      <c r="C240" s="801" t="s">
        <v>286</v>
      </c>
      <c r="D240" s="802"/>
      <c r="E240" s="802"/>
      <c r="F240" s="397">
        <f>F241+F245+F252+F253+F254+F255+F256+F257+F258</f>
        <v>0</v>
      </c>
      <c r="G240" s="397">
        <f>G241+G245+G252+G253+G254+G255+G256+G257+G258</f>
        <v>0</v>
      </c>
      <c r="H240" s="573">
        <f>H241+H245+H252+H253+H254+H255+H256+H257+H258</f>
        <v>0</v>
      </c>
      <c r="I240" s="420">
        <f>I241+I245+I252+I253+I254+I255+I256+I257+I258</f>
        <v>0</v>
      </c>
      <c r="J240" s="118">
        <f t="shared" ref="J240:V240" si="102">J241+J245+J252+J253+J254+J255+J256+J257+J258</f>
        <v>0</v>
      </c>
      <c r="K240" s="119">
        <f t="shared" si="102"/>
        <v>0</v>
      </c>
      <c r="L240" s="119">
        <f t="shared" si="102"/>
        <v>0</v>
      </c>
      <c r="M240" s="119">
        <f t="shared" si="102"/>
        <v>0</v>
      </c>
      <c r="N240" s="119">
        <f t="shared" si="102"/>
        <v>0</v>
      </c>
      <c r="O240" s="122">
        <f t="shared" si="102"/>
        <v>0</v>
      </c>
      <c r="P240" s="537">
        <f t="shared" si="87"/>
        <v>0</v>
      </c>
      <c r="Q240" s="443">
        <f t="shared" si="102"/>
        <v>0</v>
      </c>
      <c r="R240" s="119">
        <f t="shared" si="102"/>
        <v>0</v>
      </c>
      <c r="S240" s="122">
        <f t="shared" si="102"/>
        <v>0</v>
      </c>
      <c r="T240" s="487">
        <f t="shared" si="102"/>
        <v>0</v>
      </c>
      <c r="U240" s="121">
        <f t="shared" si="102"/>
        <v>0</v>
      </c>
      <c r="V240" s="123">
        <f t="shared" si="102"/>
        <v>0</v>
      </c>
    </row>
    <row r="241" spans="1:22" s="18" customFormat="1" ht="15.75" hidden="1" thickBot="1">
      <c r="A241" s="127"/>
      <c r="B241" s="53" t="s">
        <v>693</v>
      </c>
      <c r="C241" s="799" t="s">
        <v>287</v>
      </c>
      <c r="D241" s="800"/>
      <c r="E241" s="800"/>
      <c r="F241" s="400">
        <f>F242+F243+F244</f>
        <v>0</v>
      </c>
      <c r="G241" s="400">
        <f>G242+G243+G244</f>
        <v>0</v>
      </c>
      <c r="H241" s="576">
        <f>H242+H243+H244</f>
        <v>0</v>
      </c>
      <c r="I241" s="423">
        <f>I242+I243+I244</f>
        <v>0</v>
      </c>
      <c r="J241" s="77">
        <f t="shared" ref="J241:V241" si="103">J242+J243+J244</f>
        <v>0</v>
      </c>
      <c r="K241" s="13">
        <f t="shared" si="103"/>
        <v>0</v>
      </c>
      <c r="L241" s="13">
        <f t="shared" si="103"/>
        <v>0</v>
      </c>
      <c r="M241" s="13">
        <f t="shared" si="103"/>
        <v>0</v>
      </c>
      <c r="N241" s="13">
        <f t="shared" si="103"/>
        <v>0</v>
      </c>
      <c r="O241" s="82">
        <f t="shared" si="103"/>
        <v>0</v>
      </c>
      <c r="P241" s="540">
        <f t="shared" si="87"/>
        <v>0</v>
      </c>
      <c r="Q241" s="446">
        <f t="shared" si="103"/>
        <v>0</v>
      </c>
      <c r="R241" s="13">
        <f t="shared" si="103"/>
        <v>0</v>
      </c>
      <c r="S241" s="82">
        <f t="shared" si="103"/>
        <v>0</v>
      </c>
      <c r="T241" s="488">
        <f t="shared" si="103"/>
        <v>0</v>
      </c>
      <c r="U241" s="43">
        <f t="shared" si="103"/>
        <v>0</v>
      </c>
      <c r="V241" s="45">
        <f t="shared" si="103"/>
        <v>0</v>
      </c>
    </row>
    <row r="242" spans="1:22" s="209" customFormat="1" ht="15.75" hidden="1" thickBot="1">
      <c r="A242" s="127" t="s">
        <v>288</v>
      </c>
      <c r="B242" s="189" t="s">
        <v>694</v>
      </c>
      <c r="C242" s="240"/>
      <c r="D242" s="803" t="s">
        <v>706</v>
      </c>
      <c r="E242" s="803"/>
      <c r="F242" s="418">
        <f>SUM(I242:U242)</f>
        <v>0</v>
      </c>
      <c r="G242" s="418">
        <f t="shared" ref="G242:H244" si="104">SUM(I242:U242)</f>
        <v>0</v>
      </c>
      <c r="H242" s="594">
        <f t="shared" si="104"/>
        <v>0</v>
      </c>
      <c r="I242" s="441">
        <f>SUM(J242:V242)</f>
        <v>0</v>
      </c>
      <c r="J242" s="199"/>
      <c r="K242" s="193"/>
      <c r="L242" s="193"/>
      <c r="M242" s="193"/>
      <c r="N242" s="193"/>
      <c r="O242" s="194"/>
      <c r="P242" s="538">
        <f t="shared" si="87"/>
        <v>0</v>
      </c>
      <c r="Q242" s="444"/>
      <c r="R242" s="193"/>
      <c r="S242" s="194"/>
      <c r="T242" s="492"/>
      <c r="U242" s="192"/>
      <c r="V242" s="195"/>
    </row>
    <row r="243" spans="1:22" s="209" customFormat="1" ht="15.75" hidden="1" thickBot="1">
      <c r="A243" s="127" t="s">
        <v>289</v>
      </c>
      <c r="B243" s="189" t="s">
        <v>695</v>
      </c>
      <c r="C243" s="198"/>
      <c r="D243" s="780" t="s">
        <v>707</v>
      </c>
      <c r="E243" s="780"/>
      <c r="F243" s="398">
        <f>SUM(I243:U243)</f>
        <v>0</v>
      </c>
      <c r="G243" s="398">
        <f t="shared" si="104"/>
        <v>0</v>
      </c>
      <c r="H243" s="574">
        <f t="shared" si="104"/>
        <v>0</v>
      </c>
      <c r="I243" s="421">
        <f>SUM(J243:V243)</f>
        <v>0</v>
      </c>
      <c r="J243" s="199"/>
      <c r="K243" s="193"/>
      <c r="L243" s="193"/>
      <c r="M243" s="193"/>
      <c r="N243" s="193"/>
      <c r="O243" s="194"/>
      <c r="P243" s="538">
        <f t="shared" si="87"/>
        <v>0</v>
      </c>
      <c r="Q243" s="444"/>
      <c r="R243" s="193"/>
      <c r="S243" s="194"/>
      <c r="T243" s="492"/>
      <c r="U243" s="192"/>
      <c r="V243" s="195"/>
    </row>
    <row r="244" spans="1:22" s="209" customFormat="1" ht="15.75" hidden="1" thickBot="1">
      <c r="A244" s="127" t="s">
        <v>290</v>
      </c>
      <c r="B244" s="189" t="s">
        <v>696</v>
      </c>
      <c r="C244" s="198"/>
      <c r="D244" s="780" t="s">
        <v>708</v>
      </c>
      <c r="E244" s="780"/>
      <c r="F244" s="398">
        <f>SUM(I244:U244)</f>
        <v>0</v>
      </c>
      <c r="G244" s="398">
        <f t="shared" si="104"/>
        <v>0</v>
      </c>
      <c r="H244" s="574">
        <f t="shared" si="104"/>
        <v>0</v>
      </c>
      <c r="I244" s="421">
        <f>SUM(J244:V244)</f>
        <v>0</v>
      </c>
      <c r="J244" s="199"/>
      <c r="K244" s="193"/>
      <c r="L244" s="193"/>
      <c r="M244" s="193"/>
      <c r="N244" s="193"/>
      <c r="O244" s="194"/>
      <c r="P244" s="538">
        <f t="shared" si="87"/>
        <v>0</v>
      </c>
      <c r="Q244" s="444"/>
      <c r="R244" s="193"/>
      <c r="S244" s="194"/>
      <c r="T244" s="492"/>
      <c r="U244" s="192"/>
      <c r="V244" s="195"/>
    </row>
    <row r="245" spans="1:22" s="18" customFormat="1" ht="15.75" hidden="1" thickBot="1">
      <c r="A245" s="127"/>
      <c r="B245" s="53" t="s">
        <v>697</v>
      </c>
      <c r="C245" s="799" t="s">
        <v>291</v>
      </c>
      <c r="D245" s="800"/>
      <c r="E245" s="800"/>
      <c r="F245" s="400">
        <f>F246+F247+F248+F249+F250+F251</f>
        <v>0</v>
      </c>
      <c r="G245" s="400">
        <f>G246+G247+G248+G249+G250+G251</f>
        <v>0</v>
      </c>
      <c r="H245" s="576">
        <f>H246+H247+H248+H249+H250+H251</f>
        <v>0</v>
      </c>
      <c r="I245" s="423">
        <f>I246+I247+I248+I249+I250+I251</f>
        <v>0</v>
      </c>
      <c r="J245" s="77">
        <f t="shared" ref="J245:V245" si="105">J246+J247+J248+J249+J250+J251</f>
        <v>0</v>
      </c>
      <c r="K245" s="13">
        <f t="shared" si="105"/>
        <v>0</v>
      </c>
      <c r="L245" s="13">
        <f t="shared" si="105"/>
        <v>0</v>
      </c>
      <c r="M245" s="13">
        <f t="shared" si="105"/>
        <v>0</v>
      </c>
      <c r="N245" s="13">
        <f t="shared" si="105"/>
        <v>0</v>
      </c>
      <c r="O245" s="82">
        <f t="shared" si="105"/>
        <v>0</v>
      </c>
      <c r="P245" s="540">
        <f t="shared" si="87"/>
        <v>0</v>
      </c>
      <c r="Q245" s="446">
        <f t="shared" si="105"/>
        <v>0</v>
      </c>
      <c r="R245" s="13">
        <f t="shared" si="105"/>
        <v>0</v>
      </c>
      <c r="S245" s="82">
        <f t="shared" si="105"/>
        <v>0</v>
      </c>
      <c r="T245" s="488">
        <f t="shared" si="105"/>
        <v>0</v>
      </c>
      <c r="U245" s="43">
        <f t="shared" si="105"/>
        <v>0</v>
      </c>
      <c r="V245" s="45">
        <f t="shared" si="105"/>
        <v>0</v>
      </c>
    </row>
    <row r="246" spans="1:22" s="209" customFormat="1" ht="15.75" hidden="1" thickBot="1">
      <c r="A246" s="127" t="s">
        <v>292</v>
      </c>
      <c r="B246" s="189" t="s">
        <v>698</v>
      </c>
      <c r="C246" s="198"/>
      <c r="D246" s="780" t="s">
        <v>383</v>
      </c>
      <c r="E246" s="780"/>
      <c r="F246" s="398">
        <f t="shared" ref="F246:F257" si="106">SUM(I246:U246)</f>
        <v>0</v>
      </c>
      <c r="G246" s="398">
        <f t="shared" ref="G246:H257" si="107">SUM(I246:U246)</f>
        <v>0</v>
      </c>
      <c r="H246" s="574">
        <f t="shared" si="107"/>
        <v>0</v>
      </c>
      <c r="I246" s="421">
        <f t="shared" ref="I246:I257" si="108">SUM(J246:V246)</f>
        <v>0</v>
      </c>
      <c r="J246" s="199"/>
      <c r="K246" s="193"/>
      <c r="L246" s="193"/>
      <c r="M246" s="193"/>
      <c r="N246" s="193"/>
      <c r="O246" s="194"/>
      <c r="P246" s="538">
        <f t="shared" si="87"/>
        <v>0</v>
      </c>
      <c r="Q246" s="444"/>
      <c r="R246" s="193"/>
      <c r="S246" s="194"/>
      <c r="T246" s="492"/>
      <c r="U246" s="192"/>
      <c r="V246" s="195"/>
    </row>
    <row r="247" spans="1:22" s="209" customFormat="1" ht="15.75" hidden="1" thickBot="1">
      <c r="A247" s="127" t="s">
        <v>293</v>
      </c>
      <c r="B247" s="189" t="s">
        <v>699</v>
      </c>
      <c r="C247" s="198"/>
      <c r="D247" s="780" t="s">
        <v>384</v>
      </c>
      <c r="E247" s="780"/>
      <c r="F247" s="398">
        <f t="shared" si="106"/>
        <v>0</v>
      </c>
      <c r="G247" s="398">
        <f t="shared" si="107"/>
        <v>0</v>
      </c>
      <c r="H247" s="574">
        <f t="shared" si="107"/>
        <v>0</v>
      </c>
      <c r="I247" s="421">
        <f t="shared" si="108"/>
        <v>0</v>
      </c>
      <c r="J247" s="199"/>
      <c r="K247" s="193"/>
      <c r="L247" s="193"/>
      <c r="M247" s="193"/>
      <c r="N247" s="193"/>
      <c r="O247" s="194"/>
      <c r="P247" s="538">
        <f t="shared" si="87"/>
        <v>0</v>
      </c>
      <c r="Q247" s="444"/>
      <c r="R247" s="193"/>
      <c r="S247" s="194"/>
      <c r="T247" s="492"/>
      <c r="U247" s="192"/>
      <c r="V247" s="195"/>
    </row>
    <row r="248" spans="1:22" s="209" customFormat="1" ht="15.75" hidden="1" thickBot="1">
      <c r="A248" s="127" t="s">
        <v>880</v>
      </c>
      <c r="B248" s="189" t="s">
        <v>881</v>
      </c>
      <c r="C248" s="198"/>
      <c r="D248" s="780" t="s">
        <v>882</v>
      </c>
      <c r="E248" s="780"/>
      <c r="F248" s="398">
        <f t="shared" si="106"/>
        <v>0</v>
      </c>
      <c r="G248" s="398">
        <f t="shared" si="107"/>
        <v>0</v>
      </c>
      <c r="H248" s="574">
        <f t="shared" si="107"/>
        <v>0</v>
      </c>
      <c r="I248" s="421">
        <f t="shared" si="108"/>
        <v>0</v>
      </c>
      <c r="J248" s="199"/>
      <c r="K248" s="193"/>
      <c r="L248" s="193"/>
      <c r="M248" s="193"/>
      <c r="N248" s="193"/>
      <c r="O248" s="194"/>
      <c r="P248" s="538">
        <f t="shared" si="87"/>
        <v>0</v>
      </c>
      <c r="Q248" s="444"/>
      <c r="R248" s="193"/>
      <c r="S248" s="194"/>
      <c r="T248" s="492"/>
      <c r="U248" s="192"/>
      <c r="V248" s="195"/>
    </row>
    <row r="249" spans="1:22" s="209" customFormat="1" ht="15.75" hidden="1" thickBot="1">
      <c r="A249" s="127" t="s">
        <v>294</v>
      </c>
      <c r="B249" s="189" t="s">
        <v>700</v>
      </c>
      <c r="C249" s="198"/>
      <c r="D249" s="780" t="s">
        <v>295</v>
      </c>
      <c r="E249" s="780"/>
      <c r="F249" s="398">
        <f t="shared" si="106"/>
        <v>0</v>
      </c>
      <c r="G249" s="398">
        <f t="shared" si="107"/>
        <v>0</v>
      </c>
      <c r="H249" s="574">
        <f t="shared" si="107"/>
        <v>0</v>
      </c>
      <c r="I249" s="421">
        <f t="shared" si="108"/>
        <v>0</v>
      </c>
      <c r="J249" s="199"/>
      <c r="K249" s="193"/>
      <c r="L249" s="193"/>
      <c r="M249" s="193"/>
      <c r="N249" s="193"/>
      <c r="O249" s="194"/>
      <c r="P249" s="538">
        <f t="shared" si="87"/>
        <v>0</v>
      </c>
      <c r="Q249" s="444"/>
      <c r="R249" s="193"/>
      <c r="S249" s="194"/>
      <c r="T249" s="492"/>
      <c r="U249" s="192"/>
      <c r="V249" s="195"/>
    </row>
    <row r="250" spans="1:22" s="209" customFormat="1" ht="15.75" hidden="1" thickBot="1">
      <c r="A250" s="127" t="s">
        <v>296</v>
      </c>
      <c r="B250" s="189" t="s">
        <v>701</v>
      </c>
      <c r="C250" s="198"/>
      <c r="D250" s="780" t="s">
        <v>297</v>
      </c>
      <c r="E250" s="780"/>
      <c r="F250" s="398">
        <f t="shared" si="106"/>
        <v>0</v>
      </c>
      <c r="G250" s="398">
        <f t="shared" si="107"/>
        <v>0</v>
      </c>
      <c r="H250" s="574">
        <f t="shared" si="107"/>
        <v>0</v>
      </c>
      <c r="I250" s="421">
        <f t="shared" si="108"/>
        <v>0</v>
      </c>
      <c r="J250" s="199"/>
      <c r="K250" s="193"/>
      <c r="L250" s="193"/>
      <c r="M250" s="193"/>
      <c r="N250" s="193"/>
      <c r="O250" s="194"/>
      <c r="P250" s="538">
        <f t="shared" si="87"/>
        <v>0</v>
      </c>
      <c r="Q250" s="444"/>
      <c r="R250" s="193"/>
      <c r="S250" s="194"/>
      <c r="T250" s="492"/>
      <c r="U250" s="192"/>
      <c r="V250" s="195"/>
    </row>
    <row r="251" spans="1:22" s="209" customFormat="1" ht="15.75" hidden="1" thickBot="1">
      <c r="A251" s="127" t="s">
        <v>883</v>
      </c>
      <c r="B251" s="189" t="s">
        <v>884</v>
      </c>
      <c r="C251" s="198"/>
      <c r="D251" s="780" t="s">
        <v>885</v>
      </c>
      <c r="E251" s="780"/>
      <c r="F251" s="398">
        <f t="shared" si="106"/>
        <v>0</v>
      </c>
      <c r="G251" s="398">
        <f t="shared" si="107"/>
        <v>0</v>
      </c>
      <c r="H251" s="574">
        <f t="shared" si="107"/>
        <v>0</v>
      </c>
      <c r="I251" s="421">
        <f t="shared" si="108"/>
        <v>0</v>
      </c>
      <c r="J251" s="199"/>
      <c r="K251" s="193"/>
      <c r="L251" s="193"/>
      <c r="M251" s="193"/>
      <c r="N251" s="193"/>
      <c r="O251" s="194"/>
      <c r="P251" s="538">
        <f t="shared" si="87"/>
        <v>0</v>
      </c>
      <c r="Q251" s="444"/>
      <c r="R251" s="193"/>
      <c r="S251" s="194"/>
      <c r="T251" s="492"/>
      <c r="U251" s="192"/>
      <c r="V251" s="195"/>
    </row>
    <row r="252" spans="1:22" s="41" customFormat="1" ht="15.75" hidden="1" thickBot="1">
      <c r="A252" s="127" t="s">
        <v>886</v>
      </c>
      <c r="B252" s="53" t="s">
        <v>887</v>
      </c>
      <c r="C252" s="799" t="s">
        <v>888</v>
      </c>
      <c r="D252" s="800"/>
      <c r="E252" s="800"/>
      <c r="F252" s="400">
        <f t="shared" si="106"/>
        <v>0</v>
      </c>
      <c r="G252" s="400">
        <f t="shared" si="107"/>
        <v>0</v>
      </c>
      <c r="H252" s="576">
        <f t="shared" si="107"/>
        <v>0</v>
      </c>
      <c r="I252" s="423">
        <f t="shared" si="108"/>
        <v>0</v>
      </c>
      <c r="J252" s="77"/>
      <c r="K252" s="13"/>
      <c r="L252" s="13"/>
      <c r="M252" s="13"/>
      <c r="N252" s="13"/>
      <c r="O252" s="82"/>
      <c r="P252" s="540">
        <f t="shared" si="87"/>
        <v>0</v>
      </c>
      <c r="Q252" s="446"/>
      <c r="R252" s="13"/>
      <c r="S252" s="82"/>
      <c r="T252" s="488"/>
      <c r="U252" s="43"/>
      <c r="V252" s="45"/>
    </row>
    <row r="253" spans="1:22" s="41" customFormat="1" ht="15.75" hidden="1" thickBot="1">
      <c r="A253" s="127" t="s">
        <v>298</v>
      </c>
      <c r="B253" s="53" t="s">
        <v>702</v>
      </c>
      <c r="C253" s="799" t="s">
        <v>299</v>
      </c>
      <c r="D253" s="800"/>
      <c r="E253" s="800"/>
      <c r="F253" s="400">
        <f t="shared" si="106"/>
        <v>0</v>
      </c>
      <c r="G253" s="400">
        <f t="shared" si="107"/>
        <v>0</v>
      </c>
      <c r="H253" s="576">
        <f t="shared" si="107"/>
        <v>0</v>
      </c>
      <c r="I253" s="423">
        <f t="shared" si="108"/>
        <v>0</v>
      </c>
      <c r="J253" s="77"/>
      <c r="K253" s="13"/>
      <c r="L253" s="13"/>
      <c r="M253" s="13"/>
      <c r="N253" s="13"/>
      <c r="O253" s="82"/>
      <c r="P253" s="540">
        <f t="shared" si="87"/>
        <v>0</v>
      </c>
      <c r="Q253" s="446"/>
      <c r="R253" s="13"/>
      <c r="S253" s="82"/>
      <c r="T253" s="488"/>
      <c r="U253" s="43"/>
      <c r="V253" s="45"/>
    </row>
    <row r="254" spans="1:22" s="41" customFormat="1" ht="15.75" hidden="1" thickBot="1">
      <c r="A254" s="127" t="s">
        <v>300</v>
      </c>
      <c r="B254" s="53" t="s">
        <v>703</v>
      </c>
      <c r="C254" s="799" t="s">
        <v>889</v>
      </c>
      <c r="D254" s="800"/>
      <c r="E254" s="800"/>
      <c r="F254" s="400">
        <f t="shared" si="106"/>
        <v>0</v>
      </c>
      <c r="G254" s="400">
        <f t="shared" si="107"/>
        <v>0</v>
      </c>
      <c r="H254" s="576">
        <f t="shared" si="107"/>
        <v>0</v>
      </c>
      <c r="I254" s="423">
        <f t="shared" si="108"/>
        <v>0</v>
      </c>
      <c r="J254" s="77"/>
      <c r="K254" s="13"/>
      <c r="L254" s="13"/>
      <c r="M254" s="13"/>
      <c r="N254" s="13"/>
      <c r="O254" s="82"/>
      <c r="P254" s="540">
        <f t="shared" si="87"/>
        <v>0</v>
      </c>
      <c r="Q254" s="446"/>
      <c r="R254" s="13"/>
      <c r="S254" s="82"/>
      <c r="T254" s="488"/>
      <c r="U254" s="43"/>
      <c r="V254" s="45"/>
    </row>
    <row r="255" spans="1:22" s="41" customFormat="1" ht="15.75" hidden="1" thickBot="1">
      <c r="A255" s="127" t="s">
        <v>301</v>
      </c>
      <c r="B255" s="53" t="s">
        <v>704</v>
      </c>
      <c r="C255" s="799" t="s">
        <v>890</v>
      </c>
      <c r="D255" s="800"/>
      <c r="E255" s="800"/>
      <c r="F255" s="400">
        <f t="shared" si="106"/>
        <v>0</v>
      </c>
      <c r="G255" s="400">
        <f t="shared" si="107"/>
        <v>0</v>
      </c>
      <c r="H255" s="576">
        <f t="shared" si="107"/>
        <v>0</v>
      </c>
      <c r="I255" s="423">
        <f t="shared" si="108"/>
        <v>0</v>
      </c>
      <c r="J255" s="77"/>
      <c r="K255" s="13"/>
      <c r="L255" s="13"/>
      <c r="M255" s="13"/>
      <c r="N255" s="13"/>
      <c r="O255" s="82"/>
      <c r="P255" s="540">
        <f t="shared" si="87"/>
        <v>0</v>
      </c>
      <c r="Q255" s="446"/>
      <c r="R255" s="13"/>
      <c r="S255" s="82"/>
      <c r="T255" s="488"/>
      <c r="U255" s="43"/>
      <c r="V255" s="45"/>
    </row>
    <row r="256" spans="1:22" s="41" customFormat="1" ht="15.75" hidden="1" thickBot="1">
      <c r="A256" s="127" t="s">
        <v>302</v>
      </c>
      <c r="B256" s="53" t="s">
        <v>705</v>
      </c>
      <c r="C256" s="799" t="s">
        <v>303</v>
      </c>
      <c r="D256" s="800"/>
      <c r="E256" s="800"/>
      <c r="F256" s="400">
        <f t="shared" si="106"/>
        <v>0</v>
      </c>
      <c r="G256" s="400">
        <f t="shared" si="107"/>
        <v>0</v>
      </c>
      <c r="H256" s="576">
        <f t="shared" si="107"/>
        <v>0</v>
      </c>
      <c r="I256" s="423">
        <f t="shared" si="108"/>
        <v>0</v>
      </c>
      <c r="J256" s="77"/>
      <c r="K256" s="13"/>
      <c r="L256" s="13"/>
      <c r="M256" s="13"/>
      <c r="N256" s="13"/>
      <c r="O256" s="82"/>
      <c r="P256" s="540">
        <f t="shared" si="87"/>
        <v>0</v>
      </c>
      <c r="Q256" s="446"/>
      <c r="R256" s="13"/>
      <c r="S256" s="82"/>
      <c r="T256" s="488"/>
      <c r="U256" s="43"/>
      <c r="V256" s="45"/>
    </row>
    <row r="257" spans="1:22" s="41" customFormat="1" ht="15.75" hidden="1" thickBot="1">
      <c r="A257" s="127" t="s">
        <v>891</v>
      </c>
      <c r="B257" s="53" t="s">
        <v>892</v>
      </c>
      <c r="C257" s="799" t="s">
        <v>894</v>
      </c>
      <c r="D257" s="800"/>
      <c r="E257" s="800"/>
      <c r="F257" s="400">
        <f t="shared" si="106"/>
        <v>0</v>
      </c>
      <c r="G257" s="400">
        <f t="shared" si="107"/>
        <v>0</v>
      </c>
      <c r="H257" s="576">
        <f t="shared" si="107"/>
        <v>0</v>
      </c>
      <c r="I257" s="423">
        <f t="shared" si="108"/>
        <v>0</v>
      </c>
      <c r="J257" s="77"/>
      <c r="K257" s="13"/>
      <c r="L257" s="13"/>
      <c r="M257" s="13"/>
      <c r="N257" s="13"/>
      <c r="O257" s="82"/>
      <c r="P257" s="540">
        <f t="shared" si="87"/>
        <v>0</v>
      </c>
      <c r="Q257" s="446"/>
      <c r="R257" s="13"/>
      <c r="S257" s="82"/>
      <c r="T257" s="488"/>
      <c r="U257" s="43"/>
      <c r="V257" s="45"/>
    </row>
    <row r="258" spans="1:22" s="41" customFormat="1" ht="15.75" hidden="1" thickBot="1">
      <c r="A258" s="127"/>
      <c r="B258" s="53" t="s">
        <v>893</v>
      </c>
      <c r="C258" s="799" t="s">
        <v>895</v>
      </c>
      <c r="D258" s="800"/>
      <c r="E258" s="800"/>
      <c r="F258" s="400">
        <f>F259+F260</f>
        <v>0</v>
      </c>
      <c r="G258" s="400">
        <f>G259+G260</f>
        <v>0</v>
      </c>
      <c r="H258" s="576">
        <f>H259+H260</f>
        <v>0</v>
      </c>
      <c r="I258" s="423">
        <f>I259+I260</f>
        <v>0</v>
      </c>
      <c r="J258" s="77">
        <f t="shared" ref="J258:V258" si="109">J259+J260</f>
        <v>0</v>
      </c>
      <c r="K258" s="13">
        <f t="shared" si="109"/>
        <v>0</v>
      </c>
      <c r="L258" s="13">
        <f t="shared" si="109"/>
        <v>0</v>
      </c>
      <c r="M258" s="13">
        <f t="shared" si="109"/>
        <v>0</v>
      </c>
      <c r="N258" s="13">
        <f t="shared" si="109"/>
        <v>0</v>
      </c>
      <c r="O258" s="82">
        <f t="shared" si="109"/>
        <v>0</v>
      </c>
      <c r="P258" s="540">
        <f t="shared" si="87"/>
        <v>0</v>
      </c>
      <c r="Q258" s="446">
        <f t="shared" si="109"/>
        <v>0</v>
      </c>
      <c r="R258" s="13">
        <f t="shared" si="109"/>
        <v>0</v>
      </c>
      <c r="S258" s="82">
        <f t="shared" si="109"/>
        <v>0</v>
      </c>
      <c r="T258" s="488">
        <f t="shared" si="109"/>
        <v>0</v>
      </c>
      <c r="U258" s="43">
        <f t="shared" si="109"/>
        <v>0</v>
      </c>
      <c r="V258" s="45">
        <f t="shared" si="109"/>
        <v>0</v>
      </c>
    </row>
    <row r="259" spans="1:22" s="209" customFormat="1" ht="15.75" hidden="1" thickBot="1">
      <c r="A259" s="127" t="s">
        <v>897</v>
      </c>
      <c r="B259" s="189" t="s">
        <v>896</v>
      </c>
      <c r="C259" s="198"/>
      <c r="D259" s="780" t="s">
        <v>900</v>
      </c>
      <c r="E259" s="780"/>
      <c r="F259" s="398">
        <f>SUM(I259:U259)</f>
        <v>0</v>
      </c>
      <c r="G259" s="398">
        <f>SUM(I259:U259)</f>
        <v>0</v>
      </c>
      <c r="H259" s="574">
        <f>SUM(J259:V259)</f>
        <v>0</v>
      </c>
      <c r="I259" s="421">
        <f>SUM(J259:V259)</f>
        <v>0</v>
      </c>
      <c r="J259" s="199"/>
      <c r="K259" s="193"/>
      <c r="L259" s="193"/>
      <c r="M259" s="193"/>
      <c r="N259" s="193"/>
      <c r="O259" s="194"/>
      <c r="P259" s="538">
        <f t="shared" ref="P259:P269" si="110">SUM(J259:O259)</f>
        <v>0</v>
      </c>
      <c r="Q259" s="444"/>
      <c r="R259" s="193"/>
      <c r="S259" s="194"/>
      <c r="T259" s="492"/>
      <c r="U259" s="192"/>
      <c r="V259" s="195"/>
    </row>
    <row r="260" spans="1:22" s="209" customFormat="1" ht="15.75" hidden="1" thickBot="1">
      <c r="A260" s="127" t="s">
        <v>898</v>
      </c>
      <c r="B260" s="189" t="s">
        <v>899</v>
      </c>
      <c r="C260" s="198"/>
      <c r="D260" s="780" t="s">
        <v>901</v>
      </c>
      <c r="E260" s="780"/>
      <c r="F260" s="398">
        <f>SUM(I260:U260)</f>
        <v>0</v>
      </c>
      <c r="G260" s="398">
        <f>SUM(I260:U260)</f>
        <v>0</v>
      </c>
      <c r="H260" s="574">
        <f>SUM(J260:V260)</f>
        <v>0</v>
      </c>
      <c r="I260" s="421">
        <f>SUM(J260:V260)</f>
        <v>0</v>
      </c>
      <c r="J260" s="199"/>
      <c r="K260" s="193"/>
      <c r="L260" s="193"/>
      <c r="M260" s="193"/>
      <c r="N260" s="193"/>
      <c r="O260" s="194"/>
      <c r="P260" s="538">
        <f t="shared" si="110"/>
        <v>0</v>
      </c>
      <c r="Q260" s="444"/>
      <c r="R260" s="193"/>
      <c r="S260" s="194"/>
      <c r="T260" s="492"/>
      <c r="U260" s="192"/>
      <c r="V260" s="195"/>
    </row>
    <row r="261" spans="1:22" ht="15.75" hidden="1" thickBot="1">
      <c r="B261" s="92" t="s">
        <v>709</v>
      </c>
      <c r="C261" s="769" t="s">
        <v>304</v>
      </c>
      <c r="D261" s="770"/>
      <c r="E261" s="770"/>
      <c r="F261" s="399">
        <f>F262+F263+F264+F265+F266</f>
        <v>0</v>
      </c>
      <c r="G261" s="399">
        <f>G262+G263+G264+G265+G266</f>
        <v>0</v>
      </c>
      <c r="H261" s="575">
        <f>H262+H263+H264+H265+H266</f>
        <v>0</v>
      </c>
      <c r="I261" s="422">
        <f>I262+I263+I264+I265+I266</f>
        <v>0</v>
      </c>
      <c r="J261" s="94">
        <f t="shared" ref="J261:V261" si="111">J262+J263+J264+J265+J266</f>
        <v>0</v>
      </c>
      <c r="K261" s="95">
        <f t="shared" si="111"/>
        <v>0</v>
      </c>
      <c r="L261" s="95">
        <f t="shared" si="111"/>
        <v>0</v>
      </c>
      <c r="M261" s="95">
        <f t="shared" si="111"/>
        <v>0</v>
      </c>
      <c r="N261" s="95">
        <f t="shared" si="111"/>
        <v>0</v>
      </c>
      <c r="O261" s="98">
        <f t="shared" si="111"/>
        <v>0</v>
      </c>
      <c r="P261" s="539">
        <f t="shared" si="110"/>
        <v>0</v>
      </c>
      <c r="Q261" s="445">
        <f t="shared" si="111"/>
        <v>0</v>
      </c>
      <c r="R261" s="95">
        <f t="shared" si="111"/>
        <v>0</v>
      </c>
      <c r="S261" s="98">
        <f t="shared" si="111"/>
        <v>0</v>
      </c>
      <c r="T261" s="489">
        <f t="shared" si="111"/>
        <v>0</v>
      </c>
      <c r="U261" s="97">
        <f t="shared" si="111"/>
        <v>0</v>
      </c>
      <c r="V261" s="99">
        <f t="shared" si="111"/>
        <v>0</v>
      </c>
    </row>
    <row r="262" spans="1:22" s="41" customFormat="1" ht="15.75" hidden="1" thickBot="1">
      <c r="A262" s="127" t="s">
        <v>305</v>
      </c>
      <c r="B262" s="196" t="s">
        <v>710</v>
      </c>
      <c r="C262" s="804" t="s">
        <v>385</v>
      </c>
      <c r="D262" s="805"/>
      <c r="E262" s="805"/>
      <c r="F262" s="401">
        <f t="shared" ref="F262:F268" si="112">SUM(I262:U262)</f>
        <v>0</v>
      </c>
      <c r="G262" s="401">
        <f t="shared" ref="G262:H268" si="113">SUM(I262:U262)</f>
        <v>0</v>
      </c>
      <c r="H262" s="577">
        <f t="shared" si="113"/>
        <v>0</v>
      </c>
      <c r="I262" s="424">
        <f t="shared" ref="I262:I268" si="114">SUM(J262:V262)</f>
        <v>0</v>
      </c>
      <c r="J262" s="212"/>
      <c r="K262" s="213"/>
      <c r="L262" s="213"/>
      <c r="M262" s="213"/>
      <c r="N262" s="213"/>
      <c r="O262" s="216"/>
      <c r="P262" s="545">
        <f t="shared" si="110"/>
        <v>0</v>
      </c>
      <c r="Q262" s="451"/>
      <c r="R262" s="213"/>
      <c r="S262" s="216"/>
      <c r="T262" s="560"/>
      <c r="U262" s="215"/>
      <c r="V262" s="214"/>
    </row>
    <row r="263" spans="1:22" s="41" customFormat="1" ht="15.75" hidden="1" thickBot="1">
      <c r="A263" s="127" t="s">
        <v>306</v>
      </c>
      <c r="B263" s="196" t="s">
        <v>711</v>
      </c>
      <c r="C263" s="804" t="s">
        <v>386</v>
      </c>
      <c r="D263" s="805"/>
      <c r="E263" s="805"/>
      <c r="F263" s="401">
        <f t="shared" si="112"/>
        <v>0</v>
      </c>
      <c r="G263" s="401">
        <f t="shared" si="113"/>
        <v>0</v>
      </c>
      <c r="H263" s="577">
        <f t="shared" si="113"/>
        <v>0</v>
      </c>
      <c r="I263" s="424">
        <f t="shared" si="114"/>
        <v>0</v>
      </c>
      <c r="J263" s="212"/>
      <c r="K263" s="213"/>
      <c r="L263" s="213"/>
      <c r="M263" s="213"/>
      <c r="N263" s="213"/>
      <c r="O263" s="216"/>
      <c r="P263" s="545">
        <f t="shared" si="110"/>
        <v>0</v>
      </c>
      <c r="Q263" s="451"/>
      <c r="R263" s="213"/>
      <c r="S263" s="216"/>
      <c r="T263" s="560"/>
      <c r="U263" s="215"/>
      <c r="V263" s="214"/>
    </row>
    <row r="264" spans="1:22" s="41" customFormat="1" ht="15.75" hidden="1" thickBot="1">
      <c r="A264" s="127" t="s">
        <v>307</v>
      </c>
      <c r="B264" s="196" t="s">
        <v>712</v>
      </c>
      <c r="C264" s="804" t="s">
        <v>308</v>
      </c>
      <c r="D264" s="805"/>
      <c r="E264" s="805"/>
      <c r="F264" s="401">
        <f t="shared" si="112"/>
        <v>0</v>
      </c>
      <c r="G264" s="401">
        <f t="shared" si="113"/>
        <v>0</v>
      </c>
      <c r="H264" s="577">
        <f t="shared" si="113"/>
        <v>0</v>
      </c>
      <c r="I264" s="424">
        <f t="shared" si="114"/>
        <v>0</v>
      </c>
      <c r="J264" s="212"/>
      <c r="K264" s="213"/>
      <c r="L264" s="213"/>
      <c r="M264" s="213"/>
      <c r="N264" s="213"/>
      <c r="O264" s="216"/>
      <c r="P264" s="545">
        <f t="shared" si="110"/>
        <v>0</v>
      </c>
      <c r="Q264" s="451"/>
      <c r="R264" s="213"/>
      <c r="S264" s="216"/>
      <c r="T264" s="560"/>
      <c r="U264" s="215"/>
      <c r="V264" s="214"/>
    </row>
    <row r="265" spans="1:22" s="41" customFormat="1" ht="15.75" hidden="1" thickBot="1">
      <c r="A265" s="127" t="s">
        <v>309</v>
      </c>
      <c r="B265" s="196" t="s">
        <v>713</v>
      </c>
      <c r="C265" s="804" t="s">
        <v>310</v>
      </c>
      <c r="D265" s="805"/>
      <c r="E265" s="805"/>
      <c r="F265" s="401">
        <f t="shared" si="112"/>
        <v>0</v>
      </c>
      <c r="G265" s="401">
        <f t="shared" si="113"/>
        <v>0</v>
      </c>
      <c r="H265" s="577">
        <f t="shared" si="113"/>
        <v>0</v>
      </c>
      <c r="I265" s="424">
        <f t="shared" si="114"/>
        <v>0</v>
      </c>
      <c r="J265" s="212"/>
      <c r="K265" s="213"/>
      <c r="L265" s="213"/>
      <c r="M265" s="213"/>
      <c r="N265" s="213"/>
      <c r="O265" s="216"/>
      <c r="P265" s="545">
        <f t="shared" si="110"/>
        <v>0</v>
      </c>
      <c r="Q265" s="451"/>
      <c r="R265" s="213"/>
      <c r="S265" s="216"/>
      <c r="T265" s="560"/>
      <c r="U265" s="215"/>
      <c r="V265" s="214"/>
    </row>
    <row r="266" spans="1:22" s="41" customFormat="1" ht="15.75" hidden="1" thickBot="1">
      <c r="A266" s="127" t="s">
        <v>311</v>
      </c>
      <c r="B266" s="196" t="s">
        <v>714</v>
      </c>
      <c r="C266" s="804" t="s">
        <v>387</v>
      </c>
      <c r="D266" s="805"/>
      <c r="E266" s="805"/>
      <c r="F266" s="401">
        <f t="shared" si="112"/>
        <v>0</v>
      </c>
      <c r="G266" s="401">
        <f t="shared" si="113"/>
        <v>0</v>
      </c>
      <c r="H266" s="577">
        <f t="shared" si="113"/>
        <v>0</v>
      </c>
      <c r="I266" s="424">
        <f t="shared" si="114"/>
        <v>0</v>
      </c>
      <c r="J266" s="212"/>
      <c r="K266" s="213"/>
      <c r="L266" s="213"/>
      <c r="M266" s="213"/>
      <c r="N266" s="213"/>
      <c r="O266" s="216"/>
      <c r="P266" s="545">
        <f t="shared" si="110"/>
        <v>0</v>
      </c>
      <c r="Q266" s="451"/>
      <c r="R266" s="213"/>
      <c r="S266" s="216"/>
      <c r="T266" s="560"/>
      <c r="U266" s="215"/>
      <c r="V266" s="214"/>
    </row>
    <row r="267" spans="1:22" ht="15.75" hidden="1" thickBot="1">
      <c r="A267" s="127" t="s">
        <v>313</v>
      </c>
      <c r="B267" s="92" t="s">
        <v>715</v>
      </c>
      <c r="C267" s="769" t="s">
        <v>312</v>
      </c>
      <c r="D267" s="770"/>
      <c r="E267" s="770"/>
      <c r="F267" s="399">
        <f t="shared" si="112"/>
        <v>0</v>
      </c>
      <c r="G267" s="399">
        <f t="shared" si="113"/>
        <v>0</v>
      </c>
      <c r="H267" s="575">
        <f t="shared" si="113"/>
        <v>0</v>
      </c>
      <c r="I267" s="422">
        <f t="shared" si="114"/>
        <v>0</v>
      </c>
      <c r="J267" s="94"/>
      <c r="K267" s="95"/>
      <c r="L267" s="95"/>
      <c r="M267" s="95"/>
      <c r="N267" s="95"/>
      <c r="O267" s="98"/>
      <c r="P267" s="539">
        <f t="shared" si="110"/>
        <v>0</v>
      </c>
      <c r="Q267" s="445"/>
      <c r="R267" s="95"/>
      <c r="S267" s="98"/>
      <c r="T267" s="489"/>
      <c r="U267" s="97"/>
      <c r="V267" s="99"/>
    </row>
    <row r="268" spans="1:22" ht="15.75" hidden="1" thickBot="1">
      <c r="A268" s="127" t="s">
        <v>902</v>
      </c>
      <c r="B268" s="92" t="s">
        <v>903</v>
      </c>
      <c r="C268" s="769" t="s">
        <v>904</v>
      </c>
      <c r="D268" s="770"/>
      <c r="E268" s="770"/>
      <c r="F268" s="399">
        <f t="shared" si="112"/>
        <v>0</v>
      </c>
      <c r="G268" s="399">
        <f t="shared" si="113"/>
        <v>0</v>
      </c>
      <c r="H268" s="575">
        <f t="shared" si="113"/>
        <v>0</v>
      </c>
      <c r="I268" s="422">
        <f t="shared" si="114"/>
        <v>0</v>
      </c>
      <c r="J268" s="94"/>
      <c r="K268" s="95"/>
      <c r="L268" s="95"/>
      <c r="M268" s="95"/>
      <c r="N268" s="95"/>
      <c r="O268" s="98"/>
      <c r="P268" s="539">
        <f t="shared" si="110"/>
        <v>0</v>
      </c>
      <c r="Q268" s="445"/>
      <c r="R268" s="95"/>
      <c r="S268" s="98"/>
      <c r="T268" s="489"/>
      <c r="U268" s="97"/>
      <c r="V268" s="99"/>
    </row>
    <row r="269" spans="1:22" ht="15.75" thickBot="1">
      <c r="B269" s="806" t="s">
        <v>314</v>
      </c>
      <c r="C269" s="807"/>
      <c r="D269" s="807"/>
      <c r="E269" s="807"/>
      <c r="F269" s="396">
        <f t="shared" ref="F269:O269" si="115">F5+F24+F32+F73+F89+F161+F171+F176+F239</f>
        <v>37561871.896799996</v>
      </c>
      <c r="G269" s="396">
        <f t="shared" ref="G269" si="116">G5+G24+G32+G73+G89+G161+G171+G176+G239</f>
        <v>37615383</v>
      </c>
      <c r="H269" s="572">
        <f t="shared" si="115"/>
        <v>37651640.259999998</v>
      </c>
      <c r="I269" s="419">
        <f t="shared" si="115"/>
        <v>37652820</v>
      </c>
      <c r="J269" s="86">
        <f t="shared" si="115"/>
        <v>3192650</v>
      </c>
      <c r="K269" s="87">
        <f t="shared" si="115"/>
        <v>2349068</v>
      </c>
      <c r="L269" s="87">
        <f t="shared" si="115"/>
        <v>4754466</v>
      </c>
      <c r="M269" s="87">
        <f t="shared" si="115"/>
        <v>3124830</v>
      </c>
      <c r="N269" s="87">
        <f t="shared" si="115"/>
        <v>2625360</v>
      </c>
      <c r="O269" s="90">
        <f t="shared" si="115"/>
        <v>2634756</v>
      </c>
      <c r="P269" s="536">
        <f t="shared" si="110"/>
        <v>18681130</v>
      </c>
      <c r="Q269" s="442">
        <f t="shared" ref="Q269:V269" si="117">Q5+Q24+Q32+Q73+Q89+Q161+Q171+Q176+Q239</f>
        <v>3214850</v>
      </c>
      <c r="R269" s="87">
        <f t="shared" si="117"/>
        <v>2553487</v>
      </c>
      <c r="S269" s="90">
        <f t="shared" si="117"/>
        <v>3174526</v>
      </c>
      <c r="T269" s="486">
        <f t="shared" si="117"/>
        <v>3009017</v>
      </c>
      <c r="U269" s="89">
        <f t="shared" si="117"/>
        <v>3330744</v>
      </c>
      <c r="V269" s="91">
        <f t="shared" si="117"/>
        <v>3689066</v>
      </c>
    </row>
    <row r="270" spans="1:22">
      <c r="B270" s="22"/>
      <c r="C270" s="23"/>
      <c r="D270" s="23"/>
      <c r="E270" s="24"/>
      <c r="F270" s="24"/>
      <c r="G270" s="24"/>
      <c r="H270" s="24"/>
      <c r="I270" s="2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B271" s="25"/>
      <c r="C271" s="26"/>
      <c r="D271" s="26"/>
      <c r="E271" s="24"/>
      <c r="F271" s="24"/>
      <c r="G271" s="24"/>
      <c r="H271" s="24"/>
      <c r="I271" s="2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B278" s="27"/>
      <c r="C278" s="28"/>
      <c r="D278" s="28"/>
      <c r="E278" s="24"/>
      <c r="F278" s="24"/>
      <c r="G278" s="24"/>
      <c r="H278" s="24"/>
      <c r="I278" s="2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B279" s="27"/>
      <c r="C279" s="28"/>
      <c r="D279" s="28"/>
      <c r="E279" s="24"/>
      <c r="F279" s="24"/>
      <c r="G279" s="24"/>
      <c r="H279" s="24"/>
      <c r="I279" s="2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B280" s="27"/>
      <c r="C280" s="28"/>
      <c r="D280" s="28"/>
      <c r="E280" s="24"/>
      <c r="F280" s="24"/>
      <c r="G280" s="24"/>
      <c r="H280" s="24"/>
      <c r="I280" s="2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8"/>
      <c r="D291" s="28"/>
      <c r="E291" s="24"/>
      <c r="F291" s="24"/>
      <c r="G291" s="24"/>
      <c r="H291" s="24"/>
      <c r="I291" s="2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9"/>
      <c r="C313" s="23"/>
      <c r="D313" s="23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8"/>
      <c r="D314" s="28"/>
      <c r="E314" s="24"/>
      <c r="F314" s="24"/>
      <c r="G314" s="24"/>
      <c r="H314" s="24"/>
      <c r="I314" s="2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8"/>
      <c r="D315" s="28"/>
      <c r="E315" s="24"/>
      <c r="F315" s="24"/>
      <c r="G315" s="24"/>
      <c r="H315" s="24"/>
      <c r="I315" s="2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8"/>
      <c r="D316" s="28"/>
      <c r="E316" s="24"/>
      <c r="F316" s="24"/>
      <c r="G316" s="24"/>
      <c r="H316" s="24"/>
      <c r="I316" s="2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</row>
    <row r="324" spans="1:22">
      <c r="A324" s="129"/>
      <c r="B324" s="27"/>
      <c r="C324" s="24"/>
      <c r="D324" s="24"/>
      <c r="E324" s="28"/>
      <c r="F324" s="28"/>
      <c r="G324" s="28"/>
      <c r="H324" s="28"/>
      <c r="I324" s="28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</row>
    <row r="325" spans="1:22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</row>
    <row r="326" spans="1:22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</row>
    <row r="327" spans="1:22">
      <c r="A327" s="129"/>
      <c r="B327" s="27"/>
      <c r="C327" s="28"/>
      <c r="D327" s="28"/>
      <c r="E327" s="24"/>
      <c r="F327" s="24"/>
      <c r="G327" s="24"/>
      <c r="H327" s="24"/>
      <c r="I327" s="2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</row>
    <row r="328" spans="1:22">
      <c r="A328" s="129"/>
      <c r="B328" s="27"/>
      <c r="C328" s="24"/>
      <c r="D328" s="24"/>
      <c r="E328" s="28"/>
      <c r="F328" s="28"/>
      <c r="G328" s="28"/>
      <c r="H328" s="28"/>
      <c r="I328" s="28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</row>
    <row r="329" spans="1:22">
      <c r="A329" s="129"/>
      <c r="B329" s="27"/>
      <c r="C329" s="24"/>
      <c r="D329" s="24"/>
      <c r="E329" s="28"/>
      <c r="F329" s="28"/>
      <c r="G329" s="28"/>
      <c r="H329" s="28"/>
      <c r="I329" s="28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</row>
    <row r="330" spans="1:22">
      <c r="A330" s="129"/>
      <c r="B330" s="27"/>
      <c r="C330" s="24"/>
      <c r="D330" s="24"/>
      <c r="E330" s="28"/>
      <c r="F330" s="28"/>
      <c r="G330" s="28"/>
      <c r="H330" s="28"/>
      <c r="I330" s="28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</row>
    <row r="331" spans="1:22">
      <c r="A331" s="129"/>
      <c r="B331" s="27"/>
      <c r="C331" s="24"/>
      <c r="D331" s="24"/>
      <c r="E331" s="28"/>
      <c r="F331" s="28"/>
      <c r="G331" s="28"/>
      <c r="H331" s="28"/>
      <c r="I331" s="28"/>
    </row>
    <row r="332" spans="1:22">
      <c r="B332" s="27"/>
      <c r="C332" s="24"/>
      <c r="D332" s="24"/>
      <c r="E332" s="28"/>
      <c r="F332" s="28"/>
      <c r="G332" s="28"/>
      <c r="H332" s="28"/>
      <c r="I332" s="2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 s="12" customFormat="1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2" s="12" customFormat="1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2" s="12" customFormat="1">
      <c r="A338" s="130"/>
      <c r="B338" s="27"/>
      <c r="C338" s="28"/>
      <c r="D338" s="28"/>
      <c r="E338" s="24"/>
      <c r="F338" s="24"/>
      <c r="G338" s="24"/>
      <c r="H338" s="24"/>
      <c r="I338" s="24"/>
    </row>
    <row r="339" spans="1:22" s="12" customFormat="1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2" s="12" customFormat="1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2" s="12" customFormat="1">
      <c r="A341" s="130"/>
      <c r="B341" s="27"/>
      <c r="C341" s="24"/>
      <c r="D341" s="24"/>
      <c r="E341" s="28"/>
      <c r="F341" s="28"/>
      <c r="G341" s="28"/>
      <c r="H341" s="28"/>
      <c r="I341" s="28"/>
    </row>
    <row r="342" spans="1:22" s="12" customFormat="1">
      <c r="A342" s="130"/>
      <c r="B342" s="27"/>
      <c r="C342" s="24"/>
      <c r="D342" s="24"/>
      <c r="E342" s="28"/>
      <c r="F342" s="28"/>
      <c r="G342" s="28"/>
      <c r="H342" s="28"/>
      <c r="I342" s="28"/>
    </row>
    <row r="343" spans="1:22" s="12" customFormat="1">
      <c r="A343" s="130"/>
      <c r="B343" s="27"/>
      <c r="C343" s="24"/>
      <c r="D343" s="24"/>
      <c r="E343" s="28"/>
      <c r="F343" s="28"/>
      <c r="G343" s="28"/>
      <c r="H343" s="28"/>
      <c r="I343" s="28"/>
    </row>
    <row r="344" spans="1:22" s="12" customFormat="1">
      <c r="A344" s="130"/>
      <c r="B344" s="27"/>
      <c r="C344" s="24"/>
      <c r="D344" s="24"/>
      <c r="E344" s="28"/>
      <c r="F344" s="28"/>
      <c r="G344" s="28"/>
      <c r="H344" s="28"/>
      <c r="I344" s="28"/>
    </row>
    <row r="345" spans="1:22" s="12" customFormat="1">
      <c r="A345" s="130"/>
      <c r="B345" s="27"/>
      <c r="C345" s="24"/>
      <c r="D345" s="24"/>
      <c r="E345" s="28"/>
      <c r="F345" s="28"/>
      <c r="G345" s="28"/>
      <c r="H345" s="28"/>
      <c r="I345" s="28"/>
    </row>
    <row r="346" spans="1:22" s="12" customFormat="1">
      <c r="A346" s="130"/>
      <c r="B346" s="27"/>
      <c r="C346" s="24"/>
      <c r="D346" s="24"/>
      <c r="E346" s="28"/>
      <c r="F346" s="28"/>
      <c r="G346" s="28"/>
      <c r="H346" s="28"/>
      <c r="I346" s="28"/>
    </row>
    <row r="347" spans="1:22" s="12" customFormat="1">
      <c r="A347" s="130"/>
      <c r="B347" s="27"/>
      <c r="C347" s="24"/>
      <c r="D347" s="24"/>
      <c r="E347" s="28"/>
      <c r="F347" s="28"/>
      <c r="G347" s="28"/>
      <c r="H347" s="28"/>
      <c r="I347" s="28"/>
    </row>
    <row r="348" spans="1:22" s="12" customFormat="1">
      <c r="A348" s="130"/>
      <c r="B348" s="27"/>
      <c r="C348" s="24"/>
      <c r="D348" s="24"/>
      <c r="E348" s="28"/>
      <c r="F348" s="28"/>
      <c r="G348" s="28"/>
      <c r="H348" s="28"/>
      <c r="I348" s="28"/>
    </row>
    <row r="349" spans="1:22">
      <c r="B349" s="29"/>
      <c r="C349" s="23"/>
      <c r="D349" s="23"/>
      <c r="E349" s="28"/>
      <c r="F349" s="28"/>
      <c r="G349" s="28"/>
      <c r="H349" s="28"/>
      <c r="I349" s="2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</row>
    <row r="350" spans="1:22">
      <c r="B350" s="30"/>
      <c r="C350" s="26"/>
      <c r="D350" s="26"/>
      <c r="E350" s="24"/>
      <c r="F350" s="24"/>
      <c r="G350" s="24"/>
      <c r="H350" s="24"/>
      <c r="I350" s="24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</row>
    <row r="351" spans="1:22">
      <c r="B351" s="27"/>
      <c r="C351" s="24"/>
      <c r="D351" s="24"/>
      <c r="E351" s="28"/>
      <c r="F351" s="28"/>
      <c r="G351" s="28"/>
      <c r="H351" s="28"/>
      <c r="I351" s="2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</row>
    <row r="352" spans="1:22">
      <c r="B352" s="27"/>
      <c r="C352" s="28"/>
      <c r="D352" s="28"/>
      <c r="E352" s="24"/>
      <c r="F352" s="24"/>
      <c r="G352" s="24"/>
      <c r="H352" s="24"/>
      <c r="I352" s="24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</row>
    <row r="353" spans="1:22">
      <c r="B353" s="27"/>
      <c r="C353" s="24"/>
      <c r="D353" s="24"/>
      <c r="E353" s="28"/>
      <c r="F353" s="28"/>
      <c r="G353" s="28"/>
      <c r="H353" s="28"/>
      <c r="I353" s="2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</row>
    <row r="354" spans="1:22">
      <c r="B354" s="27"/>
      <c r="C354" s="24"/>
      <c r="D354" s="24"/>
      <c r="E354" s="28"/>
      <c r="F354" s="28"/>
      <c r="G354" s="28"/>
      <c r="H354" s="28"/>
      <c r="I354" s="2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</row>
    <row r="355" spans="1:22">
      <c r="B355" s="27"/>
      <c r="C355" s="24"/>
      <c r="D355" s="24"/>
      <c r="E355" s="28"/>
      <c r="F355" s="28"/>
      <c r="G355" s="28"/>
      <c r="H355" s="28"/>
      <c r="I355" s="2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</row>
    <row r="356" spans="1:22">
      <c r="B356" s="27"/>
      <c r="C356" s="24"/>
      <c r="D356" s="24"/>
      <c r="E356" s="28"/>
      <c r="F356" s="28"/>
      <c r="G356" s="28"/>
      <c r="H356" s="28"/>
      <c r="I356" s="2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</row>
    <row r="357" spans="1:22"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B360" s="27"/>
      <c r="C360" s="28"/>
      <c r="D360" s="28"/>
      <c r="E360" s="24"/>
      <c r="F360" s="24"/>
      <c r="G360" s="24"/>
      <c r="H360" s="24"/>
      <c r="I360" s="2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B361" s="27"/>
      <c r="C361" s="28"/>
      <c r="D361" s="28"/>
      <c r="E361" s="24"/>
      <c r="F361" s="24"/>
      <c r="G361" s="24"/>
      <c r="H361" s="24"/>
      <c r="I361" s="2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8"/>
      <c r="D365" s="28"/>
      <c r="E365" s="24"/>
      <c r="F365" s="24"/>
      <c r="G365" s="24"/>
      <c r="H365" s="24"/>
      <c r="I365" s="2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9"/>
      <c r="C376" s="23"/>
      <c r="D376" s="23"/>
      <c r="E376" s="24"/>
      <c r="F376" s="24"/>
      <c r="G376" s="24"/>
      <c r="H376" s="24"/>
      <c r="I376" s="2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8"/>
      <c r="D378" s="28"/>
      <c r="E378" s="24"/>
      <c r="F378" s="24"/>
      <c r="G378" s="24"/>
      <c r="H378" s="24"/>
      <c r="I378" s="2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8"/>
      <c r="D385" s="28"/>
      <c r="E385" s="24"/>
      <c r="F385" s="24"/>
      <c r="G385" s="24"/>
      <c r="H385" s="24"/>
      <c r="I385" s="2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8"/>
      <c r="D395" s="28"/>
      <c r="E395" s="24"/>
      <c r="F395" s="24"/>
      <c r="G395" s="24"/>
      <c r="H395" s="24"/>
      <c r="I395" s="2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8"/>
      <c r="D396" s="28"/>
      <c r="E396" s="24"/>
      <c r="F396" s="24"/>
      <c r="G396" s="24"/>
      <c r="H396" s="24"/>
      <c r="I396" s="2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4"/>
      <c r="D404" s="24"/>
      <c r="E404" s="28"/>
      <c r="F404" s="28"/>
      <c r="G404" s="28"/>
      <c r="H404" s="28"/>
      <c r="I404" s="28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7"/>
      <c r="C408" s="28"/>
      <c r="D408" s="28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4"/>
      <c r="D409" s="24"/>
      <c r="E409" s="28"/>
      <c r="F409" s="28"/>
      <c r="G409" s="28"/>
      <c r="H409" s="28"/>
      <c r="I409" s="28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4"/>
      <c r="D410" s="24"/>
      <c r="E410" s="28"/>
      <c r="F410" s="28"/>
      <c r="G410" s="28"/>
      <c r="H410" s="28"/>
      <c r="I410" s="28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4"/>
      <c r="D411" s="24"/>
      <c r="E411" s="28"/>
      <c r="F411" s="28"/>
      <c r="G411" s="28"/>
      <c r="H411" s="28"/>
      <c r="I411" s="28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9"/>
      <c r="C412" s="23"/>
      <c r="D412" s="23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8"/>
      <c r="D414" s="28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8"/>
      <c r="D421" s="28"/>
      <c r="E421" s="24"/>
      <c r="F421" s="24"/>
      <c r="G421" s="24"/>
      <c r="H421" s="24"/>
      <c r="I421" s="2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9"/>
      <c r="C422" s="23"/>
      <c r="D422" s="23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8"/>
      <c r="D424" s="28"/>
      <c r="E424" s="24"/>
      <c r="F424" s="24"/>
      <c r="G424" s="24"/>
      <c r="H424" s="24"/>
      <c r="I424" s="2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8"/>
      <c r="D425" s="28"/>
      <c r="E425" s="24"/>
      <c r="F425" s="24"/>
      <c r="G425" s="24"/>
      <c r="H425" s="24"/>
      <c r="I425" s="2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8"/>
      <c r="D426" s="28"/>
      <c r="E426" s="24"/>
      <c r="F426" s="24"/>
      <c r="G426" s="24"/>
      <c r="H426" s="24"/>
      <c r="I426" s="2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9"/>
      <c r="C448" s="23"/>
      <c r="D448" s="23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8"/>
      <c r="D450" s="28"/>
      <c r="E450" s="24"/>
      <c r="F450" s="24"/>
      <c r="G450" s="24"/>
      <c r="H450" s="24"/>
      <c r="I450" s="2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8"/>
      <c r="D451" s="28"/>
      <c r="E451" s="24"/>
      <c r="F451" s="24"/>
      <c r="G451" s="24"/>
      <c r="H451" s="24"/>
      <c r="I451" s="2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8"/>
      <c r="D452" s="28"/>
      <c r="E452" s="24"/>
      <c r="F452" s="24"/>
      <c r="G452" s="24"/>
      <c r="H452" s="24"/>
      <c r="I452" s="2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27"/>
      <c r="C462" s="28"/>
      <c r="D462" s="28"/>
      <c r="E462" s="24"/>
      <c r="F462" s="24"/>
      <c r="G462" s="24"/>
      <c r="H462" s="24"/>
      <c r="I462" s="2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27"/>
      <c r="C466" s="24"/>
      <c r="D466" s="24"/>
      <c r="E466" s="28"/>
      <c r="F466" s="28"/>
      <c r="G466" s="28"/>
      <c r="H466" s="28"/>
      <c r="I466" s="28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27"/>
      <c r="C467" s="24"/>
      <c r="D467" s="24"/>
      <c r="E467" s="28"/>
      <c r="F467" s="28"/>
      <c r="G467" s="28"/>
      <c r="H467" s="28"/>
      <c r="I467" s="28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27"/>
      <c r="C468" s="24"/>
      <c r="D468" s="24"/>
      <c r="E468" s="28"/>
      <c r="F468" s="28"/>
      <c r="G468" s="28"/>
      <c r="H468" s="28"/>
      <c r="I468" s="28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>
      <c r="A471" s="129"/>
      <c r="B471" s="27"/>
      <c r="C471" s="24"/>
      <c r="D471" s="24"/>
      <c r="E471" s="28"/>
      <c r="F471" s="28"/>
      <c r="G471" s="28"/>
      <c r="H471" s="28"/>
      <c r="I471" s="28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>
      <c r="A472" s="129"/>
      <c r="B472" s="27"/>
      <c r="C472" s="24"/>
      <c r="D472" s="24"/>
      <c r="E472" s="28"/>
      <c r="F472" s="28"/>
      <c r="G472" s="28"/>
      <c r="H472" s="28"/>
      <c r="I472" s="28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>
      <c r="A473" s="129"/>
      <c r="B473" s="27"/>
      <c r="C473" s="24"/>
      <c r="D473" s="24"/>
      <c r="E473" s="28"/>
      <c r="F473" s="28"/>
      <c r="G473" s="28"/>
      <c r="H473" s="28"/>
      <c r="I473" s="28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>
      <c r="A474" s="129"/>
      <c r="B474" s="29"/>
      <c r="C474" s="23"/>
      <c r="D474" s="23"/>
      <c r="E474" s="24"/>
      <c r="F474" s="24"/>
      <c r="G474" s="24"/>
      <c r="H474" s="24"/>
      <c r="I474" s="2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</row>
    <row r="475" spans="1:22">
      <c r="A475" s="129"/>
      <c r="B475" s="32"/>
      <c r="C475" s="33"/>
      <c r="D475" s="33"/>
      <c r="E475" s="24"/>
      <c r="F475" s="24"/>
      <c r="G475" s="24"/>
      <c r="H475" s="24"/>
      <c r="I475" s="2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</row>
    <row r="476" spans="1:22">
      <c r="A476" s="129"/>
      <c r="B476" s="34"/>
      <c r="C476" s="35"/>
      <c r="D476" s="35"/>
      <c r="E476" s="36"/>
      <c r="F476" s="36"/>
      <c r="G476" s="36"/>
      <c r="H476" s="36"/>
      <c r="I476" s="36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</row>
    <row r="478" spans="1:22">
      <c r="A478" s="129"/>
      <c r="B478" s="19"/>
      <c r="C478" s="37"/>
      <c r="D478" s="37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</row>
    <row r="479" spans="1:22">
      <c r="A479" s="129"/>
      <c r="B479" s="19"/>
      <c r="C479" s="37"/>
      <c r="D479" s="37"/>
      <c r="E479" s="24"/>
      <c r="F479" s="24"/>
      <c r="G479" s="24"/>
      <c r="H479" s="24"/>
      <c r="I479" s="2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</row>
    <row r="480" spans="1:22">
      <c r="A480" s="129"/>
      <c r="B480" s="34"/>
      <c r="C480" s="35"/>
      <c r="D480" s="35"/>
      <c r="E480" s="36"/>
      <c r="F480" s="36"/>
      <c r="G480" s="36"/>
      <c r="H480" s="36"/>
      <c r="I480" s="36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</row>
    <row r="481" spans="1:22">
      <c r="A481" s="129"/>
      <c r="B481" s="19"/>
      <c r="C481" s="37"/>
      <c r="D481" s="37"/>
      <c r="E481" s="24"/>
      <c r="F481" s="24"/>
      <c r="G481" s="24"/>
      <c r="H481" s="24"/>
      <c r="I481" s="2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</row>
    <row r="482" spans="1:22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2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2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2">
      <c r="A485" s="129"/>
      <c r="B485" s="19"/>
      <c r="C485" s="24"/>
      <c r="D485" s="24"/>
      <c r="E485" s="37"/>
      <c r="F485" s="37"/>
      <c r="G485" s="37"/>
      <c r="H485" s="37"/>
      <c r="I485" s="37"/>
    </row>
    <row r="486" spans="1:22">
      <c r="A486" s="129"/>
      <c r="B486" s="19"/>
      <c r="C486" s="24"/>
      <c r="D486" s="24"/>
      <c r="E486" s="37"/>
      <c r="F486" s="37"/>
      <c r="G486" s="37"/>
      <c r="H486" s="37"/>
      <c r="I486" s="37"/>
    </row>
    <row r="487" spans="1:22">
      <c r="A487" s="129"/>
      <c r="B487" s="19"/>
      <c r="C487" s="24"/>
      <c r="D487" s="24"/>
      <c r="E487" s="37"/>
      <c r="F487" s="37"/>
      <c r="G487" s="37"/>
      <c r="H487" s="37"/>
      <c r="I487" s="37"/>
    </row>
    <row r="488" spans="1:22">
      <c r="A488" s="129"/>
      <c r="B488" s="34"/>
      <c r="C488" s="35"/>
      <c r="D488" s="35"/>
      <c r="E488" s="36"/>
      <c r="F488" s="36"/>
      <c r="G488" s="36"/>
      <c r="H488" s="36"/>
      <c r="I488" s="36"/>
    </row>
    <row r="489" spans="1:22">
      <c r="A489" s="129"/>
      <c r="B489" s="19"/>
      <c r="C489" s="37"/>
      <c r="D489" s="37"/>
      <c r="E489" s="24"/>
      <c r="F489" s="24"/>
      <c r="G489" s="24"/>
      <c r="H489" s="24"/>
      <c r="I489" s="24"/>
    </row>
    <row r="490" spans="1:22">
      <c r="A490" s="129"/>
      <c r="B490" s="19"/>
      <c r="C490" s="37"/>
      <c r="D490" s="37"/>
      <c r="E490" s="24"/>
      <c r="F490" s="24"/>
      <c r="G490" s="24"/>
      <c r="H490" s="24"/>
      <c r="I490" s="24"/>
    </row>
    <row r="491" spans="1:22">
      <c r="A491" s="129"/>
      <c r="B491" s="19"/>
      <c r="C491" s="37"/>
      <c r="D491" s="37"/>
      <c r="E491" s="24"/>
      <c r="F491" s="24"/>
      <c r="G491" s="24"/>
      <c r="H491" s="24"/>
      <c r="I491" s="24"/>
    </row>
    <row r="492" spans="1:22">
      <c r="B492" s="19"/>
      <c r="C492" s="37"/>
      <c r="D492" s="37"/>
      <c r="E492" s="24"/>
      <c r="F492" s="24"/>
      <c r="G492" s="24"/>
      <c r="H492" s="24"/>
      <c r="I492" s="24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s="12" customFormat="1">
      <c r="A493" s="130"/>
      <c r="B493" s="19"/>
      <c r="C493" s="37"/>
      <c r="D493" s="37"/>
      <c r="E493" s="24"/>
      <c r="F493" s="24"/>
      <c r="G493" s="24"/>
      <c r="H493" s="24"/>
      <c r="I493" s="24"/>
    </row>
    <row r="494" spans="1:22" s="12" customFormat="1">
      <c r="A494" s="130"/>
      <c r="B494" s="32"/>
      <c r="C494" s="33"/>
      <c r="D494" s="33"/>
      <c r="E494" s="24"/>
      <c r="F494" s="24"/>
      <c r="G494" s="24"/>
      <c r="H494" s="24"/>
      <c r="I494" s="24"/>
    </row>
    <row r="495" spans="1:22" s="12" customFormat="1">
      <c r="A495" s="130"/>
      <c r="B495" s="19"/>
      <c r="C495" s="37"/>
      <c r="D495" s="37"/>
      <c r="E495" s="24"/>
      <c r="F495" s="24"/>
      <c r="G495" s="24"/>
      <c r="H495" s="24"/>
      <c r="I495" s="24"/>
    </row>
    <row r="496" spans="1:22" s="12" customFormat="1">
      <c r="A496" s="130"/>
      <c r="B496" s="19"/>
      <c r="C496" s="37"/>
      <c r="D496" s="37"/>
      <c r="E496" s="24"/>
      <c r="F496" s="24"/>
      <c r="G496" s="24"/>
      <c r="H496" s="24"/>
      <c r="I496" s="24"/>
    </row>
    <row r="497" spans="1:22" s="12" customFormat="1">
      <c r="A497" s="130"/>
      <c r="B497" s="19"/>
      <c r="C497" s="37"/>
      <c r="D497" s="37"/>
      <c r="E497" s="24"/>
      <c r="F497" s="24"/>
      <c r="G497" s="24"/>
      <c r="H497" s="24"/>
      <c r="I497" s="24"/>
    </row>
    <row r="498" spans="1:22" s="12" customFormat="1">
      <c r="A498" s="130"/>
      <c r="B498" s="19"/>
      <c r="C498" s="37"/>
      <c r="D498" s="37"/>
      <c r="E498" s="24"/>
      <c r="F498" s="24"/>
      <c r="G498" s="24"/>
      <c r="H498" s="24"/>
      <c r="I498" s="24"/>
    </row>
    <row r="499" spans="1:22" s="12" customFormat="1">
      <c r="A499" s="130"/>
      <c r="B499" s="19"/>
      <c r="C499" s="37"/>
      <c r="D499" s="37"/>
      <c r="E499" s="24"/>
      <c r="F499" s="24"/>
      <c r="G499" s="24"/>
      <c r="H499" s="24"/>
      <c r="I499" s="24"/>
    </row>
    <row r="500" spans="1:22" s="12" customFormat="1">
      <c r="A500" s="130"/>
      <c r="B500" s="19"/>
      <c r="C500" s="37"/>
      <c r="D500" s="37"/>
      <c r="E500" s="24"/>
      <c r="F500" s="24"/>
      <c r="G500" s="24"/>
      <c r="H500" s="24"/>
      <c r="I500" s="24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  <row r="726" spans="1:22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</row>
    <row r="727" spans="1:22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</row>
    <row r="728" spans="1:22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</row>
    <row r="729" spans="1:22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</row>
    <row r="730" spans="1:22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</row>
    <row r="731" spans="1:22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</row>
    <row r="732" spans="1:22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</row>
    <row r="733" spans="1:22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</row>
  </sheetData>
  <mergeCells count="243">
    <mergeCell ref="H2:H4"/>
    <mergeCell ref="J2:V2"/>
    <mergeCell ref="C30:E30"/>
    <mergeCell ref="C31:E31"/>
    <mergeCell ref="C32:E32"/>
    <mergeCell ref="C33:E33"/>
    <mergeCell ref="C34:E34"/>
    <mergeCell ref="B2:E4"/>
    <mergeCell ref="I2:I4"/>
    <mergeCell ref="F2:F4"/>
    <mergeCell ref="G2:G4"/>
    <mergeCell ref="J3:S3"/>
    <mergeCell ref="T3:V3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M39"/>
  <sheetViews>
    <sheetView view="pageLayout" topLeftCell="A3" workbookViewId="0">
      <selection activeCell="L5" sqref="L5"/>
    </sheetView>
  </sheetViews>
  <sheetFormatPr defaultColWidth="9.140625" defaultRowHeight="15"/>
  <cols>
    <col min="1" max="1" width="5.7109375" customWidth="1"/>
    <col min="2" max="2" width="31.28515625" customWidth="1"/>
    <col min="3" max="3" width="12.140625" customWidth="1"/>
    <col min="4" max="5" width="11.28515625" bestFit="1" customWidth="1"/>
    <col min="6" max="6" width="12.140625" customWidth="1"/>
    <col min="7" max="7" width="5.7109375" customWidth="1"/>
    <col min="8" max="8" width="31.28515625" customWidth="1"/>
    <col min="9" max="9" width="12.140625" customWidth="1"/>
    <col min="10" max="11" width="11.85546875" bestFit="1" customWidth="1"/>
    <col min="12" max="12" width="12.140625" customWidth="1"/>
    <col min="13" max="13" width="19.85546875" customWidth="1"/>
  </cols>
  <sheetData>
    <row r="1" spans="1:13" ht="15.75">
      <c r="A1" s="681" t="s">
        <v>979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>
      <c r="A4" s="720" t="s">
        <v>576</v>
      </c>
      <c r="B4" s="721"/>
      <c r="C4" s="380" t="s">
        <v>1091</v>
      </c>
      <c r="D4" s="650" t="s">
        <v>1106</v>
      </c>
      <c r="E4" s="650" t="s">
        <v>1115</v>
      </c>
      <c r="F4" s="675" t="s">
        <v>1124</v>
      </c>
      <c r="G4" s="720" t="s">
        <v>577</v>
      </c>
      <c r="H4" s="721"/>
      <c r="I4" s="380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>
      <c r="A5" s="705" t="s">
        <v>44</v>
      </c>
      <c r="B5" s="67" t="s">
        <v>2</v>
      </c>
      <c r="C5" s="68">
        <f>'Óvoda be'!F5</f>
        <v>0</v>
      </c>
      <c r="D5" s="68">
        <f>'Óvoda be'!G5</f>
        <v>0</v>
      </c>
      <c r="E5" s="68">
        <f>'Óvoda be'!H5</f>
        <v>0</v>
      </c>
      <c r="F5" s="69">
        <f>'Óvoda be'!I5</f>
        <v>0</v>
      </c>
      <c r="G5" s="705" t="s">
        <v>572</v>
      </c>
      <c r="H5" s="67" t="s">
        <v>119</v>
      </c>
      <c r="I5" s="68">
        <f>'Óvoda ki'!F5</f>
        <v>58111115</v>
      </c>
      <c r="J5" s="68">
        <f>'Óvoda ki'!G5</f>
        <v>58111115</v>
      </c>
      <c r="K5" s="68">
        <f>'Óvoda ki'!H5</f>
        <v>57092403</v>
      </c>
      <c r="L5" s="69">
        <f>'Óvoda ki'!I5</f>
        <v>57387911</v>
      </c>
      <c r="M5" s="70"/>
    </row>
    <row r="6" spans="1:13" ht="30">
      <c r="A6" s="706"/>
      <c r="B6" s="67" t="s">
        <v>31</v>
      </c>
      <c r="C6" s="68">
        <f>'Óvoda be'!F84</f>
        <v>0</v>
      </c>
      <c r="D6" s="68">
        <f>'Óvoda be'!G84</f>
        <v>0</v>
      </c>
      <c r="E6" s="68">
        <f>'Óvoda be'!H84</f>
        <v>0</v>
      </c>
      <c r="F6" s="69">
        <f>'Óvoda be'!I84</f>
        <v>0</v>
      </c>
      <c r="G6" s="706"/>
      <c r="H6" s="67" t="s">
        <v>153</v>
      </c>
      <c r="I6" s="68">
        <f>'Óvoda ki'!F24</f>
        <v>13007628.27</v>
      </c>
      <c r="J6" s="68">
        <f>'Óvoda ki'!G24</f>
        <v>13007626</v>
      </c>
      <c r="K6" s="68">
        <f>'Óvoda ki'!H24</f>
        <v>12697099.960000001</v>
      </c>
      <c r="L6" s="69">
        <f>'Óvoda ki'!I24</f>
        <v>12761936.32</v>
      </c>
      <c r="M6" s="70"/>
    </row>
    <row r="7" spans="1:13">
      <c r="A7" s="706"/>
      <c r="B7" s="708" t="s">
        <v>44</v>
      </c>
      <c r="C7" s="710">
        <f>'Óvoda be'!F119</f>
        <v>7598280</v>
      </c>
      <c r="D7" s="710">
        <f>'Óvoda be'!G119</f>
        <v>7599953</v>
      </c>
      <c r="E7" s="710">
        <f>'Óvoda be'!H119</f>
        <v>7096714</v>
      </c>
      <c r="F7" s="712">
        <f>'Óvoda be'!I119</f>
        <v>7096715</v>
      </c>
      <c r="G7" s="706"/>
      <c r="H7" s="67" t="s">
        <v>162</v>
      </c>
      <c r="I7" s="68">
        <f>'Óvoda ki'!F32</f>
        <v>17876684</v>
      </c>
      <c r="J7" s="68">
        <f>'Óvoda ki'!G32</f>
        <v>17857289</v>
      </c>
      <c r="K7" s="68">
        <f>'Óvoda ki'!H32</f>
        <v>18926021</v>
      </c>
      <c r="L7" s="69">
        <f>'Óvoda ki'!I32</f>
        <v>18973199</v>
      </c>
      <c r="M7" s="70"/>
    </row>
    <row r="8" spans="1:13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'Óvoda ki'!F59</f>
        <v>0</v>
      </c>
      <c r="J8" s="68">
        <f>'Óvoda ki'!G59</f>
        <v>0</v>
      </c>
      <c r="K8" s="68">
        <f>'Óvoda ki'!H59</f>
        <v>0</v>
      </c>
      <c r="L8" s="69">
        <f>'Óvoda ki'!I59</f>
        <v>0</v>
      </c>
      <c r="M8" s="70"/>
    </row>
    <row r="9" spans="1:13">
      <c r="A9" s="706"/>
      <c r="B9" s="67" t="s">
        <v>68</v>
      </c>
      <c r="C9" s="68">
        <f>'Óvoda be'!F164</f>
        <v>0</v>
      </c>
      <c r="D9" s="68">
        <f>'Óvoda be'!G164</f>
        <v>0</v>
      </c>
      <c r="E9" s="68">
        <f>'Óvoda be'!H164</f>
        <v>0</v>
      </c>
      <c r="F9" s="69">
        <f>'Óvoda be'!I164</f>
        <v>0</v>
      </c>
      <c r="G9" s="706"/>
      <c r="H9" s="67" t="s">
        <v>221</v>
      </c>
      <c r="I9" s="68">
        <f>'Óvoda ki'!F75</f>
        <v>16000</v>
      </c>
      <c r="J9" s="68">
        <f>'Óvoda ki'!G75</f>
        <v>16000</v>
      </c>
      <c r="K9" s="68">
        <f>'Óvoda ki'!H75</f>
        <v>16000</v>
      </c>
      <c r="L9" s="69">
        <f>'Óvoda ki'!I75</f>
        <v>16000</v>
      </c>
      <c r="M9" s="70"/>
    </row>
    <row r="10" spans="1:13">
      <c r="A10" s="707"/>
      <c r="B10" s="71" t="s">
        <v>579</v>
      </c>
      <c r="C10" s="72">
        <f>SUM(C5:C9)</f>
        <v>7598280</v>
      </c>
      <c r="D10" s="72">
        <f t="shared" ref="D10:E10" si="0">SUM(D5:D9)</f>
        <v>7599953</v>
      </c>
      <c r="E10" s="72">
        <f t="shared" si="0"/>
        <v>7096714</v>
      </c>
      <c r="F10" s="73">
        <f>SUM(F5:F9)</f>
        <v>7096715</v>
      </c>
      <c r="G10" s="707"/>
      <c r="H10" s="71" t="s">
        <v>580</v>
      </c>
      <c r="I10" s="72">
        <f t="shared" ref="I10:L10" si="1">SUM(I5:I9)</f>
        <v>89011427.269999996</v>
      </c>
      <c r="J10" s="72">
        <f t="shared" ref="J10:K10" si="2">SUM(J5:J9)</f>
        <v>88992030</v>
      </c>
      <c r="K10" s="72">
        <f t="shared" si="2"/>
        <v>88731523.960000008</v>
      </c>
      <c r="L10" s="73">
        <f t="shared" si="1"/>
        <v>89139046.319999993</v>
      </c>
      <c r="M10" s="74">
        <f>F10-L10</f>
        <v>-82042331.319999993</v>
      </c>
    </row>
    <row r="11" spans="1:13" ht="30">
      <c r="A11" s="692" t="s">
        <v>59</v>
      </c>
      <c r="B11" s="67" t="s">
        <v>21</v>
      </c>
      <c r="C11" s="68">
        <f>'Óvoda be'!F48</f>
        <v>0</v>
      </c>
      <c r="D11" s="68">
        <f>'Óvoda be'!G48</f>
        <v>0</v>
      </c>
      <c r="E11" s="68">
        <f>'Óvoda be'!H48</f>
        <v>0</v>
      </c>
      <c r="F11" s="69">
        <f>'Óvoda be'!I48</f>
        <v>0</v>
      </c>
      <c r="G11" s="692" t="s">
        <v>573</v>
      </c>
      <c r="H11" s="67" t="s">
        <v>246</v>
      </c>
      <c r="I11" s="68">
        <f>'Óvoda ki'!F147</f>
        <v>227000</v>
      </c>
      <c r="J11" s="68">
        <f>'Óvoda ki'!G147</f>
        <v>248070</v>
      </c>
      <c r="K11" s="68">
        <f>'Óvoda ki'!H147</f>
        <v>248070</v>
      </c>
      <c r="L11" s="69">
        <f>'Óvoda ki'!I147</f>
        <v>248070</v>
      </c>
      <c r="M11" s="70"/>
    </row>
    <row r="12" spans="1:13">
      <c r="A12" s="692"/>
      <c r="B12" s="67" t="s">
        <v>59</v>
      </c>
      <c r="C12" s="68">
        <f>'Óvoda be'!F154</f>
        <v>0</v>
      </c>
      <c r="D12" s="68">
        <f>'Óvoda be'!G154</f>
        <v>0</v>
      </c>
      <c r="E12" s="68">
        <f>'Óvoda be'!H154</f>
        <v>0</v>
      </c>
      <c r="F12" s="69">
        <f>'Óvoda be'!I154</f>
        <v>0</v>
      </c>
      <c r="G12" s="692"/>
      <c r="H12" s="67" t="s">
        <v>262</v>
      </c>
      <c r="I12" s="68">
        <f>'Óvoda ki'!F157</f>
        <v>0</v>
      </c>
      <c r="J12" s="68">
        <f>'Óvoda ki'!G157</f>
        <v>0</v>
      </c>
      <c r="K12" s="68">
        <f>'Óvoda ki'!H157</f>
        <v>0</v>
      </c>
      <c r="L12" s="69">
        <f>'Óvoda ki'!I157</f>
        <v>0</v>
      </c>
      <c r="M12" s="70"/>
    </row>
    <row r="13" spans="1:13" ht="30">
      <c r="A13" s="692"/>
      <c r="B13" s="67" t="s">
        <v>78</v>
      </c>
      <c r="C13" s="68">
        <f>'Óvoda be'!F190</f>
        <v>0</v>
      </c>
      <c r="D13" s="68">
        <f>'Óvoda be'!G190</f>
        <v>0</v>
      </c>
      <c r="E13" s="68">
        <f>'Óvoda be'!H190</f>
        <v>0</v>
      </c>
      <c r="F13" s="69">
        <f>'Óvoda be'!I190</f>
        <v>0</v>
      </c>
      <c r="G13" s="692"/>
      <c r="H13" s="67" t="s">
        <v>581</v>
      </c>
      <c r="I13" s="68">
        <f>'Óvoda ki'!F162</f>
        <v>0</v>
      </c>
      <c r="J13" s="68">
        <f>'Óvoda ki'!G162</f>
        <v>0</v>
      </c>
      <c r="K13" s="68">
        <f>'Óvoda ki'!H162</f>
        <v>0</v>
      </c>
      <c r="L13" s="69">
        <f>'Óvoda ki'!I162</f>
        <v>0</v>
      </c>
      <c r="M13" s="70"/>
    </row>
    <row r="14" spans="1:13">
      <c r="A14" s="692"/>
      <c r="B14" s="71" t="s">
        <v>582</v>
      </c>
      <c r="C14" s="72">
        <f>SUM(C11:C13)</f>
        <v>0</v>
      </c>
      <c r="D14" s="72">
        <f t="shared" ref="D14:E14" si="3">SUM(D11:D13)</f>
        <v>0</v>
      </c>
      <c r="E14" s="72">
        <f t="shared" si="3"/>
        <v>0</v>
      </c>
      <c r="F14" s="73">
        <f>SUM(F11:F13)</f>
        <v>0</v>
      </c>
      <c r="G14" s="692"/>
      <c r="H14" s="71" t="s">
        <v>583</v>
      </c>
      <c r="I14" s="72">
        <f>SUM(I11:I13)</f>
        <v>227000</v>
      </c>
      <c r="J14" s="72">
        <f t="shared" ref="J14:K14" si="4">SUM(J11:J13)</f>
        <v>248070</v>
      </c>
      <c r="K14" s="72">
        <f t="shared" si="4"/>
        <v>248070</v>
      </c>
      <c r="L14" s="73">
        <f t="shared" ref="L14" si="5">SUM(L11:L13)</f>
        <v>248070</v>
      </c>
      <c r="M14" s="74">
        <f>F14-L14</f>
        <v>-248070</v>
      </c>
    </row>
    <row r="15" spans="1:13" ht="15.75" thickBot="1">
      <c r="A15" s="693" t="s">
        <v>584</v>
      </c>
      <c r="B15" s="694"/>
      <c r="C15" s="64">
        <f>C10+C14</f>
        <v>7598280</v>
      </c>
      <c r="D15" s="64">
        <f t="shared" ref="D15:E15" si="6">D10+D14</f>
        <v>7599953</v>
      </c>
      <c r="E15" s="64">
        <f t="shared" si="6"/>
        <v>7096714</v>
      </c>
      <c r="F15" s="5">
        <f>F10+F14</f>
        <v>7096715</v>
      </c>
      <c r="G15" s="695" t="s">
        <v>585</v>
      </c>
      <c r="H15" s="696"/>
      <c r="I15" s="64">
        <f t="shared" ref="I15:L15" si="7">I10+I14</f>
        <v>89238427.269999996</v>
      </c>
      <c r="J15" s="64">
        <f t="shared" ref="J15:K15" si="8">J10+J14</f>
        <v>89240100</v>
      </c>
      <c r="K15" s="64">
        <f t="shared" si="8"/>
        <v>88979593.960000008</v>
      </c>
      <c r="L15" s="5">
        <f t="shared" si="7"/>
        <v>89387116.319999993</v>
      </c>
      <c r="M15" s="6">
        <f>M10+M14</f>
        <v>-82290401.319999993</v>
      </c>
    </row>
    <row r="16" spans="1:13">
      <c r="A16" s="697" t="s">
        <v>586</v>
      </c>
      <c r="B16" s="698"/>
      <c r="C16" s="698"/>
      <c r="D16" s="698"/>
      <c r="E16" s="698"/>
      <c r="F16" s="698"/>
      <c r="G16" s="699"/>
      <c r="H16" s="700"/>
      <c r="I16" s="700"/>
      <c r="J16" s="700"/>
      <c r="K16" s="700"/>
      <c r="L16" s="700"/>
      <c r="M16" s="7"/>
    </row>
    <row r="17" spans="1:13">
      <c r="A17" s="703" t="s">
        <v>570</v>
      </c>
      <c r="B17" s="704"/>
      <c r="C17" s="228">
        <f>'Óvoda be'!F230</f>
        <v>133856</v>
      </c>
      <c r="D17" s="228">
        <f>'Óvoda be'!G230</f>
        <v>133856</v>
      </c>
      <c r="E17" s="228">
        <f>'Óvoda be'!H230</f>
        <v>133856</v>
      </c>
      <c r="F17" s="8">
        <f>'Óvoda be'!I230</f>
        <v>133856</v>
      </c>
      <c r="G17" s="701"/>
      <c r="H17" s="702"/>
      <c r="I17" s="702"/>
      <c r="J17" s="702"/>
      <c r="K17" s="702"/>
      <c r="L17" s="702"/>
      <c r="M17" s="9">
        <f>F17</f>
        <v>133856</v>
      </c>
    </row>
    <row r="18" spans="1:13">
      <c r="A18" s="703" t="s">
        <v>587</v>
      </c>
      <c r="B18" s="704"/>
      <c r="C18" s="724">
        <f>C15+C17</f>
        <v>7732136</v>
      </c>
      <c r="D18" s="724">
        <f>D15+D17</f>
        <v>7733809</v>
      </c>
      <c r="E18" s="724">
        <f>E15+E17</f>
        <v>7230570</v>
      </c>
      <c r="F18" s="729">
        <f>F15+F17</f>
        <v>7230571</v>
      </c>
      <c r="G18" s="703" t="s">
        <v>588</v>
      </c>
      <c r="H18" s="704"/>
      <c r="I18" s="724">
        <f>I15</f>
        <v>89238427.269999996</v>
      </c>
      <c r="J18" s="724">
        <f>J15</f>
        <v>89240100</v>
      </c>
      <c r="K18" s="724">
        <f>K15</f>
        <v>88979593.960000008</v>
      </c>
      <c r="L18" s="724">
        <f>L15</f>
        <v>89387116.319999993</v>
      </c>
      <c r="M18" s="727">
        <f>F18-L18</f>
        <v>-82156545.319999993</v>
      </c>
    </row>
    <row r="19" spans="1:13">
      <c r="A19" s="703"/>
      <c r="B19" s="704"/>
      <c r="C19" s="726"/>
      <c r="D19" s="726"/>
      <c r="E19" s="726"/>
      <c r="F19" s="730"/>
      <c r="G19" s="703"/>
      <c r="H19" s="704"/>
      <c r="I19" s="725"/>
      <c r="J19" s="725"/>
      <c r="K19" s="725"/>
      <c r="L19" s="726"/>
      <c r="M19" s="728">
        <f>F19-L19</f>
        <v>0</v>
      </c>
    </row>
    <row r="20" spans="1:13">
      <c r="A20" s="722" t="s">
        <v>589</v>
      </c>
      <c r="B20" s="723"/>
      <c r="C20" s="723"/>
      <c r="D20" s="723"/>
      <c r="E20" s="723"/>
      <c r="F20" s="723"/>
      <c r="G20" s="722" t="s">
        <v>590</v>
      </c>
      <c r="H20" s="723"/>
      <c r="I20" s="723"/>
      <c r="J20" s="723"/>
      <c r="K20" s="723"/>
      <c r="L20" s="723"/>
      <c r="M20" s="10"/>
    </row>
    <row r="21" spans="1:13">
      <c r="A21" s="703" t="s">
        <v>88</v>
      </c>
      <c r="B21" s="704"/>
      <c r="C21" s="228">
        <f>'Óvoda be'!F216-'Óvoda be'!F230</f>
        <v>81506291</v>
      </c>
      <c r="D21" s="228">
        <f>'Óvoda be'!G216-'Óvoda be'!G230</f>
        <v>81506291</v>
      </c>
      <c r="E21" s="228">
        <f>'Óvoda be'!H216-'Óvoda be'!H230</f>
        <v>81749024.200000003</v>
      </c>
      <c r="F21" s="8">
        <f>'Óvoda be'!I216-'Óvoda be'!I230</f>
        <v>82156545.346666664</v>
      </c>
      <c r="G21" s="703" t="s">
        <v>285</v>
      </c>
      <c r="H21" s="704"/>
      <c r="I21" s="228">
        <f>'Óvoda ki'!F225</f>
        <v>0</v>
      </c>
      <c r="J21" s="228">
        <f>'Óvoda ki'!G225</f>
        <v>0</v>
      </c>
      <c r="K21" s="228">
        <f>'Óvoda ki'!H225</f>
        <v>0</v>
      </c>
      <c r="L21" s="8">
        <f>'Óvoda ki'!I225</f>
        <v>0</v>
      </c>
      <c r="M21" s="9">
        <f>F21-L21</f>
        <v>82156545.346666664</v>
      </c>
    </row>
    <row r="22" spans="1:13">
      <c r="A22" s="722" t="s">
        <v>591</v>
      </c>
      <c r="B22" s="723"/>
      <c r="C22" s="723"/>
      <c r="D22" s="723"/>
      <c r="E22" s="723"/>
      <c r="F22" s="723"/>
      <c r="G22" s="722" t="s">
        <v>592</v>
      </c>
      <c r="H22" s="723"/>
      <c r="I22" s="723"/>
      <c r="J22" s="723"/>
      <c r="K22" s="723"/>
      <c r="L22" s="723"/>
      <c r="M22" s="10"/>
    </row>
    <row r="23" spans="1:13" ht="15.75" thickBot="1">
      <c r="A23" s="695" t="s">
        <v>571</v>
      </c>
      <c r="B23" s="696"/>
      <c r="C23" s="64">
        <f>C18+C21</f>
        <v>89238427</v>
      </c>
      <c r="D23" s="64">
        <f>D18+D21</f>
        <v>89240100</v>
      </c>
      <c r="E23" s="64">
        <f>E18+E21</f>
        <v>88979594.200000003</v>
      </c>
      <c r="F23" s="5">
        <f>F18+F21</f>
        <v>89387116.346666664</v>
      </c>
      <c r="G23" s="695" t="s">
        <v>571</v>
      </c>
      <c r="H23" s="696"/>
      <c r="I23" s="64">
        <f>I18+I21</f>
        <v>89238427.269999996</v>
      </c>
      <c r="J23" s="64">
        <f>J18+J21</f>
        <v>89240100</v>
      </c>
      <c r="K23" s="64">
        <f>K18+K21</f>
        <v>88979593.960000008</v>
      </c>
      <c r="L23" s="5">
        <f>L18+L21</f>
        <v>89387116.319999993</v>
      </c>
      <c r="M23" s="6">
        <f>M18+M21</f>
        <v>2.666667103767395E-2</v>
      </c>
    </row>
    <row r="25" spans="1:13">
      <c r="I25" s="230">
        <f>C23-I23</f>
        <v>-0.26999999582767487</v>
      </c>
      <c r="J25" s="230">
        <f t="shared" ref="J25:K25" si="9">D23-J23</f>
        <v>0</v>
      </c>
      <c r="K25" s="230">
        <f t="shared" si="9"/>
        <v>0.23999999463558197</v>
      </c>
    </row>
    <row r="27" spans="1:13">
      <c r="C27" s="230"/>
    </row>
    <row r="28" spans="1:13">
      <c r="C28" s="230"/>
    </row>
    <row r="29" spans="1:13">
      <c r="C29" s="230"/>
    </row>
    <row r="32" spans="1:13">
      <c r="C32" s="230"/>
    </row>
    <row r="33" spans="3:8">
      <c r="C33" s="230"/>
    </row>
    <row r="34" spans="3:8">
      <c r="C34" s="230"/>
    </row>
    <row r="37" spans="3:8">
      <c r="C37" s="230"/>
      <c r="H37" s="230"/>
    </row>
    <row r="38" spans="3:8">
      <c r="C38" s="230"/>
    </row>
    <row r="39" spans="3:8">
      <c r="C39" s="230"/>
    </row>
  </sheetData>
  <mergeCells count="39">
    <mergeCell ref="A1:M1"/>
    <mergeCell ref="A3:F3"/>
    <mergeCell ref="G3:L3"/>
    <mergeCell ref="M3:M4"/>
    <mergeCell ref="A4:B4"/>
    <mergeCell ref="G4:H4"/>
    <mergeCell ref="A5:A10"/>
    <mergeCell ref="G5:G10"/>
    <mergeCell ref="B7:B8"/>
    <mergeCell ref="C7:C8"/>
    <mergeCell ref="E7:E8"/>
    <mergeCell ref="F7:F8"/>
    <mergeCell ref="D7:D8"/>
    <mergeCell ref="A11:A14"/>
    <mergeCell ref="G11:G14"/>
    <mergeCell ref="A15:B15"/>
    <mergeCell ref="G15:H15"/>
    <mergeCell ref="A16:F16"/>
    <mergeCell ref="G16:L17"/>
    <mergeCell ref="A17:B17"/>
    <mergeCell ref="M18:M19"/>
    <mergeCell ref="A20:F20"/>
    <mergeCell ref="G20:L20"/>
    <mergeCell ref="A21:B21"/>
    <mergeCell ref="G21:H21"/>
    <mergeCell ref="A18:B19"/>
    <mergeCell ref="C18:C19"/>
    <mergeCell ref="E18:E19"/>
    <mergeCell ref="F18:F19"/>
    <mergeCell ref="G18:H19"/>
    <mergeCell ref="I18:I19"/>
    <mergeCell ref="A22:F22"/>
    <mergeCell ref="G22:L22"/>
    <mergeCell ref="A23:B23"/>
    <mergeCell ref="G23:H23"/>
    <mergeCell ref="K18:K19"/>
    <mergeCell ref="L18:L19"/>
    <mergeCell ref="D18:D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C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N3" sqref="N3:W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1.7109375" style="12" customWidth="1"/>
    <col min="10" max="10" width="11.85546875" style="12" customWidth="1"/>
    <col min="11" max="11" width="13.5703125" style="12" customWidth="1"/>
    <col min="12" max="12" width="11" style="12" customWidth="1"/>
    <col min="13" max="13" width="10.7109375" style="12" customWidth="1"/>
    <col min="14" max="14" width="10.7109375" style="12" bestFit="1" customWidth="1"/>
    <col min="15" max="15" width="11.85546875" style="12" bestFit="1" customWidth="1"/>
    <col min="16" max="19" width="10.140625" style="12" bestFit="1" customWidth="1"/>
    <col min="20" max="20" width="11.85546875" style="12" bestFit="1" customWidth="1"/>
    <col min="21" max="26" width="10.140625" style="12" bestFit="1" customWidth="1"/>
    <col min="27" max="27" width="10.140625" style="50" bestFit="1" customWidth="1"/>
    <col min="28" max="28" width="10.42578125" style="17" bestFit="1" customWidth="1"/>
    <col min="29" max="16384" width="9.140625" style="17"/>
  </cols>
  <sheetData>
    <row r="1" spans="1:29" ht="15.75" thickBot="1">
      <c r="Z1" s="11" t="s">
        <v>827</v>
      </c>
    </row>
    <row r="2" spans="1:29" ht="28.5" customHeight="1">
      <c r="B2" s="750" t="s">
        <v>0</v>
      </c>
      <c r="C2" s="751"/>
      <c r="D2" s="751"/>
      <c r="E2" s="751"/>
      <c r="F2" s="740" t="s">
        <v>1091</v>
      </c>
      <c r="G2" s="750" t="s">
        <v>1106</v>
      </c>
      <c r="H2" s="860" t="s">
        <v>1115</v>
      </c>
      <c r="I2" s="865" t="s">
        <v>1125</v>
      </c>
      <c r="J2" s="757" t="s">
        <v>1126</v>
      </c>
      <c r="K2" s="757"/>
      <c r="L2" s="757"/>
      <c r="M2" s="758"/>
      <c r="N2" s="756" t="s">
        <v>1127</v>
      </c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98"/>
      <c r="AA2" s="293"/>
    </row>
    <row r="3" spans="1:29" ht="15" customHeight="1">
      <c r="B3" s="752"/>
      <c r="C3" s="753"/>
      <c r="D3" s="753"/>
      <c r="E3" s="753"/>
      <c r="F3" s="741"/>
      <c r="G3" s="752"/>
      <c r="H3" s="861"/>
      <c r="I3" s="866"/>
      <c r="J3" s="868" t="s">
        <v>856</v>
      </c>
      <c r="K3" s="738" t="s">
        <v>980</v>
      </c>
      <c r="L3" s="738" t="s">
        <v>983</v>
      </c>
      <c r="M3" s="762" t="s">
        <v>984</v>
      </c>
      <c r="N3" s="794" t="s">
        <v>1095</v>
      </c>
      <c r="O3" s="795"/>
      <c r="P3" s="795"/>
      <c r="Q3" s="795"/>
      <c r="R3" s="795"/>
      <c r="S3" s="795"/>
      <c r="T3" s="795"/>
      <c r="U3" s="795"/>
      <c r="V3" s="795"/>
      <c r="W3" s="795"/>
      <c r="X3" s="796" t="s">
        <v>1092</v>
      </c>
      <c r="Y3" s="795"/>
      <c r="Z3" s="797"/>
      <c r="AA3" s="293"/>
    </row>
    <row r="4" spans="1:29" ht="39" customHeight="1" thickBot="1">
      <c r="B4" s="754"/>
      <c r="C4" s="755"/>
      <c r="D4" s="755"/>
      <c r="E4" s="755"/>
      <c r="F4" s="742"/>
      <c r="G4" s="754"/>
      <c r="H4" s="862"/>
      <c r="I4" s="867"/>
      <c r="J4" s="869"/>
      <c r="K4" s="739"/>
      <c r="L4" s="739"/>
      <c r="M4" s="763"/>
      <c r="N4" s="131" t="s">
        <v>593</v>
      </c>
      <c r="O4" s="65" t="s">
        <v>594</v>
      </c>
      <c r="P4" s="65" t="s">
        <v>595</v>
      </c>
      <c r="Q4" s="83" t="s">
        <v>596</v>
      </c>
      <c r="R4" s="83" t="s">
        <v>597</v>
      </c>
      <c r="S4" s="557" t="s">
        <v>598</v>
      </c>
      <c r="T4" s="535" t="s">
        <v>1107</v>
      </c>
      <c r="U4" s="557" t="s">
        <v>599</v>
      </c>
      <c r="V4" s="83" t="s">
        <v>600</v>
      </c>
      <c r="W4" s="659" t="s">
        <v>601</v>
      </c>
      <c r="X4" s="485" t="s">
        <v>602</v>
      </c>
      <c r="Y4" s="651" t="s">
        <v>603</v>
      </c>
      <c r="Z4" s="66" t="s">
        <v>604</v>
      </c>
      <c r="AA4" s="293"/>
    </row>
    <row r="5" spans="1:29" ht="15.75" thickBot="1">
      <c r="B5" s="84" t="s">
        <v>1</v>
      </c>
      <c r="C5" s="746" t="s">
        <v>2</v>
      </c>
      <c r="D5" s="746"/>
      <c r="E5" s="747"/>
      <c r="F5" s="85">
        <f t="shared" ref="F5:H5" si="0">F6+F13+F14+F15+F26+F37</f>
        <v>0</v>
      </c>
      <c r="G5" s="661">
        <f t="shared" ref="G5" si="1">G6+G13+G14+G15+G26+G37</f>
        <v>0</v>
      </c>
      <c r="H5" s="597">
        <f t="shared" si="0"/>
        <v>0</v>
      </c>
      <c r="I5" s="388">
        <f>SUM(T5:Z5)</f>
        <v>0</v>
      </c>
      <c r="J5" s="442">
        <f t="shared" ref="J5:Z5" si="2">J6+J13+J14+J15+J26+J37</f>
        <v>0</v>
      </c>
      <c r="K5" s="87">
        <f t="shared" si="2"/>
        <v>0</v>
      </c>
      <c r="L5" s="87">
        <f t="shared" si="2"/>
        <v>0</v>
      </c>
      <c r="M5" s="88">
        <f t="shared" si="2"/>
        <v>0</v>
      </c>
      <c r="N5" s="86">
        <f t="shared" si="2"/>
        <v>0</v>
      </c>
      <c r="O5" s="87">
        <f t="shared" si="2"/>
        <v>0</v>
      </c>
      <c r="P5" s="87">
        <f t="shared" si="2"/>
        <v>0</v>
      </c>
      <c r="Q5" s="87">
        <f t="shared" si="2"/>
        <v>0</v>
      </c>
      <c r="R5" s="87">
        <f t="shared" si="2"/>
        <v>0</v>
      </c>
      <c r="S5" s="442">
        <f t="shared" si="2"/>
        <v>0</v>
      </c>
      <c r="T5" s="536">
        <f>SUM(N5:S5)</f>
        <v>0</v>
      </c>
      <c r="U5" s="442">
        <f t="shared" si="2"/>
        <v>0</v>
      </c>
      <c r="V5" s="87">
        <f t="shared" si="2"/>
        <v>0</v>
      </c>
      <c r="W5" s="90">
        <f t="shared" si="2"/>
        <v>0</v>
      </c>
      <c r="X5" s="486">
        <f t="shared" si="2"/>
        <v>0</v>
      </c>
      <c r="Y5" s="89">
        <f t="shared" si="2"/>
        <v>0</v>
      </c>
      <c r="Z5" s="91">
        <f t="shared" si="2"/>
        <v>0</v>
      </c>
      <c r="AA5" s="52"/>
      <c r="AC5" s="188"/>
    </row>
    <row r="6" spans="1:29" s="18" customFormat="1" hidden="1">
      <c r="A6" s="127"/>
      <c r="B6" s="124" t="s">
        <v>716</v>
      </c>
      <c r="C6" s="748" t="s">
        <v>3</v>
      </c>
      <c r="D6" s="749"/>
      <c r="E6" s="749"/>
      <c r="F6" s="117">
        <f t="shared" ref="F6:H6" si="3">F7+F8+F9+F10+F11+F12</f>
        <v>0</v>
      </c>
      <c r="G6" s="662">
        <f t="shared" ref="G6" si="4">G7+G8+G9+G10+G11+G12</f>
        <v>0</v>
      </c>
      <c r="H6" s="598">
        <f t="shared" si="3"/>
        <v>0</v>
      </c>
      <c r="I6" s="389">
        <f t="shared" ref="I6:I69" si="5">SUM(T6:Z6)</f>
        <v>0</v>
      </c>
      <c r="J6" s="443">
        <f t="shared" ref="J6:Z6" si="6">J7+J8+J9+J10+J11+J12</f>
        <v>0</v>
      </c>
      <c r="K6" s="119">
        <f t="shared" si="6"/>
        <v>0</v>
      </c>
      <c r="L6" s="119">
        <f t="shared" si="6"/>
        <v>0</v>
      </c>
      <c r="M6" s="120">
        <f t="shared" si="6"/>
        <v>0</v>
      </c>
      <c r="N6" s="118">
        <f t="shared" si="6"/>
        <v>0</v>
      </c>
      <c r="O6" s="119">
        <f t="shared" si="6"/>
        <v>0</v>
      </c>
      <c r="P6" s="119">
        <f t="shared" si="6"/>
        <v>0</v>
      </c>
      <c r="Q6" s="119">
        <f t="shared" si="6"/>
        <v>0</v>
      </c>
      <c r="R6" s="119">
        <f t="shared" si="6"/>
        <v>0</v>
      </c>
      <c r="S6" s="443">
        <f t="shared" si="6"/>
        <v>0</v>
      </c>
      <c r="T6" s="537">
        <f t="shared" ref="T6:T69" si="7">SUM(N6:S6)</f>
        <v>0</v>
      </c>
      <c r="U6" s="443">
        <f t="shared" si="6"/>
        <v>0</v>
      </c>
      <c r="V6" s="119">
        <f t="shared" si="6"/>
        <v>0</v>
      </c>
      <c r="W6" s="122">
        <f t="shared" si="6"/>
        <v>0</v>
      </c>
      <c r="X6" s="487">
        <f t="shared" si="6"/>
        <v>0</v>
      </c>
      <c r="Y6" s="121">
        <f t="shared" si="6"/>
        <v>0</v>
      </c>
      <c r="Z6" s="123">
        <f t="shared" si="6"/>
        <v>0</v>
      </c>
      <c r="AA6" s="52"/>
      <c r="AC6" s="188"/>
    </row>
    <row r="7" spans="1:29" hidden="1">
      <c r="A7" s="127" t="s">
        <v>4</v>
      </c>
      <c r="B7" s="53" t="s">
        <v>717</v>
      </c>
      <c r="C7" s="295" t="s">
        <v>5</v>
      </c>
      <c r="D7" s="296"/>
      <c r="E7" s="259"/>
      <c r="F7" s="80"/>
      <c r="G7" s="660"/>
      <c r="H7" s="599"/>
      <c r="I7" s="390">
        <f t="shared" si="5"/>
        <v>0</v>
      </c>
      <c r="J7" s="446"/>
      <c r="K7" s="13"/>
      <c r="L7" s="13"/>
      <c r="M7" s="78"/>
      <c r="N7" s="77"/>
      <c r="O7" s="13"/>
      <c r="P7" s="13"/>
      <c r="Q7" s="13"/>
      <c r="R7" s="13"/>
      <c r="S7" s="446"/>
      <c r="T7" s="540">
        <f t="shared" si="7"/>
        <v>0</v>
      </c>
      <c r="U7" s="446"/>
      <c r="V7" s="13"/>
      <c r="W7" s="82"/>
      <c r="X7" s="488"/>
      <c r="Y7" s="43"/>
      <c r="Z7" s="45"/>
      <c r="AA7" s="56"/>
      <c r="AB7" s="188"/>
      <c r="AC7" s="188"/>
    </row>
    <row r="8" spans="1:29" hidden="1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60"/>
      <c r="H8" s="599"/>
      <c r="I8" s="390">
        <f t="shared" si="5"/>
        <v>0</v>
      </c>
      <c r="J8" s="446"/>
      <c r="K8" s="13"/>
      <c r="L8" s="13"/>
      <c r="M8" s="78"/>
      <c r="N8" s="77"/>
      <c r="O8" s="13"/>
      <c r="P8" s="13"/>
      <c r="Q8" s="13"/>
      <c r="R8" s="13"/>
      <c r="S8" s="446"/>
      <c r="T8" s="540">
        <f t="shared" si="7"/>
        <v>0</v>
      </c>
      <c r="U8" s="446"/>
      <c r="V8" s="13"/>
      <c r="W8" s="82"/>
      <c r="X8" s="488"/>
      <c r="Y8" s="43"/>
      <c r="Z8" s="45"/>
      <c r="AA8" s="56"/>
      <c r="AB8" s="188"/>
      <c r="AC8" s="188"/>
    </row>
    <row r="9" spans="1:29" ht="25.5" hidden="1" customHeight="1">
      <c r="A9" s="127" t="s">
        <v>7</v>
      </c>
      <c r="B9" s="53" t="s">
        <v>719</v>
      </c>
      <c r="C9" s="743" t="s">
        <v>8</v>
      </c>
      <c r="D9" s="744"/>
      <c r="E9" s="745"/>
      <c r="F9" s="80"/>
      <c r="G9" s="660"/>
      <c r="H9" s="599"/>
      <c r="I9" s="390">
        <f t="shared" si="5"/>
        <v>0</v>
      </c>
      <c r="J9" s="446"/>
      <c r="K9" s="13"/>
      <c r="L9" s="13"/>
      <c r="M9" s="78"/>
      <c r="N9" s="77"/>
      <c r="O9" s="13"/>
      <c r="P9" s="13"/>
      <c r="Q9" s="13"/>
      <c r="R9" s="13"/>
      <c r="S9" s="446"/>
      <c r="T9" s="540">
        <f t="shared" si="7"/>
        <v>0</v>
      </c>
      <c r="U9" s="446"/>
      <c r="V9" s="13"/>
      <c r="W9" s="82"/>
      <c r="X9" s="488"/>
      <c r="Y9" s="43"/>
      <c r="Z9" s="45"/>
      <c r="AA9" s="56"/>
      <c r="AB9" s="188"/>
      <c r="AC9" s="188"/>
    </row>
    <row r="10" spans="1:29" hidden="1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60"/>
      <c r="H10" s="599"/>
      <c r="I10" s="390">
        <f t="shared" si="5"/>
        <v>0</v>
      </c>
      <c r="J10" s="446"/>
      <c r="K10" s="13"/>
      <c r="L10" s="13"/>
      <c r="M10" s="78"/>
      <c r="N10" s="77"/>
      <c r="O10" s="13"/>
      <c r="P10" s="13"/>
      <c r="Q10" s="13"/>
      <c r="R10" s="13"/>
      <c r="S10" s="446"/>
      <c r="T10" s="540">
        <f t="shared" si="7"/>
        <v>0</v>
      </c>
      <c r="U10" s="446"/>
      <c r="V10" s="13"/>
      <c r="W10" s="82"/>
      <c r="X10" s="488"/>
      <c r="Y10" s="43"/>
      <c r="Z10" s="45"/>
      <c r="AA10" s="56"/>
      <c r="AB10" s="188"/>
      <c r="AC10" s="188"/>
    </row>
    <row r="11" spans="1:29" ht="15.75" hidden="1" thickBot="1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60"/>
      <c r="H11" s="599"/>
      <c r="I11" s="390">
        <f t="shared" si="5"/>
        <v>0</v>
      </c>
      <c r="J11" s="446"/>
      <c r="K11" s="13"/>
      <c r="L11" s="13"/>
      <c r="M11" s="78"/>
      <c r="N11" s="207"/>
      <c r="O11" s="13"/>
      <c r="P11" s="13"/>
      <c r="Q11" s="13"/>
      <c r="R11" s="13"/>
      <c r="S11" s="446"/>
      <c r="T11" s="540">
        <f t="shared" si="7"/>
        <v>0</v>
      </c>
      <c r="U11" s="446"/>
      <c r="V11" s="13"/>
      <c r="W11" s="82"/>
      <c r="X11" s="488"/>
      <c r="Y11" s="43"/>
      <c r="Z11" s="45"/>
      <c r="AA11" s="56"/>
      <c r="AB11" s="188"/>
      <c r="AC11" s="188"/>
    </row>
    <row r="12" spans="1:29" ht="15.75" hidden="1" thickBot="1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60"/>
      <c r="H12" s="599"/>
      <c r="I12" s="390">
        <f t="shared" si="5"/>
        <v>0</v>
      </c>
      <c r="J12" s="446"/>
      <c r="K12" s="13"/>
      <c r="L12" s="13"/>
      <c r="M12" s="78"/>
      <c r="N12" s="77"/>
      <c r="O12" s="13"/>
      <c r="P12" s="13"/>
      <c r="Q12" s="13"/>
      <c r="R12" s="13"/>
      <c r="S12" s="446"/>
      <c r="T12" s="540">
        <f t="shared" si="7"/>
        <v>0</v>
      </c>
      <c r="U12" s="446"/>
      <c r="V12" s="13"/>
      <c r="W12" s="82"/>
      <c r="X12" s="488"/>
      <c r="Y12" s="43"/>
      <c r="Z12" s="45"/>
      <c r="AA12" s="56"/>
      <c r="AB12" s="188"/>
      <c r="AC12" s="188"/>
    </row>
    <row r="13" spans="1:29" s="18" customFormat="1" ht="15.75" hidden="1" thickBot="1">
      <c r="A13" s="127" t="s">
        <v>14</v>
      </c>
      <c r="B13" s="92" t="s">
        <v>723</v>
      </c>
      <c r="C13" s="736" t="s">
        <v>393</v>
      </c>
      <c r="D13" s="737"/>
      <c r="E13" s="737"/>
      <c r="F13" s="93"/>
      <c r="G13" s="663"/>
      <c r="H13" s="600"/>
      <c r="I13" s="391">
        <f t="shared" si="5"/>
        <v>0</v>
      </c>
      <c r="J13" s="445"/>
      <c r="K13" s="95"/>
      <c r="L13" s="95"/>
      <c r="M13" s="96"/>
      <c r="N13" s="94"/>
      <c r="O13" s="95"/>
      <c r="P13" s="95"/>
      <c r="Q13" s="95"/>
      <c r="R13" s="95"/>
      <c r="S13" s="445"/>
      <c r="T13" s="539">
        <f t="shared" si="7"/>
        <v>0</v>
      </c>
      <c r="U13" s="445"/>
      <c r="V13" s="95"/>
      <c r="W13" s="98"/>
      <c r="X13" s="489"/>
      <c r="Y13" s="97"/>
      <c r="Z13" s="99"/>
      <c r="AA13" s="52"/>
      <c r="AB13" s="188"/>
      <c r="AC13" s="188"/>
    </row>
    <row r="14" spans="1:29" s="18" customFormat="1" ht="25.5" hidden="1" customHeight="1">
      <c r="A14" s="127" t="s">
        <v>15</v>
      </c>
      <c r="B14" s="92" t="s">
        <v>724</v>
      </c>
      <c r="C14" s="733" t="s">
        <v>350</v>
      </c>
      <c r="D14" s="734"/>
      <c r="E14" s="734"/>
      <c r="F14" s="93"/>
      <c r="G14" s="663"/>
      <c r="H14" s="600"/>
      <c r="I14" s="391">
        <f t="shared" si="5"/>
        <v>0</v>
      </c>
      <c r="J14" s="445"/>
      <c r="K14" s="95"/>
      <c r="L14" s="95"/>
      <c r="M14" s="96"/>
      <c r="N14" s="94"/>
      <c r="O14" s="95"/>
      <c r="P14" s="95"/>
      <c r="Q14" s="95"/>
      <c r="R14" s="95"/>
      <c r="S14" s="445"/>
      <c r="T14" s="539">
        <f t="shared" si="7"/>
        <v>0</v>
      </c>
      <c r="U14" s="445"/>
      <c r="V14" s="95"/>
      <c r="W14" s="98"/>
      <c r="X14" s="489"/>
      <c r="Y14" s="97"/>
      <c r="Z14" s="99"/>
      <c r="AA14" s="52"/>
      <c r="AB14" s="188"/>
      <c r="AC14" s="188"/>
    </row>
    <row r="15" spans="1:29" s="18" customFormat="1" ht="25.5" hidden="1" customHeight="1">
      <c r="A15" s="127" t="s">
        <v>16</v>
      </c>
      <c r="B15" s="92" t="s">
        <v>725</v>
      </c>
      <c r="C15" s="733" t="s">
        <v>608</v>
      </c>
      <c r="D15" s="734"/>
      <c r="E15" s="734"/>
      <c r="F15" s="93">
        <f t="shared" ref="F15:H15" si="8">F16+F17+F18+F19+F20+F21+F22+F23+F24+F25</f>
        <v>0</v>
      </c>
      <c r="G15" s="663">
        <f t="shared" ref="G15" si="9">G16+G17+G18+G19+G20+G21+G22+G23+G24+G25</f>
        <v>0</v>
      </c>
      <c r="H15" s="600">
        <f t="shared" si="8"/>
        <v>0</v>
      </c>
      <c r="I15" s="391">
        <f t="shared" si="5"/>
        <v>0</v>
      </c>
      <c r="J15" s="445">
        <f t="shared" ref="J15:M15" si="10">J16+J17+J18+J19+J20+J21+J22+J23+J24+J25</f>
        <v>0</v>
      </c>
      <c r="K15" s="95">
        <f t="shared" ref="K15:L15" si="11">K16+K17+K18+K19+K20+K21+K22+K23+K24+K25</f>
        <v>0</v>
      </c>
      <c r="L15" s="95">
        <f t="shared" si="11"/>
        <v>0</v>
      </c>
      <c r="M15" s="96">
        <f t="shared" si="10"/>
        <v>0</v>
      </c>
      <c r="N15" s="94">
        <f>N16+N17+N18+N19+N20+N21+N22+N23+N24+N25</f>
        <v>0</v>
      </c>
      <c r="O15" s="95">
        <f t="shared" ref="O15:Z15" si="12">O16+O17+O18+O19+O20+O21+O22+O23+O24+O25</f>
        <v>0</v>
      </c>
      <c r="P15" s="95">
        <f t="shared" si="12"/>
        <v>0</v>
      </c>
      <c r="Q15" s="95">
        <f t="shared" si="12"/>
        <v>0</v>
      </c>
      <c r="R15" s="95">
        <f t="shared" si="12"/>
        <v>0</v>
      </c>
      <c r="S15" s="445">
        <f t="shared" si="12"/>
        <v>0</v>
      </c>
      <c r="T15" s="539">
        <f t="shared" si="7"/>
        <v>0</v>
      </c>
      <c r="U15" s="445">
        <f t="shared" si="12"/>
        <v>0</v>
      </c>
      <c r="V15" s="95">
        <f t="shared" si="12"/>
        <v>0</v>
      </c>
      <c r="W15" s="98">
        <f t="shared" si="12"/>
        <v>0</v>
      </c>
      <c r="X15" s="489">
        <f t="shared" si="12"/>
        <v>0</v>
      </c>
      <c r="Y15" s="97">
        <f t="shared" si="12"/>
        <v>0</v>
      </c>
      <c r="Z15" s="99">
        <f t="shared" si="12"/>
        <v>0</v>
      </c>
      <c r="AA15" s="52"/>
      <c r="AB15" s="188"/>
      <c r="AC15" s="188"/>
    </row>
    <row r="16" spans="1:29" ht="25.5" hidden="1" customHeight="1">
      <c r="B16" s="55"/>
      <c r="C16" s="297"/>
      <c r="D16" s="735" t="s">
        <v>443</v>
      </c>
      <c r="E16" s="735"/>
      <c r="F16" s="79"/>
      <c r="G16" s="664"/>
      <c r="H16" s="601"/>
      <c r="I16" s="392">
        <f t="shared" si="5"/>
        <v>0</v>
      </c>
      <c r="J16" s="447"/>
      <c r="K16" s="1"/>
      <c r="L16" s="1"/>
      <c r="M16" s="76"/>
      <c r="N16" s="75"/>
      <c r="O16" s="1"/>
      <c r="P16" s="1"/>
      <c r="Q16" s="1"/>
      <c r="R16" s="1"/>
      <c r="S16" s="447"/>
      <c r="T16" s="541">
        <f t="shared" si="7"/>
        <v>0</v>
      </c>
      <c r="U16" s="447"/>
      <c r="V16" s="1"/>
      <c r="W16" s="81"/>
      <c r="X16" s="490"/>
      <c r="Y16" s="42"/>
      <c r="Z16" s="44"/>
      <c r="AA16" s="56"/>
      <c r="AB16" s="188"/>
      <c r="AC16" s="188"/>
    </row>
    <row r="17" spans="1:29" ht="15.75" hidden="1" thickBot="1">
      <c r="B17" s="55"/>
      <c r="C17" s="297"/>
      <c r="D17" s="764" t="s">
        <v>467</v>
      </c>
      <c r="E17" s="764"/>
      <c r="F17" s="79"/>
      <c r="G17" s="664"/>
      <c r="H17" s="601"/>
      <c r="I17" s="392">
        <f t="shared" si="5"/>
        <v>0</v>
      </c>
      <c r="J17" s="447"/>
      <c r="K17" s="1"/>
      <c r="L17" s="1"/>
      <c r="M17" s="76"/>
      <c r="N17" s="75"/>
      <c r="O17" s="1"/>
      <c r="P17" s="1"/>
      <c r="Q17" s="1"/>
      <c r="R17" s="1"/>
      <c r="S17" s="447"/>
      <c r="T17" s="541">
        <f t="shared" si="7"/>
        <v>0</v>
      </c>
      <c r="U17" s="447"/>
      <c r="V17" s="1"/>
      <c r="W17" s="81"/>
      <c r="X17" s="490"/>
      <c r="Y17" s="42"/>
      <c r="Z17" s="44"/>
      <c r="AA17" s="56"/>
      <c r="AB17" s="188"/>
      <c r="AC17" s="188"/>
    </row>
    <row r="18" spans="1:29" ht="15.75" hidden="1" thickBot="1">
      <c r="B18" s="55"/>
      <c r="C18" s="297"/>
      <c r="D18" s="764" t="s">
        <v>444</v>
      </c>
      <c r="E18" s="764"/>
      <c r="F18" s="79"/>
      <c r="G18" s="664"/>
      <c r="H18" s="601"/>
      <c r="I18" s="392">
        <f t="shared" si="5"/>
        <v>0</v>
      </c>
      <c r="J18" s="447"/>
      <c r="K18" s="1"/>
      <c r="L18" s="1"/>
      <c r="M18" s="76"/>
      <c r="N18" s="75"/>
      <c r="O18" s="1"/>
      <c r="P18" s="1"/>
      <c r="Q18" s="1"/>
      <c r="R18" s="1"/>
      <c r="S18" s="447"/>
      <c r="T18" s="541">
        <f t="shared" si="7"/>
        <v>0</v>
      </c>
      <c r="U18" s="447"/>
      <c r="V18" s="1"/>
      <c r="W18" s="81"/>
      <c r="X18" s="490"/>
      <c r="Y18" s="42"/>
      <c r="Z18" s="44"/>
      <c r="AA18" s="56"/>
      <c r="AB18" s="188"/>
      <c r="AC18" s="188"/>
    </row>
    <row r="19" spans="1:29" ht="25.5" hidden="1" customHeight="1">
      <c r="B19" s="55"/>
      <c r="C19" s="297"/>
      <c r="D19" s="735" t="s">
        <v>445</v>
      </c>
      <c r="E19" s="735"/>
      <c r="F19" s="79"/>
      <c r="G19" s="664"/>
      <c r="H19" s="601"/>
      <c r="I19" s="392">
        <f t="shared" si="5"/>
        <v>0</v>
      </c>
      <c r="J19" s="447"/>
      <c r="K19" s="1"/>
      <c r="L19" s="1"/>
      <c r="M19" s="76"/>
      <c r="N19" s="75"/>
      <c r="O19" s="1"/>
      <c r="P19" s="1"/>
      <c r="Q19" s="1"/>
      <c r="R19" s="1"/>
      <c r="S19" s="447"/>
      <c r="T19" s="541">
        <f t="shared" si="7"/>
        <v>0</v>
      </c>
      <c r="U19" s="447"/>
      <c r="V19" s="1"/>
      <c r="W19" s="81"/>
      <c r="X19" s="490"/>
      <c r="Y19" s="42"/>
      <c r="Z19" s="44"/>
      <c r="AA19" s="56"/>
      <c r="AB19" s="188"/>
      <c r="AC19" s="188"/>
    </row>
    <row r="20" spans="1:29" ht="15.75" hidden="1" thickBot="1">
      <c r="B20" s="55"/>
      <c r="C20" s="297"/>
      <c r="D20" s="764" t="s">
        <v>446</v>
      </c>
      <c r="E20" s="764"/>
      <c r="F20" s="79"/>
      <c r="G20" s="664"/>
      <c r="H20" s="601"/>
      <c r="I20" s="392">
        <f t="shared" si="5"/>
        <v>0</v>
      </c>
      <c r="J20" s="447"/>
      <c r="K20" s="1"/>
      <c r="L20" s="1"/>
      <c r="M20" s="76"/>
      <c r="N20" s="75"/>
      <c r="O20" s="1"/>
      <c r="P20" s="1"/>
      <c r="Q20" s="1"/>
      <c r="R20" s="1"/>
      <c r="S20" s="447"/>
      <c r="T20" s="541">
        <f t="shared" si="7"/>
        <v>0</v>
      </c>
      <c r="U20" s="447"/>
      <c r="V20" s="1"/>
      <c r="W20" s="81"/>
      <c r="X20" s="490"/>
      <c r="Y20" s="42"/>
      <c r="Z20" s="44"/>
      <c r="AA20" s="56"/>
      <c r="AB20" s="188"/>
      <c r="AC20" s="188"/>
    </row>
    <row r="21" spans="1:29" ht="15.75" hidden="1" thickBot="1">
      <c r="B21" s="55"/>
      <c r="C21" s="297"/>
      <c r="D21" s="764" t="s">
        <v>792</v>
      </c>
      <c r="E21" s="764"/>
      <c r="F21" s="79"/>
      <c r="G21" s="664"/>
      <c r="H21" s="601"/>
      <c r="I21" s="392">
        <f t="shared" si="5"/>
        <v>0</v>
      </c>
      <c r="J21" s="447"/>
      <c r="K21" s="1"/>
      <c r="L21" s="1"/>
      <c r="M21" s="76"/>
      <c r="N21" s="75"/>
      <c r="O21" s="1"/>
      <c r="P21" s="1"/>
      <c r="Q21" s="1"/>
      <c r="R21" s="1"/>
      <c r="S21" s="447"/>
      <c r="T21" s="541">
        <f t="shared" si="7"/>
        <v>0</v>
      </c>
      <c r="U21" s="447"/>
      <c r="V21" s="1"/>
      <c r="W21" s="81"/>
      <c r="X21" s="490"/>
      <c r="Y21" s="42"/>
      <c r="Z21" s="44"/>
      <c r="AA21" s="56"/>
      <c r="AB21" s="188"/>
      <c r="AC21" s="188"/>
    </row>
    <row r="22" spans="1:29" ht="25.5" hidden="1" customHeight="1">
      <c r="B22" s="55"/>
      <c r="C22" s="297"/>
      <c r="D22" s="735" t="s">
        <v>447</v>
      </c>
      <c r="E22" s="735"/>
      <c r="F22" s="79"/>
      <c r="G22" s="664"/>
      <c r="H22" s="601"/>
      <c r="I22" s="392">
        <f t="shared" si="5"/>
        <v>0</v>
      </c>
      <c r="J22" s="447"/>
      <c r="K22" s="1"/>
      <c r="L22" s="1"/>
      <c r="M22" s="76"/>
      <c r="N22" s="75"/>
      <c r="O22" s="1"/>
      <c r="P22" s="1"/>
      <c r="Q22" s="1"/>
      <c r="R22" s="1"/>
      <c r="S22" s="447"/>
      <c r="T22" s="541">
        <f t="shared" si="7"/>
        <v>0</v>
      </c>
      <c r="U22" s="447"/>
      <c r="V22" s="1"/>
      <c r="W22" s="81"/>
      <c r="X22" s="490"/>
      <c r="Y22" s="42"/>
      <c r="Z22" s="44"/>
      <c r="AA22" s="56"/>
      <c r="AB22" s="188"/>
      <c r="AC22" s="188"/>
    </row>
    <row r="23" spans="1:29" ht="25.5" hidden="1" customHeight="1">
      <c r="B23" s="55"/>
      <c r="C23" s="297"/>
      <c r="D23" s="735" t="s">
        <v>448</v>
      </c>
      <c r="E23" s="735"/>
      <c r="F23" s="79"/>
      <c r="G23" s="664"/>
      <c r="H23" s="601"/>
      <c r="I23" s="392">
        <f t="shared" si="5"/>
        <v>0</v>
      </c>
      <c r="J23" s="447"/>
      <c r="K23" s="1"/>
      <c r="L23" s="1"/>
      <c r="M23" s="76"/>
      <c r="N23" s="75"/>
      <c r="O23" s="1"/>
      <c r="P23" s="1"/>
      <c r="Q23" s="1"/>
      <c r="R23" s="1"/>
      <c r="S23" s="447"/>
      <c r="T23" s="541">
        <f t="shared" si="7"/>
        <v>0</v>
      </c>
      <c r="U23" s="447"/>
      <c r="V23" s="1"/>
      <c r="W23" s="81"/>
      <c r="X23" s="490"/>
      <c r="Y23" s="42"/>
      <c r="Z23" s="44"/>
      <c r="AA23" s="56"/>
      <c r="AB23" s="188"/>
      <c r="AC23" s="188"/>
    </row>
    <row r="24" spans="1:29" ht="25.5" hidden="1" customHeight="1">
      <c r="B24" s="55"/>
      <c r="C24" s="297"/>
      <c r="D24" s="735" t="s">
        <v>449</v>
      </c>
      <c r="E24" s="735"/>
      <c r="F24" s="79"/>
      <c r="G24" s="664"/>
      <c r="H24" s="601"/>
      <c r="I24" s="392">
        <f t="shared" si="5"/>
        <v>0</v>
      </c>
      <c r="J24" s="447"/>
      <c r="K24" s="1"/>
      <c r="L24" s="1"/>
      <c r="M24" s="76"/>
      <c r="N24" s="75"/>
      <c r="O24" s="1"/>
      <c r="P24" s="1"/>
      <c r="Q24" s="1"/>
      <c r="R24" s="1"/>
      <c r="S24" s="447"/>
      <c r="T24" s="541">
        <f t="shared" si="7"/>
        <v>0</v>
      </c>
      <c r="U24" s="447"/>
      <c r="V24" s="1"/>
      <c r="W24" s="81"/>
      <c r="X24" s="490"/>
      <c r="Y24" s="42"/>
      <c r="Z24" s="44"/>
      <c r="AA24" s="56"/>
      <c r="AB24" s="188"/>
      <c r="AC24" s="188"/>
    </row>
    <row r="25" spans="1:29" ht="25.5" hidden="1" customHeight="1">
      <c r="B25" s="55"/>
      <c r="C25" s="297"/>
      <c r="D25" s="735" t="s">
        <v>450</v>
      </c>
      <c r="E25" s="735"/>
      <c r="F25" s="79"/>
      <c r="G25" s="664"/>
      <c r="H25" s="601"/>
      <c r="I25" s="392">
        <f t="shared" si="5"/>
        <v>0</v>
      </c>
      <c r="J25" s="447"/>
      <c r="K25" s="1"/>
      <c r="L25" s="1"/>
      <c r="M25" s="76"/>
      <c r="N25" s="75"/>
      <c r="O25" s="1"/>
      <c r="P25" s="1"/>
      <c r="Q25" s="1"/>
      <c r="R25" s="1"/>
      <c r="S25" s="447"/>
      <c r="T25" s="541">
        <f t="shared" si="7"/>
        <v>0</v>
      </c>
      <c r="U25" s="447"/>
      <c r="V25" s="1"/>
      <c r="W25" s="81"/>
      <c r="X25" s="490"/>
      <c r="Y25" s="42"/>
      <c r="Z25" s="44"/>
      <c r="AA25" s="56"/>
      <c r="AB25" s="188"/>
      <c r="AC25" s="188"/>
    </row>
    <row r="26" spans="1:29" s="18" customFormat="1" ht="15.75" hidden="1" thickBot="1">
      <c r="A26" s="127" t="s">
        <v>17</v>
      </c>
      <c r="B26" s="92" t="s">
        <v>726</v>
      </c>
      <c r="C26" s="733" t="s">
        <v>793</v>
      </c>
      <c r="D26" s="734"/>
      <c r="E26" s="734"/>
      <c r="F26" s="93">
        <f t="shared" ref="F26:H26" si="13">F27+F28+F29+F30+F31+F32+F33+F34+F35+F36</f>
        <v>0</v>
      </c>
      <c r="G26" s="663">
        <f t="shared" ref="G26" si="14">G27+G28+G29+G30+G31+G32+G33+G34+G35+G36</f>
        <v>0</v>
      </c>
      <c r="H26" s="600">
        <f t="shared" si="13"/>
        <v>0</v>
      </c>
      <c r="I26" s="391">
        <f t="shared" si="5"/>
        <v>0</v>
      </c>
      <c r="J26" s="445">
        <f t="shared" ref="J26:M26" si="15">J27+J28+J29+J30+J31+J32+J33+J34+J35+J36</f>
        <v>0</v>
      </c>
      <c r="K26" s="95">
        <f t="shared" ref="K26:L26" si="16">K27+K28+K29+K30+K31+K32+K33+K34+K35+K36</f>
        <v>0</v>
      </c>
      <c r="L26" s="95">
        <f t="shared" si="16"/>
        <v>0</v>
      </c>
      <c r="M26" s="96">
        <f t="shared" si="15"/>
        <v>0</v>
      </c>
      <c r="N26" s="94">
        <f>N27+N28+N29+N30+N31+N32+N33+N34+N35+N36</f>
        <v>0</v>
      </c>
      <c r="O26" s="95">
        <f t="shared" ref="O26:Z26" si="17">O27+O28+O29+O30+O31+O32+O33+O34+O35+O36</f>
        <v>0</v>
      </c>
      <c r="P26" s="95">
        <f t="shared" si="17"/>
        <v>0</v>
      </c>
      <c r="Q26" s="95">
        <f t="shared" si="17"/>
        <v>0</v>
      </c>
      <c r="R26" s="95">
        <f t="shared" si="17"/>
        <v>0</v>
      </c>
      <c r="S26" s="445">
        <f t="shared" si="17"/>
        <v>0</v>
      </c>
      <c r="T26" s="539">
        <f t="shared" si="7"/>
        <v>0</v>
      </c>
      <c r="U26" s="445">
        <f t="shared" si="17"/>
        <v>0</v>
      </c>
      <c r="V26" s="95">
        <f t="shared" si="17"/>
        <v>0</v>
      </c>
      <c r="W26" s="98">
        <f t="shared" si="17"/>
        <v>0</v>
      </c>
      <c r="X26" s="489">
        <f t="shared" si="17"/>
        <v>0</v>
      </c>
      <c r="Y26" s="97">
        <f t="shared" si="17"/>
        <v>0</v>
      </c>
      <c r="Z26" s="99">
        <f t="shared" si="17"/>
        <v>0</v>
      </c>
      <c r="AA26" s="52"/>
      <c r="AB26" s="188"/>
      <c r="AC26" s="188"/>
    </row>
    <row r="27" spans="1:29" ht="25.5" hidden="1" customHeight="1">
      <c r="B27" s="55"/>
      <c r="C27" s="297"/>
      <c r="D27" s="735" t="s">
        <v>451</v>
      </c>
      <c r="E27" s="735"/>
      <c r="F27" s="79"/>
      <c r="G27" s="664"/>
      <c r="H27" s="601"/>
      <c r="I27" s="392">
        <f t="shared" si="5"/>
        <v>0</v>
      </c>
      <c r="J27" s="447"/>
      <c r="K27" s="1"/>
      <c r="L27" s="1"/>
      <c r="M27" s="76"/>
      <c r="N27" s="75"/>
      <c r="O27" s="1"/>
      <c r="P27" s="1"/>
      <c r="Q27" s="1"/>
      <c r="R27" s="1"/>
      <c r="S27" s="447"/>
      <c r="T27" s="541">
        <f t="shared" si="7"/>
        <v>0</v>
      </c>
      <c r="U27" s="447"/>
      <c r="V27" s="1"/>
      <c r="W27" s="81"/>
      <c r="X27" s="490"/>
      <c r="Y27" s="42"/>
      <c r="Z27" s="44"/>
      <c r="AA27" s="56"/>
      <c r="AB27" s="188"/>
      <c r="AC27" s="188"/>
    </row>
    <row r="28" spans="1:29" ht="25.5" hidden="1" customHeight="1">
      <c r="B28" s="55"/>
      <c r="C28" s="297"/>
      <c r="D28" s="735" t="s">
        <v>455</v>
      </c>
      <c r="E28" s="735"/>
      <c r="F28" s="79"/>
      <c r="G28" s="664"/>
      <c r="H28" s="601"/>
      <c r="I28" s="392">
        <f t="shared" si="5"/>
        <v>0</v>
      </c>
      <c r="J28" s="447"/>
      <c r="K28" s="1"/>
      <c r="L28" s="1"/>
      <c r="M28" s="76"/>
      <c r="N28" s="75"/>
      <c r="O28" s="1"/>
      <c r="P28" s="1"/>
      <c r="Q28" s="1"/>
      <c r="R28" s="1"/>
      <c r="S28" s="447"/>
      <c r="T28" s="541">
        <f t="shared" si="7"/>
        <v>0</v>
      </c>
      <c r="U28" s="447"/>
      <c r="V28" s="1"/>
      <c r="W28" s="81"/>
      <c r="X28" s="490"/>
      <c r="Y28" s="42"/>
      <c r="Z28" s="44"/>
      <c r="AA28" s="56"/>
      <c r="AB28" s="188"/>
      <c r="AC28" s="188"/>
    </row>
    <row r="29" spans="1:29" ht="15.75" hidden="1" thickBot="1">
      <c r="B29" s="55"/>
      <c r="C29" s="297"/>
      <c r="D29" s="735" t="s">
        <v>795</v>
      </c>
      <c r="E29" s="735"/>
      <c r="F29" s="79"/>
      <c r="G29" s="664"/>
      <c r="H29" s="601"/>
      <c r="I29" s="392">
        <f t="shared" si="5"/>
        <v>0</v>
      </c>
      <c r="J29" s="447"/>
      <c r="K29" s="1"/>
      <c r="L29" s="1"/>
      <c r="M29" s="76"/>
      <c r="N29" s="75"/>
      <c r="O29" s="1"/>
      <c r="P29" s="1"/>
      <c r="Q29" s="1"/>
      <c r="R29" s="1"/>
      <c r="S29" s="447"/>
      <c r="T29" s="541">
        <f t="shared" si="7"/>
        <v>0</v>
      </c>
      <c r="U29" s="447"/>
      <c r="V29" s="1"/>
      <c r="W29" s="81"/>
      <c r="X29" s="490"/>
      <c r="Y29" s="42"/>
      <c r="Z29" s="44"/>
      <c r="AA29" s="56"/>
      <c r="AB29" s="188"/>
      <c r="AC29" s="188"/>
    </row>
    <row r="30" spans="1:29" ht="25.5" hidden="1" customHeight="1">
      <c r="B30" s="55"/>
      <c r="C30" s="297"/>
      <c r="D30" s="735" t="s">
        <v>463</v>
      </c>
      <c r="E30" s="735"/>
      <c r="F30" s="79"/>
      <c r="G30" s="664"/>
      <c r="H30" s="601"/>
      <c r="I30" s="392">
        <f t="shared" si="5"/>
        <v>0</v>
      </c>
      <c r="J30" s="447"/>
      <c r="K30" s="1"/>
      <c r="L30" s="1"/>
      <c r="M30" s="76"/>
      <c r="N30" s="75"/>
      <c r="O30" s="1"/>
      <c r="P30" s="1"/>
      <c r="Q30" s="1"/>
      <c r="R30" s="1"/>
      <c r="S30" s="447"/>
      <c r="T30" s="541">
        <f t="shared" si="7"/>
        <v>0</v>
      </c>
      <c r="U30" s="447"/>
      <c r="V30" s="1"/>
      <c r="W30" s="81"/>
      <c r="X30" s="490"/>
      <c r="Y30" s="42"/>
      <c r="Z30" s="44"/>
      <c r="AA30" s="56"/>
      <c r="AB30" s="188"/>
      <c r="AC30" s="188"/>
    </row>
    <row r="31" spans="1:29" ht="15.75" hidden="1" thickBot="1">
      <c r="B31" s="55"/>
      <c r="C31" s="297"/>
      <c r="D31" s="764" t="s">
        <v>794</v>
      </c>
      <c r="E31" s="764"/>
      <c r="F31" s="79"/>
      <c r="G31" s="664"/>
      <c r="H31" s="601"/>
      <c r="I31" s="392">
        <f t="shared" si="5"/>
        <v>0</v>
      </c>
      <c r="J31" s="447"/>
      <c r="K31" s="1"/>
      <c r="L31" s="1"/>
      <c r="M31" s="76"/>
      <c r="N31" s="75"/>
      <c r="O31" s="1"/>
      <c r="P31" s="1"/>
      <c r="Q31" s="1"/>
      <c r="R31" s="1"/>
      <c r="S31" s="447"/>
      <c r="T31" s="541">
        <f t="shared" si="7"/>
        <v>0</v>
      </c>
      <c r="U31" s="447"/>
      <c r="V31" s="1"/>
      <c r="W31" s="81"/>
      <c r="X31" s="490"/>
      <c r="Y31" s="42"/>
      <c r="Z31" s="44"/>
      <c r="AA31" s="56"/>
      <c r="AB31" s="188"/>
      <c r="AC31" s="188"/>
    </row>
    <row r="32" spans="1:29" ht="25.5" hidden="1" customHeight="1">
      <c r="B32" s="55"/>
      <c r="C32" s="297"/>
      <c r="D32" s="735" t="s">
        <v>468</v>
      </c>
      <c r="E32" s="735"/>
      <c r="F32" s="79"/>
      <c r="G32" s="664"/>
      <c r="H32" s="601"/>
      <c r="I32" s="392">
        <f t="shared" si="5"/>
        <v>0</v>
      </c>
      <c r="J32" s="447"/>
      <c r="K32" s="1"/>
      <c r="L32" s="1"/>
      <c r="M32" s="76"/>
      <c r="N32" s="75"/>
      <c r="O32" s="1"/>
      <c r="P32" s="1"/>
      <c r="Q32" s="1"/>
      <c r="R32" s="1"/>
      <c r="S32" s="447"/>
      <c r="T32" s="541">
        <f t="shared" si="7"/>
        <v>0</v>
      </c>
      <c r="U32" s="447"/>
      <c r="V32" s="1"/>
      <c r="W32" s="81"/>
      <c r="X32" s="490"/>
      <c r="Y32" s="42"/>
      <c r="Z32" s="44"/>
      <c r="AA32" s="56"/>
      <c r="AB32" s="188"/>
      <c r="AC32" s="188"/>
    </row>
    <row r="33" spans="1:29" ht="25.5" hidden="1" customHeight="1">
      <c r="B33" s="55"/>
      <c r="C33" s="297"/>
      <c r="D33" s="735" t="s">
        <v>472</v>
      </c>
      <c r="E33" s="735"/>
      <c r="F33" s="79"/>
      <c r="G33" s="664"/>
      <c r="H33" s="601"/>
      <c r="I33" s="392">
        <f t="shared" si="5"/>
        <v>0</v>
      </c>
      <c r="J33" s="447"/>
      <c r="K33" s="1"/>
      <c r="L33" s="1"/>
      <c r="M33" s="76"/>
      <c r="N33" s="75"/>
      <c r="O33" s="1"/>
      <c r="P33" s="1"/>
      <c r="Q33" s="1"/>
      <c r="R33" s="1"/>
      <c r="S33" s="447"/>
      <c r="T33" s="541">
        <f t="shared" si="7"/>
        <v>0</v>
      </c>
      <c r="U33" s="447"/>
      <c r="V33" s="1"/>
      <c r="W33" s="81"/>
      <c r="X33" s="490"/>
      <c r="Y33" s="42"/>
      <c r="Z33" s="44"/>
      <c r="AA33" s="56"/>
      <c r="AB33" s="188"/>
      <c r="AC33" s="188"/>
    </row>
    <row r="34" spans="1:29" ht="25.5" hidden="1" customHeight="1">
      <c r="B34" s="55"/>
      <c r="C34" s="297"/>
      <c r="D34" s="735" t="s">
        <v>477</v>
      </c>
      <c r="E34" s="735"/>
      <c r="F34" s="79"/>
      <c r="G34" s="664"/>
      <c r="H34" s="601"/>
      <c r="I34" s="392">
        <f t="shared" si="5"/>
        <v>0</v>
      </c>
      <c r="J34" s="447"/>
      <c r="K34" s="1"/>
      <c r="L34" s="1"/>
      <c r="M34" s="76"/>
      <c r="N34" s="75"/>
      <c r="O34" s="1"/>
      <c r="P34" s="1"/>
      <c r="Q34" s="1"/>
      <c r="R34" s="1"/>
      <c r="S34" s="447"/>
      <c r="T34" s="541">
        <f t="shared" si="7"/>
        <v>0</v>
      </c>
      <c r="U34" s="447"/>
      <c r="V34" s="1"/>
      <c r="W34" s="81"/>
      <c r="X34" s="490"/>
      <c r="Y34" s="42"/>
      <c r="Z34" s="44"/>
      <c r="AA34" s="56"/>
      <c r="AB34" s="188"/>
      <c r="AC34" s="188"/>
    </row>
    <row r="35" spans="1:29" ht="25.5" hidden="1" customHeight="1">
      <c r="B35" s="55"/>
      <c r="C35" s="297"/>
      <c r="D35" s="735" t="s">
        <v>481</v>
      </c>
      <c r="E35" s="735"/>
      <c r="F35" s="79"/>
      <c r="G35" s="664"/>
      <c r="H35" s="601"/>
      <c r="I35" s="392">
        <f t="shared" si="5"/>
        <v>0</v>
      </c>
      <c r="J35" s="447"/>
      <c r="K35" s="1"/>
      <c r="L35" s="1"/>
      <c r="M35" s="76"/>
      <c r="N35" s="75"/>
      <c r="O35" s="1"/>
      <c r="P35" s="1"/>
      <c r="Q35" s="1"/>
      <c r="R35" s="1"/>
      <c r="S35" s="447"/>
      <c r="T35" s="541">
        <f t="shared" si="7"/>
        <v>0</v>
      </c>
      <c r="U35" s="447"/>
      <c r="V35" s="1"/>
      <c r="W35" s="81"/>
      <c r="X35" s="490"/>
      <c r="Y35" s="42"/>
      <c r="Z35" s="44"/>
      <c r="AA35" s="56"/>
      <c r="AB35" s="188"/>
      <c r="AC35" s="188"/>
    </row>
    <row r="36" spans="1:29" ht="25.5" hidden="1" customHeight="1">
      <c r="B36" s="55"/>
      <c r="C36" s="297"/>
      <c r="D36" s="735" t="s">
        <v>486</v>
      </c>
      <c r="E36" s="735"/>
      <c r="F36" s="79"/>
      <c r="G36" s="664"/>
      <c r="H36" s="601"/>
      <c r="I36" s="392">
        <f t="shared" si="5"/>
        <v>0</v>
      </c>
      <c r="J36" s="447"/>
      <c r="K36" s="1"/>
      <c r="L36" s="1"/>
      <c r="M36" s="76"/>
      <c r="N36" s="75"/>
      <c r="O36" s="1"/>
      <c r="P36" s="1"/>
      <c r="Q36" s="1"/>
      <c r="R36" s="1"/>
      <c r="S36" s="447"/>
      <c r="T36" s="541">
        <f t="shared" si="7"/>
        <v>0</v>
      </c>
      <c r="U36" s="447"/>
      <c r="V36" s="1"/>
      <c r="W36" s="81"/>
      <c r="X36" s="490"/>
      <c r="Y36" s="42"/>
      <c r="Z36" s="44"/>
      <c r="AA36" s="56"/>
      <c r="AB36" s="188"/>
      <c r="AC36" s="188"/>
    </row>
    <row r="37" spans="1:29" s="18" customFormat="1" ht="15.75" hidden="1" thickBot="1">
      <c r="A37" s="127" t="s">
        <v>18</v>
      </c>
      <c r="B37" s="92" t="s">
        <v>727</v>
      </c>
      <c r="C37" s="736" t="s">
        <v>19</v>
      </c>
      <c r="D37" s="737"/>
      <c r="E37" s="737"/>
      <c r="F37" s="93">
        <f t="shared" ref="F37:H37" si="18">F38+F39+F40+F41+F42+F43+F44+F45+F46+F47</f>
        <v>0</v>
      </c>
      <c r="G37" s="663">
        <f t="shared" ref="G37" si="19">G38+G39+G40+G41+G42+G43+G44+G45+G46+G47</f>
        <v>0</v>
      </c>
      <c r="H37" s="600">
        <f t="shared" si="18"/>
        <v>0</v>
      </c>
      <c r="I37" s="391">
        <f t="shared" si="5"/>
        <v>0</v>
      </c>
      <c r="J37" s="445">
        <f t="shared" ref="J37:M37" si="20">J38+J39+J40+J41+J42+J43+J44+J45+J46+J47</f>
        <v>0</v>
      </c>
      <c r="K37" s="95">
        <f t="shared" ref="K37:L37" si="21">K38+K39+K40+K41+K42+K43+K44+K45+K46+K47</f>
        <v>0</v>
      </c>
      <c r="L37" s="95">
        <f t="shared" si="21"/>
        <v>0</v>
      </c>
      <c r="M37" s="96">
        <f t="shared" si="20"/>
        <v>0</v>
      </c>
      <c r="N37" s="94">
        <f>N38+N39+N40+N41+N42+N43+N44+N45+N46+N47</f>
        <v>0</v>
      </c>
      <c r="O37" s="95">
        <f t="shared" ref="O37:Z37" si="22">O38+O39+O40+O41+O42+O43+O44+O45+O46+O47</f>
        <v>0</v>
      </c>
      <c r="P37" s="95">
        <f t="shared" si="22"/>
        <v>0</v>
      </c>
      <c r="Q37" s="95">
        <f t="shared" si="22"/>
        <v>0</v>
      </c>
      <c r="R37" s="95">
        <f t="shared" si="22"/>
        <v>0</v>
      </c>
      <c r="S37" s="445">
        <f t="shared" si="22"/>
        <v>0</v>
      </c>
      <c r="T37" s="539">
        <f t="shared" si="7"/>
        <v>0</v>
      </c>
      <c r="U37" s="445">
        <f t="shared" si="22"/>
        <v>0</v>
      </c>
      <c r="V37" s="95">
        <f t="shared" si="22"/>
        <v>0</v>
      </c>
      <c r="W37" s="98">
        <f t="shared" si="22"/>
        <v>0</v>
      </c>
      <c r="X37" s="489">
        <f t="shared" si="22"/>
        <v>0</v>
      </c>
      <c r="Y37" s="97">
        <f t="shared" si="22"/>
        <v>0</v>
      </c>
      <c r="Z37" s="99">
        <f t="shared" si="22"/>
        <v>0</v>
      </c>
      <c r="AA37" s="52"/>
      <c r="AB37" s="188"/>
      <c r="AC37" s="188"/>
    </row>
    <row r="38" spans="1:29" ht="15.75" hidden="1" thickBot="1">
      <c r="B38" s="55"/>
      <c r="C38" s="297"/>
      <c r="D38" s="764" t="s">
        <v>452</v>
      </c>
      <c r="E38" s="764"/>
      <c r="F38" s="79"/>
      <c r="G38" s="664"/>
      <c r="H38" s="601"/>
      <c r="I38" s="392">
        <f t="shared" si="5"/>
        <v>0</v>
      </c>
      <c r="J38" s="447"/>
      <c r="K38" s="1"/>
      <c r="L38" s="1"/>
      <c r="M38" s="76"/>
      <c r="N38" s="75"/>
      <c r="O38" s="1"/>
      <c r="P38" s="1"/>
      <c r="Q38" s="1"/>
      <c r="R38" s="1"/>
      <c r="S38" s="447"/>
      <c r="T38" s="541">
        <f t="shared" si="7"/>
        <v>0</v>
      </c>
      <c r="U38" s="447"/>
      <c r="V38" s="1"/>
      <c r="W38" s="81"/>
      <c r="X38" s="490"/>
      <c r="Y38" s="42"/>
      <c r="Z38" s="44"/>
      <c r="AA38" s="56"/>
      <c r="AB38" s="188"/>
    </row>
    <row r="39" spans="1:29" ht="15.75" hidden="1" thickBot="1">
      <c r="B39" s="55"/>
      <c r="C39" s="297"/>
      <c r="D39" s="764" t="s">
        <v>456</v>
      </c>
      <c r="E39" s="764"/>
      <c r="F39" s="79"/>
      <c r="G39" s="664"/>
      <c r="H39" s="601"/>
      <c r="I39" s="392">
        <f t="shared" si="5"/>
        <v>0</v>
      </c>
      <c r="J39" s="447"/>
      <c r="K39" s="1"/>
      <c r="L39" s="1"/>
      <c r="M39" s="76"/>
      <c r="N39" s="75"/>
      <c r="O39" s="1"/>
      <c r="P39" s="1"/>
      <c r="Q39" s="1"/>
      <c r="R39" s="1"/>
      <c r="S39" s="447"/>
      <c r="T39" s="541">
        <f t="shared" si="7"/>
        <v>0</v>
      </c>
      <c r="U39" s="447"/>
      <c r="V39" s="1"/>
      <c r="W39" s="81"/>
      <c r="X39" s="490"/>
      <c r="Y39" s="42"/>
      <c r="Z39" s="44"/>
      <c r="AA39" s="56"/>
      <c r="AB39" s="188"/>
    </row>
    <row r="40" spans="1:29" ht="15.75" hidden="1" thickBot="1">
      <c r="B40" s="55"/>
      <c r="C40" s="297"/>
      <c r="D40" s="764" t="s">
        <v>459</v>
      </c>
      <c r="E40" s="764"/>
      <c r="F40" s="79"/>
      <c r="G40" s="664"/>
      <c r="H40" s="601"/>
      <c r="I40" s="392">
        <f t="shared" si="5"/>
        <v>0</v>
      </c>
      <c r="J40" s="447"/>
      <c r="K40" s="1"/>
      <c r="L40" s="1"/>
      <c r="M40" s="76"/>
      <c r="N40" s="75"/>
      <c r="O40" s="1"/>
      <c r="P40" s="1"/>
      <c r="Q40" s="1"/>
      <c r="R40" s="1"/>
      <c r="S40" s="447"/>
      <c r="T40" s="541">
        <f t="shared" si="7"/>
        <v>0</v>
      </c>
      <c r="U40" s="447"/>
      <c r="V40" s="1"/>
      <c r="W40" s="81"/>
      <c r="X40" s="490"/>
      <c r="Y40" s="42"/>
      <c r="Z40" s="44"/>
      <c r="AA40" s="56"/>
      <c r="AB40" s="188"/>
    </row>
    <row r="41" spans="1:29" ht="15.75" hidden="1" thickBot="1">
      <c r="B41" s="55"/>
      <c r="C41" s="297"/>
      <c r="D41" s="764" t="s">
        <v>464</v>
      </c>
      <c r="E41" s="764"/>
      <c r="F41" s="79"/>
      <c r="G41" s="664"/>
      <c r="H41" s="601"/>
      <c r="I41" s="392">
        <f t="shared" si="5"/>
        <v>0</v>
      </c>
      <c r="J41" s="447"/>
      <c r="K41" s="1"/>
      <c r="L41" s="1"/>
      <c r="M41" s="76"/>
      <c r="N41" s="75"/>
      <c r="O41" s="1"/>
      <c r="P41" s="1"/>
      <c r="Q41" s="1"/>
      <c r="R41" s="1"/>
      <c r="S41" s="447"/>
      <c r="T41" s="541">
        <f t="shared" si="7"/>
        <v>0</v>
      </c>
      <c r="U41" s="447"/>
      <c r="V41" s="1"/>
      <c r="W41" s="81"/>
      <c r="X41" s="490"/>
      <c r="Y41" s="42"/>
      <c r="Z41" s="44"/>
      <c r="AA41" s="56"/>
      <c r="AB41" s="188"/>
    </row>
    <row r="42" spans="1:29" ht="15.75" hidden="1" thickBot="1">
      <c r="B42" s="55"/>
      <c r="C42" s="297"/>
      <c r="D42" s="764" t="s">
        <v>394</v>
      </c>
      <c r="E42" s="764"/>
      <c r="F42" s="79"/>
      <c r="G42" s="664"/>
      <c r="H42" s="601"/>
      <c r="I42" s="392">
        <f t="shared" si="5"/>
        <v>0</v>
      </c>
      <c r="J42" s="447"/>
      <c r="K42" s="1"/>
      <c r="L42" s="1"/>
      <c r="M42" s="76"/>
      <c r="N42" s="75"/>
      <c r="O42" s="1"/>
      <c r="P42" s="1"/>
      <c r="Q42" s="1"/>
      <c r="R42" s="1"/>
      <c r="S42" s="447"/>
      <c r="T42" s="541">
        <f t="shared" si="7"/>
        <v>0</v>
      </c>
      <c r="U42" s="447"/>
      <c r="V42" s="1"/>
      <c r="W42" s="81"/>
      <c r="X42" s="490"/>
      <c r="Y42" s="42"/>
      <c r="Z42" s="44"/>
      <c r="AA42" s="56"/>
      <c r="AB42" s="188"/>
    </row>
    <row r="43" spans="1:29" ht="15.75" hidden="1" thickBot="1">
      <c r="B43" s="55"/>
      <c r="C43" s="297"/>
      <c r="D43" s="764" t="s">
        <v>469</v>
      </c>
      <c r="E43" s="764"/>
      <c r="F43" s="79"/>
      <c r="G43" s="664"/>
      <c r="H43" s="601"/>
      <c r="I43" s="392">
        <f t="shared" si="5"/>
        <v>0</v>
      </c>
      <c r="J43" s="447"/>
      <c r="K43" s="1"/>
      <c r="L43" s="1"/>
      <c r="M43" s="76"/>
      <c r="N43" s="75"/>
      <c r="O43" s="1"/>
      <c r="P43" s="1"/>
      <c r="Q43" s="1"/>
      <c r="R43" s="1"/>
      <c r="S43" s="447"/>
      <c r="T43" s="541">
        <f t="shared" si="7"/>
        <v>0</v>
      </c>
      <c r="U43" s="447"/>
      <c r="V43" s="1"/>
      <c r="W43" s="81"/>
      <c r="X43" s="490"/>
      <c r="Y43" s="42"/>
      <c r="Z43" s="44"/>
      <c r="AA43" s="56"/>
      <c r="AB43" s="188"/>
    </row>
    <row r="44" spans="1:29" ht="25.5" hidden="1" customHeight="1">
      <c r="B44" s="55"/>
      <c r="C44" s="297"/>
      <c r="D44" s="735" t="s">
        <v>473</v>
      </c>
      <c r="E44" s="735"/>
      <c r="F44" s="79"/>
      <c r="G44" s="664"/>
      <c r="H44" s="601"/>
      <c r="I44" s="392">
        <f t="shared" si="5"/>
        <v>0</v>
      </c>
      <c r="J44" s="447"/>
      <c r="K44" s="1"/>
      <c r="L44" s="1"/>
      <c r="M44" s="76"/>
      <c r="N44" s="75"/>
      <c r="O44" s="1"/>
      <c r="P44" s="1"/>
      <c r="Q44" s="1"/>
      <c r="R44" s="1"/>
      <c r="S44" s="447"/>
      <c r="T44" s="541">
        <f t="shared" si="7"/>
        <v>0</v>
      </c>
      <c r="U44" s="447"/>
      <c r="V44" s="1"/>
      <c r="W44" s="81"/>
      <c r="X44" s="490"/>
      <c r="Y44" s="42"/>
      <c r="Z44" s="44"/>
      <c r="AA44" s="56"/>
      <c r="AB44" s="188"/>
    </row>
    <row r="45" spans="1:29" ht="15.75" hidden="1" thickBot="1">
      <c r="B45" s="55"/>
      <c r="C45" s="297"/>
      <c r="D45" s="764" t="s">
        <v>478</v>
      </c>
      <c r="E45" s="764"/>
      <c r="F45" s="79"/>
      <c r="G45" s="664"/>
      <c r="H45" s="601"/>
      <c r="I45" s="392">
        <f t="shared" si="5"/>
        <v>0</v>
      </c>
      <c r="J45" s="447"/>
      <c r="K45" s="1"/>
      <c r="L45" s="1"/>
      <c r="M45" s="76"/>
      <c r="N45" s="75"/>
      <c r="O45" s="1"/>
      <c r="P45" s="1"/>
      <c r="Q45" s="1"/>
      <c r="R45" s="1"/>
      <c r="S45" s="447"/>
      <c r="T45" s="541">
        <f t="shared" si="7"/>
        <v>0</v>
      </c>
      <c r="U45" s="447"/>
      <c r="V45" s="1"/>
      <c r="W45" s="81"/>
      <c r="X45" s="490"/>
      <c r="Y45" s="42"/>
      <c r="Z45" s="44"/>
      <c r="AA45" s="56"/>
      <c r="AB45" s="188"/>
    </row>
    <row r="46" spans="1:29" ht="25.5" hidden="1" customHeight="1">
      <c r="B46" s="55"/>
      <c r="C46" s="297"/>
      <c r="D46" s="735" t="s">
        <v>482</v>
      </c>
      <c r="E46" s="735"/>
      <c r="F46" s="79"/>
      <c r="G46" s="664"/>
      <c r="H46" s="601"/>
      <c r="I46" s="392">
        <f t="shared" si="5"/>
        <v>0</v>
      </c>
      <c r="J46" s="447"/>
      <c r="K46" s="1"/>
      <c r="L46" s="1"/>
      <c r="M46" s="76"/>
      <c r="N46" s="75"/>
      <c r="O46" s="1"/>
      <c r="P46" s="1"/>
      <c r="Q46" s="1"/>
      <c r="R46" s="1"/>
      <c r="S46" s="447"/>
      <c r="T46" s="541">
        <f t="shared" si="7"/>
        <v>0</v>
      </c>
      <c r="U46" s="447"/>
      <c r="V46" s="1"/>
      <c r="W46" s="81"/>
      <c r="X46" s="490"/>
      <c r="Y46" s="42"/>
      <c r="Z46" s="44"/>
      <c r="AA46" s="56"/>
      <c r="AB46" s="188"/>
    </row>
    <row r="47" spans="1:29" ht="25.5" hidden="1" customHeight="1" thickBot="1">
      <c r="B47" s="57"/>
      <c r="C47" s="298"/>
      <c r="D47" s="768" t="s">
        <v>487</v>
      </c>
      <c r="E47" s="768"/>
      <c r="F47" s="79"/>
      <c r="G47" s="664"/>
      <c r="H47" s="601"/>
      <c r="I47" s="392">
        <f t="shared" si="5"/>
        <v>0</v>
      </c>
      <c r="J47" s="447"/>
      <c r="K47" s="1"/>
      <c r="L47" s="1"/>
      <c r="M47" s="76"/>
      <c r="N47" s="75"/>
      <c r="O47" s="1"/>
      <c r="P47" s="1"/>
      <c r="Q47" s="1"/>
      <c r="R47" s="1"/>
      <c r="S47" s="447"/>
      <c r="T47" s="541">
        <f t="shared" si="7"/>
        <v>0</v>
      </c>
      <c r="U47" s="447"/>
      <c r="V47" s="1"/>
      <c r="W47" s="81"/>
      <c r="X47" s="490"/>
      <c r="Y47" s="42"/>
      <c r="Z47" s="44"/>
      <c r="AA47" s="56"/>
      <c r="AB47" s="188"/>
    </row>
    <row r="48" spans="1:29" ht="15.75" thickBot="1">
      <c r="B48" s="100" t="s">
        <v>20</v>
      </c>
      <c r="C48" s="746" t="s">
        <v>21</v>
      </c>
      <c r="D48" s="746"/>
      <c r="E48" s="747"/>
      <c r="F48" s="85">
        <f t="shared" ref="F48:H48" si="23">F49+F50+F51+F62+F73</f>
        <v>0</v>
      </c>
      <c r="G48" s="661">
        <f t="shared" ref="G48" si="24">G49+G50+G51+G62+G73</f>
        <v>0</v>
      </c>
      <c r="H48" s="597">
        <f t="shared" si="23"/>
        <v>0</v>
      </c>
      <c r="I48" s="388">
        <f t="shared" si="5"/>
        <v>0</v>
      </c>
      <c r="J48" s="442">
        <f t="shared" ref="J48:M48" si="25">J49+J50+J51+J62+J73</f>
        <v>0</v>
      </c>
      <c r="K48" s="87">
        <f t="shared" ref="K48:L48" si="26">K49+K50+K51+K62+K73</f>
        <v>0</v>
      </c>
      <c r="L48" s="87">
        <f t="shared" si="26"/>
        <v>0</v>
      </c>
      <c r="M48" s="88">
        <f t="shared" si="25"/>
        <v>0</v>
      </c>
      <c r="N48" s="86">
        <f>N49+N50+N51+N62+N73</f>
        <v>0</v>
      </c>
      <c r="O48" s="87">
        <f t="shared" ref="O48:Z48" si="27">O49+O50+O51+O62+O73</f>
        <v>0</v>
      </c>
      <c r="P48" s="87">
        <f t="shared" si="27"/>
        <v>0</v>
      </c>
      <c r="Q48" s="87">
        <f t="shared" si="27"/>
        <v>0</v>
      </c>
      <c r="R48" s="87">
        <f t="shared" si="27"/>
        <v>0</v>
      </c>
      <c r="S48" s="442">
        <f t="shared" si="27"/>
        <v>0</v>
      </c>
      <c r="T48" s="536">
        <f t="shared" si="7"/>
        <v>0</v>
      </c>
      <c r="U48" s="442">
        <f t="shared" si="27"/>
        <v>0</v>
      </c>
      <c r="V48" s="87">
        <f t="shared" si="27"/>
        <v>0</v>
      </c>
      <c r="W48" s="90">
        <f t="shared" si="27"/>
        <v>0</v>
      </c>
      <c r="X48" s="486">
        <f t="shared" si="27"/>
        <v>0</v>
      </c>
      <c r="Y48" s="89">
        <f t="shared" si="27"/>
        <v>0</v>
      </c>
      <c r="Z48" s="91">
        <f t="shared" si="27"/>
        <v>0</v>
      </c>
      <c r="AA48" s="52"/>
      <c r="AB48" s="188"/>
    </row>
    <row r="49" spans="1:28" s="18" customFormat="1" ht="15.75" hidden="1" thickBot="1">
      <c r="A49" s="127" t="s">
        <v>22</v>
      </c>
      <c r="B49" s="116" t="s">
        <v>728</v>
      </c>
      <c r="C49" s="748" t="s">
        <v>395</v>
      </c>
      <c r="D49" s="749"/>
      <c r="E49" s="749"/>
      <c r="F49" s="93"/>
      <c r="G49" s="663"/>
      <c r="H49" s="600"/>
      <c r="I49" s="391">
        <f t="shared" si="5"/>
        <v>0</v>
      </c>
      <c r="J49" s="445"/>
      <c r="K49" s="95"/>
      <c r="L49" s="95"/>
      <c r="M49" s="96"/>
      <c r="N49" s="94"/>
      <c r="O49" s="95"/>
      <c r="P49" s="95"/>
      <c r="Q49" s="95"/>
      <c r="R49" s="95"/>
      <c r="S49" s="445"/>
      <c r="T49" s="539">
        <f t="shared" si="7"/>
        <v>0</v>
      </c>
      <c r="U49" s="445"/>
      <c r="V49" s="95"/>
      <c r="W49" s="98"/>
      <c r="X49" s="489"/>
      <c r="Y49" s="97"/>
      <c r="Z49" s="99"/>
      <c r="AA49" s="52"/>
      <c r="AB49" s="188"/>
    </row>
    <row r="50" spans="1:28" s="18" customFormat="1" ht="25.5" hidden="1" customHeight="1">
      <c r="A50" s="127" t="s">
        <v>23</v>
      </c>
      <c r="B50" s="92" t="s">
        <v>729</v>
      </c>
      <c r="C50" s="733" t="s">
        <v>24</v>
      </c>
      <c r="D50" s="734"/>
      <c r="E50" s="734"/>
      <c r="F50" s="93"/>
      <c r="G50" s="663"/>
      <c r="H50" s="600"/>
      <c r="I50" s="391">
        <f t="shared" si="5"/>
        <v>0</v>
      </c>
      <c r="J50" s="445"/>
      <c r="K50" s="95"/>
      <c r="L50" s="95"/>
      <c r="M50" s="96"/>
      <c r="N50" s="94"/>
      <c r="O50" s="95"/>
      <c r="P50" s="95"/>
      <c r="Q50" s="95"/>
      <c r="R50" s="95"/>
      <c r="S50" s="445"/>
      <c r="T50" s="539">
        <f t="shared" si="7"/>
        <v>0</v>
      </c>
      <c r="U50" s="445"/>
      <c r="V50" s="95"/>
      <c r="W50" s="98"/>
      <c r="X50" s="489"/>
      <c r="Y50" s="97"/>
      <c r="Z50" s="99"/>
      <c r="AA50" s="52"/>
      <c r="AB50" s="188"/>
    </row>
    <row r="51" spans="1:28" s="18" customFormat="1" ht="25.5" hidden="1" customHeight="1">
      <c r="A51" s="127" t="s">
        <v>25</v>
      </c>
      <c r="B51" s="92" t="s">
        <v>730</v>
      </c>
      <c r="C51" s="733" t="s">
        <v>26</v>
      </c>
      <c r="D51" s="734"/>
      <c r="E51" s="734"/>
      <c r="F51" s="93">
        <f t="shared" ref="F51:H51" si="28">F52+F53+F54+F55+F56+F57+F58+F59+F60+F61</f>
        <v>0</v>
      </c>
      <c r="G51" s="663">
        <f t="shared" ref="G51" si="29">G52+G53+G54+G55+G56+G57+G58+G59+G60+G61</f>
        <v>0</v>
      </c>
      <c r="H51" s="600">
        <f t="shared" si="28"/>
        <v>0</v>
      </c>
      <c r="I51" s="391">
        <f t="shared" si="5"/>
        <v>0</v>
      </c>
      <c r="J51" s="445">
        <f t="shared" ref="J51:M51" si="30">J52+J53+J54+J55+J56+J57+J58+J59+J60+J61</f>
        <v>0</v>
      </c>
      <c r="K51" s="95">
        <f t="shared" ref="K51:L51" si="31">K52+K53+K54+K55+K56+K57+K58+K59+K60+K61</f>
        <v>0</v>
      </c>
      <c r="L51" s="95">
        <f t="shared" si="31"/>
        <v>0</v>
      </c>
      <c r="M51" s="96">
        <f t="shared" si="30"/>
        <v>0</v>
      </c>
      <c r="N51" s="94">
        <f>N52+N53+N54+N55+N56+N57+N58+N59+N60+N61</f>
        <v>0</v>
      </c>
      <c r="O51" s="95">
        <f t="shared" ref="O51:Z51" si="32">O52+O53+O54+O55+O56+O57+O58+O59+O60+O61</f>
        <v>0</v>
      </c>
      <c r="P51" s="95">
        <f t="shared" si="32"/>
        <v>0</v>
      </c>
      <c r="Q51" s="95">
        <f t="shared" si="32"/>
        <v>0</v>
      </c>
      <c r="R51" s="95">
        <f t="shared" si="32"/>
        <v>0</v>
      </c>
      <c r="S51" s="445">
        <f t="shared" si="32"/>
        <v>0</v>
      </c>
      <c r="T51" s="539">
        <f t="shared" si="7"/>
        <v>0</v>
      </c>
      <c r="U51" s="445">
        <f t="shared" si="32"/>
        <v>0</v>
      </c>
      <c r="V51" s="95">
        <f t="shared" si="32"/>
        <v>0</v>
      </c>
      <c r="W51" s="98">
        <f t="shared" si="32"/>
        <v>0</v>
      </c>
      <c r="X51" s="489">
        <f t="shared" si="32"/>
        <v>0</v>
      </c>
      <c r="Y51" s="97">
        <f t="shared" si="32"/>
        <v>0</v>
      </c>
      <c r="Z51" s="99">
        <f t="shared" si="32"/>
        <v>0</v>
      </c>
      <c r="AA51" s="52"/>
      <c r="AB51" s="188"/>
    </row>
    <row r="52" spans="1:28" ht="15.75" hidden="1" thickBot="1">
      <c r="B52" s="55"/>
      <c r="C52" s="297"/>
      <c r="D52" s="764" t="s">
        <v>796</v>
      </c>
      <c r="E52" s="764"/>
      <c r="F52" s="79"/>
      <c r="G52" s="664"/>
      <c r="H52" s="601"/>
      <c r="I52" s="392">
        <f t="shared" si="5"/>
        <v>0</v>
      </c>
      <c r="J52" s="447"/>
      <c r="K52" s="1"/>
      <c r="L52" s="1"/>
      <c r="M52" s="76"/>
      <c r="N52" s="75"/>
      <c r="O52" s="1"/>
      <c r="P52" s="1"/>
      <c r="Q52" s="1"/>
      <c r="R52" s="1"/>
      <c r="S52" s="447"/>
      <c r="T52" s="541">
        <f t="shared" si="7"/>
        <v>0</v>
      </c>
      <c r="U52" s="447"/>
      <c r="V52" s="1"/>
      <c r="W52" s="81"/>
      <c r="X52" s="490"/>
      <c r="Y52" s="42"/>
      <c r="Z52" s="44"/>
      <c r="AA52" s="56"/>
      <c r="AB52" s="188"/>
    </row>
    <row r="53" spans="1:28" ht="15.75" hidden="1" thickBot="1">
      <c r="B53" s="55"/>
      <c r="C53" s="297"/>
      <c r="D53" s="764" t="s">
        <v>797</v>
      </c>
      <c r="E53" s="764"/>
      <c r="F53" s="79"/>
      <c r="G53" s="664"/>
      <c r="H53" s="601"/>
      <c r="I53" s="392">
        <f t="shared" si="5"/>
        <v>0</v>
      </c>
      <c r="J53" s="447"/>
      <c r="K53" s="1"/>
      <c r="L53" s="1"/>
      <c r="M53" s="76"/>
      <c r="N53" s="75"/>
      <c r="O53" s="1"/>
      <c r="P53" s="1"/>
      <c r="Q53" s="1"/>
      <c r="R53" s="1"/>
      <c r="S53" s="447"/>
      <c r="T53" s="541">
        <f t="shared" si="7"/>
        <v>0</v>
      </c>
      <c r="U53" s="447"/>
      <c r="V53" s="1"/>
      <c r="W53" s="81"/>
      <c r="X53" s="490"/>
      <c r="Y53" s="42"/>
      <c r="Z53" s="44"/>
      <c r="AA53" s="56"/>
      <c r="AB53" s="188"/>
    </row>
    <row r="54" spans="1:28" ht="15.75" hidden="1" thickBot="1">
      <c r="B54" s="55"/>
      <c r="C54" s="297"/>
      <c r="D54" s="764" t="s">
        <v>460</v>
      </c>
      <c r="E54" s="764"/>
      <c r="F54" s="79"/>
      <c r="G54" s="664"/>
      <c r="H54" s="601"/>
      <c r="I54" s="392">
        <f t="shared" si="5"/>
        <v>0</v>
      </c>
      <c r="J54" s="447"/>
      <c r="K54" s="1"/>
      <c r="L54" s="1"/>
      <c r="M54" s="76"/>
      <c r="N54" s="75"/>
      <c r="O54" s="1"/>
      <c r="P54" s="1"/>
      <c r="Q54" s="1"/>
      <c r="R54" s="1"/>
      <c r="S54" s="447"/>
      <c r="T54" s="541">
        <f t="shared" si="7"/>
        <v>0</v>
      </c>
      <c r="U54" s="447"/>
      <c r="V54" s="1"/>
      <c r="W54" s="81"/>
      <c r="X54" s="490"/>
      <c r="Y54" s="42"/>
      <c r="Z54" s="44"/>
      <c r="AA54" s="56"/>
      <c r="AB54" s="188"/>
    </row>
    <row r="55" spans="1:28" ht="25.5" hidden="1" customHeight="1">
      <c r="B55" s="55"/>
      <c r="C55" s="297"/>
      <c r="D55" s="735" t="s">
        <v>465</v>
      </c>
      <c r="E55" s="735"/>
      <c r="F55" s="79"/>
      <c r="G55" s="664"/>
      <c r="H55" s="601"/>
      <c r="I55" s="392">
        <f t="shared" si="5"/>
        <v>0</v>
      </c>
      <c r="J55" s="447"/>
      <c r="K55" s="1"/>
      <c r="L55" s="1"/>
      <c r="M55" s="76"/>
      <c r="N55" s="75"/>
      <c r="O55" s="1"/>
      <c r="P55" s="1"/>
      <c r="Q55" s="1"/>
      <c r="R55" s="1"/>
      <c r="S55" s="447"/>
      <c r="T55" s="541">
        <f t="shared" si="7"/>
        <v>0</v>
      </c>
      <c r="U55" s="447"/>
      <c r="V55" s="1"/>
      <c r="W55" s="81"/>
      <c r="X55" s="490"/>
      <c r="Y55" s="42"/>
      <c r="Z55" s="44"/>
      <c r="AA55" s="56"/>
      <c r="AB55" s="188"/>
    </row>
    <row r="56" spans="1:28" ht="15.75" hidden="1" thickBot="1">
      <c r="B56" s="55"/>
      <c r="C56" s="297"/>
      <c r="D56" s="764" t="s">
        <v>396</v>
      </c>
      <c r="E56" s="764"/>
      <c r="F56" s="79"/>
      <c r="G56" s="664"/>
      <c r="H56" s="601"/>
      <c r="I56" s="392">
        <f t="shared" si="5"/>
        <v>0</v>
      </c>
      <c r="J56" s="447"/>
      <c r="K56" s="1"/>
      <c r="L56" s="1"/>
      <c r="M56" s="76"/>
      <c r="N56" s="75"/>
      <c r="O56" s="1"/>
      <c r="P56" s="1"/>
      <c r="Q56" s="1"/>
      <c r="R56" s="1"/>
      <c r="S56" s="447"/>
      <c r="T56" s="541">
        <f t="shared" si="7"/>
        <v>0</v>
      </c>
      <c r="U56" s="447"/>
      <c r="V56" s="1"/>
      <c r="W56" s="81"/>
      <c r="X56" s="490"/>
      <c r="Y56" s="42"/>
      <c r="Z56" s="44"/>
      <c r="AA56" s="56"/>
      <c r="AB56" s="188"/>
    </row>
    <row r="57" spans="1:28" ht="15.75" hidden="1" thickBot="1">
      <c r="B57" s="55"/>
      <c r="C57" s="297"/>
      <c r="D57" s="764" t="s">
        <v>798</v>
      </c>
      <c r="E57" s="764"/>
      <c r="F57" s="79"/>
      <c r="G57" s="664"/>
      <c r="H57" s="601"/>
      <c r="I57" s="392">
        <f t="shared" si="5"/>
        <v>0</v>
      </c>
      <c r="J57" s="447"/>
      <c r="K57" s="1"/>
      <c r="L57" s="1"/>
      <c r="M57" s="76"/>
      <c r="N57" s="75"/>
      <c r="O57" s="1"/>
      <c r="P57" s="1"/>
      <c r="Q57" s="1"/>
      <c r="R57" s="1"/>
      <c r="S57" s="447"/>
      <c r="T57" s="541">
        <f t="shared" si="7"/>
        <v>0</v>
      </c>
      <c r="U57" s="447"/>
      <c r="V57" s="1"/>
      <c r="W57" s="81"/>
      <c r="X57" s="490"/>
      <c r="Y57" s="42"/>
      <c r="Z57" s="44"/>
      <c r="AA57" s="56"/>
      <c r="AB57" s="188"/>
    </row>
    <row r="58" spans="1:28" ht="25.5" hidden="1" customHeight="1">
      <c r="B58" s="55"/>
      <c r="C58" s="297"/>
      <c r="D58" s="735" t="s">
        <v>474</v>
      </c>
      <c r="E58" s="735"/>
      <c r="F58" s="79"/>
      <c r="G58" s="664"/>
      <c r="H58" s="601"/>
      <c r="I58" s="392">
        <f t="shared" si="5"/>
        <v>0</v>
      </c>
      <c r="J58" s="447"/>
      <c r="K58" s="1"/>
      <c r="L58" s="1"/>
      <c r="M58" s="76"/>
      <c r="N58" s="75"/>
      <c r="O58" s="1"/>
      <c r="P58" s="1"/>
      <c r="Q58" s="1"/>
      <c r="R58" s="1"/>
      <c r="S58" s="447"/>
      <c r="T58" s="541">
        <f t="shared" si="7"/>
        <v>0</v>
      </c>
      <c r="U58" s="447"/>
      <c r="V58" s="1"/>
      <c r="W58" s="81"/>
      <c r="X58" s="490"/>
      <c r="Y58" s="42"/>
      <c r="Z58" s="44"/>
      <c r="AA58" s="56"/>
      <c r="AB58" s="188"/>
    </row>
    <row r="59" spans="1:28" ht="25.5" hidden="1" customHeight="1">
      <c r="B59" s="55"/>
      <c r="C59" s="297"/>
      <c r="D59" s="735" t="s">
        <v>479</v>
      </c>
      <c r="E59" s="735"/>
      <c r="F59" s="79"/>
      <c r="G59" s="664"/>
      <c r="H59" s="601"/>
      <c r="I59" s="392">
        <f t="shared" si="5"/>
        <v>0</v>
      </c>
      <c r="J59" s="447"/>
      <c r="K59" s="1"/>
      <c r="L59" s="1"/>
      <c r="M59" s="76"/>
      <c r="N59" s="75"/>
      <c r="O59" s="1"/>
      <c r="P59" s="1"/>
      <c r="Q59" s="1"/>
      <c r="R59" s="1"/>
      <c r="S59" s="447"/>
      <c r="T59" s="541">
        <f t="shared" si="7"/>
        <v>0</v>
      </c>
      <c r="U59" s="447"/>
      <c r="V59" s="1"/>
      <c r="W59" s="81"/>
      <c r="X59" s="490"/>
      <c r="Y59" s="42"/>
      <c r="Z59" s="44"/>
      <c r="AA59" s="56"/>
      <c r="AB59" s="188"/>
    </row>
    <row r="60" spans="1:28" ht="25.5" hidden="1" customHeight="1">
      <c r="B60" s="55"/>
      <c r="C60" s="297"/>
      <c r="D60" s="735" t="s">
        <v>483</v>
      </c>
      <c r="E60" s="735"/>
      <c r="F60" s="79"/>
      <c r="G60" s="664"/>
      <c r="H60" s="601"/>
      <c r="I60" s="392">
        <f t="shared" si="5"/>
        <v>0</v>
      </c>
      <c r="J60" s="447"/>
      <c r="K60" s="1"/>
      <c r="L60" s="1"/>
      <c r="M60" s="76"/>
      <c r="N60" s="75"/>
      <c r="O60" s="1"/>
      <c r="P60" s="1"/>
      <c r="Q60" s="1"/>
      <c r="R60" s="1"/>
      <c r="S60" s="447"/>
      <c r="T60" s="541">
        <f t="shared" si="7"/>
        <v>0</v>
      </c>
      <c r="U60" s="447"/>
      <c r="V60" s="1"/>
      <c r="W60" s="81"/>
      <c r="X60" s="490"/>
      <c r="Y60" s="42"/>
      <c r="Z60" s="44"/>
      <c r="AA60" s="56"/>
      <c r="AB60" s="188"/>
    </row>
    <row r="61" spans="1:28" ht="25.5" hidden="1" customHeight="1">
      <c r="B61" s="55"/>
      <c r="C61" s="297"/>
      <c r="D61" s="735" t="s">
        <v>488</v>
      </c>
      <c r="E61" s="735"/>
      <c r="F61" s="79"/>
      <c r="G61" s="664"/>
      <c r="H61" s="601"/>
      <c r="I61" s="392">
        <f t="shared" si="5"/>
        <v>0</v>
      </c>
      <c r="J61" s="447"/>
      <c r="K61" s="1"/>
      <c r="L61" s="1"/>
      <c r="M61" s="76"/>
      <c r="N61" s="75"/>
      <c r="O61" s="1"/>
      <c r="P61" s="1"/>
      <c r="Q61" s="1"/>
      <c r="R61" s="1"/>
      <c r="S61" s="447"/>
      <c r="T61" s="541">
        <f t="shared" si="7"/>
        <v>0</v>
      </c>
      <c r="U61" s="447"/>
      <c r="V61" s="1"/>
      <c r="W61" s="81"/>
      <c r="X61" s="490"/>
      <c r="Y61" s="42"/>
      <c r="Z61" s="44"/>
      <c r="AA61" s="56"/>
      <c r="AB61" s="188"/>
    </row>
    <row r="62" spans="1:28" s="18" customFormat="1" ht="25.5" hidden="1" customHeight="1">
      <c r="A62" s="127" t="s">
        <v>27</v>
      </c>
      <c r="B62" s="92" t="s">
        <v>731</v>
      </c>
      <c r="C62" s="733" t="s">
        <v>28</v>
      </c>
      <c r="D62" s="734"/>
      <c r="E62" s="734"/>
      <c r="F62" s="93">
        <f t="shared" ref="F62:H62" si="33">F63+F64+F65+F66+F67+F68+F69+F70+F71+F72</f>
        <v>0</v>
      </c>
      <c r="G62" s="663">
        <f t="shared" ref="G62" si="34">G63+G64+G65+G66+G67+G68+G69+G70+G71+G72</f>
        <v>0</v>
      </c>
      <c r="H62" s="600">
        <f t="shared" si="33"/>
        <v>0</v>
      </c>
      <c r="I62" s="391">
        <f t="shared" si="5"/>
        <v>0</v>
      </c>
      <c r="J62" s="445">
        <f t="shared" ref="J62:Z62" si="35">J63+J64+J65+J66+J67+J68+J69+J70+J71+J72</f>
        <v>0</v>
      </c>
      <c r="K62" s="95">
        <f t="shared" ref="K62:L62" si="36">K63+K64+K65+K66+K67+K68+K69+K70+K71+K72</f>
        <v>0</v>
      </c>
      <c r="L62" s="95">
        <f t="shared" si="36"/>
        <v>0</v>
      </c>
      <c r="M62" s="96">
        <f t="shared" si="35"/>
        <v>0</v>
      </c>
      <c r="N62" s="94">
        <f t="shared" si="35"/>
        <v>0</v>
      </c>
      <c r="O62" s="95">
        <f t="shared" si="35"/>
        <v>0</v>
      </c>
      <c r="P62" s="95">
        <f t="shared" si="35"/>
        <v>0</v>
      </c>
      <c r="Q62" s="95">
        <f t="shared" si="35"/>
        <v>0</v>
      </c>
      <c r="R62" s="95">
        <f t="shared" si="35"/>
        <v>0</v>
      </c>
      <c r="S62" s="445">
        <f t="shared" si="35"/>
        <v>0</v>
      </c>
      <c r="T62" s="539">
        <f t="shared" si="7"/>
        <v>0</v>
      </c>
      <c r="U62" s="445">
        <f t="shared" si="35"/>
        <v>0</v>
      </c>
      <c r="V62" s="95">
        <f t="shared" si="35"/>
        <v>0</v>
      </c>
      <c r="W62" s="98">
        <f t="shared" si="35"/>
        <v>0</v>
      </c>
      <c r="X62" s="489">
        <f t="shared" si="35"/>
        <v>0</v>
      </c>
      <c r="Y62" s="97">
        <f t="shared" si="35"/>
        <v>0</v>
      </c>
      <c r="Z62" s="99">
        <f t="shared" si="35"/>
        <v>0</v>
      </c>
      <c r="AA62" s="52"/>
      <c r="AB62" s="188"/>
    </row>
    <row r="63" spans="1:28" ht="25.5" hidden="1" customHeight="1">
      <c r="B63" s="55"/>
      <c r="C63" s="297"/>
      <c r="D63" s="735" t="s">
        <v>453</v>
      </c>
      <c r="E63" s="735"/>
      <c r="F63" s="79"/>
      <c r="G63" s="664"/>
      <c r="H63" s="601"/>
      <c r="I63" s="392">
        <f t="shared" si="5"/>
        <v>0</v>
      </c>
      <c r="J63" s="447"/>
      <c r="K63" s="1"/>
      <c r="L63" s="1"/>
      <c r="M63" s="76"/>
      <c r="N63" s="75"/>
      <c r="O63" s="1"/>
      <c r="P63" s="1"/>
      <c r="Q63" s="1"/>
      <c r="R63" s="1"/>
      <c r="S63" s="447"/>
      <c r="T63" s="541">
        <f t="shared" si="7"/>
        <v>0</v>
      </c>
      <c r="U63" s="447"/>
      <c r="V63" s="1"/>
      <c r="W63" s="81"/>
      <c r="X63" s="490"/>
      <c r="Y63" s="42"/>
      <c r="Z63" s="44"/>
      <c r="AA63" s="56"/>
      <c r="AB63" s="188"/>
    </row>
    <row r="64" spans="1:28" ht="25.5" hidden="1" customHeight="1">
      <c r="B64" s="55"/>
      <c r="C64" s="297"/>
      <c r="D64" s="735" t="s">
        <v>457</v>
      </c>
      <c r="E64" s="735"/>
      <c r="F64" s="79"/>
      <c r="G64" s="664"/>
      <c r="H64" s="601"/>
      <c r="I64" s="392">
        <f t="shared" si="5"/>
        <v>0</v>
      </c>
      <c r="J64" s="447"/>
      <c r="K64" s="1"/>
      <c r="L64" s="1"/>
      <c r="M64" s="76"/>
      <c r="N64" s="75"/>
      <c r="O64" s="1"/>
      <c r="P64" s="1"/>
      <c r="Q64" s="1"/>
      <c r="R64" s="1"/>
      <c r="S64" s="447"/>
      <c r="T64" s="541">
        <f t="shared" si="7"/>
        <v>0</v>
      </c>
      <c r="U64" s="447"/>
      <c r="V64" s="1"/>
      <c r="W64" s="81"/>
      <c r="X64" s="490"/>
      <c r="Y64" s="42"/>
      <c r="Z64" s="44"/>
      <c r="AA64" s="56"/>
      <c r="AB64" s="188"/>
    </row>
    <row r="65" spans="1:28" ht="25.5" hidden="1" customHeight="1">
      <c r="B65" s="55"/>
      <c r="C65" s="297"/>
      <c r="D65" s="735" t="s">
        <v>461</v>
      </c>
      <c r="E65" s="735"/>
      <c r="F65" s="79"/>
      <c r="G65" s="664"/>
      <c r="H65" s="601"/>
      <c r="I65" s="392">
        <f t="shared" si="5"/>
        <v>0</v>
      </c>
      <c r="J65" s="447"/>
      <c r="K65" s="1"/>
      <c r="L65" s="1"/>
      <c r="M65" s="76"/>
      <c r="N65" s="75"/>
      <c r="O65" s="1"/>
      <c r="P65" s="1"/>
      <c r="Q65" s="1"/>
      <c r="R65" s="1"/>
      <c r="S65" s="447"/>
      <c r="T65" s="541">
        <f t="shared" si="7"/>
        <v>0</v>
      </c>
      <c r="U65" s="447"/>
      <c r="V65" s="1"/>
      <c r="W65" s="81"/>
      <c r="X65" s="490"/>
      <c r="Y65" s="42"/>
      <c r="Z65" s="44"/>
      <c r="AA65" s="56"/>
      <c r="AB65" s="188"/>
    </row>
    <row r="66" spans="1:28" ht="25.5" hidden="1" customHeight="1">
      <c r="B66" s="55"/>
      <c r="C66" s="297"/>
      <c r="D66" s="735" t="s">
        <v>466</v>
      </c>
      <c r="E66" s="735"/>
      <c r="F66" s="79"/>
      <c r="G66" s="664"/>
      <c r="H66" s="601"/>
      <c r="I66" s="392">
        <f t="shared" si="5"/>
        <v>0</v>
      </c>
      <c r="J66" s="447"/>
      <c r="K66" s="1"/>
      <c r="L66" s="1"/>
      <c r="M66" s="76"/>
      <c r="N66" s="75"/>
      <c r="O66" s="1"/>
      <c r="P66" s="1"/>
      <c r="Q66" s="1"/>
      <c r="R66" s="1"/>
      <c r="S66" s="447"/>
      <c r="T66" s="541">
        <f t="shared" si="7"/>
        <v>0</v>
      </c>
      <c r="U66" s="447"/>
      <c r="V66" s="1"/>
      <c r="W66" s="81"/>
      <c r="X66" s="490"/>
      <c r="Y66" s="42"/>
      <c r="Z66" s="44"/>
      <c r="AA66" s="56"/>
      <c r="AB66" s="188"/>
    </row>
    <row r="67" spans="1:28" ht="25.5" hidden="1" customHeight="1">
      <c r="B67" s="55"/>
      <c r="C67" s="297"/>
      <c r="D67" s="735" t="s">
        <v>397</v>
      </c>
      <c r="E67" s="735"/>
      <c r="F67" s="79"/>
      <c r="G67" s="664"/>
      <c r="H67" s="601"/>
      <c r="I67" s="392">
        <f t="shared" si="5"/>
        <v>0</v>
      </c>
      <c r="J67" s="447"/>
      <c r="K67" s="1"/>
      <c r="L67" s="1"/>
      <c r="M67" s="76"/>
      <c r="N67" s="75"/>
      <c r="O67" s="1"/>
      <c r="P67" s="1"/>
      <c r="Q67" s="1"/>
      <c r="R67" s="1"/>
      <c r="S67" s="447"/>
      <c r="T67" s="541">
        <f t="shared" si="7"/>
        <v>0</v>
      </c>
      <c r="U67" s="447"/>
      <c r="V67" s="1"/>
      <c r="W67" s="81"/>
      <c r="X67" s="490"/>
      <c r="Y67" s="42"/>
      <c r="Z67" s="44"/>
      <c r="AA67" s="56"/>
      <c r="AB67" s="188"/>
    </row>
    <row r="68" spans="1:28" ht="25.5" hidden="1" customHeight="1">
      <c r="B68" s="55"/>
      <c r="C68" s="297"/>
      <c r="D68" s="735" t="s">
        <v>470</v>
      </c>
      <c r="E68" s="735"/>
      <c r="F68" s="79"/>
      <c r="G68" s="664"/>
      <c r="H68" s="601"/>
      <c r="I68" s="392">
        <f t="shared" si="5"/>
        <v>0</v>
      </c>
      <c r="J68" s="447"/>
      <c r="K68" s="1"/>
      <c r="L68" s="1"/>
      <c r="M68" s="76"/>
      <c r="N68" s="75"/>
      <c r="O68" s="1"/>
      <c r="P68" s="1"/>
      <c r="Q68" s="1"/>
      <c r="R68" s="1"/>
      <c r="S68" s="447"/>
      <c r="T68" s="541">
        <f t="shared" si="7"/>
        <v>0</v>
      </c>
      <c r="U68" s="447"/>
      <c r="V68" s="1"/>
      <c r="W68" s="81"/>
      <c r="X68" s="490"/>
      <c r="Y68" s="42"/>
      <c r="Z68" s="44"/>
      <c r="AA68" s="56"/>
      <c r="AB68" s="188"/>
    </row>
    <row r="69" spans="1:28" ht="25.5" hidden="1" customHeight="1">
      <c r="B69" s="55"/>
      <c r="C69" s="297"/>
      <c r="D69" s="735" t="s">
        <v>475</v>
      </c>
      <c r="E69" s="735"/>
      <c r="F69" s="79"/>
      <c r="G69" s="664"/>
      <c r="H69" s="601"/>
      <c r="I69" s="392">
        <f t="shared" si="5"/>
        <v>0</v>
      </c>
      <c r="J69" s="447"/>
      <c r="K69" s="1"/>
      <c r="L69" s="1"/>
      <c r="M69" s="76"/>
      <c r="N69" s="75"/>
      <c r="O69" s="1"/>
      <c r="P69" s="1"/>
      <c r="Q69" s="1"/>
      <c r="R69" s="1"/>
      <c r="S69" s="447"/>
      <c r="T69" s="541">
        <f t="shared" si="7"/>
        <v>0</v>
      </c>
      <c r="U69" s="447"/>
      <c r="V69" s="1"/>
      <c r="W69" s="81"/>
      <c r="X69" s="490"/>
      <c r="Y69" s="42"/>
      <c r="Z69" s="44"/>
      <c r="AA69" s="56"/>
      <c r="AB69" s="188"/>
    </row>
    <row r="70" spans="1:28" ht="25.5" hidden="1" customHeight="1">
      <c r="B70" s="55"/>
      <c r="C70" s="297"/>
      <c r="D70" s="735" t="s">
        <v>480</v>
      </c>
      <c r="E70" s="735"/>
      <c r="F70" s="79"/>
      <c r="G70" s="664"/>
      <c r="H70" s="601"/>
      <c r="I70" s="392">
        <f t="shared" ref="I70:I133" si="37">SUM(T70:Z70)</f>
        <v>0</v>
      </c>
      <c r="J70" s="447"/>
      <c r="K70" s="1"/>
      <c r="L70" s="1"/>
      <c r="M70" s="76"/>
      <c r="N70" s="75"/>
      <c r="O70" s="1"/>
      <c r="P70" s="1"/>
      <c r="Q70" s="1"/>
      <c r="R70" s="1"/>
      <c r="S70" s="447"/>
      <c r="T70" s="541">
        <f t="shared" ref="T70:T133" si="38">SUM(N70:S70)</f>
        <v>0</v>
      </c>
      <c r="U70" s="447"/>
      <c r="V70" s="1"/>
      <c r="W70" s="81"/>
      <c r="X70" s="490"/>
      <c r="Y70" s="42"/>
      <c r="Z70" s="44"/>
      <c r="AA70" s="56"/>
      <c r="AB70" s="188"/>
    </row>
    <row r="71" spans="1:28" ht="25.5" hidden="1" customHeight="1">
      <c r="B71" s="55"/>
      <c r="C71" s="297"/>
      <c r="D71" s="735" t="s">
        <v>484</v>
      </c>
      <c r="E71" s="735"/>
      <c r="F71" s="79"/>
      <c r="G71" s="664"/>
      <c r="H71" s="601"/>
      <c r="I71" s="392">
        <f t="shared" si="37"/>
        <v>0</v>
      </c>
      <c r="J71" s="447"/>
      <c r="K71" s="1"/>
      <c r="L71" s="1"/>
      <c r="M71" s="76"/>
      <c r="N71" s="75"/>
      <c r="O71" s="1"/>
      <c r="P71" s="1"/>
      <c r="Q71" s="1"/>
      <c r="R71" s="1"/>
      <c r="S71" s="447"/>
      <c r="T71" s="541">
        <f t="shared" si="38"/>
        <v>0</v>
      </c>
      <c r="U71" s="447"/>
      <c r="V71" s="1"/>
      <c r="W71" s="81"/>
      <c r="X71" s="490"/>
      <c r="Y71" s="42"/>
      <c r="Z71" s="44"/>
      <c r="AA71" s="56"/>
      <c r="AB71" s="188"/>
    </row>
    <row r="72" spans="1:28" ht="25.5" hidden="1" customHeight="1">
      <c r="B72" s="55"/>
      <c r="C72" s="297"/>
      <c r="D72" s="735" t="s">
        <v>489</v>
      </c>
      <c r="E72" s="735"/>
      <c r="F72" s="79"/>
      <c r="G72" s="664"/>
      <c r="H72" s="601"/>
      <c r="I72" s="392">
        <f t="shared" si="37"/>
        <v>0</v>
      </c>
      <c r="J72" s="447"/>
      <c r="K72" s="1"/>
      <c r="L72" s="1"/>
      <c r="M72" s="76"/>
      <c r="N72" s="75"/>
      <c r="O72" s="1"/>
      <c r="P72" s="1"/>
      <c r="Q72" s="1"/>
      <c r="R72" s="1"/>
      <c r="S72" s="447"/>
      <c r="T72" s="541">
        <f t="shared" si="38"/>
        <v>0</v>
      </c>
      <c r="U72" s="447"/>
      <c r="V72" s="1"/>
      <c r="W72" s="81"/>
      <c r="X72" s="490"/>
      <c r="Y72" s="42"/>
      <c r="Z72" s="44"/>
      <c r="AA72" s="56"/>
      <c r="AB72" s="188"/>
    </row>
    <row r="73" spans="1:28" s="18" customFormat="1" ht="15.75" hidden="1" thickBot="1">
      <c r="A73" s="127" t="s">
        <v>29</v>
      </c>
      <c r="B73" s="92" t="s">
        <v>732</v>
      </c>
      <c r="C73" s="736" t="s">
        <v>799</v>
      </c>
      <c r="D73" s="737"/>
      <c r="E73" s="737"/>
      <c r="F73" s="93">
        <f t="shared" ref="F73:H73" si="39">F74+F75+F76+F77+F78+F79+F80+F81+F82+F83</f>
        <v>0</v>
      </c>
      <c r="G73" s="663">
        <f t="shared" ref="G73" si="40">G74+G75+G76+G77+G78+G79+G80+G81+G82+G83</f>
        <v>0</v>
      </c>
      <c r="H73" s="600">
        <f t="shared" si="39"/>
        <v>0</v>
      </c>
      <c r="I73" s="391">
        <f t="shared" si="37"/>
        <v>0</v>
      </c>
      <c r="J73" s="445">
        <f t="shared" ref="J73:Z73" si="41">J74+J75+J76+J77+J78+J79+J80+J81+J82+J83</f>
        <v>0</v>
      </c>
      <c r="K73" s="95">
        <f t="shared" ref="K73:L73" si="42">K74+K75+K76+K77+K78+K79+K80+K81+K82+K83</f>
        <v>0</v>
      </c>
      <c r="L73" s="95">
        <f t="shared" si="42"/>
        <v>0</v>
      </c>
      <c r="M73" s="96">
        <f t="shared" si="41"/>
        <v>0</v>
      </c>
      <c r="N73" s="94">
        <f t="shared" si="41"/>
        <v>0</v>
      </c>
      <c r="O73" s="95">
        <f t="shared" si="41"/>
        <v>0</v>
      </c>
      <c r="P73" s="95">
        <f t="shared" si="41"/>
        <v>0</v>
      </c>
      <c r="Q73" s="95">
        <f t="shared" si="41"/>
        <v>0</v>
      </c>
      <c r="R73" s="95">
        <f t="shared" si="41"/>
        <v>0</v>
      </c>
      <c r="S73" s="445">
        <f t="shared" si="41"/>
        <v>0</v>
      </c>
      <c r="T73" s="539">
        <f t="shared" si="38"/>
        <v>0</v>
      </c>
      <c r="U73" s="445">
        <f t="shared" si="41"/>
        <v>0</v>
      </c>
      <c r="V73" s="95">
        <f t="shared" si="41"/>
        <v>0</v>
      </c>
      <c r="W73" s="98">
        <f t="shared" si="41"/>
        <v>0</v>
      </c>
      <c r="X73" s="489">
        <f t="shared" si="41"/>
        <v>0</v>
      </c>
      <c r="Y73" s="97">
        <f t="shared" si="41"/>
        <v>0</v>
      </c>
      <c r="Z73" s="99">
        <f t="shared" si="41"/>
        <v>0</v>
      </c>
      <c r="AA73" s="52"/>
      <c r="AB73" s="188"/>
    </row>
    <row r="74" spans="1:28" ht="15.75" hidden="1" thickBot="1">
      <c r="B74" s="55"/>
      <c r="C74" s="297"/>
      <c r="D74" s="764" t="s">
        <v>454</v>
      </c>
      <c r="E74" s="764"/>
      <c r="F74" s="79"/>
      <c r="G74" s="664"/>
      <c r="H74" s="601"/>
      <c r="I74" s="392">
        <f t="shared" si="37"/>
        <v>0</v>
      </c>
      <c r="J74" s="447"/>
      <c r="K74" s="1"/>
      <c r="L74" s="1"/>
      <c r="M74" s="76"/>
      <c r="N74" s="75"/>
      <c r="O74" s="1"/>
      <c r="P74" s="1"/>
      <c r="Q74" s="1"/>
      <c r="R74" s="1"/>
      <c r="S74" s="447"/>
      <c r="T74" s="541">
        <f t="shared" si="38"/>
        <v>0</v>
      </c>
      <c r="U74" s="447"/>
      <c r="V74" s="1"/>
      <c r="W74" s="81"/>
      <c r="X74" s="490"/>
      <c r="Y74" s="42"/>
      <c r="Z74" s="44"/>
      <c r="AA74" s="56"/>
      <c r="AB74" s="188"/>
    </row>
    <row r="75" spans="1:28" ht="15.75" hidden="1" thickBot="1">
      <c r="B75" s="55"/>
      <c r="C75" s="297"/>
      <c r="D75" s="764" t="s">
        <v>458</v>
      </c>
      <c r="E75" s="764"/>
      <c r="F75" s="79"/>
      <c r="G75" s="664"/>
      <c r="H75" s="601"/>
      <c r="I75" s="392">
        <f t="shared" si="37"/>
        <v>0</v>
      </c>
      <c r="J75" s="447"/>
      <c r="K75" s="1"/>
      <c r="L75" s="1"/>
      <c r="M75" s="76"/>
      <c r="N75" s="75"/>
      <c r="O75" s="1"/>
      <c r="P75" s="1"/>
      <c r="Q75" s="1"/>
      <c r="R75" s="1"/>
      <c r="S75" s="447"/>
      <c r="T75" s="541">
        <f t="shared" si="38"/>
        <v>0</v>
      </c>
      <c r="U75" s="447"/>
      <c r="V75" s="1"/>
      <c r="W75" s="81"/>
      <c r="X75" s="490"/>
      <c r="Y75" s="42"/>
      <c r="Z75" s="44"/>
      <c r="AA75" s="56"/>
      <c r="AB75" s="188"/>
    </row>
    <row r="76" spans="1:28" ht="15.75" hidden="1" thickBot="1">
      <c r="B76" s="55"/>
      <c r="C76" s="297"/>
      <c r="D76" s="764" t="s">
        <v>462</v>
      </c>
      <c r="E76" s="764"/>
      <c r="F76" s="79"/>
      <c r="G76" s="664"/>
      <c r="H76" s="601"/>
      <c r="I76" s="392">
        <f t="shared" si="37"/>
        <v>0</v>
      </c>
      <c r="J76" s="447"/>
      <c r="K76" s="1"/>
      <c r="L76" s="1"/>
      <c r="M76" s="76"/>
      <c r="N76" s="75"/>
      <c r="O76" s="1"/>
      <c r="P76" s="1"/>
      <c r="Q76" s="1"/>
      <c r="R76" s="1"/>
      <c r="S76" s="447"/>
      <c r="T76" s="541">
        <f t="shared" si="38"/>
        <v>0</v>
      </c>
      <c r="U76" s="447"/>
      <c r="V76" s="1"/>
      <c r="W76" s="81"/>
      <c r="X76" s="490"/>
      <c r="Y76" s="42"/>
      <c r="Z76" s="44"/>
      <c r="AA76" s="56"/>
      <c r="AB76" s="188"/>
    </row>
    <row r="77" spans="1:28" ht="15.75" hidden="1" thickBot="1">
      <c r="B77" s="55"/>
      <c r="C77" s="297"/>
      <c r="D77" s="764" t="s">
        <v>800</v>
      </c>
      <c r="E77" s="764"/>
      <c r="F77" s="79"/>
      <c r="G77" s="664"/>
      <c r="H77" s="601"/>
      <c r="I77" s="392">
        <f t="shared" si="37"/>
        <v>0</v>
      </c>
      <c r="J77" s="447"/>
      <c r="K77" s="1"/>
      <c r="L77" s="1"/>
      <c r="M77" s="76"/>
      <c r="N77" s="75"/>
      <c r="O77" s="1"/>
      <c r="P77" s="1"/>
      <c r="Q77" s="1"/>
      <c r="R77" s="1"/>
      <c r="S77" s="447"/>
      <c r="T77" s="541">
        <f t="shared" si="38"/>
        <v>0</v>
      </c>
      <c r="U77" s="447"/>
      <c r="V77" s="1"/>
      <c r="W77" s="81"/>
      <c r="X77" s="490"/>
      <c r="Y77" s="42"/>
      <c r="Z77" s="44"/>
      <c r="AA77" s="56"/>
      <c r="AB77" s="188"/>
    </row>
    <row r="78" spans="1:28" ht="15.75" hidden="1" thickBot="1">
      <c r="B78" s="55"/>
      <c r="C78" s="297"/>
      <c r="D78" s="764" t="s">
        <v>398</v>
      </c>
      <c r="E78" s="764"/>
      <c r="F78" s="79"/>
      <c r="G78" s="664"/>
      <c r="H78" s="601"/>
      <c r="I78" s="392">
        <f t="shared" si="37"/>
        <v>0</v>
      </c>
      <c r="J78" s="447"/>
      <c r="K78" s="1"/>
      <c r="L78" s="1"/>
      <c r="M78" s="76"/>
      <c r="N78" s="75"/>
      <c r="O78" s="1"/>
      <c r="P78" s="1"/>
      <c r="Q78" s="1"/>
      <c r="R78" s="1"/>
      <c r="S78" s="447"/>
      <c r="T78" s="541">
        <f t="shared" si="38"/>
        <v>0</v>
      </c>
      <c r="U78" s="447"/>
      <c r="V78" s="1"/>
      <c r="W78" s="81"/>
      <c r="X78" s="490"/>
      <c r="Y78" s="42"/>
      <c r="Z78" s="44"/>
      <c r="AA78" s="56"/>
      <c r="AB78" s="188"/>
    </row>
    <row r="79" spans="1:28" ht="15.75" hidden="1" thickBot="1">
      <c r="B79" s="55"/>
      <c r="C79" s="297"/>
      <c r="D79" s="764" t="s">
        <v>471</v>
      </c>
      <c r="E79" s="764"/>
      <c r="F79" s="79"/>
      <c r="G79" s="664"/>
      <c r="H79" s="601"/>
      <c r="I79" s="392">
        <f t="shared" si="37"/>
        <v>0</v>
      </c>
      <c r="J79" s="447"/>
      <c r="K79" s="1"/>
      <c r="L79" s="1"/>
      <c r="M79" s="76"/>
      <c r="N79" s="75"/>
      <c r="O79" s="1"/>
      <c r="P79" s="1"/>
      <c r="Q79" s="1"/>
      <c r="R79" s="1"/>
      <c r="S79" s="447"/>
      <c r="T79" s="541">
        <f t="shared" si="38"/>
        <v>0</v>
      </c>
      <c r="U79" s="447"/>
      <c r="V79" s="1"/>
      <c r="W79" s="81"/>
      <c r="X79" s="490"/>
      <c r="Y79" s="42"/>
      <c r="Z79" s="44"/>
      <c r="AA79" s="56"/>
      <c r="AB79" s="188"/>
    </row>
    <row r="80" spans="1:28" ht="25.5" hidden="1" customHeight="1">
      <c r="B80" s="55"/>
      <c r="C80" s="297"/>
      <c r="D80" s="735" t="s">
        <v>476</v>
      </c>
      <c r="E80" s="735"/>
      <c r="F80" s="79"/>
      <c r="G80" s="664"/>
      <c r="H80" s="601"/>
      <c r="I80" s="392">
        <f t="shared" si="37"/>
        <v>0</v>
      </c>
      <c r="J80" s="447"/>
      <c r="K80" s="1"/>
      <c r="L80" s="1"/>
      <c r="M80" s="76"/>
      <c r="N80" s="75"/>
      <c r="O80" s="1"/>
      <c r="P80" s="1"/>
      <c r="Q80" s="1"/>
      <c r="R80" s="1"/>
      <c r="S80" s="447"/>
      <c r="T80" s="541">
        <f t="shared" si="38"/>
        <v>0</v>
      </c>
      <c r="U80" s="447"/>
      <c r="V80" s="1"/>
      <c r="W80" s="81"/>
      <c r="X80" s="490"/>
      <c r="Y80" s="42"/>
      <c r="Z80" s="44"/>
      <c r="AA80" s="56"/>
      <c r="AB80" s="188"/>
    </row>
    <row r="81" spans="1:29" ht="15.75" hidden="1" thickBot="1">
      <c r="B81" s="55"/>
      <c r="C81" s="297"/>
      <c r="D81" s="764" t="s">
        <v>801</v>
      </c>
      <c r="E81" s="764"/>
      <c r="F81" s="79"/>
      <c r="G81" s="664"/>
      <c r="H81" s="601"/>
      <c r="I81" s="392">
        <f t="shared" si="37"/>
        <v>0</v>
      </c>
      <c r="J81" s="447"/>
      <c r="K81" s="1"/>
      <c r="L81" s="1"/>
      <c r="M81" s="76"/>
      <c r="N81" s="75"/>
      <c r="O81" s="1"/>
      <c r="P81" s="1"/>
      <c r="Q81" s="1"/>
      <c r="R81" s="1"/>
      <c r="S81" s="447"/>
      <c r="T81" s="541">
        <f t="shared" si="38"/>
        <v>0</v>
      </c>
      <c r="U81" s="447"/>
      <c r="V81" s="1"/>
      <c r="W81" s="81"/>
      <c r="X81" s="490"/>
      <c r="Y81" s="42"/>
      <c r="Z81" s="44"/>
      <c r="AA81" s="56"/>
      <c r="AB81" s="188"/>
    </row>
    <row r="82" spans="1:29" ht="25.5" hidden="1" customHeight="1">
      <c r="B82" s="55"/>
      <c r="C82" s="297"/>
      <c r="D82" s="735" t="s">
        <v>485</v>
      </c>
      <c r="E82" s="735"/>
      <c r="F82" s="79"/>
      <c r="G82" s="664"/>
      <c r="H82" s="601"/>
      <c r="I82" s="392">
        <f t="shared" si="37"/>
        <v>0</v>
      </c>
      <c r="J82" s="447"/>
      <c r="K82" s="1"/>
      <c r="L82" s="1"/>
      <c r="M82" s="76"/>
      <c r="N82" s="75"/>
      <c r="O82" s="1"/>
      <c r="P82" s="1"/>
      <c r="Q82" s="1"/>
      <c r="R82" s="1"/>
      <c r="S82" s="447"/>
      <c r="T82" s="541">
        <f t="shared" si="38"/>
        <v>0</v>
      </c>
      <c r="U82" s="447"/>
      <c r="V82" s="1"/>
      <c r="W82" s="81"/>
      <c r="X82" s="490"/>
      <c r="Y82" s="42"/>
      <c r="Z82" s="44"/>
      <c r="AA82" s="56"/>
      <c r="AB82" s="188"/>
    </row>
    <row r="83" spans="1:29" ht="25.5" hidden="1" customHeight="1" thickBot="1">
      <c r="B83" s="57"/>
      <c r="C83" s="298"/>
      <c r="D83" s="768" t="s">
        <v>490</v>
      </c>
      <c r="E83" s="768"/>
      <c r="F83" s="79"/>
      <c r="G83" s="664"/>
      <c r="H83" s="601"/>
      <c r="I83" s="392">
        <f t="shared" si="37"/>
        <v>0</v>
      </c>
      <c r="J83" s="447"/>
      <c r="K83" s="1"/>
      <c r="L83" s="1"/>
      <c r="M83" s="76"/>
      <c r="N83" s="75"/>
      <c r="O83" s="1"/>
      <c r="P83" s="1"/>
      <c r="Q83" s="1"/>
      <c r="R83" s="1"/>
      <c r="S83" s="447"/>
      <c r="T83" s="541">
        <f t="shared" si="38"/>
        <v>0</v>
      </c>
      <c r="U83" s="447"/>
      <c r="V83" s="1"/>
      <c r="W83" s="81"/>
      <c r="X83" s="490"/>
      <c r="Y83" s="42"/>
      <c r="Z83" s="44"/>
      <c r="AA83" s="56"/>
      <c r="AB83" s="188"/>
    </row>
    <row r="84" spans="1:29" ht="15.75" thickBot="1">
      <c r="B84" s="100" t="s">
        <v>30</v>
      </c>
      <c r="C84" s="747" t="s">
        <v>31</v>
      </c>
      <c r="D84" s="771"/>
      <c r="E84" s="771"/>
      <c r="F84" s="85">
        <f t="shared" ref="F84:H84" si="43">F85+F88+F89+F90+F95+F106</f>
        <v>0</v>
      </c>
      <c r="G84" s="661">
        <f t="shared" ref="G84" si="44">G85+G88+G89+G90+G95+G106</f>
        <v>0</v>
      </c>
      <c r="H84" s="597">
        <f t="shared" si="43"/>
        <v>0</v>
      </c>
      <c r="I84" s="388">
        <f t="shared" si="37"/>
        <v>0</v>
      </c>
      <c r="J84" s="442">
        <f t="shared" ref="J84:M84" si="45">J85+J88+J89+J90+J95+J106</f>
        <v>0</v>
      </c>
      <c r="K84" s="87">
        <f t="shared" ref="K84:L84" si="46">K85+K88+K89+K90+K95+K106</f>
        <v>0</v>
      </c>
      <c r="L84" s="87">
        <f t="shared" si="46"/>
        <v>0</v>
      </c>
      <c r="M84" s="88">
        <f t="shared" si="45"/>
        <v>0</v>
      </c>
      <c r="N84" s="86">
        <f>N85+N88+N89+N90+N95+N106</f>
        <v>0</v>
      </c>
      <c r="O84" s="87">
        <f t="shared" ref="O84:Z84" si="47">O85+O88+O89+O90+O95+O106</f>
        <v>0</v>
      </c>
      <c r="P84" s="87">
        <f t="shared" si="47"/>
        <v>0</v>
      </c>
      <c r="Q84" s="87">
        <f t="shared" si="47"/>
        <v>0</v>
      </c>
      <c r="R84" s="87">
        <f t="shared" si="47"/>
        <v>0</v>
      </c>
      <c r="S84" s="442">
        <f t="shared" si="47"/>
        <v>0</v>
      </c>
      <c r="T84" s="536">
        <f t="shared" si="38"/>
        <v>0</v>
      </c>
      <c r="U84" s="442">
        <f t="shared" si="47"/>
        <v>0</v>
      </c>
      <c r="V84" s="87">
        <f t="shared" si="47"/>
        <v>0</v>
      </c>
      <c r="W84" s="90">
        <f t="shared" si="47"/>
        <v>0</v>
      </c>
      <c r="X84" s="486">
        <f t="shared" si="47"/>
        <v>0</v>
      </c>
      <c r="Y84" s="89">
        <f t="shared" si="47"/>
        <v>0</v>
      </c>
      <c r="Z84" s="91">
        <f t="shared" si="47"/>
        <v>0</v>
      </c>
      <c r="AA84" s="52"/>
      <c r="AB84" s="188"/>
    </row>
    <row r="85" spans="1:29" s="18" customFormat="1" hidden="1">
      <c r="A85" s="127"/>
      <c r="B85" s="116" t="s">
        <v>733</v>
      </c>
      <c r="C85" s="748" t="s">
        <v>32</v>
      </c>
      <c r="D85" s="749"/>
      <c r="E85" s="749"/>
      <c r="F85" s="117">
        <f t="shared" ref="F85:H85" si="48">F86+F87</f>
        <v>0</v>
      </c>
      <c r="G85" s="662">
        <f t="shared" ref="G85" si="49">G86+G87</f>
        <v>0</v>
      </c>
      <c r="H85" s="598">
        <f t="shared" si="48"/>
        <v>0</v>
      </c>
      <c r="I85" s="389">
        <f t="shared" si="37"/>
        <v>0</v>
      </c>
      <c r="J85" s="443">
        <f t="shared" ref="J85:M85" si="50">J86+J87</f>
        <v>0</v>
      </c>
      <c r="K85" s="119">
        <f t="shared" ref="K85:L85" si="51">K86+K87</f>
        <v>0</v>
      </c>
      <c r="L85" s="119">
        <f t="shared" si="51"/>
        <v>0</v>
      </c>
      <c r="M85" s="120">
        <f t="shared" si="50"/>
        <v>0</v>
      </c>
      <c r="N85" s="118">
        <f>N86+N87</f>
        <v>0</v>
      </c>
      <c r="O85" s="119">
        <f t="shared" ref="O85:Z85" si="52">O86+O87</f>
        <v>0</v>
      </c>
      <c r="P85" s="119">
        <f t="shared" si="52"/>
        <v>0</v>
      </c>
      <c r="Q85" s="119">
        <f t="shared" si="52"/>
        <v>0</v>
      </c>
      <c r="R85" s="119">
        <f t="shared" si="52"/>
        <v>0</v>
      </c>
      <c r="S85" s="443">
        <f t="shared" si="52"/>
        <v>0</v>
      </c>
      <c r="T85" s="537">
        <f t="shared" si="38"/>
        <v>0</v>
      </c>
      <c r="U85" s="443">
        <f t="shared" si="52"/>
        <v>0</v>
      </c>
      <c r="V85" s="119">
        <f t="shared" si="52"/>
        <v>0</v>
      </c>
      <c r="W85" s="122">
        <f t="shared" si="52"/>
        <v>0</v>
      </c>
      <c r="X85" s="487">
        <f t="shared" si="52"/>
        <v>0</v>
      </c>
      <c r="Y85" s="121">
        <f t="shared" si="52"/>
        <v>0</v>
      </c>
      <c r="Z85" s="123">
        <f t="shared" si="52"/>
        <v>0</v>
      </c>
      <c r="AA85" s="52"/>
      <c r="AB85" s="188"/>
    </row>
    <row r="86" spans="1:29" s="41" customFormat="1" hidden="1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60"/>
      <c r="H86" s="599"/>
      <c r="I86" s="390">
        <f t="shared" si="37"/>
        <v>0</v>
      </c>
      <c r="J86" s="446"/>
      <c r="K86" s="13"/>
      <c r="L86" s="13"/>
      <c r="M86" s="78">
        <f>I86</f>
        <v>0</v>
      </c>
      <c r="N86" s="77"/>
      <c r="O86" s="13"/>
      <c r="P86" s="13"/>
      <c r="Q86" s="13"/>
      <c r="R86" s="13"/>
      <c r="S86" s="446"/>
      <c r="T86" s="540">
        <f t="shared" si="38"/>
        <v>0</v>
      </c>
      <c r="U86" s="446"/>
      <c r="V86" s="13"/>
      <c r="W86" s="82"/>
      <c r="X86" s="488"/>
      <c r="Y86" s="43"/>
      <c r="Z86" s="45"/>
      <c r="AA86" s="54"/>
      <c r="AB86" s="203"/>
    </row>
    <row r="87" spans="1:29" s="41" customFormat="1" hidden="1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60"/>
      <c r="H87" s="599"/>
      <c r="I87" s="390">
        <f t="shared" si="37"/>
        <v>0</v>
      </c>
      <c r="J87" s="446"/>
      <c r="K87" s="13"/>
      <c r="L87" s="13"/>
      <c r="M87" s="78">
        <f>I87</f>
        <v>0</v>
      </c>
      <c r="N87" s="77"/>
      <c r="O87" s="13"/>
      <c r="P87" s="13"/>
      <c r="Q87" s="13"/>
      <c r="R87" s="13"/>
      <c r="S87" s="446"/>
      <c r="T87" s="540">
        <f t="shared" si="38"/>
        <v>0</v>
      </c>
      <c r="U87" s="446"/>
      <c r="V87" s="13"/>
      <c r="W87" s="82"/>
      <c r="X87" s="488"/>
      <c r="Y87" s="43"/>
      <c r="Z87" s="45"/>
      <c r="AA87" s="54"/>
      <c r="AB87" s="203"/>
    </row>
    <row r="88" spans="1:29" s="18" customFormat="1" hidden="1">
      <c r="A88" s="127" t="s">
        <v>908</v>
      </c>
      <c r="B88" s="92" t="s">
        <v>910</v>
      </c>
      <c r="C88" s="769" t="s">
        <v>912</v>
      </c>
      <c r="D88" s="770"/>
      <c r="E88" s="770"/>
      <c r="F88" s="93"/>
      <c r="G88" s="663"/>
      <c r="H88" s="600"/>
      <c r="I88" s="391">
        <f t="shared" si="37"/>
        <v>0</v>
      </c>
      <c r="J88" s="445"/>
      <c r="K88" s="95"/>
      <c r="L88" s="95"/>
      <c r="M88" s="96">
        <f>I88</f>
        <v>0</v>
      </c>
      <c r="N88" s="94"/>
      <c r="O88" s="95"/>
      <c r="P88" s="95"/>
      <c r="Q88" s="95"/>
      <c r="R88" s="95"/>
      <c r="S88" s="445"/>
      <c r="T88" s="539">
        <f t="shared" si="38"/>
        <v>0</v>
      </c>
      <c r="U88" s="445"/>
      <c r="V88" s="95"/>
      <c r="W88" s="98"/>
      <c r="X88" s="489"/>
      <c r="Y88" s="97"/>
      <c r="Z88" s="99"/>
      <c r="AA88" s="52"/>
      <c r="AB88" s="188"/>
    </row>
    <row r="89" spans="1:29" s="18" customFormat="1" hidden="1">
      <c r="A89" s="127" t="s">
        <v>909</v>
      </c>
      <c r="B89" s="92" t="s">
        <v>911</v>
      </c>
      <c r="C89" s="769" t="s">
        <v>913</v>
      </c>
      <c r="D89" s="770"/>
      <c r="E89" s="770"/>
      <c r="F89" s="93"/>
      <c r="G89" s="663"/>
      <c r="H89" s="600"/>
      <c r="I89" s="391">
        <f t="shared" si="37"/>
        <v>0</v>
      </c>
      <c r="J89" s="445"/>
      <c r="K89" s="95"/>
      <c r="L89" s="95"/>
      <c r="M89" s="96">
        <f>I89</f>
        <v>0</v>
      </c>
      <c r="N89" s="94"/>
      <c r="O89" s="95"/>
      <c r="P89" s="95"/>
      <c r="Q89" s="95"/>
      <c r="R89" s="95"/>
      <c r="S89" s="445"/>
      <c r="T89" s="539">
        <f t="shared" si="38"/>
        <v>0</v>
      </c>
      <c r="U89" s="445"/>
      <c r="V89" s="95"/>
      <c r="W89" s="98"/>
      <c r="X89" s="489"/>
      <c r="Y89" s="97"/>
      <c r="Z89" s="99"/>
      <c r="AA89" s="52"/>
      <c r="AB89" s="188"/>
    </row>
    <row r="90" spans="1:29" s="18" customFormat="1" hidden="1">
      <c r="A90" s="127" t="s">
        <v>34</v>
      </c>
      <c r="B90" s="92" t="s">
        <v>735</v>
      </c>
      <c r="C90" s="769" t="s">
        <v>35</v>
      </c>
      <c r="D90" s="770"/>
      <c r="E90" s="770"/>
      <c r="F90" s="93">
        <f t="shared" ref="F90:H90" si="53">F91+F92+F93+F94</f>
        <v>0</v>
      </c>
      <c r="G90" s="663">
        <f t="shared" ref="G90" si="54">G91+G92+G93+G94</f>
        <v>0</v>
      </c>
      <c r="H90" s="600">
        <f t="shared" si="53"/>
        <v>0</v>
      </c>
      <c r="I90" s="391">
        <f t="shared" si="37"/>
        <v>0</v>
      </c>
      <c r="J90" s="445">
        <f t="shared" ref="J90:M90" si="55">J91+J92+J93+J94</f>
        <v>0</v>
      </c>
      <c r="K90" s="95">
        <f t="shared" ref="K90:L90" si="56">K91+K92+K93+K94</f>
        <v>0</v>
      </c>
      <c r="L90" s="95">
        <f t="shared" si="56"/>
        <v>0</v>
      </c>
      <c r="M90" s="96">
        <f t="shared" si="55"/>
        <v>0</v>
      </c>
      <c r="N90" s="94">
        <f>N91+N92+N93+N94</f>
        <v>0</v>
      </c>
      <c r="O90" s="95">
        <f t="shared" ref="O90:Z90" si="57">O91+O92+O93+O94</f>
        <v>0</v>
      </c>
      <c r="P90" s="95">
        <f t="shared" si="57"/>
        <v>0</v>
      </c>
      <c r="Q90" s="95">
        <f t="shared" si="57"/>
        <v>0</v>
      </c>
      <c r="R90" s="95">
        <f t="shared" si="57"/>
        <v>0</v>
      </c>
      <c r="S90" s="445">
        <f t="shared" si="57"/>
        <v>0</v>
      </c>
      <c r="T90" s="539">
        <f t="shared" si="38"/>
        <v>0</v>
      </c>
      <c r="U90" s="445">
        <f t="shared" si="57"/>
        <v>0</v>
      </c>
      <c r="V90" s="95">
        <f t="shared" si="57"/>
        <v>0</v>
      </c>
      <c r="W90" s="98">
        <f t="shared" si="57"/>
        <v>0</v>
      </c>
      <c r="X90" s="489">
        <f t="shared" si="57"/>
        <v>0</v>
      </c>
      <c r="Y90" s="97">
        <f t="shared" si="57"/>
        <v>0</v>
      </c>
      <c r="Z90" s="99">
        <f t="shared" si="57"/>
        <v>0</v>
      </c>
      <c r="AA90" s="52"/>
      <c r="AB90" s="188"/>
    </row>
    <row r="91" spans="1:29" hidden="1">
      <c r="B91" s="55"/>
      <c r="C91" s="2"/>
      <c r="D91" s="764" t="s">
        <v>316</v>
      </c>
      <c r="E91" s="764"/>
      <c r="F91" s="79"/>
      <c r="G91" s="664"/>
      <c r="H91" s="601"/>
      <c r="I91" s="392">
        <f t="shared" si="37"/>
        <v>0</v>
      </c>
      <c r="J91" s="447"/>
      <c r="K91" s="1"/>
      <c r="L91" s="1"/>
      <c r="M91" s="76">
        <f>I91</f>
        <v>0</v>
      </c>
      <c r="N91" s="75"/>
      <c r="O91" s="1"/>
      <c r="P91" s="1"/>
      <c r="Q91" s="1"/>
      <c r="R91" s="1"/>
      <c r="S91" s="447"/>
      <c r="T91" s="541">
        <f t="shared" si="38"/>
        <v>0</v>
      </c>
      <c r="U91" s="447"/>
      <c r="V91" s="1"/>
      <c r="W91" s="81"/>
      <c r="X91" s="490"/>
      <c r="Y91" s="42"/>
      <c r="Z91" s="44"/>
      <c r="AA91" s="56"/>
      <c r="AB91" s="188"/>
    </row>
    <row r="92" spans="1:29" hidden="1">
      <c r="B92" s="55"/>
      <c r="C92" s="2"/>
      <c r="D92" s="764" t="s">
        <v>317</v>
      </c>
      <c r="E92" s="764"/>
      <c r="F92" s="79"/>
      <c r="G92" s="664"/>
      <c r="H92" s="601"/>
      <c r="I92" s="392">
        <f t="shared" si="37"/>
        <v>0</v>
      </c>
      <c r="J92" s="447"/>
      <c r="K92" s="1"/>
      <c r="L92" s="1"/>
      <c r="M92" s="76">
        <f>I92</f>
        <v>0</v>
      </c>
      <c r="N92" s="75"/>
      <c r="O92" s="1"/>
      <c r="P92" s="1"/>
      <c r="Q92" s="1"/>
      <c r="R92" s="1"/>
      <c r="S92" s="447"/>
      <c r="T92" s="541">
        <f t="shared" si="38"/>
        <v>0</v>
      </c>
      <c r="U92" s="447"/>
      <c r="V92" s="1"/>
      <c r="W92" s="81"/>
      <c r="X92" s="490"/>
      <c r="Y92" s="42"/>
      <c r="Z92" s="44"/>
      <c r="AA92" s="56"/>
      <c r="AB92" s="188"/>
    </row>
    <row r="93" spans="1:29" hidden="1">
      <c r="B93" s="55"/>
      <c r="C93" s="2"/>
      <c r="D93" s="764" t="s">
        <v>318</v>
      </c>
      <c r="E93" s="764"/>
      <c r="F93" s="79"/>
      <c r="G93" s="664"/>
      <c r="H93" s="601"/>
      <c r="I93" s="392">
        <f t="shared" si="37"/>
        <v>0</v>
      </c>
      <c r="J93" s="447"/>
      <c r="K93" s="1"/>
      <c r="L93" s="1"/>
      <c r="M93" s="76">
        <f>I93</f>
        <v>0</v>
      </c>
      <c r="N93" s="75"/>
      <c r="O93" s="1"/>
      <c r="P93" s="1"/>
      <c r="Q93" s="1"/>
      <c r="R93" s="1"/>
      <c r="S93" s="447"/>
      <c r="T93" s="541">
        <f t="shared" si="38"/>
        <v>0</v>
      </c>
      <c r="U93" s="447"/>
      <c r="V93" s="1"/>
      <c r="W93" s="81"/>
      <c r="X93" s="490"/>
      <c r="Y93" s="42"/>
      <c r="Z93" s="44"/>
      <c r="AA93" s="56"/>
      <c r="AB93" s="188"/>
    </row>
    <row r="94" spans="1:29" hidden="1">
      <c r="B94" s="55"/>
      <c r="C94" s="2"/>
      <c r="D94" s="764" t="s">
        <v>319</v>
      </c>
      <c r="E94" s="764"/>
      <c r="F94" s="79"/>
      <c r="G94" s="664"/>
      <c r="H94" s="601"/>
      <c r="I94" s="392">
        <f t="shared" si="37"/>
        <v>0</v>
      </c>
      <c r="J94" s="447"/>
      <c r="K94" s="1"/>
      <c r="L94" s="1"/>
      <c r="M94" s="76">
        <f>I94</f>
        <v>0</v>
      </c>
      <c r="N94" s="75"/>
      <c r="O94" s="1"/>
      <c r="P94" s="1"/>
      <c r="Q94" s="1"/>
      <c r="R94" s="1"/>
      <c r="S94" s="447"/>
      <c r="T94" s="541">
        <f t="shared" si="38"/>
        <v>0</v>
      </c>
      <c r="U94" s="447"/>
      <c r="V94" s="1"/>
      <c r="W94" s="81"/>
      <c r="X94" s="490"/>
      <c r="Y94" s="42"/>
      <c r="Z94" s="44"/>
      <c r="AA94" s="56"/>
      <c r="AB94" s="188"/>
      <c r="AC94" s="188"/>
    </row>
    <row r="95" spans="1:29" s="18" customFormat="1" hidden="1">
      <c r="A95" s="127"/>
      <c r="B95" s="92" t="s">
        <v>736</v>
      </c>
      <c r="C95" s="769" t="s">
        <v>37</v>
      </c>
      <c r="D95" s="770"/>
      <c r="E95" s="770"/>
      <c r="F95" s="93">
        <f t="shared" ref="F95:H95" si="58">F96+F99+F100+F101+F102</f>
        <v>0</v>
      </c>
      <c r="G95" s="663">
        <f t="shared" ref="G95" si="59">G96+G99+G100+G101+G102</f>
        <v>0</v>
      </c>
      <c r="H95" s="600">
        <f t="shared" si="58"/>
        <v>0</v>
      </c>
      <c r="I95" s="391">
        <f t="shared" si="37"/>
        <v>0</v>
      </c>
      <c r="J95" s="445">
        <f t="shared" ref="J95:M95" si="60">J96+J99+J100+J101+J102</f>
        <v>0</v>
      </c>
      <c r="K95" s="95">
        <f t="shared" ref="K95:L95" si="61">K96+K99+K100+K101+K102</f>
        <v>0</v>
      </c>
      <c r="L95" s="95">
        <f t="shared" si="61"/>
        <v>0</v>
      </c>
      <c r="M95" s="96">
        <f t="shared" si="60"/>
        <v>0</v>
      </c>
      <c r="N95" s="94">
        <f>N96+N99+N100+N101+N102</f>
        <v>0</v>
      </c>
      <c r="O95" s="95">
        <f t="shared" ref="O95:Z95" si="62">O96+O99+O100+O101+O102</f>
        <v>0</v>
      </c>
      <c r="P95" s="95">
        <f t="shared" si="62"/>
        <v>0</v>
      </c>
      <c r="Q95" s="95">
        <f t="shared" si="62"/>
        <v>0</v>
      </c>
      <c r="R95" s="95">
        <f t="shared" si="62"/>
        <v>0</v>
      </c>
      <c r="S95" s="445">
        <f t="shared" si="62"/>
        <v>0</v>
      </c>
      <c r="T95" s="539">
        <f t="shared" si="38"/>
        <v>0</v>
      </c>
      <c r="U95" s="445">
        <f t="shared" si="62"/>
        <v>0</v>
      </c>
      <c r="V95" s="95">
        <f t="shared" si="62"/>
        <v>0</v>
      </c>
      <c r="W95" s="98">
        <f t="shared" si="62"/>
        <v>0</v>
      </c>
      <c r="X95" s="489">
        <f t="shared" si="62"/>
        <v>0</v>
      </c>
      <c r="Y95" s="97">
        <f t="shared" si="62"/>
        <v>0</v>
      </c>
      <c r="Z95" s="99">
        <f t="shared" si="62"/>
        <v>0</v>
      </c>
      <c r="AA95" s="52"/>
      <c r="AB95" s="188"/>
      <c r="AC95" s="188"/>
    </row>
    <row r="96" spans="1:29" s="41" customFormat="1" hidden="1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H96" si="63">F97+F98</f>
        <v>0</v>
      </c>
      <c r="G96" s="660">
        <f t="shared" ref="G96" si="64">G97+G98</f>
        <v>0</v>
      </c>
      <c r="H96" s="599">
        <f t="shared" si="63"/>
        <v>0</v>
      </c>
      <c r="I96" s="390">
        <f t="shared" si="37"/>
        <v>0</v>
      </c>
      <c r="J96" s="446">
        <f t="shared" ref="J96:M96" si="65">J97+J98</f>
        <v>0</v>
      </c>
      <c r="K96" s="13">
        <f t="shared" ref="K96:L96" si="66">K97+K98</f>
        <v>0</v>
      </c>
      <c r="L96" s="13">
        <f t="shared" si="66"/>
        <v>0</v>
      </c>
      <c r="M96" s="78">
        <f t="shared" si="65"/>
        <v>0</v>
      </c>
      <c r="N96" s="77">
        <f>N97+N98</f>
        <v>0</v>
      </c>
      <c r="O96" s="13">
        <f t="shared" ref="O96:Z96" si="67">O97+O98</f>
        <v>0</v>
      </c>
      <c r="P96" s="13">
        <f t="shared" si="67"/>
        <v>0</v>
      </c>
      <c r="Q96" s="13">
        <f t="shared" si="67"/>
        <v>0</v>
      </c>
      <c r="R96" s="13">
        <f t="shared" si="67"/>
        <v>0</v>
      </c>
      <c r="S96" s="446">
        <f t="shared" si="67"/>
        <v>0</v>
      </c>
      <c r="T96" s="540">
        <f t="shared" si="38"/>
        <v>0</v>
      </c>
      <c r="U96" s="446">
        <f t="shared" si="67"/>
        <v>0</v>
      </c>
      <c r="V96" s="13">
        <f t="shared" si="67"/>
        <v>0</v>
      </c>
      <c r="W96" s="82">
        <f t="shared" si="67"/>
        <v>0</v>
      </c>
      <c r="X96" s="488">
        <f t="shared" si="67"/>
        <v>0</v>
      </c>
      <c r="Y96" s="43">
        <f t="shared" si="67"/>
        <v>0</v>
      </c>
      <c r="Z96" s="45">
        <f t="shared" si="67"/>
        <v>0</v>
      </c>
      <c r="AA96" s="54"/>
      <c r="AB96" s="203"/>
    </row>
    <row r="97" spans="1:29" hidden="1">
      <c r="B97" s="55"/>
      <c r="C97" s="2"/>
      <c r="D97" s="764" t="s">
        <v>399</v>
      </c>
      <c r="E97" s="779"/>
      <c r="F97" s="79"/>
      <c r="G97" s="664"/>
      <c r="H97" s="601"/>
      <c r="I97" s="392">
        <f t="shared" si="37"/>
        <v>0</v>
      </c>
      <c r="J97" s="447"/>
      <c r="K97" s="1"/>
      <c r="L97" s="1"/>
      <c r="M97" s="76">
        <f>I97</f>
        <v>0</v>
      </c>
      <c r="N97" s="75"/>
      <c r="O97" s="1"/>
      <c r="P97" s="1"/>
      <c r="Q97" s="1"/>
      <c r="R97" s="1"/>
      <c r="S97" s="447"/>
      <c r="T97" s="541">
        <f t="shared" si="38"/>
        <v>0</v>
      </c>
      <c r="U97" s="447"/>
      <c r="V97" s="1"/>
      <c r="W97" s="81"/>
      <c r="X97" s="490"/>
      <c r="Y97" s="42"/>
      <c r="Z97" s="44"/>
      <c r="AA97" s="56"/>
      <c r="AB97" s="188"/>
      <c r="AC97" s="188"/>
    </row>
    <row r="98" spans="1:29" hidden="1">
      <c r="B98" s="55"/>
      <c r="C98" s="2"/>
      <c r="D98" s="764" t="s">
        <v>400</v>
      </c>
      <c r="E98" s="779"/>
      <c r="F98" s="79"/>
      <c r="G98" s="664"/>
      <c r="H98" s="601"/>
      <c r="I98" s="392">
        <f t="shared" si="37"/>
        <v>0</v>
      </c>
      <c r="J98" s="447"/>
      <c r="K98" s="1"/>
      <c r="L98" s="1"/>
      <c r="M98" s="76">
        <f>I98</f>
        <v>0</v>
      </c>
      <c r="N98" s="208"/>
      <c r="O98" s="1"/>
      <c r="P98" s="1"/>
      <c r="Q98" s="1"/>
      <c r="R98" s="1"/>
      <c r="S98" s="447"/>
      <c r="T98" s="541">
        <f t="shared" si="38"/>
        <v>0</v>
      </c>
      <c r="U98" s="447"/>
      <c r="V98" s="1"/>
      <c r="W98" s="81"/>
      <c r="X98" s="490"/>
      <c r="Y98" s="42"/>
      <c r="Z98" s="44"/>
      <c r="AA98" s="56"/>
      <c r="AB98" s="188"/>
      <c r="AC98" s="188"/>
    </row>
    <row r="99" spans="1:29" s="41" customFormat="1" hidden="1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60"/>
      <c r="H99" s="599"/>
      <c r="I99" s="390">
        <f t="shared" si="37"/>
        <v>0</v>
      </c>
      <c r="J99" s="446"/>
      <c r="K99" s="13"/>
      <c r="L99" s="13"/>
      <c r="M99" s="78">
        <f>I99</f>
        <v>0</v>
      </c>
      <c r="N99" s="77"/>
      <c r="O99" s="13"/>
      <c r="P99" s="13"/>
      <c r="Q99" s="13"/>
      <c r="R99" s="13"/>
      <c r="S99" s="446"/>
      <c r="T99" s="540">
        <f t="shared" si="38"/>
        <v>0</v>
      </c>
      <c r="U99" s="446"/>
      <c r="V99" s="13"/>
      <c r="W99" s="82"/>
      <c r="X99" s="488"/>
      <c r="Y99" s="43"/>
      <c r="Z99" s="45"/>
      <c r="AA99" s="54"/>
      <c r="AB99" s="188"/>
      <c r="AC99" s="188"/>
    </row>
    <row r="100" spans="1:29" s="41" customFormat="1" hidden="1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60"/>
      <c r="H100" s="599"/>
      <c r="I100" s="390">
        <f t="shared" si="37"/>
        <v>0</v>
      </c>
      <c r="J100" s="446"/>
      <c r="K100" s="13"/>
      <c r="L100" s="13"/>
      <c r="M100" s="78">
        <f>I100</f>
        <v>0</v>
      </c>
      <c r="N100" s="77"/>
      <c r="O100" s="13"/>
      <c r="P100" s="13"/>
      <c r="Q100" s="13"/>
      <c r="R100" s="13"/>
      <c r="S100" s="446"/>
      <c r="T100" s="540">
        <f t="shared" si="38"/>
        <v>0</v>
      </c>
      <c r="U100" s="446"/>
      <c r="V100" s="13"/>
      <c r="W100" s="82"/>
      <c r="X100" s="488"/>
      <c r="Y100" s="43"/>
      <c r="Z100" s="45"/>
      <c r="AA100" s="54"/>
      <c r="AB100" s="188"/>
      <c r="AC100" s="188"/>
    </row>
    <row r="101" spans="1:29" s="41" customFormat="1" hidden="1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60"/>
      <c r="H101" s="599"/>
      <c r="I101" s="390">
        <f t="shared" si="37"/>
        <v>0</v>
      </c>
      <c r="J101" s="446"/>
      <c r="K101" s="13"/>
      <c r="L101" s="13"/>
      <c r="M101" s="78">
        <f>I101</f>
        <v>0</v>
      </c>
      <c r="N101" s="77"/>
      <c r="O101" s="13"/>
      <c r="P101" s="13"/>
      <c r="Q101" s="13"/>
      <c r="R101" s="13"/>
      <c r="S101" s="446"/>
      <c r="T101" s="540">
        <f t="shared" si="38"/>
        <v>0</v>
      </c>
      <c r="U101" s="446"/>
      <c r="V101" s="13"/>
      <c r="W101" s="82"/>
      <c r="X101" s="488"/>
      <c r="Y101" s="43"/>
      <c r="Z101" s="45"/>
      <c r="AA101" s="54"/>
      <c r="AB101" s="188"/>
      <c r="AC101" s="188"/>
    </row>
    <row r="102" spans="1:29" s="41" customFormat="1" hidden="1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H102" si="68">F103+F104+F105</f>
        <v>0</v>
      </c>
      <c r="G102" s="660">
        <f t="shared" ref="G102" si="69">G103+G104+G105</f>
        <v>0</v>
      </c>
      <c r="H102" s="599">
        <f t="shared" si="68"/>
        <v>0</v>
      </c>
      <c r="I102" s="390">
        <f t="shared" si="37"/>
        <v>0</v>
      </c>
      <c r="J102" s="446">
        <f t="shared" ref="J102:M102" si="70">J103+J104+J105</f>
        <v>0</v>
      </c>
      <c r="K102" s="13">
        <f t="shared" ref="K102:L102" si="71">K103+K104+K105</f>
        <v>0</v>
      </c>
      <c r="L102" s="13">
        <f t="shared" si="71"/>
        <v>0</v>
      </c>
      <c r="M102" s="78">
        <f t="shared" si="70"/>
        <v>0</v>
      </c>
      <c r="N102" s="77">
        <f>N103+N104+N105</f>
        <v>0</v>
      </c>
      <c r="O102" s="13">
        <f t="shared" ref="O102:Z102" si="72">O103+O104+O105</f>
        <v>0</v>
      </c>
      <c r="P102" s="13">
        <f t="shared" si="72"/>
        <v>0</v>
      </c>
      <c r="Q102" s="13">
        <f t="shared" si="72"/>
        <v>0</v>
      </c>
      <c r="R102" s="13">
        <f t="shared" si="72"/>
        <v>0</v>
      </c>
      <c r="S102" s="446">
        <f t="shared" si="72"/>
        <v>0</v>
      </c>
      <c r="T102" s="540">
        <f t="shared" si="38"/>
        <v>0</v>
      </c>
      <c r="U102" s="446">
        <f t="shared" si="72"/>
        <v>0</v>
      </c>
      <c r="V102" s="13">
        <f t="shared" si="72"/>
        <v>0</v>
      </c>
      <c r="W102" s="82">
        <f t="shared" si="72"/>
        <v>0</v>
      </c>
      <c r="X102" s="488">
        <f t="shared" si="72"/>
        <v>0</v>
      </c>
      <c r="Y102" s="43">
        <f t="shared" si="72"/>
        <v>0</v>
      </c>
      <c r="Z102" s="45">
        <f t="shared" si="72"/>
        <v>0</v>
      </c>
      <c r="AA102" s="54"/>
      <c r="AB102" s="188"/>
      <c r="AC102" s="188"/>
    </row>
    <row r="103" spans="1:29" hidden="1">
      <c r="B103" s="55"/>
      <c r="C103" s="2"/>
      <c r="D103" s="235" t="s">
        <v>320</v>
      </c>
      <c r="E103" s="238"/>
      <c r="F103" s="79"/>
      <c r="G103" s="664"/>
      <c r="H103" s="601"/>
      <c r="I103" s="392">
        <f t="shared" si="37"/>
        <v>0</v>
      </c>
      <c r="J103" s="447"/>
      <c r="K103" s="1"/>
      <c r="L103" s="1"/>
      <c r="M103" s="76">
        <f>I103</f>
        <v>0</v>
      </c>
      <c r="N103" s="75"/>
      <c r="O103" s="1"/>
      <c r="P103" s="1"/>
      <c r="Q103" s="1"/>
      <c r="R103" s="1"/>
      <c r="S103" s="447"/>
      <c r="T103" s="541">
        <f t="shared" si="38"/>
        <v>0</v>
      </c>
      <c r="U103" s="447"/>
      <c r="V103" s="1"/>
      <c r="W103" s="81"/>
      <c r="X103" s="490"/>
      <c r="Y103" s="42"/>
      <c r="Z103" s="44"/>
      <c r="AA103" s="56"/>
      <c r="AB103" s="188"/>
      <c r="AC103" s="188"/>
    </row>
    <row r="104" spans="1:29" hidden="1">
      <c r="B104" s="55"/>
      <c r="C104" s="2"/>
      <c r="D104" s="235" t="s">
        <v>321</v>
      </c>
      <c r="E104" s="238"/>
      <c r="F104" s="79"/>
      <c r="G104" s="664"/>
      <c r="H104" s="601"/>
      <c r="I104" s="392">
        <f t="shared" si="37"/>
        <v>0</v>
      </c>
      <c r="J104" s="447"/>
      <c r="K104" s="1"/>
      <c r="L104" s="1"/>
      <c r="M104" s="76">
        <f>I104</f>
        <v>0</v>
      </c>
      <c r="N104" s="75"/>
      <c r="O104" s="1"/>
      <c r="P104" s="1"/>
      <c r="Q104" s="1"/>
      <c r="R104" s="1"/>
      <c r="S104" s="447"/>
      <c r="T104" s="541">
        <f t="shared" si="38"/>
        <v>0</v>
      </c>
      <c r="U104" s="447"/>
      <c r="V104" s="1"/>
      <c r="W104" s="81"/>
      <c r="X104" s="490"/>
      <c r="Y104" s="42"/>
      <c r="Z104" s="44"/>
      <c r="AA104" s="56"/>
      <c r="AB104" s="188"/>
      <c r="AC104" s="188"/>
    </row>
    <row r="105" spans="1:29" hidden="1">
      <c r="B105" s="55"/>
      <c r="C105" s="2"/>
      <c r="D105" s="235" t="s">
        <v>401</v>
      </c>
      <c r="E105" s="238"/>
      <c r="F105" s="79"/>
      <c r="G105" s="664"/>
      <c r="H105" s="601"/>
      <c r="I105" s="392">
        <f t="shared" si="37"/>
        <v>0</v>
      </c>
      <c r="J105" s="447"/>
      <c r="K105" s="1"/>
      <c r="L105" s="1"/>
      <c r="M105" s="76">
        <f>I105</f>
        <v>0</v>
      </c>
      <c r="N105" s="75"/>
      <c r="O105" s="1"/>
      <c r="P105" s="1"/>
      <c r="Q105" s="1"/>
      <c r="R105" s="1"/>
      <c r="S105" s="447"/>
      <c r="T105" s="541">
        <f t="shared" si="38"/>
        <v>0</v>
      </c>
      <c r="U105" s="447"/>
      <c r="V105" s="1"/>
      <c r="W105" s="81"/>
      <c r="X105" s="490"/>
      <c r="Y105" s="42"/>
      <c r="Z105" s="44"/>
      <c r="AA105" s="56"/>
      <c r="AB105" s="188"/>
      <c r="AC105" s="188"/>
    </row>
    <row r="106" spans="1:29" s="18" customFormat="1" hidden="1">
      <c r="A106" s="127" t="s">
        <v>41</v>
      </c>
      <c r="B106" s="92" t="s">
        <v>739</v>
      </c>
      <c r="C106" s="769" t="s">
        <v>42</v>
      </c>
      <c r="D106" s="770"/>
      <c r="E106" s="770"/>
      <c r="F106" s="93">
        <f t="shared" ref="F106:H106" si="73">F107+F108+F109+F110+F111+F112+F113+F114+F115+F116+F117+F118</f>
        <v>0</v>
      </c>
      <c r="G106" s="663">
        <f t="shared" ref="G106" si="74">G107+G108+G109+G110+G111+G112+G113+G114+G115+G116+G117+G118</f>
        <v>0</v>
      </c>
      <c r="H106" s="600">
        <f t="shared" si="73"/>
        <v>0</v>
      </c>
      <c r="I106" s="391">
        <f t="shared" si="37"/>
        <v>0</v>
      </c>
      <c r="J106" s="445">
        <f t="shared" ref="J106:Z106" si="75">J107+J108+J109+J110+J111+J112+J113+J114+J115+J116+J117+J118</f>
        <v>0</v>
      </c>
      <c r="K106" s="95">
        <f t="shared" ref="K106:L106" si="76">K107+K108+K109+K110+K111+K112+K113+K114+K115+K116+K117+K118</f>
        <v>0</v>
      </c>
      <c r="L106" s="95">
        <f t="shared" si="76"/>
        <v>0</v>
      </c>
      <c r="M106" s="96">
        <f t="shared" si="75"/>
        <v>0</v>
      </c>
      <c r="N106" s="94">
        <f t="shared" si="75"/>
        <v>0</v>
      </c>
      <c r="O106" s="95">
        <f t="shared" si="75"/>
        <v>0</v>
      </c>
      <c r="P106" s="95">
        <f t="shared" si="75"/>
        <v>0</v>
      </c>
      <c r="Q106" s="95">
        <f t="shared" si="75"/>
        <v>0</v>
      </c>
      <c r="R106" s="95">
        <f t="shared" si="75"/>
        <v>0</v>
      </c>
      <c r="S106" s="445">
        <f t="shared" si="75"/>
        <v>0</v>
      </c>
      <c r="T106" s="539">
        <f t="shared" si="38"/>
        <v>0</v>
      </c>
      <c r="U106" s="445">
        <f t="shared" si="75"/>
        <v>0</v>
      </c>
      <c r="V106" s="95">
        <f t="shared" si="75"/>
        <v>0</v>
      </c>
      <c r="W106" s="98">
        <f t="shared" si="75"/>
        <v>0</v>
      </c>
      <c r="X106" s="489">
        <f t="shared" si="75"/>
        <v>0</v>
      </c>
      <c r="Y106" s="97">
        <f t="shared" si="75"/>
        <v>0</v>
      </c>
      <c r="Z106" s="99">
        <f t="shared" si="75"/>
        <v>0</v>
      </c>
      <c r="AA106" s="52"/>
      <c r="AB106" s="188"/>
      <c r="AC106" s="188"/>
    </row>
    <row r="107" spans="1:29" hidden="1">
      <c r="B107" s="55"/>
      <c r="C107" s="2"/>
      <c r="D107" s="764" t="s">
        <v>322</v>
      </c>
      <c r="E107" s="764"/>
      <c r="F107" s="79"/>
      <c r="G107" s="664"/>
      <c r="H107" s="601"/>
      <c r="I107" s="392">
        <f t="shared" si="37"/>
        <v>0</v>
      </c>
      <c r="J107" s="447"/>
      <c r="K107" s="1"/>
      <c r="L107" s="1"/>
      <c r="M107" s="76">
        <f t="shared" ref="M107:M118" si="77">I107</f>
        <v>0</v>
      </c>
      <c r="N107" s="75"/>
      <c r="O107" s="1"/>
      <c r="P107" s="1"/>
      <c r="Q107" s="1"/>
      <c r="R107" s="1"/>
      <c r="S107" s="447"/>
      <c r="T107" s="541">
        <f t="shared" si="38"/>
        <v>0</v>
      </c>
      <c r="U107" s="447"/>
      <c r="V107" s="1"/>
      <c r="W107" s="81"/>
      <c r="X107" s="490"/>
      <c r="Y107" s="42"/>
      <c r="Z107" s="44"/>
      <c r="AA107" s="56"/>
      <c r="AB107" s="188"/>
      <c r="AC107" s="188" t="e">
        <f>AB107-#REF!</f>
        <v>#REF!</v>
      </c>
    </row>
    <row r="108" spans="1:29" hidden="1">
      <c r="B108" s="55"/>
      <c r="C108" s="2"/>
      <c r="D108" s="764" t="s">
        <v>323</v>
      </c>
      <c r="E108" s="764"/>
      <c r="F108" s="79"/>
      <c r="G108" s="664"/>
      <c r="H108" s="601"/>
      <c r="I108" s="392">
        <f t="shared" si="37"/>
        <v>0</v>
      </c>
      <c r="J108" s="447"/>
      <c r="K108" s="1"/>
      <c r="L108" s="1"/>
      <c r="M108" s="76">
        <f t="shared" si="77"/>
        <v>0</v>
      </c>
      <c r="N108" s="75"/>
      <c r="O108" s="1"/>
      <c r="P108" s="1"/>
      <c r="Q108" s="1"/>
      <c r="R108" s="1"/>
      <c r="S108" s="447"/>
      <c r="T108" s="541">
        <f t="shared" si="38"/>
        <v>0</v>
      </c>
      <c r="U108" s="447"/>
      <c r="V108" s="1"/>
      <c r="W108" s="81"/>
      <c r="X108" s="490"/>
      <c r="Y108" s="42"/>
      <c r="Z108" s="44"/>
      <c r="AA108" s="56"/>
      <c r="AB108" s="188"/>
      <c r="AC108" s="188" t="e">
        <f>AB108-#REF!</f>
        <v>#REF!</v>
      </c>
    </row>
    <row r="109" spans="1:29" hidden="1">
      <c r="B109" s="55"/>
      <c r="C109" s="2"/>
      <c r="D109" s="764" t="s">
        <v>324</v>
      </c>
      <c r="E109" s="764"/>
      <c r="F109" s="79"/>
      <c r="G109" s="664"/>
      <c r="H109" s="601"/>
      <c r="I109" s="392">
        <f t="shared" si="37"/>
        <v>0</v>
      </c>
      <c r="J109" s="447"/>
      <c r="K109" s="1"/>
      <c r="L109" s="1"/>
      <c r="M109" s="76">
        <f t="shared" si="77"/>
        <v>0</v>
      </c>
      <c r="N109" s="75"/>
      <c r="O109" s="1"/>
      <c r="P109" s="1"/>
      <c r="Q109" s="1"/>
      <c r="R109" s="1"/>
      <c r="S109" s="447"/>
      <c r="T109" s="541">
        <f t="shared" si="38"/>
        <v>0</v>
      </c>
      <c r="U109" s="447"/>
      <c r="V109" s="1"/>
      <c r="W109" s="81"/>
      <c r="X109" s="490"/>
      <c r="Y109" s="42"/>
      <c r="Z109" s="44"/>
      <c r="AA109" s="56"/>
      <c r="AB109" s="188"/>
      <c r="AC109" s="188" t="e">
        <f>AB109-#REF!</f>
        <v>#REF!</v>
      </c>
    </row>
    <row r="110" spans="1:29" hidden="1">
      <c r="B110" s="55"/>
      <c r="C110" s="2"/>
      <c r="D110" s="764" t="s">
        <v>325</v>
      </c>
      <c r="E110" s="764"/>
      <c r="F110" s="79"/>
      <c r="G110" s="664"/>
      <c r="H110" s="601"/>
      <c r="I110" s="392">
        <f t="shared" si="37"/>
        <v>0</v>
      </c>
      <c r="J110" s="447"/>
      <c r="K110" s="1"/>
      <c r="L110" s="1"/>
      <c r="M110" s="76">
        <f t="shared" si="77"/>
        <v>0</v>
      </c>
      <c r="N110" s="75"/>
      <c r="O110" s="1"/>
      <c r="P110" s="1"/>
      <c r="Q110" s="1"/>
      <c r="R110" s="1"/>
      <c r="S110" s="447"/>
      <c r="T110" s="541">
        <f t="shared" si="38"/>
        <v>0</v>
      </c>
      <c r="U110" s="447"/>
      <c r="V110" s="1"/>
      <c r="W110" s="81"/>
      <c r="X110" s="490"/>
      <c r="Y110" s="42"/>
      <c r="Z110" s="44"/>
      <c r="AA110" s="56"/>
      <c r="AB110" s="188"/>
      <c r="AC110" s="188" t="e">
        <f>AB110-#REF!</f>
        <v>#REF!</v>
      </c>
    </row>
    <row r="111" spans="1:29" hidden="1">
      <c r="B111" s="55"/>
      <c r="C111" s="2"/>
      <c r="D111" s="764" t="s">
        <v>326</v>
      </c>
      <c r="E111" s="764"/>
      <c r="F111" s="79"/>
      <c r="G111" s="664"/>
      <c r="H111" s="601"/>
      <c r="I111" s="392">
        <f t="shared" si="37"/>
        <v>0</v>
      </c>
      <c r="J111" s="447"/>
      <c r="K111" s="1"/>
      <c r="L111" s="1"/>
      <c r="M111" s="76">
        <f t="shared" si="77"/>
        <v>0</v>
      </c>
      <c r="N111" s="75"/>
      <c r="O111" s="1"/>
      <c r="P111" s="1"/>
      <c r="Q111" s="1"/>
      <c r="R111" s="1"/>
      <c r="S111" s="447"/>
      <c r="T111" s="541">
        <f t="shared" si="38"/>
        <v>0</v>
      </c>
      <c r="U111" s="447"/>
      <c r="V111" s="1"/>
      <c r="W111" s="81"/>
      <c r="X111" s="490"/>
      <c r="Y111" s="42"/>
      <c r="Z111" s="44"/>
      <c r="AA111" s="56"/>
      <c r="AB111" s="188"/>
      <c r="AC111" s="188" t="e">
        <f>AB111-#REF!</f>
        <v>#REF!</v>
      </c>
    </row>
    <row r="112" spans="1:29" hidden="1">
      <c r="B112" s="55"/>
      <c r="C112" s="2"/>
      <c r="D112" s="764" t="s">
        <v>327</v>
      </c>
      <c r="E112" s="764"/>
      <c r="F112" s="79"/>
      <c r="G112" s="664"/>
      <c r="H112" s="601"/>
      <c r="I112" s="392">
        <f t="shared" si="37"/>
        <v>0</v>
      </c>
      <c r="J112" s="447"/>
      <c r="K112" s="1"/>
      <c r="L112" s="1"/>
      <c r="M112" s="76">
        <f t="shared" si="77"/>
        <v>0</v>
      </c>
      <c r="N112" s="75"/>
      <c r="O112" s="1"/>
      <c r="P112" s="1"/>
      <c r="Q112" s="1"/>
      <c r="R112" s="1"/>
      <c r="S112" s="447"/>
      <c r="T112" s="541">
        <f t="shared" si="38"/>
        <v>0</v>
      </c>
      <c r="U112" s="447"/>
      <c r="V112" s="1"/>
      <c r="W112" s="81"/>
      <c r="X112" s="490"/>
      <c r="Y112" s="42"/>
      <c r="Z112" s="44"/>
      <c r="AA112" s="56"/>
      <c r="AB112" s="188"/>
      <c r="AC112" s="188" t="e">
        <f>AB112-#REF!</f>
        <v>#REF!</v>
      </c>
    </row>
    <row r="113" spans="1:29" hidden="1">
      <c r="B113" s="55"/>
      <c r="C113" s="2"/>
      <c r="D113" s="764" t="s">
        <v>328</v>
      </c>
      <c r="E113" s="764"/>
      <c r="F113" s="79"/>
      <c r="G113" s="664"/>
      <c r="H113" s="601"/>
      <c r="I113" s="392">
        <f t="shared" si="37"/>
        <v>0</v>
      </c>
      <c r="J113" s="447"/>
      <c r="K113" s="1"/>
      <c r="L113" s="1"/>
      <c r="M113" s="76">
        <f t="shared" si="77"/>
        <v>0</v>
      </c>
      <c r="N113" s="75"/>
      <c r="O113" s="1"/>
      <c r="P113" s="1"/>
      <c r="Q113" s="1"/>
      <c r="R113" s="1"/>
      <c r="S113" s="447"/>
      <c r="T113" s="541">
        <f t="shared" si="38"/>
        <v>0</v>
      </c>
      <c r="U113" s="447"/>
      <c r="V113" s="1"/>
      <c r="W113" s="81"/>
      <c r="X113" s="490"/>
      <c r="Y113" s="42"/>
      <c r="Z113" s="44"/>
      <c r="AA113" s="56"/>
      <c r="AB113" s="188"/>
      <c r="AC113" s="188" t="e">
        <f>AB113-#REF!</f>
        <v>#REF!</v>
      </c>
    </row>
    <row r="114" spans="1:29" hidden="1">
      <c r="B114" s="55"/>
      <c r="C114" s="2"/>
      <c r="D114" s="764" t="s">
        <v>329</v>
      </c>
      <c r="E114" s="764"/>
      <c r="F114" s="79"/>
      <c r="G114" s="664"/>
      <c r="H114" s="601"/>
      <c r="I114" s="392">
        <f t="shared" si="37"/>
        <v>0</v>
      </c>
      <c r="J114" s="447"/>
      <c r="K114" s="1"/>
      <c r="L114" s="1"/>
      <c r="M114" s="76">
        <f t="shared" si="77"/>
        <v>0</v>
      </c>
      <c r="N114" s="75"/>
      <c r="O114" s="1"/>
      <c r="P114" s="1"/>
      <c r="Q114" s="1"/>
      <c r="R114" s="1"/>
      <c r="S114" s="447"/>
      <c r="T114" s="541">
        <f t="shared" si="38"/>
        <v>0</v>
      </c>
      <c r="U114" s="447"/>
      <c r="V114" s="1"/>
      <c r="W114" s="81"/>
      <c r="X114" s="490"/>
      <c r="Y114" s="42"/>
      <c r="Z114" s="44"/>
      <c r="AA114" s="56"/>
      <c r="AB114" s="188"/>
      <c r="AC114" s="188" t="e">
        <f>AB114-#REF!</f>
        <v>#REF!</v>
      </c>
    </row>
    <row r="115" spans="1:29" hidden="1">
      <c r="B115" s="55"/>
      <c r="C115" s="2"/>
      <c r="D115" s="764" t="s">
        <v>330</v>
      </c>
      <c r="E115" s="764"/>
      <c r="F115" s="79"/>
      <c r="G115" s="664"/>
      <c r="H115" s="601"/>
      <c r="I115" s="392">
        <f t="shared" si="37"/>
        <v>0</v>
      </c>
      <c r="J115" s="447"/>
      <c r="K115" s="1"/>
      <c r="L115" s="1"/>
      <c r="M115" s="76">
        <f t="shared" si="77"/>
        <v>0</v>
      </c>
      <c r="N115" s="75"/>
      <c r="O115" s="1"/>
      <c r="P115" s="1"/>
      <c r="Q115" s="1"/>
      <c r="R115" s="1"/>
      <c r="S115" s="447"/>
      <c r="T115" s="541">
        <f t="shared" si="38"/>
        <v>0</v>
      </c>
      <c r="U115" s="447"/>
      <c r="V115" s="1"/>
      <c r="W115" s="81"/>
      <c r="X115" s="490"/>
      <c r="Y115" s="42"/>
      <c r="Z115" s="44"/>
      <c r="AA115" s="56"/>
      <c r="AB115" s="188"/>
      <c r="AC115" s="188" t="e">
        <f>AB115-#REF!</f>
        <v>#REF!</v>
      </c>
    </row>
    <row r="116" spans="1:29" hidden="1">
      <c r="B116" s="57"/>
      <c r="C116" s="20"/>
      <c r="D116" s="764" t="s">
        <v>868</v>
      </c>
      <c r="E116" s="779"/>
      <c r="F116" s="79"/>
      <c r="G116" s="664"/>
      <c r="H116" s="601"/>
      <c r="I116" s="392">
        <f t="shared" si="37"/>
        <v>0</v>
      </c>
      <c r="J116" s="447"/>
      <c r="K116" s="1"/>
      <c r="L116" s="1"/>
      <c r="M116" s="76">
        <f t="shared" si="77"/>
        <v>0</v>
      </c>
      <c r="N116" s="75"/>
      <c r="O116" s="1"/>
      <c r="P116" s="1"/>
      <c r="Q116" s="1"/>
      <c r="R116" s="1"/>
      <c r="S116" s="447"/>
      <c r="T116" s="541">
        <f t="shared" si="38"/>
        <v>0</v>
      </c>
      <c r="U116" s="447"/>
      <c r="V116" s="1"/>
      <c r="W116" s="81"/>
      <c r="X116" s="490"/>
      <c r="Y116" s="42"/>
      <c r="Z116" s="44"/>
      <c r="AA116" s="56"/>
      <c r="AB116" s="188"/>
      <c r="AC116" s="188"/>
    </row>
    <row r="117" spans="1:29" hidden="1">
      <c r="B117" s="57"/>
      <c r="C117" s="20"/>
      <c r="D117" s="764" t="s">
        <v>869</v>
      </c>
      <c r="E117" s="779"/>
      <c r="F117" s="79"/>
      <c r="G117" s="664"/>
      <c r="H117" s="601"/>
      <c r="I117" s="392">
        <f t="shared" si="37"/>
        <v>0</v>
      </c>
      <c r="J117" s="447"/>
      <c r="K117" s="1"/>
      <c r="L117" s="1"/>
      <c r="M117" s="76">
        <f t="shared" si="77"/>
        <v>0</v>
      </c>
      <c r="N117" s="75"/>
      <c r="O117" s="1"/>
      <c r="P117" s="1"/>
      <c r="Q117" s="1"/>
      <c r="R117" s="1"/>
      <c r="S117" s="447"/>
      <c r="T117" s="541">
        <f t="shared" si="38"/>
        <v>0</v>
      </c>
      <c r="U117" s="447"/>
      <c r="V117" s="1"/>
      <c r="W117" s="81"/>
      <c r="X117" s="490"/>
      <c r="Y117" s="42"/>
      <c r="Z117" s="44"/>
      <c r="AA117" s="56"/>
      <c r="AB117" s="188"/>
      <c r="AC117" s="188"/>
    </row>
    <row r="118" spans="1:29" ht="15.75" hidden="1" thickBot="1">
      <c r="B118" s="57"/>
      <c r="C118" s="20"/>
      <c r="D118" s="772" t="s">
        <v>331</v>
      </c>
      <c r="E118" s="772"/>
      <c r="F118" s="79"/>
      <c r="G118" s="664"/>
      <c r="H118" s="601"/>
      <c r="I118" s="392">
        <f t="shared" si="37"/>
        <v>0</v>
      </c>
      <c r="J118" s="447"/>
      <c r="K118" s="1"/>
      <c r="L118" s="1"/>
      <c r="M118" s="76">
        <f t="shared" si="77"/>
        <v>0</v>
      </c>
      <c r="N118" s="75"/>
      <c r="O118" s="1"/>
      <c r="P118" s="1"/>
      <c r="Q118" s="1"/>
      <c r="R118" s="1"/>
      <c r="S118" s="447"/>
      <c r="T118" s="541">
        <f t="shared" si="38"/>
        <v>0</v>
      </c>
      <c r="U118" s="447"/>
      <c r="V118" s="1"/>
      <c r="W118" s="81"/>
      <c r="X118" s="490"/>
      <c r="Y118" s="42"/>
      <c r="Z118" s="44"/>
      <c r="AA118" s="56"/>
      <c r="AB118" s="188"/>
      <c r="AC118" s="188"/>
    </row>
    <row r="119" spans="1:29" ht="15.75" thickBot="1">
      <c r="B119" s="100" t="s">
        <v>43</v>
      </c>
      <c r="C119" s="773" t="s">
        <v>44</v>
      </c>
      <c r="D119" s="774"/>
      <c r="E119" s="774"/>
      <c r="F119" s="85">
        <f>F120+F121+F125+F130+F138+F141+F142+F143+F146+F149+F150</f>
        <v>7598280</v>
      </c>
      <c r="G119" s="661">
        <f>G120+G121+G125+G130+G138+G141+G142+G143+G146+G149+G150</f>
        <v>7599953</v>
      </c>
      <c r="H119" s="597">
        <f>H120+H121+H125+H130+H138+H141+H142+H143+H146+H149+H150</f>
        <v>7096714</v>
      </c>
      <c r="I119" s="388">
        <f t="shared" si="37"/>
        <v>7096715</v>
      </c>
      <c r="J119" s="442">
        <f t="shared" ref="J119:Z119" si="78">J120+J121+J125+J130+J138+J141+J142+J143+J146+J149+J150</f>
        <v>0</v>
      </c>
      <c r="K119" s="87">
        <f t="shared" si="78"/>
        <v>200215</v>
      </c>
      <c r="L119" s="87">
        <f t="shared" si="78"/>
        <v>5896500</v>
      </c>
      <c r="M119" s="88">
        <f t="shared" si="78"/>
        <v>1000000</v>
      </c>
      <c r="N119" s="86">
        <f t="shared" si="78"/>
        <v>839351</v>
      </c>
      <c r="O119" s="87">
        <f t="shared" si="78"/>
        <v>625545</v>
      </c>
      <c r="P119" s="87">
        <f t="shared" si="78"/>
        <v>695060</v>
      </c>
      <c r="Q119" s="87">
        <f t="shared" si="78"/>
        <v>418975</v>
      </c>
      <c r="R119" s="87">
        <f t="shared" si="78"/>
        <v>579127</v>
      </c>
      <c r="S119" s="442">
        <f t="shared" si="78"/>
        <v>270096</v>
      </c>
      <c r="T119" s="536">
        <f t="shared" si="38"/>
        <v>3428154</v>
      </c>
      <c r="U119" s="442">
        <f t="shared" si="78"/>
        <v>0</v>
      </c>
      <c r="V119" s="87">
        <f t="shared" si="78"/>
        <v>409216</v>
      </c>
      <c r="W119" s="90">
        <f t="shared" si="78"/>
        <v>852775</v>
      </c>
      <c r="X119" s="486">
        <f t="shared" si="78"/>
        <v>749841</v>
      </c>
      <c r="Y119" s="89">
        <f t="shared" si="78"/>
        <v>749841</v>
      </c>
      <c r="Z119" s="91">
        <f t="shared" si="78"/>
        <v>906888</v>
      </c>
      <c r="AA119" s="52"/>
      <c r="AB119" s="188"/>
    </row>
    <row r="120" spans="1:29" s="41" customFormat="1" hidden="1">
      <c r="A120" s="127" t="s">
        <v>45</v>
      </c>
      <c r="B120" s="125" t="s">
        <v>740</v>
      </c>
      <c r="C120" s="775" t="s">
        <v>402</v>
      </c>
      <c r="D120" s="776"/>
      <c r="E120" s="776"/>
      <c r="F120" s="109"/>
      <c r="G120" s="665"/>
      <c r="H120" s="602"/>
      <c r="I120" s="393">
        <f t="shared" si="37"/>
        <v>0</v>
      </c>
      <c r="J120" s="449"/>
      <c r="K120" s="111"/>
      <c r="L120" s="111"/>
      <c r="M120" s="112"/>
      <c r="N120" s="110"/>
      <c r="O120" s="111"/>
      <c r="P120" s="111"/>
      <c r="Q120" s="111"/>
      <c r="R120" s="111"/>
      <c r="S120" s="449"/>
      <c r="T120" s="543">
        <f t="shared" si="38"/>
        <v>0</v>
      </c>
      <c r="U120" s="449"/>
      <c r="V120" s="111"/>
      <c r="W120" s="114"/>
      <c r="X120" s="491"/>
      <c r="Y120" s="113"/>
      <c r="Z120" s="115"/>
      <c r="AA120" s="54"/>
      <c r="AB120" s="188"/>
    </row>
    <row r="121" spans="1:29" s="41" customFormat="1">
      <c r="A121" s="127" t="s">
        <v>46</v>
      </c>
      <c r="B121" s="108" t="s">
        <v>741</v>
      </c>
      <c r="C121" s="777" t="s">
        <v>47</v>
      </c>
      <c r="D121" s="778"/>
      <c r="E121" s="778"/>
      <c r="F121" s="109">
        <f t="shared" ref="F121:H121" si="79">F122+F123+F124</f>
        <v>200000</v>
      </c>
      <c r="G121" s="665">
        <f t="shared" ref="G121" si="80">G122+G123+G124</f>
        <v>200000</v>
      </c>
      <c r="H121" s="602">
        <f t="shared" si="79"/>
        <v>200000</v>
      </c>
      <c r="I121" s="393">
        <f t="shared" si="37"/>
        <v>200000</v>
      </c>
      <c r="J121" s="449">
        <f t="shared" ref="J121:M121" si="81">J122+J123+J124</f>
        <v>0</v>
      </c>
      <c r="K121" s="111">
        <f t="shared" ref="K121:L121" si="82">K122+K123+K124</f>
        <v>200000</v>
      </c>
      <c r="L121" s="111">
        <f t="shared" si="82"/>
        <v>0</v>
      </c>
      <c r="M121" s="112">
        <f t="shared" si="81"/>
        <v>0</v>
      </c>
      <c r="N121" s="110">
        <f>N122+N123+N124</f>
        <v>0</v>
      </c>
      <c r="O121" s="111">
        <f t="shared" ref="O121:Z121" si="83">O122+O123+O124</f>
        <v>0</v>
      </c>
      <c r="P121" s="111">
        <f t="shared" si="83"/>
        <v>30000</v>
      </c>
      <c r="Q121" s="111">
        <f t="shared" si="83"/>
        <v>0</v>
      </c>
      <c r="R121" s="111">
        <f t="shared" si="83"/>
        <v>20000</v>
      </c>
      <c r="S121" s="449">
        <f t="shared" si="83"/>
        <v>14000</v>
      </c>
      <c r="T121" s="543">
        <f t="shared" si="38"/>
        <v>64000</v>
      </c>
      <c r="U121" s="449">
        <f t="shared" si="83"/>
        <v>0</v>
      </c>
      <c r="V121" s="111">
        <f t="shared" si="83"/>
        <v>0</v>
      </c>
      <c r="W121" s="114">
        <f t="shared" si="83"/>
        <v>12000</v>
      </c>
      <c r="X121" s="491">
        <f t="shared" si="83"/>
        <v>40000</v>
      </c>
      <c r="Y121" s="113">
        <f t="shared" si="83"/>
        <v>40000</v>
      </c>
      <c r="Z121" s="115">
        <f t="shared" si="83"/>
        <v>44000</v>
      </c>
      <c r="AA121" s="54"/>
      <c r="AB121" s="188"/>
    </row>
    <row r="122" spans="1:29" s="209" customFormat="1" hidden="1">
      <c r="A122" s="127"/>
      <c r="B122" s="189"/>
      <c r="C122" s="198"/>
      <c r="D122" s="780" t="s">
        <v>332</v>
      </c>
      <c r="E122" s="780"/>
      <c r="F122" s="201"/>
      <c r="G122" s="666"/>
      <c r="H122" s="603"/>
      <c r="I122" s="394">
        <f t="shared" si="37"/>
        <v>0</v>
      </c>
      <c r="J122" s="444"/>
      <c r="K122" s="193"/>
      <c r="L122" s="193"/>
      <c r="M122" s="200"/>
      <c r="N122" s="199"/>
      <c r="O122" s="193"/>
      <c r="P122" s="193"/>
      <c r="Q122" s="193"/>
      <c r="R122" s="193"/>
      <c r="S122" s="444"/>
      <c r="T122" s="538">
        <f t="shared" si="38"/>
        <v>0</v>
      </c>
      <c r="U122" s="444"/>
      <c r="V122" s="193"/>
      <c r="W122" s="194"/>
      <c r="X122" s="492"/>
      <c r="Y122" s="192"/>
      <c r="Z122" s="195"/>
      <c r="AA122" s="239"/>
      <c r="AB122" s="210"/>
    </row>
    <row r="123" spans="1:29" s="209" customFormat="1" hidden="1">
      <c r="A123" s="127"/>
      <c r="B123" s="189"/>
      <c r="C123" s="198"/>
      <c r="D123" s="780" t="s">
        <v>333</v>
      </c>
      <c r="E123" s="780"/>
      <c r="F123" s="201"/>
      <c r="G123" s="666"/>
      <c r="H123" s="603"/>
      <c r="I123" s="394">
        <f t="shared" si="37"/>
        <v>0</v>
      </c>
      <c r="J123" s="444"/>
      <c r="K123" s="193"/>
      <c r="L123" s="193"/>
      <c r="M123" s="200"/>
      <c r="N123" s="199"/>
      <c r="O123" s="193"/>
      <c r="P123" s="193"/>
      <c r="Q123" s="193"/>
      <c r="R123" s="193"/>
      <c r="S123" s="444"/>
      <c r="T123" s="538">
        <f t="shared" si="38"/>
        <v>0</v>
      </c>
      <c r="U123" s="444"/>
      <c r="V123" s="193"/>
      <c r="W123" s="194"/>
      <c r="X123" s="492"/>
      <c r="Y123" s="192"/>
      <c r="Z123" s="195"/>
      <c r="AA123" s="239"/>
      <c r="AB123" s="210"/>
    </row>
    <row r="124" spans="1:29" s="209" customFormat="1">
      <c r="A124" s="127"/>
      <c r="B124" s="189"/>
      <c r="C124" s="198"/>
      <c r="D124" s="780" t="s">
        <v>403</v>
      </c>
      <c r="E124" s="780"/>
      <c r="F124" s="201">
        <v>200000</v>
      </c>
      <c r="G124" s="666">
        <v>200000</v>
      </c>
      <c r="H124" s="603">
        <v>200000</v>
      </c>
      <c r="I124" s="394">
        <f t="shared" si="37"/>
        <v>200000</v>
      </c>
      <c r="J124" s="444"/>
      <c r="K124" s="193">
        <f>I124</f>
        <v>200000</v>
      </c>
      <c r="L124" s="193"/>
      <c r="M124" s="200"/>
      <c r="N124" s="199"/>
      <c r="O124" s="193"/>
      <c r="P124" s="193">
        <v>30000</v>
      </c>
      <c r="Q124" s="193"/>
      <c r="R124" s="193">
        <v>20000</v>
      </c>
      <c r="S124" s="444">
        <v>14000</v>
      </c>
      <c r="T124" s="538">
        <f t="shared" si="38"/>
        <v>64000</v>
      </c>
      <c r="U124" s="444"/>
      <c r="V124" s="193"/>
      <c r="W124" s="194">
        <v>12000</v>
      </c>
      <c r="X124" s="492">
        <v>40000</v>
      </c>
      <c r="Y124" s="192">
        <v>40000</v>
      </c>
      <c r="Z124" s="195">
        <v>44000</v>
      </c>
      <c r="AA124" s="239"/>
      <c r="AB124" s="210"/>
    </row>
    <row r="125" spans="1:29" s="41" customFormat="1" hidden="1">
      <c r="A125" s="127" t="s">
        <v>48</v>
      </c>
      <c r="B125" s="108" t="s">
        <v>742</v>
      </c>
      <c r="C125" s="777" t="s">
        <v>49</v>
      </c>
      <c r="D125" s="778"/>
      <c r="E125" s="778"/>
      <c r="F125" s="109">
        <f t="shared" ref="F125:H125" si="84">F126+F128</f>
        <v>0</v>
      </c>
      <c r="G125" s="665">
        <f t="shared" ref="G125" si="85">G126+G128</f>
        <v>0</v>
      </c>
      <c r="H125" s="602">
        <f t="shared" si="84"/>
        <v>0</v>
      </c>
      <c r="I125" s="393">
        <f t="shared" si="37"/>
        <v>0</v>
      </c>
      <c r="J125" s="449">
        <f t="shared" ref="J125:Z125" si="86">J126+J128</f>
        <v>0</v>
      </c>
      <c r="K125" s="111">
        <f t="shared" si="86"/>
        <v>0</v>
      </c>
      <c r="L125" s="111">
        <f t="shared" si="86"/>
        <v>0</v>
      </c>
      <c r="M125" s="112">
        <f t="shared" si="86"/>
        <v>0</v>
      </c>
      <c r="N125" s="110">
        <f t="shared" si="86"/>
        <v>0</v>
      </c>
      <c r="O125" s="111">
        <f t="shared" si="86"/>
        <v>0</v>
      </c>
      <c r="P125" s="111">
        <f t="shared" si="86"/>
        <v>0</v>
      </c>
      <c r="Q125" s="111">
        <f t="shared" si="86"/>
        <v>0</v>
      </c>
      <c r="R125" s="111">
        <f t="shared" si="86"/>
        <v>0</v>
      </c>
      <c r="S125" s="449">
        <f t="shared" si="86"/>
        <v>0</v>
      </c>
      <c r="T125" s="543">
        <f t="shared" si="38"/>
        <v>0</v>
      </c>
      <c r="U125" s="449">
        <f t="shared" si="86"/>
        <v>0</v>
      </c>
      <c r="V125" s="111">
        <f t="shared" si="86"/>
        <v>0</v>
      </c>
      <c r="W125" s="114">
        <f t="shared" si="86"/>
        <v>0</v>
      </c>
      <c r="X125" s="491">
        <f t="shared" si="86"/>
        <v>0</v>
      </c>
      <c r="Y125" s="113">
        <f t="shared" si="86"/>
        <v>0</v>
      </c>
      <c r="Z125" s="115">
        <f t="shared" si="86"/>
        <v>0</v>
      </c>
      <c r="AA125" s="54"/>
      <c r="AB125" s="210"/>
      <c r="AC125" s="209"/>
    </row>
    <row r="126" spans="1:29" hidden="1">
      <c r="B126" s="189"/>
      <c r="C126" s="198"/>
      <c r="D126" s="780" t="s">
        <v>404</v>
      </c>
      <c r="E126" s="780"/>
      <c r="F126" s="201"/>
      <c r="G126" s="666"/>
      <c r="H126" s="603"/>
      <c r="I126" s="394">
        <f t="shared" si="37"/>
        <v>0</v>
      </c>
      <c r="J126" s="444"/>
      <c r="K126" s="193"/>
      <c r="L126" s="193"/>
      <c r="M126" s="200"/>
      <c r="N126" s="199">
        <f t="shared" ref="N126:Z126" si="87">SUM(N127:N127)</f>
        <v>0</v>
      </c>
      <c r="O126" s="193">
        <f t="shared" si="87"/>
        <v>0</v>
      </c>
      <c r="P126" s="193">
        <f t="shared" si="87"/>
        <v>0</v>
      </c>
      <c r="Q126" s="193">
        <f t="shared" si="87"/>
        <v>0</v>
      </c>
      <c r="R126" s="193">
        <f t="shared" si="87"/>
        <v>0</v>
      </c>
      <c r="S126" s="444">
        <f t="shared" si="87"/>
        <v>0</v>
      </c>
      <c r="T126" s="538">
        <f t="shared" si="38"/>
        <v>0</v>
      </c>
      <c r="U126" s="444">
        <f t="shared" si="87"/>
        <v>0</v>
      </c>
      <c r="V126" s="193">
        <f t="shared" si="87"/>
        <v>0</v>
      </c>
      <c r="W126" s="194">
        <f t="shared" si="87"/>
        <v>0</v>
      </c>
      <c r="X126" s="492">
        <f t="shared" si="87"/>
        <v>0</v>
      </c>
      <c r="Y126" s="192">
        <f t="shared" si="87"/>
        <v>0</v>
      </c>
      <c r="Z126" s="195">
        <f t="shared" si="87"/>
        <v>0</v>
      </c>
      <c r="AA126" s="56"/>
      <c r="AB126" s="210"/>
      <c r="AC126" s="209"/>
    </row>
    <row r="127" spans="1:29" hidden="1">
      <c r="B127" s="55"/>
      <c r="C127" s="2"/>
      <c r="D127" s="292"/>
      <c r="E127" s="292" t="s">
        <v>866</v>
      </c>
      <c r="F127" s="79"/>
      <c r="G127" s="664"/>
      <c r="H127" s="601"/>
      <c r="I127" s="392">
        <f t="shared" si="37"/>
        <v>0</v>
      </c>
      <c r="J127" s="447"/>
      <c r="K127" s="1"/>
      <c r="L127" s="1"/>
      <c r="M127" s="76"/>
      <c r="N127" s="75"/>
      <c r="O127" s="1"/>
      <c r="P127" s="1"/>
      <c r="Q127" s="1"/>
      <c r="R127" s="1"/>
      <c r="S127" s="447"/>
      <c r="T127" s="541">
        <f t="shared" si="38"/>
        <v>0</v>
      </c>
      <c r="U127" s="447"/>
      <c r="V127" s="1"/>
      <c r="W127" s="81"/>
      <c r="X127" s="490"/>
      <c r="Y127" s="42"/>
      <c r="Z127" s="44"/>
      <c r="AA127" s="56"/>
      <c r="AB127" s="210"/>
      <c r="AC127" s="209"/>
    </row>
    <row r="128" spans="1:29" hidden="1">
      <c r="B128" s="189"/>
      <c r="C128" s="198"/>
      <c r="D128" s="780" t="s">
        <v>405</v>
      </c>
      <c r="E128" s="780"/>
      <c r="F128" s="201"/>
      <c r="G128" s="666"/>
      <c r="H128" s="603"/>
      <c r="I128" s="394">
        <f t="shared" si="37"/>
        <v>0</v>
      </c>
      <c r="J128" s="444"/>
      <c r="K128" s="193"/>
      <c r="L128" s="193"/>
      <c r="M128" s="200"/>
      <c r="N128" s="199">
        <f t="shared" ref="N128:Z128" si="88">SUM(N129:N129)</f>
        <v>0</v>
      </c>
      <c r="O128" s="193">
        <f t="shared" si="88"/>
        <v>0</v>
      </c>
      <c r="P128" s="193">
        <f t="shared" si="88"/>
        <v>0</v>
      </c>
      <c r="Q128" s="193">
        <f t="shared" si="88"/>
        <v>0</v>
      </c>
      <c r="R128" s="193">
        <f t="shared" si="88"/>
        <v>0</v>
      </c>
      <c r="S128" s="444">
        <f t="shared" si="88"/>
        <v>0</v>
      </c>
      <c r="T128" s="538">
        <f t="shared" si="38"/>
        <v>0</v>
      </c>
      <c r="U128" s="444">
        <f t="shared" si="88"/>
        <v>0</v>
      </c>
      <c r="V128" s="193">
        <f t="shared" si="88"/>
        <v>0</v>
      </c>
      <c r="W128" s="194">
        <f t="shared" si="88"/>
        <v>0</v>
      </c>
      <c r="X128" s="492">
        <f t="shared" si="88"/>
        <v>0</v>
      </c>
      <c r="Y128" s="192">
        <f t="shared" si="88"/>
        <v>0</v>
      </c>
      <c r="Z128" s="195">
        <f t="shared" si="88"/>
        <v>0</v>
      </c>
      <c r="AA128" s="56"/>
      <c r="AB128" s="210"/>
      <c r="AC128" s="209"/>
    </row>
    <row r="129" spans="1:29" hidden="1">
      <c r="B129" s="55"/>
      <c r="C129" s="2"/>
      <c r="D129" s="292"/>
      <c r="E129" s="292" t="s">
        <v>866</v>
      </c>
      <c r="F129" s="79"/>
      <c r="G129" s="664"/>
      <c r="H129" s="601"/>
      <c r="I129" s="392">
        <f t="shared" si="37"/>
        <v>0</v>
      </c>
      <c r="J129" s="447"/>
      <c r="K129" s="1"/>
      <c r="L129" s="1"/>
      <c r="M129" s="76"/>
      <c r="N129" s="75"/>
      <c r="O129" s="1"/>
      <c r="P129" s="1"/>
      <c r="Q129" s="1"/>
      <c r="R129" s="1"/>
      <c r="S129" s="447"/>
      <c r="T129" s="541">
        <f t="shared" si="38"/>
        <v>0</v>
      </c>
      <c r="U129" s="447"/>
      <c r="V129" s="1"/>
      <c r="W129" s="81"/>
      <c r="X129" s="490"/>
      <c r="Y129" s="42"/>
      <c r="Z129" s="44"/>
      <c r="AA129" s="56"/>
      <c r="AB129" s="210"/>
      <c r="AC129" s="209"/>
    </row>
    <row r="130" spans="1:29" s="41" customFormat="1" hidden="1">
      <c r="A130" s="127" t="s">
        <v>50</v>
      </c>
      <c r="B130" s="108" t="s">
        <v>743</v>
      </c>
      <c r="C130" s="777" t="s">
        <v>51</v>
      </c>
      <c r="D130" s="778"/>
      <c r="E130" s="778"/>
      <c r="F130" s="109">
        <f t="shared" ref="F130:H130" si="89">F131+F132+F133+F134+F135+F136+F137</f>
        <v>0</v>
      </c>
      <c r="G130" s="665">
        <f t="shared" ref="G130" si="90">G131+G132+G133+G134+G135+G136+G137</f>
        <v>0</v>
      </c>
      <c r="H130" s="602">
        <f t="shared" si="89"/>
        <v>0</v>
      </c>
      <c r="I130" s="393">
        <f t="shared" si="37"/>
        <v>0</v>
      </c>
      <c r="J130" s="449">
        <f t="shared" ref="J130:M130" si="91">J131+J132+J133+J134+J135+J136+J137</f>
        <v>0</v>
      </c>
      <c r="K130" s="111">
        <f t="shared" ref="K130:L130" si="92">K131+K132+K133+K134+K135+K136+K137</f>
        <v>0</v>
      </c>
      <c r="L130" s="111">
        <f t="shared" si="92"/>
        <v>0</v>
      </c>
      <c r="M130" s="112">
        <f t="shared" si="91"/>
        <v>0</v>
      </c>
      <c r="N130" s="110">
        <f>N131+N132+N133+N134+N135+N136+N137</f>
        <v>0</v>
      </c>
      <c r="O130" s="111">
        <f t="shared" ref="O130:Z130" si="93">O131+O132+O133+O134+O135+O136+O137</f>
        <v>0</v>
      </c>
      <c r="P130" s="111">
        <f t="shared" si="93"/>
        <v>0</v>
      </c>
      <c r="Q130" s="111">
        <f t="shared" si="93"/>
        <v>0</v>
      </c>
      <c r="R130" s="111">
        <f t="shared" si="93"/>
        <v>0</v>
      </c>
      <c r="S130" s="449">
        <f t="shared" si="93"/>
        <v>0</v>
      </c>
      <c r="T130" s="543">
        <f t="shared" si="38"/>
        <v>0</v>
      </c>
      <c r="U130" s="449">
        <f t="shared" si="93"/>
        <v>0</v>
      </c>
      <c r="V130" s="111">
        <f t="shared" si="93"/>
        <v>0</v>
      </c>
      <c r="W130" s="114">
        <f t="shared" si="93"/>
        <v>0</v>
      </c>
      <c r="X130" s="491">
        <f t="shared" si="93"/>
        <v>0</v>
      </c>
      <c r="Y130" s="113">
        <f t="shared" si="93"/>
        <v>0</v>
      </c>
      <c r="Z130" s="115">
        <f t="shared" si="93"/>
        <v>0</v>
      </c>
      <c r="AA130" s="54"/>
      <c r="AB130" s="210"/>
      <c r="AC130" s="209"/>
    </row>
    <row r="131" spans="1:29" hidden="1">
      <c r="B131" s="55"/>
      <c r="C131" s="2"/>
      <c r="D131" s="764" t="s">
        <v>334</v>
      </c>
      <c r="E131" s="764"/>
      <c r="F131" s="79"/>
      <c r="G131" s="664"/>
      <c r="H131" s="601"/>
      <c r="I131" s="392">
        <f t="shared" si="37"/>
        <v>0</v>
      </c>
      <c r="J131" s="447"/>
      <c r="K131" s="1"/>
      <c r="L131" s="1"/>
      <c r="M131" s="76"/>
      <c r="N131" s="75"/>
      <c r="O131" s="1"/>
      <c r="P131" s="1"/>
      <c r="Q131" s="1"/>
      <c r="R131" s="1"/>
      <c r="S131" s="447"/>
      <c r="T131" s="541">
        <f t="shared" si="38"/>
        <v>0</v>
      </c>
      <c r="U131" s="447"/>
      <c r="V131" s="1"/>
      <c r="W131" s="81"/>
      <c r="X131" s="490"/>
      <c r="Y131" s="42"/>
      <c r="Z131" s="44"/>
      <c r="AA131" s="56"/>
      <c r="AB131" s="210"/>
      <c r="AC131" s="209"/>
    </row>
    <row r="132" spans="1:29" ht="27" hidden="1" customHeight="1">
      <c r="B132" s="55"/>
      <c r="C132" s="2"/>
      <c r="D132" s="735" t="s">
        <v>491</v>
      </c>
      <c r="E132" s="735"/>
      <c r="F132" s="79"/>
      <c r="G132" s="664"/>
      <c r="H132" s="601"/>
      <c r="I132" s="392">
        <f t="shared" si="37"/>
        <v>0</v>
      </c>
      <c r="J132" s="447"/>
      <c r="K132" s="1"/>
      <c r="L132" s="1"/>
      <c r="M132" s="76"/>
      <c r="N132" s="75"/>
      <c r="O132" s="1"/>
      <c r="P132" s="1"/>
      <c r="Q132" s="1"/>
      <c r="R132" s="1"/>
      <c r="S132" s="447"/>
      <c r="T132" s="541">
        <f t="shared" si="38"/>
        <v>0</v>
      </c>
      <c r="U132" s="447"/>
      <c r="V132" s="1"/>
      <c r="W132" s="81"/>
      <c r="X132" s="490"/>
      <c r="Y132" s="42"/>
      <c r="Z132" s="44"/>
      <c r="AA132" s="56"/>
      <c r="AB132" s="210"/>
      <c r="AC132" s="209"/>
    </row>
    <row r="133" spans="1:29" hidden="1">
      <c r="B133" s="55"/>
      <c r="C133" s="2"/>
      <c r="D133" s="764" t="s">
        <v>802</v>
      </c>
      <c r="E133" s="764"/>
      <c r="F133" s="79"/>
      <c r="G133" s="664"/>
      <c r="H133" s="601"/>
      <c r="I133" s="392">
        <f t="shared" si="37"/>
        <v>0</v>
      </c>
      <c r="J133" s="447"/>
      <c r="K133" s="1"/>
      <c r="L133" s="1"/>
      <c r="M133" s="76"/>
      <c r="N133" s="75"/>
      <c r="O133" s="1"/>
      <c r="P133" s="1"/>
      <c r="Q133" s="1"/>
      <c r="R133" s="1"/>
      <c r="S133" s="447"/>
      <c r="T133" s="541">
        <f t="shared" si="38"/>
        <v>0</v>
      </c>
      <c r="U133" s="447"/>
      <c r="V133" s="1"/>
      <c r="W133" s="81"/>
      <c r="X133" s="490"/>
      <c r="Y133" s="42"/>
      <c r="Z133" s="44"/>
      <c r="AA133" s="56"/>
      <c r="AB133" s="210"/>
      <c r="AC133" s="209"/>
    </row>
    <row r="134" spans="1:29" hidden="1">
      <c r="B134" s="55"/>
      <c r="C134" s="2"/>
      <c r="D134" s="764" t="s">
        <v>406</v>
      </c>
      <c r="E134" s="764"/>
      <c r="F134" s="79"/>
      <c r="G134" s="664"/>
      <c r="H134" s="601"/>
      <c r="I134" s="392">
        <f t="shared" ref="I134:I197" si="94">SUM(T134:Z134)</f>
        <v>0</v>
      </c>
      <c r="J134" s="447"/>
      <c r="K134" s="1"/>
      <c r="L134" s="1"/>
      <c r="M134" s="76"/>
      <c r="N134" s="75"/>
      <c r="O134" s="1"/>
      <c r="P134" s="1"/>
      <c r="Q134" s="1"/>
      <c r="R134" s="1"/>
      <c r="S134" s="447"/>
      <c r="T134" s="541">
        <f t="shared" ref="T134:T197" si="95">SUM(N134:S134)</f>
        <v>0</v>
      </c>
      <c r="U134" s="447"/>
      <c r="V134" s="1"/>
      <c r="W134" s="81"/>
      <c r="X134" s="490"/>
      <c r="Y134" s="42"/>
      <c r="Z134" s="44"/>
      <c r="AA134" s="56"/>
      <c r="AB134" s="210"/>
      <c r="AC134" s="209"/>
    </row>
    <row r="135" spans="1:29" hidden="1">
      <c r="B135" s="55"/>
      <c r="C135" s="2"/>
      <c r="D135" s="764" t="s">
        <v>407</v>
      </c>
      <c r="E135" s="764"/>
      <c r="F135" s="79"/>
      <c r="G135" s="664"/>
      <c r="H135" s="601"/>
      <c r="I135" s="392">
        <f t="shared" si="94"/>
        <v>0</v>
      </c>
      <c r="J135" s="447"/>
      <c r="K135" s="1"/>
      <c r="L135" s="1"/>
      <c r="M135" s="76"/>
      <c r="N135" s="75"/>
      <c r="O135" s="1"/>
      <c r="P135" s="1"/>
      <c r="Q135" s="1"/>
      <c r="R135" s="1"/>
      <c r="S135" s="447"/>
      <c r="T135" s="541">
        <f t="shared" si="95"/>
        <v>0</v>
      </c>
      <c r="U135" s="447"/>
      <c r="V135" s="1"/>
      <c r="W135" s="81"/>
      <c r="X135" s="490"/>
      <c r="Y135" s="42"/>
      <c r="Z135" s="44"/>
      <c r="AA135" s="56"/>
      <c r="AB135" s="210"/>
      <c r="AC135" s="209"/>
    </row>
    <row r="136" spans="1:29" hidden="1">
      <c r="B136" s="55"/>
      <c r="C136" s="2"/>
      <c r="D136" s="764" t="s">
        <v>335</v>
      </c>
      <c r="E136" s="764"/>
      <c r="F136" s="79"/>
      <c r="G136" s="664"/>
      <c r="H136" s="601"/>
      <c r="I136" s="392">
        <f t="shared" si="94"/>
        <v>0</v>
      </c>
      <c r="J136" s="447"/>
      <c r="K136" s="1"/>
      <c r="L136" s="1"/>
      <c r="M136" s="76"/>
      <c r="N136" s="75"/>
      <c r="O136" s="1"/>
      <c r="P136" s="1"/>
      <c r="Q136" s="1"/>
      <c r="R136" s="1"/>
      <c r="S136" s="447"/>
      <c r="T136" s="541">
        <f t="shared" si="95"/>
        <v>0</v>
      </c>
      <c r="U136" s="447"/>
      <c r="V136" s="1"/>
      <c r="W136" s="81"/>
      <c r="X136" s="490"/>
      <c r="Y136" s="42"/>
      <c r="Z136" s="44"/>
      <c r="AA136" s="56"/>
      <c r="AB136" s="210"/>
      <c r="AC136" s="209"/>
    </row>
    <row r="137" spans="1:29" hidden="1">
      <c r="B137" s="55"/>
      <c r="C137" s="2"/>
      <c r="D137" s="764" t="s">
        <v>408</v>
      </c>
      <c r="E137" s="764"/>
      <c r="F137" s="79"/>
      <c r="G137" s="664"/>
      <c r="H137" s="601"/>
      <c r="I137" s="392">
        <f t="shared" si="94"/>
        <v>0</v>
      </c>
      <c r="J137" s="447"/>
      <c r="K137" s="1"/>
      <c r="L137" s="1"/>
      <c r="M137" s="76"/>
      <c r="N137" s="75"/>
      <c r="O137" s="1"/>
      <c r="P137" s="1"/>
      <c r="Q137" s="1"/>
      <c r="R137" s="1"/>
      <c r="S137" s="447"/>
      <c r="T137" s="541">
        <f t="shared" si="95"/>
        <v>0</v>
      </c>
      <c r="U137" s="447"/>
      <c r="V137" s="1"/>
      <c r="W137" s="81"/>
      <c r="X137" s="490"/>
      <c r="Y137" s="42"/>
      <c r="Z137" s="44"/>
      <c r="AA137" s="56"/>
      <c r="AB137" s="210"/>
      <c r="AC137" s="209"/>
    </row>
    <row r="138" spans="1:29" s="41" customFormat="1">
      <c r="A138" s="127" t="s">
        <v>52</v>
      </c>
      <c r="B138" s="108" t="s">
        <v>744</v>
      </c>
      <c r="C138" s="777" t="s">
        <v>409</v>
      </c>
      <c r="D138" s="778"/>
      <c r="E138" s="778"/>
      <c r="F138" s="109">
        <f t="shared" ref="F138:H138" si="96">SUM(F139:F140)</f>
        <v>7398280</v>
      </c>
      <c r="G138" s="665">
        <f t="shared" ref="G138" si="97">SUM(G139:G140)</f>
        <v>7398280</v>
      </c>
      <c r="H138" s="602">
        <f t="shared" si="96"/>
        <v>6895000</v>
      </c>
      <c r="I138" s="393">
        <f t="shared" si="94"/>
        <v>6895000</v>
      </c>
      <c r="J138" s="449">
        <f t="shared" ref="J138:Z138" si="98">SUM(J139:J140)</f>
        <v>0</v>
      </c>
      <c r="K138" s="111">
        <f t="shared" si="98"/>
        <v>0</v>
      </c>
      <c r="L138" s="111">
        <f t="shared" si="98"/>
        <v>5895000</v>
      </c>
      <c r="M138" s="112">
        <f t="shared" si="98"/>
        <v>1000000</v>
      </c>
      <c r="N138" s="110">
        <f t="shared" si="98"/>
        <v>839245</v>
      </c>
      <c r="O138" s="111">
        <f t="shared" si="98"/>
        <v>624045</v>
      </c>
      <c r="P138" s="111">
        <f t="shared" si="98"/>
        <v>664995</v>
      </c>
      <c r="Q138" s="111">
        <f t="shared" si="98"/>
        <v>418975</v>
      </c>
      <c r="R138" s="111">
        <f t="shared" si="98"/>
        <v>559125</v>
      </c>
      <c r="S138" s="449">
        <f t="shared" si="98"/>
        <v>256055</v>
      </c>
      <c r="T138" s="543">
        <f t="shared" si="95"/>
        <v>3362440</v>
      </c>
      <c r="U138" s="449">
        <f t="shared" si="98"/>
        <v>0</v>
      </c>
      <c r="V138" s="111">
        <f t="shared" si="98"/>
        <v>409215</v>
      </c>
      <c r="W138" s="114">
        <f t="shared" si="98"/>
        <v>840775</v>
      </c>
      <c r="X138" s="491">
        <f t="shared" si="98"/>
        <v>709841</v>
      </c>
      <c r="Y138" s="113">
        <f t="shared" si="98"/>
        <v>709841</v>
      </c>
      <c r="Z138" s="115">
        <f t="shared" si="98"/>
        <v>862888</v>
      </c>
      <c r="AA138" s="54"/>
      <c r="AB138" s="210"/>
      <c r="AC138" s="209"/>
    </row>
    <row r="139" spans="1:29">
      <c r="B139" s="55"/>
      <c r="C139" s="264"/>
      <c r="D139" s="335" t="s">
        <v>1037</v>
      </c>
      <c r="E139" s="335"/>
      <c r="F139" s="79">
        <v>6398280</v>
      </c>
      <c r="G139" s="664">
        <v>6398280</v>
      </c>
      <c r="H139" s="601">
        <v>5895000</v>
      </c>
      <c r="I139" s="392">
        <f t="shared" si="94"/>
        <v>5895000</v>
      </c>
      <c r="J139" s="447"/>
      <c r="K139" s="1"/>
      <c r="L139" s="1">
        <f>I139</f>
        <v>5895000</v>
      </c>
      <c r="M139" s="76"/>
      <c r="N139" s="75">
        <v>722488</v>
      </c>
      <c r="O139" s="1">
        <v>577736</v>
      </c>
      <c r="P139" s="1">
        <v>530261</v>
      </c>
      <c r="Q139" s="1">
        <v>388714</v>
      </c>
      <c r="R139" s="1">
        <v>454232</v>
      </c>
      <c r="S139" s="447">
        <v>107363</v>
      </c>
      <c r="T139" s="541">
        <f t="shared" si="95"/>
        <v>2780794</v>
      </c>
      <c r="U139" s="447"/>
      <c r="V139" s="1">
        <v>359295</v>
      </c>
      <c r="W139" s="81">
        <f>192425+113760+427730</f>
        <v>733915</v>
      </c>
      <c r="X139" s="490">
        <v>622841</v>
      </c>
      <c r="Y139" s="42">
        <v>622841</v>
      </c>
      <c r="Z139" s="44">
        <v>775314</v>
      </c>
      <c r="AA139" s="56"/>
      <c r="AB139" s="210"/>
      <c r="AC139" s="209"/>
    </row>
    <row r="140" spans="1:29">
      <c r="B140" s="55"/>
      <c r="C140" s="264"/>
      <c r="D140" s="335" t="s">
        <v>1038</v>
      </c>
      <c r="E140" s="335"/>
      <c r="F140" s="79">
        <v>1000000</v>
      </c>
      <c r="G140" s="664">
        <v>1000000</v>
      </c>
      <c r="H140" s="601">
        <v>1000000</v>
      </c>
      <c r="I140" s="392">
        <f t="shared" si="94"/>
        <v>1000000</v>
      </c>
      <c r="J140" s="447"/>
      <c r="K140" s="1"/>
      <c r="L140" s="1"/>
      <c r="M140" s="76">
        <f>I140</f>
        <v>1000000</v>
      </c>
      <c r="N140" s="75">
        <v>116757</v>
      </c>
      <c r="O140" s="1">
        <v>46309</v>
      </c>
      <c r="P140" s="1">
        <v>134734</v>
      </c>
      <c r="Q140" s="1">
        <v>30261</v>
      </c>
      <c r="R140" s="1">
        <v>104893</v>
      </c>
      <c r="S140" s="447">
        <v>148692</v>
      </c>
      <c r="T140" s="541">
        <f t="shared" si="95"/>
        <v>581646</v>
      </c>
      <c r="U140" s="447"/>
      <c r="V140" s="1">
        <v>49920</v>
      </c>
      <c r="W140" s="81">
        <f>8190+98670</f>
        <v>106860</v>
      </c>
      <c r="X140" s="490">
        <v>87000</v>
      </c>
      <c r="Y140" s="42">
        <v>87000</v>
      </c>
      <c r="Z140" s="44">
        <v>87574</v>
      </c>
      <c r="AA140" s="56"/>
      <c r="AB140" s="210"/>
      <c r="AC140" s="209"/>
    </row>
    <row r="141" spans="1:29" s="41" customFormat="1" hidden="1">
      <c r="A141" s="127" t="s">
        <v>53</v>
      </c>
      <c r="B141" s="108" t="s">
        <v>745</v>
      </c>
      <c r="C141" s="777" t="s">
        <v>410</v>
      </c>
      <c r="D141" s="778"/>
      <c r="E141" s="778"/>
      <c r="F141" s="109"/>
      <c r="G141" s="665"/>
      <c r="H141" s="602"/>
      <c r="I141" s="393">
        <f t="shared" si="94"/>
        <v>0</v>
      </c>
      <c r="J141" s="449"/>
      <c r="K141" s="111"/>
      <c r="L141" s="111"/>
      <c r="M141" s="112"/>
      <c r="N141" s="110"/>
      <c r="O141" s="111"/>
      <c r="P141" s="111"/>
      <c r="Q141" s="111"/>
      <c r="R141" s="111"/>
      <c r="S141" s="449"/>
      <c r="T141" s="543">
        <f t="shared" si="95"/>
        <v>0</v>
      </c>
      <c r="U141" s="449"/>
      <c r="V141" s="111"/>
      <c r="W141" s="114"/>
      <c r="X141" s="491"/>
      <c r="Y141" s="113"/>
      <c r="Z141" s="115"/>
      <c r="AA141" s="54"/>
      <c r="AB141" s="210"/>
      <c r="AC141" s="209"/>
    </row>
    <row r="142" spans="1:29" s="41" customFormat="1" hidden="1">
      <c r="A142" s="127" t="s">
        <v>54</v>
      </c>
      <c r="B142" s="108" t="s">
        <v>746</v>
      </c>
      <c r="C142" s="777" t="s">
        <v>923</v>
      </c>
      <c r="D142" s="778"/>
      <c r="E142" s="778"/>
      <c r="F142" s="109"/>
      <c r="G142" s="665"/>
      <c r="H142" s="602"/>
      <c r="I142" s="393">
        <f t="shared" si="94"/>
        <v>0</v>
      </c>
      <c r="J142" s="449"/>
      <c r="K142" s="111"/>
      <c r="L142" s="111"/>
      <c r="M142" s="112"/>
      <c r="N142" s="110"/>
      <c r="O142" s="111"/>
      <c r="P142" s="111"/>
      <c r="Q142" s="111"/>
      <c r="R142" s="111"/>
      <c r="S142" s="449"/>
      <c r="T142" s="543">
        <f t="shared" si="95"/>
        <v>0</v>
      </c>
      <c r="U142" s="449"/>
      <c r="V142" s="111"/>
      <c r="W142" s="114"/>
      <c r="X142" s="491"/>
      <c r="Y142" s="113"/>
      <c r="Z142" s="115"/>
      <c r="AA142" s="54"/>
      <c r="AB142" s="210"/>
      <c r="AC142" s="209"/>
    </row>
    <row r="143" spans="1:29" s="41" customFormat="1">
      <c r="A143" s="127"/>
      <c r="B143" s="108" t="s">
        <v>924</v>
      </c>
      <c r="C143" s="777" t="s">
        <v>925</v>
      </c>
      <c r="D143" s="778"/>
      <c r="E143" s="781"/>
      <c r="F143" s="109">
        <f t="shared" ref="F143:H143" si="99">F144+F145</f>
        <v>0</v>
      </c>
      <c r="G143" s="665">
        <f t="shared" ref="G143" si="100">G144+G145</f>
        <v>171</v>
      </c>
      <c r="H143" s="602">
        <f t="shared" si="99"/>
        <v>212</v>
      </c>
      <c r="I143" s="393">
        <f t="shared" si="94"/>
        <v>212</v>
      </c>
      <c r="J143" s="449">
        <f t="shared" ref="J143:M143" si="101">J144+J145</f>
        <v>0</v>
      </c>
      <c r="K143" s="111">
        <f t="shared" ref="K143:L143" si="102">K144+K145</f>
        <v>212</v>
      </c>
      <c r="L143" s="111">
        <f t="shared" si="102"/>
        <v>0</v>
      </c>
      <c r="M143" s="112">
        <f t="shared" si="101"/>
        <v>0</v>
      </c>
      <c r="N143" s="110">
        <f>N144+N145</f>
        <v>106</v>
      </c>
      <c r="O143" s="111">
        <f t="shared" ref="O143:Z143" si="103">O144+O145</f>
        <v>0</v>
      </c>
      <c r="P143" s="111">
        <f t="shared" si="103"/>
        <v>65</v>
      </c>
      <c r="Q143" s="111">
        <f t="shared" si="103"/>
        <v>0</v>
      </c>
      <c r="R143" s="111">
        <f t="shared" si="103"/>
        <v>0</v>
      </c>
      <c r="S143" s="449">
        <f t="shared" si="103"/>
        <v>41</v>
      </c>
      <c r="T143" s="543">
        <f t="shared" si="95"/>
        <v>212</v>
      </c>
      <c r="U143" s="449">
        <f t="shared" si="103"/>
        <v>0</v>
      </c>
      <c r="V143" s="111">
        <f t="shared" si="103"/>
        <v>0</v>
      </c>
      <c r="W143" s="114">
        <f t="shared" si="103"/>
        <v>0</v>
      </c>
      <c r="X143" s="491">
        <f t="shared" si="103"/>
        <v>0</v>
      </c>
      <c r="Y143" s="113">
        <f t="shared" si="103"/>
        <v>0</v>
      </c>
      <c r="Z143" s="115">
        <f t="shared" si="103"/>
        <v>0</v>
      </c>
      <c r="AA143" s="54"/>
      <c r="AB143" s="210"/>
      <c r="AC143" s="209"/>
    </row>
    <row r="144" spans="1:29" s="209" customFormat="1" hidden="1">
      <c r="A144" s="127" t="s">
        <v>926</v>
      </c>
      <c r="B144" s="189" t="s">
        <v>927</v>
      </c>
      <c r="C144" s="240"/>
      <c r="D144" s="294" t="s">
        <v>928</v>
      </c>
      <c r="E144" s="294"/>
      <c r="F144" s="201"/>
      <c r="G144" s="666"/>
      <c r="H144" s="603"/>
      <c r="I144" s="394">
        <f t="shared" si="94"/>
        <v>0</v>
      </c>
      <c r="J144" s="444"/>
      <c r="K144" s="193"/>
      <c r="L144" s="193"/>
      <c r="M144" s="200"/>
      <c r="N144" s="199"/>
      <c r="O144" s="193"/>
      <c r="P144" s="193"/>
      <c r="Q144" s="193"/>
      <c r="R144" s="193"/>
      <c r="S144" s="444"/>
      <c r="T144" s="538">
        <f t="shared" si="95"/>
        <v>0</v>
      </c>
      <c r="U144" s="444"/>
      <c r="V144" s="193"/>
      <c r="W144" s="194"/>
      <c r="X144" s="492"/>
      <c r="Y144" s="192"/>
      <c r="Z144" s="195"/>
      <c r="AA144" s="239"/>
      <c r="AB144" s="210"/>
    </row>
    <row r="145" spans="1:29" s="209" customFormat="1">
      <c r="A145" s="127" t="s">
        <v>828</v>
      </c>
      <c r="B145" s="189" t="s">
        <v>867</v>
      </c>
      <c r="C145" s="202"/>
      <c r="D145" s="260" t="s">
        <v>829</v>
      </c>
      <c r="E145" s="261"/>
      <c r="F145" s="201"/>
      <c r="G145" s="666">
        <v>171</v>
      </c>
      <c r="H145" s="603">
        <v>212</v>
      </c>
      <c r="I145" s="394">
        <f t="shared" si="94"/>
        <v>212</v>
      </c>
      <c r="J145" s="444"/>
      <c r="K145" s="193">
        <f>I145</f>
        <v>212</v>
      </c>
      <c r="L145" s="193"/>
      <c r="M145" s="200"/>
      <c r="N145" s="199">
        <v>106</v>
      </c>
      <c r="O145" s="193"/>
      <c r="P145" s="193">
        <v>65</v>
      </c>
      <c r="Q145" s="193"/>
      <c r="R145" s="193"/>
      <c r="S145" s="444">
        <v>41</v>
      </c>
      <c r="T145" s="538">
        <f t="shared" si="95"/>
        <v>212</v>
      </c>
      <c r="U145" s="444"/>
      <c r="V145" s="193"/>
      <c r="W145" s="194"/>
      <c r="X145" s="492"/>
      <c r="Y145" s="192"/>
      <c r="Z145" s="195"/>
      <c r="AA145" s="239"/>
      <c r="AB145" s="210"/>
    </row>
    <row r="146" spans="1:29" s="41" customFormat="1" hidden="1">
      <c r="A146" s="127"/>
      <c r="B146" s="108" t="s">
        <v>747</v>
      </c>
      <c r="C146" s="777" t="s">
        <v>929</v>
      </c>
      <c r="D146" s="778"/>
      <c r="E146" s="778"/>
      <c r="F146" s="109">
        <f t="shared" ref="F146:H146" si="104">F147+F148</f>
        <v>0</v>
      </c>
      <c r="G146" s="665">
        <f t="shared" ref="G146" si="105">G147+G148</f>
        <v>0</v>
      </c>
      <c r="H146" s="602">
        <f t="shared" si="104"/>
        <v>0</v>
      </c>
      <c r="I146" s="393">
        <f t="shared" si="94"/>
        <v>0</v>
      </c>
      <c r="J146" s="449">
        <f t="shared" ref="J146:M146" si="106">J147+J148</f>
        <v>0</v>
      </c>
      <c r="K146" s="111">
        <f t="shared" ref="K146:L146" si="107">K147+K148</f>
        <v>0</v>
      </c>
      <c r="L146" s="111">
        <f t="shared" si="107"/>
        <v>0</v>
      </c>
      <c r="M146" s="112">
        <f t="shared" si="106"/>
        <v>0</v>
      </c>
      <c r="N146" s="110">
        <f>N147+N148</f>
        <v>0</v>
      </c>
      <c r="O146" s="111">
        <f t="shared" ref="O146:Z146" si="108">O147+O148</f>
        <v>0</v>
      </c>
      <c r="P146" s="111">
        <f t="shared" si="108"/>
        <v>0</v>
      </c>
      <c r="Q146" s="111">
        <f t="shared" si="108"/>
        <v>0</v>
      </c>
      <c r="R146" s="111">
        <f t="shared" si="108"/>
        <v>0</v>
      </c>
      <c r="S146" s="449">
        <f t="shared" si="108"/>
        <v>0</v>
      </c>
      <c r="T146" s="543">
        <f t="shared" si="95"/>
        <v>0</v>
      </c>
      <c r="U146" s="449">
        <f t="shared" si="108"/>
        <v>0</v>
      </c>
      <c r="V146" s="111">
        <f t="shared" si="108"/>
        <v>0</v>
      </c>
      <c r="W146" s="114">
        <f t="shared" si="108"/>
        <v>0</v>
      </c>
      <c r="X146" s="491">
        <f t="shared" si="108"/>
        <v>0</v>
      </c>
      <c r="Y146" s="113">
        <f t="shared" si="108"/>
        <v>0</v>
      </c>
      <c r="Z146" s="115">
        <f t="shared" si="108"/>
        <v>0</v>
      </c>
      <c r="AA146" s="54"/>
      <c r="AB146" s="210"/>
      <c r="AC146" s="209"/>
    </row>
    <row r="147" spans="1:29" s="209" customFormat="1" hidden="1">
      <c r="A147" s="127" t="s">
        <v>933</v>
      </c>
      <c r="B147" s="189" t="s">
        <v>931</v>
      </c>
      <c r="C147" s="198"/>
      <c r="D147" s="780" t="s">
        <v>930</v>
      </c>
      <c r="E147" s="780"/>
      <c r="F147" s="201"/>
      <c r="G147" s="666"/>
      <c r="H147" s="603"/>
      <c r="I147" s="394">
        <f t="shared" si="94"/>
        <v>0</v>
      </c>
      <c r="J147" s="444"/>
      <c r="K147" s="193"/>
      <c r="L147" s="193"/>
      <c r="M147" s="200"/>
      <c r="N147" s="199"/>
      <c r="O147" s="193"/>
      <c r="P147" s="193"/>
      <c r="Q147" s="193"/>
      <c r="R147" s="193"/>
      <c r="S147" s="444"/>
      <c r="T147" s="538">
        <f t="shared" si="95"/>
        <v>0</v>
      </c>
      <c r="U147" s="444"/>
      <c r="V147" s="193"/>
      <c r="W147" s="194"/>
      <c r="X147" s="492"/>
      <c r="Y147" s="192"/>
      <c r="Z147" s="195"/>
      <c r="AA147" s="239"/>
      <c r="AB147" s="210"/>
    </row>
    <row r="148" spans="1:29" s="209" customFormat="1" hidden="1">
      <c r="A148" s="127" t="s">
        <v>832</v>
      </c>
      <c r="B148" s="189" t="s">
        <v>932</v>
      </c>
      <c r="C148" s="198"/>
      <c r="D148" s="780" t="s">
        <v>833</v>
      </c>
      <c r="E148" s="780"/>
      <c r="F148" s="201"/>
      <c r="G148" s="666"/>
      <c r="H148" s="603"/>
      <c r="I148" s="394">
        <f t="shared" si="94"/>
        <v>0</v>
      </c>
      <c r="J148" s="444"/>
      <c r="K148" s="193"/>
      <c r="L148" s="193"/>
      <c r="M148" s="200"/>
      <c r="N148" s="199"/>
      <c r="O148" s="193"/>
      <c r="P148" s="193"/>
      <c r="Q148" s="193"/>
      <c r="R148" s="193"/>
      <c r="S148" s="444"/>
      <c r="T148" s="538">
        <f t="shared" si="95"/>
        <v>0</v>
      </c>
      <c r="U148" s="444"/>
      <c r="V148" s="193"/>
      <c r="W148" s="194"/>
      <c r="X148" s="492"/>
      <c r="Y148" s="192"/>
      <c r="Z148" s="195"/>
      <c r="AA148" s="239"/>
      <c r="AB148" s="210"/>
    </row>
    <row r="149" spans="1:29" s="41" customFormat="1" hidden="1">
      <c r="A149" s="127" t="s">
        <v>55</v>
      </c>
      <c r="B149" s="108" t="s">
        <v>748</v>
      </c>
      <c r="C149" s="777" t="s">
        <v>934</v>
      </c>
      <c r="D149" s="778"/>
      <c r="E149" s="778"/>
      <c r="F149" s="109"/>
      <c r="G149" s="665"/>
      <c r="H149" s="602"/>
      <c r="I149" s="393">
        <f t="shared" si="94"/>
        <v>0</v>
      </c>
      <c r="J149" s="449"/>
      <c r="K149" s="111"/>
      <c r="L149" s="111"/>
      <c r="M149" s="112"/>
      <c r="N149" s="110"/>
      <c r="O149" s="111"/>
      <c r="P149" s="111"/>
      <c r="Q149" s="111"/>
      <c r="R149" s="111"/>
      <c r="S149" s="449"/>
      <c r="T149" s="543">
        <f t="shared" si="95"/>
        <v>0</v>
      </c>
      <c r="U149" s="449"/>
      <c r="V149" s="111"/>
      <c r="W149" s="114"/>
      <c r="X149" s="491"/>
      <c r="Y149" s="113"/>
      <c r="Z149" s="115"/>
      <c r="AA149" s="54"/>
      <c r="AB149" s="210"/>
      <c r="AC149" s="209"/>
    </row>
    <row r="150" spans="1:29" s="41" customFormat="1">
      <c r="A150" s="127" t="s">
        <v>56</v>
      </c>
      <c r="B150" s="108" t="s">
        <v>749</v>
      </c>
      <c r="C150" s="777" t="s">
        <v>57</v>
      </c>
      <c r="D150" s="778"/>
      <c r="E150" s="778"/>
      <c r="F150" s="109">
        <f t="shared" ref="F150:H150" si="109">F151+F152+F153</f>
        <v>0</v>
      </c>
      <c r="G150" s="665">
        <f t="shared" ref="G150" si="110">G151+G152+G153</f>
        <v>1502</v>
      </c>
      <c r="H150" s="602">
        <f t="shared" si="109"/>
        <v>1502</v>
      </c>
      <c r="I150" s="393">
        <f t="shared" si="94"/>
        <v>1503</v>
      </c>
      <c r="J150" s="449">
        <f t="shared" ref="J150:M150" si="111">J151+J152+J153</f>
        <v>0</v>
      </c>
      <c r="K150" s="111">
        <f t="shared" ref="K150:L150" si="112">K151+K152+K153</f>
        <v>3</v>
      </c>
      <c r="L150" s="111">
        <f t="shared" si="112"/>
        <v>1500</v>
      </c>
      <c r="M150" s="112">
        <f t="shared" si="111"/>
        <v>0</v>
      </c>
      <c r="N150" s="110">
        <f>N151+N152+N153</f>
        <v>0</v>
      </c>
      <c r="O150" s="111">
        <f t="shared" ref="O150:Z150" si="113">O151+O152+O153</f>
        <v>1500</v>
      </c>
      <c r="P150" s="111">
        <f t="shared" si="113"/>
        <v>0</v>
      </c>
      <c r="Q150" s="111">
        <f t="shared" si="113"/>
        <v>0</v>
      </c>
      <c r="R150" s="111">
        <f t="shared" si="113"/>
        <v>2</v>
      </c>
      <c r="S150" s="449">
        <f t="shared" si="113"/>
        <v>0</v>
      </c>
      <c r="T150" s="543">
        <f t="shared" si="95"/>
        <v>1502</v>
      </c>
      <c r="U150" s="449">
        <f t="shared" si="113"/>
        <v>0</v>
      </c>
      <c r="V150" s="111">
        <f t="shared" si="113"/>
        <v>1</v>
      </c>
      <c r="W150" s="114">
        <f t="shared" si="113"/>
        <v>0</v>
      </c>
      <c r="X150" s="491">
        <f t="shared" si="113"/>
        <v>0</v>
      </c>
      <c r="Y150" s="113">
        <f t="shared" si="113"/>
        <v>0</v>
      </c>
      <c r="Z150" s="115">
        <f t="shared" si="113"/>
        <v>0</v>
      </c>
      <c r="AA150" s="54"/>
      <c r="AB150" s="210"/>
      <c r="AC150" s="209"/>
    </row>
    <row r="151" spans="1:29" hidden="1">
      <c r="B151" s="55"/>
      <c r="C151" s="2"/>
      <c r="D151" s="764" t="s">
        <v>411</v>
      </c>
      <c r="E151" s="764"/>
      <c r="F151" s="79"/>
      <c r="G151" s="664"/>
      <c r="H151" s="601"/>
      <c r="I151" s="392">
        <f t="shared" si="94"/>
        <v>0</v>
      </c>
      <c r="J151" s="447"/>
      <c r="K151" s="1"/>
      <c r="L151" s="1"/>
      <c r="M151" s="76"/>
      <c r="N151" s="75"/>
      <c r="O151" s="1"/>
      <c r="P151" s="1"/>
      <c r="Q151" s="1"/>
      <c r="R151" s="1"/>
      <c r="S151" s="447"/>
      <c r="T151" s="541">
        <f t="shared" si="95"/>
        <v>0</v>
      </c>
      <c r="U151" s="447"/>
      <c r="V151" s="1"/>
      <c r="W151" s="81"/>
      <c r="X151" s="490"/>
      <c r="Y151" s="42"/>
      <c r="Z151" s="44"/>
      <c r="AA151" s="56"/>
      <c r="AB151" s="210"/>
      <c r="AC151" s="209"/>
    </row>
    <row r="152" spans="1:29">
      <c r="B152" s="55"/>
      <c r="C152" s="2"/>
      <c r="D152" s="764" t="s">
        <v>337</v>
      </c>
      <c r="E152" s="764"/>
      <c r="F152" s="79"/>
      <c r="G152" s="664">
        <v>1500</v>
      </c>
      <c r="H152" s="601">
        <v>1500</v>
      </c>
      <c r="I152" s="392">
        <f t="shared" si="94"/>
        <v>1500</v>
      </c>
      <c r="J152" s="447"/>
      <c r="K152" s="1"/>
      <c r="L152" s="1">
        <f>I152</f>
        <v>1500</v>
      </c>
      <c r="M152" s="76"/>
      <c r="N152" s="75"/>
      <c r="O152" s="1">
        <v>1500</v>
      </c>
      <c r="P152" s="1"/>
      <c r="Q152" s="1"/>
      <c r="R152" s="1"/>
      <c r="S152" s="447"/>
      <c r="T152" s="541">
        <f t="shared" si="95"/>
        <v>1500</v>
      </c>
      <c r="U152" s="447"/>
      <c r="V152" s="1"/>
      <c r="W152" s="81"/>
      <c r="X152" s="490"/>
      <c r="Y152" s="42"/>
      <c r="Z152" s="44"/>
      <c r="AA152" s="56"/>
      <c r="AB152" s="210"/>
      <c r="AC152" s="209"/>
    </row>
    <row r="153" spans="1:29" ht="15.75" thickBot="1">
      <c r="B153" s="57"/>
      <c r="C153" s="20"/>
      <c r="D153" s="772" t="s">
        <v>338</v>
      </c>
      <c r="E153" s="772"/>
      <c r="F153" s="79"/>
      <c r="G153" s="664">
        <v>2</v>
      </c>
      <c r="H153" s="601">
        <v>2</v>
      </c>
      <c r="I153" s="392">
        <f t="shared" si="94"/>
        <v>3</v>
      </c>
      <c r="J153" s="447"/>
      <c r="K153" s="1">
        <f>I153</f>
        <v>3</v>
      </c>
      <c r="L153" s="1"/>
      <c r="M153" s="76"/>
      <c r="N153" s="75"/>
      <c r="O153" s="1"/>
      <c r="P153" s="1"/>
      <c r="Q153" s="1"/>
      <c r="R153" s="1">
        <v>2</v>
      </c>
      <c r="S153" s="447"/>
      <c r="T153" s="541">
        <f t="shared" si="95"/>
        <v>2</v>
      </c>
      <c r="U153" s="447"/>
      <c r="V153" s="1">
        <v>1</v>
      </c>
      <c r="W153" s="81"/>
      <c r="X153" s="490"/>
      <c r="Y153" s="42"/>
      <c r="Z153" s="44"/>
      <c r="AA153" s="56"/>
      <c r="AB153" s="210"/>
      <c r="AC153" s="209"/>
    </row>
    <row r="154" spans="1:29" ht="15.75" thickBot="1">
      <c r="B154" s="100" t="s">
        <v>58</v>
      </c>
      <c r="C154" s="747" t="s">
        <v>59</v>
      </c>
      <c r="D154" s="771"/>
      <c r="E154" s="771"/>
      <c r="F154" s="85">
        <f t="shared" ref="F154:H154" si="114">F155+F156+F159+F160+F163</f>
        <v>0</v>
      </c>
      <c r="G154" s="661">
        <f t="shared" ref="G154" si="115">G155+G156+G159+G160+G163</f>
        <v>0</v>
      </c>
      <c r="H154" s="597">
        <f t="shared" si="114"/>
        <v>0</v>
      </c>
      <c r="I154" s="388">
        <f t="shared" si="94"/>
        <v>0</v>
      </c>
      <c r="J154" s="442">
        <f t="shared" ref="J154:M154" si="116">J155+J156+J159+J160+J163</f>
        <v>0</v>
      </c>
      <c r="K154" s="87">
        <f t="shared" ref="K154:L154" si="117">K155+K156+K159+K160+K163</f>
        <v>0</v>
      </c>
      <c r="L154" s="87">
        <f t="shared" si="117"/>
        <v>0</v>
      </c>
      <c r="M154" s="88">
        <f t="shared" si="116"/>
        <v>0</v>
      </c>
      <c r="N154" s="86">
        <f>N155+N156+N159+N160+N163</f>
        <v>0</v>
      </c>
      <c r="O154" s="87">
        <f t="shared" ref="O154:Z154" si="118">O155+O156+O159+O160+O163</f>
        <v>0</v>
      </c>
      <c r="P154" s="87">
        <f t="shared" si="118"/>
        <v>0</v>
      </c>
      <c r="Q154" s="87">
        <f t="shared" si="118"/>
        <v>0</v>
      </c>
      <c r="R154" s="87">
        <f t="shared" si="118"/>
        <v>0</v>
      </c>
      <c r="S154" s="442">
        <f t="shared" si="118"/>
        <v>0</v>
      </c>
      <c r="T154" s="536">
        <f t="shared" si="95"/>
        <v>0</v>
      </c>
      <c r="U154" s="442">
        <f t="shared" si="118"/>
        <v>0</v>
      </c>
      <c r="V154" s="87">
        <f t="shared" si="118"/>
        <v>0</v>
      </c>
      <c r="W154" s="90">
        <f t="shared" si="118"/>
        <v>0</v>
      </c>
      <c r="X154" s="486">
        <f t="shared" si="118"/>
        <v>0</v>
      </c>
      <c r="Y154" s="89">
        <f t="shared" si="118"/>
        <v>0</v>
      </c>
      <c r="Z154" s="91">
        <f t="shared" si="118"/>
        <v>0</v>
      </c>
      <c r="AA154" s="52"/>
      <c r="AB154" s="210"/>
      <c r="AC154" s="209"/>
    </row>
    <row r="155" spans="1:29" s="18" customFormat="1" ht="15.75" hidden="1" thickBot="1">
      <c r="A155" s="127" t="s">
        <v>60</v>
      </c>
      <c r="B155" s="116" t="s">
        <v>750</v>
      </c>
      <c r="C155" s="748" t="s">
        <v>412</v>
      </c>
      <c r="D155" s="749"/>
      <c r="E155" s="749"/>
      <c r="F155" s="93"/>
      <c r="G155" s="663"/>
      <c r="H155" s="600"/>
      <c r="I155" s="391">
        <f t="shared" si="94"/>
        <v>0</v>
      </c>
      <c r="J155" s="445"/>
      <c r="K155" s="95"/>
      <c r="L155" s="95"/>
      <c r="M155" s="96"/>
      <c r="N155" s="94"/>
      <c r="O155" s="95"/>
      <c r="P155" s="95"/>
      <c r="Q155" s="95"/>
      <c r="R155" s="95"/>
      <c r="S155" s="445"/>
      <c r="T155" s="539">
        <f t="shared" si="95"/>
        <v>0</v>
      </c>
      <c r="U155" s="445"/>
      <c r="V155" s="95"/>
      <c r="W155" s="98"/>
      <c r="X155" s="489"/>
      <c r="Y155" s="97"/>
      <c r="Z155" s="99"/>
      <c r="AA155" s="52"/>
      <c r="AB155" s="210"/>
      <c r="AC155" s="209"/>
    </row>
    <row r="156" spans="1:29" s="18" customFormat="1" ht="15.75" hidden="1" thickBot="1">
      <c r="A156" s="127" t="s">
        <v>61</v>
      </c>
      <c r="B156" s="92" t="s">
        <v>751</v>
      </c>
      <c r="C156" s="736" t="s">
        <v>62</v>
      </c>
      <c r="D156" s="737"/>
      <c r="E156" s="737"/>
      <c r="F156" s="93">
        <f t="shared" ref="F156:H156" si="119">F157+F158</f>
        <v>0</v>
      </c>
      <c r="G156" s="663">
        <f t="shared" ref="G156" si="120">G157+G158</f>
        <v>0</v>
      </c>
      <c r="H156" s="600">
        <f t="shared" si="119"/>
        <v>0</v>
      </c>
      <c r="I156" s="391">
        <f t="shared" si="94"/>
        <v>0</v>
      </c>
      <c r="J156" s="445">
        <f t="shared" ref="J156:Z156" si="121">J157+J158</f>
        <v>0</v>
      </c>
      <c r="K156" s="95">
        <f t="shared" ref="K156:L156" si="122">K157+K158</f>
        <v>0</v>
      </c>
      <c r="L156" s="95">
        <f t="shared" si="122"/>
        <v>0</v>
      </c>
      <c r="M156" s="96">
        <f t="shared" si="121"/>
        <v>0</v>
      </c>
      <c r="N156" s="94">
        <f t="shared" si="121"/>
        <v>0</v>
      </c>
      <c r="O156" s="95">
        <f t="shared" si="121"/>
        <v>0</v>
      </c>
      <c r="P156" s="95">
        <f t="shared" si="121"/>
        <v>0</v>
      </c>
      <c r="Q156" s="95">
        <f t="shared" si="121"/>
        <v>0</v>
      </c>
      <c r="R156" s="95">
        <f t="shared" si="121"/>
        <v>0</v>
      </c>
      <c r="S156" s="445">
        <f t="shared" si="121"/>
        <v>0</v>
      </c>
      <c r="T156" s="539">
        <f t="shared" si="95"/>
        <v>0</v>
      </c>
      <c r="U156" s="445">
        <f t="shared" si="121"/>
        <v>0</v>
      </c>
      <c r="V156" s="95">
        <f t="shared" si="121"/>
        <v>0</v>
      </c>
      <c r="W156" s="98">
        <f t="shared" si="121"/>
        <v>0</v>
      </c>
      <c r="X156" s="489">
        <f t="shared" si="121"/>
        <v>0</v>
      </c>
      <c r="Y156" s="97">
        <f t="shared" si="121"/>
        <v>0</v>
      </c>
      <c r="Z156" s="99">
        <f t="shared" si="121"/>
        <v>0</v>
      </c>
      <c r="AA156" s="52"/>
      <c r="AB156" s="210"/>
      <c r="AC156" s="209"/>
    </row>
    <row r="157" spans="1:29" ht="15.75" hidden="1" thickBot="1">
      <c r="B157" s="55"/>
      <c r="C157" s="2"/>
      <c r="D157" s="764" t="s">
        <v>339</v>
      </c>
      <c r="E157" s="764"/>
      <c r="F157" s="79"/>
      <c r="G157" s="664"/>
      <c r="H157" s="601"/>
      <c r="I157" s="392">
        <f t="shared" si="94"/>
        <v>0</v>
      </c>
      <c r="J157" s="447"/>
      <c r="K157" s="1"/>
      <c r="L157" s="1"/>
      <c r="M157" s="76"/>
      <c r="N157" s="75"/>
      <c r="O157" s="1"/>
      <c r="P157" s="1"/>
      <c r="Q157" s="1"/>
      <c r="R157" s="1"/>
      <c r="S157" s="447"/>
      <c r="T157" s="541">
        <f t="shared" si="95"/>
        <v>0</v>
      </c>
      <c r="U157" s="447"/>
      <c r="V157" s="1"/>
      <c r="W157" s="81"/>
      <c r="X157" s="490"/>
      <c r="Y157" s="42"/>
      <c r="Z157" s="44"/>
      <c r="AA157" s="56"/>
      <c r="AB157" s="210"/>
      <c r="AC157" s="209"/>
    </row>
    <row r="158" spans="1:29" ht="15.75" hidden="1" thickBot="1">
      <c r="B158" s="55"/>
      <c r="C158" s="2"/>
      <c r="D158" s="764" t="s">
        <v>340</v>
      </c>
      <c r="E158" s="764"/>
      <c r="F158" s="79"/>
      <c r="G158" s="664"/>
      <c r="H158" s="601"/>
      <c r="I158" s="392">
        <f t="shared" si="94"/>
        <v>0</v>
      </c>
      <c r="J158" s="447"/>
      <c r="K158" s="1"/>
      <c r="L158" s="1"/>
      <c r="M158" s="76"/>
      <c r="N158" s="75"/>
      <c r="O158" s="1"/>
      <c r="P158" s="1"/>
      <c r="Q158" s="1"/>
      <c r="R158" s="1"/>
      <c r="S158" s="447"/>
      <c r="T158" s="541">
        <f t="shared" si="95"/>
        <v>0</v>
      </c>
      <c r="U158" s="447"/>
      <c r="V158" s="1"/>
      <c r="W158" s="81"/>
      <c r="X158" s="490"/>
      <c r="Y158" s="42"/>
      <c r="Z158" s="44"/>
      <c r="AA158" s="56"/>
      <c r="AB158" s="210"/>
      <c r="AC158" s="209"/>
    </row>
    <row r="159" spans="1:29" s="18" customFormat="1" ht="15.75" hidden="1" thickBot="1">
      <c r="A159" s="127" t="s">
        <v>63</v>
      </c>
      <c r="B159" s="92" t="s">
        <v>752</v>
      </c>
      <c r="C159" s="769" t="s">
        <v>413</v>
      </c>
      <c r="D159" s="770"/>
      <c r="E159" s="770"/>
      <c r="F159" s="93"/>
      <c r="G159" s="663"/>
      <c r="H159" s="600"/>
      <c r="I159" s="391">
        <f t="shared" si="94"/>
        <v>0</v>
      </c>
      <c r="J159" s="445"/>
      <c r="K159" s="95"/>
      <c r="L159" s="95"/>
      <c r="M159" s="96"/>
      <c r="N159" s="94"/>
      <c r="O159" s="95"/>
      <c r="P159" s="95"/>
      <c r="Q159" s="95"/>
      <c r="R159" s="95"/>
      <c r="S159" s="445"/>
      <c r="T159" s="539">
        <f t="shared" si="95"/>
        <v>0</v>
      </c>
      <c r="U159" s="445"/>
      <c r="V159" s="95"/>
      <c r="W159" s="98"/>
      <c r="X159" s="489"/>
      <c r="Y159" s="97"/>
      <c r="Z159" s="99"/>
      <c r="AA159" s="52"/>
      <c r="AB159" s="210"/>
      <c r="AC159" s="209"/>
    </row>
    <row r="160" spans="1:29" s="18" customFormat="1" ht="15.75" hidden="1" thickBot="1">
      <c r="A160" s="127" t="s">
        <v>64</v>
      </c>
      <c r="B160" s="92" t="s">
        <v>753</v>
      </c>
      <c r="C160" s="769" t="s">
        <v>65</v>
      </c>
      <c r="D160" s="770"/>
      <c r="E160" s="770"/>
      <c r="F160" s="93">
        <f t="shared" ref="F160:H160" si="123">F161+F162</f>
        <v>0</v>
      </c>
      <c r="G160" s="663">
        <f t="shared" ref="G160" si="124">G161+G162</f>
        <v>0</v>
      </c>
      <c r="H160" s="600">
        <f t="shared" si="123"/>
        <v>0</v>
      </c>
      <c r="I160" s="391">
        <f t="shared" si="94"/>
        <v>0</v>
      </c>
      <c r="J160" s="445">
        <f t="shared" ref="J160:Z160" si="125">J161+J162</f>
        <v>0</v>
      </c>
      <c r="K160" s="95">
        <f t="shared" ref="K160:L160" si="126">K161+K162</f>
        <v>0</v>
      </c>
      <c r="L160" s="95">
        <f t="shared" si="126"/>
        <v>0</v>
      </c>
      <c r="M160" s="96">
        <f t="shared" si="125"/>
        <v>0</v>
      </c>
      <c r="N160" s="94">
        <f t="shared" si="125"/>
        <v>0</v>
      </c>
      <c r="O160" s="95">
        <f t="shared" si="125"/>
        <v>0</v>
      </c>
      <c r="P160" s="95">
        <f t="shared" si="125"/>
        <v>0</v>
      </c>
      <c r="Q160" s="95">
        <f t="shared" si="125"/>
        <v>0</v>
      </c>
      <c r="R160" s="95">
        <f t="shared" si="125"/>
        <v>0</v>
      </c>
      <c r="S160" s="445">
        <f t="shared" si="125"/>
        <v>0</v>
      </c>
      <c r="T160" s="539">
        <f t="shared" si="95"/>
        <v>0</v>
      </c>
      <c r="U160" s="445">
        <f t="shared" si="125"/>
        <v>0</v>
      </c>
      <c r="V160" s="95">
        <f t="shared" si="125"/>
        <v>0</v>
      </c>
      <c r="W160" s="98">
        <f t="shared" si="125"/>
        <v>0</v>
      </c>
      <c r="X160" s="489">
        <f t="shared" si="125"/>
        <v>0</v>
      </c>
      <c r="Y160" s="97">
        <f t="shared" si="125"/>
        <v>0</v>
      </c>
      <c r="Z160" s="99">
        <f t="shared" si="125"/>
        <v>0</v>
      </c>
      <c r="AA160" s="52"/>
      <c r="AB160" s="210"/>
      <c r="AC160" s="209"/>
    </row>
    <row r="161" spans="1:29" ht="15.75" hidden="1" thickBot="1">
      <c r="B161" s="55"/>
      <c r="C161" s="2"/>
      <c r="D161" s="764" t="s">
        <v>341</v>
      </c>
      <c r="E161" s="764"/>
      <c r="F161" s="79"/>
      <c r="G161" s="664"/>
      <c r="H161" s="601"/>
      <c r="I161" s="392">
        <f t="shared" si="94"/>
        <v>0</v>
      </c>
      <c r="J161" s="447"/>
      <c r="K161" s="1"/>
      <c r="L161" s="1"/>
      <c r="M161" s="76"/>
      <c r="N161" s="75"/>
      <c r="O161" s="1"/>
      <c r="P161" s="1"/>
      <c r="Q161" s="1"/>
      <c r="R161" s="1"/>
      <c r="S161" s="447"/>
      <c r="T161" s="541">
        <f t="shared" si="95"/>
        <v>0</v>
      </c>
      <c r="U161" s="447"/>
      <c r="V161" s="1"/>
      <c r="W161" s="81"/>
      <c r="X161" s="490"/>
      <c r="Y161" s="42"/>
      <c r="Z161" s="44"/>
      <c r="AA161" s="56"/>
      <c r="AB161" s="210"/>
      <c r="AC161" s="209"/>
    </row>
    <row r="162" spans="1:29" ht="15.75" hidden="1" thickBot="1">
      <c r="B162" s="55"/>
      <c r="C162" s="2"/>
      <c r="D162" s="764" t="s">
        <v>342</v>
      </c>
      <c r="E162" s="764"/>
      <c r="F162" s="79"/>
      <c r="G162" s="664"/>
      <c r="H162" s="601"/>
      <c r="I162" s="392">
        <f t="shared" si="94"/>
        <v>0</v>
      </c>
      <c r="J162" s="447"/>
      <c r="K162" s="1"/>
      <c r="L162" s="1"/>
      <c r="M162" s="76"/>
      <c r="N162" s="75"/>
      <c r="O162" s="1"/>
      <c r="P162" s="1"/>
      <c r="Q162" s="1"/>
      <c r="R162" s="1"/>
      <c r="S162" s="447"/>
      <c r="T162" s="541">
        <f t="shared" si="95"/>
        <v>0</v>
      </c>
      <c r="U162" s="447"/>
      <c r="V162" s="1"/>
      <c r="W162" s="81"/>
      <c r="X162" s="490"/>
      <c r="Y162" s="42"/>
      <c r="Z162" s="44"/>
      <c r="AA162" s="56"/>
      <c r="AB162" s="210"/>
      <c r="AC162" s="209"/>
    </row>
    <row r="163" spans="1:29" s="18" customFormat="1" ht="15.75" hidden="1" thickBot="1">
      <c r="A163" s="127" t="s">
        <v>66</v>
      </c>
      <c r="B163" s="126" t="s">
        <v>754</v>
      </c>
      <c r="C163" s="782" t="s">
        <v>414</v>
      </c>
      <c r="D163" s="783"/>
      <c r="E163" s="783"/>
      <c r="F163" s="93"/>
      <c r="G163" s="663"/>
      <c r="H163" s="600"/>
      <c r="I163" s="391">
        <f t="shared" si="94"/>
        <v>0</v>
      </c>
      <c r="J163" s="445"/>
      <c r="K163" s="95"/>
      <c r="L163" s="95"/>
      <c r="M163" s="96"/>
      <c r="N163" s="94"/>
      <c r="O163" s="95"/>
      <c r="P163" s="95"/>
      <c r="Q163" s="95"/>
      <c r="R163" s="95"/>
      <c r="S163" s="445"/>
      <c r="T163" s="539">
        <f t="shared" si="95"/>
        <v>0</v>
      </c>
      <c r="U163" s="445"/>
      <c r="V163" s="95"/>
      <c r="W163" s="98"/>
      <c r="X163" s="489"/>
      <c r="Y163" s="97"/>
      <c r="Z163" s="99"/>
      <c r="AA163" s="52"/>
      <c r="AB163" s="210"/>
      <c r="AC163" s="209"/>
    </row>
    <row r="164" spans="1:29" ht="15.75" thickBot="1">
      <c r="B164" s="100" t="s">
        <v>67</v>
      </c>
      <c r="C164" s="747" t="s">
        <v>68</v>
      </c>
      <c r="D164" s="771"/>
      <c r="E164" s="771"/>
      <c r="F164" s="85">
        <f t="shared" ref="F164:H164" si="127">F165+F166+F167+F168+F178</f>
        <v>0</v>
      </c>
      <c r="G164" s="661">
        <f t="shared" ref="G164" si="128">G165+G166+G167+G168+G178</f>
        <v>0</v>
      </c>
      <c r="H164" s="597">
        <f t="shared" si="127"/>
        <v>0</v>
      </c>
      <c r="I164" s="388">
        <f t="shared" si="94"/>
        <v>0</v>
      </c>
      <c r="J164" s="442">
        <f t="shared" ref="J164:M164" si="129">J165+J166+J167+J168+J178</f>
        <v>0</v>
      </c>
      <c r="K164" s="87">
        <f t="shared" ref="K164:L164" si="130">K165+K166+K167+K168+K178</f>
        <v>0</v>
      </c>
      <c r="L164" s="87">
        <f t="shared" si="130"/>
        <v>0</v>
      </c>
      <c r="M164" s="88">
        <f t="shared" si="129"/>
        <v>0</v>
      </c>
      <c r="N164" s="86">
        <f>N165+N166+N167+N168+N178</f>
        <v>0</v>
      </c>
      <c r="O164" s="87">
        <f t="shared" ref="O164:Z164" si="131">O165+O166+O167+O168+O178</f>
        <v>0</v>
      </c>
      <c r="P164" s="87">
        <f t="shared" si="131"/>
        <v>0</v>
      </c>
      <c r="Q164" s="87">
        <f t="shared" si="131"/>
        <v>0</v>
      </c>
      <c r="R164" s="87">
        <f t="shared" si="131"/>
        <v>0</v>
      </c>
      <c r="S164" s="442">
        <f t="shared" si="131"/>
        <v>0</v>
      </c>
      <c r="T164" s="536">
        <f t="shared" si="95"/>
        <v>0</v>
      </c>
      <c r="U164" s="442">
        <f t="shared" si="131"/>
        <v>0</v>
      </c>
      <c r="V164" s="87">
        <f t="shared" si="131"/>
        <v>0</v>
      </c>
      <c r="W164" s="90">
        <f t="shared" si="131"/>
        <v>0</v>
      </c>
      <c r="X164" s="486">
        <f t="shared" si="131"/>
        <v>0</v>
      </c>
      <c r="Y164" s="89">
        <f t="shared" si="131"/>
        <v>0</v>
      </c>
      <c r="Z164" s="91">
        <f t="shared" si="131"/>
        <v>0</v>
      </c>
      <c r="AA164" s="52"/>
      <c r="AB164" s="210"/>
      <c r="AC164" s="209"/>
    </row>
    <row r="165" spans="1:29" s="18" customFormat="1" ht="25.5" hidden="1" customHeight="1">
      <c r="A165" s="127" t="s">
        <v>69</v>
      </c>
      <c r="B165" s="92" t="s">
        <v>755</v>
      </c>
      <c r="C165" s="733" t="s">
        <v>415</v>
      </c>
      <c r="D165" s="734"/>
      <c r="E165" s="734"/>
      <c r="F165" s="93"/>
      <c r="G165" s="663"/>
      <c r="H165" s="600"/>
      <c r="I165" s="391">
        <f t="shared" si="94"/>
        <v>0</v>
      </c>
      <c r="J165" s="445"/>
      <c r="K165" s="95"/>
      <c r="L165" s="95"/>
      <c r="M165" s="96"/>
      <c r="N165" s="94"/>
      <c r="O165" s="95"/>
      <c r="P165" s="95"/>
      <c r="Q165" s="95"/>
      <c r="R165" s="95"/>
      <c r="S165" s="445"/>
      <c r="T165" s="539">
        <f t="shared" si="95"/>
        <v>0</v>
      </c>
      <c r="U165" s="445"/>
      <c r="V165" s="95"/>
      <c r="W165" s="98"/>
      <c r="X165" s="489"/>
      <c r="Y165" s="97"/>
      <c r="Z165" s="99"/>
      <c r="AA165" s="52"/>
      <c r="AB165" s="210"/>
      <c r="AC165" s="209"/>
    </row>
    <row r="166" spans="1:29" s="18" customFormat="1" ht="25.5" hidden="1" customHeight="1">
      <c r="A166" s="127" t="s">
        <v>70</v>
      </c>
      <c r="B166" s="92" t="s">
        <v>756</v>
      </c>
      <c r="C166" s="733" t="s">
        <v>71</v>
      </c>
      <c r="D166" s="734"/>
      <c r="E166" s="734"/>
      <c r="F166" s="93"/>
      <c r="G166" s="663"/>
      <c r="H166" s="600"/>
      <c r="I166" s="391">
        <f t="shared" si="94"/>
        <v>0</v>
      </c>
      <c r="J166" s="445"/>
      <c r="K166" s="95"/>
      <c r="L166" s="95"/>
      <c r="M166" s="96"/>
      <c r="N166" s="94"/>
      <c r="O166" s="95"/>
      <c r="P166" s="95"/>
      <c r="Q166" s="95"/>
      <c r="R166" s="95"/>
      <c r="S166" s="445"/>
      <c r="T166" s="539">
        <f t="shared" si="95"/>
        <v>0</v>
      </c>
      <c r="U166" s="445"/>
      <c r="V166" s="95"/>
      <c r="W166" s="98"/>
      <c r="X166" s="489"/>
      <c r="Y166" s="97"/>
      <c r="Z166" s="99"/>
      <c r="AA166" s="52"/>
      <c r="AB166" s="210"/>
      <c r="AC166" s="209"/>
    </row>
    <row r="167" spans="1:29" s="18" customFormat="1" ht="25.5" hidden="1" customHeight="1">
      <c r="A167" s="127" t="s">
        <v>72</v>
      </c>
      <c r="B167" s="92" t="s">
        <v>757</v>
      </c>
      <c r="C167" s="733" t="s">
        <v>73</v>
      </c>
      <c r="D167" s="734"/>
      <c r="E167" s="734"/>
      <c r="F167" s="93"/>
      <c r="G167" s="663"/>
      <c r="H167" s="600"/>
      <c r="I167" s="391">
        <f t="shared" si="94"/>
        <v>0</v>
      </c>
      <c r="J167" s="445"/>
      <c r="K167" s="95"/>
      <c r="L167" s="95"/>
      <c r="M167" s="96"/>
      <c r="N167" s="94"/>
      <c r="O167" s="95"/>
      <c r="P167" s="95"/>
      <c r="Q167" s="95"/>
      <c r="R167" s="95"/>
      <c r="S167" s="445"/>
      <c r="T167" s="539">
        <f t="shared" si="95"/>
        <v>0</v>
      </c>
      <c r="U167" s="445"/>
      <c r="V167" s="95"/>
      <c r="W167" s="98"/>
      <c r="X167" s="489"/>
      <c r="Y167" s="97"/>
      <c r="Z167" s="99"/>
      <c r="AA167" s="52"/>
      <c r="AB167" s="210"/>
      <c r="AC167" s="209"/>
    </row>
    <row r="168" spans="1:29" s="18" customFormat="1" ht="25.5" hidden="1" customHeight="1">
      <c r="A168" s="127" t="s">
        <v>74</v>
      </c>
      <c r="B168" s="92" t="s">
        <v>758</v>
      </c>
      <c r="C168" s="733" t="s">
        <v>605</v>
      </c>
      <c r="D168" s="734"/>
      <c r="E168" s="734"/>
      <c r="F168" s="93">
        <f t="shared" ref="F168:H168" si="132">F169+F170+F171+F172+F173+F174+F175+F176+F177</f>
        <v>0</v>
      </c>
      <c r="G168" s="663">
        <f t="shared" ref="G168" si="133">G169+G170+G171+G172+G173+G174+G175+G176+G177</f>
        <v>0</v>
      </c>
      <c r="H168" s="600">
        <f t="shared" si="132"/>
        <v>0</v>
      </c>
      <c r="I168" s="391">
        <f t="shared" si="94"/>
        <v>0</v>
      </c>
      <c r="J168" s="445">
        <f t="shared" ref="J168:M168" si="134">J169+J170+J171+J172+J173+J174+J175+J176+J177</f>
        <v>0</v>
      </c>
      <c r="K168" s="95">
        <f t="shared" ref="K168:L168" si="135">K169+K170+K171+K172+K173+K174+K175+K176+K177</f>
        <v>0</v>
      </c>
      <c r="L168" s="95">
        <f t="shared" si="135"/>
        <v>0</v>
      </c>
      <c r="M168" s="96">
        <f t="shared" si="134"/>
        <v>0</v>
      </c>
      <c r="N168" s="94">
        <f>N169+N170+N171+N172+N173+N174+N175+N176+N177</f>
        <v>0</v>
      </c>
      <c r="O168" s="95">
        <f t="shared" ref="O168:Z168" si="136">O169+O170+O171+O172+O173+O174+O175+O176+O177</f>
        <v>0</v>
      </c>
      <c r="P168" s="95">
        <f t="shared" si="136"/>
        <v>0</v>
      </c>
      <c r="Q168" s="95">
        <f t="shared" si="136"/>
        <v>0</v>
      </c>
      <c r="R168" s="95">
        <f t="shared" si="136"/>
        <v>0</v>
      </c>
      <c r="S168" s="445">
        <f t="shared" si="136"/>
        <v>0</v>
      </c>
      <c r="T168" s="539">
        <f t="shared" si="95"/>
        <v>0</v>
      </c>
      <c r="U168" s="445">
        <f t="shared" si="136"/>
        <v>0</v>
      </c>
      <c r="V168" s="95">
        <f t="shared" si="136"/>
        <v>0</v>
      </c>
      <c r="W168" s="98">
        <f t="shared" si="136"/>
        <v>0</v>
      </c>
      <c r="X168" s="489">
        <f t="shared" si="136"/>
        <v>0</v>
      </c>
      <c r="Y168" s="97">
        <f t="shared" si="136"/>
        <v>0</v>
      </c>
      <c r="Z168" s="99">
        <f t="shared" si="136"/>
        <v>0</v>
      </c>
      <c r="AA168" s="52"/>
      <c r="AB168" s="210"/>
      <c r="AC168" s="209"/>
    </row>
    <row r="169" spans="1:29" ht="15.75" hidden="1" thickBot="1">
      <c r="B169" s="55"/>
      <c r="C169" s="2"/>
      <c r="D169" s="764" t="s">
        <v>416</v>
      </c>
      <c r="E169" s="764"/>
      <c r="F169" s="79"/>
      <c r="G169" s="664"/>
      <c r="H169" s="601"/>
      <c r="I169" s="392">
        <f t="shared" si="94"/>
        <v>0</v>
      </c>
      <c r="J169" s="447"/>
      <c r="K169" s="1"/>
      <c r="L169" s="1"/>
      <c r="M169" s="76"/>
      <c r="N169" s="75"/>
      <c r="O169" s="1"/>
      <c r="P169" s="1"/>
      <c r="Q169" s="1"/>
      <c r="R169" s="1"/>
      <c r="S169" s="447"/>
      <c r="T169" s="541">
        <f t="shared" si="95"/>
        <v>0</v>
      </c>
      <c r="U169" s="447"/>
      <c r="V169" s="1"/>
      <c r="W169" s="81"/>
      <c r="X169" s="490"/>
      <c r="Y169" s="42"/>
      <c r="Z169" s="44"/>
      <c r="AA169" s="56"/>
      <c r="AB169" s="210"/>
      <c r="AC169" s="209"/>
    </row>
    <row r="170" spans="1:29" ht="15.75" hidden="1" thickBot="1">
      <c r="B170" s="55"/>
      <c r="C170" s="2"/>
      <c r="D170" s="764" t="s">
        <v>418</v>
      </c>
      <c r="E170" s="764"/>
      <c r="F170" s="79"/>
      <c r="G170" s="664"/>
      <c r="H170" s="601"/>
      <c r="I170" s="392">
        <f t="shared" si="94"/>
        <v>0</v>
      </c>
      <c r="J170" s="447"/>
      <c r="K170" s="1"/>
      <c r="L170" s="1"/>
      <c r="M170" s="76"/>
      <c r="N170" s="75"/>
      <c r="O170" s="1"/>
      <c r="P170" s="1"/>
      <c r="Q170" s="1"/>
      <c r="R170" s="1"/>
      <c r="S170" s="447"/>
      <c r="T170" s="541">
        <f t="shared" si="95"/>
        <v>0</v>
      </c>
      <c r="U170" s="447"/>
      <c r="V170" s="1"/>
      <c r="W170" s="81"/>
      <c r="X170" s="490"/>
      <c r="Y170" s="42"/>
      <c r="Z170" s="44"/>
      <c r="AA170" s="56"/>
      <c r="AB170" s="210"/>
      <c r="AC170" s="209"/>
    </row>
    <row r="171" spans="1:29" ht="15.75" hidden="1" thickBot="1">
      <c r="B171" s="55"/>
      <c r="C171" s="2"/>
      <c r="D171" s="764" t="s">
        <v>419</v>
      </c>
      <c r="E171" s="764"/>
      <c r="F171" s="79"/>
      <c r="G171" s="664"/>
      <c r="H171" s="601"/>
      <c r="I171" s="392">
        <f t="shared" si="94"/>
        <v>0</v>
      </c>
      <c r="J171" s="447"/>
      <c r="K171" s="1"/>
      <c r="L171" s="1"/>
      <c r="M171" s="76"/>
      <c r="N171" s="75"/>
      <c r="O171" s="1"/>
      <c r="P171" s="1"/>
      <c r="Q171" s="1"/>
      <c r="R171" s="1"/>
      <c r="S171" s="447"/>
      <c r="T171" s="541">
        <f t="shared" si="95"/>
        <v>0</v>
      </c>
      <c r="U171" s="447"/>
      <c r="V171" s="1"/>
      <c r="W171" s="81"/>
      <c r="X171" s="490"/>
      <c r="Y171" s="42"/>
      <c r="Z171" s="44"/>
      <c r="AA171" s="56"/>
      <c r="AB171" s="210"/>
      <c r="AC171" s="209"/>
    </row>
    <row r="172" spans="1:29" ht="15.75" hidden="1" thickBot="1">
      <c r="B172" s="55"/>
      <c r="C172" s="2"/>
      <c r="D172" s="764" t="s">
        <v>417</v>
      </c>
      <c r="E172" s="764"/>
      <c r="F172" s="79"/>
      <c r="G172" s="664"/>
      <c r="H172" s="601"/>
      <c r="I172" s="392">
        <f t="shared" si="94"/>
        <v>0</v>
      </c>
      <c r="J172" s="447"/>
      <c r="K172" s="1"/>
      <c r="L172" s="1"/>
      <c r="M172" s="76"/>
      <c r="N172" s="75"/>
      <c r="O172" s="1"/>
      <c r="P172" s="1"/>
      <c r="Q172" s="1"/>
      <c r="R172" s="1"/>
      <c r="S172" s="447"/>
      <c r="T172" s="541">
        <f t="shared" si="95"/>
        <v>0</v>
      </c>
      <c r="U172" s="447"/>
      <c r="V172" s="1"/>
      <c r="W172" s="81"/>
      <c r="X172" s="490"/>
      <c r="Y172" s="42"/>
      <c r="Z172" s="44"/>
      <c r="AA172" s="56"/>
      <c r="AB172" s="210"/>
      <c r="AC172" s="209"/>
    </row>
    <row r="173" spans="1:29" ht="15.75" hidden="1" thickBot="1">
      <c r="B173" s="55"/>
      <c r="C173" s="2"/>
      <c r="D173" s="764" t="s">
        <v>420</v>
      </c>
      <c r="E173" s="764"/>
      <c r="F173" s="79"/>
      <c r="G173" s="664"/>
      <c r="H173" s="601"/>
      <c r="I173" s="392">
        <f t="shared" si="94"/>
        <v>0</v>
      </c>
      <c r="J173" s="447"/>
      <c r="K173" s="1"/>
      <c r="L173" s="1"/>
      <c r="M173" s="76"/>
      <c r="N173" s="75"/>
      <c r="O173" s="1"/>
      <c r="P173" s="1"/>
      <c r="Q173" s="1"/>
      <c r="R173" s="1"/>
      <c r="S173" s="447"/>
      <c r="T173" s="541">
        <f t="shared" si="95"/>
        <v>0</v>
      </c>
      <c r="U173" s="447"/>
      <c r="V173" s="1"/>
      <c r="W173" s="81"/>
      <c r="X173" s="490"/>
      <c r="Y173" s="42"/>
      <c r="Z173" s="44"/>
      <c r="AA173" s="56"/>
      <c r="AB173" s="210"/>
      <c r="AC173" s="209"/>
    </row>
    <row r="174" spans="1:29" ht="25.5" hidden="1" customHeight="1">
      <c r="B174" s="55"/>
      <c r="C174" s="2"/>
      <c r="D174" s="735" t="s">
        <v>492</v>
      </c>
      <c r="E174" s="735"/>
      <c r="F174" s="79"/>
      <c r="G174" s="664"/>
      <c r="H174" s="601"/>
      <c r="I174" s="392">
        <f t="shared" si="94"/>
        <v>0</v>
      </c>
      <c r="J174" s="447"/>
      <c r="K174" s="1"/>
      <c r="L174" s="1"/>
      <c r="M174" s="76"/>
      <c r="N174" s="75"/>
      <c r="O174" s="1"/>
      <c r="P174" s="1"/>
      <c r="Q174" s="1"/>
      <c r="R174" s="1"/>
      <c r="S174" s="447"/>
      <c r="T174" s="541">
        <f t="shared" si="95"/>
        <v>0</v>
      </c>
      <c r="U174" s="447"/>
      <c r="V174" s="1"/>
      <c r="W174" s="81"/>
      <c r="X174" s="490"/>
      <c r="Y174" s="42"/>
      <c r="Z174" s="44"/>
      <c r="AA174" s="56"/>
      <c r="AB174" s="210"/>
      <c r="AC174" s="209"/>
    </row>
    <row r="175" spans="1:29" ht="25.5" hidden="1" customHeight="1">
      <c r="B175" s="55"/>
      <c r="C175" s="2"/>
      <c r="D175" s="735" t="s">
        <v>493</v>
      </c>
      <c r="E175" s="735"/>
      <c r="F175" s="79"/>
      <c r="G175" s="664"/>
      <c r="H175" s="601"/>
      <c r="I175" s="392">
        <f t="shared" si="94"/>
        <v>0</v>
      </c>
      <c r="J175" s="447"/>
      <c r="K175" s="1"/>
      <c r="L175" s="1"/>
      <c r="M175" s="76"/>
      <c r="N175" s="75"/>
      <c r="O175" s="1"/>
      <c r="P175" s="1"/>
      <c r="Q175" s="1"/>
      <c r="R175" s="1"/>
      <c r="S175" s="447"/>
      <c r="T175" s="541">
        <f t="shared" si="95"/>
        <v>0</v>
      </c>
      <c r="U175" s="447"/>
      <c r="V175" s="1"/>
      <c r="W175" s="81"/>
      <c r="X175" s="490"/>
      <c r="Y175" s="42"/>
      <c r="Z175" s="44"/>
      <c r="AA175" s="56"/>
      <c r="AB175" s="210"/>
      <c r="AC175" s="209"/>
    </row>
    <row r="176" spans="1:29" ht="15.75" hidden="1" thickBot="1">
      <c r="B176" s="55"/>
      <c r="C176" s="2"/>
      <c r="D176" s="764" t="s">
        <v>421</v>
      </c>
      <c r="E176" s="764"/>
      <c r="F176" s="79"/>
      <c r="G176" s="664"/>
      <c r="H176" s="601"/>
      <c r="I176" s="392">
        <f t="shared" si="94"/>
        <v>0</v>
      </c>
      <c r="J176" s="447"/>
      <c r="K176" s="1"/>
      <c r="L176" s="1"/>
      <c r="M176" s="76"/>
      <c r="N176" s="75"/>
      <c r="O176" s="1"/>
      <c r="P176" s="1"/>
      <c r="Q176" s="1"/>
      <c r="R176" s="1"/>
      <c r="S176" s="447"/>
      <c r="T176" s="541">
        <f t="shared" si="95"/>
        <v>0</v>
      </c>
      <c r="U176" s="447"/>
      <c r="V176" s="1"/>
      <c r="W176" s="81"/>
      <c r="X176" s="490"/>
      <c r="Y176" s="42"/>
      <c r="Z176" s="44"/>
      <c r="AA176" s="56"/>
      <c r="AB176" s="210"/>
      <c r="AC176" s="209"/>
    </row>
    <row r="177" spans="1:29" ht="26.25" hidden="1" customHeight="1">
      <c r="B177" s="55"/>
      <c r="C177" s="2"/>
      <c r="D177" s="735" t="s">
        <v>494</v>
      </c>
      <c r="E177" s="735"/>
      <c r="F177" s="79"/>
      <c r="G177" s="664"/>
      <c r="H177" s="601"/>
      <c r="I177" s="392">
        <f t="shared" si="94"/>
        <v>0</v>
      </c>
      <c r="J177" s="447"/>
      <c r="K177" s="1"/>
      <c r="L177" s="1"/>
      <c r="M177" s="76"/>
      <c r="N177" s="75"/>
      <c r="O177" s="1"/>
      <c r="P177" s="1"/>
      <c r="Q177" s="1"/>
      <c r="R177" s="1"/>
      <c r="S177" s="447"/>
      <c r="T177" s="541">
        <f t="shared" si="95"/>
        <v>0</v>
      </c>
      <c r="U177" s="447"/>
      <c r="V177" s="1"/>
      <c r="W177" s="81"/>
      <c r="X177" s="490"/>
      <c r="Y177" s="42"/>
      <c r="Z177" s="44"/>
      <c r="AA177" s="56"/>
      <c r="AB177" s="210"/>
      <c r="AC177" s="209"/>
    </row>
    <row r="178" spans="1:29" s="18" customFormat="1" ht="15.75" hidden="1" thickBot="1">
      <c r="A178" s="127" t="s">
        <v>75</v>
      </c>
      <c r="B178" s="92" t="s">
        <v>759</v>
      </c>
      <c r="C178" s="769" t="s">
        <v>76</v>
      </c>
      <c r="D178" s="770"/>
      <c r="E178" s="770"/>
      <c r="F178" s="93">
        <f t="shared" ref="F178:H178" si="137">F179+F180+F181+F182+F183+F184+F185+F186+F187+F188+F189</f>
        <v>0</v>
      </c>
      <c r="G178" s="663">
        <f t="shared" ref="G178" si="138">G179+G180+G181+G182+G183+G184+G185+G186+G187+G188+G189</f>
        <v>0</v>
      </c>
      <c r="H178" s="600">
        <f t="shared" si="137"/>
        <v>0</v>
      </c>
      <c r="I178" s="391">
        <f t="shared" si="94"/>
        <v>0</v>
      </c>
      <c r="J178" s="445">
        <f t="shared" ref="J178:M178" si="139">J179+J180+J181+J182+J183+J184+J185+J186+J187+J188+J189</f>
        <v>0</v>
      </c>
      <c r="K178" s="95">
        <f t="shared" ref="K178:L178" si="140">K179+K180+K181+K182+K183+K184+K185+K186+K187+K188+K189</f>
        <v>0</v>
      </c>
      <c r="L178" s="95">
        <f t="shared" si="140"/>
        <v>0</v>
      </c>
      <c r="M178" s="96">
        <f t="shared" si="139"/>
        <v>0</v>
      </c>
      <c r="N178" s="94">
        <f>N179+N180+N181+N182+N183+N184+N185+N186+N187+N188+N189</f>
        <v>0</v>
      </c>
      <c r="O178" s="95">
        <f t="shared" ref="O178:Z178" si="141">O179+O180+O181+O182+O183+O184+O185+O186+O187+O188+O189</f>
        <v>0</v>
      </c>
      <c r="P178" s="95">
        <f t="shared" si="141"/>
        <v>0</v>
      </c>
      <c r="Q178" s="95">
        <f t="shared" si="141"/>
        <v>0</v>
      </c>
      <c r="R178" s="95">
        <f t="shared" si="141"/>
        <v>0</v>
      </c>
      <c r="S178" s="445">
        <f t="shared" si="141"/>
        <v>0</v>
      </c>
      <c r="T178" s="539">
        <f t="shared" si="95"/>
        <v>0</v>
      </c>
      <c r="U178" s="445">
        <f t="shared" si="141"/>
        <v>0</v>
      </c>
      <c r="V178" s="95">
        <f t="shared" si="141"/>
        <v>0</v>
      </c>
      <c r="W178" s="98">
        <f t="shared" si="141"/>
        <v>0</v>
      </c>
      <c r="X178" s="489">
        <f t="shared" si="141"/>
        <v>0</v>
      </c>
      <c r="Y178" s="97">
        <f t="shared" si="141"/>
        <v>0</v>
      </c>
      <c r="Z178" s="99">
        <f t="shared" si="141"/>
        <v>0</v>
      </c>
      <c r="AA178" s="52"/>
      <c r="AB178" s="210"/>
      <c r="AC178" s="209"/>
    </row>
    <row r="179" spans="1:29" ht="15.75" hidden="1" thickBot="1">
      <c r="B179" s="55"/>
      <c r="C179" s="2"/>
      <c r="D179" s="764" t="s">
        <v>422</v>
      </c>
      <c r="E179" s="764"/>
      <c r="F179" s="79"/>
      <c r="G179" s="664"/>
      <c r="H179" s="601"/>
      <c r="I179" s="392">
        <f t="shared" si="94"/>
        <v>0</v>
      </c>
      <c r="J179" s="447"/>
      <c r="K179" s="1"/>
      <c r="L179" s="1"/>
      <c r="M179" s="76"/>
      <c r="N179" s="75"/>
      <c r="O179" s="1"/>
      <c r="P179" s="1"/>
      <c r="Q179" s="1"/>
      <c r="R179" s="1"/>
      <c r="S179" s="447"/>
      <c r="T179" s="541">
        <f t="shared" si="95"/>
        <v>0</v>
      </c>
      <c r="U179" s="447"/>
      <c r="V179" s="1"/>
      <c r="W179" s="81"/>
      <c r="X179" s="490"/>
      <c r="Y179" s="42"/>
      <c r="Z179" s="44"/>
      <c r="AA179" s="56"/>
      <c r="AB179" s="210"/>
      <c r="AC179" s="209"/>
    </row>
    <row r="180" spans="1:29" ht="15.75" hidden="1" thickBot="1">
      <c r="B180" s="55"/>
      <c r="C180" s="2"/>
      <c r="D180" s="764" t="s">
        <v>425</v>
      </c>
      <c r="E180" s="764"/>
      <c r="F180" s="79"/>
      <c r="G180" s="664"/>
      <c r="H180" s="601"/>
      <c r="I180" s="392">
        <f t="shared" si="94"/>
        <v>0</v>
      </c>
      <c r="J180" s="447"/>
      <c r="K180" s="1"/>
      <c r="L180" s="1"/>
      <c r="M180" s="76"/>
      <c r="N180" s="75"/>
      <c r="O180" s="1"/>
      <c r="P180" s="1"/>
      <c r="Q180" s="1"/>
      <c r="R180" s="1"/>
      <c r="S180" s="447"/>
      <c r="T180" s="541">
        <f t="shared" si="95"/>
        <v>0</v>
      </c>
      <c r="U180" s="447"/>
      <c r="V180" s="1"/>
      <c r="W180" s="81"/>
      <c r="X180" s="490"/>
      <c r="Y180" s="42"/>
      <c r="Z180" s="44"/>
      <c r="AA180" s="56"/>
      <c r="AB180" s="210"/>
      <c r="AC180" s="209"/>
    </row>
    <row r="181" spans="1:29" ht="15.75" hidden="1" thickBot="1">
      <c r="B181" s="55"/>
      <c r="C181" s="2"/>
      <c r="D181" s="764" t="s">
        <v>426</v>
      </c>
      <c r="E181" s="764"/>
      <c r="F181" s="79"/>
      <c r="G181" s="664"/>
      <c r="H181" s="601"/>
      <c r="I181" s="392">
        <f t="shared" si="94"/>
        <v>0</v>
      </c>
      <c r="J181" s="447"/>
      <c r="K181" s="1"/>
      <c r="L181" s="1"/>
      <c r="M181" s="76"/>
      <c r="N181" s="75"/>
      <c r="O181" s="1"/>
      <c r="P181" s="1"/>
      <c r="Q181" s="1"/>
      <c r="R181" s="1"/>
      <c r="S181" s="447"/>
      <c r="T181" s="541">
        <f t="shared" si="95"/>
        <v>0</v>
      </c>
      <c r="U181" s="447"/>
      <c r="V181" s="1"/>
      <c r="W181" s="81"/>
      <c r="X181" s="490"/>
      <c r="Y181" s="42"/>
      <c r="Z181" s="44"/>
      <c r="AA181" s="56"/>
      <c r="AB181" s="210"/>
      <c r="AC181" s="209"/>
    </row>
    <row r="182" spans="1:29" ht="15.75" hidden="1" thickBot="1">
      <c r="B182" s="55"/>
      <c r="C182" s="2"/>
      <c r="D182" s="764" t="s">
        <v>423</v>
      </c>
      <c r="E182" s="764"/>
      <c r="F182" s="79"/>
      <c r="G182" s="664"/>
      <c r="H182" s="601"/>
      <c r="I182" s="392">
        <f t="shared" si="94"/>
        <v>0</v>
      </c>
      <c r="J182" s="447"/>
      <c r="K182" s="1"/>
      <c r="L182" s="1"/>
      <c r="M182" s="76"/>
      <c r="N182" s="75"/>
      <c r="O182" s="1"/>
      <c r="P182" s="1"/>
      <c r="Q182" s="1"/>
      <c r="R182" s="1"/>
      <c r="S182" s="447"/>
      <c r="T182" s="541">
        <f t="shared" si="95"/>
        <v>0</v>
      </c>
      <c r="U182" s="447"/>
      <c r="V182" s="1"/>
      <c r="W182" s="81"/>
      <c r="X182" s="490"/>
      <c r="Y182" s="42"/>
      <c r="Z182" s="44"/>
      <c r="AA182" s="56"/>
      <c r="AB182" s="210"/>
      <c r="AC182" s="209"/>
    </row>
    <row r="183" spans="1:29" ht="15.75" hidden="1" thickBot="1">
      <c r="B183" s="55"/>
      <c r="C183" s="2"/>
      <c r="D183" s="764" t="s">
        <v>427</v>
      </c>
      <c r="E183" s="764"/>
      <c r="F183" s="79"/>
      <c r="G183" s="664"/>
      <c r="H183" s="601"/>
      <c r="I183" s="392">
        <f t="shared" si="94"/>
        <v>0</v>
      </c>
      <c r="J183" s="447"/>
      <c r="K183" s="1"/>
      <c r="L183" s="1"/>
      <c r="M183" s="76"/>
      <c r="N183" s="75"/>
      <c r="O183" s="1"/>
      <c r="P183" s="1"/>
      <c r="Q183" s="1"/>
      <c r="R183" s="1"/>
      <c r="S183" s="447"/>
      <c r="T183" s="541">
        <f t="shared" si="95"/>
        <v>0</v>
      </c>
      <c r="U183" s="447"/>
      <c r="V183" s="1"/>
      <c r="W183" s="81"/>
      <c r="X183" s="490"/>
      <c r="Y183" s="42"/>
      <c r="Z183" s="44"/>
      <c r="AA183" s="56"/>
      <c r="AB183" s="210"/>
      <c r="AC183" s="209"/>
    </row>
    <row r="184" spans="1:29" ht="25.5" hidden="1" customHeight="1">
      <c r="B184" s="55"/>
      <c r="C184" s="2"/>
      <c r="D184" s="735" t="s">
        <v>495</v>
      </c>
      <c r="E184" s="735"/>
      <c r="F184" s="79"/>
      <c r="G184" s="664"/>
      <c r="H184" s="601"/>
      <c r="I184" s="392">
        <f t="shared" si="94"/>
        <v>0</v>
      </c>
      <c r="J184" s="447"/>
      <c r="K184" s="1"/>
      <c r="L184" s="1"/>
      <c r="M184" s="76"/>
      <c r="N184" s="75"/>
      <c r="O184" s="1"/>
      <c r="P184" s="1"/>
      <c r="Q184" s="1"/>
      <c r="R184" s="1"/>
      <c r="S184" s="447"/>
      <c r="T184" s="541">
        <f t="shared" si="95"/>
        <v>0</v>
      </c>
      <c r="U184" s="447"/>
      <c r="V184" s="1"/>
      <c r="W184" s="81"/>
      <c r="X184" s="490"/>
      <c r="Y184" s="42"/>
      <c r="Z184" s="44"/>
      <c r="AA184" s="56"/>
      <c r="AB184" s="210"/>
      <c r="AC184" s="209"/>
    </row>
    <row r="185" spans="1:29" ht="25.5" hidden="1" customHeight="1">
      <c r="B185" s="55"/>
      <c r="C185" s="2"/>
      <c r="D185" s="735" t="s">
        <v>496</v>
      </c>
      <c r="E185" s="735"/>
      <c r="F185" s="79"/>
      <c r="G185" s="664"/>
      <c r="H185" s="601"/>
      <c r="I185" s="392">
        <f t="shared" si="94"/>
        <v>0</v>
      </c>
      <c r="J185" s="447"/>
      <c r="K185" s="1"/>
      <c r="L185" s="1"/>
      <c r="M185" s="76"/>
      <c r="N185" s="75"/>
      <c r="O185" s="1"/>
      <c r="P185" s="1"/>
      <c r="Q185" s="1"/>
      <c r="R185" s="1"/>
      <c r="S185" s="447"/>
      <c r="T185" s="541">
        <f t="shared" si="95"/>
        <v>0</v>
      </c>
      <c r="U185" s="447"/>
      <c r="V185" s="1"/>
      <c r="W185" s="81"/>
      <c r="X185" s="490"/>
      <c r="Y185" s="42"/>
      <c r="Z185" s="44"/>
      <c r="AA185" s="56"/>
      <c r="AB185" s="210"/>
      <c r="AC185" s="209"/>
    </row>
    <row r="186" spans="1:29" ht="15.75" hidden="1" thickBot="1">
      <c r="B186" s="55"/>
      <c r="C186" s="2"/>
      <c r="D186" s="764" t="s">
        <v>428</v>
      </c>
      <c r="E186" s="764"/>
      <c r="F186" s="79"/>
      <c r="G186" s="664"/>
      <c r="H186" s="601"/>
      <c r="I186" s="392">
        <f t="shared" si="94"/>
        <v>0</v>
      </c>
      <c r="J186" s="447"/>
      <c r="K186" s="1"/>
      <c r="L186" s="1"/>
      <c r="M186" s="76"/>
      <c r="N186" s="75"/>
      <c r="O186" s="1"/>
      <c r="P186" s="1"/>
      <c r="Q186" s="1"/>
      <c r="R186" s="1"/>
      <c r="S186" s="447"/>
      <c r="T186" s="541">
        <f t="shared" si="95"/>
        <v>0</v>
      </c>
      <c r="U186" s="447"/>
      <c r="V186" s="1"/>
      <c r="W186" s="81"/>
      <c r="X186" s="490"/>
      <c r="Y186" s="42"/>
      <c r="Z186" s="44"/>
      <c r="AA186" s="56"/>
      <c r="AB186" s="210"/>
      <c r="AC186" s="209"/>
    </row>
    <row r="187" spans="1:29" ht="15.75" hidden="1" thickBot="1">
      <c r="B187" s="55"/>
      <c r="C187" s="2"/>
      <c r="D187" s="764" t="s">
        <v>424</v>
      </c>
      <c r="E187" s="764"/>
      <c r="F187" s="79"/>
      <c r="G187" s="664"/>
      <c r="H187" s="601"/>
      <c r="I187" s="392">
        <f t="shared" si="94"/>
        <v>0</v>
      </c>
      <c r="J187" s="447"/>
      <c r="K187" s="1"/>
      <c r="L187" s="1"/>
      <c r="M187" s="76"/>
      <c r="N187" s="75"/>
      <c r="O187" s="1"/>
      <c r="P187" s="1"/>
      <c r="Q187" s="1"/>
      <c r="R187" s="1"/>
      <c r="S187" s="447"/>
      <c r="T187" s="541">
        <f t="shared" si="95"/>
        <v>0</v>
      </c>
      <c r="U187" s="447"/>
      <c r="V187" s="1"/>
      <c r="W187" s="81"/>
      <c r="X187" s="490"/>
      <c r="Y187" s="42"/>
      <c r="Z187" s="44"/>
      <c r="AA187" s="56"/>
      <c r="AB187" s="210"/>
      <c r="AC187" s="209"/>
    </row>
    <row r="188" spans="1:29" ht="25.5" hidden="1" customHeight="1">
      <c r="B188" s="55"/>
      <c r="C188" s="2"/>
      <c r="D188" s="735" t="s">
        <v>497</v>
      </c>
      <c r="E188" s="735"/>
      <c r="F188" s="79"/>
      <c r="G188" s="664"/>
      <c r="H188" s="601"/>
      <c r="I188" s="392">
        <f t="shared" si="94"/>
        <v>0</v>
      </c>
      <c r="J188" s="447"/>
      <c r="K188" s="1"/>
      <c r="L188" s="1"/>
      <c r="M188" s="76"/>
      <c r="N188" s="75"/>
      <c r="O188" s="1"/>
      <c r="P188" s="1"/>
      <c r="Q188" s="1"/>
      <c r="R188" s="1"/>
      <c r="S188" s="447"/>
      <c r="T188" s="541">
        <f t="shared" si="95"/>
        <v>0</v>
      </c>
      <c r="U188" s="447"/>
      <c r="V188" s="1"/>
      <c r="W188" s="81"/>
      <c r="X188" s="490"/>
      <c r="Y188" s="42"/>
      <c r="Z188" s="44"/>
      <c r="AA188" s="56"/>
      <c r="AB188" s="210"/>
      <c r="AC188" s="209"/>
    </row>
    <row r="189" spans="1:29" ht="15.75" hidden="1" thickBot="1">
      <c r="B189" s="57"/>
      <c r="C189" s="20"/>
      <c r="D189" s="772" t="s">
        <v>498</v>
      </c>
      <c r="E189" s="772"/>
      <c r="F189" s="79"/>
      <c r="G189" s="664"/>
      <c r="H189" s="601"/>
      <c r="I189" s="392">
        <f t="shared" si="94"/>
        <v>0</v>
      </c>
      <c r="J189" s="447"/>
      <c r="K189" s="1"/>
      <c r="L189" s="1"/>
      <c r="M189" s="76"/>
      <c r="N189" s="75"/>
      <c r="O189" s="1"/>
      <c r="P189" s="1"/>
      <c r="Q189" s="1"/>
      <c r="R189" s="1"/>
      <c r="S189" s="447"/>
      <c r="T189" s="541">
        <f t="shared" si="95"/>
        <v>0</v>
      </c>
      <c r="U189" s="447"/>
      <c r="V189" s="1"/>
      <c r="W189" s="81"/>
      <c r="X189" s="490"/>
      <c r="Y189" s="42"/>
      <c r="Z189" s="44"/>
      <c r="AA189" s="56"/>
      <c r="AB189" s="210"/>
      <c r="AC189" s="209"/>
    </row>
    <row r="190" spans="1:29" ht="15.75" thickBot="1">
      <c r="B190" s="100" t="s">
        <v>77</v>
      </c>
      <c r="C190" s="747" t="s">
        <v>78</v>
      </c>
      <c r="D190" s="771"/>
      <c r="E190" s="771"/>
      <c r="F190" s="85">
        <f t="shared" ref="F190:H190" si="142">F191+F192+F193+F194+F204</f>
        <v>0</v>
      </c>
      <c r="G190" s="661">
        <f t="shared" ref="G190" si="143">G191+G192+G193+G194+G204</f>
        <v>0</v>
      </c>
      <c r="H190" s="597">
        <f t="shared" si="142"/>
        <v>0</v>
      </c>
      <c r="I190" s="388">
        <f t="shared" si="94"/>
        <v>0</v>
      </c>
      <c r="J190" s="442">
        <f t="shared" ref="J190:M190" si="144">J191+J192+J193+J194+J204</f>
        <v>0</v>
      </c>
      <c r="K190" s="87">
        <f t="shared" ref="K190:L190" si="145">K191+K192+K193+K194+K204</f>
        <v>0</v>
      </c>
      <c r="L190" s="87">
        <f t="shared" si="145"/>
        <v>0</v>
      </c>
      <c r="M190" s="88">
        <f t="shared" si="144"/>
        <v>0</v>
      </c>
      <c r="N190" s="86">
        <f>N191+N192+N193+N194+N204</f>
        <v>0</v>
      </c>
      <c r="O190" s="87">
        <f t="shared" ref="O190:Z190" si="146">O191+O192+O193+O194+O204</f>
        <v>0</v>
      </c>
      <c r="P190" s="87">
        <f t="shared" si="146"/>
        <v>0</v>
      </c>
      <c r="Q190" s="87">
        <f t="shared" si="146"/>
        <v>0</v>
      </c>
      <c r="R190" s="87">
        <f t="shared" si="146"/>
        <v>0</v>
      </c>
      <c r="S190" s="442">
        <f t="shared" si="146"/>
        <v>0</v>
      </c>
      <c r="T190" s="536">
        <f t="shared" si="95"/>
        <v>0</v>
      </c>
      <c r="U190" s="442">
        <f t="shared" si="146"/>
        <v>0</v>
      </c>
      <c r="V190" s="87">
        <f t="shared" si="146"/>
        <v>0</v>
      </c>
      <c r="W190" s="90">
        <f t="shared" si="146"/>
        <v>0</v>
      </c>
      <c r="X190" s="486">
        <f t="shared" si="146"/>
        <v>0</v>
      </c>
      <c r="Y190" s="89">
        <f t="shared" si="146"/>
        <v>0</v>
      </c>
      <c r="Z190" s="91">
        <f t="shared" si="146"/>
        <v>0</v>
      </c>
      <c r="AA190" s="52"/>
      <c r="AB190" s="210"/>
      <c r="AC190" s="209"/>
    </row>
    <row r="191" spans="1:29" s="18" customFormat="1" ht="25.5" hidden="1" customHeight="1">
      <c r="A191" s="127" t="s">
        <v>79</v>
      </c>
      <c r="B191" s="116" t="s">
        <v>760</v>
      </c>
      <c r="C191" s="784" t="s">
        <v>80</v>
      </c>
      <c r="D191" s="785"/>
      <c r="E191" s="785"/>
      <c r="F191" s="93"/>
      <c r="G191" s="663"/>
      <c r="H191" s="600"/>
      <c r="I191" s="391">
        <f t="shared" si="94"/>
        <v>0</v>
      </c>
      <c r="J191" s="445"/>
      <c r="K191" s="95"/>
      <c r="L191" s="95"/>
      <c r="M191" s="96"/>
      <c r="N191" s="94"/>
      <c r="O191" s="95"/>
      <c r="P191" s="95"/>
      <c r="Q191" s="95"/>
      <c r="R191" s="95"/>
      <c r="S191" s="445"/>
      <c r="T191" s="539">
        <f t="shared" si="95"/>
        <v>0</v>
      </c>
      <c r="U191" s="445"/>
      <c r="V191" s="95"/>
      <c r="W191" s="98"/>
      <c r="X191" s="489"/>
      <c r="Y191" s="97"/>
      <c r="Z191" s="99"/>
      <c r="AA191" s="52"/>
      <c r="AB191" s="210"/>
      <c r="AC191" s="209"/>
    </row>
    <row r="192" spans="1:29" s="18" customFormat="1" ht="15.75" hidden="1" thickBot="1">
      <c r="A192" s="127" t="s">
        <v>81</v>
      </c>
      <c r="B192" s="92" t="s">
        <v>761</v>
      </c>
      <c r="C192" s="736" t="s">
        <v>935</v>
      </c>
      <c r="D192" s="737"/>
      <c r="E192" s="737"/>
      <c r="F192" s="93"/>
      <c r="G192" s="663"/>
      <c r="H192" s="600"/>
      <c r="I192" s="391">
        <f t="shared" si="94"/>
        <v>0</v>
      </c>
      <c r="J192" s="445"/>
      <c r="K192" s="95"/>
      <c r="L192" s="95"/>
      <c r="M192" s="96"/>
      <c r="N192" s="94"/>
      <c r="O192" s="95"/>
      <c r="P192" s="95"/>
      <c r="Q192" s="95"/>
      <c r="R192" s="95"/>
      <c r="S192" s="445"/>
      <c r="T192" s="539">
        <f t="shared" si="95"/>
        <v>0</v>
      </c>
      <c r="U192" s="445"/>
      <c r="V192" s="95"/>
      <c r="W192" s="98"/>
      <c r="X192" s="489"/>
      <c r="Y192" s="97"/>
      <c r="Z192" s="99"/>
      <c r="AA192" s="52"/>
      <c r="AB192" s="210"/>
      <c r="AC192" s="209"/>
    </row>
    <row r="193" spans="1:29" s="18" customFormat="1" ht="25.5" hidden="1" customHeight="1">
      <c r="A193" s="127" t="s">
        <v>82</v>
      </c>
      <c r="B193" s="92" t="s">
        <v>762</v>
      </c>
      <c r="C193" s="733" t="s">
        <v>936</v>
      </c>
      <c r="D193" s="734"/>
      <c r="E193" s="786"/>
      <c r="F193" s="93"/>
      <c r="G193" s="663"/>
      <c r="H193" s="600"/>
      <c r="I193" s="391">
        <f t="shared" si="94"/>
        <v>0</v>
      </c>
      <c r="J193" s="445"/>
      <c r="K193" s="95"/>
      <c r="L193" s="95"/>
      <c r="M193" s="96"/>
      <c r="N193" s="94"/>
      <c r="O193" s="95"/>
      <c r="P193" s="95"/>
      <c r="Q193" s="95"/>
      <c r="R193" s="95"/>
      <c r="S193" s="445"/>
      <c r="T193" s="539">
        <f t="shared" si="95"/>
        <v>0</v>
      </c>
      <c r="U193" s="445"/>
      <c r="V193" s="95"/>
      <c r="W193" s="98"/>
      <c r="X193" s="489"/>
      <c r="Y193" s="97"/>
      <c r="Z193" s="99"/>
      <c r="AA193" s="52"/>
      <c r="AB193" s="210"/>
      <c r="AC193" s="209"/>
    </row>
    <row r="194" spans="1:29" s="18" customFormat="1" ht="25.5" hidden="1" customHeight="1">
      <c r="A194" s="127" t="s">
        <v>83</v>
      </c>
      <c r="B194" s="92" t="s">
        <v>763</v>
      </c>
      <c r="C194" s="733" t="s">
        <v>84</v>
      </c>
      <c r="D194" s="734"/>
      <c r="E194" s="734"/>
      <c r="F194" s="93">
        <f t="shared" ref="F194:H194" si="147">F195+F196+F197+F198+F199+F200+F201+F202+F203</f>
        <v>0</v>
      </c>
      <c r="G194" s="663">
        <f t="shared" ref="G194" si="148">G195+G196+G197+G198+G199+G200+G201+G202+G203</f>
        <v>0</v>
      </c>
      <c r="H194" s="600">
        <f t="shared" si="147"/>
        <v>0</v>
      </c>
      <c r="I194" s="391">
        <f t="shared" si="94"/>
        <v>0</v>
      </c>
      <c r="J194" s="445">
        <f t="shared" ref="J194:M194" si="149">J195+J196+J197+J198+J199+J200+J201+J202+J203</f>
        <v>0</v>
      </c>
      <c r="K194" s="95">
        <f t="shared" ref="K194:L194" si="150">K195+K196+K197+K198+K199+K200+K201+K202+K203</f>
        <v>0</v>
      </c>
      <c r="L194" s="95">
        <f t="shared" si="150"/>
        <v>0</v>
      </c>
      <c r="M194" s="96">
        <f t="shared" si="149"/>
        <v>0</v>
      </c>
      <c r="N194" s="94">
        <f>N195+N196+N197+N198+N199+N200+N201+N202+N203</f>
        <v>0</v>
      </c>
      <c r="O194" s="95">
        <f t="shared" ref="O194:Z194" si="151">O195+O196+O197+O198+O199+O200+O201+O202+O203</f>
        <v>0</v>
      </c>
      <c r="P194" s="95">
        <f t="shared" si="151"/>
        <v>0</v>
      </c>
      <c r="Q194" s="95">
        <f t="shared" si="151"/>
        <v>0</v>
      </c>
      <c r="R194" s="95">
        <f t="shared" si="151"/>
        <v>0</v>
      </c>
      <c r="S194" s="445">
        <f t="shared" si="151"/>
        <v>0</v>
      </c>
      <c r="T194" s="539">
        <f t="shared" si="95"/>
        <v>0</v>
      </c>
      <c r="U194" s="445">
        <f t="shared" si="151"/>
        <v>0</v>
      </c>
      <c r="V194" s="95">
        <f t="shared" si="151"/>
        <v>0</v>
      </c>
      <c r="W194" s="98">
        <f t="shared" si="151"/>
        <v>0</v>
      </c>
      <c r="X194" s="489">
        <f t="shared" si="151"/>
        <v>0</v>
      </c>
      <c r="Y194" s="97">
        <f t="shared" si="151"/>
        <v>0</v>
      </c>
      <c r="Z194" s="99">
        <f t="shared" si="151"/>
        <v>0</v>
      </c>
      <c r="AA194" s="52"/>
      <c r="AB194" s="210"/>
      <c r="AC194" s="209"/>
    </row>
    <row r="195" spans="1:29" ht="15.75" hidden="1" thickBot="1">
      <c r="B195" s="55"/>
      <c r="C195" s="2"/>
      <c r="D195" s="764" t="s">
        <v>429</v>
      </c>
      <c r="E195" s="764"/>
      <c r="F195" s="79"/>
      <c r="G195" s="664"/>
      <c r="H195" s="601"/>
      <c r="I195" s="392">
        <f t="shared" si="94"/>
        <v>0</v>
      </c>
      <c r="J195" s="447"/>
      <c r="K195" s="1"/>
      <c r="L195" s="1"/>
      <c r="M195" s="76"/>
      <c r="N195" s="75"/>
      <c r="O195" s="1"/>
      <c r="P195" s="1"/>
      <c r="Q195" s="1"/>
      <c r="R195" s="1"/>
      <c r="S195" s="447"/>
      <c r="T195" s="541">
        <f t="shared" si="95"/>
        <v>0</v>
      </c>
      <c r="U195" s="447"/>
      <c r="V195" s="1"/>
      <c r="W195" s="81"/>
      <c r="X195" s="490"/>
      <c r="Y195" s="42"/>
      <c r="Z195" s="44"/>
      <c r="AA195" s="56"/>
      <c r="AB195" s="210"/>
      <c r="AC195" s="209"/>
    </row>
    <row r="196" spans="1:29" ht="15.75" hidden="1" thickBot="1">
      <c r="B196" s="55"/>
      <c r="C196" s="2"/>
      <c r="D196" s="764" t="s">
        <v>431</v>
      </c>
      <c r="E196" s="764"/>
      <c r="F196" s="79"/>
      <c r="G196" s="664"/>
      <c r="H196" s="601"/>
      <c r="I196" s="392">
        <f t="shared" si="94"/>
        <v>0</v>
      </c>
      <c r="J196" s="447"/>
      <c r="K196" s="1"/>
      <c r="L196" s="1"/>
      <c r="M196" s="76"/>
      <c r="N196" s="75"/>
      <c r="O196" s="1"/>
      <c r="P196" s="1"/>
      <c r="Q196" s="1"/>
      <c r="R196" s="1"/>
      <c r="S196" s="447"/>
      <c r="T196" s="541">
        <f t="shared" si="95"/>
        <v>0</v>
      </c>
      <c r="U196" s="447"/>
      <c r="V196" s="1"/>
      <c r="W196" s="81"/>
      <c r="X196" s="490"/>
      <c r="Y196" s="42"/>
      <c r="Z196" s="44"/>
      <c r="AA196" s="56"/>
      <c r="AB196" s="210"/>
      <c r="AC196" s="209"/>
    </row>
    <row r="197" spans="1:29" ht="15.75" hidden="1" thickBot="1">
      <c r="B197" s="55"/>
      <c r="C197" s="2"/>
      <c r="D197" s="764" t="s">
        <v>432</v>
      </c>
      <c r="E197" s="764"/>
      <c r="F197" s="79"/>
      <c r="G197" s="664"/>
      <c r="H197" s="601"/>
      <c r="I197" s="392">
        <f t="shared" si="94"/>
        <v>0</v>
      </c>
      <c r="J197" s="447"/>
      <c r="K197" s="1"/>
      <c r="L197" s="1"/>
      <c r="M197" s="76"/>
      <c r="N197" s="75"/>
      <c r="O197" s="1"/>
      <c r="P197" s="1"/>
      <c r="Q197" s="1"/>
      <c r="R197" s="1"/>
      <c r="S197" s="447"/>
      <c r="T197" s="541">
        <f t="shared" si="95"/>
        <v>0</v>
      </c>
      <c r="U197" s="447"/>
      <c r="V197" s="1"/>
      <c r="W197" s="81"/>
      <c r="X197" s="490"/>
      <c r="Y197" s="42"/>
      <c r="Z197" s="44"/>
      <c r="AA197" s="56"/>
      <c r="AB197" s="210"/>
      <c r="AC197" s="209"/>
    </row>
    <row r="198" spans="1:29" ht="15.75" hidden="1" thickBot="1">
      <c r="B198" s="55"/>
      <c r="C198" s="2"/>
      <c r="D198" s="764" t="s">
        <v>430</v>
      </c>
      <c r="E198" s="764"/>
      <c r="F198" s="79"/>
      <c r="G198" s="664"/>
      <c r="H198" s="601"/>
      <c r="I198" s="392">
        <f t="shared" ref="I198:I254" si="152">SUM(T198:Z198)</f>
        <v>0</v>
      </c>
      <c r="J198" s="447"/>
      <c r="K198" s="1"/>
      <c r="L198" s="1"/>
      <c r="M198" s="76"/>
      <c r="N198" s="75"/>
      <c r="O198" s="1"/>
      <c r="P198" s="1"/>
      <c r="Q198" s="1"/>
      <c r="R198" s="1"/>
      <c r="S198" s="447"/>
      <c r="T198" s="541">
        <f t="shared" ref="T198:T254" si="153">SUM(N198:S198)</f>
        <v>0</v>
      </c>
      <c r="U198" s="447"/>
      <c r="V198" s="1"/>
      <c r="W198" s="81"/>
      <c r="X198" s="490"/>
      <c r="Y198" s="42"/>
      <c r="Z198" s="44"/>
      <c r="AA198" s="56"/>
      <c r="AB198" s="210"/>
      <c r="AC198" s="209"/>
    </row>
    <row r="199" spans="1:29" ht="15.75" hidden="1" thickBot="1">
      <c r="B199" s="55"/>
      <c r="C199" s="2"/>
      <c r="D199" s="764" t="s">
        <v>433</v>
      </c>
      <c r="E199" s="764"/>
      <c r="F199" s="79"/>
      <c r="G199" s="664"/>
      <c r="H199" s="601"/>
      <c r="I199" s="392">
        <f t="shared" si="152"/>
        <v>0</v>
      </c>
      <c r="J199" s="447"/>
      <c r="K199" s="1"/>
      <c r="L199" s="1"/>
      <c r="M199" s="76"/>
      <c r="N199" s="75"/>
      <c r="O199" s="1"/>
      <c r="P199" s="1"/>
      <c r="Q199" s="1"/>
      <c r="R199" s="1"/>
      <c r="S199" s="447"/>
      <c r="T199" s="541">
        <f t="shared" si="153"/>
        <v>0</v>
      </c>
      <c r="U199" s="447"/>
      <c r="V199" s="1"/>
      <c r="W199" s="81"/>
      <c r="X199" s="490"/>
      <c r="Y199" s="42"/>
      <c r="Z199" s="44"/>
      <c r="AA199" s="56"/>
      <c r="AB199" s="210"/>
      <c r="AC199" s="209"/>
    </row>
    <row r="200" spans="1:29" ht="25.5" hidden="1" customHeight="1">
      <c r="B200" s="55"/>
      <c r="C200" s="2"/>
      <c r="D200" s="735" t="s">
        <v>499</v>
      </c>
      <c r="E200" s="735"/>
      <c r="F200" s="79"/>
      <c r="G200" s="664"/>
      <c r="H200" s="601"/>
      <c r="I200" s="392">
        <f t="shared" si="152"/>
        <v>0</v>
      </c>
      <c r="J200" s="447"/>
      <c r="K200" s="1"/>
      <c r="L200" s="1"/>
      <c r="M200" s="76"/>
      <c r="N200" s="75"/>
      <c r="O200" s="1"/>
      <c r="P200" s="1"/>
      <c r="Q200" s="1"/>
      <c r="R200" s="1"/>
      <c r="S200" s="447"/>
      <c r="T200" s="541">
        <f t="shared" si="153"/>
        <v>0</v>
      </c>
      <c r="U200" s="447"/>
      <c r="V200" s="1"/>
      <c r="W200" s="81"/>
      <c r="X200" s="490"/>
      <c r="Y200" s="42"/>
      <c r="Z200" s="44"/>
      <c r="AA200" s="56"/>
      <c r="AB200" s="210"/>
      <c r="AC200" s="209"/>
    </row>
    <row r="201" spans="1:29" ht="25.5" hidden="1" customHeight="1">
      <c r="B201" s="55"/>
      <c r="C201" s="2"/>
      <c r="D201" s="735" t="s">
        <v>500</v>
      </c>
      <c r="E201" s="735"/>
      <c r="F201" s="79"/>
      <c r="G201" s="664"/>
      <c r="H201" s="601"/>
      <c r="I201" s="392">
        <f t="shared" si="152"/>
        <v>0</v>
      </c>
      <c r="J201" s="447"/>
      <c r="K201" s="1"/>
      <c r="L201" s="1"/>
      <c r="M201" s="76"/>
      <c r="N201" s="75"/>
      <c r="O201" s="1"/>
      <c r="P201" s="1"/>
      <c r="Q201" s="1"/>
      <c r="R201" s="1"/>
      <c r="S201" s="447"/>
      <c r="T201" s="541">
        <f t="shared" si="153"/>
        <v>0</v>
      </c>
      <c r="U201" s="447"/>
      <c r="V201" s="1"/>
      <c r="W201" s="81"/>
      <c r="X201" s="490"/>
      <c r="Y201" s="42"/>
      <c r="Z201" s="44"/>
      <c r="AA201" s="56"/>
      <c r="AB201" s="210"/>
      <c r="AC201" s="209"/>
    </row>
    <row r="202" spans="1:29" ht="15.75" hidden="1" thickBot="1">
      <c r="B202" s="55"/>
      <c r="C202" s="2"/>
      <c r="D202" s="764" t="s">
        <v>434</v>
      </c>
      <c r="E202" s="764"/>
      <c r="F202" s="79"/>
      <c r="G202" s="664"/>
      <c r="H202" s="601"/>
      <c r="I202" s="392">
        <f t="shared" si="152"/>
        <v>0</v>
      </c>
      <c r="J202" s="447"/>
      <c r="K202" s="1"/>
      <c r="L202" s="1"/>
      <c r="M202" s="76"/>
      <c r="N202" s="75"/>
      <c r="O202" s="1"/>
      <c r="P202" s="1"/>
      <c r="Q202" s="1"/>
      <c r="R202" s="1"/>
      <c r="S202" s="447"/>
      <c r="T202" s="541">
        <f t="shared" si="153"/>
        <v>0</v>
      </c>
      <c r="U202" s="447"/>
      <c r="V202" s="1"/>
      <c r="W202" s="81"/>
      <c r="X202" s="490"/>
      <c r="Y202" s="42"/>
      <c r="Z202" s="44"/>
      <c r="AA202" s="56"/>
      <c r="AB202" s="210"/>
      <c r="AC202" s="209"/>
    </row>
    <row r="203" spans="1:29" ht="15.75" hidden="1" thickBot="1">
      <c r="B203" s="55"/>
      <c r="C203" s="2"/>
      <c r="D203" s="764" t="s">
        <v>501</v>
      </c>
      <c r="E203" s="764"/>
      <c r="F203" s="79"/>
      <c r="G203" s="664"/>
      <c r="H203" s="601"/>
      <c r="I203" s="392">
        <f t="shared" si="152"/>
        <v>0</v>
      </c>
      <c r="J203" s="447"/>
      <c r="K203" s="1"/>
      <c r="L203" s="1"/>
      <c r="M203" s="76"/>
      <c r="N203" s="75"/>
      <c r="O203" s="1"/>
      <c r="P203" s="1"/>
      <c r="Q203" s="1"/>
      <c r="R203" s="1"/>
      <c r="S203" s="447"/>
      <c r="T203" s="541">
        <f t="shared" si="153"/>
        <v>0</v>
      </c>
      <c r="U203" s="447"/>
      <c r="V203" s="1"/>
      <c r="W203" s="81"/>
      <c r="X203" s="490"/>
      <c r="Y203" s="42"/>
      <c r="Z203" s="44"/>
      <c r="AA203" s="56"/>
      <c r="AB203" s="210"/>
      <c r="AC203" s="209"/>
    </row>
    <row r="204" spans="1:29" s="18" customFormat="1" ht="15.75" hidden="1" thickBot="1">
      <c r="A204" s="127" t="s">
        <v>85</v>
      </c>
      <c r="B204" s="92" t="s">
        <v>764</v>
      </c>
      <c r="C204" s="769" t="s">
        <v>86</v>
      </c>
      <c r="D204" s="770"/>
      <c r="E204" s="770"/>
      <c r="F204" s="93">
        <f t="shared" ref="F204:H204" si="154">F205+F206+F207+F208+F209+F210+F211+F212+F213+F214+F215</f>
        <v>0</v>
      </c>
      <c r="G204" s="663">
        <f t="shared" ref="G204" si="155">G205+G206+G207+G208+G209+G210+G211+G212+G213+G214+G215</f>
        <v>0</v>
      </c>
      <c r="H204" s="600">
        <f t="shared" si="154"/>
        <v>0</v>
      </c>
      <c r="I204" s="391">
        <f t="shared" si="152"/>
        <v>0</v>
      </c>
      <c r="J204" s="445">
        <f t="shared" ref="J204:M204" si="156">J205+J206+J207+J208+J209+J210+J211+J212+J213+J214+J215</f>
        <v>0</v>
      </c>
      <c r="K204" s="95">
        <f t="shared" ref="K204:L204" si="157">K205+K206+K207+K208+K209+K210+K211+K212+K213+K214+K215</f>
        <v>0</v>
      </c>
      <c r="L204" s="95">
        <f t="shared" si="157"/>
        <v>0</v>
      </c>
      <c r="M204" s="96">
        <f t="shared" si="156"/>
        <v>0</v>
      </c>
      <c r="N204" s="94">
        <f>N205+N206+N207+N208+N209+N210+N211+N212+N213+N214+N215</f>
        <v>0</v>
      </c>
      <c r="O204" s="95">
        <f t="shared" ref="O204:Z204" si="158">O205+O206+O207+O208+O209+O210+O211+O212+O213+O214+O215</f>
        <v>0</v>
      </c>
      <c r="P204" s="95">
        <f t="shared" si="158"/>
        <v>0</v>
      </c>
      <c r="Q204" s="95">
        <f t="shared" si="158"/>
        <v>0</v>
      </c>
      <c r="R204" s="95">
        <f t="shared" si="158"/>
        <v>0</v>
      </c>
      <c r="S204" s="445">
        <f t="shared" si="158"/>
        <v>0</v>
      </c>
      <c r="T204" s="539">
        <f t="shared" si="153"/>
        <v>0</v>
      </c>
      <c r="U204" s="445">
        <f t="shared" si="158"/>
        <v>0</v>
      </c>
      <c r="V204" s="95">
        <f t="shared" si="158"/>
        <v>0</v>
      </c>
      <c r="W204" s="98">
        <f t="shared" si="158"/>
        <v>0</v>
      </c>
      <c r="X204" s="489">
        <f t="shared" si="158"/>
        <v>0</v>
      </c>
      <c r="Y204" s="97">
        <f t="shared" si="158"/>
        <v>0</v>
      </c>
      <c r="Z204" s="99">
        <f t="shared" si="158"/>
        <v>0</v>
      </c>
      <c r="AA204" s="52"/>
      <c r="AB204" s="210"/>
      <c r="AC204" s="209"/>
    </row>
    <row r="205" spans="1:29" ht="15.75" hidden="1" thickBot="1">
      <c r="B205" s="55"/>
      <c r="C205" s="2"/>
      <c r="D205" s="764" t="s">
        <v>435</v>
      </c>
      <c r="E205" s="764"/>
      <c r="F205" s="79"/>
      <c r="G205" s="664"/>
      <c r="H205" s="601"/>
      <c r="I205" s="392">
        <f t="shared" si="152"/>
        <v>0</v>
      </c>
      <c r="J205" s="447"/>
      <c r="K205" s="1"/>
      <c r="L205" s="1"/>
      <c r="M205" s="76"/>
      <c r="N205" s="75"/>
      <c r="O205" s="1"/>
      <c r="P205" s="1"/>
      <c r="Q205" s="1"/>
      <c r="R205" s="1"/>
      <c r="S205" s="447"/>
      <c r="T205" s="541">
        <f t="shared" si="153"/>
        <v>0</v>
      </c>
      <c r="U205" s="447"/>
      <c r="V205" s="1"/>
      <c r="W205" s="81"/>
      <c r="X205" s="490"/>
      <c r="Y205" s="42"/>
      <c r="Z205" s="44"/>
      <c r="AA205" s="56"/>
      <c r="AB205" s="210"/>
      <c r="AC205" s="209"/>
    </row>
    <row r="206" spans="1:29" ht="15.75" hidden="1" thickBot="1">
      <c r="B206" s="55"/>
      <c r="C206" s="2"/>
      <c r="D206" s="764" t="s">
        <v>438</v>
      </c>
      <c r="E206" s="764"/>
      <c r="F206" s="79"/>
      <c r="G206" s="664"/>
      <c r="H206" s="601"/>
      <c r="I206" s="392">
        <f t="shared" si="152"/>
        <v>0</v>
      </c>
      <c r="J206" s="447"/>
      <c r="K206" s="1"/>
      <c r="L206" s="1"/>
      <c r="M206" s="76"/>
      <c r="N206" s="75"/>
      <c r="O206" s="1"/>
      <c r="P206" s="1"/>
      <c r="Q206" s="1"/>
      <c r="R206" s="1"/>
      <c r="S206" s="447"/>
      <c r="T206" s="541">
        <f t="shared" si="153"/>
        <v>0</v>
      </c>
      <c r="U206" s="447"/>
      <c r="V206" s="1"/>
      <c r="W206" s="81"/>
      <c r="X206" s="490"/>
      <c r="Y206" s="42"/>
      <c r="Z206" s="44"/>
      <c r="AA206" s="56"/>
      <c r="AB206" s="210"/>
      <c r="AC206" s="209"/>
    </row>
    <row r="207" spans="1:29" ht="15.75" hidden="1" thickBot="1">
      <c r="B207" s="55"/>
      <c r="C207" s="2"/>
      <c r="D207" s="764" t="s">
        <v>439</v>
      </c>
      <c r="E207" s="764"/>
      <c r="F207" s="79"/>
      <c r="G207" s="664"/>
      <c r="H207" s="601"/>
      <c r="I207" s="392">
        <f t="shared" si="152"/>
        <v>0</v>
      </c>
      <c r="J207" s="447"/>
      <c r="K207" s="1"/>
      <c r="L207" s="1"/>
      <c r="M207" s="76"/>
      <c r="N207" s="75"/>
      <c r="O207" s="1"/>
      <c r="P207" s="1"/>
      <c r="Q207" s="1"/>
      <c r="R207" s="1"/>
      <c r="S207" s="447"/>
      <c r="T207" s="541">
        <f t="shared" si="153"/>
        <v>0</v>
      </c>
      <c r="U207" s="447"/>
      <c r="V207" s="1"/>
      <c r="W207" s="81"/>
      <c r="X207" s="490"/>
      <c r="Y207" s="42"/>
      <c r="Z207" s="44"/>
      <c r="AA207" s="56"/>
      <c r="AB207" s="210"/>
      <c r="AC207" s="209"/>
    </row>
    <row r="208" spans="1:29" ht="15.75" hidden="1" thickBot="1">
      <c r="B208" s="55"/>
      <c r="C208" s="2"/>
      <c r="D208" s="764" t="s">
        <v>436</v>
      </c>
      <c r="E208" s="764"/>
      <c r="F208" s="79"/>
      <c r="G208" s="664"/>
      <c r="H208" s="601"/>
      <c r="I208" s="392">
        <f t="shared" si="152"/>
        <v>0</v>
      </c>
      <c r="J208" s="447"/>
      <c r="K208" s="1"/>
      <c r="L208" s="1"/>
      <c r="M208" s="76"/>
      <c r="N208" s="75"/>
      <c r="O208" s="1"/>
      <c r="P208" s="1"/>
      <c r="Q208" s="1"/>
      <c r="R208" s="1"/>
      <c r="S208" s="447"/>
      <c r="T208" s="541">
        <f t="shared" si="153"/>
        <v>0</v>
      </c>
      <c r="U208" s="447"/>
      <c r="V208" s="1"/>
      <c r="W208" s="81"/>
      <c r="X208" s="490"/>
      <c r="Y208" s="42"/>
      <c r="Z208" s="44"/>
      <c r="AA208" s="56"/>
      <c r="AB208" s="210"/>
      <c r="AC208" s="209"/>
    </row>
    <row r="209" spans="1:29" ht="15.75" hidden="1" thickBot="1">
      <c r="B209" s="55"/>
      <c r="C209" s="2"/>
      <c r="D209" s="764" t="s">
        <v>440</v>
      </c>
      <c r="E209" s="764"/>
      <c r="F209" s="79"/>
      <c r="G209" s="664"/>
      <c r="H209" s="601"/>
      <c r="I209" s="392">
        <f t="shared" si="152"/>
        <v>0</v>
      </c>
      <c r="J209" s="447"/>
      <c r="K209" s="1"/>
      <c r="L209" s="1"/>
      <c r="M209" s="76"/>
      <c r="N209" s="75"/>
      <c r="O209" s="1"/>
      <c r="P209" s="1"/>
      <c r="Q209" s="1"/>
      <c r="R209" s="1"/>
      <c r="S209" s="447"/>
      <c r="T209" s="541">
        <f t="shared" si="153"/>
        <v>0</v>
      </c>
      <c r="U209" s="447"/>
      <c r="V209" s="1"/>
      <c r="W209" s="81"/>
      <c r="X209" s="490"/>
      <c r="Y209" s="42"/>
      <c r="Z209" s="44"/>
      <c r="AA209" s="56"/>
      <c r="AB209" s="210"/>
      <c r="AC209" s="209"/>
    </row>
    <row r="210" spans="1:29" ht="25.5" hidden="1" customHeight="1">
      <c r="B210" s="55"/>
      <c r="C210" s="2"/>
      <c r="D210" s="735" t="s">
        <v>502</v>
      </c>
      <c r="E210" s="735"/>
      <c r="F210" s="79"/>
      <c r="G210" s="664"/>
      <c r="H210" s="601"/>
      <c r="I210" s="392">
        <f t="shared" si="152"/>
        <v>0</v>
      </c>
      <c r="J210" s="447"/>
      <c r="K210" s="1"/>
      <c r="L210" s="1"/>
      <c r="M210" s="76"/>
      <c r="N210" s="75"/>
      <c r="O210" s="1"/>
      <c r="P210" s="1"/>
      <c r="Q210" s="1"/>
      <c r="R210" s="1"/>
      <c r="S210" s="447"/>
      <c r="T210" s="541">
        <f t="shared" si="153"/>
        <v>0</v>
      </c>
      <c r="U210" s="447"/>
      <c r="V210" s="1"/>
      <c r="W210" s="81"/>
      <c r="X210" s="490"/>
      <c r="Y210" s="42"/>
      <c r="Z210" s="44"/>
      <c r="AA210" s="56"/>
      <c r="AB210" s="210"/>
      <c r="AC210" s="209"/>
    </row>
    <row r="211" spans="1:29" ht="25.5" hidden="1" customHeight="1">
      <c r="B211" s="55"/>
      <c r="C211" s="2"/>
      <c r="D211" s="735" t="s">
        <v>503</v>
      </c>
      <c r="E211" s="735"/>
      <c r="F211" s="79"/>
      <c r="G211" s="664"/>
      <c r="H211" s="601"/>
      <c r="I211" s="392">
        <f t="shared" si="152"/>
        <v>0</v>
      </c>
      <c r="J211" s="447"/>
      <c r="K211" s="1"/>
      <c r="L211" s="1"/>
      <c r="M211" s="76"/>
      <c r="N211" s="75"/>
      <c r="O211" s="1"/>
      <c r="P211" s="1"/>
      <c r="Q211" s="1"/>
      <c r="R211" s="1"/>
      <c r="S211" s="447"/>
      <c r="T211" s="541">
        <f t="shared" si="153"/>
        <v>0</v>
      </c>
      <c r="U211" s="447"/>
      <c r="V211" s="1"/>
      <c r="W211" s="81"/>
      <c r="X211" s="490"/>
      <c r="Y211" s="42"/>
      <c r="Z211" s="44"/>
      <c r="AA211" s="56"/>
      <c r="AB211" s="210"/>
      <c r="AC211" s="209"/>
    </row>
    <row r="212" spans="1:29" ht="15.75" hidden="1" thickBot="1">
      <c r="B212" s="55"/>
      <c r="C212" s="2"/>
      <c r="D212" s="764" t="s">
        <v>441</v>
      </c>
      <c r="E212" s="764"/>
      <c r="F212" s="79"/>
      <c r="G212" s="664"/>
      <c r="H212" s="601"/>
      <c r="I212" s="392">
        <f t="shared" si="152"/>
        <v>0</v>
      </c>
      <c r="J212" s="447"/>
      <c r="K212" s="1"/>
      <c r="L212" s="1"/>
      <c r="M212" s="76"/>
      <c r="N212" s="75"/>
      <c r="O212" s="1"/>
      <c r="P212" s="1"/>
      <c r="Q212" s="1"/>
      <c r="R212" s="1"/>
      <c r="S212" s="447"/>
      <c r="T212" s="541">
        <f t="shared" si="153"/>
        <v>0</v>
      </c>
      <c r="U212" s="447"/>
      <c r="V212" s="1"/>
      <c r="W212" s="81"/>
      <c r="X212" s="490"/>
      <c r="Y212" s="42"/>
      <c r="Z212" s="44"/>
      <c r="AA212" s="56"/>
      <c r="AB212" s="210"/>
      <c r="AC212" s="209"/>
    </row>
    <row r="213" spans="1:29" ht="15.75" hidden="1" thickBot="1">
      <c r="B213" s="55"/>
      <c r="C213" s="2"/>
      <c r="D213" s="764" t="s">
        <v>437</v>
      </c>
      <c r="E213" s="764"/>
      <c r="F213" s="79"/>
      <c r="G213" s="664"/>
      <c r="H213" s="601"/>
      <c r="I213" s="392">
        <f t="shared" si="152"/>
        <v>0</v>
      </c>
      <c r="J213" s="447"/>
      <c r="K213" s="1"/>
      <c r="L213" s="1"/>
      <c r="M213" s="76"/>
      <c r="N213" s="75"/>
      <c r="O213" s="1"/>
      <c r="P213" s="1"/>
      <c r="Q213" s="1"/>
      <c r="R213" s="1"/>
      <c r="S213" s="447"/>
      <c r="T213" s="541">
        <f t="shared" si="153"/>
        <v>0</v>
      </c>
      <c r="U213" s="447"/>
      <c r="V213" s="1"/>
      <c r="W213" s="81"/>
      <c r="X213" s="490"/>
      <c r="Y213" s="42"/>
      <c r="Z213" s="44"/>
      <c r="AA213" s="56"/>
      <c r="AB213" s="210"/>
      <c r="AC213" s="209"/>
    </row>
    <row r="214" spans="1:29" ht="25.5" hidden="1" customHeight="1">
      <c r="B214" s="55"/>
      <c r="C214" s="2"/>
      <c r="D214" s="735" t="s">
        <v>504</v>
      </c>
      <c r="E214" s="735"/>
      <c r="F214" s="79"/>
      <c r="G214" s="664"/>
      <c r="H214" s="601"/>
      <c r="I214" s="392">
        <f t="shared" si="152"/>
        <v>0</v>
      </c>
      <c r="J214" s="447"/>
      <c r="K214" s="1"/>
      <c r="L214" s="1"/>
      <c r="M214" s="76"/>
      <c r="N214" s="75"/>
      <c r="O214" s="1"/>
      <c r="P214" s="1"/>
      <c r="Q214" s="1"/>
      <c r="R214" s="1"/>
      <c r="S214" s="447"/>
      <c r="T214" s="541">
        <f t="shared" si="153"/>
        <v>0</v>
      </c>
      <c r="U214" s="447"/>
      <c r="V214" s="1"/>
      <c r="W214" s="81"/>
      <c r="X214" s="490"/>
      <c r="Y214" s="42"/>
      <c r="Z214" s="44"/>
      <c r="AA214" s="56"/>
      <c r="AB214" s="210"/>
      <c r="AC214" s="209"/>
    </row>
    <row r="215" spans="1:29" ht="15.75" hidden="1" thickBot="1">
      <c r="B215" s="57"/>
      <c r="C215" s="20"/>
      <c r="D215" s="772" t="s">
        <v>505</v>
      </c>
      <c r="E215" s="772"/>
      <c r="F215" s="79"/>
      <c r="G215" s="664"/>
      <c r="H215" s="601"/>
      <c r="I215" s="392">
        <f t="shared" si="152"/>
        <v>0</v>
      </c>
      <c r="J215" s="447"/>
      <c r="K215" s="1"/>
      <c r="L215" s="1"/>
      <c r="M215" s="76"/>
      <c r="N215" s="75"/>
      <c r="O215" s="1"/>
      <c r="P215" s="1"/>
      <c r="Q215" s="1"/>
      <c r="R215" s="1"/>
      <c r="S215" s="447"/>
      <c r="T215" s="541">
        <f t="shared" si="153"/>
        <v>0</v>
      </c>
      <c r="U215" s="447"/>
      <c r="V215" s="1"/>
      <c r="W215" s="81"/>
      <c r="X215" s="490"/>
      <c r="Y215" s="42"/>
      <c r="Z215" s="44"/>
      <c r="AA215" s="56"/>
      <c r="AB215" s="210"/>
      <c r="AC215" s="209"/>
    </row>
    <row r="216" spans="1:29" ht="15.75" thickBot="1">
      <c r="B216" s="100" t="s">
        <v>87</v>
      </c>
      <c r="C216" s="773" t="s">
        <v>88</v>
      </c>
      <c r="D216" s="774"/>
      <c r="E216" s="774"/>
      <c r="F216" s="85">
        <f t="shared" ref="F216:H216" si="159">F217+F246+F252+F253</f>
        <v>81640147</v>
      </c>
      <c r="G216" s="661">
        <f t="shared" ref="G216" si="160">G217+G246+G252+G253</f>
        <v>81640147</v>
      </c>
      <c r="H216" s="597">
        <f t="shared" si="159"/>
        <v>81882880.200000003</v>
      </c>
      <c r="I216" s="388">
        <f t="shared" si="152"/>
        <v>82290401.346666664</v>
      </c>
      <c r="J216" s="442">
        <f t="shared" ref="J216:Z216" si="161">J217+J246+J252+J253</f>
        <v>82290401.346666664</v>
      </c>
      <c r="K216" s="87">
        <f t="shared" si="161"/>
        <v>0</v>
      </c>
      <c r="L216" s="87">
        <f t="shared" si="161"/>
        <v>0</v>
      </c>
      <c r="M216" s="88">
        <f t="shared" si="161"/>
        <v>0</v>
      </c>
      <c r="N216" s="86">
        <f t="shared" si="161"/>
        <v>4971328</v>
      </c>
      <c r="O216" s="87">
        <f t="shared" si="161"/>
        <v>9826467</v>
      </c>
      <c r="P216" s="87">
        <f t="shared" si="161"/>
        <v>5643005</v>
      </c>
      <c r="Q216" s="87">
        <f t="shared" si="161"/>
        <v>6356829</v>
      </c>
      <c r="R216" s="87">
        <f t="shared" si="161"/>
        <v>7127574</v>
      </c>
      <c r="S216" s="442">
        <f t="shared" si="161"/>
        <v>6332087</v>
      </c>
      <c r="T216" s="536">
        <f t="shared" si="153"/>
        <v>40257290</v>
      </c>
      <c r="U216" s="442">
        <f t="shared" si="161"/>
        <v>6594187</v>
      </c>
      <c r="V216" s="87">
        <f t="shared" si="161"/>
        <v>6976294</v>
      </c>
      <c r="W216" s="90">
        <f t="shared" si="161"/>
        <v>6435112</v>
      </c>
      <c r="X216" s="486">
        <f t="shared" si="161"/>
        <v>7455403.6733333347</v>
      </c>
      <c r="Y216" s="89">
        <f t="shared" si="161"/>
        <v>7455403.6733333347</v>
      </c>
      <c r="Z216" s="91">
        <f t="shared" si="161"/>
        <v>7116711</v>
      </c>
      <c r="AA216" s="52"/>
      <c r="AB216" s="210"/>
      <c r="AC216" s="209"/>
    </row>
    <row r="217" spans="1:29">
      <c r="B217" s="116" t="s">
        <v>765</v>
      </c>
      <c r="C217" s="801" t="s">
        <v>89</v>
      </c>
      <c r="D217" s="802"/>
      <c r="E217" s="802"/>
      <c r="F217" s="117">
        <f t="shared" ref="F217:H217" si="162">F218+F222+F230+F233+F234+F235+F241+F242+F243</f>
        <v>81640147</v>
      </c>
      <c r="G217" s="662">
        <f t="shared" ref="G217" si="163">G218+G222+G230+G233+G234+G235+G241+G242+G243</f>
        <v>81640147</v>
      </c>
      <c r="H217" s="598">
        <f t="shared" si="162"/>
        <v>81882880.200000003</v>
      </c>
      <c r="I217" s="389">
        <f t="shared" si="152"/>
        <v>82290401.346666664</v>
      </c>
      <c r="J217" s="443">
        <f t="shared" ref="J217:Z217" si="164">J218+J222+J230+J233+J234+J235+J241+J242+J243</f>
        <v>82290401.346666664</v>
      </c>
      <c r="K217" s="119">
        <f t="shared" si="164"/>
        <v>0</v>
      </c>
      <c r="L217" s="119">
        <f t="shared" si="164"/>
        <v>0</v>
      </c>
      <c r="M217" s="120">
        <f t="shared" si="164"/>
        <v>0</v>
      </c>
      <c r="N217" s="118">
        <f t="shared" si="164"/>
        <v>4971328</v>
      </c>
      <c r="O217" s="119">
        <f t="shared" si="164"/>
        <v>9826467</v>
      </c>
      <c r="P217" s="119">
        <f t="shared" si="164"/>
        <v>5643005</v>
      </c>
      <c r="Q217" s="119">
        <f t="shared" si="164"/>
        <v>6356829</v>
      </c>
      <c r="R217" s="119">
        <f t="shared" si="164"/>
        <v>7127574</v>
      </c>
      <c r="S217" s="443">
        <f t="shared" si="164"/>
        <v>6332087</v>
      </c>
      <c r="T217" s="537">
        <f t="shared" si="153"/>
        <v>40257290</v>
      </c>
      <c r="U217" s="443">
        <f t="shared" si="164"/>
        <v>6594187</v>
      </c>
      <c r="V217" s="119">
        <f t="shared" si="164"/>
        <v>6976294</v>
      </c>
      <c r="W217" s="122">
        <f t="shared" si="164"/>
        <v>6435112</v>
      </c>
      <c r="X217" s="487">
        <f t="shared" si="164"/>
        <v>7455403.6733333347</v>
      </c>
      <c r="Y217" s="121">
        <f t="shared" si="164"/>
        <v>7455403.6733333347</v>
      </c>
      <c r="Z217" s="123">
        <f t="shared" si="164"/>
        <v>7116711</v>
      </c>
      <c r="AA217" s="52"/>
      <c r="AB217" s="210"/>
      <c r="AC217" s="209"/>
    </row>
    <row r="218" spans="1:29" s="18" customFormat="1" hidden="1">
      <c r="A218" s="127"/>
      <c r="B218" s="53" t="s">
        <v>766</v>
      </c>
      <c r="C218" s="799" t="s">
        <v>90</v>
      </c>
      <c r="D218" s="800"/>
      <c r="E218" s="800"/>
      <c r="F218" s="80">
        <f t="shared" ref="F218:H218" si="165">F219+F220+F221</f>
        <v>0</v>
      </c>
      <c r="G218" s="660">
        <f t="shared" ref="G218" si="166">G219+G220+G221</f>
        <v>0</v>
      </c>
      <c r="H218" s="599">
        <f t="shared" si="165"/>
        <v>0</v>
      </c>
      <c r="I218" s="390">
        <f t="shared" si="152"/>
        <v>0</v>
      </c>
      <c r="J218" s="446">
        <f t="shared" ref="J218:M218" si="167">J219+J220+J221</f>
        <v>0</v>
      </c>
      <c r="K218" s="13">
        <f t="shared" ref="K218:L218" si="168">K219+K220+K221</f>
        <v>0</v>
      </c>
      <c r="L218" s="13">
        <f t="shared" si="168"/>
        <v>0</v>
      </c>
      <c r="M218" s="78">
        <f t="shared" si="167"/>
        <v>0</v>
      </c>
      <c r="N218" s="77">
        <f>N219+N220+N221</f>
        <v>0</v>
      </c>
      <c r="O218" s="13">
        <f t="shared" ref="O218:Z218" si="169">O219+O220+O221</f>
        <v>0</v>
      </c>
      <c r="P218" s="13">
        <f t="shared" si="169"/>
        <v>0</v>
      </c>
      <c r="Q218" s="13">
        <f t="shared" si="169"/>
        <v>0</v>
      </c>
      <c r="R218" s="13">
        <f t="shared" si="169"/>
        <v>0</v>
      </c>
      <c r="S218" s="446">
        <f t="shared" si="169"/>
        <v>0</v>
      </c>
      <c r="T218" s="540">
        <f t="shared" si="153"/>
        <v>0</v>
      </c>
      <c r="U218" s="446">
        <f t="shared" si="169"/>
        <v>0</v>
      </c>
      <c r="V218" s="13">
        <f t="shared" si="169"/>
        <v>0</v>
      </c>
      <c r="W218" s="82">
        <f t="shared" si="169"/>
        <v>0</v>
      </c>
      <c r="X218" s="488">
        <f t="shared" si="169"/>
        <v>0</v>
      </c>
      <c r="Y218" s="43">
        <f t="shared" si="169"/>
        <v>0</v>
      </c>
      <c r="Z218" s="45">
        <f t="shared" si="169"/>
        <v>0</v>
      </c>
      <c r="AA218" s="54"/>
      <c r="AB218" s="210"/>
      <c r="AC218" s="209"/>
    </row>
    <row r="219" spans="1:29" s="209" customFormat="1" hidden="1">
      <c r="A219" s="127" t="s">
        <v>91</v>
      </c>
      <c r="B219" s="189" t="s">
        <v>768</v>
      </c>
      <c r="C219" s="202"/>
      <c r="D219" s="780" t="s">
        <v>960</v>
      </c>
      <c r="E219" s="780"/>
      <c r="F219" s="201"/>
      <c r="G219" s="666"/>
      <c r="H219" s="603"/>
      <c r="I219" s="394">
        <f t="shared" si="152"/>
        <v>0</v>
      </c>
      <c r="J219" s="444"/>
      <c r="K219" s="193"/>
      <c r="L219" s="193"/>
      <c r="M219" s="200"/>
      <c r="N219" s="199"/>
      <c r="O219" s="193"/>
      <c r="P219" s="193"/>
      <c r="Q219" s="193"/>
      <c r="R219" s="193"/>
      <c r="S219" s="444"/>
      <c r="T219" s="538">
        <f t="shared" si="153"/>
        <v>0</v>
      </c>
      <c r="U219" s="444"/>
      <c r="V219" s="193"/>
      <c r="W219" s="194"/>
      <c r="X219" s="492"/>
      <c r="Y219" s="192"/>
      <c r="Z219" s="195"/>
      <c r="AA219" s="239"/>
      <c r="AB219" s="210"/>
    </row>
    <row r="220" spans="1:29" s="209" customFormat="1" hidden="1">
      <c r="A220" s="127" t="s">
        <v>92</v>
      </c>
      <c r="B220" s="189" t="s">
        <v>769</v>
      </c>
      <c r="C220" s="202"/>
      <c r="D220" s="780" t="s">
        <v>961</v>
      </c>
      <c r="E220" s="780"/>
      <c r="F220" s="201"/>
      <c r="G220" s="666"/>
      <c r="H220" s="603"/>
      <c r="I220" s="394">
        <f t="shared" si="152"/>
        <v>0</v>
      </c>
      <c r="J220" s="444"/>
      <c r="K220" s="193"/>
      <c r="L220" s="193"/>
      <c r="M220" s="200"/>
      <c r="N220" s="199"/>
      <c r="O220" s="193"/>
      <c r="P220" s="193"/>
      <c r="Q220" s="193"/>
      <c r="R220" s="193"/>
      <c r="S220" s="444"/>
      <c r="T220" s="538">
        <f t="shared" si="153"/>
        <v>0</v>
      </c>
      <c r="U220" s="444"/>
      <c r="V220" s="193"/>
      <c r="W220" s="194"/>
      <c r="X220" s="492"/>
      <c r="Y220" s="192"/>
      <c r="Z220" s="195"/>
      <c r="AA220" s="239"/>
      <c r="AB220" s="210"/>
    </row>
    <row r="221" spans="1:29" s="209" customFormat="1" hidden="1">
      <c r="A221" s="127" t="s">
        <v>93</v>
      </c>
      <c r="B221" s="189" t="s">
        <v>770</v>
      </c>
      <c r="C221" s="202"/>
      <c r="D221" s="780" t="s">
        <v>962</v>
      </c>
      <c r="E221" s="780"/>
      <c r="F221" s="201"/>
      <c r="G221" s="666"/>
      <c r="H221" s="603"/>
      <c r="I221" s="394">
        <f t="shared" si="152"/>
        <v>0</v>
      </c>
      <c r="J221" s="444"/>
      <c r="K221" s="193"/>
      <c r="L221" s="193"/>
      <c r="M221" s="200"/>
      <c r="N221" s="199"/>
      <c r="O221" s="193"/>
      <c r="P221" s="193"/>
      <c r="Q221" s="193"/>
      <c r="R221" s="193"/>
      <c r="S221" s="444"/>
      <c r="T221" s="538">
        <f t="shared" si="153"/>
        <v>0</v>
      </c>
      <c r="U221" s="444"/>
      <c r="V221" s="193"/>
      <c r="W221" s="194"/>
      <c r="X221" s="492"/>
      <c r="Y221" s="192"/>
      <c r="Z221" s="195"/>
      <c r="AA221" s="239"/>
      <c r="AB221" s="210"/>
    </row>
    <row r="222" spans="1:29" s="18" customFormat="1" hidden="1">
      <c r="A222" s="127"/>
      <c r="B222" s="53" t="s">
        <v>771</v>
      </c>
      <c r="C222" s="799" t="s">
        <v>94</v>
      </c>
      <c r="D222" s="800"/>
      <c r="E222" s="800"/>
      <c r="F222" s="80">
        <f t="shared" ref="F222:H222" si="170">F223+F227+F228+F229</f>
        <v>0</v>
      </c>
      <c r="G222" s="660">
        <f t="shared" ref="G222" si="171">G223+G227+G228+G229</f>
        <v>0</v>
      </c>
      <c r="H222" s="599">
        <f t="shared" si="170"/>
        <v>0</v>
      </c>
      <c r="I222" s="390">
        <f t="shared" si="152"/>
        <v>0</v>
      </c>
      <c r="J222" s="446">
        <f t="shared" ref="J222:M222" si="172">J223+J227+J228+J229</f>
        <v>0</v>
      </c>
      <c r="K222" s="13">
        <f t="shared" ref="K222:L222" si="173">K223+K227+K228+K229</f>
        <v>0</v>
      </c>
      <c r="L222" s="13">
        <f t="shared" si="173"/>
        <v>0</v>
      </c>
      <c r="M222" s="78">
        <f t="shared" si="172"/>
        <v>0</v>
      </c>
      <c r="N222" s="77">
        <f>N223+N227+N228+N229</f>
        <v>0</v>
      </c>
      <c r="O222" s="13">
        <f t="shared" ref="O222:Z222" si="174">O223+O227+O228+O229</f>
        <v>0</v>
      </c>
      <c r="P222" s="13">
        <f t="shared" si="174"/>
        <v>0</v>
      </c>
      <c r="Q222" s="13">
        <f t="shared" si="174"/>
        <v>0</v>
      </c>
      <c r="R222" s="13">
        <f t="shared" si="174"/>
        <v>0</v>
      </c>
      <c r="S222" s="446">
        <f t="shared" si="174"/>
        <v>0</v>
      </c>
      <c r="T222" s="540">
        <f t="shared" si="153"/>
        <v>0</v>
      </c>
      <c r="U222" s="446">
        <f t="shared" si="174"/>
        <v>0</v>
      </c>
      <c r="V222" s="13">
        <f t="shared" si="174"/>
        <v>0</v>
      </c>
      <c r="W222" s="82">
        <f t="shared" si="174"/>
        <v>0</v>
      </c>
      <c r="X222" s="488">
        <f t="shared" si="174"/>
        <v>0</v>
      </c>
      <c r="Y222" s="43">
        <f t="shared" si="174"/>
        <v>0</v>
      </c>
      <c r="Z222" s="45">
        <f t="shared" si="174"/>
        <v>0</v>
      </c>
      <c r="AA222" s="54"/>
      <c r="AB222" s="210"/>
      <c r="AC222" s="209"/>
    </row>
    <row r="223" spans="1:29" s="209" customFormat="1" hidden="1">
      <c r="A223" s="127" t="s">
        <v>95</v>
      </c>
      <c r="B223" s="189" t="s">
        <v>772</v>
      </c>
      <c r="C223" s="202"/>
      <c r="D223" s="260" t="s">
        <v>96</v>
      </c>
      <c r="E223" s="261"/>
      <c r="F223" s="201">
        <f t="shared" ref="F223:H223" si="175">F224+F225+F226</f>
        <v>0</v>
      </c>
      <c r="G223" s="666">
        <f t="shared" ref="G223" si="176">G224+G225+G226</f>
        <v>0</v>
      </c>
      <c r="H223" s="603">
        <f t="shared" si="175"/>
        <v>0</v>
      </c>
      <c r="I223" s="394">
        <f t="shared" si="152"/>
        <v>0</v>
      </c>
      <c r="J223" s="444">
        <f t="shared" ref="J223:M223" si="177">J224+J225+J226</f>
        <v>0</v>
      </c>
      <c r="K223" s="193">
        <f t="shared" ref="K223:L223" si="178">K224+K225+K226</f>
        <v>0</v>
      </c>
      <c r="L223" s="193">
        <f t="shared" si="178"/>
        <v>0</v>
      </c>
      <c r="M223" s="200">
        <f t="shared" si="177"/>
        <v>0</v>
      </c>
      <c r="N223" s="199">
        <f>N224+N225+N226</f>
        <v>0</v>
      </c>
      <c r="O223" s="193">
        <f t="shared" ref="O223:Z223" si="179">O224+O225+O226</f>
        <v>0</v>
      </c>
      <c r="P223" s="193">
        <f t="shared" si="179"/>
        <v>0</v>
      </c>
      <c r="Q223" s="193">
        <f t="shared" si="179"/>
        <v>0</v>
      </c>
      <c r="R223" s="193">
        <f t="shared" si="179"/>
        <v>0</v>
      </c>
      <c r="S223" s="444">
        <f t="shared" si="179"/>
        <v>0</v>
      </c>
      <c r="T223" s="538">
        <f t="shared" si="153"/>
        <v>0</v>
      </c>
      <c r="U223" s="444">
        <f t="shared" si="179"/>
        <v>0</v>
      </c>
      <c r="V223" s="193">
        <f t="shared" si="179"/>
        <v>0</v>
      </c>
      <c r="W223" s="194">
        <f t="shared" si="179"/>
        <v>0</v>
      </c>
      <c r="X223" s="492">
        <f t="shared" si="179"/>
        <v>0</v>
      </c>
      <c r="Y223" s="192">
        <f t="shared" si="179"/>
        <v>0</v>
      </c>
      <c r="Z223" s="195">
        <f t="shared" si="179"/>
        <v>0</v>
      </c>
      <c r="AA223" s="239"/>
      <c r="AB223" s="210"/>
    </row>
    <row r="224" spans="1:29" hidden="1">
      <c r="B224" s="55"/>
      <c r="C224" s="2"/>
      <c r="D224" s="235"/>
      <c r="E224" s="238" t="s">
        <v>391</v>
      </c>
      <c r="F224" s="79"/>
      <c r="G224" s="664"/>
      <c r="H224" s="601"/>
      <c r="I224" s="392">
        <f t="shared" si="152"/>
        <v>0</v>
      </c>
      <c r="J224" s="447"/>
      <c r="K224" s="1"/>
      <c r="L224" s="1"/>
      <c r="M224" s="76"/>
      <c r="N224" s="75"/>
      <c r="O224" s="1"/>
      <c r="P224" s="1"/>
      <c r="Q224" s="1"/>
      <c r="R224" s="1"/>
      <c r="S224" s="447"/>
      <c r="T224" s="541">
        <f t="shared" si="153"/>
        <v>0</v>
      </c>
      <c r="U224" s="447"/>
      <c r="V224" s="1"/>
      <c r="W224" s="81"/>
      <c r="X224" s="490"/>
      <c r="Y224" s="42"/>
      <c r="Z224" s="44"/>
      <c r="AA224" s="56"/>
      <c r="AB224" s="210"/>
      <c r="AC224" s="209"/>
    </row>
    <row r="225" spans="1:29" hidden="1">
      <c r="B225" s="55"/>
      <c r="C225" s="2"/>
      <c r="D225" s="235"/>
      <c r="E225" s="238" t="s">
        <v>392</v>
      </c>
      <c r="F225" s="79"/>
      <c r="G225" s="664"/>
      <c r="H225" s="601"/>
      <c r="I225" s="392">
        <f t="shared" si="152"/>
        <v>0</v>
      </c>
      <c r="J225" s="447"/>
      <c r="K225" s="1"/>
      <c r="L225" s="1"/>
      <c r="M225" s="76"/>
      <c r="N225" s="75"/>
      <c r="O225" s="1"/>
      <c r="P225" s="1"/>
      <c r="Q225" s="1"/>
      <c r="R225" s="1"/>
      <c r="S225" s="447"/>
      <c r="T225" s="541">
        <f t="shared" si="153"/>
        <v>0</v>
      </c>
      <c r="U225" s="447"/>
      <c r="V225" s="1"/>
      <c r="W225" s="81"/>
      <c r="X225" s="490"/>
      <c r="Y225" s="42"/>
      <c r="Z225" s="44"/>
      <c r="AA225" s="56"/>
      <c r="AB225" s="210"/>
      <c r="AC225" s="209"/>
    </row>
    <row r="226" spans="1:29" hidden="1">
      <c r="B226" s="55"/>
      <c r="C226" s="2"/>
      <c r="D226" s="235"/>
      <c r="E226" s="238" t="s">
        <v>442</v>
      </c>
      <c r="F226" s="79"/>
      <c r="G226" s="664"/>
      <c r="H226" s="601"/>
      <c r="I226" s="392">
        <f t="shared" si="152"/>
        <v>0</v>
      </c>
      <c r="J226" s="447"/>
      <c r="K226" s="1"/>
      <c r="L226" s="1"/>
      <c r="M226" s="76"/>
      <c r="N226" s="75"/>
      <c r="O226" s="1"/>
      <c r="P226" s="1"/>
      <c r="Q226" s="1"/>
      <c r="R226" s="1"/>
      <c r="S226" s="447"/>
      <c r="T226" s="541">
        <f t="shared" si="153"/>
        <v>0</v>
      </c>
      <c r="U226" s="447"/>
      <c r="V226" s="1"/>
      <c r="W226" s="81"/>
      <c r="X226" s="490"/>
      <c r="Y226" s="42"/>
      <c r="Z226" s="44"/>
      <c r="AA226" s="56"/>
      <c r="AB226" s="210"/>
      <c r="AC226" s="209"/>
    </row>
    <row r="227" spans="1:29" s="209" customFormat="1" hidden="1">
      <c r="A227" s="127" t="s">
        <v>97</v>
      </c>
      <c r="B227" s="189" t="s">
        <v>773</v>
      </c>
      <c r="C227" s="202"/>
      <c r="D227" s="260" t="s">
        <v>98</v>
      </c>
      <c r="E227" s="261"/>
      <c r="F227" s="201"/>
      <c r="G227" s="666"/>
      <c r="H227" s="603"/>
      <c r="I227" s="394">
        <f t="shared" si="152"/>
        <v>0</v>
      </c>
      <c r="J227" s="444"/>
      <c r="K227" s="193"/>
      <c r="L227" s="193"/>
      <c r="M227" s="200"/>
      <c r="N227" s="199"/>
      <c r="O227" s="193"/>
      <c r="P227" s="193"/>
      <c r="Q227" s="193"/>
      <c r="R227" s="193"/>
      <c r="S227" s="444"/>
      <c r="T227" s="538">
        <f t="shared" si="153"/>
        <v>0</v>
      </c>
      <c r="U227" s="444"/>
      <c r="V227" s="193"/>
      <c r="W227" s="194"/>
      <c r="X227" s="492"/>
      <c r="Y227" s="192"/>
      <c r="Z227" s="195"/>
      <c r="AA227" s="239"/>
      <c r="AB227" s="210"/>
    </row>
    <row r="228" spans="1:29" s="209" customFormat="1" hidden="1">
      <c r="A228" s="127" t="s">
        <v>99</v>
      </c>
      <c r="B228" s="189" t="s">
        <v>774</v>
      </c>
      <c r="C228" s="202"/>
      <c r="D228" s="260" t="s">
        <v>100</v>
      </c>
      <c r="E228" s="261"/>
      <c r="F228" s="201"/>
      <c r="G228" s="666"/>
      <c r="H228" s="603"/>
      <c r="I228" s="394">
        <f t="shared" si="152"/>
        <v>0</v>
      </c>
      <c r="J228" s="444"/>
      <c r="K228" s="193"/>
      <c r="L228" s="193"/>
      <c r="M228" s="200"/>
      <c r="N228" s="199"/>
      <c r="O228" s="193"/>
      <c r="P228" s="193"/>
      <c r="Q228" s="193"/>
      <c r="R228" s="193"/>
      <c r="S228" s="444"/>
      <c r="T228" s="538">
        <f t="shared" si="153"/>
        <v>0</v>
      </c>
      <c r="U228" s="444"/>
      <c r="V228" s="193"/>
      <c r="W228" s="194"/>
      <c r="X228" s="492"/>
      <c r="Y228" s="192"/>
      <c r="Z228" s="195"/>
      <c r="AA228" s="239"/>
      <c r="AB228" s="210"/>
    </row>
    <row r="229" spans="1:29" s="209" customFormat="1" hidden="1">
      <c r="A229" s="127" t="s">
        <v>101</v>
      </c>
      <c r="B229" s="189" t="s">
        <v>775</v>
      </c>
      <c r="C229" s="202"/>
      <c r="D229" s="260" t="s">
        <v>102</v>
      </c>
      <c r="E229" s="261"/>
      <c r="F229" s="201"/>
      <c r="G229" s="666"/>
      <c r="H229" s="603"/>
      <c r="I229" s="394">
        <f t="shared" si="152"/>
        <v>0</v>
      </c>
      <c r="J229" s="444"/>
      <c r="K229" s="193"/>
      <c r="L229" s="193"/>
      <c r="M229" s="200"/>
      <c r="N229" s="199"/>
      <c r="O229" s="193"/>
      <c r="P229" s="193"/>
      <c r="Q229" s="193"/>
      <c r="R229" s="193"/>
      <c r="S229" s="444"/>
      <c r="T229" s="538">
        <f t="shared" si="153"/>
        <v>0</v>
      </c>
      <c r="U229" s="444"/>
      <c r="V229" s="193"/>
      <c r="W229" s="194"/>
      <c r="X229" s="492"/>
      <c r="Y229" s="192"/>
      <c r="Z229" s="195"/>
      <c r="AA229" s="239"/>
      <c r="AB229" s="210"/>
    </row>
    <row r="230" spans="1:29" s="18" customFormat="1">
      <c r="A230" s="127"/>
      <c r="B230" s="53" t="s">
        <v>776</v>
      </c>
      <c r="C230" s="789" t="s">
        <v>103</v>
      </c>
      <c r="D230" s="790"/>
      <c r="E230" s="790"/>
      <c r="F230" s="80">
        <f t="shared" ref="F230:H230" si="180">F231+F232</f>
        <v>133856</v>
      </c>
      <c r="G230" s="660">
        <f t="shared" ref="G230" si="181">G231+G232</f>
        <v>133856</v>
      </c>
      <c r="H230" s="599">
        <f t="shared" si="180"/>
        <v>133856</v>
      </c>
      <c r="I230" s="390">
        <f t="shared" si="152"/>
        <v>133856</v>
      </c>
      <c r="J230" s="446">
        <f t="shared" ref="J230:M230" si="182">J231+J232</f>
        <v>133856</v>
      </c>
      <c r="K230" s="13">
        <f t="shared" ref="K230:L230" si="183">K231+K232</f>
        <v>0</v>
      </c>
      <c r="L230" s="13">
        <f t="shared" si="183"/>
        <v>0</v>
      </c>
      <c r="M230" s="78">
        <f t="shared" si="182"/>
        <v>0</v>
      </c>
      <c r="N230" s="77">
        <f>N231+N232</f>
        <v>0</v>
      </c>
      <c r="O230" s="13">
        <f t="shared" ref="O230:Z230" si="184">O231+O232</f>
        <v>0</v>
      </c>
      <c r="P230" s="13">
        <f t="shared" si="184"/>
        <v>0</v>
      </c>
      <c r="Q230" s="13">
        <f t="shared" si="184"/>
        <v>0</v>
      </c>
      <c r="R230" s="13">
        <f t="shared" si="184"/>
        <v>133856</v>
      </c>
      <c r="S230" s="446">
        <f t="shared" si="184"/>
        <v>0</v>
      </c>
      <c r="T230" s="540">
        <f t="shared" si="153"/>
        <v>133856</v>
      </c>
      <c r="U230" s="446">
        <f t="shared" si="184"/>
        <v>0</v>
      </c>
      <c r="V230" s="13">
        <f t="shared" si="184"/>
        <v>0</v>
      </c>
      <c r="W230" s="82">
        <f t="shared" si="184"/>
        <v>0</v>
      </c>
      <c r="X230" s="488">
        <f t="shared" si="184"/>
        <v>0</v>
      </c>
      <c r="Y230" s="43">
        <f t="shared" si="184"/>
        <v>0</v>
      </c>
      <c r="Z230" s="45">
        <f t="shared" si="184"/>
        <v>0</v>
      </c>
      <c r="AA230" s="54"/>
      <c r="AB230" s="210"/>
      <c r="AC230" s="209"/>
    </row>
    <row r="231" spans="1:29" s="209" customFormat="1">
      <c r="A231" s="127" t="s">
        <v>104</v>
      </c>
      <c r="B231" s="189" t="s">
        <v>777</v>
      </c>
      <c r="C231" s="202"/>
      <c r="D231" s="780" t="s">
        <v>767</v>
      </c>
      <c r="E231" s="780"/>
      <c r="F231" s="201">
        <v>133856</v>
      </c>
      <c r="G231" s="666">
        <v>133856</v>
      </c>
      <c r="H231" s="603">
        <v>133856</v>
      </c>
      <c r="I231" s="394">
        <f t="shared" si="152"/>
        <v>133856</v>
      </c>
      <c r="J231" s="444">
        <f>I231</f>
        <v>133856</v>
      </c>
      <c r="K231" s="193"/>
      <c r="L231" s="193"/>
      <c r="M231" s="200"/>
      <c r="N231" s="199"/>
      <c r="O231" s="193"/>
      <c r="P231" s="193"/>
      <c r="Q231" s="193"/>
      <c r="R231" s="193">
        <v>133856</v>
      </c>
      <c r="S231" s="444"/>
      <c r="T231" s="538">
        <f t="shared" si="153"/>
        <v>133856</v>
      </c>
      <c r="U231" s="444"/>
      <c r="V231" s="193"/>
      <c r="W231" s="194"/>
      <c r="X231" s="492"/>
      <c r="Y231" s="192"/>
      <c r="Z231" s="195"/>
      <c r="AA231" s="239"/>
      <c r="AB231" s="210"/>
    </row>
    <row r="232" spans="1:29" s="209" customFormat="1" hidden="1">
      <c r="A232" s="127" t="s">
        <v>105</v>
      </c>
      <c r="B232" s="189" t="s">
        <v>778</v>
      </c>
      <c r="C232" s="202"/>
      <c r="D232" s="780" t="s">
        <v>779</v>
      </c>
      <c r="E232" s="780"/>
      <c r="F232" s="201"/>
      <c r="G232" s="666"/>
      <c r="H232" s="603"/>
      <c r="I232" s="394">
        <f t="shared" si="152"/>
        <v>0</v>
      </c>
      <c r="J232" s="444"/>
      <c r="K232" s="193"/>
      <c r="L232" s="193"/>
      <c r="M232" s="200"/>
      <c r="N232" s="199"/>
      <c r="O232" s="193"/>
      <c r="P232" s="193"/>
      <c r="Q232" s="193"/>
      <c r="R232" s="193"/>
      <c r="S232" s="444"/>
      <c r="T232" s="538">
        <f t="shared" si="153"/>
        <v>0</v>
      </c>
      <c r="U232" s="444"/>
      <c r="V232" s="193"/>
      <c r="W232" s="194"/>
      <c r="X232" s="492"/>
      <c r="Y232" s="192"/>
      <c r="Z232" s="195"/>
      <c r="AA232" s="239"/>
      <c r="AB232" s="210"/>
    </row>
    <row r="233" spans="1:29" s="41" customFormat="1" hidden="1">
      <c r="A233" s="127" t="s">
        <v>106</v>
      </c>
      <c r="B233" s="53" t="s">
        <v>780</v>
      </c>
      <c r="C233" s="789" t="s">
        <v>390</v>
      </c>
      <c r="D233" s="790"/>
      <c r="E233" s="790"/>
      <c r="F233" s="80"/>
      <c r="G233" s="660"/>
      <c r="H233" s="599"/>
      <c r="I233" s="390">
        <f t="shared" si="152"/>
        <v>0</v>
      </c>
      <c r="J233" s="446"/>
      <c r="K233" s="13"/>
      <c r="L233" s="13"/>
      <c r="M233" s="78"/>
      <c r="N233" s="77"/>
      <c r="O233" s="13"/>
      <c r="P233" s="13"/>
      <c r="Q233" s="13"/>
      <c r="R233" s="13"/>
      <c r="S233" s="446"/>
      <c r="T233" s="540">
        <f t="shared" si="153"/>
        <v>0</v>
      </c>
      <c r="U233" s="446"/>
      <c r="V233" s="13"/>
      <c r="W233" s="82"/>
      <c r="X233" s="488"/>
      <c r="Y233" s="43"/>
      <c r="Z233" s="45"/>
      <c r="AA233" s="54"/>
      <c r="AB233" s="210"/>
      <c r="AC233" s="209"/>
    </row>
    <row r="234" spans="1:29" s="41" customFormat="1" hidden="1">
      <c r="A234" s="127" t="s">
        <v>937</v>
      </c>
      <c r="B234" s="53" t="s">
        <v>938</v>
      </c>
      <c r="C234" s="789" t="s">
        <v>939</v>
      </c>
      <c r="D234" s="790"/>
      <c r="E234" s="790"/>
      <c r="F234" s="80"/>
      <c r="G234" s="660"/>
      <c r="H234" s="599"/>
      <c r="I234" s="390">
        <f t="shared" si="152"/>
        <v>0</v>
      </c>
      <c r="J234" s="446"/>
      <c r="K234" s="13"/>
      <c r="L234" s="13"/>
      <c r="M234" s="78"/>
      <c r="N234" s="77"/>
      <c r="O234" s="13"/>
      <c r="P234" s="13"/>
      <c r="Q234" s="13"/>
      <c r="R234" s="13"/>
      <c r="S234" s="446"/>
      <c r="T234" s="540">
        <f t="shared" si="153"/>
        <v>0</v>
      </c>
      <c r="U234" s="446"/>
      <c r="V234" s="13"/>
      <c r="W234" s="82"/>
      <c r="X234" s="488"/>
      <c r="Y234" s="43"/>
      <c r="Z234" s="45"/>
      <c r="AA234" s="54"/>
      <c r="AB234" s="210"/>
      <c r="AC234" s="209"/>
    </row>
    <row r="235" spans="1:29" s="41" customFormat="1">
      <c r="A235" s="127" t="s">
        <v>107</v>
      </c>
      <c r="B235" s="53" t="s">
        <v>781</v>
      </c>
      <c r="C235" s="789" t="s">
        <v>940</v>
      </c>
      <c r="D235" s="790"/>
      <c r="E235" s="790"/>
      <c r="F235" s="80">
        <f t="shared" ref="F235:H235" si="185">SUM(F236:F240)</f>
        <v>81506291</v>
      </c>
      <c r="G235" s="660">
        <f t="shared" ref="G235" si="186">SUM(G236:G240)</f>
        <v>81506291</v>
      </c>
      <c r="H235" s="599">
        <f t="shared" si="185"/>
        <v>81749024.200000003</v>
      </c>
      <c r="I235" s="390">
        <f t="shared" si="152"/>
        <v>82156545.346666664</v>
      </c>
      <c r="J235" s="446">
        <f t="shared" ref="J235:Z235" si="187">SUM(J236:J240)</f>
        <v>82156545.346666664</v>
      </c>
      <c r="K235" s="13">
        <f t="shared" si="187"/>
        <v>0</v>
      </c>
      <c r="L235" s="13">
        <f t="shared" si="187"/>
        <v>0</v>
      </c>
      <c r="M235" s="78">
        <f t="shared" si="187"/>
        <v>0</v>
      </c>
      <c r="N235" s="77">
        <f t="shared" si="187"/>
        <v>4971328</v>
      </c>
      <c r="O235" s="13">
        <f t="shared" si="187"/>
        <v>9826467</v>
      </c>
      <c r="P235" s="13">
        <f t="shared" si="187"/>
        <v>5643005</v>
      </c>
      <c r="Q235" s="13">
        <f t="shared" si="187"/>
        <v>6356829</v>
      </c>
      <c r="R235" s="13">
        <f t="shared" si="187"/>
        <v>6993718</v>
      </c>
      <c r="S235" s="446">
        <f t="shared" si="187"/>
        <v>6332087</v>
      </c>
      <c r="T235" s="540">
        <f t="shared" si="153"/>
        <v>40123434</v>
      </c>
      <c r="U235" s="446">
        <f t="shared" si="187"/>
        <v>6594187</v>
      </c>
      <c r="V235" s="13">
        <f t="shared" si="187"/>
        <v>6976294</v>
      </c>
      <c r="W235" s="82">
        <f t="shared" si="187"/>
        <v>6435112</v>
      </c>
      <c r="X235" s="488">
        <f t="shared" si="187"/>
        <v>7455403.6733333347</v>
      </c>
      <c r="Y235" s="43">
        <f t="shared" si="187"/>
        <v>7455403.6733333347</v>
      </c>
      <c r="Z235" s="45">
        <f t="shared" si="187"/>
        <v>7116711</v>
      </c>
      <c r="AA235" s="54"/>
      <c r="AB235" s="210"/>
      <c r="AC235" s="209"/>
    </row>
    <row r="236" spans="1:29">
      <c r="B236" s="55"/>
      <c r="C236" s="323"/>
      <c r="D236" s="235" t="s">
        <v>1042</v>
      </c>
      <c r="E236" s="235"/>
      <c r="F236" s="79">
        <v>54264090</v>
      </c>
      <c r="G236" s="664">
        <v>54264090</v>
      </c>
      <c r="H236" s="601">
        <v>55431817</v>
      </c>
      <c r="I236" s="392">
        <f t="shared" si="152"/>
        <v>53042896</v>
      </c>
      <c r="J236" s="447">
        <f>I236</f>
        <v>53042896</v>
      </c>
      <c r="K236" s="1"/>
      <c r="L236" s="1"/>
      <c r="M236" s="76"/>
      <c r="N236" s="75">
        <v>4971328</v>
      </c>
      <c r="O236" s="1">
        <v>6640814</v>
      </c>
      <c r="P236" s="1">
        <v>4368744</v>
      </c>
      <c r="Q236" s="1">
        <v>5082568</v>
      </c>
      <c r="R236" s="1">
        <v>5719457</v>
      </c>
      <c r="S236" s="447">
        <v>4572490</v>
      </c>
      <c r="T236" s="541">
        <f t="shared" si="153"/>
        <v>31355401</v>
      </c>
      <c r="U236" s="447"/>
      <c r="V236" s="1">
        <f>4830224+657667</f>
        <v>5487891</v>
      </c>
      <c r="W236" s="81">
        <v>4811703</v>
      </c>
      <c r="X236" s="490">
        <v>3795967</v>
      </c>
      <c r="Y236" s="42">
        <v>3795967</v>
      </c>
      <c r="Z236" s="44">
        <v>3795967</v>
      </c>
      <c r="AA236" s="56"/>
      <c r="AB236" s="210"/>
      <c r="AC236" s="209"/>
    </row>
    <row r="237" spans="1:29">
      <c r="B237" s="55"/>
      <c r="C237" s="323"/>
      <c r="D237" s="235" t="s">
        <v>1065</v>
      </c>
      <c r="E237" s="235"/>
      <c r="F237" s="79">
        <v>8782651</v>
      </c>
      <c r="G237" s="664">
        <v>8782651</v>
      </c>
      <c r="H237" s="601">
        <v>7127763</v>
      </c>
      <c r="I237" s="392">
        <f t="shared" si="152"/>
        <v>9924203.3466666695</v>
      </c>
      <c r="J237" s="447">
        <f>I237</f>
        <v>9924203.3466666695</v>
      </c>
      <c r="K237" s="1"/>
      <c r="L237" s="1"/>
      <c r="M237" s="76"/>
      <c r="N237" s="75"/>
      <c r="O237" s="1"/>
      <c r="P237" s="1"/>
      <c r="Q237" s="1"/>
      <c r="R237" s="1"/>
      <c r="S237" s="447">
        <v>485336</v>
      </c>
      <c r="T237" s="541">
        <f t="shared" si="153"/>
        <v>485336</v>
      </c>
      <c r="U237" s="447">
        <v>4384852</v>
      </c>
      <c r="V237" s="1"/>
      <c r="W237" s="81"/>
      <c r="X237" s="490">
        <v>1729290.6733333345</v>
      </c>
      <c r="Y237" s="42">
        <v>1729290.6733333345</v>
      </c>
      <c r="Z237" s="44">
        <v>1595434</v>
      </c>
      <c r="AA237" s="56"/>
      <c r="AB237" s="210"/>
      <c r="AC237" s="209"/>
    </row>
    <row r="238" spans="1:29">
      <c r="B238" s="55"/>
      <c r="C238" s="323"/>
      <c r="D238" s="235" t="s">
        <v>1088</v>
      </c>
      <c r="E238" s="235"/>
      <c r="F238" s="79">
        <v>15928262</v>
      </c>
      <c r="G238" s="664">
        <v>15928262</v>
      </c>
      <c r="H238" s="601">
        <v>15928262.200000003</v>
      </c>
      <c r="I238" s="392">
        <f t="shared" si="152"/>
        <v>17692277</v>
      </c>
      <c r="J238" s="447">
        <f>I238</f>
        <v>17692277</v>
      </c>
      <c r="K238" s="1"/>
      <c r="L238" s="1"/>
      <c r="M238" s="76"/>
      <c r="N238" s="75"/>
      <c r="O238" s="1">
        <v>3185653</v>
      </c>
      <c r="P238" s="1">
        <v>1274261</v>
      </c>
      <c r="Q238" s="1">
        <v>1274261</v>
      </c>
      <c r="R238" s="1">
        <v>1274261</v>
      </c>
      <c r="S238" s="447">
        <v>1274261</v>
      </c>
      <c r="T238" s="541">
        <f>SUM(N238:S238)</f>
        <v>8282697</v>
      </c>
      <c r="U238" s="447">
        <v>1215506</v>
      </c>
      <c r="V238" s="1">
        <f>600000+805077</f>
        <v>1405077</v>
      </c>
      <c r="W238" s="81">
        <f>1050000+804642-315351</f>
        <v>1539291</v>
      </c>
      <c r="X238" s="490">
        <v>1749902</v>
      </c>
      <c r="Y238" s="42">
        <v>1749902</v>
      </c>
      <c r="Z238" s="44">
        <v>1749902</v>
      </c>
      <c r="AA238" s="56"/>
      <c r="AB238" s="210"/>
      <c r="AC238" s="209"/>
    </row>
    <row r="239" spans="1:29">
      <c r="B239" s="55"/>
      <c r="C239" s="323"/>
      <c r="D239" s="235" t="s">
        <v>1089</v>
      </c>
      <c r="E239" s="235"/>
      <c r="F239" s="79">
        <v>2531288</v>
      </c>
      <c r="G239" s="664">
        <v>1991194</v>
      </c>
      <c r="H239" s="601">
        <v>2023738</v>
      </c>
      <c r="I239" s="392">
        <f t="shared" si="152"/>
        <v>259725</v>
      </c>
      <c r="J239" s="447">
        <f>I239</f>
        <v>259725</v>
      </c>
      <c r="K239" s="1"/>
      <c r="L239" s="1"/>
      <c r="M239" s="76"/>
      <c r="N239" s="75"/>
      <c r="O239" s="1"/>
      <c r="P239" s="1"/>
      <c r="Q239" s="1"/>
      <c r="R239" s="1"/>
      <c r="S239" s="447"/>
      <c r="T239" s="541">
        <f t="shared" si="153"/>
        <v>0</v>
      </c>
      <c r="U239" s="447">
        <v>464562</v>
      </c>
      <c r="V239" s="1"/>
      <c r="W239" s="81"/>
      <c r="X239" s="490"/>
      <c r="Y239" s="42"/>
      <c r="Z239" s="44">
        <v>-204837</v>
      </c>
      <c r="AA239" s="56"/>
      <c r="AB239" s="210"/>
      <c r="AC239" s="209"/>
    </row>
    <row r="240" spans="1:29" ht="15.75" thickBot="1">
      <c r="B240" s="55"/>
      <c r="C240" s="323"/>
      <c r="D240" s="235" t="s">
        <v>1090</v>
      </c>
      <c r="E240" s="235"/>
      <c r="F240" s="79">
        <v>0</v>
      </c>
      <c r="G240" s="664">
        <v>540094</v>
      </c>
      <c r="H240" s="601">
        <v>1237444</v>
      </c>
      <c r="I240" s="392">
        <f t="shared" si="152"/>
        <v>1237444</v>
      </c>
      <c r="J240" s="447">
        <f>I240</f>
        <v>1237444</v>
      </c>
      <c r="K240" s="1"/>
      <c r="L240" s="1"/>
      <c r="M240" s="76"/>
      <c r="N240" s="75"/>
      <c r="O240" s="1"/>
      <c r="P240" s="1"/>
      <c r="Q240" s="1"/>
      <c r="R240" s="1"/>
      <c r="S240" s="447"/>
      <c r="T240" s="541">
        <f t="shared" si="153"/>
        <v>0</v>
      </c>
      <c r="U240" s="447">
        <v>529267</v>
      </c>
      <c r="V240" s="1">
        <f>83326</f>
        <v>83326</v>
      </c>
      <c r="W240" s="81">
        <v>84118</v>
      </c>
      <c r="X240" s="490">
        <v>180244</v>
      </c>
      <c r="Y240" s="42">
        <v>180244</v>
      </c>
      <c r="Z240" s="44">
        <v>180245</v>
      </c>
      <c r="AA240" s="56"/>
      <c r="AB240" s="210"/>
      <c r="AC240" s="209"/>
    </row>
    <row r="241" spans="1:28" s="41" customFormat="1" hidden="1">
      <c r="A241" s="127" t="s">
        <v>108</v>
      </c>
      <c r="B241" s="53" t="s">
        <v>782</v>
      </c>
      <c r="C241" s="789" t="s">
        <v>389</v>
      </c>
      <c r="D241" s="790"/>
      <c r="E241" s="790"/>
      <c r="F241" s="80"/>
      <c r="G241" s="660"/>
      <c r="H241" s="599"/>
      <c r="I241" s="390">
        <f t="shared" si="152"/>
        <v>0</v>
      </c>
      <c r="J241" s="446"/>
      <c r="K241" s="13"/>
      <c r="L241" s="13"/>
      <c r="M241" s="78"/>
      <c r="N241" s="77"/>
      <c r="O241" s="13"/>
      <c r="P241" s="13"/>
      <c r="Q241" s="13"/>
      <c r="R241" s="13"/>
      <c r="S241" s="446"/>
      <c r="T241" s="540">
        <f t="shared" si="153"/>
        <v>0</v>
      </c>
      <c r="U241" s="446"/>
      <c r="V241" s="13"/>
      <c r="W241" s="82"/>
      <c r="X241" s="488"/>
      <c r="Y241" s="43"/>
      <c r="Z241" s="45"/>
      <c r="AA241" s="54"/>
      <c r="AB241" s="188"/>
    </row>
    <row r="242" spans="1:28" s="41" customFormat="1" hidden="1">
      <c r="A242" s="127" t="s">
        <v>941</v>
      </c>
      <c r="B242" s="53" t="s">
        <v>942</v>
      </c>
      <c r="C242" s="789" t="s">
        <v>944</v>
      </c>
      <c r="D242" s="790"/>
      <c r="E242" s="790"/>
      <c r="F242" s="80"/>
      <c r="G242" s="660"/>
      <c r="H242" s="599"/>
      <c r="I242" s="390">
        <f t="shared" si="152"/>
        <v>0</v>
      </c>
      <c r="J242" s="446"/>
      <c r="K242" s="13"/>
      <c r="L242" s="13"/>
      <c r="M242" s="78"/>
      <c r="N242" s="77"/>
      <c r="O242" s="13"/>
      <c r="P242" s="13"/>
      <c r="Q242" s="13"/>
      <c r="R242" s="13"/>
      <c r="S242" s="446"/>
      <c r="T242" s="540">
        <f t="shared" si="153"/>
        <v>0</v>
      </c>
      <c r="U242" s="446"/>
      <c r="V242" s="13"/>
      <c r="W242" s="82"/>
      <c r="X242" s="488"/>
      <c r="Y242" s="43"/>
      <c r="Z242" s="45"/>
      <c r="AA242" s="54"/>
      <c r="AB242" s="188"/>
    </row>
    <row r="243" spans="1:28" s="41" customFormat="1" hidden="1">
      <c r="A243" s="127"/>
      <c r="B243" s="53" t="s">
        <v>943</v>
      </c>
      <c r="C243" s="789" t="s">
        <v>945</v>
      </c>
      <c r="D243" s="790"/>
      <c r="E243" s="790"/>
      <c r="F243" s="80">
        <f t="shared" ref="F243:H243" si="188">F244+F245</f>
        <v>0</v>
      </c>
      <c r="G243" s="660">
        <f t="shared" ref="G243" si="189">G244+G245</f>
        <v>0</v>
      </c>
      <c r="H243" s="599">
        <f t="shared" si="188"/>
        <v>0</v>
      </c>
      <c r="I243" s="390">
        <f t="shared" si="152"/>
        <v>0</v>
      </c>
      <c r="J243" s="446">
        <f t="shared" ref="J243:M243" si="190">J244+J245</f>
        <v>0</v>
      </c>
      <c r="K243" s="13">
        <f t="shared" ref="K243:L243" si="191">K244+K245</f>
        <v>0</v>
      </c>
      <c r="L243" s="13">
        <f t="shared" si="191"/>
        <v>0</v>
      </c>
      <c r="M243" s="78">
        <f t="shared" si="190"/>
        <v>0</v>
      </c>
      <c r="N243" s="77">
        <f>N244+N245</f>
        <v>0</v>
      </c>
      <c r="O243" s="13">
        <f t="shared" ref="O243:Z243" si="192">O244+O245</f>
        <v>0</v>
      </c>
      <c r="P243" s="13">
        <f t="shared" si="192"/>
        <v>0</v>
      </c>
      <c r="Q243" s="13">
        <f t="shared" si="192"/>
        <v>0</v>
      </c>
      <c r="R243" s="13">
        <f t="shared" si="192"/>
        <v>0</v>
      </c>
      <c r="S243" s="446">
        <f t="shared" si="192"/>
        <v>0</v>
      </c>
      <c r="T243" s="540">
        <f t="shared" si="153"/>
        <v>0</v>
      </c>
      <c r="U243" s="446">
        <f t="shared" si="192"/>
        <v>0</v>
      </c>
      <c r="V243" s="13">
        <f t="shared" si="192"/>
        <v>0</v>
      </c>
      <c r="W243" s="82">
        <f t="shared" si="192"/>
        <v>0</v>
      </c>
      <c r="X243" s="488">
        <f t="shared" si="192"/>
        <v>0</v>
      </c>
      <c r="Y243" s="43">
        <f t="shared" si="192"/>
        <v>0</v>
      </c>
      <c r="Z243" s="45">
        <f t="shared" si="192"/>
        <v>0</v>
      </c>
      <c r="AA243" s="54"/>
      <c r="AB243" s="188"/>
    </row>
    <row r="244" spans="1:28" s="209" customFormat="1" hidden="1">
      <c r="A244" s="127" t="s">
        <v>948</v>
      </c>
      <c r="B244" s="189" t="s">
        <v>950</v>
      </c>
      <c r="C244" s="202"/>
      <c r="D244" s="780" t="s">
        <v>946</v>
      </c>
      <c r="E244" s="780"/>
      <c r="F244" s="201"/>
      <c r="G244" s="666"/>
      <c r="H244" s="603"/>
      <c r="I244" s="394">
        <f t="shared" si="152"/>
        <v>0</v>
      </c>
      <c r="J244" s="444"/>
      <c r="K244" s="193"/>
      <c r="L244" s="193"/>
      <c r="M244" s="200"/>
      <c r="N244" s="199"/>
      <c r="O244" s="193"/>
      <c r="P244" s="193"/>
      <c r="Q244" s="193"/>
      <c r="R244" s="193"/>
      <c r="S244" s="444"/>
      <c r="T244" s="538">
        <f t="shared" si="153"/>
        <v>0</v>
      </c>
      <c r="U244" s="444"/>
      <c r="V244" s="193"/>
      <c r="W244" s="194"/>
      <c r="X244" s="492"/>
      <c r="Y244" s="192"/>
      <c r="Z244" s="195"/>
      <c r="AA244" s="239"/>
      <c r="AB244" s="210"/>
    </row>
    <row r="245" spans="1:28" s="209" customFormat="1" hidden="1">
      <c r="A245" s="127" t="s">
        <v>949</v>
      </c>
      <c r="B245" s="189" t="s">
        <v>951</v>
      </c>
      <c r="C245" s="202"/>
      <c r="D245" s="780" t="s">
        <v>947</v>
      </c>
      <c r="E245" s="780"/>
      <c r="F245" s="201"/>
      <c r="G245" s="666"/>
      <c r="H245" s="603"/>
      <c r="I245" s="394">
        <f t="shared" si="152"/>
        <v>0</v>
      </c>
      <c r="J245" s="444"/>
      <c r="K245" s="193"/>
      <c r="L245" s="193"/>
      <c r="M245" s="200"/>
      <c r="N245" s="199"/>
      <c r="O245" s="193"/>
      <c r="P245" s="193"/>
      <c r="Q245" s="193"/>
      <c r="R245" s="193"/>
      <c r="S245" s="444"/>
      <c r="T245" s="538">
        <f t="shared" si="153"/>
        <v>0</v>
      </c>
      <c r="U245" s="444"/>
      <c r="V245" s="193"/>
      <c r="W245" s="194"/>
      <c r="X245" s="492"/>
      <c r="Y245" s="192"/>
      <c r="Z245" s="195"/>
      <c r="AA245" s="239"/>
      <c r="AB245" s="210"/>
    </row>
    <row r="246" spans="1:28" hidden="1">
      <c r="B246" s="92" t="s">
        <v>783</v>
      </c>
      <c r="C246" s="736" t="s">
        <v>109</v>
      </c>
      <c r="D246" s="737"/>
      <c r="E246" s="737"/>
      <c r="F246" s="93">
        <f t="shared" ref="F246:H246" si="193">F247+F248+F249+F250+F251</f>
        <v>0</v>
      </c>
      <c r="G246" s="663">
        <f t="shared" ref="G246" si="194">G247+G248+G249+G250+G251</f>
        <v>0</v>
      </c>
      <c r="H246" s="600">
        <f t="shared" si="193"/>
        <v>0</v>
      </c>
      <c r="I246" s="391">
        <f t="shared" si="152"/>
        <v>0</v>
      </c>
      <c r="J246" s="445">
        <f t="shared" ref="J246:M246" si="195">J247+J248+J249+J250+J251</f>
        <v>0</v>
      </c>
      <c r="K246" s="95">
        <f t="shared" ref="K246:L246" si="196">K247+K248+K249+K250+K251</f>
        <v>0</v>
      </c>
      <c r="L246" s="95">
        <f t="shared" si="196"/>
        <v>0</v>
      </c>
      <c r="M246" s="96">
        <f t="shared" si="195"/>
        <v>0</v>
      </c>
      <c r="N246" s="94">
        <f>N247+N248+N249+N250+N251</f>
        <v>0</v>
      </c>
      <c r="O246" s="95">
        <f t="shared" ref="O246:Z246" si="197">O247+O248+O249+O250+O251</f>
        <v>0</v>
      </c>
      <c r="P246" s="95">
        <f t="shared" si="197"/>
        <v>0</v>
      </c>
      <c r="Q246" s="95">
        <f t="shared" si="197"/>
        <v>0</v>
      </c>
      <c r="R246" s="95">
        <f t="shared" si="197"/>
        <v>0</v>
      </c>
      <c r="S246" s="445">
        <f t="shared" si="197"/>
        <v>0</v>
      </c>
      <c r="T246" s="539">
        <f t="shared" si="153"/>
        <v>0</v>
      </c>
      <c r="U246" s="445">
        <f t="shared" si="197"/>
        <v>0</v>
      </c>
      <c r="V246" s="95">
        <f t="shared" si="197"/>
        <v>0</v>
      </c>
      <c r="W246" s="98">
        <f t="shared" si="197"/>
        <v>0</v>
      </c>
      <c r="X246" s="489">
        <f t="shared" si="197"/>
        <v>0</v>
      </c>
      <c r="Y246" s="97">
        <f t="shared" si="197"/>
        <v>0</v>
      </c>
      <c r="Z246" s="99">
        <f t="shared" si="197"/>
        <v>0</v>
      </c>
      <c r="AA246" s="52"/>
      <c r="AB246" s="188"/>
    </row>
    <row r="247" spans="1:28" s="41" customFormat="1" hidden="1">
      <c r="A247" s="127" t="s">
        <v>110</v>
      </c>
      <c r="B247" s="53" t="s">
        <v>784</v>
      </c>
      <c r="C247" s="789" t="s">
        <v>952</v>
      </c>
      <c r="D247" s="790"/>
      <c r="E247" s="790"/>
      <c r="F247" s="80"/>
      <c r="G247" s="660"/>
      <c r="H247" s="599"/>
      <c r="I247" s="390">
        <f t="shared" si="152"/>
        <v>0</v>
      </c>
      <c r="J247" s="446"/>
      <c r="K247" s="13"/>
      <c r="L247" s="13"/>
      <c r="M247" s="78"/>
      <c r="N247" s="77"/>
      <c r="O247" s="13"/>
      <c r="P247" s="13"/>
      <c r="Q247" s="13"/>
      <c r="R247" s="13"/>
      <c r="S247" s="446"/>
      <c r="T247" s="540">
        <f t="shared" si="153"/>
        <v>0</v>
      </c>
      <c r="U247" s="446"/>
      <c r="V247" s="13"/>
      <c r="W247" s="82"/>
      <c r="X247" s="488"/>
      <c r="Y247" s="43"/>
      <c r="Z247" s="45"/>
      <c r="AA247" s="54"/>
      <c r="AB247" s="203"/>
    </row>
    <row r="248" spans="1:28" s="41" customFormat="1" hidden="1">
      <c r="A248" s="127" t="s">
        <v>111</v>
      </c>
      <c r="B248" s="53" t="s">
        <v>785</v>
      </c>
      <c r="C248" s="789" t="s">
        <v>953</v>
      </c>
      <c r="D248" s="790"/>
      <c r="E248" s="790"/>
      <c r="F248" s="80"/>
      <c r="G248" s="660"/>
      <c r="H248" s="599"/>
      <c r="I248" s="390">
        <f t="shared" si="152"/>
        <v>0</v>
      </c>
      <c r="J248" s="446"/>
      <c r="K248" s="13"/>
      <c r="L248" s="13"/>
      <c r="M248" s="78"/>
      <c r="N248" s="77"/>
      <c r="O248" s="13"/>
      <c r="P248" s="13"/>
      <c r="Q248" s="13"/>
      <c r="R248" s="13"/>
      <c r="S248" s="446"/>
      <c r="T248" s="540">
        <f t="shared" si="153"/>
        <v>0</v>
      </c>
      <c r="U248" s="446"/>
      <c r="V248" s="13"/>
      <c r="W248" s="82"/>
      <c r="X248" s="488"/>
      <c r="Y248" s="43"/>
      <c r="Z248" s="45"/>
      <c r="AA248" s="54"/>
      <c r="AB248" s="203"/>
    </row>
    <row r="249" spans="1:28" s="41" customFormat="1" hidden="1">
      <c r="A249" s="127" t="s">
        <v>112</v>
      </c>
      <c r="B249" s="53" t="s">
        <v>786</v>
      </c>
      <c r="C249" s="789" t="s">
        <v>388</v>
      </c>
      <c r="D249" s="790"/>
      <c r="E249" s="790"/>
      <c r="F249" s="80"/>
      <c r="G249" s="660"/>
      <c r="H249" s="599"/>
      <c r="I249" s="390">
        <f t="shared" si="152"/>
        <v>0</v>
      </c>
      <c r="J249" s="446"/>
      <c r="K249" s="13"/>
      <c r="L249" s="13"/>
      <c r="M249" s="78"/>
      <c r="N249" s="77"/>
      <c r="O249" s="13"/>
      <c r="P249" s="13"/>
      <c r="Q249" s="13"/>
      <c r="R249" s="13"/>
      <c r="S249" s="446"/>
      <c r="T249" s="540">
        <f t="shared" si="153"/>
        <v>0</v>
      </c>
      <c r="U249" s="446"/>
      <c r="V249" s="13"/>
      <c r="W249" s="82"/>
      <c r="X249" s="488"/>
      <c r="Y249" s="43"/>
      <c r="Z249" s="45"/>
      <c r="AA249" s="54"/>
      <c r="AB249" s="203"/>
    </row>
    <row r="250" spans="1:28" s="41" customFormat="1" ht="25.5" hidden="1" customHeight="1">
      <c r="A250" s="127" t="s">
        <v>113</v>
      </c>
      <c r="B250" s="53" t="s">
        <v>787</v>
      </c>
      <c r="C250" s="791" t="s">
        <v>954</v>
      </c>
      <c r="D250" s="792"/>
      <c r="E250" s="793"/>
      <c r="F250" s="80"/>
      <c r="G250" s="660"/>
      <c r="H250" s="599"/>
      <c r="I250" s="390">
        <f t="shared" si="152"/>
        <v>0</v>
      </c>
      <c r="J250" s="446"/>
      <c r="K250" s="13"/>
      <c r="L250" s="13"/>
      <c r="M250" s="78"/>
      <c r="N250" s="77"/>
      <c r="O250" s="13"/>
      <c r="P250" s="13"/>
      <c r="Q250" s="13"/>
      <c r="R250" s="13"/>
      <c r="S250" s="446"/>
      <c r="T250" s="540">
        <f t="shared" si="153"/>
        <v>0</v>
      </c>
      <c r="U250" s="446"/>
      <c r="V250" s="13"/>
      <c r="W250" s="82"/>
      <c r="X250" s="488"/>
      <c r="Y250" s="43"/>
      <c r="Z250" s="45"/>
      <c r="AA250" s="54"/>
      <c r="AB250" s="203"/>
    </row>
    <row r="251" spans="1:28" s="41" customFormat="1" hidden="1">
      <c r="A251" s="127" t="s">
        <v>114</v>
      </c>
      <c r="B251" s="53" t="s">
        <v>788</v>
      </c>
      <c r="C251" s="789" t="s">
        <v>955</v>
      </c>
      <c r="D251" s="790"/>
      <c r="E251" s="790"/>
      <c r="F251" s="80"/>
      <c r="G251" s="660"/>
      <c r="H251" s="599"/>
      <c r="I251" s="390">
        <f t="shared" si="152"/>
        <v>0</v>
      </c>
      <c r="J251" s="446"/>
      <c r="K251" s="13"/>
      <c r="L251" s="13"/>
      <c r="M251" s="78"/>
      <c r="N251" s="77"/>
      <c r="O251" s="13"/>
      <c r="P251" s="13"/>
      <c r="Q251" s="13"/>
      <c r="R251" s="13"/>
      <c r="S251" s="446"/>
      <c r="T251" s="540">
        <f t="shared" si="153"/>
        <v>0</v>
      </c>
      <c r="U251" s="446"/>
      <c r="V251" s="13"/>
      <c r="W251" s="82"/>
      <c r="X251" s="488"/>
      <c r="Y251" s="43"/>
      <c r="Z251" s="45"/>
      <c r="AA251" s="54"/>
      <c r="AB251" s="203"/>
    </row>
    <row r="252" spans="1:28" s="18" customFormat="1" hidden="1">
      <c r="A252" s="127" t="s">
        <v>115</v>
      </c>
      <c r="B252" s="126" t="s">
        <v>789</v>
      </c>
      <c r="C252" s="782" t="s">
        <v>116</v>
      </c>
      <c r="D252" s="783"/>
      <c r="E252" s="783"/>
      <c r="F252" s="93"/>
      <c r="G252" s="663"/>
      <c r="H252" s="600"/>
      <c r="I252" s="391">
        <f t="shared" si="152"/>
        <v>0</v>
      </c>
      <c r="J252" s="445"/>
      <c r="K252" s="95"/>
      <c r="L252" s="95"/>
      <c r="M252" s="96"/>
      <c r="N252" s="94"/>
      <c r="O252" s="95"/>
      <c r="P252" s="95"/>
      <c r="Q252" s="95"/>
      <c r="R252" s="95"/>
      <c r="S252" s="445"/>
      <c r="T252" s="539">
        <f t="shared" si="153"/>
        <v>0</v>
      </c>
      <c r="U252" s="445"/>
      <c r="V252" s="95"/>
      <c r="W252" s="98"/>
      <c r="X252" s="489"/>
      <c r="Y252" s="97"/>
      <c r="Z252" s="99"/>
      <c r="AA252" s="52"/>
      <c r="AB252" s="188"/>
    </row>
    <row r="253" spans="1:28" s="18" customFormat="1" ht="15.75" hidden="1" thickBot="1">
      <c r="A253" s="127" t="s">
        <v>956</v>
      </c>
      <c r="B253" s="126" t="s">
        <v>957</v>
      </c>
      <c r="C253" s="782" t="s">
        <v>958</v>
      </c>
      <c r="D253" s="783"/>
      <c r="E253" s="783"/>
      <c r="F253" s="93"/>
      <c r="G253" s="663"/>
      <c r="H253" s="600"/>
      <c r="I253" s="391">
        <f t="shared" si="152"/>
        <v>0</v>
      </c>
      <c r="J253" s="445"/>
      <c r="K253" s="95"/>
      <c r="L253" s="95"/>
      <c r="M253" s="96"/>
      <c r="N253" s="94"/>
      <c r="O253" s="95"/>
      <c r="P253" s="95"/>
      <c r="Q253" s="95"/>
      <c r="R253" s="95"/>
      <c r="S253" s="445"/>
      <c r="T253" s="539">
        <f t="shared" si="153"/>
        <v>0</v>
      </c>
      <c r="U253" s="445"/>
      <c r="V253" s="95"/>
      <c r="W253" s="98"/>
      <c r="X253" s="489"/>
      <c r="Y253" s="97"/>
      <c r="Z253" s="99"/>
      <c r="AA253" s="52"/>
      <c r="AB253" s="188"/>
    </row>
    <row r="254" spans="1:28" s="59" customFormat="1" ht="16.5" thickBot="1">
      <c r="A254" s="128"/>
      <c r="B254" s="787" t="s">
        <v>117</v>
      </c>
      <c r="C254" s="788"/>
      <c r="D254" s="788"/>
      <c r="E254" s="788"/>
      <c r="F254" s="101">
        <f>F5+F48+F84+F119+F154+F164+F190+F216</f>
        <v>89238427</v>
      </c>
      <c r="G254" s="667">
        <f>G5+G48+G84+G119+G154+G164+G190+G216</f>
        <v>89240100</v>
      </c>
      <c r="H254" s="604">
        <f>H5+H48+H84+H119+H154+H164+H190+H216</f>
        <v>88979594.200000003</v>
      </c>
      <c r="I254" s="395">
        <f t="shared" si="152"/>
        <v>89387116.346666664</v>
      </c>
      <c r="J254" s="483">
        <f t="shared" ref="J254:Z254" si="198">J5+J48+J84+J119+J154+J164+J190+J216</f>
        <v>82290401.346666664</v>
      </c>
      <c r="K254" s="103">
        <f t="shared" si="198"/>
        <v>200215</v>
      </c>
      <c r="L254" s="103">
        <f t="shared" si="198"/>
        <v>5896500</v>
      </c>
      <c r="M254" s="104">
        <f t="shared" si="198"/>
        <v>1000000</v>
      </c>
      <c r="N254" s="102">
        <f t="shared" si="198"/>
        <v>5810679</v>
      </c>
      <c r="O254" s="103">
        <f t="shared" si="198"/>
        <v>10452012</v>
      </c>
      <c r="P254" s="103">
        <f t="shared" si="198"/>
        <v>6338065</v>
      </c>
      <c r="Q254" s="103">
        <f t="shared" si="198"/>
        <v>6775804</v>
      </c>
      <c r="R254" s="103">
        <f t="shared" si="198"/>
        <v>7706701</v>
      </c>
      <c r="S254" s="483">
        <f t="shared" si="198"/>
        <v>6602183</v>
      </c>
      <c r="T254" s="605">
        <f t="shared" si="153"/>
        <v>43685444</v>
      </c>
      <c r="U254" s="483">
        <f t="shared" si="198"/>
        <v>6594187</v>
      </c>
      <c r="V254" s="103">
        <f t="shared" si="198"/>
        <v>7385510</v>
      </c>
      <c r="W254" s="106">
        <f t="shared" si="198"/>
        <v>7287887</v>
      </c>
      <c r="X254" s="493">
        <f t="shared" si="198"/>
        <v>8205244.6733333347</v>
      </c>
      <c r="Y254" s="105">
        <f t="shared" si="198"/>
        <v>8205244.6733333347</v>
      </c>
      <c r="Z254" s="107">
        <f t="shared" si="198"/>
        <v>8023599</v>
      </c>
      <c r="AA254" s="58"/>
      <c r="AB254" s="188"/>
    </row>
    <row r="255" spans="1:28">
      <c r="A255" s="129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5"/>
    </row>
    <row r="256" spans="1:28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5"/>
    </row>
    <row r="257" spans="1:27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S257" s="14"/>
      <c r="T257" s="14"/>
      <c r="U257" s="14"/>
      <c r="V257" s="14"/>
      <c r="W257" s="14"/>
      <c r="X257" s="14"/>
      <c r="Y257" s="14"/>
      <c r="Z257" s="14"/>
      <c r="AA257" s="15"/>
    </row>
    <row r="258" spans="1:27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5"/>
    </row>
    <row r="259" spans="1:27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S259" s="14"/>
      <c r="T259" s="14"/>
      <c r="U259" s="14"/>
      <c r="V259" s="14"/>
      <c r="W259" s="14"/>
      <c r="X259" s="14"/>
      <c r="Y259" s="14"/>
      <c r="Z259" s="14"/>
      <c r="AA259" s="15"/>
    </row>
    <row r="260" spans="1:27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</row>
    <row r="261" spans="1:27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S261" s="17"/>
      <c r="T261" s="17"/>
      <c r="U261" s="17"/>
      <c r="V261" s="188"/>
      <c r="W261" s="188"/>
      <c r="X261" s="188"/>
      <c r="Y261" s="188"/>
      <c r="Z261" s="188"/>
      <c r="AA261" s="40"/>
    </row>
    <row r="262" spans="1:27" s="12" customFormat="1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AA262" s="50"/>
    </row>
    <row r="263" spans="1:27" s="12" customFormat="1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AA263" s="50"/>
    </row>
    <row r="264" spans="1:27" s="12" customFormat="1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AA264" s="50"/>
    </row>
    <row r="265" spans="1:27" s="12" customFormat="1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AA265" s="50"/>
    </row>
    <row r="266" spans="1:27" s="12" customFormat="1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AA266" s="50"/>
    </row>
    <row r="267" spans="1:27" s="12" customFormat="1">
      <c r="A267" s="130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AA267" s="50"/>
    </row>
    <row r="268" spans="1:27" s="12" customFormat="1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AA268" s="50"/>
    </row>
    <row r="269" spans="1:27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AA269" s="50"/>
    </row>
    <row r="270" spans="1:27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AA270" s="50"/>
    </row>
    <row r="271" spans="1:27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AA271" s="50"/>
    </row>
    <row r="272" spans="1:27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AA272" s="50"/>
    </row>
    <row r="273" spans="1:27" s="12" customFormat="1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AA273" s="50"/>
    </row>
    <row r="274" spans="1:27" s="12" customFormat="1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AA274" s="50"/>
    </row>
    <row r="275" spans="1:27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AA275" s="50"/>
    </row>
    <row r="276" spans="1:27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AA276" s="50"/>
    </row>
    <row r="277" spans="1:27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AA277" s="50"/>
    </row>
    <row r="278" spans="1:27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</row>
    <row r="279" spans="1:27">
      <c r="B279" s="30"/>
      <c r="C279" s="26"/>
      <c r="D279" s="26"/>
      <c r="E279" s="24"/>
    </row>
    <row r="280" spans="1:27">
      <c r="B280" s="27"/>
      <c r="C280" s="24"/>
      <c r="D280" s="24"/>
      <c r="E280" s="28"/>
    </row>
    <row r="281" spans="1:27">
      <c r="B281" s="27"/>
      <c r="C281" s="28"/>
      <c r="D281" s="28"/>
      <c r="E281" s="24"/>
      <c r="N281" s="14"/>
      <c r="O281" s="14"/>
      <c r="P281" s="14"/>
      <c r="Q281" s="14"/>
      <c r="R281" s="14"/>
    </row>
    <row r="282" spans="1:27">
      <c r="B282" s="27"/>
      <c r="C282" s="24"/>
      <c r="D282" s="24"/>
      <c r="E282" s="28"/>
      <c r="N282" s="14"/>
      <c r="O282" s="14"/>
      <c r="P282" s="14"/>
      <c r="Q282" s="14"/>
      <c r="R282" s="14"/>
    </row>
    <row r="283" spans="1:27">
      <c r="B283" s="27"/>
      <c r="C283" s="24"/>
      <c r="D283" s="24"/>
      <c r="E283" s="28"/>
      <c r="N283" s="14"/>
      <c r="O283" s="14"/>
      <c r="P283" s="14"/>
      <c r="Q283" s="14"/>
      <c r="R283" s="14"/>
    </row>
    <row r="284" spans="1:27">
      <c r="B284" s="27"/>
      <c r="C284" s="24"/>
      <c r="D284" s="24"/>
      <c r="E284" s="28"/>
      <c r="N284" s="14"/>
      <c r="O284" s="14"/>
      <c r="P284" s="14"/>
      <c r="Q284" s="14"/>
      <c r="R284" s="14"/>
    </row>
    <row r="285" spans="1:27">
      <c r="B285" s="27"/>
      <c r="C285" s="24"/>
      <c r="D285" s="24"/>
      <c r="E285" s="28"/>
      <c r="N285" s="14"/>
      <c r="O285" s="14"/>
      <c r="P285" s="14"/>
      <c r="Q285" s="14"/>
      <c r="R285" s="14"/>
    </row>
    <row r="286" spans="1:27">
      <c r="B286" s="27"/>
      <c r="C286" s="28"/>
      <c r="D286" s="28"/>
      <c r="E286" s="2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5"/>
    </row>
    <row r="287" spans="1:27">
      <c r="B287" s="27"/>
      <c r="C287" s="24"/>
      <c r="D287" s="24"/>
      <c r="E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5"/>
    </row>
    <row r="288" spans="1:27">
      <c r="B288" s="27"/>
      <c r="C288" s="24"/>
      <c r="D288" s="24"/>
      <c r="E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5"/>
    </row>
    <row r="289" spans="1:27">
      <c r="B289" s="27"/>
      <c r="C289" s="28"/>
      <c r="D289" s="28"/>
      <c r="E289" s="2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5"/>
    </row>
    <row r="290" spans="1:27">
      <c r="B290" s="27"/>
      <c r="C290" s="28"/>
      <c r="D290" s="28"/>
      <c r="E290" s="2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5"/>
    </row>
    <row r="291" spans="1:27">
      <c r="B291" s="27"/>
      <c r="C291" s="24"/>
      <c r="D291" s="24"/>
      <c r="E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5"/>
    </row>
    <row r="292" spans="1:27">
      <c r="B292" s="27"/>
      <c r="C292" s="24"/>
      <c r="D292" s="24"/>
      <c r="E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5"/>
    </row>
    <row r="293" spans="1:27">
      <c r="A293" s="129"/>
      <c r="B293" s="27"/>
      <c r="C293" s="24"/>
      <c r="D293" s="24"/>
      <c r="E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5"/>
    </row>
    <row r="294" spans="1:27">
      <c r="A294" s="129"/>
      <c r="B294" s="27"/>
      <c r="C294" s="28"/>
      <c r="D294" s="28"/>
      <c r="E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5"/>
    </row>
    <row r="295" spans="1:27">
      <c r="A295" s="129"/>
      <c r="B295" s="27"/>
      <c r="C295" s="24"/>
      <c r="D295" s="24"/>
      <c r="E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5"/>
    </row>
    <row r="296" spans="1:27">
      <c r="A296" s="129"/>
      <c r="B296" s="27"/>
      <c r="C296" s="24"/>
      <c r="D296" s="24"/>
      <c r="E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5"/>
    </row>
    <row r="297" spans="1:27">
      <c r="A297" s="129"/>
      <c r="B297" s="27"/>
      <c r="C297" s="24"/>
      <c r="D297" s="24"/>
      <c r="E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5"/>
    </row>
    <row r="298" spans="1:27">
      <c r="A298" s="129"/>
      <c r="B298" s="27"/>
      <c r="C298" s="24"/>
      <c r="D298" s="24"/>
      <c r="E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5"/>
    </row>
    <row r="299" spans="1:27">
      <c r="A299" s="129"/>
      <c r="B299" s="27"/>
      <c r="C299" s="24"/>
      <c r="D299" s="24"/>
      <c r="E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5"/>
    </row>
    <row r="300" spans="1:27">
      <c r="A300" s="129"/>
      <c r="B300" s="27"/>
      <c r="C300" s="24"/>
      <c r="D300" s="24"/>
      <c r="E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5"/>
    </row>
    <row r="301" spans="1:27">
      <c r="A301" s="129"/>
      <c r="B301" s="27"/>
      <c r="C301" s="24"/>
      <c r="D301" s="24"/>
      <c r="E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5"/>
    </row>
    <row r="302" spans="1:27">
      <c r="A302" s="129"/>
      <c r="B302" s="27"/>
      <c r="C302" s="24"/>
      <c r="D302" s="24"/>
      <c r="E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5"/>
    </row>
    <row r="303" spans="1:27">
      <c r="A303" s="129"/>
      <c r="B303" s="27"/>
      <c r="C303" s="24"/>
      <c r="D303" s="24"/>
      <c r="E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5"/>
    </row>
    <row r="304" spans="1:27">
      <c r="A304" s="129"/>
      <c r="B304" s="27"/>
      <c r="C304" s="24"/>
      <c r="D304" s="24"/>
      <c r="E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5"/>
    </row>
    <row r="305" spans="1:27">
      <c r="A305" s="129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5"/>
    </row>
    <row r="306" spans="1:27">
      <c r="A306" s="129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5"/>
    </row>
    <row r="307" spans="1:27">
      <c r="A307" s="129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5"/>
    </row>
    <row r="308" spans="1:27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5"/>
    </row>
    <row r="309" spans="1:27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5"/>
    </row>
    <row r="310" spans="1:27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5"/>
    </row>
    <row r="311" spans="1:27">
      <c r="A311" s="129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5"/>
    </row>
    <row r="312" spans="1:27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5"/>
    </row>
    <row r="313" spans="1:27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5"/>
    </row>
    <row r="314" spans="1:27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5"/>
    </row>
    <row r="315" spans="1:27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5"/>
    </row>
    <row r="316" spans="1:27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5"/>
    </row>
    <row r="317" spans="1:27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5"/>
    </row>
    <row r="318" spans="1:27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5"/>
    </row>
    <row r="319" spans="1:27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5"/>
    </row>
    <row r="320" spans="1:27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5"/>
    </row>
    <row r="321" spans="1:27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5"/>
    </row>
    <row r="322" spans="1:27">
      <c r="A322" s="129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5"/>
    </row>
    <row r="323" spans="1:27">
      <c r="A323" s="129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5"/>
    </row>
    <row r="324" spans="1:27">
      <c r="A324" s="129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5"/>
    </row>
    <row r="325" spans="1:27">
      <c r="A325" s="129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5"/>
    </row>
    <row r="326" spans="1:27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5"/>
    </row>
    <row r="327" spans="1:27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5"/>
    </row>
    <row r="328" spans="1:27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5"/>
    </row>
    <row r="329" spans="1:27">
      <c r="A329" s="129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5"/>
    </row>
    <row r="330" spans="1:27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5"/>
    </row>
    <row r="331" spans="1:27">
      <c r="A331" s="129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5"/>
    </row>
    <row r="332" spans="1:27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5"/>
    </row>
    <row r="333" spans="1:27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5"/>
    </row>
    <row r="334" spans="1:27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5"/>
    </row>
    <row r="335" spans="1:27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5"/>
    </row>
    <row r="336" spans="1:27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5"/>
    </row>
    <row r="337" spans="1:27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5"/>
    </row>
    <row r="338" spans="1:27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5"/>
    </row>
    <row r="339" spans="1:27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5"/>
    </row>
    <row r="340" spans="1:27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5"/>
    </row>
    <row r="341" spans="1:27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5"/>
    </row>
    <row r="342" spans="1:27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5"/>
    </row>
    <row r="343" spans="1:27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5"/>
    </row>
    <row r="344" spans="1:27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5"/>
    </row>
    <row r="345" spans="1:27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5"/>
    </row>
    <row r="346" spans="1:27">
      <c r="A346" s="129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5"/>
    </row>
    <row r="347" spans="1:27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5"/>
    </row>
    <row r="348" spans="1:27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5"/>
    </row>
    <row r="349" spans="1:27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5"/>
    </row>
    <row r="350" spans="1:27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5"/>
    </row>
    <row r="351" spans="1:27">
      <c r="A351" s="129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5"/>
    </row>
    <row r="352" spans="1:27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5"/>
    </row>
    <row r="353" spans="1:27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5"/>
    </row>
    <row r="354" spans="1:27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5"/>
    </row>
    <row r="355" spans="1:27">
      <c r="A355" s="129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5"/>
    </row>
    <row r="356" spans="1:27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5"/>
    </row>
    <row r="357" spans="1:27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5"/>
    </row>
    <row r="358" spans="1:27">
      <c r="A358" s="129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5"/>
    </row>
    <row r="359" spans="1:27">
      <c r="A359" s="129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5"/>
    </row>
    <row r="360" spans="1:27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5"/>
    </row>
    <row r="361" spans="1:27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5"/>
    </row>
    <row r="362" spans="1:27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5"/>
    </row>
    <row r="363" spans="1:27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5"/>
    </row>
    <row r="364" spans="1:27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5"/>
    </row>
    <row r="365" spans="1:27">
      <c r="A365" s="129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5"/>
    </row>
    <row r="366" spans="1:27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5"/>
    </row>
    <row r="367" spans="1:27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5"/>
    </row>
    <row r="368" spans="1:27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5"/>
    </row>
    <row r="369" spans="1:27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5"/>
    </row>
    <row r="370" spans="1:27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5"/>
    </row>
    <row r="371" spans="1:27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5"/>
    </row>
    <row r="372" spans="1:27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5"/>
    </row>
    <row r="373" spans="1:27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5"/>
    </row>
    <row r="374" spans="1:27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5"/>
    </row>
    <row r="375" spans="1:27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5"/>
    </row>
    <row r="376" spans="1:27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5"/>
    </row>
    <row r="377" spans="1:27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5"/>
    </row>
    <row r="378" spans="1:27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5"/>
    </row>
    <row r="379" spans="1:27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5"/>
    </row>
    <row r="380" spans="1:27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5"/>
    </row>
    <row r="381" spans="1:27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5"/>
    </row>
    <row r="382" spans="1:27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5"/>
    </row>
    <row r="383" spans="1:27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5"/>
    </row>
    <row r="384" spans="1:27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5"/>
    </row>
    <row r="385" spans="1:27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5"/>
    </row>
    <row r="386" spans="1:27">
      <c r="A386" s="129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5"/>
    </row>
    <row r="387" spans="1:27">
      <c r="A387" s="129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5"/>
    </row>
    <row r="388" spans="1:27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5"/>
    </row>
    <row r="389" spans="1:27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5"/>
    </row>
    <row r="390" spans="1:27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5"/>
    </row>
    <row r="391" spans="1:27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5"/>
    </row>
    <row r="392" spans="1:27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5"/>
    </row>
    <row r="393" spans="1:27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5"/>
    </row>
    <row r="394" spans="1:27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5"/>
    </row>
    <row r="395" spans="1:27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5"/>
    </row>
    <row r="396" spans="1:27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5"/>
    </row>
    <row r="397" spans="1:27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5"/>
    </row>
    <row r="398" spans="1:27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5"/>
    </row>
    <row r="399" spans="1:27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5"/>
    </row>
    <row r="400" spans="1:27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5"/>
    </row>
    <row r="401" spans="1:27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5"/>
    </row>
    <row r="402" spans="1:27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5"/>
    </row>
    <row r="403" spans="1:27">
      <c r="A403" s="129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5"/>
    </row>
    <row r="404" spans="1:27">
      <c r="A404" s="129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5"/>
    </row>
    <row r="405" spans="1:27">
      <c r="A405" s="129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5"/>
    </row>
    <row r="406" spans="1:27">
      <c r="A406" s="129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S406" s="14"/>
      <c r="T406" s="14"/>
      <c r="U406" s="14"/>
      <c r="V406" s="14"/>
      <c r="W406" s="14"/>
      <c r="X406" s="14"/>
      <c r="Y406" s="14"/>
      <c r="Z406" s="14"/>
      <c r="AA406" s="15"/>
    </row>
    <row r="407" spans="1:27">
      <c r="A407" s="129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S407" s="14"/>
      <c r="T407" s="14"/>
      <c r="U407" s="14"/>
      <c r="V407" s="14"/>
      <c r="W407" s="14"/>
      <c r="X407" s="14"/>
      <c r="Y407" s="14"/>
      <c r="Z407" s="14"/>
      <c r="AA407" s="15"/>
    </row>
    <row r="408" spans="1:27">
      <c r="A408" s="129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S408" s="14"/>
      <c r="T408" s="14"/>
      <c r="U408" s="14"/>
      <c r="V408" s="14"/>
      <c r="W408" s="14"/>
      <c r="X408" s="14"/>
      <c r="Y408" s="14"/>
      <c r="Z408" s="14"/>
      <c r="AA408" s="15"/>
    </row>
    <row r="409" spans="1:27">
      <c r="A409" s="129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S409" s="14"/>
      <c r="T409" s="14"/>
      <c r="U409" s="14"/>
      <c r="V409" s="14"/>
      <c r="W409" s="14"/>
      <c r="X409" s="14"/>
      <c r="Y409" s="14"/>
      <c r="Z409" s="14"/>
      <c r="AA409" s="15"/>
    </row>
    <row r="410" spans="1:27">
      <c r="A410" s="129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S410" s="14"/>
      <c r="T410" s="14"/>
      <c r="U410" s="14"/>
      <c r="V410" s="14"/>
      <c r="W410" s="14"/>
      <c r="X410" s="14"/>
      <c r="Y410" s="14"/>
      <c r="Z410" s="14"/>
      <c r="AA410" s="15"/>
    </row>
    <row r="411" spans="1:27">
      <c r="A411" s="129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</row>
    <row r="412" spans="1:27">
      <c r="A412" s="129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</row>
    <row r="413" spans="1:27">
      <c r="A413" s="129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</row>
    <row r="414" spans="1:27">
      <c r="A414" s="129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</row>
    <row r="415" spans="1:27">
      <c r="A415" s="129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</row>
    <row r="416" spans="1:27">
      <c r="A416" s="129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17"/>
      <c r="O416" s="17"/>
      <c r="P416" s="17"/>
      <c r="Q416" s="17"/>
      <c r="R416" s="17"/>
    </row>
    <row r="417" spans="1:27">
      <c r="A417" s="129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</row>
    <row r="418" spans="1:27">
      <c r="A418" s="129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</row>
    <row r="419" spans="1:27">
      <c r="A419" s="129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</row>
    <row r="420" spans="1:27">
      <c r="A420" s="129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</row>
    <row r="421" spans="1:27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S421" s="17"/>
      <c r="T421" s="17"/>
      <c r="U421" s="17"/>
      <c r="V421" s="17"/>
      <c r="W421" s="17"/>
      <c r="X421" s="17"/>
      <c r="Y421" s="17"/>
      <c r="Z421" s="17"/>
      <c r="AA421" s="40"/>
    </row>
    <row r="422" spans="1:27" s="12" customFormat="1">
      <c r="A422" s="130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AA422" s="50"/>
    </row>
    <row r="423" spans="1:27" s="12" customFormat="1">
      <c r="A423" s="130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AA423" s="50"/>
    </row>
    <row r="424" spans="1:27" s="12" customFormat="1">
      <c r="A424" s="130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AA424" s="50"/>
    </row>
    <row r="425" spans="1:27" s="12" customFormat="1">
      <c r="A425" s="130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AA425" s="50"/>
    </row>
    <row r="426" spans="1:27" s="12" customFormat="1">
      <c r="A426" s="130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AA426" s="50"/>
    </row>
    <row r="427" spans="1:27" s="12" customFormat="1">
      <c r="A427" s="130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AA427" s="50"/>
    </row>
    <row r="428" spans="1:27" s="12" customFormat="1">
      <c r="A428" s="130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AA428" s="50"/>
    </row>
    <row r="429" spans="1:27" s="12" customFormat="1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AA429" s="50"/>
    </row>
  </sheetData>
  <mergeCells count="230">
    <mergeCell ref="N2:Z2"/>
    <mergeCell ref="B2:E4"/>
    <mergeCell ref="I2:I4"/>
    <mergeCell ref="J2:M2"/>
    <mergeCell ref="J3:J4"/>
    <mergeCell ref="M3:M4"/>
    <mergeCell ref="K3:K4"/>
    <mergeCell ref="N3:W3"/>
    <mergeCell ref="X3:Z3"/>
    <mergeCell ref="D16:E16"/>
    <mergeCell ref="D17:E17"/>
    <mergeCell ref="L3:L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H2:H4"/>
    <mergeCell ref="G2:G4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W719"/>
  <sheetViews>
    <sheetView tabSelected="1" workbookViewId="0">
      <selection activeCell="F1" sqref="F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.85546875" style="12" customWidth="1"/>
    <col min="10" max="14" width="10.140625" style="12" bestFit="1" customWidth="1"/>
    <col min="15" max="15" width="11.28515625" style="12" bestFit="1" customWidth="1"/>
    <col min="16" max="16" width="11.85546875" style="12" bestFit="1" customWidth="1"/>
    <col min="17" max="21" width="10.140625" style="12" bestFit="1" customWidth="1"/>
    <col min="22" max="22" width="11.28515625" style="12" bestFit="1" customWidth="1"/>
    <col min="23" max="16384" width="9.140625" style="17"/>
  </cols>
  <sheetData>
    <row r="1" spans="1:22" ht="15.75" thickBot="1">
      <c r="V1" s="11" t="s">
        <v>827</v>
      </c>
    </row>
    <row r="2" spans="1:22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1125</v>
      </c>
      <c r="J2" s="757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2" ht="22.5" customHeight="1">
      <c r="B3" s="752"/>
      <c r="C3" s="753"/>
      <c r="D3" s="753"/>
      <c r="E3" s="753"/>
      <c r="F3" s="752"/>
      <c r="G3" s="752"/>
      <c r="H3" s="861"/>
      <c r="I3" s="866"/>
      <c r="J3" s="796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2" ht="21" customHeight="1" thickBot="1">
      <c r="B4" s="754"/>
      <c r="C4" s="755"/>
      <c r="D4" s="755"/>
      <c r="E4" s="755"/>
      <c r="F4" s="754"/>
      <c r="G4" s="754"/>
      <c r="H4" s="862"/>
      <c r="I4" s="867"/>
      <c r="J4" s="265" t="s">
        <v>593</v>
      </c>
      <c r="K4" s="65" t="s">
        <v>594</v>
      </c>
      <c r="L4" s="65" t="s">
        <v>595</v>
      </c>
      <c r="M4" s="65" t="s">
        <v>596</v>
      </c>
      <c r="N4" s="38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2" t="s">
        <v>601</v>
      </c>
      <c r="T4" s="485" t="s">
        <v>602</v>
      </c>
      <c r="U4" s="651" t="s">
        <v>603</v>
      </c>
      <c r="V4" s="66" t="s">
        <v>604</v>
      </c>
    </row>
    <row r="5" spans="1:22" ht="15.75" thickBot="1">
      <c r="B5" s="84" t="s">
        <v>118</v>
      </c>
      <c r="C5" s="834" t="s">
        <v>119</v>
      </c>
      <c r="D5" s="835"/>
      <c r="E5" s="835"/>
      <c r="F5" s="396">
        <f>Óvoda!F5+Étkeztetés!F5</f>
        <v>58111115</v>
      </c>
      <c r="G5" s="396">
        <f>Óvoda!G5+Étkeztetés!G5</f>
        <v>58111115</v>
      </c>
      <c r="H5" s="572">
        <f>Óvoda!H5+Étkeztetés!H5</f>
        <v>57092403</v>
      </c>
      <c r="I5" s="459">
        <f>Óvoda!I5+Étkeztetés!I5</f>
        <v>57387911</v>
      </c>
      <c r="J5" s="89">
        <f>Óvoda!M5+Étkeztetés!L5</f>
        <v>3778920</v>
      </c>
      <c r="K5" s="87">
        <f>Óvoda!N5+Étkeztetés!M5</f>
        <v>4737239</v>
      </c>
      <c r="L5" s="87">
        <f>Óvoda!O5+Étkeztetés!N5</f>
        <v>4803875</v>
      </c>
      <c r="M5" s="87">
        <f>Óvoda!P5+Étkeztetés!O5</f>
        <v>4909983</v>
      </c>
      <c r="N5" s="90">
        <f>Óvoda!Q5+Étkeztetés!P5</f>
        <v>4838775</v>
      </c>
      <c r="O5" s="547">
        <f>Óvoda!R5+Étkeztetés!Q5</f>
        <v>4857644</v>
      </c>
      <c r="P5" s="536">
        <f>Óvoda!S5+Étkeztetés!R5</f>
        <v>27926436</v>
      </c>
      <c r="Q5" s="442">
        <f>Óvoda!T5+Étkeztetés!S5</f>
        <v>4850268</v>
      </c>
      <c r="R5" s="87">
        <f>Óvoda!U5+Étkeztetés!T5</f>
        <v>4692106</v>
      </c>
      <c r="S5" s="90">
        <f>Óvoda!V5+Étkeztetés!U5</f>
        <v>4673941</v>
      </c>
      <c r="T5" s="486">
        <f>Óvoda!W5+Étkeztetés!V5</f>
        <v>5175541</v>
      </c>
      <c r="U5" s="89">
        <f>Óvoda!X5+Étkeztetés!W5</f>
        <v>5038546</v>
      </c>
      <c r="V5" s="91">
        <f>Óvoda!Y5+Étkeztetés!X5</f>
        <v>5031073</v>
      </c>
    </row>
    <row r="6" spans="1:22">
      <c r="B6" s="124" t="s">
        <v>609</v>
      </c>
      <c r="C6" s="748" t="s">
        <v>120</v>
      </c>
      <c r="D6" s="749"/>
      <c r="E6" s="749"/>
      <c r="F6" s="397">
        <f>Óvoda!F6+Étkeztetés!F6</f>
        <v>57809865</v>
      </c>
      <c r="G6" s="397">
        <f>Óvoda!G6+Étkeztetés!G6</f>
        <v>57700787</v>
      </c>
      <c r="H6" s="573">
        <f>Óvoda!H6+Étkeztetés!H6</f>
        <v>56638203</v>
      </c>
      <c r="I6" s="460">
        <f>Óvoda!I6+Étkeztetés!I6</f>
        <v>56933711</v>
      </c>
      <c r="J6" s="121">
        <f>Óvoda!M6+Étkeztetés!L6</f>
        <v>3730920</v>
      </c>
      <c r="K6" s="119">
        <f>Óvoda!N6+Étkeztetés!M6</f>
        <v>4701239</v>
      </c>
      <c r="L6" s="119">
        <f>Óvoda!O6+Étkeztetés!N6</f>
        <v>4803875</v>
      </c>
      <c r="M6" s="119">
        <f>Óvoda!P6+Étkeztetés!O6</f>
        <v>4882983</v>
      </c>
      <c r="N6" s="122">
        <f>Óvoda!Q6+Étkeztetés!P6</f>
        <v>4811775</v>
      </c>
      <c r="O6" s="548">
        <f>Óvoda!R6+Étkeztetés!Q6</f>
        <v>4809644</v>
      </c>
      <c r="P6" s="537">
        <f>Óvoda!S6+Étkeztetés!R6</f>
        <v>27740436</v>
      </c>
      <c r="Q6" s="443">
        <f>Óvoda!T6+Étkeztetés!S6</f>
        <v>4691068</v>
      </c>
      <c r="R6" s="119">
        <f>Óvoda!U6+Étkeztetés!T6</f>
        <v>4692106</v>
      </c>
      <c r="S6" s="122">
        <f>Óvoda!V6+Étkeztetés!U6</f>
        <v>4673941</v>
      </c>
      <c r="T6" s="487">
        <f>Óvoda!W6+Étkeztetés!V6</f>
        <v>5121541</v>
      </c>
      <c r="U6" s="121">
        <f>Óvoda!X6+Étkeztetés!W6</f>
        <v>5011546</v>
      </c>
      <c r="V6" s="123">
        <f>Óvoda!Y6+Étkeztetés!X6</f>
        <v>5003073</v>
      </c>
    </row>
    <row r="7" spans="1:22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>Óvoda!F7+Étkeztetés!F7</f>
        <v>56126776</v>
      </c>
      <c r="G7" s="398">
        <f>Óvoda!G7+Étkeztetés!G7</f>
        <v>55983246</v>
      </c>
      <c r="H7" s="574">
        <f>Óvoda!H7+Étkeztetés!H7</f>
        <v>55694603</v>
      </c>
      <c r="I7" s="461">
        <f>Óvoda!I7+Étkeztetés!I7</f>
        <v>55989287</v>
      </c>
      <c r="J7" s="192">
        <f>Óvoda!M7+Étkeztetés!L7</f>
        <v>3697231</v>
      </c>
      <c r="K7" s="193">
        <f>Óvoda!N7+Étkeztetés!M7</f>
        <v>4663234</v>
      </c>
      <c r="L7" s="193">
        <f>Óvoda!O7+Étkeztetés!N7</f>
        <v>4747976</v>
      </c>
      <c r="M7" s="193">
        <f>Óvoda!P7+Étkeztetés!O7</f>
        <v>4785204</v>
      </c>
      <c r="N7" s="194">
        <f>Óvoda!Q7+Étkeztetés!P7</f>
        <v>4748586</v>
      </c>
      <c r="O7" s="549">
        <f>Óvoda!R7+Étkeztetés!Q7</f>
        <v>4729305</v>
      </c>
      <c r="P7" s="538">
        <f>Óvoda!S7+Étkeztetés!R7</f>
        <v>27371536</v>
      </c>
      <c r="Q7" s="444">
        <f>Óvoda!T7+Étkeztetés!S7</f>
        <v>4618168</v>
      </c>
      <c r="R7" s="193">
        <f>Óvoda!U7+Étkeztetés!T7</f>
        <v>4625606</v>
      </c>
      <c r="S7" s="194">
        <f>Óvoda!V7+Étkeztetés!U7</f>
        <v>4625621</v>
      </c>
      <c r="T7" s="492">
        <f>Óvoda!W7+Étkeztetés!V7</f>
        <v>4892222</v>
      </c>
      <c r="U7" s="192">
        <f>Óvoda!X7+Étkeztetés!W7</f>
        <v>4928066</v>
      </c>
      <c r="V7" s="195">
        <f>Óvoda!Y7+Étkeztetés!X7</f>
        <v>4928068</v>
      </c>
    </row>
    <row r="8" spans="1:22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>Óvoda!F8+Étkeztetés!F10</f>
        <v>0</v>
      </c>
      <c r="G8" s="398">
        <f>Óvoda!G8+Étkeztetés!G10</f>
        <v>0</v>
      </c>
      <c r="H8" s="574">
        <f>Óvoda!H8+Étkeztetés!H10</f>
        <v>0</v>
      </c>
      <c r="I8" s="461">
        <f>Óvoda!I8+Étkeztetés!I10</f>
        <v>0</v>
      </c>
      <c r="J8" s="192">
        <f>Óvoda!M8+Étkeztetés!L10</f>
        <v>0</v>
      </c>
      <c r="K8" s="193">
        <f>Óvoda!N8+Étkeztetés!M10</f>
        <v>0</v>
      </c>
      <c r="L8" s="193">
        <f>Óvoda!O8+Étkeztetés!N10</f>
        <v>0</v>
      </c>
      <c r="M8" s="193">
        <f>Óvoda!P8+Étkeztetés!O10</f>
        <v>0</v>
      </c>
      <c r="N8" s="194">
        <f>Óvoda!Q8+Étkeztetés!P10</f>
        <v>0</v>
      </c>
      <c r="O8" s="549">
        <f>Óvoda!R8+Étkeztetés!Q10</f>
        <v>0</v>
      </c>
      <c r="P8" s="538">
        <f>Óvoda!S8+Étkeztetés!R10</f>
        <v>0</v>
      </c>
      <c r="Q8" s="444">
        <f>Óvoda!T8+Étkeztetés!S10</f>
        <v>0</v>
      </c>
      <c r="R8" s="193">
        <f>Óvoda!U8+Étkeztetés!T10</f>
        <v>0</v>
      </c>
      <c r="S8" s="194">
        <f>Óvoda!V8+Étkeztetés!U10</f>
        <v>0</v>
      </c>
      <c r="T8" s="492">
        <f>Óvoda!W8+Étkeztetés!V10</f>
        <v>0</v>
      </c>
      <c r="U8" s="192">
        <f>Óvoda!X8+Étkeztetés!W10</f>
        <v>0</v>
      </c>
      <c r="V8" s="195">
        <f>Óvoda!Y8+Étkeztetés!X10</f>
        <v>0</v>
      </c>
    </row>
    <row r="9" spans="1:22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>Óvoda!F9+Étkeztetés!F11</f>
        <v>0</v>
      </c>
      <c r="G9" s="398">
        <f>Óvoda!G9+Étkeztetés!G11</f>
        <v>0</v>
      </c>
      <c r="H9" s="574">
        <f>Óvoda!H9+Étkeztetés!H11</f>
        <v>0</v>
      </c>
      <c r="I9" s="461">
        <f>Óvoda!I9+Étkeztetés!I11</f>
        <v>0</v>
      </c>
      <c r="J9" s="192">
        <f>Óvoda!M9+Étkeztetés!L11</f>
        <v>0</v>
      </c>
      <c r="K9" s="193">
        <f>Óvoda!N9+Étkeztetés!M11</f>
        <v>0</v>
      </c>
      <c r="L9" s="193">
        <f>Óvoda!O9+Étkeztetés!N11</f>
        <v>0</v>
      </c>
      <c r="M9" s="193">
        <f>Óvoda!P9+Étkeztetés!O11</f>
        <v>0</v>
      </c>
      <c r="N9" s="194">
        <f>Óvoda!Q9+Étkeztetés!P11</f>
        <v>0</v>
      </c>
      <c r="O9" s="549">
        <f>Óvoda!R9+Étkeztetés!Q11</f>
        <v>0</v>
      </c>
      <c r="P9" s="538">
        <f>Óvoda!S9+Étkeztetés!R11</f>
        <v>0</v>
      </c>
      <c r="Q9" s="444">
        <f>Óvoda!T9+Étkeztetés!S11</f>
        <v>0</v>
      </c>
      <c r="R9" s="193">
        <f>Óvoda!U9+Étkeztetés!T11</f>
        <v>0</v>
      </c>
      <c r="S9" s="194">
        <f>Óvoda!V9+Étkeztetés!U11</f>
        <v>0</v>
      </c>
      <c r="T9" s="492">
        <f>Óvoda!W9+Étkeztetés!V11</f>
        <v>0</v>
      </c>
      <c r="U9" s="192">
        <f>Óvoda!X9+Étkeztetés!W11</f>
        <v>0</v>
      </c>
      <c r="V9" s="195">
        <f>Óvoda!Y9+Étkeztetés!X11</f>
        <v>0</v>
      </c>
    </row>
    <row r="10" spans="1:22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>Óvoda!F10+Étkeztetés!F12</f>
        <v>0</v>
      </c>
      <c r="G10" s="398">
        <f>Óvoda!G10+Étkeztetés!G12</f>
        <v>0</v>
      </c>
      <c r="H10" s="574">
        <f>Óvoda!H10+Étkeztetés!H12</f>
        <v>0</v>
      </c>
      <c r="I10" s="461">
        <f>Óvoda!I10+Étkeztetés!I12</f>
        <v>0</v>
      </c>
      <c r="J10" s="192">
        <f>Óvoda!M10+Étkeztetés!L12</f>
        <v>0</v>
      </c>
      <c r="K10" s="193">
        <f>Óvoda!N10+Étkeztetés!M12</f>
        <v>0</v>
      </c>
      <c r="L10" s="193">
        <f>Óvoda!O10+Étkeztetés!N12</f>
        <v>0</v>
      </c>
      <c r="M10" s="193">
        <f>Óvoda!P10+Étkeztetés!O12</f>
        <v>0</v>
      </c>
      <c r="N10" s="194">
        <f>Óvoda!Q10+Étkeztetés!P12</f>
        <v>0</v>
      </c>
      <c r="O10" s="549">
        <f>Óvoda!R10+Étkeztetés!Q12</f>
        <v>0</v>
      </c>
      <c r="P10" s="538">
        <f>Óvoda!S10+Étkeztetés!R12</f>
        <v>0</v>
      </c>
      <c r="Q10" s="444">
        <f>Óvoda!T10+Étkeztetés!S12</f>
        <v>0</v>
      </c>
      <c r="R10" s="193">
        <f>Óvoda!U10+Étkeztetés!T12</f>
        <v>0</v>
      </c>
      <c r="S10" s="194">
        <f>Óvoda!V10+Étkeztetés!U12</f>
        <v>0</v>
      </c>
      <c r="T10" s="492">
        <f>Óvoda!W10+Étkeztetés!V12</f>
        <v>0</v>
      </c>
      <c r="U10" s="192">
        <f>Óvoda!X10+Étkeztetés!W12</f>
        <v>0</v>
      </c>
      <c r="V10" s="195">
        <f>Óvoda!Y10+Étkeztetés!X12</f>
        <v>0</v>
      </c>
    </row>
    <row r="11" spans="1:22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>Óvoda!F11+Étkeztetés!F13</f>
        <v>0</v>
      </c>
      <c r="G11" s="398">
        <f>Óvoda!G11+Étkeztetés!G13</f>
        <v>0</v>
      </c>
      <c r="H11" s="574">
        <f>Óvoda!H11+Étkeztetés!H13</f>
        <v>0</v>
      </c>
      <c r="I11" s="461">
        <f>Óvoda!I11+Étkeztetés!I13</f>
        <v>0</v>
      </c>
      <c r="J11" s="192">
        <f>Óvoda!M11+Étkeztetés!L13</f>
        <v>0</v>
      </c>
      <c r="K11" s="193">
        <f>Óvoda!N11+Étkeztetés!M13</f>
        <v>0</v>
      </c>
      <c r="L11" s="193">
        <f>Óvoda!O11+Étkeztetés!N13</f>
        <v>0</v>
      </c>
      <c r="M11" s="193">
        <f>Óvoda!P11+Étkeztetés!O13</f>
        <v>0</v>
      </c>
      <c r="N11" s="194">
        <f>Óvoda!Q11+Étkeztetés!P13</f>
        <v>0</v>
      </c>
      <c r="O11" s="549">
        <f>Óvoda!R11+Étkeztetés!Q13</f>
        <v>0</v>
      </c>
      <c r="P11" s="538">
        <f>Óvoda!S11+Étkeztetés!R13</f>
        <v>0</v>
      </c>
      <c r="Q11" s="444">
        <f>Óvoda!T11+Étkeztetés!S13</f>
        <v>0</v>
      </c>
      <c r="R11" s="193">
        <f>Óvoda!U11+Étkeztetés!T13</f>
        <v>0</v>
      </c>
      <c r="S11" s="194">
        <f>Óvoda!V11+Étkeztetés!U13</f>
        <v>0</v>
      </c>
      <c r="T11" s="492">
        <f>Óvoda!W11+Étkeztetés!V13</f>
        <v>0</v>
      </c>
      <c r="U11" s="192">
        <f>Óvoda!X11+Étkeztetés!W13</f>
        <v>0</v>
      </c>
      <c r="V11" s="195">
        <f>Óvoda!Y11+Étkeztetés!X13</f>
        <v>0</v>
      </c>
    </row>
    <row r="12" spans="1:22" s="209" customFormat="1">
      <c r="A12" s="127" t="s">
        <v>130</v>
      </c>
      <c r="B12" s="189" t="s">
        <v>615</v>
      </c>
      <c r="C12" s="202"/>
      <c r="D12" s="260" t="s">
        <v>1044</v>
      </c>
      <c r="E12" s="285"/>
      <c r="F12" s="398">
        <f>Óvoda!F12+Étkeztetés!F14</f>
        <v>0</v>
      </c>
      <c r="G12" s="398">
        <f>Óvoda!G12+Étkeztetés!G14</f>
        <v>0</v>
      </c>
      <c r="H12" s="574">
        <f>Óvoda!H12+Étkeztetés!H14</f>
        <v>0</v>
      </c>
      <c r="I12" s="461">
        <f>Óvoda!I12+Étkeztetés!I14</f>
        <v>0</v>
      </c>
      <c r="J12" s="192">
        <f>Óvoda!M12+Étkeztetés!L14</f>
        <v>0</v>
      </c>
      <c r="K12" s="193">
        <f>Óvoda!N12+Étkeztetés!M14</f>
        <v>0</v>
      </c>
      <c r="L12" s="193">
        <f>Óvoda!O12+Étkeztetés!N14</f>
        <v>0</v>
      </c>
      <c r="M12" s="193">
        <f>Óvoda!P12+Étkeztetés!O14</f>
        <v>0</v>
      </c>
      <c r="N12" s="194">
        <f>Óvoda!Q12+Étkeztetés!P14</f>
        <v>0</v>
      </c>
      <c r="O12" s="549">
        <f>Óvoda!R12+Étkeztetés!Q14</f>
        <v>0</v>
      </c>
      <c r="P12" s="538">
        <f>Óvoda!S12+Étkeztetés!R14</f>
        <v>0</v>
      </c>
      <c r="Q12" s="444">
        <f>Óvoda!T12+Étkeztetés!S14</f>
        <v>0</v>
      </c>
      <c r="R12" s="193">
        <f>Óvoda!U12+Étkeztetés!T14</f>
        <v>0</v>
      </c>
      <c r="S12" s="194">
        <f>Óvoda!V12+Étkeztetés!U14</f>
        <v>0</v>
      </c>
      <c r="T12" s="492">
        <f>Óvoda!W12+Étkeztetés!V14</f>
        <v>0</v>
      </c>
      <c r="U12" s="192">
        <f>Óvoda!X12+Étkeztetés!W14</f>
        <v>0</v>
      </c>
      <c r="V12" s="195">
        <f>Óvoda!Y12+Étkeztetés!X14</f>
        <v>0</v>
      </c>
    </row>
    <row r="13" spans="1:22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>Óvoda!F13+Étkeztetés!F15</f>
        <v>0</v>
      </c>
      <c r="G13" s="398">
        <f>Óvoda!G13+Étkeztetés!G15</f>
        <v>0</v>
      </c>
      <c r="H13" s="574">
        <f>Óvoda!H13+Étkeztetés!H15</f>
        <v>0</v>
      </c>
      <c r="I13" s="461">
        <f>Óvoda!I13+Étkeztetés!I15</f>
        <v>0</v>
      </c>
      <c r="J13" s="192">
        <f>Óvoda!M13+Étkeztetés!L15</f>
        <v>0</v>
      </c>
      <c r="K13" s="193">
        <f>Óvoda!N13+Étkeztetés!M15</f>
        <v>0</v>
      </c>
      <c r="L13" s="193">
        <f>Óvoda!O13+Étkeztetés!N15</f>
        <v>0</v>
      </c>
      <c r="M13" s="193">
        <f>Óvoda!P13+Étkeztetés!O15</f>
        <v>0</v>
      </c>
      <c r="N13" s="194">
        <f>Óvoda!Q13+Étkeztetés!P15</f>
        <v>0</v>
      </c>
      <c r="O13" s="549">
        <f>Óvoda!R13+Étkeztetés!Q15</f>
        <v>0</v>
      </c>
      <c r="P13" s="538">
        <f>Óvoda!S13+Étkeztetés!R15</f>
        <v>0</v>
      </c>
      <c r="Q13" s="444">
        <f>Óvoda!T13+Étkeztetés!S15</f>
        <v>0</v>
      </c>
      <c r="R13" s="193">
        <f>Óvoda!U13+Étkeztetés!T15</f>
        <v>0</v>
      </c>
      <c r="S13" s="194">
        <f>Óvoda!V13+Étkeztetés!U15</f>
        <v>0</v>
      </c>
      <c r="T13" s="492">
        <f>Óvoda!W13+Étkeztetés!V15</f>
        <v>0</v>
      </c>
      <c r="U13" s="192">
        <f>Óvoda!X13+Étkeztetés!W15</f>
        <v>0</v>
      </c>
      <c r="V13" s="195">
        <f>Óvoda!Y13+Étkeztetés!X15</f>
        <v>0</v>
      </c>
    </row>
    <row r="14" spans="1:22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>Óvoda!F14+Étkeztetés!F16</f>
        <v>225000</v>
      </c>
      <c r="G14" s="398">
        <f>Óvoda!G14+Étkeztetés!G16</f>
        <v>225000</v>
      </c>
      <c r="H14" s="574">
        <f>Óvoda!H14+Étkeztetés!H16</f>
        <v>155000</v>
      </c>
      <c r="I14" s="461">
        <f>Óvoda!I14+Étkeztetés!I16</f>
        <v>155000</v>
      </c>
      <c r="J14" s="192">
        <f>Óvoda!M14+Étkeztetés!L16</f>
        <v>0</v>
      </c>
      <c r="K14" s="193">
        <f>Óvoda!N14+Étkeztetés!M16</f>
        <v>0</v>
      </c>
      <c r="L14" s="193">
        <f>Óvoda!O14+Étkeztetés!N16</f>
        <v>0</v>
      </c>
      <c r="M14" s="193">
        <f>Óvoda!P14+Étkeztetés!O16</f>
        <v>0</v>
      </c>
      <c r="N14" s="194">
        <f>Óvoda!Q14+Étkeztetés!P16</f>
        <v>0</v>
      </c>
      <c r="O14" s="549">
        <f>Óvoda!R14+Étkeztetés!Q16</f>
        <v>0</v>
      </c>
      <c r="P14" s="538">
        <f>Óvoda!S14+Étkeztetés!R16</f>
        <v>0</v>
      </c>
      <c r="Q14" s="444">
        <f>Óvoda!T14+Étkeztetés!S16</f>
        <v>0</v>
      </c>
      <c r="R14" s="193">
        <f>Óvoda!U14+Étkeztetés!T16</f>
        <v>0</v>
      </c>
      <c r="S14" s="194">
        <f>Óvoda!V14+Étkeztetés!U16</f>
        <v>0</v>
      </c>
      <c r="T14" s="492">
        <f>Óvoda!W14+Étkeztetés!V16</f>
        <v>140000</v>
      </c>
      <c r="U14" s="192">
        <f>Óvoda!X14+Étkeztetés!W16</f>
        <v>15000</v>
      </c>
      <c r="V14" s="195">
        <f>Óvoda!Y14+Étkeztetés!X16</f>
        <v>0</v>
      </c>
    </row>
    <row r="15" spans="1:22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>Óvoda!F15+Étkeztetés!F19</f>
        <v>254289</v>
      </c>
      <c r="G15" s="398">
        <f>Óvoda!G15+Étkeztetés!G19</f>
        <v>241941</v>
      </c>
      <c r="H15" s="574">
        <f>Óvoda!H15+Étkeztetés!H19</f>
        <v>288700</v>
      </c>
      <c r="I15" s="461">
        <f>Óvoda!I15+Étkeztetés!I19</f>
        <v>289524</v>
      </c>
      <c r="J15" s="192">
        <f>Óvoda!M15+Étkeztetés!L19</f>
        <v>30289</v>
      </c>
      <c r="K15" s="193">
        <f>Óvoda!N15+Étkeztetés!M19</f>
        <v>1505</v>
      </c>
      <c r="L15" s="193">
        <f>Óvoda!O15+Étkeztetés!N19</f>
        <v>19399</v>
      </c>
      <c r="M15" s="193">
        <f>Óvoda!P15+Étkeztetés!O19</f>
        <v>29689</v>
      </c>
      <c r="N15" s="194">
        <f>Óvoda!Q15+Étkeztetés!P19</f>
        <v>16159</v>
      </c>
      <c r="O15" s="549">
        <f>Óvoda!R15+Étkeztetés!Q19</f>
        <v>14359</v>
      </c>
      <c r="P15" s="538">
        <f>Óvoda!S15+Étkeztetés!R19</f>
        <v>111400</v>
      </c>
      <c r="Q15" s="444">
        <f>Óvoda!T15+Étkeztetés!S19</f>
        <v>32500</v>
      </c>
      <c r="R15" s="193">
        <f>Óvoda!U15+Étkeztetés!T19</f>
        <v>26100</v>
      </c>
      <c r="S15" s="194">
        <f>Óvoda!V15+Étkeztetés!U19</f>
        <v>7920</v>
      </c>
      <c r="T15" s="492">
        <f>Óvoda!W15+Étkeztetés!V19</f>
        <v>48919</v>
      </c>
      <c r="U15" s="192">
        <f>Óvoda!X15+Étkeztetés!W19</f>
        <v>28080</v>
      </c>
      <c r="V15" s="195">
        <f>Óvoda!Y15+Étkeztetés!X19</f>
        <v>34605</v>
      </c>
    </row>
    <row r="16" spans="1:22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>Óvoda!F16+Étkeztetés!F22</f>
        <v>0</v>
      </c>
      <c r="G16" s="398">
        <f>Óvoda!G16+Étkeztetés!G22</f>
        <v>0</v>
      </c>
      <c r="H16" s="574">
        <f>Óvoda!H16+Étkeztetés!H22</f>
        <v>0</v>
      </c>
      <c r="I16" s="461">
        <f>Óvoda!I16+Étkeztetés!I22</f>
        <v>0</v>
      </c>
      <c r="J16" s="192">
        <f>Óvoda!M16+Étkeztetés!L22</f>
        <v>0</v>
      </c>
      <c r="K16" s="193">
        <f>Óvoda!N16+Étkeztetés!M22</f>
        <v>0</v>
      </c>
      <c r="L16" s="193">
        <f>Óvoda!O16+Étkeztetés!N22</f>
        <v>0</v>
      </c>
      <c r="M16" s="193">
        <f>Óvoda!P16+Étkeztetés!O22</f>
        <v>0</v>
      </c>
      <c r="N16" s="194">
        <f>Óvoda!Q16+Étkeztetés!P22</f>
        <v>0</v>
      </c>
      <c r="O16" s="549">
        <f>Óvoda!R16+Étkeztetés!Q22</f>
        <v>0</v>
      </c>
      <c r="P16" s="538">
        <f>Óvoda!S16+Étkeztetés!R22</f>
        <v>0</v>
      </c>
      <c r="Q16" s="444">
        <f>Óvoda!T16+Étkeztetés!S22</f>
        <v>0</v>
      </c>
      <c r="R16" s="193">
        <f>Óvoda!U16+Étkeztetés!T22</f>
        <v>0</v>
      </c>
      <c r="S16" s="194">
        <f>Óvoda!V16+Étkeztetés!U22</f>
        <v>0</v>
      </c>
      <c r="T16" s="492">
        <f>Óvoda!W16+Étkeztetés!V22</f>
        <v>0</v>
      </c>
      <c r="U16" s="192">
        <f>Óvoda!X16+Étkeztetés!W22</f>
        <v>0</v>
      </c>
      <c r="V16" s="195">
        <f>Óvoda!Y16+Étkeztetés!X22</f>
        <v>0</v>
      </c>
    </row>
    <row r="17" spans="1:22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>Óvoda!F17+Étkeztetés!F23</f>
        <v>0</v>
      </c>
      <c r="G17" s="398">
        <f>Óvoda!G17+Étkeztetés!G23</f>
        <v>0</v>
      </c>
      <c r="H17" s="574">
        <f>Óvoda!H17+Étkeztetés!H23</f>
        <v>0</v>
      </c>
      <c r="I17" s="461">
        <f>Óvoda!I17+Étkeztetés!I23</f>
        <v>0</v>
      </c>
      <c r="J17" s="192">
        <f>Óvoda!M17+Étkeztetés!L23</f>
        <v>0</v>
      </c>
      <c r="K17" s="193">
        <f>Óvoda!N17+Étkeztetés!M23</f>
        <v>0</v>
      </c>
      <c r="L17" s="193">
        <f>Óvoda!O17+Étkeztetés!N23</f>
        <v>0</v>
      </c>
      <c r="M17" s="193">
        <f>Óvoda!P17+Étkeztetés!O23</f>
        <v>0</v>
      </c>
      <c r="N17" s="194">
        <f>Óvoda!Q17+Étkeztetés!P23</f>
        <v>0</v>
      </c>
      <c r="O17" s="549">
        <f>Óvoda!R17+Étkeztetés!Q23</f>
        <v>0</v>
      </c>
      <c r="P17" s="538">
        <f>Óvoda!S17+Étkeztetés!R23</f>
        <v>0</v>
      </c>
      <c r="Q17" s="444">
        <f>Óvoda!T17+Étkeztetés!S23</f>
        <v>0</v>
      </c>
      <c r="R17" s="193">
        <f>Óvoda!U17+Étkeztetés!T23</f>
        <v>0</v>
      </c>
      <c r="S17" s="194">
        <f>Óvoda!V17+Étkeztetés!U23</f>
        <v>0</v>
      </c>
      <c r="T17" s="492">
        <f>Óvoda!W17+Étkeztetés!V23</f>
        <v>0</v>
      </c>
      <c r="U17" s="192">
        <f>Óvoda!X17+Étkeztetés!W23</f>
        <v>0</v>
      </c>
      <c r="V17" s="195">
        <f>Óvoda!Y17+Étkeztetés!X23</f>
        <v>0</v>
      </c>
    </row>
    <row r="18" spans="1:22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>Óvoda!F18+Étkeztetés!F24</f>
        <v>0</v>
      </c>
      <c r="G18" s="398">
        <f>Óvoda!G18+Étkeztetés!G24</f>
        <v>0</v>
      </c>
      <c r="H18" s="574">
        <f>Óvoda!H18+Étkeztetés!H24</f>
        <v>0</v>
      </c>
      <c r="I18" s="461">
        <f>Óvoda!I18+Étkeztetés!I24</f>
        <v>0</v>
      </c>
      <c r="J18" s="192">
        <f>Óvoda!M18+Étkeztetés!L24</f>
        <v>0</v>
      </c>
      <c r="K18" s="193">
        <f>Óvoda!N18+Étkeztetés!M24</f>
        <v>0</v>
      </c>
      <c r="L18" s="193">
        <f>Óvoda!O18+Étkeztetés!N24</f>
        <v>0</v>
      </c>
      <c r="M18" s="193">
        <f>Óvoda!P18+Étkeztetés!O24</f>
        <v>0</v>
      </c>
      <c r="N18" s="194">
        <f>Óvoda!Q18+Étkeztetés!P24</f>
        <v>0</v>
      </c>
      <c r="O18" s="549">
        <f>Óvoda!R18+Étkeztetés!Q24</f>
        <v>0</v>
      </c>
      <c r="P18" s="538">
        <f>Óvoda!S18+Étkeztetés!R24</f>
        <v>0</v>
      </c>
      <c r="Q18" s="444">
        <f>Óvoda!T18+Étkeztetés!S24</f>
        <v>0</v>
      </c>
      <c r="R18" s="193">
        <f>Óvoda!U18+Étkeztetés!T24</f>
        <v>0</v>
      </c>
      <c r="S18" s="194">
        <f>Óvoda!V18+Étkeztetés!U24</f>
        <v>0</v>
      </c>
      <c r="T18" s="492">
        <f>Óvoda!W18+Étkeztetés!V24</f>
        <v>0</v>
      </c>
      <c r="U18" s="192">
        <f>Óvoda!X18+Étkeztetés!W24</f>
        <v>0</v>
      </c>
      <c r="V18" s="195">
        <f>Óvoda!Y18+Étkeztetés!X24</f>
        <v>0</v>
      </c>
    </row>
    <row r="19" spans="1:22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>Óvoda!F19+Étkeztetés!F25</f>
        <v>1203800</v>
      </c>
      <c r="G19" s="398">
        <f>Óvoda!G19+Étkeztetés!G25</f>
        <v>1250600</v>
      </c>
      <c r="H19" s="574">
        <f>Óvoda!H19+Étkeztetés!H25</f>
        <v>499900</v>
      </c>
      <c r="I19" s="461">
        <f>Óvoda!I19+Étkeztetés!I25</f>
        <v>499900</v>
      </c>
      <c r="J19" s="192">
        <f>Óvoda!M19+Étkeztetés!L25</f>
        <v>3400</v>
      </c>
      <c r="K19" s="193">
        <f>Óvoda!N19+Étkeztetés!M25</f>
        <v>36500</v>
      </c>
      <c r="L19" s="193">
        <f>Óvoda!O19+Étkeztetés!N25</f>
        <v>36500</v>
      </c>
      <c r="M19" s="193">
        <f>Óvoda!P19+Étkeztetés!O25</f>
        <v>68090</v>
      </c>
      <c r="N19" s="194">
        <f>Óvoda!Q19+Étkeztetés!P25</f>
        <v>47030</v>
      </c>
      <c r="O19" s="549">
        <f>Óvoda!R19+Étkeztetés!Q25</f>
        <v>65980</v>
      </c>
      <c r="P19" s="538">
        <f>Óvoda!S19+Étkeztetés!R25</f>
        <v>257500</v>
      </c>
      <c r="Q19" s="444">
        <f>Óvoda!T19+Étkeztetés!S25</f>
        <v>40400</v>
      </c>
      <c r="R19" s="193">
        <f>Óvoda!U19+Étkeztetés!T25</f>
        <v>40400</v>
      </c>
      <c r="S19" s="194">
        <f>Óvoda!V19+Étkeztetés!U25</f>
        <v>40400</v>
      </c>
      <c r="T19" s="492">
        <f>Óvoda!W19+Étkeztetés!V25</f>
        <v>40400</v>
      </c>
      <c r="U19" s="192">
        <f>Óvoda!X19+Étkeztetés!W25</f>
        <v>40400</v>
      </c>
      <c r="V19" s="195">
        <f>Óvoda!Y19+Étkeztetés!X25</f>
        <v>40400</v>
      </c>
    </row>
    <row r="20" spans="1:22">
      <c r="B20" s="92" t="s">
        <v>623</v>
      </c>
      <c r="C20" s="736" t="s">
        <v>146</v>
      </c>
      <c r="D20" s="737"/>
      <c r="E20" s="737"/>
      <c r="F20" s="399">
        <f>Óvoda!F20+Étkeztetés!F26</f>
        <v>301250</v>
      </c>
      <c r="G20" s="399">
        <f>Óvoda!G20+Étkeztetés!G26</f>
        <v>410328</v>
      </c>
      <c r="H20" s="575">
        <f>Óvoda!H20+Étkeztetés!H26</f>
        <v>454200</v>
      </c>
      <c r="I20" s="462">
        <f>Óvoda!I20+Étkeztetés!I26</f>
        <v>454200</v>
      </c>
      <c r="J20" s="97">
        <f>Óvoda!M20+Étkeztetés!L26</f>
        <v>48000</v>
      </c>
      <c r="K20" s="95">
        <f>Óvoda!N20+Étkeztetés!M26</f>
        <v>36000</v>
      </c>
      <c r="L20" s="95">
        <f>Óvoda!O20+Étkeztetés!N26</f>
        <v>0</v>
      </c>
      <c r="M20" s="95">
        <f>Óvoda!P20+Étkeztetés!O26</f>
        <v>27000</v>
      </c>
      <c r="N20" s="98">
        <f>Óvoda!Q20+Étkeztetés!P26</f>
        <v>27000</v>
      </c>
      <c r="O20" s="550">
        <f>Óvoda!R20+Étkeztetés!Q26</f>
        <v>48000</v>
      </c>
      <c r="P20" s="539">
        <f>Óvoda!S20+Étkeztetés!R26</f>
        <v>186000</v>
      </c>
      <c r="Q20" s="445">
        <f>Óvoda!T20+Étkeztetés!S26</f>
        <v>159200</v>
      </c>
      <c r="R20" s="95">
        <f>Óvoda!U20+Étkeztetés!T26</f>
        <v>0</v>
      </c>
      <c r="S20" s="98">
        <f>Óvoda!V20+Étkeztetés!U26</f>
        <v>0</v>
      </c>
      <c r="T20" s="489">
        <f>Óvoda!W20+Étkeztetés!V26</f>
        <v>54000</v>
      </c>
      <c r="U20" s="97">
        <f>Óvoda!X20+Étkeztetés!W26</f>
        <v>27000</v>
      </c>
      <c r="V20" s="99">
        <f>Óvoda!Y20+Étkeztetés!X26</f>
        <v>28000</v>
      </c>
    </row>
    <row r="21" spans="1:22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Óvoda!F21+Étkeztetés!F27</f>
        <v>0</v>
      </c>
      <c r="G21" s="400">
        <f>Óvoda!G21+Étkeztetés!G27</f>
        <v>0</v>
      </c>
      <c r="H21" s="576">
        <f>Óvoda!H21+Étkeztetés!H27</f>
        <v>0</v>
      </c>
      <c r="I21" s="463">
        <f>Óvoda!I21+Étkeztetés!I27</f>
        <v>0</v>
      </c>
      <c r="J21" s="43">
        <f>Óvoda!M21+Étkeztetés!L27</f>
        <v>0</v>
      </c>
      <c r="K21" s="13">
        <f>Óvoda!N21+Étkeztetés!M27</f>
        <v>0</v>
      </c>
      <c r="L21" s="13">
        <f>Óvoda!O21+Étkeztetés!N27</f>
        <v>0</v>
      </c>
      <c r="M21" s="13">
        <f>Óvoda!P21+Étkeztetés!O27</f>
        <v>0</v>
      </c>
      <c r="N21" s="82">
        <f>Óvoda!Q21+Étkeztetés!P27</f>
        <v>0</v>
      </c>
      <c r="O21" s="551">
        <f>Óvoda!R21+Étkeztetés!Q27</f>
        <v>0</v>
      </c>
      <c r="P21" s="540">
        <f>Óvoda!S21+Étkeztetés!R27</f>
        <v>0</v>
      </c>
      <c r="Q21" s="446">
        <f>Óvoda!T21+Étkeztetés!S27</f>
        <v>0</v>
      </c>
      <c r="R21" s="13">
        <f>Óvoda!U21+Étkeztetés!T27</f>
        <v>0</v>
      </c>
      <c r="S21" s="82">
        <f>Óvoda!V21+Étkeztetés!U27</f>
        <v>0</v>
      </c>
      <c r="T21" s="488">
        <f>Óvoda!W21+Étkeztetés!V27</f>
        <v>0</v>
      </c>
      <c r="U21" s="43">
        <f>Óvoda!X21+Étkeztetés!W27</f>
        <v>0</v>
      </c>
      <c r="V21" s="45">
        <f>Óvoda!Y21+Étkeztetés!X27</f>
        <v>0</v>
      </c>
    </row>
    <row r="22" spans="1:22" s="41" customFormat="1" ht="25.5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Óvoda!F22+Étkeztetés!F28</f>
        <v>301250</v>
      </c>
      <c r="G22" s="400">
        <f>Óvoda!G22+Étkeztetés!G28</f>
        <v>410328</v>
      </c>
      <c r="H22" s="576">
        <f>Óvoda!H22+Étkeztetés!H28</f>
        <v>454200</v>
      </c>
      <c r="I22" s="463">
        <f>Óvoda!I22+Étkeztetés!I28</f>
        <v>454200</v>
      </c>
      <c r="J22" s="43">
        <f>Óvoda!M22+Étkeztetés!L28</f>
        <v>48000</v>
      </c>
      <c r="K22" s="13">
        <f>Óvoda!N22+Étkeztetés!M28</f>
        <v>36000</v>
      </c>
      <c r="L22" s="13">
        <f>Óvoda!O22+Étkeztetés!N28</f>
        <v>0</v>
      </c>
      <c r="M22" s="13">
        <f>Óvoda!P22+Étkeztetés!O28</f>
        <v>27000</v>
      </c>
      <c r="N22" s="82">
        <f>Óvoda!Q22+Étkeztetés!P28</f>
        <v>27000</v>
      </c>
      <c r="O22" s="551">
        <f>Óvoda!R22+Étkeztetés!Q28</f>
        <v>48000</v>
      </c>
      <c r="P22" s="540">
        <f>Óvoda!S22+Étkeztetés!R28</f>
        <v>186000</v>
      </c>
      <c r="Q22" s="446">
        <f>Óvoda!T22+Étkeztetés!S28</f>
        <v>159200</v>
      </c>
      <c r="R22" s="13">
        <f>Óvoda!U22+Étkeztetés!T28</f>
        <v>0</v>
      </c>
      <c r="S22" s="82">
        <f>Óvoda!V22+Étkeztetés!U28</f>
        <v>0</v>
      </c>
      <c r="T22" s="488">
        <f>Óvoda!W22+Étkeztetés!V28</f>
        <v>54000</v>
      </c>
      <c r="U22" s="43">
        <f>Óvoda!X22+Étkeztetés!W28</f>
        <v>27000</v>
      </c>
      <c r="V22" s="45">
        <f>Óvoda!Y22+Étkeztetés!X28</f>
        <v>28000</v>
      </c>
    </row>
    <row r="23" spans="1:22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Óvoda!F23+Étkeztetés!F29</f>
        <v>0</v>
      </c>
      <c r="G23" s="401">
        <f>Óvoda!G23+Étkeztetés!G29</f>
        <v>0</v>
      </c>
      <c r="H23" s="577">
        <f>Óvoda!H23+Étkeztetés!H29</f>
        <v>0</v>
      </c>
      <c r="I23" s="464">
        <f>Óvoda!I23+Étkeztetés!I29</f>
        <v>0</v>
      </c>
      <c r="J23" s="43">
        <f>Óvoda!M23+Étkeztetés!L29</f>
        <v>0</v>
      </c>
      <c r="K23" s="13">
        <f>Óvoda!N23+Étkeztetés!M29</f>
        <v>0</v>
      </c>
      <c r="L23" s="13">
        <f>Óvoda!O23+Étkeztetés!N29</f>
        <v>0</v>
      </c>
      <c r="M23" s="13">
        <f>Óvoda!P23+Étkeztetés!O29</f>
        <v>0</v>
      </c>
      <c r="N23" s="82">
        <f>Óvoda!Q23+Étkeztetés!P29</f>
        <v>0</v>
      </c>
      <c r="O23" s="551">
        <f>Óvoda!R23+Étkeztetés!Q29</f>
        <v>0</v>
      </c>
      <c r="P23" s="540">
        <f>Óvoda!S23+Étkeztetés!R29</f>
        <v>0</v>
      </c>
      <c r="Q23" s="446">
        <f>Óvoda!T23+Étkeztetés!S29</f>
        <v>0</v>
      </c>
      <c r="R23" s="13">
        <f>Óvoda!U23+Étkeztetés!T29</f>
        <v>0</v>
      </c>
      <c r="S23" s="82">
        <f>Óvoda!V23+Étkeztetés!U29</f>
        <v>0</v>
      </c>
      <c r="T23" s="488">
        <f>Óvoda!W23+Étkeztetés!V29</f>
        <v>0</v>
      </c>
      <c r="U23" s="43">
        <f>Óvoda!X23+Étkeztetés!W29</f>
        <v>0</v>
      </c>
      <c r="V23" s="45">
        <f>Óvoda!Y23+Étkeztetés!X29</f>
        <v>0</v>
      </c>
    </row>
    <row r="24" spans="1:22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Óvoda!F24+Étkeztetés!F30</f>
        <v>13007628.27</v>
      </c>
      <c r="G24" s="402">
        <f>Óvoda!G24+Étkeztetés!G30</f>
        <v>13007626</v>
      </c>
      <c r="H24" s="578">
        <f>Óvoda!H24+Étkeztetés!H30</f>
        <v>12697099.960000001</v>
      </c>
      <c r="I24" s="465">
        <f>Óvoda!I24+Étkeztetés!I30</f>
        <v>12761936.32</v>
      </c>
      <c r="J24" s="89">
        <f>Óvoda!M24+Étkeztetés!L30</f>
        <v>1014217</v>
      </c>
      <c r="K24" s="87">
        <f>Óvoda!N24+Étkeztetés!M30</f>
        <v>1041927</v>
      </c>
      <c r="L24" s="87">
        <f>Óvoda!O24+Étkeztetés!N30</f>
        <v>1053440</v>
      </c>
      <c r="M24" s="87">
        <f>Óvoda!P24+Étkeztetés!O30</f>
        <v>1074700</v>
      </c>
      <c r="N24" s="90">
        <f>Óvoda!Q24+Étkeztetés!P30</f>
        <v>1061496</v>
      </c>
      <c r="O24" s="547">
        <f>Óvoda!R24+Étkeztetés!Q30</f>
        <v>1060004</v>
      </c>
      <c r="P24" s="536">
        <f>Óvoda!S24+Étkeztetés!R30</f>
        <v>6305784</v>
      </c>
      <c r="Q24" s="442">
        <f>Óvoda!T24+Étkeztetés!S30</f>
        <v>1056405</v>
      </c>
      <c r="R24" s="87">
        <f>Óvoda!U24+Étkeztetés!T30</f>
        <v>1026521</v>
      </c>
      <c r="S24" s="90">
        <f>Óvoda!V24+Étkeztetés!U30</f>
        <v>1026522</v>
      </c>
      <c r="T24" s="486">
        <f>Óvoda!W24+Étkeztetés!V30</f>
        <v>1143776.8399999999</v>
      </c>
      <c r="U24" s="89">
        <f>Óvoda!X24+Étkeztetés!W30</f>
        <v>1103541.52</v>
      </c>
      <c r="V24" s="91">
        <f>Óvoda!Y24+Étkeztetés!X30</f>
        <v>1099385.96</v>
      </c>
    </row>
    <row r="25" spans="1:22">
      <c r="B25" s="61"/>
      <c r="C25" s="826" t="s">
        <v>154</v>
      </c>
      <c r="D25" s="827"/>
      <c r="E25" s="827"/>
      <c r="F25" s="403">
        <f>Óvoda!F25+Étkeztetés!F31</f>
        <v>12575940.67</v>
      </c>
      <c r="G25" s="403">
        <f>Óvoda!G25+Étkeztetés!G31</f>
        <v>12575939</v>
      </c>
      <c r="H25" s="579">
        <f>Óvoda!H25+Étkeztetés!H31</f>
        <v>12640675.960000001</v>
      </c>
      <c r="I25" s="467">
        <f>Óvoda!I25+Étkeztetés!I31</f>
        <v>12705512.32</v>
      </c>
      <c r="J25" s="42">
        <f>Óvoda!M25+Étkeztetés!L31</f>
        <v>1010834</v>
      </c>
      <c r="K25" s="1">
        <f>Óvoda!N25+Étkeztetés!M31</f>
        <v>1041927</v>
      </c>
      <c r="L25" s="1">
        <f>Óvoda!O25+Étkeztetés!N31</f>
        <v>1053440</v>
      </c>
      <c r="M25" s="1">
        <f>Óvoda!P25+Étkeztetés!O31</f>
        <v>1074700</v>
      </c>
      <c r="N25" s="81">
        <f>Óvoda!Q25+Étkeztetés!P31</f>
        <v>1061496</v>
      </c>
      <c r="O25" s="552">
        <f>Óvoda!R25+Étkeztetés!Q31</f>
        <v>1060004</v>
      </c>
      <c r="P25" s="541">
        <f>Óvoda!S25+Étkeztetés!R31</f>
        <v>6302401</v>
      </c>
      <c r="Q25" s="447">
        <f>Óvoda!T25+Étkeztetés!S31</f>
        <v>1056405</v>
      </c>
      <c r="R25" s="1">
        <f>Óvoda!U25+Étkeztetés!T31</f>
        <v>1026521</v>
      </c>
      <c r="S25" s="81">
        <f>Óvoda!V25+Étkeztetés!U31</f>
        <v>1026522</v>
      </c>
      <c r="T25" s="490">
        <f>Óvoda!W25+Étkeztetés!V31</f>
        <v>1095868.8399999999</v>
      </c>
      <c r="U25" s="42">
        <f>Óvoda!X25+Étkeztetés!W31</f>
        <v>1098408.52</v>
      </c>
      <c r="V25" s="44">
        <f>Óvoda!Y25+Étkeztetés!X31</f>
        <v>1099385.96</v>
      </c>
    </row>
    <row r="26" spans="1:22" hidden="1">
      <c r="B26" s="62"/>
      <c r="C26" s="822" t="s">
        <v>155</v>
      </c>
      <c r="D26" s="823"/>
      <c r="E26" s="823"/>
      <c r="F26" s="404">
        <f>Óvoda!F28+Étkeztetés!F34</f>
        <v>0</v>
      </c>
      <c r="G26" s="404">
        <f>Óvoda!G28+Étkeztetés!G34</f>
        <v>0</v>
      </c>
      <c r="H26" s="580">
        <f>Óvoda!H28+Étkeztetés!H34</f>
        <v>0</v>
      </c>
      <c r="I26" s="468">
        <f>Óvoda!I28+Étkeztetés!I34</f>
        <v>0</v>
      </c>
      <c r="J26" s="42">
        <f>Óvoda!M28+Étkeztetés!L34</f>
        <v>0</v>
      </c>
      <c r="K26" s="1">
        <f>Óvoda!N28+Étkeztetés!M34</f>
        <v>0</v>
      </c>
      <c r="L26" s="1">
        <f>Óvoda!O28+Étkeztetés!N34</f>
        <v>0</v>
      </c>
      <c r="M26" s="1">
        <f>Óvoda!P28+Étkeztetés!O34</f>
        <v>0</v>
      </c>
      <c r="N26" s="81">
        <f>Óvoda!Q28+Étkeztetés!P34</f>
        <v>0</v>
      </c>
      <c r="O26" s="552">
        <f>Óvoda!R28+Étkeztetés!Q34</f>
        <v>0</v>
      </c>
      <c r="P26" s="541">
        <f>Óvoda!S28+Étkeztetés!R34</f>
        <v>0</v>
      </c>
      <c r="Q26" s="447">
        <f>Óvoda!T28+Étkeztetés!S34</f>
        <v>0</v>
      </c>
      <c r="R26" s="1">
        <f>Óvoda!U28+Étkeztetés!T34</f>
        <v>0</v>
      </c>
      <c r="S26" s="81">
        <f>Óvoda!V28+Étkeztetés!U34</f>
        <v>0</v>
      </c>
      <c r="T26" s="490">
        <f>Óvoda!W28+Étkeztetés!V34</f>
        <v>0</v>
      </c>
      <c r="U26" s="42">
        <f>Óvoda!X28+Étkeztetés!W34</f>
        <v>0</v>
      </c>
      <c r="V26" s="44">
        <f>Óvoda!Y28+Étkeztetés!X34</f>
        <v>0</v>
      </c>
    </row>
    <row r="27" spans="1:22" hidden="1">
      <c r="B27" s="62"/>
      <c r="C27" s="822" t="s">
        <v>156</v>
      </c>
      <c r="D27" s="823"/>
      <c r="E27" s="823"/>
      <c r="F27" s="404">
        <f>Óvoda!F29+Étkeztetés!F35</f>
        <v>0</v>
      </c>
      <c r="G27" s="404">
        <f>Óvoda!G29+Étkeztetés!G35</f>
        <v>0</v>
      </c>
      <c r="H27" s="580">
        <f>Óvoda!H29+Étkeztetés!H35</f>
        <v>0</v>
      </c>
      <c r="I27" s="468">
        <f>Óvoda!I29+Étkeztetés!I35</f>
        <v>0</v>
      </c>
      <c r="J27" s="42">
        <f>Óvoda!M29+Étkeztetés!L35</f>
        <v>0</v>
      </c>
      <c r="K27" s="1">
        <f>Óvoda!N29+Étkeztetés!M35</f>
        <v>0</v>
      </c>
      <c r="L27" s="1">
        <f>Óvoda!O29+Étkeztetés!N35</f>
        <v>0</v>
      </c>
      <c r="M27" s="1">
        <f>Óvoda!P29+Étkeztetés!O35</f>
        <v>0</v>
      </c>
      <c r="N27" s="81">
        <f>Óvoda!Q29+Étkeztetés!P35</f>
        <v>0</v>
      </c>
      <c r="O27" s="552">
        <f>Óvoda!R29+Étkeztetés!Q35</f>
        <v>0</v>
      </c>
      <c r="P27" s="541">
        <f>Óvoda!S29+Étkeztetés!R35</f>
        <v>0</v>
      </c>
      <c r="Q27" s="447">
        <f>Óvoda!T29+Étkeztetés!S35</f>
        <v>0</v>
      </c>
      <c r="R27" s="1">
        <f>Óvoda!U29+Étkeztetés!T35</f>
        <v>0</v>
      </c>
      <c r="S27" s="81">
        <f>Óvoda!V29+Étkeztetés!U35</f>
        <v>0</v>
      </c>
      <c r="T27" s="490">
        <f>Óvoda!W29+Étkeztetés!V35</f>
        <v>0</v>
      </c>
      <c r="U27" s="42">
        <f>Óvoda!X29+Étkeztetés!W35</f>
        <v>0</v>
      </c>
      <c r="V27" s="44">
        <f>Óvoda!Y29+Étkeztetés!X35</f>
        <v>0</v>
      </c>
    </row>
    <row r="28" spans="1:22">
      <c r="B28" s="62"/>
      <c r="C28" s="822" t="s">
        <v>157</v>
      </c>
      <c r="D28" s="823"/>
      <c r="E28" s="823"/>
      <c r="F28" s="404">
        <f>Óvoda!F30+Étkeztetés!F36</f>
        <v>254667.59999999998</v>
      </c>
      <c r="G28" s="404">
        <f>Óvoda!G30+Étkeztetés!G36</f>
        <v>254667</v>
      </c>
      <c r="H28" s="580">
        <f>Óvoda!H30+Étkeztetés!H36</f>
        <v>25606.000000000004</v>
      </c>
      <c r="I28" s="468">
        <f>Óvoda!I30+Étkeztetés!I36</f>
        <v>25606.000000000004</v>
      </c>
      <c r="J28" s="42">
        <f>Óvoda!M30+Étkeztetés!L36</f>
        <v>0</v>
      </c>
      <c r="K28" s="1">
        <f>Óvoda!N30+Étkeztetés!M36</f>
        <v>0</v>
      </c>
      <c r="L28" s="1">
        <f>Óvoda!O30+Étkeztetés!N36</f>
        <v>0</v>
      </c>
      <c r="M28" s="1">
        <f>Óvoda!P30+Étkeztetés!O36</f>
        <v>0</v>
      </c>
      <c r="N28" s="81">
        <f>Óvoda!Q30+Étkeztetés!P36</f>
        <v>0</v>
      </c>
      <c r="O28" s="552">
        <f>Óvoda!R30+Étkeztetés!Q36</f>
        <v>0</v>
      </c>
      <c r="P28" s="541">
        <f>Óvoda!S30+Étkeztetés!R36</f>
        <v>0</v>
      </c>
      <c r="Q28" s="447">
        <f>Óvoda!T30+Étkeztetés!S36</f>
        <v>0</v>
      </c>
      <c r="R28" s="1">
        <f>Óvoda!U30+Étkeztetés!T36</f>
        <v>0</v>
      </c>
      <c r="S28" s="81">
        <f>Óvoda!V30+Étkeztetés!U36</f>
        <v>0</v>
      </c>
      <c r="T28" s="490">
        <f>Óvoda!W30+Étkeztetés!V36</f>
        <v>23128.000000000004</v>
      </c>
      <c r="U28" s="42">
        <f>Óvoda!X30+Étkeztetés!W36</f>
        <v>2478.0000000000005</v>
      </c>
      <c r="V28" s="44">
        <f>Óvoda!Y30+Étkeztetés!X36</f>
        <v>0</v>
      </c>
    </row>
    <row r="29" spans="1:22" hidden="1">
      <c r="B29" s="62"/>
      <c r="C29" s="822" t="s">
        <v>158</v>
      </c>
      <c r="D29" s="823"/>
      <c r="E29" s="823"/>
      <c r="F29" s="404">
        <f>Óvoda!F31+Étkeztetés!F39</f>
        <v>3383</v>
      </c>
      <c r="G29" s="404">
        <f>Óvoda!G31+Étkeztetés!G39</f>
        <v>3383</v>
      </c>
      <c r="H29" s="580">
        <f>Óvoda!H31+Étkeztetés!H39</f>
        <v>3383</v>
      </c>
      <c r="I29" s="468">
        <f>Óvoda!I31+Étkeztetés!I39</f>
        <v>3383</v>
      </c>
      <c r="J29" s="42">
        <f>Óvoda!M31+Étkeztetés!L39</f>
        <v>3383</v>
      </c>
      <c r="K29" s="1">
        <f>Óvoda!N31+Étkeztetés!M39</f>
        <v>0</v>
      </c>
      <c r="L29" s="1">
        <f>Óvoda!O31+Étkeztetés!N39</f>
        <v>0</v>
      </c>
      <c r="M29" s="1">
        <f>Óvoda!P31+Étkeztetés!O39</f>
        <v>0</v>
      </c>
      <c r="N29" s="81">
        <f>Óvoda!Q31+Étkeztetés!P39</f>
        <v>0</v>
      </c>
      <c r="O29" s="552">
        <f>Óvoda!R31+Étkeztetés!Q39</f>
        <v>0</v>
      </c>
      <c r="P29" s="541">
        <f>Óvoda!S31+Étkeztetés!R39</f>
        <v>3383</v>
      </c>
      <c r="Q29" s="447">
        <f>Óvoda!T31+Étkeztetés!S39</f>
        <v>0</v>
      </c>
      <c r="R29" s="1">
        <f>Óvoda!U31+Étkeztetés!T39</f>
        <v>0</v>
      </c>
      <c r="S29" s="81">
        <f>Óvoda!V31+Étkeztetés!U39</f>
        <v>0</v>
      </c>
      <c r="T29" s="490">
        <f>Óvoda!W31+Étkeztetés!V39</f>
        <v>0</v>
      </c>
      <c r="U29" s="42">
        <f>Óvoda!X31+Étkeztetés!W39</f>
        <v>0</v>
      </c>
      <c r="V29" s="44">
        <f>Óvoda!Y31+Étkeztetés!X39</f>
        <v>0</v>
      </c>
    </row>
    <row r="30" spans="1:22" hidden="1">
      <c r="B30" s="62"/>
      <c r="C30" s="822" t="s">
        <v>159</v>
      </c>
      <c r="D30" s="823"/>
      <c r="E30" s="823"/>
      <c r="F30" s="404">
        <f>Óvoda!F32+Étkeztetés!F40</f>
        <v>0</v>
      </c>
      <c r="G30" s="404">
        <f>Óvoda!G32+Étkeztetés!G40</f>
        <v>0</v>
      </c>
      <c r="H30" s="580">
        <f>Óvoda!H32+Étkeztetés!H40</f>
        <v>0</v>
      </c>
      <c r="I30" s="468">
        <f>Óvoda!I32+Étkeztetés!I40</f>
        <v>0</v>
      </c>
      <c r="J30" s="42">
        <f>Óvoda!M32+Étkeztetés!L40</f>
        <v>0</v>
      </c>
      <c r="K30" s="1">
        <f>Óvoda!N32+Étkeztetés!M40</f>
        <v>0</v>
      </c>
      <c r="L30" s="1">
        <f>Óvoda!O32+Étkeztetés!N40</f>
        <v>0</v>
      </c>
      <c r="M30" s="1">
        <f>Óvoda!P32+Étkeztetés!O40</f>
        <v>0</v>
      </c>
      <c r="N30" s="81">
        <f>Óvoda!Q32+Étkeztetés!P40</f>
        <v>0</v>
      </c>
      <c r="O30" s="552">
        <f>Óvoda!R32+Étkeztetés!Q40</f>
        <v>0</v>
      </c>
      <c r="P30" s="541">
        <f>Óvoda!S32+Étkeztetés!R40</f>
        <v>0</v>
      </c>
      <c r="Q30" s="447">
        <f>Óvoda!T32+Étkeztetés!S40</f>
        <v>0</v>
      </c>
      <c r="R30" s="1">
        <f>Óvoda!U32+Étkeztetés!T40</f>
        <v>0</v>
      </c>
      <c r="S30" s="81">
        <f>Óvoda!V32+Étkeztetés!U40</f>
        <v>0</v>
      </c>
      <c r="T30" s="490">
        <f>Óvoda!W32+Étkeztetés!V40</f>
        <v>0</v>
      </c>
      <c r="U30" s="42">
        <f>Óvoda!X32+Étkeztetés!W40</f>
        <v>0</v>
      </c>
      <c r="V30" s="44">
        <f>Óvoda!Y32+Étkeztetés!X40</f>
        <v>0</v>
      </c>
    </row>
    <row r="31" spans="1:22" ht="15.75" thickBot="1">
      <c r="B31" s="63"/>
      <c r="C31" s="824" t="s">
        <v>160</v>
      </c>
      <c r="D31" s="825"/>
      <c r="E31" s="825"/>
      <c r="F31" s="405">
        <f>Óvoda!F33+Étkeztetés!F41</f>
        <v>173637</v>
      </c>
      <c r="G31" s="405">
        <f>Óvoda!G33+Étkeztetés!G41</f>
        <v>173637</v>
      </c>
      <c r="H31" s="581">
        <f>Óvoda!H33+Étkeztetés!H41</f>
        <v>27435</v>
      </c>
      <c r="I31" s="503">
        <f>Óvoda!I33+Étkeztetés!I41</f>
        <v>27435</v>
      </c>
      <c r="J31" s="42">
        <f>Óvoda!M33+Étkeztetés!L41</f>
        <v>0</v>
      </c>
      <c r="K31" s="1">
        <f>Óvoda!N33+Étkeztetés!M41</f>
        <v>0</v>
      </c>
      <c r="L31" s="1">
        <f>Óvoda!O33+Étkeztetés!N41</f>
        <v>0</v>
      </c>
      <c r="M31" s="1">
        <f>Óvoda!P33+Étkeztetés!O41</f>
        <v>0</v>
      </c>
      <c r="N31" s="81">
        <f>Óvoda!Q33+Étkeztetés!P41</f>
        <v>0</v>
      </c>
      <c r="O31" s="552">
        <f>Óvoda!R33+Étkeztetés!Q41</f>
        <v>0</v>
      </c>
      <c r="P31" s="541">
        <f>Óvoda!S33+Étkeztetés!R41</f>
        <v>0</v>
      </c>
      <c r="Q31" s="447">
        <f>Óvoda!T33+Étkeztetés!S41</f>
        <v>0</v>
      </c>
      <c r="R31" s="1">
        <f>Óvoda!U33+Étkeztetés!T41</f>
        <v>0</v>
      </c>
      <c r="S31" s="81">
        <f>Óvoda!V33+Étkeztetés!U41</f>
        <v>0</v>
      </c>
      <c r="T31" s="490">
        <f>Óvoda!W33+Étkeztetés!V41</f>
        <v>24780</v>
      </c>
      <c r="U31" s="42">
        <f>Óvoda!X33+Étkeztetés!W41</f>
        <v>2655</v>
      </c>
      <c r="V31" s="44">
        <f>Óvoda!Y33+Étkeztetés!X41</f>
        <v>0</v>
      </c>
    </row>
    <row r="32" spans="1:22" ht="15.75" thickBot="1">
      <c r="B32" s="84" t="s">
        <v>161</v>
      </c>
      <c r="C32" s="747" t="s">
        <v>162</v>
      </c>
      <c r="D32" s="771"/>
      <c r="E32" s="771"/>
      <c r="F32" s="402">
        <f>Óvoda!F34+Étkeztetés!F44</f>
        <v>17876684</v>
      </c>
      <c r="G32" s="402">
        <f>Óvoda!G34+Étkeztetés!G44</f>
        <v>17857289</v>
      </c>
      <c r="H32" s="578">
        <f>Óvoda!H34+Étkeztetés!H44</f>
        <v>18926021</v>
      </c>
      <c r="I32" s="465">
        <f>Óvoda!I34+Étkeztetés!I44</f>
        <v>18973199</v>
      </c>
      <c r="J32" s="89">
        <f>Óvoda!M34+Étkeztetés!L44</f>
        <v>350986</v>
      </c>
      <c r="K32" s="87">
        <f>Óvoda!N34+Étkeztetés!M44</f>
        <v>930962</v>
      </c>
      <c r="L32" s="87">
        <f>Óvoda!O34+Étkeztetés!N44</f>
        <v>3467307</v>
      </c>
      <c r="M32" s="87">
        <f>Óvoda!P34+Étkeztetés!O44</f>
        <v>279951</v>
      </c>
      <c r="N32" s="90">
        <f>Óvoda!Q34+Étkeztetés!P44</f>
        <v>1708812</v>
      </c>
      <c r="O32" s="547">
        <f>Óvoda!R34+Étkeztetés!Q44</f>
        <v>2385429</v>
      </c>
      <c r="P32" s="536">
        <f>Óvoda!S34+Étkeztetés!R44</f>
        <v>9123447</v>
      </c>
      <c r="Q32" s="442">
        <f>Óvoda!T34+Étkeztetés!S44</f>
        <v>657266</v>
      </c>
      <c r="R32" s="87">
        <f>Óvoda!U34+Étkeztetés!T44</f>
        <v>514401</v>
      </c>
      <c r="S32" s="90">
        <f>Óvoda!V34+Étkeztetés!U44</f>
        <v>1854277</v>
      </c>
      <c r="T32" s="486">
        <f>Óvoda!W34+Étkeztetés!V44</f>
        <v>2213498</v>
      </c>
      <c r="U32" s="89">
        <f>Óvoda!X34+Étkeztetés!W44</f>
        <v>1768726</v>
      </c>
      <c r="V32" s="91">
        <f>Óvoda!Y34+Étkeztetés!X44</f>
        <v>2141982</v>
      </c>
    </row>
    <row r="33" spans="1:22">
      <c r="B33" s="124" t="s">
        <v>627</v>
      </c>
      <c r="C33" s="748" t="s">
        <v>163</v>
      </c>
      <c r="D33" s="749"/>
      <c r="E33" s="749"/>
      <c r="F33" s="397">
        <f>Óvoda!F35+Étkeztetés!F45</f>
        <v>10892300</v>
      </c>
      <c r="G33" s="397">
        <f>Óvoda!G35+Étkeztetés!G45</f>
        <v>10654747</v>
      </c>
      <c r="H33" s="573">
        <f>Óvoda!H35+Étkeztetés!H45</f>
        <v>10635987</v>
      </c>
      <c r="I33" s="460">
        <f>Óvoda!I35+Étkeztetés!I45</f>
        <v>10635987</v>
      </c>
      <c r="J33" s="121">
        <f>Óvoda!M35+Étkeztetés!L45</f>
        <v>127369</v>
      </c>
      <c r="K33" s="119">
        <f>Óvoda!N35+Étkeztetés!M45</f>
        <v>94861</v>
      </c>
      <c r="L33" s="119">
        <f>Óvoda!O35+Étkeztetés!N45</f>
        <v>2790511</v>
      </c>
      <c r="M33" s="119">
        <f>Óvoda!P35+Étkeztetés!O45</f>
        <v>79305</v>
      </c>
      <c r="N33" s="122">
        <f>Óvoda!Q35+Étkeztetés!P45</f>
        <v>958548</v>
      </c>
      <c r="O33" s="548">
        <f>Óvoda!R35+Étkeztetés!Q45</f>
        <v>1382009</v>
      </c>
      <c r="P33" s="537">
        <f>Óvoda!S35+Étkeztetés!R45</f>
        <v>5432603</v>
      </c>
      <c r="Q33" s="443">
        <f>Óvoda!T35+Étkeztetés!S45</f>
        <v>89478</v>
      </c>
      <c r="R33" s="119">
        <f>Óvoda!U35+Étkeztetés!T45</f>
        <v>190065</v>
      </c>
      <c r="S33" s="122">
        <f>Óvoda!V35+Étkeztetés!U45</f>
        <v>1267659</v>
      </c>
      <c r="T33" s="487">
        <f>Óvoda!W35+Étkeztetés!V45</f>
        <v>1126958</v>
      </c>
      <c r="U33" s="121">
        <f>Óvoda!X35+Étkeztetés!W45</f>
        <v>1130088</v>
      </c>
      <c r="V33" s="123">
        <f>Óvoda!Y35+Étkeztetés!X45</f>
        <v>1399136</v>
      </c>
    </row>
    <row r="34" spans="1:22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Óvoda!F36+Étkeztetés!F46</f>
        <v>56000</v>
      </c>
      <c r="G34" s="400">
        <f>Óvoda!G36+Étkeztetés!G46</f>
        <v>68433</v>
      </c>
      <c r="H34" s="576">
        <f>Óvoda!H36+Étkeztetés!H46</f>
        <v>68000</v>
      </c>
      <c r="I34" s="463">
        <f>Óvoda!I36+Étkeztetés!I46</f>
        <v>68000</v>
      </c>
      <c r="J34" s="43">
        <f>Óvoda!M36+Étkeztetés!L46</f>
        <v>7025</v>
      </c>
      <c r="K34" s="13">
        <f>Óvoda!N36+Étkeztetés!M46</f>
        <v>7065</v>
      </c>
      <c r="L34" s="13">
        <f>Óvoda!O36+Étkeztetés!N46</f>
        <v>0</v>
      </c>
      <c r="M34" s="13">
        <f>Óvoda!P36+Étkeztetés!O46</f>
        <v>12500</v>
      </c>
      <c r="N34" s="82">
        <f>Óvoda!Q36+Étkeztetés!P46</f>
        <v>9367</v>
      </c>
      <c r="O34" s="551">
        <f>Óvoda!R36+Étkeztetés!Q46</f>
        <v>6476</v>
      </c>
      <c r="P34" s="540">
        <f>Óvoda!S36+Étkeztetés!R46</f>
        <v>42433</v>
      </c>
      <c r="Q34" s="446">
        <f>Óvoda!T36+Étkeztetés!S46</f>
        <v>7130</v>
      </c>
      <c r="R34" s="13">
        <f>Óvoda!U36+Étkeztetés!T46</f>
        <v>0</v>
      </c>
      <c r="S34" s="82">
        <f>Óvoda!V36+Étkeztetés!U46</f>
        <v>7567</v>
      </c>
      <c r="T34" s="488">
        <f>Óvoda!W36+Étkeztetés!V46</f>
        <v>2870</v>
      </c>
      <c r="U34" s="43">
        <f>Óvoda!X36+Étkeztetés!W46</f>
        <v>6000</v>
      </c>
      <c r="V34" s="45">
        <f>Óvoda!Y36+Étkeztetés!X46</f>
        <v>2000</v>
      </c>
    </row>
    <row r="35" spans="1:22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f>Óvoda!F37+Étkeztetés!F49</f>
        <v>10836300</v>
      </c>
      <c r="G35" s="400">
        <f>Óvoda!G37+Étkeztetés!G49</f>
        <v>10586314</v>
      </c>
      <c r="H35" s="576">
        <f>Óvoda!H37+Étkeztetés!H49</f>
        <v>10567987</v>
      </c>
      <c r="I35" s="463">
        <f>Óvoda!I37+Étkeztetés!I49</f>
        <v>10567987</v>
      </c>
      <c r="J35" s="43">
        <f>Óvoda!M37+Étkeztetés!L49</f>
        <v>120344</v>
      </c>
      <c r="K35" s="13">
        <f>Óvoda!N37+Étkeztetés!M49</f>
        <v>87796</v>
      </c>
      <c r="L35" s="13">
        <f>Óvoda!O37+Étkeztetés!N49</f>
        <v>2790511</v>
      </c>
      <c r="M35" s="13">
        <f>Óvoda!P37+Étkeztetés!O49</f>
        <v>66805</v>
      </c>
      <c r="N35" s="82">
        <f>Óvoda!Q37+Étkeztetés!P49</f>
        <v>949181</v>
      </c>
      <c r="O35" s="551">
        <f>Óvoda!R37+Étkeztetés!Q49</f>
        <v>1375533</v>
      </c>
      <c r="P35" s="540">
        <f>Óvoda!S37+Étkeztetés!R49</f>
        <v>5390170</v>
      </c>
      <c r="Q35" s="446">
        <f>Óvoda!T37+Étkeztetés!S49</f>
        <v>82348</v>
      </c>
      <c r="R35" s="13">
        <f>Óvoda!U37+Étkeztetés!T49</f>
        <v>190065</v>
      </c>
      <c r="S35" s="82">
        <f>Óvoda!V37+Étkeztetés!U49</f>
        <v>1260092</v>
      </c>
      <c r="T35" s="488">
        <f>Óvoda!W37+Étkeztetés!V49</f>
        <v>1124088</v>
      </c>
      <c r="U35" s="43">
        <f>Óvoda!X37+Étkeztetés!W49</f>
        <v>1124088</v>
      </c>
      <c r="V35" s="45">
        <f>Óvoda!Y37+Étkeztetés!X49</f>
        <v>1397136</v>
      </c>
    </row>
    <row r="36" spans="1:22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Óvoda!F38+Étkeztetés!F52</f>
        <v>0</v>
      </c>
      <c r="G36" s="400">
        <f>Óvoda!G38+Étkeztetés!G52</f>
        <v>0</v>
      </c>
      <c r="H36" s="576">
        <f>Óvoda!H38+Étkeztetés!H52</f>
        <v>0</v>
      </c>
      <c r="I36" s="463">
        <f>Óvoda!I38+Étkeztetés!I52</f>
        <v>0</v>
      </c>
      <c r="J36" s="43">
        <f>Óvoda!M38+Étkeztetés!L52</f>
        <v>0</v>
      </c>
      <c r="K36" s="13">
        <f>Óvoda!N38+Étkeztetés!M52</f>
        <v>0</v>
      </c>
      <c r="L36" s="13">
        <f>Óvoda!O38+Étkeztetés!N52</f>
        <v>0</v>
      </c>
      <c r="M36" s="13">
        <f>Óvoda!P38+Étkeztetés!O52</f>
        <v>0</v>
      </c>
      <c r="N36" s="82">
        <f>Óvoda!Q38+Étkeztetés!P52</f>
        <v>0</v>
      </c>
      <c r="O36" s="551">
        <f>Óvoda!R38+Étkeztetés!Q52</f>
        <v>0</v>
      </c>
      <c r="P36" s="540">
        <f>Óvoda!S38+Étkeztetés!R52</f>
        <v>0</v>
      </c>
      <c r="Q36" s="446">
        <f>Óvoda!T38+Étkeztetés!S52</f>
        <v>0</v>
      </c>
      <c r="R36" s="13">
        <f>Óvoda!U38+Étkeztetés!T52</f>
        <v>0</v>
      </c>
      <c r="S36" s="82">
        <f>Óvoda!V38+Étkeztetés!U52</f>
        <v>0</v>
      </c>
      <c r="T36" s="488">
        <f>Óvoda!W38+Étkeztetés!V52</f>
        <v>0</v>
      </c>
      <c r="U36" s="43">
        <f>Óvoda!X38+Étkeztetés!W52</f>
        <v>0</v>
      </c>
      <c r="V36" s="45">
        <f>Óvoda!Y38+Étkeztetés!X52</f>
        <v>0</v>
      </c>
    </row>
    <row r="37" spans="1:22">
      <c r="B37" s="92" t="s">
        <v>631</v>
      </c>
      <c r="C37" s="736" t="s">
        <v>170</v>
      </c>
      <c r="D37" s="737"/>
      <c r="E37" s="737"/>
      <c r="F37" s="399">
        <f>Óvoda!F39+Étkeztetés!F53</f>
        <v>641400</v>
      </c>
      <c r="G37" s="399">
        <f>Óvoda!G39+Étkeztetés!G53</f>
        <v>629014</v>
      </c>
      <c r="H37" s="575">
        <f>Óvoda!H39+Étkeztetés!H53</f>
        <v>629014</v>
      </c>
      <c r="I37" s="462">
        <f>Óvoda!I39+Étkeztetés!I53</f>
        <v>376854</v>
      </c>
      <c r="J37" s="97">
        <f>Óvoda!M39+Étkeztetés!L53</f>
        <v>16900</v>
      </c>
      <c r="K37" s="95">
        <f>Óvoda!N39+Étkeztetés!M53</f>
        <v>16900</v>
      </c>
      <c r="L37" s="95">
        <f>Óvoda!O39+Étkeztetés!N53</f>
        <v>112014</v>
      </c>
      <c r="M37" s="95">
        <f>Óvoda!P39+Étkeztetés!O53</f>
        <v>16900</v>
      </c>
      <c r="N37" s="98">
        <f>Óvoda!Q39+Étkeztetés!P53</f>
        <v>93538</v>
      </c>
      <c r="O37" s="550">
        <f>Óvoda!R39+Étkeztetés!Q53</f>
        <v>16900</v>
      </c>
      <c r="P37" s="539">
        <f>Óvoda!S39+Étkeztetés!R53</f>
        <v>273152</v>
      </c>
      <c r="Q37" s="445">
        <f>Óvoda!T39+Étkeztetés!S53</f>
        <v>16900</v>
      </c>
      <c r="R37" s="95">
        <f>Óvoda!U39+Étkeztetés!T53</f>
        <v>16900</v>
      </c>
      <c r="S37" s="98">
        <f>Óvoda!V39+Étkeztetés!U53</f>
        <v>16900</v>
      </c>
      <c r="T37" s="489">
        <f>Óvoda!W39+Étkeztetés!V53</f>
        <v>16900</v>
      </c>
      <c r="U37" s="97">
        <f>Óvoda!X39+Étkeztetés!W53</f>
        <v>16900</v>
      </c>
      <c r="V37" s="99">
        <f>Óvoda!Y39+Étkeztetés!X53</f>
        <v>19202</v>
      </c>
    </row>
    <row r="38" spans="1:22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Óvoda!F40+Étkeztetés!F54</f>
        <v>440400</v>
      </c>
      <c r="G38" s="400">
        <f>Óvoda!G40+Étkeztetés!G54</f>
        <v>479800</v>
      </c>
      <c r="H38" s="576">
        <f>Óvoda!H40+Étkeztetés!H54</f>
        <v>479800</v>
      </c>
      <c r="I38" s="463">
        <f>Óvoda!I40+Étkeztetés!I54</f>
        <v>268746</v>
      </c>
      <c r="J38" s="43">
        <f>Óvoda!M40+Étkeztetés!L54</f>
        <v>3000</v>
      </c>
      <c r="K38" s="13">
        <f>Óvoda!N40+Étkeztetés!M54</f>
        <v>3000</v>
      </c>
      <c r="L38" s="13">
        <f>Óvoda!O40+Étkeztetés!N54</f>
        <v>104007</v>
      </c>
      <c r="M38" s="13">
        <f>Óvoda!P40+Étkeztetés!O54</f>
        <v>9900</v>
      </c>
      <c r="N38" s="82">
        <f>Óvoda!Q40+Étkeztetés!P54</f>
        <v>79538</v>
      </c>
      <c r="O38" s="551">
        <f>Óvoda!R40+Étkeztetés!Q54</f>
        <v>9900</v>
      </c>
      <c r="P38" s="540">
        <f>Óvoda!S40+Étkeztetés!R54</f>
        <v>209345</v>
      </c>
      <c r="Q38" s="446">
        <f>Óvoda!T40+Étkeztetés!S54</f>
        <v>9900</v>
      </c>
      <c r="R38" s="13">
        <f>Óvoda!U40+Étkeztetés!T54</f>
        <v>9900</v>
      </c>
      <c r="S38" s="82">
        <f>Óvoda!V40+Étkeztetés!U54</f>
        <v>9900</v>
      </c>
      <c r="T38" s="488">
        <f>Óvoda!W40+Étkeztetés!V54</f>
        <v>9900</v>
      </c>
      <c r="U38" s="43">
        <f>Óvoda!X40+Étkeztetés!W54</f>
        <v>9900</v>
      </c>
      <c r="V38" s="45">
        <f>Óvoda!Y40+Étkeztetés!X54</f>
        <v>9901</v>
      </c>
    </row>
    <row r="39" spans="1:22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Óvoda!F41+Étkeztetés!F57</f>
        <v>201000</v>
      </c>
      <c r="G39" s="400">
        <f>Óvoda!G41+Étkeztetés!G57</f>
        <v>149214</v>
      </c>
      <c r="H39" s="576">
        <f>Óvoda!H41+Étkeztetés!H57</f>
        <v>149214</v>
      </c>
      <c r="I39" s="463">
        <f>Óvoda!I41+Étkeztetés!I57</f>
        <v>108108</v>
      </c>
      <c r="J39" s="43">
        <f>Óvoda!M41+Étkeztetés!L57</f>
        <v>13900</v>
      </c>
      <c r="K39" s="13">
        <f>Óvoda!N41+Étkeztetés!M57</f>
        <v>13900</v>
      </c>
      <c r="L39" s="13">
        <f>Óvoda!O41+Étkeztetés!N57</f>
        <v>8007</v>
      </c>
      <c r="M39" s="13">
        <f>Óvoda!P41+Étkeztetés!O57</f>
        <v>7000</v>
      </c>
      <c r="N39" s="82">
        <f>Óvoda!Q41+Étkeztetés!P57</f>
        <v>14000</v>
      </c>
      <c r="O39" s="551">
        <f>Óvoda!R41+Étkeztetés!Q57</f>
        <v>7000</v>
      </c>
      <c r="P39" s="540">
        <f>Óvoda!S41+Étkeztetés!R57</f>
        <v>63807</v>
      </c>
      <c r="Q39" s="446">
        <f>Óvoda!T41+Étkeztetés!S57</f>
        <v>7000</v>
      </c>
      <c r="R39" s="13">
        <f>Óvoda!U41+Étkeztetés!T57</f>
        <v>7000</v>
      </c>
      <c r="S39" s="82">
        <f>Óvoda!V41+Étkeztetés!U57</f>
        <v>7000</v>
      </c>
      <c r="T39" s="488">
        <f>Óvoda!W41+Étkeztetés!V57</f>
        <v>7000</v>
      </c>
      <c r="U39" s="43">
        <f>Óvoda!X41+Étkeztetés!W57</f>
        <v>7000</v>
      </c>
      <c r="V39" s="45">
        <f>Óvoda!Y41+Étkeztetés!X57</f>
        <v>9301</v>
      </c>
    </row>
    <row r="40" spans="1:22">
      <c r="B40" s="92" t="s">
        <v>634</v>
      </c>
      <c r="C40" s="736" t="s">
        <v>175</v>
      </c>
      <c r="D40" s="737"/>
      <c r="E40" s="737"/>
      <c r="F40" s="399">
        <f>Óvoda!F42+Étkeztetés!F60</f>
        <v>3476714</v>
      </c>
      <c r="G40" s="399">
        <f>Óvoda!G42+Étkeztetés!G60</f>
        <v>3707264</v>
      </c>
      <c r="H40" s="575">
        <f>Óvoda!H42+Étkeztetés!H60</f>
        <v>4964626</v>
      </c>
      <c r="I40" s="462">
        <f>Óvoda!I42+Étkeztetés!I60</f>
        <v>5264788</v>
      </c>
      <c r="J40" s="97">
        <f>Óvoda!M42+Étkeztetés!L60</f>
        <v>140476</v>
      </c>
      <c r="K40" s="95">
        <f>Óvoda!N42+Étkeztetés!M60</f>
        <v>562537</v>
      </c>
      <c r="L40" s="95">
        <f>Óvoda!O42+Étkeztetés!N60</f>
        <v>317198</v>
      </c>
      <c r="M40" s="95">
        <f>Óvoda!P42+Étkeztetés!O60</f>
        <v>137873</v>
      </c>
      <c r="N40" s="98">
        <f>Óvoda!Q42+Étkeztetés!P60</f>
        <v>482746</v>
      </c>
      <c r="O40" s="550">
        <f>Óvoda!R42+Étkeztetés!Q60</f>
        <v>635393</v>
      </c>
      <c r="P40" s="539">
        <f>Óvoda!S42+Étkeztetés!R60</f>
        <v>2276223</v>
      </c>
      <c r="Q40" s="445">
        <f>Óvoda!T42+Étkeztetés!S60</f>
        <v>436196</v>
      </c>
      <c r="R40" s="95">
        <f>Óvoda!U42+Étkeztetés!T60</f>
        <v>222976</v>
      </c>
      <c r="S40" s="98">
        <f>Óvoda!V42+Étkeztetés!U60</f>
        <v>260617</v>
      </c>
      <c r="T40" s="489">
        <f>Óvoda!W42+Étkeztetés!V60</f>
        <v>730984</v>
      </c>
      <c r="U40" s="97">
        <f>Óvoda!X42+Étkeztetés!W60</f>
        <v>283082</v>
      </c>
      <c r="V40" s="99">
        <f>Óvoda!Y42+Étkeztetés!X60</f>
        <v>355108</v>
      </c>
    </row>
    <row r="41" spans="1:22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Óvoda!F43+Étkeztetés!F61</f>
        <v>2095450</v>
      </c>
      <c r="G41" s="400">
        <f>Óvoda!G43+Étkeztetés!G61</f>
        <v>2095450</v>
      </c>
      <c r="H41" s="576">
        <f>Óvoda!H43+Étkeztetés!H61</f>
        <v>2410000</v>
      </c>
      <c r="I41" s="463">
        <f>Óvoda!I43+Étkeztetés!I61</f>
        <v>2410000</v>
      </c>
      <c r="J41" s="43">
        <f>Óvoda!M43+Étkeztetés!L61</f>
        <v>60617</v>
      </c>
      <c r="K41" s="13">
        <f>Óvoda!N43+Étkeztetés!M61</f>
        <v>217791</v>
      </c>
      <c r="L41" s="13">
        <f>Óvoda!O43+Étkeztetés!N61</f>
        <v>223675</v>
      </c>
      <c r="M41" s="13">
        <f>Óvoda!P43+Étkeztetés!O61</f>
        <v>61173</v>
      </c>
      <c r="N41" s="82">
        <f>Óvoda!Q43+Étkeztetés!P61</f>
        <v>460196</v>
      </c>
      <c r="O41" s="551">
        <f>Óvoda!R43+Étkeztetés!Q61</f>
        <v>294726</v>
      </c>
      <c r="P41" s="540">
        <f>Óvoda!S43+Étkeztetés!R61</f>
        <v>1318178</v>
      </c>
      <c r="Q41" s="446">
        <f>Óvoda!T43+Étkeztetés!S61</f>
        <v>367830</v>
      </c>
      <c r="R41" s="13">
        <f>Óvoda!U43+Étkeztetés!T61</f>
        <v>166774</v>
      </c>
      <c r="S41" s="82">
        <f>Óvoda!V43+Étkeztetés!U61</f>
        <v>156696</v>
      </c>
      <c r="T41" s="488">
        <f>Óvoda!W43+Étkeztetés!V61</f>
        <v>133507</v>
      </c>
      <c r="U41" s="43">
        <f>Óvoda!X43+Étkeztetés!W61</f>
        <v>133507</v>
      </c>
      <c r="V41" s="45">
        <f>Óvoda!Y43+Étkeztetés!X61</f>
        <v>133508</v>
      </c>
    </row>
    <row r="42" spans="1:22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Óvoda!F44+Étkeztetés!F64</f>
        <v>0</v>
      </c>
      <c r="G42" s="400">
        <f>Óvoda!G44+Étkeztetés!G64</f>
        <v>0</v>
      </c>
      <c r="H42" s="576">
        <f>Óvoda!H44+Étkeztetés!H64</f>
        <v>0</v>
      </c>
      <c r="I42" s="463">
        <f>Óvoda!I44+Étkeztetés!I64</f>
        <v>0</v>
      </c>
      <c r="J42" s="43">
        <f>Óvoda!M44+Étkeztetés!L64</f>
        <v>0</v>
      </c>
      <c r="K42" s="13">
        <f>Óvoda!N44+Étkeztetés!M64</f>
        <v>0</v>
      </c>
      <c r="L42" s="13">
        <f>Óvoda!O44+Étkeztetés!N64</f>
        <v>0</v>
      </c>
      <c r="M42" s="13">
        <f>Óvoda!P44+Étkeztetés!O64</f>
        <v>0</v>
      </c>
      <c r="N42" s="82">
        <f>Óvoda!Q44+Étkeztetés!P64</f>
        <v>0</v>
      </c>
      <c r="O42" s="551">
        <f>Óvoda!R44+Étkeztetés!Q64</f>
        <v>0</v>
      </c>
      <c r="P42" s="540">
        <f>Óvoda!S44+Étkeztetés!R64</f>
        <v>0</v>
      </c>
      <c r="Q42" s="446">
        <f>Óvoda!T44+Étkeztetés!S64</f>
        <v>0</v>
      </c>
      <c r="R42" s="13">
        <f>Óvoda!U44+Étkeztetés!T64</f>
        <v>0</v>
      </c>
      <c r="S42" s="82">
        <f>Óvoda!V44+Étkeztetés!U64</f>
        <v>0</v>
      </c>
      <c r="T42" s="488">
        <f>Óvoda!W44+Étkeztetés!V64</f>
        <v>0</v>
      </c>
      <c r="U42" s="43">
        <f>Óvoda!X44+Étkeztetés!W64</f>
        <v>0</v>
      </c>
      <c r="V42" s="45">
        <f>Óvoda!Y44+Étkeztetés!X64</f>
        <v>0</v>
      </c>
    </row>
    <row r="43" spans="1:22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Óvoda!F45+Étkeztetés!F65</f>
        <v>75000</v>
      </c>
      <c r="G43" s="400">
        <f>Óvoda!G45+Étkeztetés!G65</f>
        <v>75000</v>
      </c>
      <c r="H43" s="576">
        <f>Óvoda!H45+Étkeztetés!H65</f>
        <v>75000</v>
      </c>
      <c r="I43" s="463">
        <f>Óvoda!I45+Étkeztetés!I65</f>
        <v>75000</v>
      </c>
      <c r="J43" s="43">
        <f>Óvoda!M45+Étkeztetés!L65</f>
        <v>34253</v>
      </c>
      <c r="K43" s="13">
        <f>Óvoda!N45+Étkeztetés!M65</f>
        <v>0</v>
      </c>
      <c r="L43" s="13">
        <f>Óvoda!O45+Étkeztetés!N65</f>
        <v>0</v>
      </c>
      <c r="M43" s="13">
        <f>Óvoda!P45+Étkeztetés!O65</f>
        <v>0</v>
      </c>
      <c r="N43" s="82">
        <f>Óvoda!Q45+Étkeztetés!P65</f>
        <v>0</v>
      </c>
      <c r="O43" s="551">
        <f>Óvoda!R45+Étkeztetés!Q65</f>
        <v>0</v>
      </c>
      <c r="P43" s="540">
        <f>Óvoda!S45+Étkeztetés!R65</f>
        <v>34253</v>
      </c>
      <c r="Q43" s="446">
        <f>Óvoda!T45+Étkeztetés!S65</f>
        <v>0</v>
      </c>
      <c r="R43" s="13">
        <f>Óvoda!U45+Étkeztetés!T65</f>
        <v>0</v>
      </c>
      <c r="S43" s="82">
        <f>Óvoda!V45+Étkeztetés!U65</f>
        <v>0</v>
      </c>
      <c r="T43" s="488">
        <f>Óvoda!W45+Étkeztetés!V65</f>
        <v>0</v>
      </c>
      <c r="U43" s="43">
        <f>Óvoda!X45+Étkeztetés!W65</f>
        <v>0</v>
      </c>
      <c r="V43" s="45">
        <f>Óvoda!Y45+Étkeztetés!X65</f>
        <v>40747</v>
      </c>
    </row>
    <row r="44" spans="1:22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Óvoda!F46+Étkeztetés!F66</f>
        <v>280000</v>
      </c>
      <c r="G44" s="400">
        <f>Óvoda!G46+Étkeztetés!G66</f>
        <v>280000</v>
      </c>
      <c r="H44" s="576">
        <f>Óvoda!H46+Étkeztetés!H66</f>
        <v>280000</v>
      </c>
      <c r="I44" s="463">
        <f>Óvoda!I46+Étkeztetés!I66</f>
        <v>280000</v>
      </c>
      <c r="J44" s="43">
        <f>Óvoda!M46+Étkeztetés!L66</f>
        <v>9500</v>
      </c>
      <c r="K44" s="13">
        <f>Óvoda!N46+Étkeztetés!M66</f>
        <v>34000</v>
      </c>
      <c r="L44" s="13">
        <f>Óvoda!O46+Étkeztetés!N66</f>
        <v>6800</v>
      </c>
      <c r="M44" s="13">
        <f>Óvoda!P46+Étkeztetés!O66</f>
        <v>40000</v>
      </c>
      <c r="N44" s="82">
        <f>Óvoda!Q46+Étkeztetés!P66</f>
        <v>0</v>
      </c>
      <c r="O44" s="551">
        <f>Óvoda!R46+Étkeztetés!Q66</f>
        <v>2354</v>
      </c>
      <c r="P44" s="540">
        <f>Óvoda!S46+Étkeztetés!R66</f>
        <v>92654</v>
      </c>
      <c r="Q44" s="446">
        <f>Óvoda!T46+Étkeztetés!S66</f>
        <v>0</v>
      </c>
      <c r="R44" s="13">
        <f>Óvoda!U46+Étkeztetés!T66</f>
        <v>0</v>
      </c>
      <c r="S44" s="82">
        <f>Óvoda!V46+Étkeztetés!U66</f>
        <v>62570</v>
      </c>
      <c r="T44" s="488">
        <f>Óvoda!W46+Étkeztetés!V66</f>
        <v>33103</v>
      </c>
      <c r="U44" s="43">
        <f>Óvoda!X46+Étkeztetés!W66</f>
        <v>33103</v>
      </c>
      <c r="V44" s="45">
        <f>Óvoda!Y46+Étkeztetés!X66</f>
        <v>58570</v>
      </c>
    </row>
    <row r="45" spans="1:22" s="18" customFormat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Óvoda!F47+Étkeztetés!F69</f>
        <v>201364</v>
      </c>
      <c r="G45" s="400">
        <f>Óvoda!G47+Étkeztetés!G69</f>
        <v>201364</v>
      </c>
      <c r="H45" s="576">
        <f>Óvoda!H47+Étkeztetés!H69</f>
        <v>1111006</v>
      </c>
      <c r="I45" s="463">
        <f>Óvoda!I47+Étkeztetés!I69</f>
        <v>1361168</v>
      </c>
      <c r="J45" s="43">
        <f>Óvoda!M47+Étkeztetés!L69</f>
        <v>0</v>
      </c>
      <c r="K45" s="13">
        <f>Óvoda!N47+Étkeztetés!M69</f>
        <v>201364</v>
      </c>
      <c r="L45" s="13">
        <f>Óvoda!O47+Étkeztetés!N69</f>
        <v>0</v>
      </c>
      <c r="M45" s="13">
        <f>Óvoda!P47+Étkeztetés!O69</f>
        <v>0</v>
      </c>
      <c r="N45" s="82">
        <f>Óvoda!Q47+Étkeztetés!P69</f>
        <v>0</v>
      </c>
      <c r="O45" s="551">
        <f>Óvoda!R47+Étkeztetés!Q69</f>
        <v>0</v>
      </c>
      <c r="P45" s="540">
        <f>Óvoda!S47+Étkeztetés!R69</f>
        <v>201364</v>
      </c>
      <c r="Q45" s="446">
        <f>Óvoda!T47+Étkeztetés!S69</f>
        <v>0</v>
      </c>
      <c r="R45" s="13">
        <f>Óvoda!U47+Étkeztetés!T69</f>
        <v>0</v>
      </c>
      <c r="S45" s="82">
        <f>Óvoda!V47+Étkeztetés!U69</f>
        <v>0</v>
      </c>
      <c r="T45" s="488">
        <f>Óvoda!W47+Étkeztetés!V69</f>
        <v>460202</v>
      </c>
      <c r="U45" s="43">
        <f>Óvoda!X47+Étkeztetés!W69</f>
        <v>0</v>
      </c>
      <c r="V45" s="45">
        <f>Óvoda!Y47+Étkeztetés!X69</f>
        <v>0</v>
      </c>
    </row>
    <row r="46" spans="1:22">
      <c r="B46" s="55"/>
      <c r="C46" s="264"/>
      <c r="D46" s="764" t="s">
        <v>186</v>
      </c>
      <c r="E46" s="764"/>
      <c r="F46" s="406">
        <f>Óvoda!F48+Étkeztetés!F70</f>
        <v>201364</v>
      </c>
      <c r="G46" s="406">
        <f>Óvoda!G48+Étkeztetés!G70</f>
        <v>201364</v>
      </c>
      <c r="H46" s="582">
        <f>Óvoda!H48+Étkeztetés!H70</f>
        <v>1111006</v>
      </c>
      <c r="I46" s="471">
        <f>Óvoda!I48+Étkeztetés!I70</f>
        <v>1361168</v>
      </c>
      <c r="J46" s="42">
        <f>Óvoda!M48+Étkeztetés!L70</f>
        <v>0</v>
      </c>
      <c r="K46" s="1">
        <f>Óvoda!N48+Étkeztetés!M70</f>
        <v>201364</v>
      </c>
      <c r="L46" s="1">
        <f>Óvoda!O48+Étkeztetés!N70</f>
        <v>0</v>
      </c>
      <c r="M46" s="1">
        <f>Óvoda!P48+Étkeztetés!O70</f>
        <v>0</v>
      </c>
      <c r="N46" s="81">
        <f>Óvoda!Q48+Étkeztetés!P70</f>
        <v>0</v>
      </c>
      <c r="O46" s="552">
        <f>Óvoda!R48+Étkeztetés!Q70</f>
        <v>0</v>
      </c>
      <c r="P46" s="541">
        <f>Óvoda!S48+Étkeztetés!R70</f>
        <v>201364</v>
      </c>
      <c r="Q46" s="447">
        <f>Óvoda!T48+Étkeztetés!S70</f>
        <v>0</v>
      </c>
      <c r="R46" s="1">
        <f>Óvoda!U48+Étkeztetés!T70</f>
        <v>449440</v>
      </c>
      <c r="S46" s="81">
        <f>Óvoda!V48+Étkeztetés!U70</f>
        <v>73468</v>
      </c>
      <c r="T46" s="490">
        <f>Óvoda!W48+Étkeztetés!V70</f>
        <v>460202</v>
      </c>
      <c r="U46" s="42">
        <f>Óvoda!X48+Étkeztetés!W70</f>
        <v>176694</v>
      </c>
      <c r="V46" s="44">
        <f>Óvoda!Y48+Étkeztetés!X70</f>
        <v>0</v>
      </c>
    </row>
    <row r="47" spans="1:22" hidden="1">
      <c r="B47" s="55"/>
      <c r="C47" s="264"/>
      <c r="D47" s="764" t="s">
        <v>187</v>
      </c>
      <c r="E47" s="764"/>
      <c r="F47" s="406">
        <f>Óvoda!F49+Étkeztetés!F71</f>
        <v>0</v>
      </c>
      <c r="G47" s="406">
        <f>Óvoda!G49+Étkeztetés!G71</f>
        <v>0</v>
      </c>
      <c r="H47" s="582">
        <f>Óvoda!H49+Étkeztetés!H71</f>
        <v>0</v>
      </c>
      <c r="I47" s="471">
        <f>Óvoda!I49+Étkeztetés!I71</f>
        <v>0</v>
      </c>
      <c r="J47" s="42">
        <f>Óvoda!M49+Étkeztetés!L71</f>
        <v>0</v>
      </c>
      <c r="K47" s="1">
        <f>Óvoda!N49+Étkeztetés!M71</f>
        <v>0</v>
      </c>
      <c r="L47" s="1">
        <f>Óvoda!O49+Étkeztetés!N71</f>
        <v>0</v>
      </c>
      <c r="M47" s="1">
        <f>Óvoda!P49+Étkeztetés!O71</f>
        <v>0</v>
      </c>
      <c r="N47" s="81">
        <f>Óvoda!Q49+Étkeztetés!P71</f>
        <v>0</v>
      </c>
      <c r="O47" s="552">
        <f>Óvoda!R49+Étkeztetés!Q71</f>
        <v>0</v>
      </c>
      <c r="P47" s="541">
        <f>Óvoda!S49+Étkeztetés!R71</f>
        <v>0</v>
      </c>
      <c r="Q47" s="447">
        <f>Óvoda!T49+Étkeztetés!S71</f>
        <v>0</v>
      </c>
      <c r="R47" s="1">
        <f>Óvoda!U49+Étkeztetés!T71</f>
        <v>0</v>
      </c>
      <c r="S47" s="81">
        <f>Óvoda!V49+Étkeztetés!U71</f>
        <v>0</v>
      </c>
      <c r="T47" s="490">
        <f>Óvoda!W49+Étkeztetés!V71</f>
        <v>0</v>
      </c>
      <c r="U47" s="42">
        <f>Óvoda!X49+Étkeztetés!W71</f>
        <v>0</v>
      </c>
      <c r="V47" s="44">
        <f>Óvoda!Y49+Étkeztetés!X71</f>
        <v>0</v>
      </c>
    </row>
    <row r="48" spans="1:22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Óvoda!F50+Étkeztetés!F72</f>
        <v>548500</v>
      </c>
      <c r="G48" s="400">
        <f>Óvoda!G50+Étkeztetés!G72</f>
        <v>756500</v>
      </c>
      <c r="H48" s="576">
        <f>Óvoda!H50+Étkeztetés!H72</f>
        <v>804500</v>
      </c>
      <c r="I48" s="463">
        <f>Óvoda!I50+Étkeztetés!I72</f>
        <v>852500</v>
      </c>
      <c r="J48" s="43">
        <f>Óvoda!M50+Étkeztetés!L72</f>
        <v>6000</v>
      </c>
      <c r="K48" s="13">
        <f>Óvoda!N50+Étkeztetés!M72</f>
        <v>90250</v>
      </c>
      <c r="L48" s="13">
        <f>Óvoda!O50+Étkeztetés!N72</f>
        <v>54600</v>
      </c>
      <c r="M48" s="13">
        <f>Óvoda!P50+Étkeztetés!O72</f>
        <v>1700</v>
      </c>
      <c r="N48" s="82">
        <f>Óvoda!Q50+Étkeztetés!P72</f>
        <v>0</v>
      </c>
      <c r="O48" s="551">
        <f>Óvoda!R50+Étkeztetés!Q72</f>
        <v>324400</v>
      </c>
      <c r="P48" s="540">
        <f>Óvoda!S50+Étkeztetés!R72</f>
        <v>476950</v>
      </c>
      <c r="Q48" s="446">
        <f>Óvoda!T50+Étkeztetés!S72</f>
        <v>60000</v>
      </c>
      <c r="R48" s="13">
        <f>Óvoda!U50+Étkeztetés!T72</f>
        <v>42250</v>
      </c>
      <c r="S48" s="82">
        <f>Óvoda!V50+Étkeztetés!U72</f>
        <v>35000</v>
      </c>
      <c r="T48" s="488">
        <f>Óvoda!W50+Étkeztetés!V72</f>
        <v>71333</v>
      </c>
      <c r="U48" s="43">
        <f>Óvoda!X50+Étkeztetés!W72</f>
        <v>83633</v>
      </c>
      <c r="V48" s="45">
        <f>Óvoda!Y50+Étkeztetés!X72</f>
        <v>83334</v>
      </c>
    </row>
    <row r="49" spans="1:22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Óvoda!F54+Étkeztetés!F73</f>
        <v>276400</v>
      </c>
      <c r="G49" s="400">
        <f>Óvoda!G54+Étkeztetés!G73</f>
        <v>298950</v>
      </c>
      <c r="H49" s="576">
        <f>Óvoda!H54+Étkeztetés!H73</f>
        <v>284120</v>
      </c>
      <c r="I49" s="463">
        <f>Óvoda!I54+Étkeztetés!I73</f>
        <v>286120</v>
      </c>
      <c r="J49" s="43">
        <f>Óvoda!M54+Étkeztetés!L73</f>
        <v>30106</v>
      </c>
      <c r="K49" s="13">
        <f>Óvoda!N54+Étkeztetés!M73</f>
        <v>19132</v>
      </c>
      <c r="L49" s="13">
        <f>Óvoda!O54+Étkeztetés!N73</f>
        <v>32123</v>
      </c>
      <c r="M49" s="13">
        <f>Óvoda!P54+Étkeztetés!O73</f>
        <v>35000</v>
      </c>
      <c r="N49" s="82">
        <f>Óvoda!Q54+Étkeztetés!P73</f>
        <v>22550</v>
      </c>
      <c r="O49" s="551">
        <f>Óvoda!R54+Étkeztetés!Q73</f>
        <v>13913</v>
      </c>
      <c r="P49" s="540">
        <f>Óvoda!S54+Étkeztetés!R73</f>
        <v>152824</v>
      </c>
      <c r="Q49" s="446">
        <f>Óvoda!T54+Étkeztetés!S73</f>
        <v>8366</v>
      </c>
      <c r="R49" s="13">
        <f>Óvoda!U54+Étkeztetés!T73</f>
        <v>13952</v>
      </c>
      <c r="S49" s="82">
        <f>Óvoda!V54+Étkeztetés!U73</f>
        <v>6351</v>
      </c>
      <c r="T49" s="488">
        <f>Óvoda!W54+Étkeztetés!V73</f>
        <v>32839</v>
      </c>
      <c r="U49" s="43">
        <f>Óvoda!X54+Étkeztetés!W73</f>
        <v>32839</v>
      </c>
      <c r="V49" s="45">
        <f>Óvoda!Y54+Étkeztetés!X73</f>
        <v>38949</v>
      </c>
    </row>
    <row r="50" spans="1:22">
      <c r="B50" s="92" t="s">
        <v>642</v>
      </c>
      <c r="C50" s="769" t="s">
        <v>192</v>
      </c>
      <c r="D50" s="770"/>
      <c r="E50" s="770"/>
      <c r="F50" s="399">
        <f>Óvoda!F59+Étkeztetés!F76</f>
        <v>10000</v>
      </c>
      <c r="G50" s="399">
        <f>Óvoda!G59+Étkeztetés!G76</f>
        <v>10000</v>
      </c>
      <c r="H50" s="575">
        <f>Óvoda!H59+Étkeztetés!H76</f>
        <v>10000</v>
      </c>
      <c r="I50" s="462">
        <f>Óvoda!I59+Étkeztetés!I76</f>
        <v>10000</v>
      </c>
      <c r="J50" s="97">
        <f>Óvoda!M59+Étkeztetés!L76</f>
        <v>0</v>
      </c>
      <c r="K50" s="95">
        <f>Óvoda!N59+Étkeztetés!M76</f>
        <v>0</v>
      </c>
      <c r="L50" s="95">
        <f>Óvoda!O59+Étkeztetés!N76</f>
        <v>0</v>
      </c>
      <c r="M50" s="95">
        <f>Óvoda!P59+Étkeztetés!O76</f>
        <v>0</v>
      </c>
      <c r="N50" s="98">
        <f>Óvoda!Q59+Étkeztetés!P76</f>
        <v>0</v>
      </c>
      <c r="O50" s="550">
        <f>Óvoda!R59+Étkeztetés!Q76</f>
        <v>0</v>
      </c>
      <c r="P50" s="539">
        <f>Óvoda!S59+Étkeztetés!R76</f>
        <v>0</v>
      </c>
      <c r="Q50" s="445">
        <f>Óvoda!T59+Étkeztetés!S76</f>
        <v>0</v>
      </c>
      <c r="R50" s="95">
        <f>Óvoda!U59+Étkeztetés!T76</f>
        <v>0</v>
      </c>
      <c r="S50" s="98">
        <f>Óvoda!V59+Étkeztetés!U76</f>
        <v>0</v>
      </c>
      <c r="T50" s="489">
        <f>Óvoda!W59+Étkeztetés!V76</f>
        <v>0</v>
      </c>
      <c r="U50" s="97">
        <f>Óvoda!X59+Étkeztetés!W76</f>
        <v>0</v>
      </c>
      <c r="V50" s="99">
        <f>Óvoda!Y59+Étkeztetés!X76</f>
        <v>10000</v>
      </c>
    </row>
    <row r="51" spans="1:22" s="41" customFormat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Óvoda!F60+Étkeztetés!F77</f>
        <v>10000</v>
      </c>
      <c r="G51" s="400">
        <f>Óvoda!G60+Étkeztetés!G77</f>
        <v>10000</v>
      </c>
      <c r="H51" s="576">
        <f>Óvoda!H60+Étkeztetés!H77</f>
        <v>10000</v>
      </c>
      <c r="I51" s="463">
        <f>Óvoda!I60+Étkeztetés!I77</f>
        <v>10000</v>
      </c>
      <c r="J51" s="43">
        <f>Óvoda!M60+Étkeztetés!L77</f>
        <v>0</v>
      </c>
      <c r="K51" s="13">
        <f>Óvoda!N60+Étkeztetés!M77</f>
        <v>0</v>
      </c>
      <c r="L51" s="13">
        <f>Óvoda!O60+Étkeztetés!N77</f>
        <v>0</v>
      </c>
      <c r="M51" s="13">
        <f>Óvoda!P60+Étkeztetés!O77</f>
        <v>0</v>
      </c>
      <c r="N51" s="82">
        <f>Óvoda!Q60+Étkeztetés!P77</f>
        <v>0</v>
      </c>
      <c r="O51" s="551">
        <f>Óvoda!R60+Étkeztetés!Q77</f>
        <v>0</v>
      </c>
      <c r="P51" s="540">
        <f>Óvoda!S60+Étkeztetés!R77</f>
        <v>0</v>
      </c>
      <c r="Q51" s="446">
        <f>Óvoda!T60+Étkeztetés!S77</f>
        <v>0</v>
      </c>
      <c r="R51" s="13">
        <f>Óvoda!U60+Étkeztetés!T77</f>
        <v>0</v>
      </c>
      <c r="S51" s="82">
        <f>Óvoda!V60+Étkeztetés!U77</f>
        <v>0</v>
      </c>
      <c r="T51" s="488">
        <f>Óvoda!W60+Étkeztetés!V77</f>
        <v>0</v>
      </c>
      <c r="U51" s="43">
        <f>Óvoda!X60+Étkeztetés!W77</f>
        <v>0</v>
      </c>
      <c r="V51" s="45">
        <f>Óvoda!Y60+Étkeztetés!X77</f>
        <v>10000</v>
      </c>
    </row>
    <row r="52" spans="1:22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Óvoda!F61+Étkeztetés!F78</f>
        <v>0</v>
      </c>
      <c r="G52" s="400">
        <f>Óvoda!G61+Étkeztetés!G78</f>
        <v>0</v>
      </c>
      <c r="H52" s="576">
        <f>Óvoda!H61+Étkeztetés!H78</f>
        <v>0</v>
      </c>
      <c r="I52" s="463">
        <f>Óvoda!I61+Étkeztetés!I78</f>
        <v>0</v>
      </c>
      <c r="J52" s="43">
        <f>Óvoda!M61+Étkeztetés!L78</f>
        <v>0</v>
      </c>
      <c r="K52" s="13">
        <f>Óvoda!N61+Étkeztetés!M78</f>
        <v>0</v>
      </c>
      <c r="L52" s="13">
        <f>Óvoda!O61+Étkeztetés!N78</f>
        <v>0</v>
      </c>
      <c r="M52" s="13">
        <f>Óvoda!P61+Étkeztetés!O78</f>
        <v>0</v>
      </c>
      <c r="N52" s="82">
        <f>Óvoda!Q61+Étkeztetés!P78</f>
        <v>0</v>
      </c>
      <c r="O52" s="551">
        <f>Óvoda!R61+Étkeztetés!Q78</f>
        <v>0</v>
      </c>
      <c r="P52" s="540">
        <f>Óvoda!S61+Étkeztetés!R78</f>
        <v>0</v>
      </c>
      <c r="Q52" s="446">
        <f>Óvoda!T61+Étkeztetés!S78</f>
        <v>0</v>
      </c>
      <c r="R52" s="13">
        <f>Óvoda!U61+Étkeztetés!T78</f>
        <v>0</v>
      </c>
      <c r="S52" s="82">
        <f>Óvoda!V61+Étkeztetés!U78</f>
        <v>0</v>
      </c>
      <c r="T52" s="488">
        <f>Óvoda!W61+Étkeztetés!V78</f>
        <v>0</v>
      </c>
      <c r="U52" s="43">
        <f>Óvoda!X61+Étkeztetés!W78</f>
        <v>0</v>
      </c>
      <c r="V52" s="45">
        <f>Óvoda!Y61+Étkeztetés!X78</f>
        <v>0</v>
      </c>
    </row>
    <row r="53" spans="1:22">
      <c r="B53" s="92" t="s">
        <v>645</v>
      </c>
      <c r="C53" s="769" t="s">
        <v>197</v>
      </c>
      <c r="D53" s="770"/>
      <c r="E53" s="770"/>
      <c r="F53" s="399">
        <f>Óvoda!F62+Étkeztetés!F79</f>
        <v>2856270</v>
      </c>
      <c r="G53" s="399">
        <f>Óvoda!G62+Étkeztetés!G79</f>
        <v>2856264</v>
      </c>
      <c r="H53" s="575">
        <f>Óvoda!H62+Étkeztetés!H79</f>
        <v>2686394</v>
      </c>
      <c r="I53" s="462">
        <f>Óvoda!I62+Étkeztetés!I79</f>
        <v>2685570</v>
      </c>
      <c r="J53" s="97">
        <f>Óvoda!M62+Étkeztetés!L79</f>
        <v>66241</v>
      </c>
      <c r="K53" s="95">
        <f>Óvoda!N62+Étkeztetés!M79</f>
        <v>256664</v>
      </c>
      <c r="L53" s="95">
        <f>Óvoda!O62+Étkeztetés!N79</f>
        <v>247584</v>
      </c>
      <c r="M53" s="95">
        <f>Óvoda!P62+Étkeztetés!O79</f>
        <v>45873</v>
      </c>
      <c r="N53" s="98">
        <f>Óvoda!Q62+Étkeztetés!P79</f>
        <v>173980</v>
      </c>
      <c r="O53" s="550">
        <f>Óvoda!R62+Étkeztetés!Q79</f>
        <v>351127</v>
      </c>
      <c r="P53" s="539">
        <f>Óvoda!S62+Étkeztetés!R79</f>
        <v>1141469</v>
      </c>
      <c r="Q53" s="445">
        <f>Óvoda!T62+Étkeztetés!S79</f>
        <v>114692</v>
      </c>
      <c r="R53" s="95">
        <f>Óvoda!U62+Étkeztetés!T79</f>
        <v>84460</v>
      </c>
      <c r="S53" s="98">
        <f>Óvoda!V62+Étkeztetés!U79</f>
        <v>309101</v>
      </c>
      <c r="T53" s="489">
        <f>Óvoda!W62+Étkeztetés!V79</f>
        <v>338656</v>
      </c>
      <c r="U53" s="97">
        <f>Óvoda!X62+Étkeztetés!W79</f>
        <v>338656</v>
      </c>
      <c r="V53" s="99">
        <f>Óvoda!Y62+Étkeztetés!X79</f>
        <v>358536</v>
      </c>
    </row>
    <row r="54" spans="1:22" s="41" customForma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f>Óvoda!F63+Étkeztetés!F80</f>
        <v>2841270</v>
      </c>
      <c r="G54" s="400">
        <f>Óvoda!G63+Étkeztetés!G80</f>
        <v>2841264</v>
      </c>
      <c r="H54" s="576">
        <f>Óvoda!H63+Étkeztetés!H80</f>
        <v>2671394</v>
      </c>
      <c r="I54" s="463">
        <f>Óvoda!I63+Étkeztetés!I80</f>
        <v>2670570</v>
      </c>
      <c r="J54" s="43">
        <f>Óvoda!M63+Étkeztetés!L80</f>
        <v>66240</v>
      </c>
      <c r="K54" s="13">
        <f>Óvoda!N63+Étkeztetés!M80</f>
        <v>256662</v>
      </c>
      <c r="L54" s="13">
        <f>Óvoda!O63+Étkeztetés!N80</f>
        <v>247584</v>
      </c>
      <c r="M54" s="13">
        <f>Óvoda!P63+Étkeztetés!O80</f>
        <v>45872</v>
      </c>
      <c r="N54" s="82">
        <f>Óvoda!Q63+Étkeztetés!P80</f>
        <v>173980</v>
      </c>
      <c r="O54" s="551">
        <f>Óvoda!R63+Étkeztetés!Q80</f>
        <v>351124</v>
      </c>
      <c r="P54" s="540">
        <f>Óvoda!S63+Étkeztetés!R80</f>
        <v>1141462</v>
      </c>
      <c r="Q54" s="446">
        <f>Óvoda!T63+Étkeztetés!S80</f>
        <v>114692</v>
      </c>
      <c r="R54" s="13">
        <f>Óvoda!U63+Étkeztetés!T80</f>
        <v>84460</v>
      </c>
      <c r="S54" s="82">
        <f>Óvoda!V63+Étkeztetés!U80</f>
        <v>309099</v>
      </c>
      <c r="T54" s="488">
        <f>Óvoda!W63+Étkeztetés!V80</f>
        <v>338656</v>
      </c>
      <c r="U54" s="43">
        <f>Óvoda!X63+Étkeztetés!W80</f>
        <v>338656</v>
      </c>
      <c r="V54" s="45">
        <f>Óvoda!Y63+Étkeztetés!X80</f>
        <v>343545</v>
      </c>
    </row>
    <row r="55" spans="1:22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>
        <f>Óvoda!F66+Étkeztetés!F83</f>
        <v>0</v>
      </c>
      <c r="G55" s="400">
        <f>Óvoda!G66+Étkeztetés!G83</f>
        <v>0</v>
      </c>
      <c r="H55" s="576">
        <f>Óvoda!H66+Étkeztetés!H83</f>
        <v>0</v>
      </c>
      <c r="I55" s="463">
        <f>Óvoda!I66+Étkeztetés!I83</f>
        <v>0</v>
      </c>
      <c r="J55" s="43">
        <f>Óvoda!M66+Étkeztetés!L83</f>
        <v>0</v>
      </c>
      <c r="K55" s="13">
        <f>Óvoda!N66+Étkeztetés!M83</f>
        <v>0</v>
      </c>
      <c r="L55" s="13">
        <f>Óvoda!O66+Étkeztetés!N83</f>
        <v>0</v>
      </c>
      <c r="M55" s="13">
        <f>Óvoda!P66+Étkeztetés!O83</f>
        <v>0</v>
      </c>
      <c r="N55" s="82">
        <f>Óvoda!Q66+Étkeztetés!P83</f>
        <v>0</v>
      </c>
      <c r="O55" s="551">
        <f>Óvoda!R66+Étkeztetés!Q83</f>
        <v>0</v>
      </c>
      <c r="P55" s="540">
        <f>Óvoda!S66+Étkeztetés!R83</f>
        <v>0</v>
      </c>
      <c r="Q55" s="446">
        <f>Óvoda!T66+Étkeztetés!S83</f>
        <v>0</v>
      </c>
      <c r="R55" s="13">
        <f>Óvoda!U66+Étkeztetés!T83</f>
        <v>0</v>
      </c>
      <c r="S55" s="82">
        <f>Óvoda!V66+Étkeztetés!U83</f>
        <v>0</v>
      </c>
      <c r="T55" s="488">
        <f>Óvoda!W66+Étkeztetés!V83</f>
        <v>0</v>
      </c>
      <c r="U55" s="43">
        <f>Óvoda!X66+Étkeztetés!W83</f>
        <v>0</v>
      </c>
      <c r="V55" s="45">
        <f>Óvoda!Y66+Étkeztetés!X83</f>
        <v>0</v>
      </c>
    </row>
    <row r="56" spans="1:22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>
        <f>Óvoda!F67+Étkeztetés!F84</f>
        <v>0</v>
      </c>
      <c r="G56" s="400">
        <f>Óvoda!G67+Étkeztetés!G84</f>
        <v>0</v>
      </c>
      <c r="H56" s="576">
        <f>Óvoda!H67+Étkeztetés!H84</f>
        <v>0</v>
      </c>
      <c r="I56" s="463">
        <f>Óvoda!I67+Étkeztetés!I84</f>
        <v>0</v>
      </c>
      <c r="J56" s="43">
        <f>Óvoda!M67+Étkeztetés!L84</f>
        <v>0</v>
      </c>
      <c r="K56" s="13">
        <f>Óvoda!N67+Étkeztetés!M84</f>
        <v>0</v>
      </c>
      <c r="L56" s="13">
        <f>Óvoda!O67+Étkeztetés!N84</f>
        <v>0</v>
      </c>
      <c r="M56" s="13">
        <f>Óvoda!P67+Étkeztetés!O84</f>
        <v>0</v>
      </c>
      <c r="N56" s="82">
        <f>Óvoda!Q67+Étkeztetés!P84</f>
        <v>0</v>
      </c>
      <c r="O56" s="551">
        <f>Óvoda!R67+Étkeztetés!Q84</f>
        <v>0</v>
      </c>
      <c r="P56" s="540">
        <f>Óvoda!S67+Étkeztetés!R84</f>
        <v>0</v>
      </c>
      <c r="Q56" s="446">
        <f>Óvoda!T67+Étkeztetés!S84</f>
        <v>0</v>
      </c>
      <c r="R56" s="13">
        <f>Óvoda!U67+Étkeztetés!T84</f>
        <v>0</v>
      </c>
      <c r="S56" s="82">
        <f>Óvoda!V67+Étkeztetés!U84</f>
        <v>0</v>
      </c>
      <c r="T56" s="488">
        <f>Óvoda!W67+Étkeztetés!V84</f>
        <v>0</v>
      </c>
      <c r="U56" s="43">
        <f>Óvoda!X67+Étkeztetés!W84</f>
        <v>0</v>
      </c>
      <c r="V56" s="45">
        <f>Óvoda!Y67+Étkeztetés!X84</f>
        <v>0</v>
      </c>
    </row>
    <row r="57" spans="1:22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>
        <f>Óvoda!F68+Étkeztetés!F85</f>
        <v>0</v>
      </c>
      <c r="G57" s="400">
        <f>Óvoda!G68+Étkeztetés!G85</f>
        <v>0</v>
      </c>
      <c r="H57" s="576">
        <f>Óvoda!H68+Étkeztetés!H85</f>
        <v>0</v>
      </c>
      <c r="I57" s="463">
        <f>Óvoda!I68+Étkeztetés!I85</f>
        <v>0</v>
      </c>
      <c r="J57" s="43">
        <f>Óvoda!M68+Étkeztetés!L85</f>
        <v>0</v>
      </c>
      <c r="K57" s="13">
        <f>Óvoda!N68+Étkeztetés!M85</f>
        <v>0</v>
      </c>
      <c r="L57" s="13">
        <f>Óvoda!O68+Étkeztetés!N85</f>
        <v>0</v>
      </c>
      <c r="M57" s="13">
        <f>Óvoda!P68+Étkeztetés!O85</f>
        <v>0</v>
      </c>
      <c r="N57" s="82">
        <f>Óvoda!Q68+Étkeztetés!P85</f>
        <v>0</v>
      </c>
      <c r="O57" s="551">
        <f>Óvoda!R68+Étkeztetés!Q85</f>
        <v>0</v>
      </c>
      <c r="P57" s="540">
        <f>Óvoda!S68+Étkeztetés!R85</f>
        <v>0</v>
      </c>
      <c r="Q57" s="446">
        <f>Óvoda!T68+Étkeztetés!S85</f>
        <v>0</v>
      </c>
      <c r="R57" s="13">
        <f>Óvoda!U68+Étkeztetés!T85</f>
        <v>0</v>
      </c>
      <c r="S57" s="82">
        <f>Óvoda!V68+Étkeztetés!U85</f>
        <v>0</v>
      </c>
      <c r="T57" s="488">
        <f>Óvoda!W68+Étkeztetés!V85</f>
        <v>0</v>
      </c>
      <c r="U57" s="43">
        <f>Óvoda!X68+Étkeztetés!W85</f>
        <v>0</v>
      </c>
      <c r="V57" s="45">
        <f>Óvoda!Y68+Étkeztetés!X85</f>
        <v>0</v>
      </c>
    </row>
    <row r="58" spans="1:22" s="41" customFormat="1" ht="15.75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>
        <f>Óvoda!F69+Étkeztetés!F86</f>
        <v>15000</v>
      </c>
      <c r="G58" s="401">
        <f>Óvoda!G69+Étkeztetés!G86</f>
        <v>15000</v>
      </c>
      <c r="H58" s="577">
        <f>Óvoda!H69+Étkeztetés!H86</f>
        <v>15000</v>
      </c>
      <c r="I58" s="464">
        <f>Óvoda!I69+Étkeztetés!I86</f>
        <v>15000</v>
      </c>
      <c r="J58" s="43">
        <f>Óvoda!M69+Étkeztetés!L86</f>
        <v>1</v>
      </c>
      <c r="K58" s="13">
        <f>Óvoda!N69+Étkeztetés!M86</f>
        <v>2</v>
      </c>
      <c r="L58" s="13">
        <f>Óvoda!O69+Étkeztetés!N86</f>
        <v>0</v>
      </c>
      <c r="M58" s="13">
        <f>Óvoda!P69+Étkeztetés!O86</f>
        <v>1</v>
      </c>
      <c r="N58" s="82">
        <f>Óvoda!Q69+Étkeztetés!P86</f>
        <v>0</v>
      </c>
      <c r="O58" s="551">
        <f>Óvoda!R69+Étkeztetés!Q86</f>
        <v>3</v>
      </c>
      <c r="P58" s="540">
        <f>Óvoda!S69+Étkeztetés!R86</f>
        <v>7</v>
      </c>
      <c r="Q58" s="446">
        <f>Óvoda!T69+Étkeztetés!S86</f>
        <v>0</v>
      </c>
      <c r="R58" s="13">
        <f>Óvoda!U69+Étkeztetés!T86</f>
        <v>0</v>
      </c>
      <c r="S58" s="82">
        <f>Óvoda!V69+Étkeztetés!U86</f>
        <v>2</v>
      </c>
      <c r="T58" s="488">
        <f>Óvoda!W69+Étkeztetés!V86</f>
        <v>0</v>
      </c>
      <c r="U58" s="43">
        <f>Óvoda!X69+Étkeztetés!W86</f>
        <v>0</v>
      </c>
      <c r="V58" s="45">
        <f>Óvoda!Y69+Étkeztetés!X86</f>
        <v>14991</v>
      </c>
    </row>
    <row r="59" spans="1:22" ht="15.75" thickBot="1">
      <c r="B59" s="84" t="s">
        <v>207</v>
      </c>
      <c r="C59" s="773" t="s">
        <v>208</v>
      </c>
      <c r="D59" s="774"/>
      <c r="E59" s="774"/>
      <c r="F59" s="402">
        <f>Óvoda!F70+Étkeztetés!F89</f>
        <v>0</v>
      </c>
      <c r="G59" s="402">
        <f>Óvoda!G70+Étkeztetés!G89</f>
        <v>0</v>
      </c>
      <c r="H59" s="578">
        <f>Óvoda!H70+Étkeztetés!H89</f>
        <v>0</v>
      </c>
      <c r="I59" s="465">
        <f>Óvoda!I70+Étkeztetés!I89</f>
        <v>0</v>
      </c>
      <c r="J59" s="89">
        <f>Óvoda!M70+Étkeztetés!L89</f>
        <v>0</v>
      </c>
      <c r="K59" s="87">
        <f>Óvoda!N70+Étkeztetés!M89</f>
        <v>0</v>
      </c>
      <c r="L59" s="87">
        <f>Óvoda!O70+Étkeztetés!N89</f>
        <v>0</v>
      </c>
      <c r="M59" s="87">
        <f>Óvoda!P70+Étkeztetés!O89</f>
        <v>0</v>
      </c>
      <c r="N59" s="90">
        <f>Óvoda!Q70+Étkeztetés!P89</f>
        <v>0</v>
      </c>
      <c r="O59" s="547">
        <f>Óvoda!R70+Étkeztetés!Q89</f>
        <v>0</v>
      </c>
      <c r="P59" s="536">
        <f>Óvoda!S70+Étkeztetés!R89</f>
        <v>0</v>
      </c>
      <c r="Q59" s="442">
        <f>Óvoda!T70+Étkeztetés!S89</f>
        <v>0</v>
      </c>
      <c r="R59" s="87">
        <f>Óvoda!U70+Étkeztetés!T89</f>
        <v>0</v>
      </c>
      <c r="S59" s="90">
        <f>Óvoda!V70+Étkeztetés!U89</f>
        <v>0</v>
      </c>
      <c r="T59" s="486">
        <f>Óvoda!W70+Étkeztetés!V89</f>
        <v>0</v>
      </c>
      <c r="U59" s="89">
        <f>Óvoda!X70+Étkeztetés!W89</f>
        <v>0</v>
      </c>
      <c r="V59" s="91">
        <f>Óvoda!Y70+Étkeztetés!X89</f>
        <v>0</v>
      </c>
    </row>
    <row r="60" spans="1:22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>
        <f>Óvoda!F71+Étkeztetés!F90</f>
        <v>0</v>
      </c>
      <c r="G60" s="397">
        <f>Óvoda!G71+Étkeztetés!G90</f>
        <v>0</v>
      </c>
      <c r="H60" s="573">
        <f>Óvoda!H71+Étkeztetés!H90</f>
        <v>0</v>
      </c>
      <c r="I60" s="460">
        <f>Óvoda!I71+Étkeztetés!I90</f>
        <v>0</v>
      </c>
      <c r="J60" s="97">
        <f>Óvoda!M71+Étkeztetés!L90</f>
        <v>0</v>
      </c>
      <c r="K60" s="95">
        <f>Óvoda!N71+Étkeztetés!M90</f>
        <v>0</v>
      </c>
      <c r="L60" s="95">
        <f>Óvoda!O71+Étkeztetés!N90</f>
        <v>0</v>
      </c>
      <c r="M60" s="95">
        <f>Óvoda!P71+Étkeztetés!O90</f>
        <v>0</v>
      </c>
      <c r="N60" s="98">
        <f>Óvoda!Q71+Étkeztetés!P90</f>
        <v>0</v>
      </c>
      <c r="O60" s="550">
        <f>Óvoda!R71+Étkeztetés!Q90</f>
        <v>0</v>
      </c>
      <c r="P60" s="539">
        <f>Óvoda!S71+Étkeztetés!R90</f>
        <v>0</v>
      </c>
      <c r="Q60" s="445">
        <f>Óvoda!T71+Étkeztetés!S90</f>
        <v>0</v>
      </c>
      <c r="R60" s="95">
        <f>Óvoda!U71+Étkeztetés!T90</f>
        <v>0</v>
      </c>
      <c r="S60" s="98">
        <f>Óvoda!V71+Étkeztetés!U90</f>
        <v>0</v>
      </c>
      <c r="T60" s="489">
        <f>Óvoda!W71+Étkeztetés!V90</f>
        <v>0</v>
      </c>
      <c r="U60" s="97">
        <f>Óvoda!X71+Étkeztetés!W90</f>
        <v>0</v>
      </c>
      <c r="V60" s="99">
        <f>Óvoda!Y71+Étkeztetés!X90</f>
        <v>0</v>
      </c>
    </row>
    <row r="61" spans="1:22" s="18" customFormat="1" hidden="1">
      <c r="A61" s="127" t="s">
        <v>209</v>
      </c>
      <c r="B61" s="116" t="s">
        <v>651</v>
      </c>
      <c r="C61" s="801" t="s">
        <v>210</v>
      </c>
      <c r="D61" s="802"/>
      <c r="E61" s="802"/>
      <c r="F61" s="397">
        <f>Óvoda!F72+Étkeztetés!F91</f>
        <v>0</v>
      </c>
      <c r="G61" s="397">
        <f>Óvoda!G72+Étkeztetés!G91</f>
        <v>0</v>
      </c>
      <c r="H61" s="573">
        <f>Óvoda!H72+Étkeztetés!H91</f>
        <v>0</v>
      </c>
      <c r="I61" s="460">
        <f>Óvoda!I72+Étkeztetés!I91</f>
        <v>0</v>
      </c>
      <c r="J61" s="97">
        <f>Óvoda!M72+Étkeztetés!L91</f>
        <v>0</v>
      </c>
      <c r="K61" s="95">
        <f>Óvoda!N72+Étkeztetés!M91</f>
        <v>0</v>
      </c>
      <c r="L61" s="95">
        <f>Óvoda!O72+Étkeztetés!N91</f>
        <v>0</v>
      </c>
      <c r="M61" s="95">
        <f>Óvoda!P72+Étkeztetés!O91</f>
        <v>0</v>
      </c>
      <c r="N61" s="98">
        <f>Óvoda!Q72+Étkeztetés!P91</f>
        <v>0</v>
      </c>
      <c r="O61" s="550">
        <f>Óvoda!R72+Étkeztetés!Q91</f>
        <v>0</v>
      </c>
      <c r="P61" s="539">
        <f>Óvoda!S72+Étkeztetés!R91</f>
        <v>0</v>
      </c>
      <c r="Q61" s="445">
        <f>Óvoda!T72+Étkeztetés!S91</f>
        <v>0</v>
      </c>
      <c r="R61" s="95">
        <f>Óvoda!U72+Étkeztetés!T91</f>
        <v>0</v>
      </c>
      <c r="S61" s="98">
        <f>Óvoda!V72+Étkeztetés!U91</f>
        <v>0</v>
      </c>
      <c r="T61" s="489">
        <f>Óvoda!W72+Étkeztetés!V91</f>
        <v>0</v>
      </c>
      <c r="U61" s="97">
        <f>Óvoda!X72+Étkeztetés!W91</f>
        <v>0</v>
      </c>
      <c r="V61" s="99">
        <f>Óvoda!Y72+Étkeztetés!X91</f>
        <v>0</v>
      </c>
    </row>
    <row r="62" spans="1:22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>
        <f>Óvoda!F73+Étkeztetés!F92</f>
        <v>0</v>
      </c>
      <c r="G62" s="399">
        <f>Óvoda!G73+Étkeztetés!G92</f>
        <v>0</v>
      </c>
      <c r="H62" s="575">
        <f>Óvoda!H73+Étkeztetés!H92</f>
        <v>0</v>
      </c>
      <c r="I62" s="462">
        <f>Óvoda!I73+Étkeztetés!I92</f>
        <v>0</v>
      </c>
      <c r="J62" s="97">
        <f>Óvoda!M73+Étkeztetés!L92</f>
        <v>0</v>
      </c>
      <c r="K62" s="95">
        <f>Óvoda!N73+Étkeztetés!M92</f>
        <v>0</v>
      </c>
      <c r="L62" s="95">
        <f>Óvoda!O73+Étkeztetés!N92</f>
        <v>0</v>
      </c>
      <c r="M62" s="95">
        <f>Óvoda!P73+Étkeztetés!O92</f>
        <v>0</v>
      </c>
      <c r="N62" s="98">
        <f>Óvoda!Q73+Étkeztetés!P92</f>
        <v>0</v>
      </c>
      <c r="O62" s="550">
        <f>Óvoda!R73+Étkeztetés!Q92</f>
        <v>0</v>
      </c>
      <c r="P62" s="539">
        <f>Óvoda!S73+Étkeztetés!R92</f>
        <v>0</v>
      </c>
      <c r="Q62" s="445">
        <f>Óvoda!T73+Étkeztetés!S92</f>
        <v>0</v>
      </c>
      <c r="R62" s="95">
        <f>Óvoda!U73+Étkeztetés!T92</f>
        <v>0</v>
      </c>
      <c r="S62" s="98">
        <f>Óvoda!V73+Étkeztetés!U92</f>
        <v>0</v>
      </c>
      <c r="T62" s="489">
        <f>Óvoda!W73+Étkeztetés!V92</f>
        <v>0</v>
      </c>
      <c r="U62" s="97">
        <f>Óvoda!X73+Étkeztetés!W92</f>
        <v>0</v>
      </c>
      <c r="V62" s="99">
        <f>Óvoda!Y73+Étkeztetés!X92</f>
        <v>0</v>
      </c>
    </row>
    <row r="63" spans="1:22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>
        <f>Óvoda!F74+Étkeztetés!F93</f>
        <v>0</v>
      </c>
      <c r="G63" s="399">
        <f>Óvoda!G74+Étkeztetés!G93</f>
        <v>0</v>
      </c>
      <c r="H63" s="575">
        <f>Óvoda!H74+Étkeztetés!H93</f>
        <v>0</v>
      </c>
      <c r="I63" s="462">
        <f>Óvoda!I74+Étkeztetés!I93</f>
        <v>0</v>
      </c>
      <c r="J63" s="97">
        <f>Óvoda!M74+Étkeztetés!L93</f>
        <v>0</v>
      </c>
      <c r="K63" s="95">
        <f>Óvoda!N74+Étkeztetés!M93</f>
        <v>0</v>
      </c>
      <c r="L63" s="95">
        <f>Óvoda!O74+Étkeztetés!N93</f>
        <v>0</v>
      </c>
      <c r="M63" s="95">
        <f>Óvoda!P74+Étkeztetés!O93</f>
        <v>0</v>
      </c>
      <c r="N63" s="98">
        <f>Óvoda!Q74+Étkeztetés!P93</f>
        <v>0</v>
      </c>
      <c r="O63" s="550">
        <f>Óvoda!R74+Étkeztetés!Q93</f>
        <v>0</v>
      </c>
      <c r="P63" s="539">
        <f>Óvoda!S74+Étkeztetés!R93</f>
        <v>0</v>
      </c>
      <c r="Q63" s="445">
        <f>Óvoda!T74+Étkeztetés!S93</f>
        <v>0</v>
      </c>
      <c r="R63" s="95">
        <f>Óvoda!U74+Étkeztetés!T93</f>
        <v>0</v>
      </c>
      <c r="S63" s="98">
        <f>Óvoda!V74+Étkeztetés!U93</f>
        <v>0</v>
      </c>
      <c r="T63" s="489">
        <f>Óvoda!W74+Étkeztetés!V93</f>
        <v>0</v>
      </c>
      <c r="U63" s="97">
        <f>Óvoda!X74+Étkeztetés!W93</f>
        <v>0</v>
      </c>
      <c r="V63" s="99">
        <f>Óvoda!Y74+Étkeztetés!X93</f>
        <v>0</v>
      </c>
    </row>
    <row r="64" spans="1:22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>
        <f>Óvoda!F75+Étkeztetés!F94</f>
        <v>0</v>
      </c>
      <c r="G64" s="399">
        <f>Óvoda!G75+Étkeztetés!G94</f>
        <v>0</v>
      </c>
      <c r="H64" s="575">
        <f>Óvoda!H75+Étkeztetés!H94</f>
        <v>0</v>
      </c>
      <c r="I64" s="462">
        <f>Óvoda!I75+Étkeztetés!I94</f>
        <v>0</v>
      </c>
      <c r="J64" s="97">
        <f>Óvoda!M75+Étkeztetés!L94</f>
        <v>0</v>
      </c>
      <c r="K64" s="95">
        <f>Óvoda!N75+Étkeztetés!M94</f>
        <v>0</v>
      </c>
      <c r="L64" s="95">
        <f>Óvoda!O75+Étkeztetés!N94</f>
        <v>0</v>
      </c>
      <c r="M64" s="95">
        <f>Óvoda!P75+Étkeztetés!O94</f>
        <v>0</v>
      </c>
      <c r="N64" s="98">
        <f>Óvoda!Q75+Étkeztetés!P94</f>
        <v>0</v>
      </c>
      <c r="O64" s="550">
        <f>Óvoda!R75+Étkeztetés!Q94</f>
        <v>0</v>
      </c>
      <c r="P64" s="539">
        <f>Óvoda!S75+Étkeztetés!R94</f>
        <v>0</v>
      </c>
      <c r="Q64" s="445">
        <f>Óvoda!T75+Étkeztetés!S94</f>
        <v>0</v>
      </c>
      <c r="R64" s="95">
        <f>Óvoda!U75+Étkeztetés!T94</f>
        <v>0</v>
      </c>
      <c r="S64" s="98">
        <f>Óvoda!V75+Étkeztetés!U94</f>
        <v>0</v>
      </c>
      <c r="T64" s="489">
        <f>Óvoda!W75+Étkeztetés!V94</f>
        <v>0</v>
      </c>
      <c r="U64" s="97">
        <f>Óvoda!X75+Étkeztetés!W94</f>
        <v>0</v>
      </c>
      <c r="V64" s="99">
        <f>Óvoda!Y75+Étkeztetés!X94</f>
        <v>0</v>
      </c>
    </row>
    <row r="65" spans="1:23" s="18" customFormat="1" hidden="1">
      <c r="A65" s="127" t="s">
        <v>214</v>
      </c>
      <c r="B65" s="116" t="s">
        <v>655</v>
      </c>
      <c r="C65" s="769" t="s">
        <v>215</v>
      </c>
      <c r="D65" s="770"/>
      <c r="E65" s="770"/>
      <c r="F65" s="399">
        <f>Óvoda!F76+Étkeztetés!F95</f>
        <v>0</v>
      </c>
      <c r="G65" s="399">
        <f>Óvoda!G76+Étkeztetés!G95</f>
        <v>0</v>
      </c>
      <c r="H65" s="575">
        <f>Óvoda!H76+Étkeztetés!H95</f>
        <v>0</v>
      </c>
      <c r="I65" s="462">
        <f>Óvoda!I76+Étkeztetés!I95</f>
        <v>0</v>
      </c>
      <c r="J65" s="97">
        <f>Óvoda!M76+Étkeztetés!L95</f>
        <v>0</v>
      </c>
      <c r="K65" s="95">
        <f>Óvoda!N76+Étkeztetés!M95</f>
        <v>0</v>
      </c>
      <c r="L65" s="95">
        <f>Óvoda!O76+Étkeztetés!N95</f>
        <v>0</v>
      </c>
      <c r="M65" s="95">
        <f>Óvoda!P76+Étkeztetés!O95</f>
        <v>0</v>
      </c>
      <c r="N65" s="98">
        <f>Óvoda!Q76+Étkeztetés!P95</f>
        <v>0</v>
      </c>
      <c r="O65" s="550">
        <f>Óvoda!R76+Étkeztetés!Q95</f>
        <v>0</v>
      </c>
      <c r="P65" s="539">
        <f>Óvoda!S76+Étkeztetés!R95</f>
        <v>0</v>
      </c>
      <c r="Q65" s="445">
        <f>Óvoda!T76+Étkeztetés!S95</f>
        <v>0</v>
      </c>
      <c r="R65" s="95">
        <f>Óvoda!U76+Étkeztetés!T95</f>
        <v>0</v>
      </c>
      <c r="S65" s="98">
        <f>Óvoda!V76+Étkeztetés!U95</f>
        <v>0</v>
      </c>
      <c r="T65" s="489">
        <f>Óvoda!W76+Étkeztetés!V95</f>
        <v>0</v>
      </c>
      <c r="U65" s="97">
        <f>Óvoda!X76+Étkeztetés!W95</f>
        <v>0</v>
      </c>
      <c r="V65" s="99">
        <f>Óvoda!Y76+Étkeztetés!X95</f>
        <v>0</v>
      </c>
    </row>
    <row r="66" spans="1:23" s="18" customFormat="1" hidden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Óvoda!F77+Étkeztetés!F96</f>
        <v>0</v>
      </c>
      <c r="G66" s="399">
        <f>Óvoda!G77+Étkeztetés!G96</f>
        <v>0</v>
      </c>
      <c r="H66" s="575">
        <f>Óvoda!H77+Étkeztetés!H96</f>
        <v>0</v>
      </c>
      <c r="I66" s="462">
        <f>Óvoda!I77+Étkeztetés!I96</f>
        <v>0</v>
      </c>
      <c r="J66" s="97">
        <f>Óvoda!M77+Étkeztetés!L96</f>
        <v>0</v>
      </c>
      <c r="K66" s="95">
        <f>Óvoda!N77+Étkeztetés!M96</f>
        <v>0</v>
      </c>
      <c r="L66" s="95">
        <f>Óvoda!O77+Étkeztetés!N96</f>
        <v>0</v>
      </c>
      <c r="M66" s="95">
        <f>Óvoda!P77+Étkeztetés!O96</f>
        <v>0</v>
      </c>
      <c r="N66" s="98">
        <f>Óvoda!Q77+Étkeztetés!P96</f>
        <v>0</v>
      </c>
      <c r="O66" s="550">
        <f>Óvoda!R77+Étkeztetés!Q96</f>
        <v>0</v>
      </c>
      <c r="P66" s="539">
        <f>Óvoda!S77+Étkeztetés!R96</f>
        <v>0</v>
      </c>
      <c r="Q66" s="445">
        <f>Óvoda!T77+Étkeztetés!S96</f>
        <v>0</v>
      </c>
      <c r="R66" s="95">
        <f>Óvoda!U77+Étkeztetés!T96</f>
        <v>0</v>
      </c>
      <c r="S66" s="98">
        <f>Óvoda!V77+Étkeztetés!U96</f>
        <v>0</v>
      </c>
      <c r="T66" s="489">
        <f>Óvoda!W77+Étkeztetés!V96</f>
        <v>0</v>
      </c>
      <c r="U66" s="97">
        <f>Óvoda!X77+Étkeztetés!W96</f>
        <v>0</v>
      </c>
      <c r="V66" s="99">
        <f>Óvoda!Y77+Étkeztetés!X96</f>
        <v>0</v>
      </c>
    </row>
    <row r="67" spans="1:23" hidden="1">
      <c r="B67" s="55"/>
      <c r="C67" s="2"/>
      <c r="D67" s="764" t="s">
        <v>343</v>
      </c>
      <c r="E67" s="764"/>
      <c r="F67" s="406">
        <f>Óvoda!F78+Étkeztetés!F97</f>
        <v>0</v>
      </c>
      <c r="G67" s="406">
        <f>Óvoda!G78+Étkeztetés!G97</f>
        <v>0</v>
      </c>
      <c r="H67" s="582">
        <f>Óvoda!H78+Étkeztetés!H97</f>
        <v>0</v>
      </c>
      <c r="I67" s="471">
        <f>Óvoda!I78+Étkeztetés!I97</f>
        <v>0</v>
      </c>
      <c r="J67" s="42">
        <f>Óvoda!M78+Étkeztetés!L97</f>
        <v>0</v>
      </c>
      <c r="K67" s="1">
        <f>Óvoda!N78+Étkeztetés!M97</f>
        <v>0</v>
      </c>
      <c r="L67" s="1">
        <f>Óvoda!O78+Étkeztetés!N97</f>
        <v>0</v>
      </c>
      <c r="M67" s="1">
        <f>Óvoda!P78+Étkeztetés!O97</f>
        <v>0</v>
      </c>
      <c r="N67" s="81">
        <f>Óvoda!Q78+Étkeztetés!P97</f>
        <v>0</v>
      </c>
      <c r="O67" s="552">
        <f>Óvoda!R78+Étkeztetés!Q97</f>
        <v>0</v>
      </c>
      <c r="P67" s="541">
        <f>Óvoda!S78+Étkeztetés!R97</f>
        <v>0</v>
      </c>
      <c r="Q67" s="447">
        <f>Óvoda!T78+Étkeztetés!S97</f>
        <v>0</v>
      </c>
      <c r="R67" s="1">
        <f>Óvoda!U78+Étkeztetés!T97</f>
        <v>0</v>
      </c>
      <c r="S67" s="81">
        <f>Óvoda!V78+Étkeztetés!U97</f>
        <v>0</v>
      </c>
      <c r="T67" s="490">
        <f>Óvoda!W78+Étkeztetés!V97</f>
        <v>0</v>
      </c>
      <c r="U67" s="42">
        <f>Óvoda!X78+Étkeztetés!W97</f>
        <v>0</v>
      </c>
      <c r="V67" s="44">
        <f>Óvoda!Y78+Étkeztetés!X97</f>
        <v>0</v>
      </c>
      <c r="W67" s="21"/>
    </row>
    <row r="68" spans="1:23" hidden="1">
      <c r="B68" s="55"/>
      <c r="C68" s="2"/>
      <c r="D68" s="764" t="s">
        <v>344</v>
      </c>
      <c r="E68" s="764"/>
      <c r="F68" s="406">
        <f>Óvoda!F79+Étkeztetés!F98</f>
        <v>0</v>
      </c>
      <c r="G68" s="406">
        <f>Óvoda!G79+Étkeztetés!G98</f>
        <v>0</v>
      </c>
      <c r="H68" s="582">
        <f>Óvoda!H79+Étkeztetés!H98</f>
        <v>0</v>
      </c>
      <c r="I68" s="471">
        <f>Óvoda!I79+Étkeztetés!I98</f>
        <v>0</v>
      </c>
      <c r="J68" s="42">
        <f>Óvoda!M79+Étkeztetés!L98</f>
        <v>0</v>
      </c>
      <c r="K68" s="1">
        <f>Óvoda!N79+Étkeztetés!M98</f>
        <v>0</v>
      </c>
      <c r="L68" s="1">
        <f>Óvoda!O79+Étkeztetés!N98</f>
        <v>0</v>
      </c>
      <c r="M68" s="1">
        <f>Óvoda!P79+Étkeztetés!O98</f>
        <v>0</v>
      </c>
      <c r="N68" s="81">
        <f>Óvoda!Q79+Étkeztetés!P98</f>
        <v>0</v>
      </c>
      <c r="O68" s="552">
        <f>Óvoda!R79+Étkeztetés!Q98</f>
        <v>0</v>
      </c>
      <c r="P68" s="541">
        <f>Óvoda!S79+Étkeztetés!R98</f>
        <v>0</v>
      </c>
      <c r="Q68" s="447">
        <f>Óvoda!T79+Étkeztetés!S98</f>
        <v>0</v>
      </c>
      <c r="R68" s="1">
        <f>Óvoda!U79+Étkeztetés!T98</f>
        <v>0</v>
      </c>
      <c r="S68" s="81">
        <f>Óvoda!V79+Étkeztetés!U98</f>
        <v>0</v>
      </c>
      <c r="T68" s="490">
        <f>Óvoda!W79+Étkeztetés!V98</f>
        <v>0</v>
      </c>
      <c r="U68" s="42">
        <f>Óvoda!X79+Étkeztetés!W98</f>
        <v>0</v>
      </c>
      <c r="V68" s="44">
        <f>Óvoda!Y79+Étkeztetés!X98</f>
        <v>0</v>
      </c>
    </row>
    <row r="69" spans="1:23" hidden="1">
      <c r="B69" s="55"/>
      <c r="C69" s="2"/>
      <c r="D69" s="764" t="s">
        <v>345</v>
      </c>
      <c r="E69" s="764"/>
      <c r="F69" s="406">
        <f>Óvoda!F80+Étkeztetés!F99</f>
        <v>0</v>
      </c>
      <c r="G69" s="406">
        <f>Óvoda!G80+Étkeztetés!G99</f>
        <v>0</v>
      </c>
      <c r="H69" s="582">
        <f>Óvoda!H80+Étkeztetés!H99</f>
        <v>0</v>
      </c>
      <c r="I69" s="471">
        <f>Óvoda!I80+Étkeztetés!I99</f>
        <v>0</v>
      </c>
      <c r="J69" s="42">
        <f>Óvoda!M80+Étkeztetés!L99</f>
        <v>0</v>
      </c>
      <c r="K69" s="1">
        <f>Óvoda!N80+Étkeztetés!M99</f>
        <v>0</v>
      </c>
      <c r="L69" s="1">
        <f>Óvoda!O80+Étkeztetés!N99</f>
        <v>0</v>
      </c>
      <c r="M69" s="1">
        <f>Óvoda!P80+Étkeztetés!O99</f>
        <v>0</v>
      </c>
      <c r="N69" s="81">
        <f>Óvoda!Q80+Étkeztetés!P99</f>
        <v>0</v>
      </c>
      <c r="O69" s="552">
        <f>Óvoda!R80+Étkeztetés!Q99</f>
        <v>0</v>
      </c>
      <c r="P69" s="541">
        <f>Óvoda!S80+Étkeztetés!R99</f>
        <v>0</v>
      </c>
      <c r="Q69" s="447">
        <f>Óvoda!T80+Étkeztetés!S99</f>
        <v>0</v>
      </c>
      <c r="R69" s="1">
        <f>Óvoda!U80+Étkeztetés!T99</f>
        <v>0</v>
      </c>
      <c r="S69" s="81">
        <f>Óvoda!V80+Étkeztetés!U99</f>
        <v>0</v>
      </c>
      <c r="T69" s="490">
        <f>Óvoda!W80+Étkeztetés!V99</f>
        <v>0</v>
      </c>
      <c r="U69" s="42">
        <f>Óvoda!X80+Étkeztetés!W99</f>
        <v>0</v>
      </c>
      <c r="V69" s="44">
        <f>Óvoda!Y80+Étkeztetés!X99</f>
        <v>0</v>
      </c>
    </row>
    <row r="70" spans="1:23" s="18" customFormat="1" hidden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Óvoda!F81+Étkeztetés!F100</f>
        <v>0</v>
      </c>
      <c r="G70" s="399">
        <f>Óvoda!G81+Étkeztetés!G100</f>
        <v>0</v>
      </c>
      <c r="H70" s="575">
        <f>Óvoda!H81+Étkeztetés!H100</f>
        <v>0</v>
      </c>
      <c r="I70" s="462">
        <f>Óvoda!I81+Étkeztetés!I100</f>
        <v>0</v>
      </c>
      <c r="J70" s="97">
        <f>Óvoda!M81+Étkeztetés!L100</f>
        <v>0</v>
      </c>
      <c r="K70" s="95">
        <f>Óvoda!N81+Étkeztetés!M100</f>
        <v>0</v>
      </c>
      <c r="L70" s="95">
        <f>Óvoda!O81+Étkeztetés!N100</f>
        <v>0</v>
      </c>
      <c r="M70" s="95">
        <f>Óvoda!P81+Étkeztetés!O100</f>
        <v>0</v>
      </c>
      <c r="N70" s="98">
        <f>Óvoda!Q81+Étkeztetés!P100</f>
        <v>0</v>
      </c>
      <c r="O70" s="550">
        <f>Óvoda!R81+Étkeztetés!Q100</f>
        <v>0</v>
      </c>
      <c r="P70" s="539">
        <f>Óvoda!S81+Étkeztetés!R100</f>
        <v>0</v>
      </c>
      <c r="Q70" s="445">
        <f>Óvoda!T81+Étkeztetés!S100</f>
        <v>0</v>
      </c>
      <c r="R70" s="95">
        <f>Óvoda!U81+Étkeztetés!T100</f>
        <v>0</v>
      </c>
      <c r="S70" s="98">
        <f>Óvoda!V81+Étkeztetés!U100</f>
        <v>0</v>
      </c>
      <c r="T70" s="489">
        <f>Óvoda!W81+Étkeztetés!V100</f>
        <v>0</v>
      </c>
      <c r="U70" s="97">
        <f>Óvoda!X81+Étkeztetés!W100</f>
        <v>0</v>
      </c>
      <c r="V70" s="99">
        <f>Óvoda!Y81+Étkeztetés!X100</f>
        <v>0</v>
      </c>
    </row>
    <row r="71" spans="1:23" hidden="1">
      <c r="B71" s="55"/>
      <c r="C71" s="2"/>
      <c r="D71" s="764" t="s">
        <v>835</v>
      </c>
      <c r="E71" s="764"/>
      <c r="F71" s="406">
        <f>Óvoda!F82+Étkeztetés!F101</f>
        <v>0</v>
      </c>
      <c r="G71" s="406">
        <f>Óvoda!G82+Étkeztetés!G101</f>
        <v>0</v>
      </c>
      <c r="H71" s="582">
        <f>Óvoda!H82+Étkeztetés!H101</f>
        <v>0</v>
      </c>
      <c r="I71" s="471">
        <f>Óvoda!I82+Étkeztetés!I101</f>
        <v>0</v>
      </c>
      <c r="J71" s="42">
        <f>Óvoda!M82+Étkeztetés!L101</f>
        <v>0</v>
      </c>
      <c r="K71" s="1">
        <f>Óvoda!N82+Étkeztetés!M101</f>
        <v>0</v>
      </c>
      <c r="L71" s="1">
        <f>Óvoda!O82+Étkeztetés!N101</f>
        <v>0</v>
      </c>
      <c r="M71" s="1">
        <f>Óvoda!P82+Étkeztetés!O101</f>
        <v>0</v>
      </c>
      <c r="N71" s="81">
        <f>Óvoda!Q82+Étkeztetés!P101</f>
        <v>0</v>
      </c>
      <c r="O71" s="552">
        <f>Óvoda!R82+Étkeztetés!Q101</f>
        <v>0</v>
      </c>
      <c r="P71" s="541">
        <f>Óvoda!S82+Étkeztetés!R101</f>
        <v>0</v>
      </c>
      <c r="Q71" s="447">
        <f>Óvoda!T82+Étkeztetés!S101</f>
        <v>0</v>
      </c>
      <c r="R71" s="1">
        <f>Óvoda!U82+Étkeztetés!T101</f>
        <v>0</v>
      </c>
      <c r="S71" s="81">
        <f>Óvoda!V82+Étkeztetés!U101</f>
        <v>0</v>
      </c>
      <c r="T71" s="490">
        <f>Óvoda!W82+Étkeztetés!V101</f>
        <v>0</v>
      </c>
      <c r="U71" s="42">
        <f>Óvoda!X82+Étkeztetés!W101</f>
        <v>0</v>
      </c>
      <c r="V71" s="44">
        <f>Óvoda!Y82+Étkeztetés!X101</f>
        <v>0</v>
      </c>
    </row>
    <row r="72" spans="1:23" hidden="1">
      <c r="B72" s="55"/>
      <c r="C72" s="2"/>
      <c r="D72" s="764" t="s">
        <v>346</v>
      </c>
      <c r="E72" s="764"/>
      <c r="F72" s="406">
        <f>Óvoda!F83+Étkeztetés!F102</f>
        <v>0</v>
      </c>
      <c r="G72" s="406">
        <f>Óvoda!G83+Étkeztetés!G102</f>
        <v>0</v>
      </c>
      <c r="H72" s="582">
        <f>Óvoda!H83+Étkeztetés!H102</f>
        <v>0</v>
      </c>
      <c r="I72" s="471">
        <f>Óvoda!I83+Étkeztetés!I102</f>
        <v>0</v>
      </c>
      <c r="J72" s="42">
        <f>Óvoda!M83+Étkeztetés!L102</f>
        <v>0</v>
      </c>
      <c r="K72" s="1">
        <f>Óvoda!N83+Étkeztetés!M102</f>
        <v>0</v>
      </c>
      <c r="L72" s="1">
        <f>Óvoda!O83+Étkeztetés!N102</f>
        <v>0</v>
      </c>
      <c r="M72" s="1">
        <f>Óvoda!P83+Étkeztetés!O102</f>
        <v>0</v>
      </c>
      <c r="N72" s="81">
        <f>Óvoda!Q83+Étkeztetés!P102</f>
        <v>0</v>
      </c>
      <c r="O72" s="552">
        <f>Óvoda!R83+Étkeztetés!Q102</f>
        <v>0</v>
      </c>
      <c r="P72" s="541">
        <f>Óvoda!S83+Étkeztetés!R102</f>
        <v>0</v>
      </c>
      <c r="Q72" s="447">
        <f>Óvoda!T83+Étkeztetés!S102</f>
        <v>0</v>
      </c>
      <c r="R72" s="1">
        <f>Óvoda!U83+Étkeztetés!T102</f>
        <v>0</v>
      </c>
      <c r="S72" s="81">
        <f>Óvoda!V83+Étkeztetés!U102</f>
        <v>0</v>
      </c>
      <c r="T72" s="490">
        <f>Óvoda!W83+Étkeztetés!V102</f>
        <v>0</v>
      </c>
      <c r="U72" s="42">
        <f>Óvoda!X83+Étkeztetés!W102</f>
        <v>0</v>
      </c>
      <c r="V72" s="44">
        <f>Óvoda!Y83+Étkeztetés!X102</f>
        <v>0</v>
      </c>
    </row>
    <row r="73" spans="1:23" hidden="1">
      <c r="B73" s="55"/>
      <c r="C73" s="2"/>
      <c r="D73" s="764" t="s">
        <v>836</v>
      </c>
      <c r="E73" s="764"/>
      <c r="F73" s="406">
        <f>Óvoda!F84+Étkeztetés!F103</f>
        <v>0</v>
      </c>
      <c r="G73" s="406">
        <f>Óvoda!G84+Étkeztetés!G103</f>
        <v>0</v>
      </c>
      <c r="H73" s="582">
        <f>Óvoda!H84+Étkeztetés!H103</f>
        <v>0</v>
      </c>
      <c r="I73" s="471">
        <f>Óvoda!I84+Étkeztetés!I103</f>
        <v>0</v>
      </c>
      <c r="J73" s="42">
        <f>Óvoda!M84+Étkeztetés!L103</f>
        <v>0</v>
      </c>
      <c r="K73" s="1">
        <f>Óvoda!N84+Étkeztetés!M103</f>
        <v>0</v>
      </c>
      <c r="L73" s="1">
        <f>Óvoda!O84+Étkeztetés!N103</f>
        <v>0</v>
      </c>
      <c r="M73" s="1">
        <f>Óvoda!P84+Étkeztetés!O103</f>
        <v>0</v>
      </c>
      <c r="N73" s="81">
        <f>Óvoda!Q84+Étkeztetés!P103</f>
        <v>0</v>
      </c>
      <c r="O73" s="552">
        <f>Óvoda!R84+Étkeztetés!Q103</f>
        <v>0</v>
      </c>
      <c r="P73" s="541">
        <f>Óvoda!S84+Étkeztetés!R103</f>
        <v>0</v>
      </c>
      <c r="Q73" s="447">
        <f>Óvoda!T84+Étkeztetés!S103</f>
        <v>0</v>
      </c>
      <c r="R73" s="1">
        <f>Óvoda!U84+Étkeztetés!T103</f>
        <v>0</v>
      </c>
      <c r="S73" s="81">
        <f>Óvoda!V84+Étkeztetés!U103</f>
        <v>0</v>
      </c>
      <c r="T73" s="490">
        <f>Óvoda!W84+Étkeztetés!V103</f>
        <v>0</v>
      </c>
      <c r="U73" s="42">
        <f>Óvoda!X84+Étkeztetés!W103</f>
        <v>0</v>
      </c>
      <c r="V73" s="44">
        <f>Óvoda!Y84+Étkeztetés!X103</f>
        <v>0</v>
      </c>
    </row>
    <row r="74" spans="1:23" ht="15.75" hidden="1" thickBot="1">
      <c r="B74" s="55"/>
      <c r="C74" s="2"/>
      <c r="D74" s="764" t="s">
        <v>834</v>
      </c>
      <c r="E74" s="764"/>
      <c r="F74" s="406">
        <f>Óvoda!F85+Étkeztetés!F104</f>
        <v>0</v>
      </c>
      <c r="G74" s="406">
        <f>Óvoda!G85+Étkeztetés!G104</f>
        <v>0</v>
      </c>
      <c r="H74" s="582">
        <f>Óvoda!H85+Étkeztetés!H104</f>
        <v>0</v>
      </c>
      <c r="I74" s="471">
        <f>Óvoda!I85+Étkeztetés!I104</f>
        <v>0</v>
      </c>
      <c r="J74" s="42">
        <f>Óvoda!M85+Étkeztetés!L104</f>
        <v>0</v>
      </c>
      <c r="K74" s="1">
        <f>Óvoda!N85+Étkeztetés!M104</f>
        <v>0</v>
      </c>
      <c r="L74" s="1">
        <f>Óvoda!O85+Étkeztetés!N104</f>
        <v>0</v>
      </c>
      <c r="M74" s="1">
        <f>Óvoda!P85+Étkeztetés!O104</f>
        <v>0</v>
      </c>
      <c r="N74" s="81">
        <f>Óvoda!Q85+Étkeztetés!P104</f>
        <v>0</v>
      </c>
      <c r="O74" s="552">
        <f>Óvoda!R85+Étkeztetés!Q104</f>
        <v>0</v>
      </c>
      <c r="P74" s="541">
        <f>Óvoda!S85+Étkeztetés!R104</f>
        <v>0</v>
      </c>
      <c r="Q74" s="447">
        <f>Óvoda!T85+Étkeztetés!S104</f>
        <v>0</v>
      </c>
      <c r="R74" s="1">
        <f>Óvoda!U85+Étkeztetés!T104</f>
        <v>0</v>
      </c>
      <c r="S74" s="81">
        <f>Óvoda!V85+Étkeztetés!U104</f>
        <v>0</v>
      </c>
      <c r="T74" s="490">
        <f>Óvoda!W85+Étkeztetés!V104</f>
        <v>0</v>
      </c>
      <c r="U74" s="42">
        <f>Óvoda!X85+Étkeztetés!W104</f>
        <v>0</v>
      </c>
      <c r="V74" s="44">
        <f>Óvoda!Y85+Étkeztetés!X104</f>
        <v>0</v>
      </c>
    </row>
    <row r="75" spans="1:23" ht="15.75" thickBot="1">
      <c r="B75" s="100" t="s">
        <v>220</v>
      </c>
      <c r="C75" s="773" t="s">
        <v>221</v>
      </c>
      <c r="D75" s="774"/>
      <c r="E75" s="774"/>
      <c r="F75" s="402">
        <f>Óvoda!F86+Étkeztetés!F105</f>
        <v>16000</v>
      </c>
      <c r="G75" s="402">
        <f>Óvoda!G86+Étkeztetés!G105</f>
        <v>16000</v>
      </c>
      <c r="H75" s="578">
        <f>Óvoda!H86+Étkeztetés!H105</f>
        <v>16000</v>
      </c>
      <c r="I75" s="465">
        <f>Óvoda!I86+Étkeztetés!I105</f>
        <v>16000</v>
      </c>
      <c r="J75" s="89">
        <f>Óvoda!M86+Étkeztetés!L105</f>
        <v>0</v>
      </c>
      <c r="K75" s="87">
        <f>Óvoda!N86+Étkeztetés!M105</f>
        <v>0</v>
      </c>
      <c r="L75" s="87">
        <f>Óvoda!O86+Étkeztetés!N105</f>
        <v>0</v>
      </c>
      <c r="M75" s="87">
        <f>Óvoda!P86+Étkeztetés!O105</f>
        <v>0</v>
      </c>
      <c r="N75" s="90">
        <f>Óvoda!Q86+Étkeztetés!P105</f>
        <v>0</v>
      </c>
      <c r="O75" s="547">
        <f>Óvoda!R86+Étkeztetés!Q105</f>
        <v>0</v>
      </c>
      <c r="P75" s="536">
        <f>Óvoda!S86+Étkeztetés!R105</f>
        <v>0</v>
      </c>
      <c r="Q75" s="442">
        <f>Óvoda!T86+Étkeztetés!S105</f>
        <v>0</v>
      </c>
      <c r="R75" s="87">
        <f>Óvoda!U86+Étkeztetés!T105</f>
        <v>0</v>
      </c>
      <c r="S75" s="90">
        <f>Óvoda!V86+Étkeztetés!U105</f>
        <v>0</v>
      </c>
      <c r="T75" s="486">
        <f>Óvoda!W86+Étkeztetés!V105</f>
        <v>0</v>
      </c>
      <c r="U75" s="89">
        <f>Óvoda!X86+Étkeztetés!W105</f>
        <v>16000</v>
      </c>
      <c r="V75" s="91">
        <f>Óvoda!Y86+Étkeztetés!X105</f>
        <v>0</v>
      </c>
    </row>
    <row r="76" spans="1:23" s="41" customFormat="1" hidden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Óvoda!F87+Étkeztetés!F106</f>
        <v>0</v>
      </c>
      <c r="G76" s="407">
        <f>Óvoda!G87+Étkeztetés!G106</f>
        <v>0</v>
      </c>
      <c r="H76" s="583">
        <f>Óvoda!H87+Étkeztetés!H106</f>
        <v>0</v>
      </c>
      <c r="I76" s="472">
        <f>Óvoda!I87+Étkeztetés!I106</f>
        <v>0</v>
      </c>
      <c r="J76" s="132">
        <f>Óvoda!M87+Étkeztetés!L106</f>
        <v>0</v>
      </c>
      <c r="K76" s="133">
        <f>Óvoda!N87+Étkeztetés!M106</f>
        <v>0</v>
      </c>
      <c r="L76" s="133">
        <f>Óvoda!O87+Étkeztetés!N106</f>
        <v>0</v>
      </c>
      <c r="M76" s="133">
        <f>Óvoda!P87+Étkeztetés!O106</f>
        <v>0</v>
      </c>
      <c r="N76" s="134">
        <f>Óvoda!Q87+Étkeztetés!P106</f>
        <v>0</v>
      </c>
      <c r="O76" s="553">
        <f>Óvoda!R87+Étkeztetés!Q106</f>
        <v>0</v>
      </c>
      <c r="P76" s="542">
        <f>Óvoda!S87+Étkeztetés!R106</f>
        <v>0</v>
      </c>
      <c r="Q76" s="448">
        <f>Óvoda!T87+Étkeztetés!S106</f>
        <v>0</v>
      </c>
      <c r="R76" s="133">
        <f>Óvoda!U87+Étkeztetés!T106</f>
        <v>0</v>
      </c>
      <c r="S76" s="134">
        <f>Óvoda!V87+Étkeztetés!U106</f>
        <v>0</v>
      </c>
      <c r="T76" s="558">
        <f>Óvoda!W87+Étkeztetés!V106</f>
        <v>0</v>
      </c>
      <c r="U76" s="132">
        <f>Óvoda!X87+Étkeztetés!W106</f>
        <v>0</v>
      </c>
      <c r="V76" s="135">
        <f>Óvoda!Y87+Étkeztetés!X106</f>
        <v>0</v>
      </c>
    </row>
    <row r="77" spans="1:23" hidden="1">
      <c r="B77" s="55"/>
      <c r="C77" s="2"/>
      <c r="D77" s="764" t="s">
        <v>347</v>
      </c>
      <c r="E77" s="764"/>
      <c r="F77" s="406">
        <f>Óvoda!F88+Étkeztetés!F107</f>
        <v>0</v>
      </c>
      <c r="G77" s="406">
        <f>Óvoda!G88+Étkeztetés!G107</f>
        <v>0</v>
      </c>
      <c r="H77" s="582">
        <f>Óvoda!H88+Étkeztetés!H107</f>
        <v>0</v>
      </c>
      <c r="I77" s="471">
        <f>Óvoda!I88+Étkeztetés!I107</f>
        <v>0</v>
      </c>
      <c r="J77" s="42">
        <f>Óvoda!M88+Étkeztetés!L107</f>
        <v>0</v>
      </c>
      <c r="K77" s="1">
        <f>Óvoda!N88+Étkeztetés!M107</f>
        <v>0</v>
      </c>
      <c r="L77" s="1">
        <f>Óvoda!O88+Étkeztetés!N107</f>
        <v>0</v>
      </c>
      <c r="M77" s="1">
        <f>Óvoda!P88+Étkeztetés!O107</f>
        <v>0</v>
      </c>
      <c r="N77" s="81">
        <f>Óvoda!Q88+Étkeztetés!P107</f>
        <v>0</v>
      </c>
      <c r="O77" s="552">
        <f>Óvoda!R88+Étkeztetés!Q107</f>
        <v>0</v>
      </c>
      <c r="P77" s="541">
        <f>Óvoda!S88+Étkeztetés!R107</f>
        <v>0</v>
      </c>
      <c r="Q77" s="447">
        <f>Óvoda!T88+Étkeztetés!S107</f>
        <v>0</v>
      </c>
      <c r="R77" s="1">
        <f>Óvoda!U88+Étkeztetés!T107</f>
        <v>0</v>
      </c>
      <c r="S77" s="81">
        <f>Óvoda!V88+Étkeztetés!U107</f>
        <v>0</v>
      </c>
      <c r="T77" s="490">
        <f>Óvoda!W88+Étkeztetés!V107</f>
        <v>0</v>
      </c>
      <c r="U77" s="42">
        <f>Óvoda!X88+Étkeztetés!W107</f>
        <v>0</v>
      </c>
      <c r="V77" s="44">
        <f>Óvoda!Y88+Étkeztetés!X107</f>
        <v>0</v>
      </c>
    </row>
    <row r="78" spans="1:23" hidden="1">
      <c r="B78" s="55"/>
      <c r="C78" s="2"/>
      <c r="D78" s="764" t="s">
        <v>348</v>
      </c>
      <c r="E78" s="764"/>
      <c r="F78" s="406">
        <f>Óvoda!F89+Étkeztetés!F108</f>
        <v>0</v>
      </c>
      <c r="G78" s="406">
        <f>Óvoda!G89+Étkeztetés!G108</f>
        <v>0</v>
      </c>
      <c r="H78" s="582">
        <f>Óvoda!H89+Étkeztetés!H108</f>
        <v>0</v>
      </c>
      <c r="I78" s="471">
        <f>Óvoda!I89+Étkeztetés!I108</f>
        <v>0</v>
      </c>
      <c r="J78" s="42">
        <f>Óvoda!M89+Étkeztetés!L108</f>
        <v>0</v>
      </c>
      <c r="K78" s="1">
        <f>Óvoda!N89+Étkeztetés!M108</f>
        <v>0</v>
      </c>
      <c r="L78" s="1">
        <f>Óvoda!O89+Étkeztetés!N108</f>
        <v>0</v>
      </c>
      <c r="M78" s="1">
        <f>Óvoda!P89+Étkeztetés!O108</f>
        <v>0</v>
      </c>
      <c r="N78" s="81">
        <f>Óvoda!Q89+Étkeztetés!P108</f>
        <v>0</v>
      </c>
      <c r="O78" s="552">
        <f>Óvoda!R89+Étkeztetés!Q108</f>
        <v>0</v>
      </c>
      <c r="P78" s="541">
        <f>Óvoda!S89+Étkeztetés!R108</f>
        <v>0</v>
      </c>
      <c r="Q78" s="447">
        <f>Óvoda!T89+Étkeztetés!S108</f>
        <v>0</v>
      </c>
      <c r="R78" s="1">
        <f>Óvoda!U89+Étkeztetés!T108</f>
        <v>0</v>
      </c>
      <c r="S78" s="81">
        <f>Óvoda!V89+Étkeztetés!U108</f>
        <v>0</v>
      </c>
      <c r="T78" s="490">
        <f>Óvoda!W89+Étkeztetés!V108</f>
        <v>0</v>
      </c>
      <c r="U78" s="42">
        <f>Óvoda!X89+Étkeztetés!W108</f>
        <v>0</v>
      </c>
      <c r="V78" s="44">
        <f>Óvoda!Y89+Étkeztetés!X108</f>
        <v>0</v>
      </c>
    </row>
    <row r="79" spans="1:23" hidden="1">
      <c r="B79" s="125" t="s">
        <v>837</v>
      </c>
      <c r="C79" s="775" t="s">
        <v>838</v>
      </c>
      <c r="D79" s="776"/>
      <c r="E79" s="776"/>
      <c r="F79" s="407">
        <f>Óvoda!F90+Étkeztetés!F109</f>
        <v>0</v>
      </c>
      <c r="G79" s="407">
        <f>Óvoda!G90+Étkeztetés!G109</f>
        <v>0</v>
      </c>
      <c r="H79" s="583">
        <f>Óvoda!H90+Étkeztetés!H109</f>
        <v>0</v>
      </c>
      <c r="I79" s="472">
        <f>Óvoda!I90+Étkeztetés!I109</f>
        <v>0</v>
      </c>
      <c r="J79" s="132">
        <f>Óvoda!M90+Étkeztetés!L109</f>
        <v>0</v>
      </c>
      <c r="K79" s="133">
        <f>Óvoda!N90+Étkeztetés!M109</f>
        <v>0</v>
      </c>
      <c r="L79" s="133">
        <f>Óvoda!O90+Étkeztetés!N109</f>
        <v>0</v>
      </c>
      <c r="M79" s="133">
        <f>Óvoda!P90+Étkeztetés!O109</f>
        <v>0</v>
      </c>
      <c r="N79" s="134">
        <f>Óvoda!Q90+Étkeztetés!P109</f>
        <v>0</v>
      </c>
      <c r="O79" s="553">
        <f>Óvoda!R90+Étkeztetés!Q109</f>
        <v>0</v>
      </c>
      <c r="P79" s="542">
        <f>Óvoda!S90+Étkeztetés!R109</f>
        <v>0</v>
      </c>
      <c r="Q79" s="448">
        <f>Óvoda!T90+Étkeztetés!S109</f>
        <v>0</v>
      </c>
      <c r="R79" s="133">
        <f>Óvoda!U90+Étkeztetés!T109</f>
        <v>0</v>
      </c>
      <c r="S79" s="134">
        <f>Óvoda!V90+Étkeztetés!U109</f>
        <v>0</v>
      </c>
      <c r="T79" s="558">
        <f>Óvoda!W90+Étkeztetés!V109</f>
        <v>0</v>
      </c>
      <c r="U79" s="132">
        <f>Óvoda!X90+Étkeztetés!W109</f>
        <v>0</v>
      </c>
      <c r="V79" s="135">
        <f>Óvoda!Y90+Étkeztetés!X109</f>
        <v>0</v>
      </c>
    </row>
    <row r="80" spans="1:23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Óvoda!F91+Étkeztetés!F110</f>
        <v>0</v>
      </c>
      <c r="G80" s="398">
        <f>Óvoda!G91+Étkeztetés!G110</f>
        <v>0</v>
      </c>
      <c r="H80" s="574">
        <f>Óvoda!H91+Étkeztetés!H110</f>
        <v>0</v>
      </c>
      <c r="I80" s="461">
        <f>Óvoda!I91+Étkeztetés!I110</f>
        <v>0</v>
      </c>
      <c r="J80" s="192">
        <f>Óvoda!M91+Étkeztetés!L110</f>
        <v>0</v>
      </c>
      <c r="K80" s="193">
        <f>Óvoda!N91+Étkeztetés!M110</f>
        <v>0</v>
      </c>
      <c r="L80" s="193">
        <f>Óvoda!O91+Étkeztetés!N110</f>
        <v>0</v>
      </c>
      <c r="M80" s="193">
        <f>Óvoda!P91+Étkeztetés!O110</f>
        <v>0</v>
      </c>
      <c r="N80" s="194">
        <f>Óvoda!Q91+Étkeztetés!P110</f>
        <v>0</v>
      </c>
      <c r="O80" s="549">
        <f>Óvoda!R91+Étkeztetés!Q110</f>
        <v>0</v>
      </c>
      <c r="P80" s="538">
        <f>Óvoda!S91+Étkeztetés!R110</f>
        <v>0</v>
      </c>
      <c r="Q80" s="444">
        <f>Óvoda!T91+Étkeztetés!S110</f>
        <v>0</v>
      </c>
      <c r="R80" s="193">
        <f>Óvoda!U91+Étkeztetés!T110</f>
        <v>0</v>
      </c>
      <c r="S80" s="194">
        <f>Óvoda!V91+Étkeztetés!U110</f>
        <v>0</v>
      </c>
      <c r="T80" s="492">
        <f>Óvoda!W91+Étkeztetés!V110</f>
        <v>0</v>
      </c>
      <c r="U80" s="192">
        <f>Óvoda!X91+Étkeztetés!W110</f>
        <v>0</v>
      </c>
      <c r="V80" s="195">
        <f>Óvoda!Y91+Étkeztetés!X110</f>
        <v>0</v>
      </c>
    </row>
    <row r="81" spans="1:22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Óvoda!F92+Étkeztetés!F111</f>
        <v>0</v>
      </c>
      <c r="G81" s="398">
        <f>Óvoda!G92+Étkeztetés!G111</f>
        <v>0</v>
      </c>
      <c r="H81" s="574">
        <f>Óvoda!H92+Étkeztetés!H111</f>
        <v>0</v>
      </c>
      <c r="I81" s="461">
        <f>Óvoda!I92+Étkeztetés!I111</f>
        <v>0</v>
      </c>
      <c r="J81" s="192">
        <f>Óvoda!M92+Étkeztetés!L111</f>
        <v>0</v>
      </c>
      <c r="K81" s="193">
        <f>Óvoda!N92+Étkeztetés!M111</f>
        <v>0</v>
      </c>
      <c r="L81" s="193">
        <f>Óvoda!O92+Étkeztetés!N111</f>
        <v>0</v>
      </c>
      <c r="M81" s="193">
        <f>Óvoda!P92+Étkeztetés!O111</f>
        <v>0</v>
      </c>
      <c r="N81" s="194">
        <f>Óvoda!Q92+Étkeztetés!P111</f>
        <v>0</v>
      </c>
      <c r="O81" s="549">
        <f>Óvoda!R92+Étkeztetés!Q111</f>
        <v>0</v>
      </c>
      <c r="P81" s="538">
        <f>Óvoda!S92+Étkeztetés!R111</f>
        <v>0</v>
      </c>
      <c r="Q81" s="444">
        <f>Óvoda!T92+Étkeztetés!S111</f>
        <v>0</v>
      </c>
      <c r="R81" s="193">
        <f>Óvoda!U92+Étkeztetés!T111</f>
        <v>0</v>
      </c>
      <c r="S81" s="194">
        <f>Óvoda!V92+Étkeztetés!U111</f>
        <v>0</v>
      </c>
      <c r="T81" s="492">
        <f>Óvoda!W92+Étkeztetés!V111</f>
        <v>0</v>
      </c>
      <c r="U81" s="192">
        <f>Óvoda!X92+Étkeztetés!W111</f>
        <v>0</v>
      </c>
      <c r="V81" s="195">
        <f>Óvoda!Y92+Étkeztetés!X111</f>
        <v>0</v>
      </c>
    </row>
    <row r="82" spans="1:22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Óvoda!F93+Étkeztetés!F112</f>
        <v>0</v>
      </c>
      <c r="G82" s="398">
        <f>Óvoda!G93+Étkeztetés!G112</f>
        <v>0</v>
      </c>
      <c r="H82" s="574">
        <f>Óvoda!H93+Étkeztetés!H112</f>
        <v>0</v>
      </c>
      <c r="I82" s="461">
        <f>Óvoda!I93+Étkeztetés!I112</f>
        <v>0</v>
      </c>
      <c r="J82" s="192">
        <f>Óvoda!M93+Étkeztetés!L112</f>
        <v>0</v>
      </c>
      <c r="K82" s="193">
        <f>Óvoda!N93+Étkeztetés!M112</f>
        <v>0</v>
      </c>
      <c r="L82" s="193">
        <f>Óvoda!O93+Étkeztetés!N112</f>
        <v>0</v>
      </c>
      <c r="M82" s="193">
        <f>Óvoda!P93+Étkeztetés!O112</f>
        <v>0</v>
      </c>
      <c r="N82" s="194">
        <f>Óvoda!Q93+Étkeztetés!P112</f>
        <v>0</v>
      </c>
      <c r="O82" s="549">
        <f>Óvoda!R93+Étkeztetés!Q112</f>
        <v>0</v>
      </c>
      <c r="P82" s="538">
        <f>Óvoda!S93+Étkeztetés!R112</f>
        <v>0</v>
      </c>
      <c r="Q82" s="444">
        <f>Óvoda!T93+Étkeztetés!S112</f>
        <v>0</v>
      </c>
      <c r="R82" s="193">
        <f>Óvoda!U93+Étkeztetés!T112</f>
        <v>0</v>
      </c>
      <c r="S82" s="194">
        <f>Óvoda!V93+Étkeztetés!U112</f>
        <v>0</v>
      </c>
      <c r="T82" s="492">
        <f>Óvoda!W93+Étkeztetés!V112</f>
        <v>0</v>
      </c>
      <c r="U82" s="192">
        <f>Óvoda!X93+Étkeztetés!W112</f>
        <v>0</v>
      </c>
      <c r="V82" s="195">
        <f>Óvoda!Y93+Étkeztetés!X112</f>
        <v>0</v>
      </c>
    </row>
    <row r="83" spans="1:22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>
        <f>Óvoda!F94+Étkeztetés!F113</f>
        <v>0</v>
      </c>
      <c r="G83" s="408">
        <f>Óvoda!G94+Étkeztetés!G113</f>
        <v>0</v>
      </c>
      <c r="H83" s="584">
        <f>Óvoda!H94+Étkeztetés!H113</f>
        <v>0</v>
      </c>
      <c r="I83" s="473">
        <f>Óvoda!I94+Étkeztetés!I113</f>
        <v>0</v>
      </c>
      <c r="J83" s="113">
        <f>Óvoda!M94+Étkeztetés!L113</f>
        <v>0</v>
      </c>
      <c r="K83" s="111">
        <f>Óvoda!N94+Étkeztetés!M113</f>
        <v>0</v>
      </c>
      <c r="L83" s="111">
        <f>Óvoda!O94+Étkeztetés!N113</f>
        <v>0</v>
      </c>
      <c r="M83" s="111">
        <f>Óvoda!P94+Étkeztetés!O113</f>
        <v>0</v>
      </c>
      <c r="N83" s="114">
        <f>Óvoda!Q94+Étkeztetés!P113</f>
        <v>0</v>
      </c>
      <c r="O83" s="554">
        <f>Óvoda!R94+Étkeztetés!Q113</f>
        <v>0</v>
      </c>
      <c r="P83" s="543">
        <f>Óvoda!S94+Étkeztetés!R113</f>
        <v>0</v>
      </c>
      <c r="Q83" s="449">
        <f>Óvoda!T94+Étkeztetés!S113</f>
        <v>0</v>
      </c>
      <c r="R83" s="111">
        <f>Óvoda!U94+Étkeztetés!T113</f>
        <v>0</v>
      </c>
      <c r="S83" s="114">
        <f>Óvoda!V94+Étkeztetés!U113</f>
        <v>0</v>
      </c>
      <c r="T83" s="491">
        <f>Óvoda!W94+Étkeztetés!V113</f>
        <v>0</v>
      </c>
      <c r="U83" s="113">
        <f>Óvoda!X94+Étkeztetés!W113</f>
        <v>0</v>
      </c>
      <c r="V83" s="115">
        <f>Óvoda!Y94+Étkeztetés!X113</f>
        <v>0</v>
      </c>
    </row>
    <row r="84" spans="1:22" s="41" customFormat="1" hidden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Óvoda!F95+Étkeztetés!F114</f>
        <v>0</v>
      </c>
      <c r="G84" s="408">
        <f>Óvoda!G95+Étkeztetés!G114</f>
        <v>0</v>
      </c>
      <c r="H84" s="584">
        <f>Óvoda!H95+Étkeztetés!H114</f>
        <v>0</v>
      </c>
      <c r="I84" s="473">
        <f>Óvoda!I95+Étkeztetés!I114</f>
        <v>0</v>
      </c>
      <c r="J84" s="113">
        <f>Óvoda!M95+Étkeztetés!L114</f>
        <v>0</v>
      </c>
      <c r="K84" s="111">
        <f>Óvoda!N95+Étkeztetés!M114</f>
        <v>0</v>
      </c>
      <c r="L84" s="111">
        <f>Óvoda!O95+Étkeztetés!N114</f>
        <v>0</v>
      </c>
      <c r="M84" s="111">
        <f>Óvoda!P95+Étkeztetés!O114</f>
        <v>0</v>
      </c>
      <c r="N84" s="114">
        <f>Óvoda!Q95+Étkeztetés!P114</f>
        <v>0</v>
      </c>
      <c r="O84" s="554">
        <f>Óvoda!R95+Étkeztetés!Q114</f>
        <v>0</v>
      </c>
      <c r="P84" s="543">
        <f>Óvoda!S95+Étkeztetés!R114</f>
        <v>0</v>
      </c>
      <c r="Q84" s="449">
        <f>Óvoda!T95+Étkeztetés!S114</f>
        <v>0</v>
      </c>
      <c r="R84" s="111">
        <f>Óvoda!U95+Étkeztetés!T114</f>
        <v>0</v>
      </c>
      <c r="S84" s="114">
        <f>Óvoda!V95+Étkeztetés!U114</f>
        <v>0</v>
      </c>
      <c r="T84" s="491">
        <f>Óvoda!W95+Étkeztetés!V114</f>
        <v>0</v>
      </c>
      <c r="U84" s="113">
        <f>Óvoda!X95+Étkeztetés!W114</f>
        <v>0</v>
      </c>
      <c r="V84" s="115">
        <f>Óvoda!Y95+Étkeztetés!X114</f>
        <v>0</v>
      </c>
    </row>
    <row r="85" spans="1:22" hidden="1">
      <c r="B85" s="55"/>
      <c r="C85" s="2"/>
      <c r="D85" s="764" t="s">
        <v>370</v>
      </c>
      <c r="E85" s="764"/>
      <c r="F85" s="406">
        <f>Óvoda!F96+Étkeztetés!F115</f>
        <v>0</v>
      </c>
      <c r="G85" s="406">
        <f>Óvoda!G96+Étkeztetés!G115</f>
        <v>0</v>
      </c>
      <c r="H85" s="582">
        <f>Óvoda!H96+Étkeztetés!H115</f>
        <v>0</v>
      </c>
      <c r="I85" s="471">
        <f>Óvoda!I96+Étkeztetés!I115</f>
        <v>0</v>
      </c>
      <c r="J85" s="42">
        <f>Óvoda!M96+Étkeztetés!L115</f>
        <v>0</v>
      </c>
      <c r="K85" s="1">
        <f>Óvoda!N96+Étkeztetés!M115</f>
        <v>0</v>
      </c>
      <c r="L85" s="1">
        <f>Óvoda!O96+Étkeztetés!N115</f>
        <v>0</v>
      </c>
      <c r="M85" s="1">
        <f>Óvoda!P96+Étkeztetés!O115</f>
        <v>0</v>
      </c>
      <c r="N85" s="81">
        <f>Óvoda!Q96+Étkeztetés!P115</f>
        <v>0</v>
      </c>
      <c r="O85" s="552">
        <f>Óvoda!R96+Étkeztetés!Q115</f>
        <v>0</v>
      </c>
      <c r="P85" s="541">
        <f>Óvoda!S96+Étkeztetés!R115</f>
        <v>0</v>
      </c>
      <c r="Q85" s="447">
        <f>Óvoda!T96+Étkeztetés!S115</f>
        <v>0</v>
      </c>
      <c r="R85" s="1">
        <f>Óvoda!U96+Étkeztetés!T115</f>
        <v>0</v>
      </c>
      <c r="S85" s="81">
        <f>Óvoda!V96+Étkeztetés!U115</f>
        <v>0</v>
      </c>
      <c r="T85" s="490">
        <f>Óvoda!W96+Étkeztetés!V115</f>
        <v>0</v>
      </c>
      <c r="U85" s="42">
        <f>Óvoda!X96+Étkeztetés!W115</f>
        <v>0</v>
      </c>
      <c r="V85" s="44">
        <f>Óvoda!Y96+Étkeztetés!X115</f>
        <v>0</v>
      </c>
    </row>
    <row r="86" spans="1:22" hidden="1">
      <c r="B86" s="55"/>
      <c r="C86" s="2"/>
      <c r="D86" s="764" t="s">
        <v>506</v>
      </c>
      <c r="E86" s="764"/>
      <c r="F86" s="406">
        <f>Óvoda!F97+Étkeztetés!F116</f>
        <v>0</v>
      </c>
      <c r="G86" s="406">
        <f>Óvoda!G97+Étkeztetés!G116</f>
        <v>0</v>
      </c>
      <c r="H86" s="582">
        <f>Óvoda!H97+Étkeztetés!H116</f>
        <v>0</v>
      </c>
      <c r="I86" s="471">
        <f>Óvoda!I97+Étkeztetés!I116</f>
        <v>0</v>
      </c>
      <c r="J86" s="42">
        <f>Óvoda!M97+Étkeztetés!L116</f>
        <v>0</v>
      </c>
      <c r="K86" s="1">
        <f>Óvoda!N97+Étkeztetés!M116</f>
        <v>0</v>
      </c>
      <c r="L86" s="1">
        <f>Óvoda!O97+Étkeztetés!N116</f>
        <v>0</v>
      </c>
      <c r="M86" s="1">
        <f>Óvoda!P97+Étkeztetés!O116</f>
        <v>0</v>
      </c>
      <c r="N86" s="81">
        <f>Óvoda!Q97+Étkeztetés!P116</f>
        <v>0</v>
      </c>
      <c r="O86" s="552">
        <f>Óvoda!R97+Étkeztetés!Q116</f>
        <v>0</v>
      </c>
      <c r="P86" s="541">
        <f>Óvoda!S97+Étkeztetés!R116</f>
        <v>0</v>
      </c>
      <c r="Q86" s="447">
        <f>Óvoda!T97+Étkeztetés!S116</f>
        <v>0</v>
      </c>
      <c r="R86" s="1">
        <f>Óvoda!U97+Étkeztetés!T116</f>
        <v>0</v>
      </c>
      <c r="S86" s="81">
        <f>Óvoda!V97+Étkeztetés!U116</f>
        <v>0</v>
      </c>
      <c r="T86" s="490">
        <f>Óvoda!W97+Étkeztetés!V116</f>
        <v>0</v>
      </c>
      <c r="U86" s="42">
        <f>Óvoda!X97+Étkeztetés!W116</f>
        <v>0</v>
      </c>
      <c r="V86" s="44">
        <f>Óvoda!Y97+Étkeztetés!X116</f>
        <v>0</v>
      </c>
    </row>
    <row r="87" spans="1:22" hidden="1">
      <c r="B87" s="55"/>
      <c r="C87" s="2"/>
      <c r="D87" s="764" t="s">
        <v>507</v>
      </c>
      <c r="E87" s="764"/>
      <c r="F87" s="406">
        <f>Óvoda!F98+Étkeztetés!F117</f>
        <v>0</v>
      </c>
      <c r="G87" s="406">
        <f>Óvoda!G98+Étkeztetés!G117</f>
        <v>0</v>
      </c>
      <c r="H87" s="582">
        <f>Óvoda!H98+Étkeztetés!H117</f>
        <v>0</v>
      </c>
      <c r="I87" s="471">
        <f>Óvoda!I98+Étkeztetés!I117</f>
        <v>0</v>
      </c>
      <c r="J87" s="42">
        <f>Óvoda!M98+Étkeztetés!L117</f>
        <v>0</v>
      </c>
      <c r="K87" s="1">
        <f>Óvoda!N98+Étkeztetés!M117</f>
        <v>0</v>
      </c>
      <c r="L87" s="1">
        <f>Óvoda!O98+Étkeztetés!N117</f>
        <v>0</v>
      </c>
      <c r="M87" s="1">
        <f>Óvoda!P98+Étkeztetés!O117</f>
        <v>0</v>
      </c>
      <c r="N87" s="81">
        <f>Óvoda!Q98+Étkeztetés!P117</f>
        <v>0</v>
      </c>
      <c r="O87" s="552">
        <f>Óvoda!R98+Étkeztetés!Q117</f>
        <v>0</v>
      </c>
      <c r="P87" s="541">
        <f>Óvoda!S98+Étkeztetés!R117</f>
        <v>0</v>
      </c>
      <c r="Q87" s="447">
        <f>Óvoda!T98+Étkeztetés!S117</f>
        <v>0</v>
      </c>
      <c r="R87" s="1">
        <f>Óvoda!U98+Étkeztetés!T117</f>
        <v>0</v>
      </c>
      <c r="S87" s="81">
        <f>Óvoda!V98+Étkeztetés!U117</f>
        <v>0</v>
      </c>
      <c r="T87" s="490">
        <f>Óvoda!W98+Étkeztetés!V117</f>
        <v>0</v>
      </c>
      <c r="U87" s="42">
        <f>Óvoda!X98+Étkeztetés!W117</f>
        <v>0</v>
      </c>
      <c r="V87" s="44">
        <f>Óvoda!Y98+Étkeztetés!X117</f>
        <v>0</v>
      </c>
    </row>
    <row r="88" spans="1:22" hidden="1">
      <c r="B88" s="55"/>
      <c r="C88" s="2"/>
      <c r="D88" s="764" t="s">
        <v>508</v>
      </c>
      <c r="E88" s="764"/>
      <c r="F88" s="406">
        <f>Óvoda!F99+Étkeztetés!F118</f>
        <v>0</v>
      </c>
      <c r="G88" s="406">
        <f>Óvoda!G99+Étkeztetés!G118</f>
        <v>0</v>
      </c>
      <c r="H88" s="582">
        <f>Óvoda!H99+Étkeztetés!H118</f>
        <v>0</v>
      </c>
      <c r="I88" s="471">
        <f>Óvoda!I99+Étkeztetés!I118</f>
        <v>0</v>
      </c>
      <c r="J88" s="42">
        <f>Óvoda!M99+Étkeztetés!L118</f>
        <v>0</v>
      </c>
      <c r="K88" s="1">
        <f>Óvoda!N99+Étkeztetés!M118</f>
        <v>0</v>
      </c>
      <c r="L88" s="1">
        <f>Óvoda!O99+Étkeztetés!N118</f>
        <v>0</v>
      </c>
      <c r="M88" s="1">
        <f>Óvoda!P99+Étkeztetés!O118</f>
        <v>0</v>
      </c>
      <c r="N88" s="81">
        <f>Óvoda!Q99+Étkeztetés!P118</f>
        <v>0</v>
      </c>
      <c r="O88" s="552">
        <f>Óvoda!R99+Étkeztetés!Q118</f>
        <v>0</v>
      </c>
      <c r="P88" s="541">
        <f>Óvoda!S99+Étkeztetés!R118</f>
        <v>0</v>
      </c>
      <c r="Q88" s="447">
        <f>Óvoda!T99+Étkeztetés!S118</f>
        <v>0</v>
      </c>
      <c r="R88" s="1">
        <f>Óvoda!U99+Étkeztetés!T118</f>
        <v>0</v>
      </c>
      <c r="S88" s="81">
        <f>Óvoda!V99+Étkeztetés!U118</f>
        <v>0</v>
      </c>
      <c r="T88" s="490">
        <f>Óvoda!W99+Étkeztetés!V118</f>
        <v>0</v>
      </c>
      <c r="U88" s="42">
        <f>Óvoda!X99+Étkeztetés!W118</f>
        <v>0</v>
      </c>
      <c r="V88" s="44">
        <f>Óvoda!Y99+Étkeztetés!X118</f>
        <v>0</v>
      </c>
    </row>
    <row r="89" spans="1:22" hidden="1">
      <c r="B89" s="55"/>
      <c r="C89" s="2"/>
      <c r="D89" s="764" t="s">
        <v>509</v>
      </c>
      <c r="E89" s="764"/>
      <c r="F89" s="406">
        <f>Óvoda!F100+Étkeztetés!F119</f>
        <v>0</v>
      </c>
      <c r="G89" s="406">
        <f>Óvoda!G100+Étkeztetés!G119</f>
        <v>0</v>
      </c>
      <c r="H89" s="582">
        <f>Óvoda!H100+Étkeztetés!H119</f>
        <v>0</v>
      </c>
      <c r="I89" s="471">
        <f>Óvoda!I100+Étkeztetés!I119</f>
        <v>0</v>
      </c>
      <c r="J89" s="42">
        <f>Óvoda!M100+Étkeztetés!L119</f>
        <v>0</v>
      </c>
      <c r="K89" s="1">
        <f>Óvoda!N100+Étkeztetés!M119</f>
        <v>0</v>
      </c>
      <c r="L89" s="1">
        <f>Óvoda!O100+Étkeztetés!N119</f>
        <v>0</v>
      </c>
      <c r="M89" s="1">
        <f>Óvoda!P100+Étkeztetés!O119</f>
        <v>0</v>
      </c>
      <c r="N89" s="81">
        <f>Óvoda!Q100+Étkeztetés!P119</f>
        <v>0</v>
      </c>
      <c r="O89" s="552">
        <f>Óvoda!R100+Étkeztetés!Q119</f>
        <v>0</v>
      </c>
      <c r="P89" s="541">
        <f>Óvoda!S100+Étkeztetés!R119</f>
        <v>0</v>
      </c>
      <c r="Q89" s="447">
        <f>Óvoda!T100+Étkeztetés!S119</f>
        <v>0</v>
      </c>
      <c r="R89" s="1">
        <f>Óvoda!U100+Étkeztetés!T119</f>
        <v>0</v>
      </c>
      <c r="S89" s="81">
        <f>Óvoda!V100+Étkeztetés!U119</f>
        <v>0</v>
      </c>
      <c r="T89" s="490">
        <f>Óvoda!W100+Étkeztetés!V119</f>
        <v>0</v>
      </c>
      <c r="U89" s="42">
        <f>Óvoda!X100+Étkeztetés!W119</f>
        <v>0</v>
      </c>
      <c r="V89" s="44">
        <f>Óvoda!Y100+Étkeztetés!X119</f>
        <v>0</v>
      </c>
    </row>
    <row r="90" spans="1:22" hidden="1">
      <c r="B90" s="55"/>
      <c r="C90" s="2"/>
      <c r="D90" s="764" t="s">
        <v>510</v>
      </c>
      <c r="E90" s="764"/>
      <c r="F90" s="406">
        <f>Óvoda!F101+Étkeztetés!F120</f>
        <v>0</v>
      </c>
      <c r="G90" s="406">
        <f>Óvoda!G101+Étkeztetés!G120</f>
        <v>0</v>
      </c>
      <c r="H90" s="582">
        <f>Óvoda!H101+Étkeztetés!H120</f>
        <v>0</v>
      </c>
      <c r="I90" s="471">
        <f>Óvoda!I101+Étkeztetés!I120</f>
        <v>0</v>
      </c>
      <c r="J90" s="42">
        <f>Óvoda!M101+Étkeztetés!L120</f>
        <v>0</v>
      </c>
      <c r="K90" s="1">
        <f>Óvoda!N101+Étkeztetés!M120</f>
        <v>0</v>
      </c>
      <c r="L90" s="1">
        <f>Óvoda!O101+Étkeztetés!N120</f>
        <v>0</v>
      </c>
      <c r="M90" s="1">
        <f>Óvoda!P101+Étkeztetés!O120</f>
        <v>0</v>
      </c>
      <c r="N90" s="81">
        <f>Óvoda!Q101+Étkeztetés!P120</f>
        <v>0</v>
      </c>
      <c r="O90" s="552">
        <f>Óvoda!R101+Étkeztetés!Q120</f>
        <v>0</v>
      </c>
      <c r="P90" s="541">
        <f>Óvoda!S101+Étkeztetés!R120</f>
        <v>0</v>
      </c>
      <c r="Q90" s="447">
        <f>Óvoda!T101+Étkeztetés!S120</f>
        <v>0</v>
      </c>
      <c r="R90" s="1">
        <f>Óvoda!U101+Étkeztetés!T120</f>
        <v>0</v>
      </c>
      <c r="S90" s="81">
        <f>Óvoda!V101+Étkeztetés!U120</f>
        <v>0</v>
      </c>
      <c r="T90" s="490">
        <f>Óvoda!W101+Étkeztetés!V120</f>
        <v>0</v>
      </c>
      <c r="U90" s="42">
        <f>Óvoda!X101+Étkeztetés!W120</f>
        <v>0</v>
      </c>
      <c r="V90" s="44">
        <f>Óvoda!Y101+Étkeztetés!X120</f>
        <v>0</v>
      </c>
    </row>
    <row r="91" spans="1:22" ht="25.5" hidden="1" customHeight="1">
      <c r="B91" s="55"/>
      <c r="C91" s="2"/>
      <c r="D91" s="735" t="s">
        <v>511</v>
      </c>
      <c r="E91" s="735"/>
      <c r="F91" s="409">
        <f>Óvoda!F102+Étkeztetés!F121</f>
        <v>0</v>
      </c>
      <c r="G91" s="409">
        <f>Óvoda!G102+Étkeztetés!G121</f>
        <v>0</v>
      </c>
      <c r="H91" s="585">
        <f>Óvoda!H102+Étkeztetés!H121</f>
        <v>0</v>
      </c>
      <c r="I91" s="474">
        <f>Óvoda!I102+Étkeztetés!I121</f>
        <v>0</v>
      </c>
      <c r="J91" s="42">
        <f>Óvoda!M102+Étkeztetés!L121</f>
        <v>0</v>
      </c>
      <c r="K91" s="1">
        <f>Óvoda!N102+Étkeztetés!M121</f>
        <v>0</v>
      </c>
      <c r="L91" s="1">
        <f>Óvoda!O102+Étkeztetés!N121</f>
        <v>0</v>
      </c>
      <c r="M91" s="1">
        <f>Óvoda!P102+Étkeztetés!O121</f>
        <v>0</v>
      </c>
      <c r="N91" s="81">
        <f>Óvoda!Q102+Étkeztetés!P121</f>
        <v>0</v>
      </c>
      <c r="O91" s="552">
        <f>Óvoda!R102+Étkeztetés!Q121</f>
        <v>0</v>
      </c>
      <c r="P91" s="541">
        <f>Óvoda!S102+Étkeztetés!R121</f>
        <v>0</v>
      </c>
      <c r="Q91" s="447">
        <f>Óvoda!T102+Étkeztetés!S121</f>
        <v>0</v>
      </c>
      <c r="R91" s="1">
        <f>Óvoda!U102+Étkeztetés!T121</f>
        <v>0</v>
      </c>
      <c r="S91" s="81">
        <f>Óvoda!V102+Étkeztetés!U121</f>
        <v>0</v>
      </c>
      <c r="T91" s="490">
        <f>Óvoda!W102+Étkeztetés!V121</f>
        <v>0</v>
      </c>
      <c r="U91" s="42">
        <f>Óvoda!X102+Étkeztetés!W121</f>
        <v>0</v>
      </c>
      <c r="V91" s="44">
        <f>Óvoda!Y102+Étkeztetés!X121</f>
        <v>0</v>
      </c>
    </row>
    <row r="92" spans="1:22" hidden="1">
      <c r="B92" s="55"/>
      <c r="C92" s="2"/>
      <c r="D92" s="764" t="s">
        <v>805</v>
      </c>
      <c r="E92" s="764"/>
      <c r="F92" s="406">
        <f>Óvoda!F103+Étkeztetés!F122</f>
        <v>0</v>
      </c>
      <c r="G92" s="406">
        <f>Óvoda!G103+Étkeztetés!G122</f>
        <v>0</v>
      </c>
      <c r="H92" s="582">
        <f>Óvoda!H103+Étkeztetés!H122</f>
        <v>0</v>
      </c>
      <c r="I92" s="471">
        <f>Óvoda!I103+Étkeztetés!I122</f>
        <v>0</v>
      </c>
      <c r="J92" s="42">
        <f>Óvoda!M103+Étkeztetés!L122</f>
        <v>0</v>
      </c>
      <c r="K92" s="1">
        <f>Óvoda!N103+Étkeztetés!M122</f>
        <v>0</v>
      </c>
      <c r="L92" s="1">
        <f>Óvoda!O103+Étkeztetés!N122</f>
        <v>0</v>
      </c>
      <c r="M92" s="1">
        <f>Óvoda!P103+Étkeztetés!O122</f>
        <v>0</v>
      </c>
      <c r="N92" s="81">
        <f>Óvoda!Q103+Étkeztetés!P122</f>
        <v>0</v>
      </c>
      <c r="O92" s="552">
        <f>Óvoda!R103+Étkeztetés!Q122</f>
        <v>0</v>
      </c>
      <c r="P92" s="541">
        <f>Óvoda!S103+Étkeztetés!R122</f>
        <v>0</v>
      </c>
      <c r="Q92" s="447">
        <f>Óvoda!T103+Étkeztetés!S122</f>
        <v>0</v>
      </c>
      <c r="R92" s="1">
        <f>Óvoda!U103+Étkeztetés!T122</f>
        <v>0</v>
      </c>
      <c r="S92" s="81">
        <f>Óvoda!V103+Étkeztetés!U122</f>
        <v>0</v>
      </c>
      <c r="T92" s="490">
        <f>Óvoda!W103+Étkeztetés!V122</f>
        <v>0</v>
      </c>
      <c r="U92" s="42">
        <f>Óvoda!X103+Étkeztetés!W122</f>
        <v>0</v>
      </c>
      <c r="V92" s="44">
        <f>Óvoda!Y103+Étkeztetés!X122</f>
        <v>0</v>
      </c>
    </row>
    <row r="93" spans="1:22" ht="25.5" hidden="1" customHeight="1">
      <c r="B93" s="55"/>
      <c r="C93" s="2"/>
      <c r="D93" s="735" t="s">
        <v>512</v>
      </c>
      <c r="E93" s="735"/>
      <c r="F93" s="409">
        <f>Óvoda!F104+Étkeztetés!F123</f>
        <v>0</v>
      </c>
      <c r="G93" s="409">
        <f>Óvoda!G104+Étkeztetés!G123</f>
        <v>0</v>
      </c>
      <c r="H93" s="585">
        <f>Óvoda!H104+Étkeztetés!H123</f>
        <v>0</v>
      </c>
      <c r="I93" s="474">
        <f>Óvoda!I104+Étkeztetés!I123</f>
        <v>0</v>
      </c>
      <c r="J93" s="42">
        <f>Óvoda!M104+Étkeztetés!L123</f>
        <v>0</v>
      </c>
      <c r="K93" s="1">
        <f>Óvoda!N104+Étkeztetés!M123</f>
        <v>0</v>
      </c>
      <c r="L93" s="1">
        <f>Óvoda!O104+Étkeztetés!N123</f>
        <v>0</v>
      </c>
      <c r="M93" s="1">
        <f>Óvoda!P104+Étkeztetés!O123</f>
        <v>0</v>
      </c>
      <c r="N93" s="81">
        <f>Óvoda!Q104+Étkeztetés!P123</f>
        <v>0</v>
      </c>
      <c r="O93" s="552">
        <f>Óvoda!R104+Étkeztetés!Q123</f>
        <v>0</v>
      </c>
      <c r="P93" s="541">
        <f>Óvoda!S104+Étkeztetés!R123</f>
        <v>0</v>
      </c>
      <c r="Q93" s="447">
        <f>Óvoda!T104+Étkeztetés!S123</f>
        <v>0</v>
      </c>
      <c r="R93" s="1">
        <f>Óvoda!U104+Étkeztetés!T123</f>
        <v>0</v>
      </c>
      <c r="S93" s="81">
        <f>Óvoda!V104+Étkeztetés!U123</f>
        <v>0</v>
      </c>
      <c r="T93" s="490">
        <f>Óvoda!W104+Étkeztetés!V123</f>
        <v>0</v>
      </c>
      <c r="U93" s="42">
        <f>Óvoda!X104+Étkeztetés!W123</f>
        <v>0</v>
      </c>
      <c r="V93" s="44">
        <f>Óvoda!Y104+Étkeztetés!X123</f>
        <v>0</v>
      </c>
    </row>
    <row r="94" spans="1:22" ht="25.5" hidden="1" customHeight="1">
      <c r="B94" s="55"/>
      <c r="C94" s="2"/>
      <c r="D94" s="735" t="s">
        <v>513</v>
      </c>
      <c r="E94" s="735"/>
      <c r="F94" s="409">
        <f>Óvoda!F105+Étkeztetés!F124</f>
        <v>0</v>
      </c>
      <c r="G94" s="409">
        <f>Óvoda!G105+Étkeztetés!G124</f>
        <v>0</v>
      </c>
      <c r="H94" s="585">
        <f>Óvoda!H105+Étkeztetés!H124</f>
        <v>0</v>
      </c>
      <c r="I94" s="474">
        <f>Óvoda!I105+Étkeztetés!I124</f>
        <v>0</v>
      </c>
      <c r="J94" s="42">
        <f>Óvoda!M105+Étkeztetés!L124</f>
        <v>0</v>
      </c>
      <c r="K94" s="1">
        <f>Óvoda!N105+Étkeztetés!M124</f>
        <v>0</v>
      </c>
      <c r="L94" s="1">
        <f>Óvoda!O105+Étkeztetés!N124</f>
        <v>0</v>
      </c>
      <c r="M94" s="1">
        <f>Óvoda!P105+Étkeztetés!O124</f>
        <v>0</v>
      </c>
      <c r="N94" s="81">
        <f>Óvoda!Q105+Étkeztetés!P124</f>
        <v>0</v>
      </c>
      <c r="O94" s="552">
        <f>Óvoda!R105+Étkeztetés!Q124</f>
        <v>0</v>
      </c>
      <c r="P94" s="541">
        <f>Óvoda!S105+Étkeztetés!R124</f>
        <v>0</v>
      </c>
      <c r="Q94" s="447">
        <f>Óvoda!T105+Étkeztetés!S124</f>
        <v>0</v>
      </c>
      <c r="R94" s="1">
        <f>Óvoda!U105+Étkeztetés!T124</f>
        <v>0</v>
      </c>
      <c r="S94" s="81">
        <f>Óvoda!V105+Étkeztetés!U124</f>
        <v>0</v>
      </c>
      <c r="T94" s="490">
        <f>Óvoda!W105+Étkeztetés!V124</f>
        <v>0</v>
      </c>
      <c r="U94" s="42">
        <f>Óvoda!X105+Étkeztetés!W124</f>
        <v>0</v>
      </c>
      <c r="V94" s="44">
        <f>Óvoda!Y105+Étkeztetés!X124</f>
        <v>0</v>
      </c>
    </row>
    <row r="95" spans="1:22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Óvoda!F106+Étkeztetés!F125</f>
        <v>0</v>
      </c>
      <c r="G95" s="408">
        <f>Óvoda!G106+Étkeztetés!G125</f>
        <v>0</v>
      </c>
      <c r="H95" s="584">
        <f>Óvoda!H106+Étkeztetés!H125</f>
        <v>0</v>
      </c>
      <c r="I95" s="473">
        <f>Óvoda!I106+Étkeztetés!I125</f>
        <v>0</v>
      </c>
      <c r="J95" s="113">
        <f>Óvoda!M106+Étkeztetés!L125</f>
        <v>0</v>
      </c>
      <c r="K95" s="111">
        <f>Óvoda!N106+Étkeztetés!M125</f>
        <v>0</v>
      </c>
      <c r="L95" s="111">
        <f>Óvoda!O106+Étkeztetés!N125</f>
        <v>0</v>
      </c>
      <c r="M95" s="111">
        <f>Óvoda!P106+Étkeztetés!O125</f>
        <v>0</v>
      </c>
      <c r="N95" s="114">
        <f>Óvoda!Q106+Étkeztetés!P125</f>
        <v>0</v>
      </c>
      <c r="O95" s="554">
        <f>Óvoda!R106+Étkeztetés!Q125</f>
        <v>0</v>
      </c>
      <c r="P95" s="543">
        <f>Óvoda!S106+Étkeztetés!R125</f>
        <v>0</v>
      </c>
      <c r="Q95" s="449">
        <f>Óvoda!T106+Étkeztetés!S125</f>
        <v>0</v>
      </c>
      <c r="R95" s="111">
        <f>Óvoda!U106+Étkeztetés!T125</f>
        <v>0</v>
      </c>
      <c r="S95" s="114">
        <f>Óvoda!V106+Étkeztetés!U125</f>
        <v>0</v>
      </c>
      <c r="T95" s="491">
        <f>Óvoda!W106+Étkeztetés!V125</f>
        <v>0</v>
      </c>
      <c r="U95" s="113">
        <f>Óvoda!X106+Étkeztetés!W125</f>
        <v>0</v>
      </c>
      <c r="V95" s="115">
        <f>Óvoda!Y106+Étkeztetés!X125</f>
        <v>0</v>
      </c>
    </row>
    <row r="96" spans="1:22" hidden="1">
      <c r="B96" s="55"/>
      <c r="C96" s="2"/>
      <c r="D96" s="764" t="s">
        <v>369</v>
      </c>
      <c r="E96" s="764"/>
      <c r="F96" s="406">
        <f>Óvoda!F107+Étkeztetés!F126</f>
        <v>0</v>
      </c>
      <c r="G96" s="406">
        <f>Óvoda!G107+Étkeztetés!G126</f>
        <v>0</v>
      </c>
      <c r="H96" s="582">
        <f>Óvoda!H107+Étkeztetés!H126</f>
        <v>0</v>
      </c>
      <c r="I96" s="471">
        <f>Óvoda!I107+Étkeztetés!I126</f>
        <v>0</v>
      </c>
      <c r="J96" s="42">
        <f>Óvoda!M107+Étkeztetés!L126</f>
        <v>0</v>
      </c>
      <c r="K96" s="1">
        <f>Óvoda!N107+Étkeztetés!M126</f>
        <v>0</v>
      </c>
      <c r="L96" s="1">
        <f>Óvoda!O107+Étkeztetés!N126</f>
        <v>0</v>
      </c>
      <c r="M96" s="1">
        <f>Óvoda!P107+Étkeztetés!O126</f>
        <v>0</v>
      </c>
      <c r="N96" s="81">
        <f>Óvoda!Q107+Étkeztetés!P126</f>
        <v>0</v>
      </c>
      <c r="O96" s="552">
        <f>Óvoda!R107+Étkeztetés!Q126</f>
        <v>0</v>
      </c>
      <c r="P96" s="541">
        <f>Óvoda!S107+Étkeztetés!R126</f>
        <v>0</v>
      </c>
      <c r="Q96" s="447">
        <f>Óvoda!T107+Étkeztetés!S126</f>
        <v>0</v>
      </c>
      <c r="R96" s="1">
        <f>Óvoda!U107+Étkeztetés!T126</f>
        <v>0</v>
      </c>
      <c r="S96" s="81">
        <f>Óvoda!V107+Étkeztetés!U126</f>
        <v>0</v>
      </c>
      <c r="T96" s="490">
        <f>Óvoda!W107+Étkeztetés!V126</f>
        <v>0</v>
      </c>
      <c r="U96" s="42">
        <f>Óvoda!X107+Étkeztetés!W126</f>
        <v>0</v>
      </c>
      <c r="V96" s="44">
        <f>Óvoda!Y107+Étkeztetés!X126</f>
        <v>0</v>
      </c>
    </row>
    <row r="97" spans="1:22" hidden="1">
      <c r="B97" s="55"/>
      <c r="C97" s="2"/>
      <c r="D97" s="764" t="s">
        <v>514</v>
      </c>
      <c r="E97" s="764"/>
      <c r="F97" s="406">
        <f>Óvoda!F108+Étkeztetés!F127</f>
        <v>0</v>
      </c>
      <c r="G97" s="406">
        <f>Óvoda!G108+Étkeztetés!G127</f>
        <v>0</v>
      </c>
      <c r="H97" s="582">
        <f>Óvoda!H108+Étkeztetés!H127</f>
        <v>0</v>
      </c>
      <c r="I97" s="471">
        <f>Óvoda!I108+Étkeztetés!I127</f>
        <v>0</v>
      </c>
      <c r="J97" s="42">
        <f>Óvoda!M108+Étkeztetés!L127</f>
        <v>0</v>
      </c>
      <c r="K97" s="1">
        <f>Óvoda!N108+Étkeztetés!M127</f>
        <v>0</v>
      </c>
      <c r="L97" s="1">
        <f>Óvoda!O108+Étkeztetés!N127</f>
        <v>0</v>
      </c>
      <c r="M97" s="1">
        <f>Óvoda!P108+Étkeztetés!O127</f>
        <v>0</v>
      </c>
      <c r="N97" s="81">
        <f>Óvoda!Q108+Étkeztetés!P127</f>
        <v>0</v>
      </c>
      <c r="O97" s="552">
        <f>Óvoda!R108+Étkeztetés!Q127</f>
        <v>0</v>
      </c>
      <c r="P97" s="541">
        <f>Óvoda!S108+Étkeztetés!R127</f>
        <v>0</v>
      </c>
      <c r="Q97" s="447">
        <f>Óvoda!T108+Étkeztetés!S127</f>
        <v>0</v>
      </c>
      <c r="R97" s="1">
        <f>Óvoda!U108+Étkeztetés!T127</f>
        <v>0</v>
      </c>
      <c r="S97" s="81">
        <f>Óvoda!V108+Étkeztetés!U127</f>
        <v>0</v>
      </c>
      <c r="T97" s="490">
        <f>Óvoda!W108+Étkeztetés!V127</f>
        <v>0</v>
      </c>
      <c r="U97" s="42">
        <f>Óvoda!X108+Étkeztetés!W127</f>
        <v>0</v>
      </c>
      <c r="V97" s="44">
        <f>Óvoda!Y108+Étkeztetés!X127</f>
        <v>0</v>
      </c>
    </row>
    <row r="98" spans="1:22" hidden="1">
      <c r="B98" s="55"/>
      <c r="C98" s="2"/>
      <c r="D98" s="764" t="s">
        <v>516</v>
      </c>
      <c r="E98" s="764"/>
      <c r="F98" s="406">
        <f>Óvoda!F109+Étkeztetés!F128</f>
        <v>0</v>
      </c>
      <c r="G98" s="406">
        <f>Óvoda!G109+Étkeztetés!G128</f>
        <v>0</v>
      </c>
      <c r="H98" s="582">
        <f>Óvoda!H109+Étkeztetés!H128</f>
        <v>0</v>
      </c>
      <c r="I98" s="471">
        <f>Óvoda!I109+Étkeztetés!I128</f>
        <v>0</v>
      </c>
      <c r="J98" s="42">
        <f>Óvoda!M109+Étkeztetés!L128</f>
        <v>0</v>
      </c>
      <c r="K98" s="1">
        <f>Óvoda!N109+Étkeztetés!M128</f>
        <v>0</v>
      </c>
      <c r="L98" s="1">
        <f>Óvoda!O109+Étkeztetés!N128</f>
        <v>0</v>
      </c>
      <c r="M98" s="1">
        <f>Óvoda!P109+Étkeztetés!O128</f>
        <v>0</v>
      </c>
      <c r="N98" s="81">
        <f>Óvoda!Q109+Étkeztetés!P128</f>
        <v>0</v>
      </c>
      <c r="O98" s="552">
        <f>Óvoda!R109+Étkeztetés!Q128</f>
        <v>0</v>
      </c>
      <c r="P98" s="541">
        <f>Óvoda!S109+Étkeztetés!R128</f>
        <v>0</v>
      </c>
      <c r="Q98" s="447">
        <f>Óvoda!T109+Étkeztetés!S128</f>
        <v>0</v>
      </c>
      <c r="R98" s="1">
        <f>Óvoda!U109+Étkeztetés!T128</f>
        <v>0</v>
      </c>
      <c r="S98" s="81">
        <f>Óvoda!V109+Étkeztetés!U128</f>
        <v>0</v>
      </c>
      <c r="T98" s="490">
        <f>Óvoda!W109+Étkeztetés!V128</f>
        <v>0</v>
      </c>
      <c r="U98" s="42">
        <f>Óvoda!X109+Étkeztetés!W128</f>
        <v>0</v>
      </c>
      <c r="V98" s="44">
        <f>Óvoda!Y109+Étkeztetés!X128</f>
        <v>0</v>
      </c>
    </row>
    <row r="99" spans="1:22" hidden="1">
      <c r="B99" s="55"/>
      <c r="C99" s="2"/>
      <c r="D99" s="764" t="s">
        <v>808</v>
      </c>
      <c r="E99" s="764"/>
      <c r="F99" s="406">
        <f>Óvoda!F110+Étkeztetés!F129</f>
        <v>0</v>
      </c>
      <c r="G99" s="406">
        <f>Óvoda!G110+Étkeztetés!G129</f>
        <v>0</v>
      </c>
      <c r="H99" s="582">
        <f>Óvoda!H110+Étkeztetés!H129</f>
        <v>0</v>
      </c>
      <c r="I99" s="471">
        <f>Óvoda!I110+Étkeztetés!I129</f>
        <v>0</v>
      </c>
      <c r="J99" s="42">
        <f>Óvoda!M110+Étkeztetés!L129</f>
        <v>0</v>
      </c>
      <c r="K99" s="1">
        <f>Óvoda!N110+Étkeztetés!M129</f>
        <v>0</v>
      </c>
      <c r="L99" s="1">
        <f>Óvoda!O110+Étkeztetés!N129</f>
        <v>0</v>
      </c>
      <c r="M99" s="1">
        <f>Óvoda!P110+Étkeztetés!O129</f>
        <v>0</v>
      </c>
      <c r="N99" s="81">
        <f>Óvoda!Q110+Étkeztetés!P129</f>
        <v>0</v>
      </c>
      <c r="O99" s="552">
        <f>Óvoda!R110+Étkeztetés!Q129</f>
        <v>0</v>
      </c>
      <c r="P99" s="541">
        <f>Óvoda!S110+Étkeztetés!R129</f>
        <v>0</v>
      </c>
      <c r="Q99" s="447">
        <f>Óvoda!T110+Étkeztetés!S129</f>
        <v>0</v>
      </c>
      <c r="R99" s="1">
        <f>Óvoda!U110+Étkeztetés!T129</f>
        <v>0</v>
      </c>
      <c r="S99" s="81">
        <f>Óvoda!V110+Étkeztetés!U129</f>
        <v>0</v>
      </c>
      <c r="T99" s="490">
        <f>Óvoda!W110+Étkeztetés!V129</f>
        <v>0</v>
      </c>
      <c r="U99" s="42">
        <f>Óvoda!X110+Étkeztetés!W129</f>
        <v>0</v>
      </c>
      <c r="V99" s="44">
        <f>Óvoda!Y110+Étkeztetés!X129</f>
        <v>0</v>
      </c>
    </row>
    <row r="100" spans="1:22" hidden="1">
      <c r="B100" s="55"/>
      <c r="C100" s="2"/>
      <c r="D100" s="764" t="s">
        <v>521</v>
      </c>
      <c r="E100" s="764"/>
      <c r="F100" s="406">
        <f>Óvoda!F111+Étkeztetés!F130</f>
        <v>0</v>
      </c>
      <c r="G100" s="406">
        <f>Óvoda!G111+Étkeztetés!G130</f>
        <v>0</v>
      </c>
      <c r="H100" s="582">
        <f>Óvoda!H111+Étkeztetés!H130</f>
        <v>0</v>
      </c>
      <c r="I100" s="471">
        <f>Óvoda!I111+Étkeztetés!I130</f>
        <v>0</v>
      </c>
      <c r="J100" s="42">
        <f>Óvoda!M111+Étkeztetés!L130</f>
        <v>0</v>
      </c>
      <c r="K100" s="1">
        <f>Óvoda!N111+Étkeztetés!M130</f>
        <v>0</v>
      </c>
      <c r="L100" s="1">
        <f>Óvoda!O111+Étkeztetés!N130</f>
        <v>0</v>
      </c>
      <c r="M100" s="1">
        <f>Óvoda!P111+Étkeztetés!O130</f>
        <v>0</v>
      </c>
      <c r="N100" s="81">
        <f>Óvoda!Q111+Étkeztetés!P130</f>
        <v>0</v>
      </c>
      <c r="O100" s="552">
        <f>Óvoda!R111+Étkeztetés!Q130</f>
        <v>0</v>
      </c>
      <c r="P100" s="541">
        <f>Óvoda!S111+Étkeztetés!R130</f>
        <v>0</v>
      </c>
      <c r="Q100" s="447">
        <f>Óvoda!T111+Étkeztetés!S130</f>
        <v>0</v>
      </c>
      <c r="R100" s="1">
        <f>Óvoda!U111+Étkeztetés!T130</f>
        <v>0</v>
      </c>
      <c r="S100" s="81">
        <f>Óvoda!V111+Étkeztetés!U130</f>
        <v>0</v>
      </c>
      <c r="T100" s="490">
        <f>Óvoda!W111+Étkeztetés!V130</f>
        <v>0</v>
      </c>
      <c r="U100" s="42">
        <f>Óvoda!X111+Étkeztetés!W130</f>
        <v>0</v>
      </c>
      <c r="V100" s="44">
        <f>Óvoda!Y111+Étkeztetés!X130</f>
        <v>0</v>
      </c>
    </row>
    <row r="101" spans="1:22" hidden="1">
      <c r="B101" s="55"/>
      <c r="C101" s="2"/>
      <c r="D101" s="764" t="s">
        <v>519</v>
      </c>
      <c r="E101" s="764"/>
      <c r="F101" s="406">
        <f>Óvoda!F112+Étkeztetés!F131</f>
        <v>0</v>
      </c>
      <c r="G101" s="406">
        <f>Óvoda!G112+Étkeztetés!G131</f>
        <v>0</v>
      </c>
      <c r="H101" s="582">
        <f>Óvoda!H112+Étkeztetés!H131</f>
        <v>0</v>
      </c>
      <c r="I101" s="471">
        <f>Óvoda!I112+Étkeztetés!I131</f>
        <v>0</v>
      </c>
      <c r="J101" s="42">
        <f>Óvoda!M112+Étkeztetés!L131</f>
        <v>0</v>
      </c>
      <c r="K101" s="1">
        <f>Óvoda!N112+Étkeztetés!M131</f>
        <v>0</v>
      </c>
      <c r="L101" s="1">
        <f>Óvoda!O112+Étkeztetés!N131</f>
        <v>0</v>
      </c>
      <c r="M101" s="1">
        <f>Óvoda!P112+Étkeztetés!O131</f>
        <v>0</v>
      </c>
      <c r="N101" s="81">
        <f>Óvoda!Q112+Étkeztetés!P131</f>
        <v>0</v>
      </c>
      <c r="O101" s="552">
        <f>Óvoda!R112+Étkeztetés!Q131</f>
        <v>0</v>
      </c>
      <c r="P101" s="541">
        <f>Óvoda!S112+Étkeztetés!R131</f>
        <v>0</v>
      </c>
      <c r="Q101" s="447">
        <f>Óvoda!T112+Étkeztetés!S131</f>
        <v>0</v>
      </c>
      <c r="R101" s="1">
        <f>Óvoda!U112+Étkeztetés!T131</f>
        <v>0</v>
      </c>
      <c r="S101" s="81">
        <f>Óvoda!V112+Étkeztetés!U131</f>
        <v>0</v>
      </c>
      <c r="T101" s="490">
        <f>Óvoda!W112+Étkeztetés!V131</f>
        <v>0</v>
      </c>
      <c r="U101" s="42">
        <f>Óvoda!X112+Étkeztetés!W131</f>
        <v>0</v>
      </c>
      <c r="V101" s="44">
        <f>Óvoda!Y112+Étkeztetés!X131</f>
        <v>0</v>
      </c>
    </row>
    <row r="102" spans="1:22" ht="25.5" hidden="1" customHeight="1">
      <c r="B102" s="55"/>
      <c r="C102" s="2"/>
      <c r="D102" s="735" t="s">
        <v>523</v>
      </c>
      <c r="E102" s="735"/>
      <c r="F102" s="409">
        <f>Óvoda!F113+Étkeztetés!F132</f>
        <v>0</v>
      </c>
      <c r="G102" s="409">
        <f>Óvoda!G113+Étkeztetés!G132</f>
        <v>0</v>
      </c>
      <c r="H102" s="585">
        <f>Óvoda!H113+Étkeztetés!H132</f>
        <v>0</v>
      </c>
      <c r="I102" s="474">
        <f>Óvoda!I113+Étkeztetés!I132</f>
        <v>0</v>
      </c>
      <c r="J102" s="42">
        <f>Óvoda!M113+Étkeztetés!L132</f>
        <v>0</v>
      </c>
      <c r="K102" s="1">
        <f>Óvoda!N113+Étkeztetés!M132</f>
        <v>0</v>
      </c>
      <c r="L102" s="1">
        <f>Óvoda!O113+Étkeztetés!N132</f>
        <v>0</v>
      </c>
      <c r="M102" s="1">
        <f>Óvoda!P113+Étkeztetés!O132</f>
        <v>0</v>
      </c>
      <c r="N102" s="81">
        <f>Óvoda!Q113+Étkeztetés!P132</f>
        <v>0</v>
      </c>
      <c r="O102" s="552">
        <f>Óvoda!R113+Étkeztetés!Q132</f>
        <v>0</v>
      </c>
      <c r="P102" s="541">
        <f>Óvoda!S113+Étkeztetés!R132</f>
        <v>0</v>
      </c>
      <c r="Q102" s="447">
        <f>Óvoda!T113+Étkeztetés!S132</f>
        <v>0</v>
      </c>
      <c r="R102" s="1">
        <f>Óvoda!U113+Étkeztetés!T132</f>
        <v>0</v>
      </c>
      <c r="S102" s="81">
        <f>Óvoda!V113+Étkeztetés!U132</f>
        <v>0</v>
      </c>
      <c r="T102" s="490">
        <f>Óvoda!W113+Étkeztetés!V132</f>
        <v>0</v>
      </c>
      <c r="U102" s="42">
        <f>Óvoda!X113+Étkeztetés!W132</f>
        <v>0</v>
      </c>
      <c r="V102" s="44">
        <f>Óvoda!Y113+Étkeztetés!X132</f>
        <v>0</v>
      </c>
    </row>
    <row r="103" spans="1:22" hidden="1">
      <c r="B103" s="55"/>
      <c r="C103" s="2"/>
      <c r="D103" s="764" t="s">
        <v>807</v>
      </c>
      <c r="E103" s="764"/>
      <c r="F103" s="406">
        <f>Óvoda!F114+Étkeztetés!F133</f>
        <v>0</v>
      </c>
      <c r="G103" s="406">
        <f>Óvoda!G114+Étkeztetés!G133</f>
        <v>0</v>
      </c>
      <c r="H103" s="582">
        <f>Óvoda!H114+Étkeztetés!H133</f>
        <v>0</v>
      </c>
      <c r="I103" s="471">
        <f>Óvoda!I114+Étkeztetés!I133</f>
        <v>0</v>
      </c>
      <c r="J103" s="42">
        <f>Óvoda!M114+Étkeztetés!L133</f>
        <v>0</v>
      </c>
      <c r="K103" s="1">
        <f>Óvoda!N114+Étkeztetés!M133</f>
        <v>0</v>
      </c>
      <c r="L103" s="1">
        <f>Óvoda!O114+Étkeztetés!N133</f>
        <v>0</v>
      </c>
      <c r="M103" s="1">
        <f>Óvoda!P114+Étkeztetés!O133</f>
        <v>0</v>
      </c>
      <c r="N103" s="81">
        <f>Óvoda!Q114+Étkeztetés!P133</f>
        <v>0</v>
      </c>
      <c r="O103" s="552">
        <f>Óvoda!R114+Étkeztetés!Q133</f>
        <v>0</v>
      </c>
      <c r="P103" s="541">
        <f>Óvoda!S114+Étkeztetés!R133</f>
        <v>0</v>
      </c>
      <c r="Q103" s="447">
        <f>Óvoda!T114+Étkeztetés!S133</f>
        <v>0</v>
      </c>
      <c r="R103" s="1">
        <f>Óvoda!U114+Étkeztetés!T133</f>
        <v>0</v>
      </c>
      <c r="S103" s="81">
        <f>Óvoda!V114+Étkeztetés!U133</f>
        <v>0</v>
      </c>
      <c r="T103" s="490">
        <f>Óvoda!W114+Étkeztetés!V133</f>
        <v>0</v>
      </c>
      <c r="U103" s="42">
        <f>Óvoda!X114+Étkeztetés!W133</f>
        <v>0</v>
      </c>
      <c r="V103" s="44">
        <f>Óvoda!Y114+Étkeztetés!X133</f>
        <v>0</v>
      </c>
    </row>
    <row r="104" spans="1:22" ht="25.5" hidden="1" customHeight="1">
      <c r="B104" s="55"/>
      <c r="C104" s="2"/>
      <c r="D104" s="735" t="s">
        <v>526</v>
      </c>
      <c r="E104" s="735"/>
      <c r="F104" s="409">
        <f>Óvoda!F115+Étkeztetés!F134</f>
        <v>0</v>
      </c>
      <c r="G104" s="409">
        <f>Óvoda!G115+Étkeztetés!G134</f>
        <v>0</v>
      </c>
      <c r="H104" s="585">
        <f>Óvoda!H115+Étkeztetés!H134</f>
        <v>0</v>
      </c>
      <c r="I104" s="474">
        <f>Óvoda!I115+Étkeztetés!I134</f>
        <v>0</v>
      </c>
      <c r="J104" s="42">
        <f>Óvoda!M115+Étkeztetés!L134</f>
        <v>0</v>
      </c>
      <c r="K104" s="1">
        <f>Óvoda!N115+Étkeztetés!M134</f>
        <v>0</v>
      </c>
      <c r="L104" s="1">
        <f>Óvoda!O115+Étkeztetés!N134</f>
        <v>0</v>
      </c>
      <c r="M104" s="1">
        <f>Óvoda!P115+Étkeztetés!O134</f>
        <v>0</v>
      </c>
      <c r="N104" s="81">
        <f>Óvoda!Q115+Étkeztetés!P134</f>
        <v>0</v>
      </c>
      <c r="O104" s="552">
        <f>Óvoda!R115+Étkeztetés!Q134</f>
        <v>0</v>
      </c>
      <c r="P104" s="541">
        <f>Óvoda!S115+Étkeztetés!R134</f>
        <v>0</v>
      </c>
      <c r="Q104" s="447">
        <f>Óvoda!T115+Étkeztetés!S134</f>
        <v>0</v>
      </c>
      <c r="R104" s="1">
        <f>Óvoda!U115+Étkeztetés!T134</f>
        <v>0</v>
      </c>
      <c r="S104" s="81">
        <f>Óvoda!V115+Étkeztetés!U134</f>
        <v>0</v>
      </c>
      <c r="T104" s="490">
        <f>Óvoda!W115+Étkeztetés!V134</f>
        <v>0</v>
      </c>
      <c r="U104" s="42">
        <f>Óvoda!X115+Étkeztetés!W134</f>
        <v>0</v>
      </c>
      <c r="V104" s="44">
        <f>Óvoda!Y115+Étkeztetés!X134</f>
        <v>0</v>
      </c>
    </row>
    <row r="105" spans="1:22" ht="25.5" hidden="1" customHeight="1">
      <c r="B105" s="55"/>
      <c r="C105" s="2"/>
      <c r="D105" s="735" t="s">
        <v>528</v>
      </c>
      <c r="E105" s="735"/>
      <c r="F105" s="409">
        <f>Óvoda!F116+Étkeztetés!F135</f>
        <v>0</v>
      </c>
      <c r="G105" s="409">
        <f>Óvoda!G116+Étkeztetés!G135</f>
        <v>0</v>
      </c>
      <c r="H105" s="585">
        <f>Óvoda!H116+Étkeztetés!H135</f>
        <v>0</v>
      </c>
      <c r="I105" s="474">
        <f>Óvoda!I116+Étkeztetés!I135</f>
        <v>0</v>
      </c>
      <c r="J105" s="42">
        <f>Óvoda!M116+Étkeztetés!L135</f>
        <v>0</v>
      </c>
      <c r="K105" s="1">
        <f>Óvoda!N116+Étkeztetés!M135</f>
        <v>0</v>
      </c>
      <c r="L105" s="1">
        <f>Óvoda!O116+Étkeztetés!N135</f>
        <v>0</v>
      </c>
      <c r="M105" s="1">
        <f>Óvoda!P116+Étkeztetés!O135</f>
        <v>0</v>
      </c>
      <c r="N105" s="81">
        <f>Óvoda!Q116+Étkeztetés!P135</f>
        <v>0</v>
      </c>
      <c r="O105" s="552">
        <f>Óvoda!R116+Étkeztetés!Q135</f>
        <v>0</v>
      </c>
      <c r="P105" s="541">
        <f>Óvoda!S116+Étkeztetés!R135</f>
        <v>0</v>
      </c>
      <c r="Q105" s="447">
        <f>Óvoda!T116+Étkeztetés!S135</f>
        <v>0</v>
      </c>
      <c r="R105" s="1">
        <f>Óvoda!U116+Étkeztetés!T135</f>
        <v>0</v>
      </c>
      <c r="S105" s="81">
        <f>Óvoda!V116+Étkeztetés!U135</f>
        <v>0</v>
      </c>
      <c r="T105" s="490">
        <f>Óvoda!W116+Étkeztetés!V135</f>
        <v>0</v>
      </c>
      <c r="U105" s="42">
        <f>Óvoda!X116+Étkeztetés!W135</f>
        <v>0</v>
      </c>
      <c r="V105" s="44">
        <f>Óvoda!Y116+Étkeztetés!X135</f>
        <v>0</v>
      </c>
    </row>
    <row r="106" spans="1:22" s="41" customFormat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Óvoda!F117+Étkeztetés!F136</f>
        <v>16000</v>
      </c>
      <c r="G106" s="410">
        <f>Óvoda!G117+Étkeztetés!G136</f>
        <v>16000</v>
      </c>
      <c r="H106" s="586">
        <f>Óvoda!H117+Étkeztetés!H136</f>
        <v>16000</v>
      </c>
      <c r="I106" s="475">
        <f>Óvoda!I117+Étkeztetés!I136</f>
        <v>16000</v>
      </c>
      <c r="J106" s="113">
        <f>Óvoda!M117+Étkeztetés!L136</f>
        <v>0</v>
      </c>
      <c r="K106" s="111">
        <f>Óvoda!N117+Étkeztetés!M136</f>
        <v>0</v>
      </c>
      <c r="L106" s="111">
        <f>Óvoda!O117+Étkeztetés!N136</f>
        <v>0</v>
      </c>
      <c r="M106" s="111">
        <f>Óvoda!P117+Étkeztetés!O136</f>
        <v>0</v>
      </c>
      <c r="N106" s="114">
        <f>Óvoda!Q117+Étkeztetés!P136</f>
        <v>0</v>
      </c>
      <c r="O106" s="554">
        <f>Óvoda!R117+Étkeztetés!Q136</f>
        <v>0</v>
      </c>
      <c r="P106" s="543">
        <f>Óvoda!S117+Étkeztetés!R136</f>
        <v>0</v>
      </c>
      <c r="Q106" s="449">
        <f>Óvoda!T117+Étkeztetés!S136</f>
        <v>0</v>
      </c>
      <c r="R106" s="111">
        <f>Óvoda!U117+Étkeztetés!T136</f>
        <v>0</v>
      </c>
      <c r="S106" s="114">
        <f>Óvoda!V117+Étkeztetés!U136</f>
        <v>0</v>
      </c>
      <c r="T106" s="491">
        <f>Óvoda!W117+Étkeztetés!V136</f>
        <v>0</v>
      </c>
      <c r="U106" s="113">
        <f>Óvoda!X117+Étkeztetés!W136</f>
        <v>16000</v>
      </c>
      <c r="V106" s="115">
        <f>Óvoda!Y117+Étkeztetés!X136</f>
        <v>0</v>
      </c>
    </row>
    <row r="107" spans="1:22" hidden="1">
      <c r="B107" s="55"/>
      <c r="C107" s="2"/>
      <c r="D107" s="764" t="s">
        <v>368</v>
      </c>
      <c r="E107" s="764"/>
      <c r="F107" s="406">
        <f>Óvoda!F118+Étkeztetés!F137</f>
        <v>0</v>
      </c>
      <c r="G107" s="406">
        <f>Óvoda!G118+Étkeztetés!G137</f>
        <v>0</v>
      </c>
      <c r="H107" s="582">
        <f>Óvoda!H118+Étkeztetés!H137</f>
        <v>0</v>
      </c>
      <c r="I107" s="471">
        <f>Óvoda!I118+Étkeztetés!I137</f>
        <v>0</v>
      </c>
      <c r="J107" s="42">
        <f>Óvoda!M118+Étkeztetés!L137</f>
        <v>0</v>
      </c>
      <c r="K107" s="1">
        <f>Óvoda!N118+Étkeztetés!M137</f>
        <v>0</v>
      </c>
      <c r="L107" s="1">
        <f>Óvoda!O118+Étkeztetés!N137</f>
        <v>0</v>
      </c>
      <c r="M107" s="1">
        <f>Óvoda!P118+Étkeztetés!O137</f>
        <v>0</v>
      </c>
      <c r="N107" s="81">
        <f>Óvoda!Q118+Étkeztetés!P137</f>
        <v>0</v>
      </c>
      <c r="O107" s="552">
        <f>Óvoda!R118+Étkeztetés!Q137</f>
        <v>0</v>
      </c>
      <c r="P107" s="541">
        <f>Óvoda!S118+Étkeztetés!R137</f>
        <v>0</v>
      </c>
      <c r="Q107" s="447">
        <f>Óvoda!T118+Étkeztetés!S137</f>
        <v>0</v>
      </c>
      <c r="R107" s="1">
        <f>Óvoda!U118+Étkeztetés!T137</f>
        <v>0</v>
      </c>
      <c r="S107" s="81">
        <f>Óvoda!V118+Étkeztetés!U137</f>
        <v>0</v>
      </c>
      <c r="T107" s="490">
        <f>Óvoda!W118+Étkeztetés!V137</f>
        <v>0</v>
      </c>
      <c r="U107" s="42">
        <f>Óvoda!X118+Étkeztetés!W137</f>
        <v>0</v>
      </c>
      <c r="V107" s="44">
        <f>Óvoda!Y118+Étkeztetés!X137</f>
        <v>0</v>
      </c>
    </row>
    <row r="108" spans="1:22" hidden="1">
      <c r="B108" s="55"/>
      <c r="C108" s="2"/>
      <c r="D108" s="764" t="s">
        <v>515</v>
      </c>
      <c r="E108" s="764"/>
      <c r="F108" s="406">
        <f>Óvoda!F119+Étkeztetés!F138</f>
        <v>0</v>
      </c>
      <c r="G108" s="406">
        <f>Óvoda!G119+Étkeztetés!G138</f>
        <v>0</v>
      </c>
      <c r="H108" s="582">
        <f>Óvoda!H119+Étkeztetés!H138</f>
        <v>0</v>
      </c>
      <c r="I108" s="471">
        <f>Óvoda!I119+Étkeztetés!I138</f>
        <v>0</v>
      </c>
      <c r="J108" s="42">
        <f>Óvoda!M119+Étkeztetés!L138</f>
        <v>0</v>
      </c>
      <c r="K108" s="1">
        <f>Óvoda!N119+Étkeztetés!M138</f>
        <v>0</v>
      </c>
      <c r="L108" s="1">
        <f>Óvoda!O119+Étkeztetés!N138</f>
        <v>0</v>
      </c>
      <c r="M108" s="1">
        <f>Óvoda!P119+Étkeztetés!O138</f>
        <v>0</v>
      </c>
      <c r="N108" s="81">
        <f>Óvoda!Q119+Étkeztetés!P138</f>
        <v>0</v>
      </c>
      <c r="O108" s="552">
        <f>Óvoda!R119+Étkeztetés!Q138</f>
        <v>0</v>
      </c>
      <c r="P108" s="541">
        <f>Óvoda!S119+Étkeztetés!R138</f>
        <v>0</v>
      </c>
      <c r="Q108" s="447">
        <f>Óvoda!T119+Étkeztetés!S138</f>
        <v>0</v>
      </c>
      <c r="R108" s="1">
        <f>Óvoda!U119+Étkeztetés!T138</f>
        <v>0</v>
      </c>
      <c r="S108" s="81">
        <f>Óvoda!V119+Étkeztetés!U138</f>
        <v>0</v>
      </c>
      <c r="T108" s="490">
        <f>Óvoda!W119+Étkeztetés!V138</f>
        <v>0</v>
      </c>
      <c r="U108" s="42">
        <f>Óvoda!X119+Étkeztetés!W138</f>
        <v>0</v>
      </c>
      <c r="V108" s="44">
        <f>Óvoda!Y119+Étkeztetés!X138</f>
        <v>0</v>
      </c>
    </row>
    <row r="109" spans="1:22" hidden="1">
      <c r="B109" s="55"/>
      <c r="C109" s="2"/>
      <c r="D109" s="764" t="s">
        <v>517</v>
      </c>
      <c r="E109" s="764"/>
      <c r="F109" s="406">
        <f>Óvoda!F120+Étkeztetés!F139</f>
        <v>0</v>
      </c>
      <c r="G109" s="406">
        <f>Óvoda!G120+Étkeztetés!G139</f>
        <v>0</v>
      </c>
      <c r="H109" s="582">
        <f>Óvoda!H120+Étkeztetés!H139</f>
        <v>0</v>
      </c>
      <c r="I109" s="471">
        <f>Óvoda!I120+Étkeztetés!I139</f>
        <v>0</v>
      </c>
      <c r="J109" s="42">
        <f>Óvoda!M120+Étkeztetés!L139</f>
        <v>0</v>
      </c>
      <c r="K109" s="1">
        <f>Óvoda!N120+Étkeztetés!M139</f>
        <v>0</v>
      </c>
      <c r="L109" s="1">
        <f>Óvoda!O120+Étkeztetés!N139</f>
        <v>0</v>
      </c>
      <c r="M109" s="1">
        <f>Óvoda!P120+Étkeztetés!O139</f>
        <v>0</v>
      </c>
      <c r="N109" s="81">
        <f>Óvoda!Q120+Étkeztetés!P139</f>
        <v>0</v>
      </c>
      <c r="O109" s="552">
        <f>Óvoda!R120+Étkeztetés!Q139</f>
        <v>0</v>
      </c>
      <c r="P109" s="541">
        <f>Óvoda!S120+Étkeztetés!R139</f>
        <v>0</v>
      </c>
      <c r="Q109" s="447">
        <f>Óvoda!T120+Étkeztetés!S139</f>
        <v>0</v>
      </c>
      <c r="R109" s="1">
        <f>Óvoda!U120+Étkeztetés!T139</f>
        <v>0</v>
      </c>
      <c r="S109" s="81">
        <f>Óvoda!V120+Étkeztetés!U139</f>
        <v>0</v>
      </c>
      <c r="T109" s="490">
        <f>Óvoda!W120+Étkeztetés!V139</f>
        <v>0</v>
      </c>
      <c r="U109" s="42">
        <f>Óvoda!X120+Étkeztetés!W139</f>
        <v>0</v>
      </c>
      <c r="V109" s="44">
        <f>Óvoda!Y120+Étkeztetés!X139</f>
        <v>0</v>
      </c>
    </row>
    <row r="110" spans="1:22" hidden="1">
      <c r="B110" s="55"/>
      <c r="C110" s="2"/>
      <c r="D110" s="764" t="s">
        <v>518</v>
      </c>
      <c r="E110" s="764"/>
      <c r="F110" s="406">
        <f>Óvoda!F121+Étkeztetés!F140</f>
        <v>0</v>
      </c>
      <c r="G110" s="406">
        <f>Óvoda!G121+Étkeztetés!G140</f>
        <v>0</v>
      </c>
      <c r="H110" s="582">
        <f>Óvoda!H121+Étkeztetés!H140</f>
        <v>0</v>
      </c>
      <c r="I110" s="471">
        <f>Óvoda!I121+Étkeztetés!I140</f>
        <v>0</v>
      </c>
      <c r="J110" s="42">
        <f>Óvoda!M121+Étkeztetés!L140</f>
        <v>0</v>
      </c>
      <c r="K110" s="1">
        <f>Óvoda!N121+Étkeztetés!M140</f>
        <v>0</v>
      </c>
      <c r="L110" s="1">
        <f>Óvoda!O121+Étkeztetés!N140</f>
        <v>0</v>
      </c>
      <c r="M110" s="1">
        <f>Óvoda!P121+Étkeztetés!O140</f>
        <v>0</v>
      </c>
      <c r="N110" s="81">
        <f>Óvoda!Q121+Étkeztetés!P140</f>
        <v>0</v>
      </c>
      <c r="O110" s="552">
        <f>Óvoda!R121+Étkeztetés!Q140</f>
        <v>0</v>
      </c>
      <c r="P110" s="541">
        <f>Óvoda!S121+Étkeztetés!R140</f>
        <v>0</v>
      </c>
      <c r="Q110" s="447">
        <f>Óvoda!T121+Étkeztetés!S140</f>
        <v>0</v>
      </c>
      <c r="R110" s="1">
        <f>Óvoda!U121+Étkeztetés!T140</f>
        <v>0</v>
      </c>
      <c r="S110" s="81">
        <f>Óvoda!V121+Étkeztetés!U140</f>
        <v>0</v>
      </c>
      <c r="T110" s="490">
        <f>Óvoda!W121+Étkeztetés!V140</f>
        <v>0</v>
      </c>
      <c r="U110" s="42">
        <f>Óvoda!X121+Étkeztetés!W140</f>
        <v>0</v>
      </c>
      <c r="V110" s="44">
        <f>Óvoda!Y121+Étkeztetés!X140</f>
        <v>0</v>
      </c>
    </row>
    <row r="111" spans="1:22" hidden="1">
      <c r="B111" s="55"/>
      <c r="C111" s="2"/>
      <c r="D111" s="764" t="s">
        <v>522</v>
      </c>
      <c r="E111" s="764"/>
      <c r="F111" s="406">
        <f>Óvoda!F122+Étkeztetés!F141</f>
        <v>0</v>
      </c>
      <c r="G111" s="406">
        <f>Óvoda!G122+Étkeztetés!G141</f>
        <v>0</v>
      </c>
      <c r="H111" s="582">
        <f>Óvoda!H122+Étkeztetés!H141</f>
        <v>0</v>
      </c>
      <c r="I111" s="471">
        <f>Óvoda!I122+Étkeztetés!I141</f>
        <v>0</v>
      </c>
      <c r="J111" s="42">
        <f>Óvoda!M122+Étkeztetés!L141</f>
        <v>0</v>
      </c>
      <c r="K111" s="1">
        <f>Óvoda!N122+Étkeztetés!M141</f>
        <v>0</v>
      </c>
      <c r="L111" s="1">
        <f>Óvoda!O122+Étkeztetés!N141</f>
        <v>0</v>
      </c>
      <c r="M111" s="1">
        <f>Óvoda!P122+Étkeztetés!O141</f>
        <v>0</v>
      </c>
      <c r="N111" s="81">
        <f>Óvoda!Q122+Étkeztetés!P141</f>
        <v>0</v>
      </c>
      <c r="O111" s="552">
        <f>Óvoda!R122+Étkeztetés!Q141</f>
        <v>0</v>
      </c>
      <c r="P111" s="541">
        <f>Óvoda!S122+Étkeztetés!R141</f>
        <v>0</v>
      </c>
      <c r="Q111" s="447">
        <f>Óvoda!T122+Étkeztetés!S141</f>
        <v>0</v>
      </c>
      <c r="R111" s="1">
        <f>Óvoda!U122+Étkeztetés!T141</f>
        <v>0</v>
      </c>
      <c r="S111" s="81">
        <f>Óvoda!V122+Étkeztetés!U141</f>
        <v>0</v>
      </c>
      <c r="T111" s="490">
        <f>Óvoda!W122+Étkeztetés!V141</f>
        <v>0</v>
      </c>
      <c r="U111" s="42">
        <f>Óvoda!X122+Étkeztetés!W141</f>
        <v>0</v>
      </c>
      <c r="V111" s="44">
        <f>Óvoda!Y122+Étkeztetés!X141</f>
        <v>0</v>
      </c>
    </row>
    <row r="112" spans="1:22" hidden="1">
      <c r="B112" s="55"/>
      <c r="C112" s="2"/>
      <c r="D112" s="764" t="s">
        <v>520</v>
      </c>
      <c r="E112" s="764"/>
      <c r="F112" s="406">
        <f>Óvoda!F123+Étkeztetés!F142</f>
        <v>0</v>
      </c>
      <c r="G112" s="406">
        <f>Óvoda!G123+Étkeztetés!G142</f>
        <v>0</v>
      </c>
      <c r="H112" s="582">
        <f>Óvoda!H123+Étkeztetés!H142</f>
        <v>0</v>
      </c>
      <c r="I112" s="471">
        <f>Óvoda!I123+Étkeztetés!I142</f>
        <v>0</v>
      </c>
      <c r="J112" s="42">
        <f>Óvoda!M123+Étkeztetés!L142</f>
        <v>0</v>
      </c>
      <c r="K112" s="1">
        <f>Óvoda!N123+Étkeztetés!M142</f>
        <v>0</v>
      </c>
      <c r="L112" s="1">
        <f>Óvoda!O123+Étkeztetés!N142</f>
        <v>0</v>
      </c>
      <c r="M112" s="1">
        <f>Óvoda!P123+Étkeztetés!O142</f>
        <v>0</v>
      </c>
      <c r="N112" s="81">
        <f>Óvoda!Q123+Étkeztetés!P142</f>
        <v>0</v>
      </c>
      <c r="O112" s="552">
        <f>Óvoda!R123+Étkeztetés!Q142</f>
        <v>0</v>
      </c>
      <c r="P112" s="541">
        <f>Óvoda!S123+Étkeztetés!R142</f>
        <v>0</v>
      </c>
      <c r="Q112" s="447">
        <f>Óvoda!T123+Étkeztetés!S142</f>
        <v>0</v>
      </c>
      <c r="R112" s="1">
        <f>Óvoda!U123+Étkeztetés!T142</f>
        <v>0</v>
      </c>
      <c r="S112" s="81">
        <f>Óvoda!V123+Étkeztetés!U142</f>
        <v>0</v>
      </c>
      <c r="T112" s="490">
        <f>Óvoda!W123+Étkeztetés!V142</f>
        <v>0</v>
      </c>
      <c r="U112" s="42">
        <f>Óvoda!X123+Étkeztetés!W142</f>
        <v>0</v>
      </c>
      <c r="V112" s="44">
        <f>Óvoda!Y123+Étkeztetés!X142</f>
        <v>0</v>
      </c>
    </row>
    <row r="113" spans="1:22" ht="25.5" hidden="1" customHeight="1">
      <c r="B113" s="55"/>
      <c r="C113" s="2"/>
      <c r="D113" s="735" t="s">
        <v>524</v>
      </c>
      <c r="E113" s="735"/>
      <c r="F113" s="409">
        <f>Óvoda!F124+Étkeztetés!F143</f>
        <v>0</v>
      </c>
      <c r="G113" s="409">
        <f>Óvoda!G124+Étkeztetés!G143</f>
        <v>0</v>
      </c>
      <c r="H113" s="585">
        <f>Óvoda!H124+Étkeztetés!H143</f>
        <v>0</v>
      </c>
      <c r="I113" s="474">
        <f>Óvoda!I124+Étkeztetés!I143</f>
        <v>0</v>
      </c>
      <c r="J113" s="42">
        <f>Óvoda!M124+Étkeztetés!L143</f>
        <v>0</v>
      </c>
      <c r="K113" s="1">
        <f>Óvoda!N124+Étkeztetés!M143</f>
        <v>0</v>
      </c>
      <c r="L113" s="1">
        <f>Óvoda!O124+Étkeztetés!N143</f>
        <v>0</v>
      </c>
      <c r="M113" s="1">
        <f>Óvoda!P124+Étkeztetés!O143</f>
        <v>0</v>
      </c>
      <c r="N113" s="81">
        <f>Óvoda!Q124+Étkeztetés!P143</f>
        <v>0</v>
      </c>
      <c r="O113" s="552">
        <f>Óvoda!R124+Étkeztetés!Q143</f>
        <v>0</v>
      </c>
      <c r="P113" s="541">
        <f>Óvoda!S124+Étkeztetés!R143</f>
        <v>0</v>
      </c>
      <c r="Q113" s="447">
        <f>Óvoda!T124+Étkeztetés!S143</f>
        <v>0</v>
      </c>
      <c r="R113" s="1">
        <f>Óvoda!U124+Étkeztetés!T143</f>
        <v>0</v>
      </c>
      <c r="S113" s="81">
        <f>Óvoda!V124+Étkeztetés!U143</f>
        <v>0</v>
      </c>
      <c r="T113" s="490">
        <f>Óvoda!W124+Étkeztetés!V143</f>
        <v>0</v>
      </c>
      <c r="U113" s="42">
        <f>Óvoda!X124+Étkeztetés!W143</f>
        <v>0</v>
      </c>
      <c r="V113" s="44">
        <f>Óvoda!Y124+Étkeztetés!X143</f>
        <v>0</v>
      </c>
    </row>
    <row r="114" spans="1:22" ht="15.75" thickBot="1">
      <c r="B114" s="55"/>
      <c r="C114" s="2"/>
      <c r="D114" s="764" t="s">
        <v>525</v>
      </c>
      <c r="E114" s="764"/>
      <c r="F114" s="406">
        <f>Óvoda!F125+Étkeztetés!F144</f>
        <v>16000</v>
      </c>
      <c r="G114" s="406">
        <f>Óvoda!G125+Étkeztetés!G144</f>
        <v>16000</v>
      </c>
      <c r="H114" s="582">
        <f>Óvoda!H125+Étkeztetés!H144</f>
        <v>16000</v>
      </c>
      <c r="I114" s="471">
        <f>Óvoda!I125+Étkeztetés!I144</f>
        <v>16000</v>
      </c>
      <c r="J114" s="42">
        <f>Óvoda!M125+Étkeztetés!L144</f>
        <v>0</v>
      </c>
      <c r="K114" s="1">
        <f>Óvoda!N125+Étkeztetés!M144</f>
        <v>0</v>
      </c>
      <c r="L114" s="1">
        <f>Óvoda!O125+Étkeztetés!N144</f>
        <v>0</v>
      </c>
      <c r="M114" s="1">
        <f>Óvoda!P125+Étkeztetés!O144</f>
        <v>0</v>
      </c>
      <c r="N114" s="81">
        <f>Óvoda!Q125+Étkeztetés!P144</f>
        <v>0</v>
      </c>
      <c r="O114" s="552">
        <f>Óvoda!R125+Étkeztetés!Q144</f>
        <v>0</v>
      </c>
      <c r="P114" s="541">
        <f>Óvoda!S125+Étkeztetés!R144</f>
        <v>0</v>
      </c>
      <c r="Q114" s="447">
        <f>Óvoda!T125+Étkeztetés!S144</f>
        <v>0</v>
      </c>
      <c r="R114" s="1">
        <f>Óvoda!U125+Étkeztetés!T144</f>
        <v>0</v>
      </c>
      <c r="S114" s="81">
        <f>Óvoda!V125+Étkeztetés!U144</f>
        <v>0</v>
      </c>
      <c r="T114" s="490">
        <f>Óvoda!W125+Étkeztetés!V144</f>
        <v>0</v>
      </c>
      <c r="U114" s="42">
        <f>Óvoda!X125+Étkeztetés!W144</f>
        <v>16000</v>
      </c>
      <c r="V114" s="44">
        <f>Óvoda!Y125+Étkeztetés!X144</f>
        <v>0</v>
      </c>
    </row>
    <row r="115" spans="1:22" ht="25.5" hidden="1" customHeight="1">
      <c r="B115" s="55"/>
      <c r="C115" s="2"/>
      <c r="D115" s="735" t="s">
        <v>527</v>
      </c>
      <c r="E115" s="735"/>
      <c r="F115" s="409">
        <f>Óvoda!F126+Étkeztetés!F145</f>
        <v>0</v>
      </c>
      <c r="G115" s="409">
        <f>Óvoda!G126+Étkeztetés!G145</f>
        <v>0</v>
      </c>
      <c r="H115" s="585">
        <f>Óvoda!H126+Étkeztetés!H145</f>
        <v>0</v>
      </c>
      <c r="I115" s="474">
        <f>Óvoda!I126+Étkeztetés!I145</f>
        <v>0</v>
      </c>
      <c r="J115" s="42">
        <f>Óvoda!M126+Étkeztetés!L145</f>
        <v>0</v>
      </c>
      <c r="K115" s="1">
        <f>Óvoda!N126+Étkeztetés!M145</f>
        <v>0</v>
      </c>
      <c r="L115" s="1">
        <f>Óvoda!O126+Étkeztetés!N145</f>
        <v>0</v>
      </c>
      <c r="M115" s="1">
        <f>Óvoda!P126+Étkeztetés!O145</f>
        <v>0</v>
      </c>
      <c r="N115" s="81">
        <f>Óvoda!Q126+Étkeztetés!P145</f>
        <v>0</v>
      </c>
      <c r="O115" s="552">
        <f>Óvoda!R126+Étkeztetés!Q145</f>
        <v>0</v>
      </c>
      <c r="P115" s="541">
        <f>Óvoda!S126+Étkeztetés!R145</f>
        <v>0</v>
      </c>
      <c r="Q115" s="447">
        <f>Óvoda!T126+Étkeztetés!S145</f>
        <v>0</v>
      </c>
      <c r="R115" s="1">
        <f>Óvoda!U126+Étkeztetés!T145</f>
        <v>0</v>
      </c>
      <c r="S115" s="81">
        <f>Óvoda!V126+Étkeztetés!U145</f>
        <v>0</v>
      </c>
      <c r="T115" s="490">
        <f>Óvoda!W126+Étkeztetés!V145</f>
        <v>0</v>
      </c>
      <c r="U115" s="42">
        <f>Óvoda!X126+Étkeztetés!W145</f>
        <v>0</v>
      </c>
      <c r="V115" s="44">
        <f>Óvoda!Y126+Étkeztetés!X145</f>
        <v>0</v>
      </c>
    </row>
    <row r="116" spans="1:22" ht="25.5" hidden="1" customHeight="1">
      <c r="B116" s="55"/>
      <c r="C116" s="2"/>
      <c r="D116" s="735" t="s">
        <v>529</v>
      </c>
      <c r="E116" s="735"/>
      <c r="F116" s="409">
        <f>Óvoda!F127+Étkeztetés!F146</f>
        <v>0</v>
      </c>
      <c r="G116" s="409">
        <f>Óvoda!G127+Étkeztetés!G146</f>
        <v>0</v>
      </c>
      <c r="H116" s="585">
        <f>Óvoda!H127+Étkeztetés!H146</f>
        <v>0</v>
      </c>
      <c r="I116" s="474">
        <f>Óvoda!I127+Étkeztetés!I146</f>
        <v>0</v>
      </c>
      <c r="J116" s="42">
        <f>Óvoda!M127+Étkeztetés!L146</f>
        <v>0</v>
      </c>
      <c r="K116" s="1">
        <f>Óvoda!N127+Étkeztetés!M146</f>
        <v>0</v>
      </c>
      <c r="L116" s="1">
        <f>Óvoda!O127+Étkeztetés!N146</f>
        <v>0</v>
      </c>
      <c r="M116" s="1">
        <f>Óvoda!P127+Étkeztetés!O146</f>
        <v>0</v>
      </c>
      <c r="N116" s="81">
        <f>Óvoda!Q127+Étkeztetés!P146</f>
        <v>0</v>
      </c>
      <c r="O116" s="552">
        <f>Óvoda!R127+Étkeztetés!Q146</f>
        <v>0</v>
      </c>
      <c r="P116" s="541">
        <f>Óvoda!S127+Étkeztetés!R146</f>
        <v>0</v>
      </c>
      <c r="Q116" s="447">
        <f>Óvoda!T127+Étkeztetés!S146</f>
        <v>0</v>
      </c>
      <c r="R116" s="1">
        <f>Óvoda!U127+Étkeztetés!T146</f>
        <v>0</v>
      </c>
      <c r="S116" s="81">
        <f>Óvoda!V127+Étkeztetés!U146</f>
        <v>0</v>
      </c>
      <c r="T116" s="490">
        <f>Óvoda!W127+Étkeztetés!V146</f>
        <v>0</v>
      </c>
      <c r="U116" s="42">
        <f>Óvoda!X127+Étkeztetés!W146</f>
        <v>0</v>
      </c>
      <c r="V116" s="44">
        <f>Óvoda!Y127+Étkeztetés!X146</f>
        <v>0</v>
      </c>
    </row>
    <row r="117" spans="1:22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Óvoda!F128+Étkeztetés!F147</f>
        <v>0</v>
      </c>
      <c r="G117" s="408">
        <f>Óvoda!G128+Étkeztetés!G147</f>
        <v>0</v>
      </c>
      <c r="H117" s="584">
        <f>Óvoda!H128+Étkeztetés!H147</f>
        <v>0</v>
      </c>
      <c r="I117" s="473">
        <f>Óvoda!I128+Étkeztetés!I147</f>
        <v>0</v>
      </c>
      <c r="J117" s="113">
        <f>Óvoda!M128+Étkeztetés!L147</f>
        <v>0</v>
      </c>
      <c r="K117" s="111">
        <f>Óvoda!N128+Étkeztetés!M147</f>
        <v>0</v>
      </c>
      <c r="L117" s="111">
        <f>Óvoda!O128+Étkeztetés!N147</f>
        <v>0</v>
      </c>
      <c r="M117" s="111">
        <f>Óvoda!P128+Étkeztetés!O147</f>
        <v>0</v>
      </c>
      <c r="N117" s="114">
        <f>Óvoda!Q128+Étkeztetés!P147</f>
        <v>0</v>
      </c>
      <c r="O117" s="554">
        <f>Óvoda!R128+Étkeztetés!Q147</f>
        <v>0</v>
      </c>
      <c r="P117" s="543">
        <f>Óvoda!S128+Étkeztetés!R147</f>
        <v>0</v>
      </c>
      <c r="Q117" s="449">
        <f>Óvoda!T128+Étkeztetés!S147</f>
        <v>0</v>
      </c>
      <c r="R117" s="111">
        <f>Óvoda!U128+Étkeztetés!T147</f>
        <v>0</v>
      </c>
      <c r="S117" s="114">
        <f>Óvoda!V128+Étkeztetés!U147</f>
        <v>0</v>
      </c>
      <c r="T117" s="491">
        <f>Óvoda!W128+Étkeztetés!V147</f>
        <v>0</v>
      </c>
      <c r="U117" s="113">
        <f>Óvoda!X128+Étkeztetés!W147</f>
        <v>0</v>
      </c>
      <c r="V117" s="115">
        <f>Óvoda!Y128+Étkeztetés!X147</f>
        <v>0</v>
      </c>
    </row>
    <row r="118" spans="1:22" hidden="1">
      <c r="B118" s="55"/>
      <c r="C118" s="2"/>
      <c r="D118" s="764" t="s">
        <v>531</v>
      </c>
      <c r="E118" s="764"/>
      <c r="F118" s="406">
        <f>Óvoda!F129+Étkeztetés!F148</f>
        <v>0</v>
      </c>
      <c r="G118" s="406">
        <f>Óvoda!G129+Étkeztetés!G148</f>
        <v>0</v>
      </c>
      <c r="H118" s="582">
        <f>Óvoda!H129+Étkeztetés!H148</f>
        <v>0</v>
      </c>
      <c r="I118" s="471">
        <f>Óvoda!I129+Étkeztetés!I148</f>
        <v>0</v>
      </c>
      <c r="J118" s="42">
        <f>Óvoda!M129+Étkeztetés!L148</f>
        <v>0</v>
      </c>
      <c r="K118" s="1">
        <f>Óvoda!N129+Étkeztetés!M148</f>
        <v>0</v>
      </c>
      <c r="L118" s="1">
        <f>Óvoda!O129+Étkeztetés!N148</f>
        <v>0</v>
      </c>
      <c r="M118" s="1">
        <f>Óvoda!P129+Étkeztetés!O148</f>
        <v>0</v>
      </c>
      <c r="N118" s="81">
        <f>Óvoda!Q129+Étkeztetés!P148</f>
        <v>0</v>
      </c>
      <c r="O118" s="552">
        <f>Óvoda!R129+Étkeztetés!Q148</f>
        <v>0</v>
      </c>
      <c r="P118" s="541">
        <f>Óvoda!S129+Étkeztetés!R148</f>
        <v>0</v>
      </c>
      <c r="Q118" s="447">
        <f>Óvoda!T129+Étkeztetés!S148</f>
        <v>0</v>
      </c>
      <c r="R118" s="1">
        <f>Óvoda!U129+Étkeztetés!T148</f>
        <v>0</v>
      </c>
      <c r="S118" s="81">
        <f>Óvoda!V129+Étkeztetés!U148</f>
        <v>0</v>
      </c>
      <c r="T118" s="490">
        <f>Óvoda!W129+Étkeztetés!V148</f>
        <v>0</v>
      </c>
      <c r="U118" s="42">
        <f>Óvoda!X129+Étkeztetés!W148</f>
        <v>0</v>
      </c>
      <c r="V118" s="44">
        <f>Óvoda!Y129+Étkeztetés!X148</f>
        <v>0</v>
      </c>
    </row>
    <row r="119" spans="1:22" ht="25.5" hidden="1" customHeight="1">
      <c r="B119" s="55"/>
      <c r="C119" s="2"/>
      <c r="D119" s="735" t="s">
        <v>530</v>
      </c>
      <c r="E119" s="735"/>
      <c r="F119" s="409">
        <f>Óvoda!F130+Étkeztetés!F149</f>
        <v>0</v>
      </c>
      <c r="G119" s="409">
        <f>Óvoda!G130+Étkeztetés!G149</f>
        <v>0</v>
      </c>
      <c r="H119" s="585">
        <f>Óvoda!H130+Étkeztetés!H149</f>
        <v>0</v>
      </c>
      <c r="I119" s="474">
        <f>Óvoda!I130+Étkeztetés!I149</f>
        <v>0</v>
      </c>
      <c r="J119" s="42">
        <f>Óvoda!M130+Étkeztetés!L149</f>
        <v>0</v>
      </c>
      <c r="K119" s="1">
        <f>Óvoda!N130+Étkeztetés!M149</f>
        <v>0</v>
      </c>
      <c r="L119" s="1">
        <f>Óvoda!O130+Étkeztetés!N149</f>
        <v>0</v>
      </c>
      <c r="M119" s="1">
        <f>Óvoda!P130+Étkeztetés!O149</f>
        <v>0</v>
      </c>
      <c r="N119" s="81">
        <f>Óvoda!Q130+Étkeztetés!P149</f>
        <v>0</v>
      </c>
      <c r="O119" s="552">
        <f>Óvoda!R130+Étkeztetés!Q149</f>
        <v>0</v>
      </c>
      <c r="P119" s="541">
        <f>Óvoda!S130+Étkeztetés!R149</f>
        <v>0</v>
      </c>
      <c r="Q119" s="447">
        <f>Óvoda!T130+Étkeztetés!S149</f>
        <v>0</v>
      </c>
      <c r="R119" s="1">
        <f>Óvoda!U130+Étkeztetés!T149</f>
        <v>0</v>
      </c>
      <c r="S119" s="81">
        <f>Óvoda!V130+Étkeztetés!U149</f>
        <v>0</v>
      </c>
      <c r="T119" s="490">
        <f>Óvoda!W130+Étkeztetés!V149</f>
        <v>0</v>
      </c>
      <c r="U119" s="42">
        <f>Óvoda!X130+Étkeztetés!W149</f>
        <v>0</v>
      </c>
      <c r="V119" s="44">
        <f>Óvoda!Y130+Étkeztetés!X149</f>
        <v>0</v>
      </c>
    </row>
    <row r="120" spans="1:22" s="41" customFormat="1" hidden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Óvoda!F131+Étkeztetés!F150</f>
        <v>0</v>
      </c>
      <c r="G120" s="408">
        <f>Óvoda!G131+Étkeztetés!G150</f>
        <v>0</v>
      </c>
      <c r="H120" s="584">
        <f>Óvoda!H131+Étkeztetés!H150</f>
        <v>0</v>
      </c>
      <c r="I120" s="473">
        <f>Óvoda!I131+Étkeztetés!I150</f>
        <v>0</v>
      </c>
      <c r="J120" s="113">
        <f>Óvoda!M131+Étkeztetés!L150</f>
        <v>0</v>
      </c>
      <c r="K120" s="111">
        <f>Óvoda!N131+Étkeztetés!M150</f>
        <v>0</v>
      </c>
      <c r="L120" s="111">
        <f>Óvoda!O131+Étkeztetés!N150</f>
        <v>0</v>
      </c>
      <c r="M120" s="111">
        <f>Óvoda!P131+Étkeztetés!O150</f>
        <v>0</v>
      </c>
      <c r="N120" s="114">
        <f>Óvoda!Q131+Étkeztetés!P150</f>
        <v>0</v>
      </c>
      <c r="O120" s="554">
        <f>Óvoda!R131+Étkeztetés!Q150</f>
        <v>0</v>
      </c>
      <c r="P120" s="543">
        <f>Óvoda!S131+Étkeztetés!R150</f>
        <v>0</v>
      </c>
      <c r="Q120" s="449">
        <f>Óvoda!T131+Étkeztetés!S150</f>
        <v>0</v>
      </c>
      <c r="R120" s="111">
        <f>Óvoda!U131+Étkeztetés!T150</f>
        <v>0</v>
      </c>
      <c r="S120" s="114">
        <f>Óvoda!V131+Étkeztetés!U150</f>
        <v>0</v>
      </c>
      <c r="T120" s="491">
        <f>Óvoda!W131+Étkeztetés!V150</f>
        <v>0</v>
      </c>
      <c r="U120" s="113">
        <f>Óvoda!X131+Étkeztetés!W150</f>
        <v>0</v>
      </c>
      <c r="V120" s="115">
        <f>Óvoda!Y131+Étkeztetés!X150</f>
        <v>0</v>
      </c>
    </row>
    <row r="121" spans="1:22" hidden="1">
      <c r="B121" s="55"/>
      <c r="C121" s="2"/>
      <c r="D121" s="764" t="s">
        <v>354</v>
      </c>
      <c r="E121" s="764"/>
      <c r="F121" s="406">
        <f>Óvoda!F132+Étkeztetés!F151</f>
        <v>0</v>
      </c>
      <c r="G121" s="406">
        <f>Óvoda!G132+Étkeztetés!G151</f>
        <v>0</v>
      </c>
      <c r="H121" s="582">
        <f>Óvoda!H132+Étkeztetés!H151</f>
        <v>0</v>
      </c>
      <c r="I121" s="471">
        <f>Óvoda!I132+Étkeztetés!I151</f>
        <v>0</v>
      </c>
      <c r="J121" s="42">
        <f>Óvoda!M132+Étkeztetés!L151</f>
        <v>0</v>
      </c>
      <c r="K121" s="1">
        <f>Óvoda!N132+Étkeztetés!M151</f>
        <v>0</v>
      </c>
      <c r="L121" s="1">
        <f>Óvoda!O132+Étkeztetés!N151</f>
        <v>0</v>
      </c>
      <c r="M121" s="1">
        <f>Óvoda!P132+Étkeztetés!O151</f>
        <v>0</v>
      </c>
      <c r="N121" s="81">
        <f>Óvoda!Q132+Étkeztetés!P151</f>
        <v>0</v>
      </c>
      <c r="O121" s="552">
        <f>Óvoda!R132+Étkeztetés!Q151</f>
        <v>0</v>
      </c>
      <c r="P121" s="541">
        <f>Óvoda!S132+Étkeztetés!R151</f>
        <v>0</v>
      </c>
      <c r="Q121" s="447">
        <f>Óvoda!T132+Étkeztetés!S151</f>
        <v>0</v>
      </c>
      <c r="R121" s="1">
        <f>Óvoda!U132+Étkeztetés!T151</f>
        <v>0</v>
      </c>
      <c r="S121" s="81">
        <f>Óvoda!V132+Étkeztetés!U151</f>
        <v>0</v>
      </c>
      <c r="T121" s="490">
        <f>Óvoda!W132+Étkeztetés!V151</f>
        <v>0</v>
      </c>
      <c r="U121" s="42">
        <f>Óvoda!X132+Étkeztetés!W151</f>
        <v>0</v>
      </c>
      <c r="V121" s="44">
        <f>Óvoda!Y132+Étkeztetés!X151</f>
        <v>0</v>
      </c>
    </row>
    <row r="122" spans="1:22" hidden="1">
      <c r="B122" s="55"/>
      <c r="C122" s="2"/>
      <c r="D122" s="764" t="s">
        <v>357</v>
      </c>
      <c r="E122" s="764"/>
      <c r="F122" s="406">
        <f>Óvoda!F133+Étkeztetés!F152</f>
        <v>0</v>
      </c>
      <c r="G122" s="406">
        <f>Óvoda!G133+Étkeztetés!G152</f>
        <v>0</v>
      </c>
      <c r="H122" s="582">
        <f>Óvoda!H133+Étkeztetés!H152</f>
        <v>0</v>
      </c>
      <c r="I122" s="471">
        <f>Óvoda!I133+Étkeztetés!I152</f>
        <v>0</v>
      </c>
      <c r="J122" s="42">
        <f>Óvoda!M133+Étkeztetés!L152</f>
        <v>0</v>
      </c>
      <c r="K122" s="1">
        <f>Óvoda!N133+Étkeztetés!M152</f>
        <v>0</v>
      </c>
      <c r="L122" s="1">
        <f>Óvoda!O133+Étkeztetés!N152</f>
        <v>0</v>
      </c>
      <c r="M122" s="1">
        <f>Óvoda!P133+Étkeztetés!O152</f>
        <v>0</v>
      </c>
      <c r="N122" s="81">
        <f>Óvoda!Q133+Étkeztetés!P152</f>
        <v>0</v>
      </c>
      <c r="O122" s="552">
        <f>Óvoda!R133+Étkeztetés!Q152</f>
        <v>0</v>
      </c>
      <c r="P122" s="541">
        <f>Óvoda!S133+Étkeztetés!R152</f>
        <v>0</v>
      </c>
      <c r="Q122" s="447">
        <f>Óvoda!T133+Étkeztetés!S152</f>
        <v>0</v>
      </c>
      <c r="R122" s="1">
        <f>Óvoda!U133+Étkeztetés!T152</f>
        <v>0</v>
      </c>
      <c r="S122" s="81">
        <f>Óvoda!V133+Étkeztetés!U152</f>
        <v>0</v>
      </c>
      <c r="T122" s="490">
        <f>Óvoda!W133+Étkeztetés!V152</f>
        <v>0</v>
      </c>
      <c r="U122" s="42">
        <f>Óvoda!X133+Étkeztetés!W152</f>
        <v>0</v>
      </c>
      <c r="V122" s="44">
        <f>Óvoda!Y133+Étkeztetés!X152</f>
        <v>0</v>
      </c>
    </row>
    <row r="123" spans="1:22" hidden="1">
      <c r="B123" s="55"/>
      <c r="C123" s="2"/>
      <c r="D123" s="764" t="s">
        <v>358</v>
      </c>
      <c r="E123" s="764"/>
      <c r="F123" s="406">
        <f>Óvoda!F134+Étkeztetés!F153</f>
        <v>0</v>
      </c>
      <c r="G123" s="406">
        <f>Óvoda!G134+Étkeztetés!G153</f>
        <v>0</v>
      </c>
      <c r="H123" s="582">
        <f>Óvoda!H134+Étkeztetés!H153</f>
        <v>0</v>
      </c>
      <c r="I123" s="471">
        <f>Óvoda!I134+Étkeztetés!I153</f>
        <v>0</v>
      </c>
      <c r="J123" s="42">
        <f>Óvoda!M134+Étkeztetés!L153</f>
        <v>0</v>
      </c>
      <c r="K123" s="1">
        <f>Óvoda!N134+Étkeztetés!M153</f>
        <v>0</v>
      </c>
      <c r="L123" s="1">
        <f>Óvoda!O134+Étkeztetés!N153</f>
        <v>0</v>
      </c>
      <c r="M123" s="1">
        <f>Óvoda!P134+Étkeztetés!O153</f>
        <v>0</v>
      </c>
      <c r="N123" s="81">
        <f>Óvoda!Q134+Étkeztetés!P153</f>
        <v>0</v>
      </c>
      <c r="O123" s="552">
        <f>Óvoda!R134+Étkeztetés!Q153</f>
        <v>0</v>
      </c>
      <c r="P123" s="541">
        <f>Óvoda!S134+Étkeztetés!R153</f>
        <v>0</v>
      </c>
      <c r="Q123" s="447">
        <f>Óvoda!T134+Étkeztetés!S153</f>
        <v>0</v>
      </c>
      <c r="R123" s="1">
        <f>Óvoda!U134+Étkeztetés!T153</f>
        <v>0</v>
      </c>
      <c r="S123" s="81">
        <f>Óvoda!V134+Étkeztetés!U153</f>
        <v>0</v>
      </c>
      <c r="T123" s="490">
        <f>Óvoda!W134+Étkeztetés!V153</f>
        <v>0</v>
      </c>
      <c r="U123" s="42">
        <f>Óvoda!X134+Étkeztetés!W153</f>
        <v>0</v>
      </c>
      <c r="V123" s="44">
        <f>Óvoda!Y134+Étkeztetés!X153</f>
        <v>0</v>
      </c>
    </row>
    <row r="124" spans="1:22" hidden="1">
      <c r="B124" s="55"/>
      <c r="C124" s="2"/>
      <c r="D124" s="764" t="s">
        <v>355</v>
      </c>
      <c r="E124" s="764"/>
      <c r="F124" s="406">
        <f>Óvoda!F135+Étkeztetés!F154</f>
        <v>0</v>
      </c>
      <c r="G124" s="406">
        <f>Óvoda!G135+Étkeztetés!G154</f>
        <v>0</v>
      </c>
      <c r="H124" s="582">
        <f>Óvoda!H135+Étkeztetés!H154</f>
        <v>0</v>
      </c>
      <c r="I124" s="471">
        <f>Óvoda!I135+Étkeztetés!I154</f>
        <v>0</v>
      </c>
      <c r="J124" s="42">
        <f>Óvoda!M135+Étkeztetés!L154</f>
        <v>0</v>
      </c>
      <c r="K124" s="1">
        <f>Óvoda!N135+Étkeztetés!M154</f>
        <v>0</v>
      </c>
      <c r="L124" s="1">
        <f>Óvoda!O135+Étkeztetés!N154</f>
        <v>0</v>
      </c>
      <c r="M124" s="1">
        <f>Óvoda!P135+Étkeztetés!O154</f>
        <v>0</v>
      </c>
      <c r="N124" s="81">
        <f>Óvoda!Q135+Étkeztetés!P154</f>
        <v>0</v>
      </c>
      <c r="O124" s="552">
        <f>Óvoda!R135+Étkeztetés!Q154</f>
        <v>0</v>
      </c>
      <c r="P124" s="541">
        <f>Óvoda!S135+Étkeztetés!R154</f>
        <v>0</v>
      </c>
      <c r="Q124" s="447">
        <f>Óvoda!T135+Étkeztetés!S154</f>
        <v>0</v>
      </c>
      <c r="R124" s="1">
        <f>Óvoda!U135+Étkeztetés!T154</f>
        <v>0</v>
      </c>
      <c r="S124" s="81">
        <f>Óvoda!V135+Étkeztetés!U154</f>
        <v>0</v>
      </c>
      <c r="T124" s="490">
        <f>Óvoda!W135+Étkeztetés!V154</f>
        <v>0</v>
      </c>
      <c r="U124" s="42">
        <f>Óvoda!X135+Étkeztetés!W154</f>
        <v>0</v>
      </c>
      <c r="V124" s="44">
        <f>Óvoda!Y135+Étkeztetés!X154</f>
        <v>0</v>
      </c>
    </row>
    <row r="125" spans="1:22" hidden="1">
      <c r="B125" s="55"/>
      <c r="C125" s="2"/>
      <c r="D125" s="764" t="s">
        <v>811</v>
      </c>
      <c r="E125" s="764"/>
      <c r="F125" s="406">
        <f>Óvoda!F136+Étkeztetés!F155</f>
        <v>0</v>
      </c>
      <c r="G125" s="406">
        <f>Óvoda!G136+Étkeztetés!G155</f>
        <v>0</v>
      </c>
      <c r="H125" s="582">
        <f>Óvoda!H136+Étkeztetés!H155</f>
        <v>0</v>
      </c>
      <c r="I125" s="471">
        <f>Óvoda!I136+Étkeztetés!I155</f>
        <v>0</v>
      </c>
      <c r="J125" s="42">
        <f>Óvoda!M136+Étkeztetés!L155</f>
        <v>0</v>
      </c>
      <c r="K125" s="1">
        <f>Óvoda!N136+Étkeztetés!M155</f>
        <v>0</v>
      </c>
      <c r="L125" s="1">
        <f>Óvoda!O136+Étkeztetés!N155</f>
        <v>0</v>
      </c>
      <c r="M125" s="1">
        <f>Óvoda!P136+Étkeztetés!O155</f>
        <v>0</v>
      </c>
      <c r="N125" s="81">
        <f>Óvoda!Q136+Étkeztetés!P155</f>
        <v>0</v>
      </c>
      <c r="O125" s="552">
        <f>Óvoda!R136+Étkeztetés!Q155</f>
        <v>0</v>
      </c>
      <c r="P125" s="541">
        <f>Óvoda!S136+Étkeztetés!R155</f>
        <v>0</v>
      </c>
      <c r="Q125" s="447">
        <f>Óvoda!T136+Étkeztetés!S155</f>
        <v>0</v>
      </c>
      <c r="R125" s="1">
        <f>Óvoda!U136+Étkeztetés!T155</f>
        <v>0</v>
      </c>
      <c r="S125" s="81">
        <f>Óvoda!V136+Étkeztetés!U155</f>
        <v>0</v>
      </c>
      <c r="T125" s="490">
        <f>Óvoda!W136+Étkeztetés!V155</f>
        <v>0</v>
      </c>
      <c r="U125" s="42">
        <f>Óvoda!X136+Étkeztetés!W155</f>
        <v>0</v>
      </c>
      <c r="V125" s="44">
        <f>Óvoda!Y136+Étkeztetés!X155</f>
        <v>0</v>
      </c>
    </row>
    <row r="126" spans="1:22" ht="25.5" hidden="1" customHeight="1">
      <c r="B126" s="55"/>
      <c r="C126" s="2"/>
      <c r="D126" s="735" t="s">
        <v>532</v>
      </c>
      <c r="E126" s="735"/>
      <c r="F126" s="409">
        <f>Óvoda!F137+Étkeztetés!F156</f>
        <v>0</v>
      </c>
      <c r="G126" s="409">
        <f>Óvoda!G137+Étkeztetés!G156</f>
        <v>0</v>
      </c>
      <c r="H126" s="585">
        <f>Óvoda!H137+Étkeztetés!H156</f>
        <v>0</v>
      </c>
      <c r="I126" s="474">
        <f>Óvoda!I137+Étkeztetés!I156</f>
        <v>0</v>
      </c>
      <c r="J126" s="42">
        <f>Óvoda!M137+Étkeztetés!L156</f>
        <v>0</v>
      </c>
      <c r="K126" s="1">
        <f>Óvoda!N137+Étkeztetés!M156</f>
        <v>0</v>
      </c>
      <c r="L126" s="1">
        <f>Óvoda!O137+Étkeztetés!N156</f>
        <v>0</v>
      </c>
      <c r="M126" s="1">
        <f>Óvoda!P137+Étkeztetés!O156</f>
        <v>0</v>
      </c>
      <c r="N126" s="81">
        <f>Óvoda!Q137+Étkeztetés!P156</f>
        <v>0</v>
      </c>
      <c r="O126" s="552">
        <f>Óvoda!R137+Étkeztetés!Q156</f>
        <v>0</v>
      </c>
      <c r="P126" s="541">
        <f>Óvoda!S137+Étkeztetés!R156</f>
        <v>0</v>
      </c>
      <c r="Q126" s="447">
        <f>Óvoda!T137+Étkeztetés!S156</f>
        <v>0</v>
      </c>
      <c r="R126" s="1">
        <f>Óvoda!U137+Étkeztetés!T156</f>
        <v>0</v>
      </c>
      <c r="S126" s="81">
        <f>Óvoda!V137+Étkeztetés!U156</f>
        <v>0</v>
      </c>
      <c r="T126" s="490">
        <f>Óvoda!W137+Étkeztetés!V156</f>
        <v>0</v>
      </c>
      <c r="U126" s="42">
        <f>Óvoda!X137+Étkeztetés!W156</f>
        <v>0</v>
      </c>
      <c r="V126" s="44">
        <f>Óvoda!Y137+Étkeztetés!X156</f>
        <v>0</v>
      </c>
    </row>
    <row r="127" spans="1:22" ht="25.5" hidden="1" customHeight="1">
      <c r="B127" s="55"/>
      <c r="C127" s="2"/>
      <c r="D127" s="735" t="s">
        <v>533</v>
      </c>
      <c r="E127" s="735"/>
      <c r="F127" s="409">
        <f>Óvoda!F138+Étkeztetés!F157</f>
        <v>0</v>
      </c>
      <c r="G127" s="409">
        <f>Óvoda!G138+Étkeztetés!G157</f>
        <v>0</v>
      </c>
      <c r="H127" s="585">
        <f>Óvoda!H138+Étkeztetés!H157</f>
        <v>0</v>
      </c>
      <c r="I127" s="474">
        <f>Óvoda!I138+Étkeztetés!I157</f>
        <v>0</v>
      </c>
      <c r="J127" s="42">
        <f>Óvoda!M138+Étkeztetés!L157</f>
        <v>0</v>
      </c>
      <c r="K127" s="1">
        <f>Óvoda!N138+Étkeztetés!M157</f>
        <v>0</v>
      </c>
      <c r="L127" s="1">
        <f>Óvoda!O138+Étkeztetés!N157</f>
        <v>0</v>
      </c>
      <c r="M127" s="1">
        <f>Óvoda!P138+Étkeztetés!O157</f>
        <v>0</v>
      </c>
      <c r="N127" s="81">
        <f>Óvoda!Q138+Étkeztetés!P157</f>
        <v>0</v>
      </c>
      <c r="O127" s="552">
        <f>Óvoda!R138+Étkeztetés!Q157</f>
        <v>0</v>
      </c>
      <c r="P127" s="541">
        <f>Óvoda!S138+Étkeztetés!R157</f>
        <v>0</v>
      </c>
      <c r="Q127" s="447">
        <f>Óvoda!T138+Étkeztetés!S157</f>
        <v>0</v>
      </c>
      <c r="R127" s="1">
        <f>Óvoda!U138+Étkeztetés!T157</f>
        <v>0</v>
      </c>
      <c r="S127" s="81">
        <f>Óvoda!V138+Étkeztetés!U157</f>
        <v>0</v>
      </c>
      <c r="T127" s="490">
        <f>Óvoda!W138+Étkeztetés!V157</f>
        <v>0</v>
      </c>
      <c r="U127" s="42">
        <f>Óvoda!X138+Étkeztetés!W157</f>
        <v>0</v>
      </c>
      <c r="V127" s="44">
        <f>Óvoda!Y138+Étkeztetés!X157</f>
        <v>0</v>
      </c>
    </row>
    <row r="128" spans="1:22" hidden="1">
      <c r="B128" s="55"/>
      <c r="C128" s="2"/>
      <c r="D128" s="764" t="s">
        <v>364</v>
      </c>
      <c r="E128" s="764"/>
      <c r="F128" s="406">
        <f>Óvoda!F139+Étkeztetés!F158</f>
        <v>0</v>
      </c>
      <c r="G128" s="406">
        <f>Óvoda!G139+Étkeztetés!G158</f>
        <v>0</v>
      </c>
      <c r="H128" s="582">
        <f>Óvoda!H139+Étkeztetés!H158</f>
        <v>0</v>
      </c>
      <c r="I128" s="471">
        <f>Óvoda!I139+Étkeztetés!I158</f>
        <v>0</v>
      </c>
      <c r="J128" s="42">
        <f>Óvoda!M139+Étkeztetés!L158</f>
        <v>0</v>
      </c>
      <c r="K128" s="1">
        <f>Óvoda!N139+Étkeztetés!M158</f>
        <v>0</v>
      </c>
      <c r="L128" s="1">
        <f>Óvoda!O139+Étkeztetés!N158</f>
        <v>0</v>
      </c>
      <c r="M128" s="1">
        <f>Óvoda!P139+Étkeztetés!O158</f>
        <v>0</v>
      </c>
      <c r="N128" s="81">
        <f>Óvoda!Q139+Étkeztetés!P158</f>
        <v>0</v>
      </c>
      <c r="O128" s="552">
        <f>Óvoda!R139+Étkeztetés!Q158</f>
        <v>0</v>
      </c>
      <c r="P128" s="541">
        <f>Óvoda!S139+Étkeztetés!R158</f>
        <v>0</v>
      </c>
      <c r="Q128" s="447">
        <f>Óvoda!T139+Étkeztetés!S158</f>
        <v>0</v>
      </c>
      <c r="R128" s="1">
        <f>Óvoda!U139+Étkeztetés!T158</f>
        <v>0</v>
      </c>
      <c r="S128" s="81">
        <f>Óvoda!V139+Étkeztetés!U158</f>
        <v>0</v>
      </c>
      <c r="T128" s="490">
        <f>Óvoda!W139+Étkeztetés!V158</f>
        <v>0</v>
      </c>
      <c r="U128" s="42">
        <f>Óvoda!X139+Étkeztetés!W158</f>
        <v>0</v>
      </c>
      <c r="V128" s="44">
        <f>Óvoda!Y139+Étkeztetés!X158</f>
        <v>0</v>
      </c>
    </row>
    <row r="129" spans="1:22" hidden="1">
      <c r="B129" s="55"/>
      <c r="C129" s="2"/>
      <c r="D129" s="764" t="s">
        <v>356</v>
      </c>
      <c r="E129" s="764"/>
      <c r="F129" s="406">
        <f>Óvoda!F140+Étkeztetés!F159</f>
        <v>0</v>
      </c>
      <c r="G129" s="406">
        <f>Óvoda!G140+Étkeztetés!G159</f>
        <v>0</v>
      </c>
      <c r="H129" s="582">
        <f>Óvoda!H140+Étkeztetés!H159</f>
        <v>0</v>
      </c>
      <c r="I129" s="471">
        <f>Óvoda!I140+Étkeztetés!I159</f>
        <v>0</v>
      </c>
      <c r="J129" s="42">
        <f>Óvoda!M140+Étkeztetés!L159</f>
        <v>0</v>
      </c>
      <c r="K129" s="1">
        <f>Óvoda!N140+Étkeztetés!M159</f>
        <v>0</v>
      </c>
      <c r="L129" s="1">
        <f>Óvoda!O140+Étkeztetés!N159</f>
        <v>0</v>
      </c>
      <c r="M129" s="1">
        <f>Óvoda!P140+Étkeztetés!O159</f>
        <v>0</v>
      </c>
      <c r="N129" s="81">
        <f>Óvoda!Q140+Étkeztetés!P159</f>
        <v>0</v>
      </c>
      <c r="O129" s="552">
        <f>Óvoda!R140+Étkeztetés!Q159</f>
        <v>0</v>
      </c>
      <c r="P129" s="541">
        <f>Óvoda!S140+Étkeztetés!R159</f>
        <v>0</v>
      </c>
      <c r="Q129" s="447">
        <f>Óvoda!T140+Étkeztetés!S159</f>
        <v>0</v>
      </c>
      <c r="R129" s="1">
        <f>Óvoda!U140+Étkeztetés!T159</f>
        <v>0</v>
      </c>
      <c r="S129" s="81">
        <f>Óvoda!V140+Étkeztetés!U159</f>
        <v>0</v>
      </c>
      <c r="T129" s="490">
        <f>Óvoda!W140+Étkeztetés!V159</f>
        <v>0</v>
      </c>
      <c r="U129" s="42">
        <f>Óvoda!X140+Étkeztetés!W159</f>
        <v>0</v>
      </c>
      <c r="V129" s="44">
        <f>Óvoda!Y140+Étkeztetés!X159</f>
        <v>0</v>
      </c>
    </row>
    <row r="130" spans="1:22" ht="25.5" hidden="1" customHeight="1">
      <c r="B130" s="55"/>
      <c r="C130" s="2"/>
      <c r="D130" s="735" t="s">
        <v>534</v>
      </c>
      <c r="E130" s="735"/>
      <c r="F130" s="409">
        <f>Óvoda!F141+Étkeztetés!F160</f>
        <v>0</v>
      </c>
      <c r="G130" s="409">
        <f>Óvoda!G141+Étkeztetés!G160</f>
        <v>0</v>
      </c>
      <c r="H130" s="585">
        <f>Óvoda!H141+Étkeztetés!H160</f>
        <v>0</v>
      </c>
      <c r="I130" s="474">
        <f>Óvoda!I141+Étkeztetés!I160</f>
        <v>0</v>
      </c>
      <c r="J130" s="42">
        <f>Óvoda!M141+Étkeztetés!L160</f>
        <v>0</v>
      </c>
      <c r="K130" s="1">
        <f>Óvoda!N141+Étkeztetés!M160</f>
        <v>0</v>
      </c>
      <c r="L130" s="1">
        <f>Óvoda!O141+Étkeztetés!N160</f>
        <v>0</v>
      </c>
      <c r="M130" s="1">
        <f>Óvoda!P141+Étkeztetés!O160</f>
        <v>0</v>
      </c>
      <c r="N130" s="81">
        <f>Óvoda!Q141+Étkeztetés!P160</f>
        <v>0</v>
      </c>
      <c r="O130" s="552">
        <f>Óvoda!R141+Étkeztetés!Q160</f>
        <v>0</v>
      </c>
      <c r="P130" s="541">
        <f>Óvoda!S141+Étkeztetés!R160</f>
        <v>0</v>
      </c>
      <c r="Q130" s="447">
        <f>Óvoda!T141+Étkeztetés!S160</f>
        <v>0</v>
      </c>
      <c r="R130" s="1">
        <f>Óvoda!U141+Étkeztetés!T160</f>
        <v>0</v>
      </c>
      <c r="S130" s="81">
        <f>Óvoda!V141+Étkeztetés!U160</f>
        <v>0</v>
      </c>
      <c r="T130" s="490">
        <f>Óvoda!W141+Étkeztetés!V160</f>
        <v>0</v>
      </c>
      <c r="U130" s="42">
        <f>Óvoda!X141+Étkeztetés!W160</f>
        <v>0</v>
      </c>
      <c r="V130" s="44">
        <f>Óvoda!Y141+Étkeztetés!X160</f>
        <v>0</v>
      </c>
    </row>
    <row r="131" spans="1:22" hidden="1">
      <c r="B131" s="55"/>
      <c r="C131" s="2"/>
      <c r="D131" s="764" t="s">
        <v>535</v>
      </c>
      <c r="E131" s="764"/>
      <c r="F131" s="406">
        <f>Óvoda!F142+Étkeztetés!F161</f>
        <v>0</v>
      </c>
      <c r="G131" s="406">
        <f>Óvoda!G142+Étkeztetés!G161</f>
        <v>0</v>
      </c>
      <c r="H131" s="582">
        <f>Óvoda!H142+Étkeztetés!H161</f>
        <v>0</v>
      </c>
      <c r="I131" s="471">
        <f>Óvoda!I142+Étkeztetés!I161</f>
        <v>0</v>
      </c>
      <c r="J131" s="42">
        <f>Óvoda!M142+Étkeztetés!L161</f>
        <v>0</v>
      </c>
      <c r="K131" s="1">
        <f>Óvoda!N142+Étkeztetés!M161</f>
        <v>0</v>
      </c>
      <c r="L131" s="1">
        <f>Óvoda!O142+Étkeztetés!N161</f>
        <v>0</v>
      </c>
      <c r="M131" s="1">
        <f>Óvoda!P142+Étkeztetés!O161</f>
        <v>0</v>
      </c>
      <c r="N131" s="81">
        <f>Óvoda!Q142+Étkeztetés!P161</f>
        <v>0</v>
      </c>
      <c r="O131" s="552">
        <f>Óvoda!R142+Étkeztetés!Q161</f>
        <v>0</v>
      </c>
      <c r="P131" s="541">
        <f>Óvoda!S142+Étkeztetés!R161</f>
        <v>0</v>
      </c>
      <c r="Q131" s="447">
        <f>Óvoda!T142+Étkeztetés!S161</f>
        <v>0</v>
      </c>
      <c r="R131" s="1">
        <f>Óvoda!U142+Étkeztetés!T161</f>
        <v>0</v>
      </c>
      <c r="S131" s="81">
        <f>Óvoda!V142+Étkeztetés!U161</f>
        <v>0</v>
      </c>
      <c r="T131" s="490">
        <f>Óvoda!W142+Étkeztetés!V161</f>
        <v>0</v>
      </c>
      <c r="U131" s="42">
        <f>Óvoda!X142+Étkeztetés!W161</f>
        <v>0</v>
      </c>
      <c r="V131" s="44">
        <f>Óvoda!Y142+Étkeztetés!X161</f>
        <v>0</v>
      </c>
    </row>
    <row r="132" spans="1:22" s="41" customFormat="1" hidden="1">
      <c r="A132" s="127" t="s">
        <v>235</v>
      </c>
      <c r="B132" s="108" t="s">
        <v>666</v>
      </c>
      <c r="C132" s="777" t="s">
        <v>236</v>
      </c>
      <c r="D132" s="778"/>
      <c r="E132" s="778"/>
      <c r="F132" s="410">
        <f>Óvoda!F143+Étkeztetés!F162</f>
        <v>0</v>
      </c>
      <c r="G132" s="410">
        <f>Óvoda!G143+Étkeztetés!G162</f>
        <v>0</v>
      </c>
      <c r="H132" s="586">
        <f>Óvoda!H143+Étkeztetés!H162</f>
        <v>0</v>
      </c>
      <c r="I132" s="475">
        <f>Óvoda!I143+Étkeztetés!I162</f>
        <v>0</v>
      </c>
      <c r="J132" s="113">
        <f>Óvoda!M143+Étkeztetés!L162</f>
        <v>0</v>
      </c>
      <c r="K132" s="111">
        <f>Óvoda!N143+Étkeztetés!M162</f>
        <v>0</v>
      </c>
      <c r="L132" s="111">
        <f>Óvoda!O143+Étkeztetés!N162</f>
        <v>0</v>
      </c>
      <c r="M132" s="111">
        <f>Óvoda!P143+Étkeztetés!O162</f>
        <v>0</v>
      </c>
      <c r="N132" s="114">
        <f>Óvoda!Q143+Étkeztetés!P162</f>
        <v>0</v>
      </c>
      <c r="O132" s="554">
        <f>Óvoda!R143+Étkeztetés!Q162</f>
        <v>0</v>
      </c>
      <c r="P132" s="543">
        <f>Óvoda!S143+Étkeztetés!R162</f>
        <v>0</v>
      </c>
      <c r="Q132" s="449">
        <f>Óvoda!T143+Étkeztetés!S162</f>
        <v>0</v>
      </c>
      <c r="R132" s="111">
        <f>Óvoda!U143+Étkeztetés!T162</f>
        <v>0</v>
      </c>
      <c r="S132" s="114">
        <f>Óvoda!V143+Étkeztetés!U162</f>
        <v>0</v>
      </c>
      <c r="T132" s="491">
        <f>Óvoda!W143+Étkeztetés!V162</f>
        <v>0</v>
      </c>
      <c r="U132" s="113">
        <f>Óvoda!X143+Étkeztetés!W162</f>
        <v>0</v>
      </c>
      <c r="V132" s="115">
        <f>Óvoda!Y143+Étkeztetés!X162</f>
        <v>0</v>
      </c>
    </row>
    <row r="133" spans="1:22" s="41" customFormat="1" hidden="1">
      <c r="A133" s="127" t="s">
        <v>237</v>
      </c>
      <c r="B133" s="108" t="s">
        <v>668</v>
      </c>
      <c r="C133" s="777" t="s">
        <v>238</v>
      </c>
      <c r="D133" s="778"/>
      <c r="E133" s="778"/>
      <c r="F133" s="410">
        <f>Óvoda!F144+Étkeztetés!F163</f>
        <v>0</v>
      </c>
      <c r="G133" s="410">
        <f>Óvoda!G144+Étkeztetés!G163</f>
        <v>0</v>
      </c>
      <c r="H133" s="586">
        <f>Óvoda!H144+Étkeztetés!H163</f>
        <v>0</v>
      </c>
      <c r="I133" s="475">
        <f>Óvoda!I144+Étkeztetés!I163</f>
        <v>0</v>
      </c>
      <c r="J133" s="113">
        <f>Óvoda!M144+Étkeztetés!L163</f>
        <v>0</v>
      </c>
      <c r="K133" s="111">
        <f>Óvoda!N144+Étkeztetés!M163</f>
        <v>0</v>
      </c>
      <c r="L133" s="111">
        <f>Óvoda!O144+Étkeztetés!N163</f>
        <v>0</v>
      </c>
      <c r="M133" s="111">
        <f>Óvoda!P144+Étkeztetés!O163</f>
        <v>0</v>
      </c>
      <c r="N133" s="114">
        <f>Óvoda!Q144+Étkeztetés!P163</f>
        <v>0</v>
      </c>
      <c r="O133" s="554">
        <f>Óvoda!R144+Étkeztetés!Q163</f>
        <v>0</v>
      </c>
      <c r="P133" s="543">
        <f>Óvoda!S144+Étkeztetés!R163</f>
        <v>0</v>
      </c>
      <c r="Q133" s="449">
        <f>Óvoda!T144+Étkeztetés!S163</f>
        <v>0</v>
      </c>
      <c r="R133" s="111">
        <f>Óvoda!U144+Étkeztetés!T163</f>
        <v>0</v>
      </c>
      <c r="S133" s="114">
        <f>Óvoda!V144+Étkeztetés!U163</f>
        <v>0</v>
      </c>
      <c r="T133" s="491">
        <f>Óvoda!W144+Étkeztetés!V163</f>
        <v>0</v>
      </c>
      <c r="U133" s="113">
        <f>Óvoda!X144+Étkeztetés!W163</f>
        <v>0</v>
      </c>
      <c r="V133" s="115">
        <f>Óvoda!Y144+Étkeztetés!X163</f>
        <v>0</v>
      </c>
    </row>
    <row r="134" spans="1:22" s="41" customFormat="1" hidden="1">
      <c r="A134" s="127" t="s">
        <v>239</v>
      </c>
      <c r="B134" s="108" t="s">
        <v>669</v>
      </c>
      <c r="C134" s="777" t="s">
        <v>240</v>
      </c>
      <c r="D134" s="778"/>
      <c r="E134" s="778"/>
      <c r="F134" s="410">
        <f>Óvoda!F145+Étkeztetés!F164</f>
        <v>0</v>
      </c>
      <c r="G134" s="410">
        <f>Óvoda!G145+Étkeztetés!G164</f>
        <v>0</v>
      </c>
      <c r="H134" s="586">
        <f>Óvoda!H145+Étkeztetés!H164</f>
        <v>0</v>
      </c>
      <c r="I134" s="475">
        <f>Óvoda!I145+Étkeztetés!I164</f>
        <v>0</v>
      </c>
      <c r="J134" s="113">
        <f>Óvoda!M145+Étkeztetés!L164</f>
        <v>0</v>
      </c>
      <c r="K134" s="111">
        <f>Óvoda!N145+Étkeztetés!M164</f>
        <v>0</v>
      </c>
      <c r="L134" s="111">
        <f>Óvoda!O145+Étkeztetés!N164</f>
        <v>0</v>
      </c>
      <c r="M134" s="111">
        <f>Óvoda!P145+Étkeztetés!O164</f>
        <v>0</v>
      </c>
      <c r="N134" s="114">
        <f>Óvoda!Q145+Étkeztetés!P164</f>
        <v>0</v>
      </c>
      <c r="O134" s="554">
        <f>Óvoda!R145+Étkeztetés!Q164</f>
        <v>0</v>
      </c>
      <c r="P134" s="543">
        <f>Óvoda!S145+Étkeztetés!R164</f>
        <v>0</v>
      </c>
      <c r="Q134" s="449">
        <f>Óvoda!T145+Étkeztetés!S164</f>
        <v>0</v>
      </c>
      <c r="R134" s="111">
        <f>Óvoda!U145+Étkeztetés!T164</f>
        <v>0</v>
      </c>
      <c r="S134" s="114">
        <f>Óvoda!V145+Étkeztetés!U164</f>
        <v>0</v>
      </c>
      <c r="T134" s="491">
        <f>Óvoda!W145+Étkeztetés!V164</f>
        <v>0</v>
      </c>
      <c r="U134" s="113">
        <f>Óvoda!X145+Étkeztetés!W164</f>
        <v>0</v>
      </c>
      <c r="V134" s="115">
        <f>Óvoda!Y145+Étkeztetés!X164</f>
        <v>0</v>
      </c>
    </row>
    <row r="135" spans="1:22" s="41" customFormat="1" hidden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Óvoda!F146+Étkeztetés!F165</f>
        <v>0</v>
      </c>
      <c r="G135" s="410">
        <f>Óvoda!G146+Étkeztetés!G165</f>
        <v>0</v>
      </c>
      <c r="H135" s="586">
        <f>Óvoda!H146+Étkeztetés!H165</f>
        <v>0</v>
      </c>
      <c r="I135" s="475">
        <f>Óvoda!I146+Étkeztetés!I165</f>
        <v>0</v>
      </c>
      <c r="J135" s="113">
        <f>Óvoda!M146+Étkeztetés!L165</f>
        <v>0</v>
      </c>
      <c r="K135" s="111">
        <f>Óvoda!N146+Étkeztetés!M165</f>
        <v>0</v>
      </c>
      <c r="L135" s="111">
        <f>Óvoda!O146+Étkeztetés!N165</f>
        <v>0</v>
      </c>
      <c r="M135" s="111">
        <f>Óvoda!P146+Étkeztetés!O165</f>
        <v>0</v>
      </c>
      <c r="N135" s="114">
        <f>Óvoda!Q146+Étkeztetés!P165</f>
        <v>0</v>
      </c>
      <c r="O135" s="554">
        <f>Óvoda!R146+Étkeztetés!Q165</f>
        <v>0</v>
      </c>
      <c r="P135" s="543">
        <f>Óvoda!S146+Étkeztetés!R165</f>
        <v>0</v>
      </c>
      <c r="Q135" s="449">
        <f>Óvoda!T146+Étkeztetés!S165</f>
        <v>0</v>
      </c>
      <c r="R135" s="111">
        <f>Óvoda!U146+Étkeztetés!T165</f>
        <v>0</v>
      </c>
      <c r="S135" s="114">
        <f>Óvoda!V146+Étkeztetés!U165</f>
        <v>0</v>
      </c>
      <c r="T135" s="491">
        <f>Óvoda!W146+Étkeztetés!V165</f>
        <v>0</v>
      </c>
      <c r="U135" s="113">
        <f>Óvoda!X146+Étkeztetés!W165</f>
        <v>0</v>
      </c>
      <c r="V135" s="115">
        <f>Óvoda!Y146+Étkeztetés!X165</f>
        <v>0</v>
      </c>
    </row>
    <row r="136" spans="1:22" hidden="1">
      <c r="B136" s="55"/>
      <c r="C136" s="2"/>
      <c r="D136" s="764" t="s">
        <v>359</v>
      </c>
      <c r="E136" s="764"/>
      <c r="F136" s="406">
        <f>Óvoda!F147+Étkeztetés!F166</f>
        <v>0</v>
      </c>
      <c r="G136" s="406">
        <f>Óvoda!G147+Étkeztetés!G166</f>
        <v>0</v>
      </c>
      <c r="H136" s="582">
        <f>Óvoda!H147+Étkeztetés!H166</f>
        <v>0</v>
      </c>
      <c r="I136" s="471">
        <f>Óvoda!I147+Étkeztetés!I166</f>
        <v>0</v>
      </c>
      <c r="J136" s="42">
        <f>Óvoda!M147+Étkeztetés!L166</f>
        <v>0</v>
      </c>
      <c r="K136" s="1">
        <f>Óvoda!N147+Étkeztetés!M166</f>
        <v>0</v>
      </c>
      <c r="L136" s="1">
        <f>Óvoda!O147+Étkeztetés!N166</f>
        <v>0</v>
      </c>
      <c r="M136" s="1">
        <f>Óvoda!P147+Étkeztetés!O166</f>
        <v>0</v>
      </c>
      <c r="N136" s="81">
        <f>Óvoda!Q147+Étkeztetés!P166</f>
        <v>0</v>
      </c>
      <c r="O136" s="552">
        <f>Óvoda!R147+Étkeztetés!Q166</f>
        <v>0</v>
      </c>
      <c r="P136" s="541">
        <f>Óvoda!S147+Étkeztetés!R166</f>
        <v>0</v>
      </c>
      <c r="Q136" s="447">
        <f>Óvoda!T147+Étkeztetés!S166</f>
        <v>0</v>
      </c>
      <c r="R136" s="1">
        <f>Óvoda!U147+Étkeztetés!T166</f>
        <v>0</v>
      </c>
      <c r="S136" s="81">
        <f>Óvoda!V147+Étkeztetés!U166</f>
        <v>0</v>
      </c>
      <c r="T136" s="490">
        <f>Óvoda!W147+Étkeztetés!V166</f>
        <v>0</v>
      </c>
      <c r="U136" s="42">
        <f>Óvoda!X147+Étkeztetés!W166</f>
        <v>0</v>
      </c>
      <c r="V136" s="44">
        <f>Óvoda!Y147+Étkeztetés!X166</f>
        <v>0</v>
      </c>
    </row>
    <row r="137" spans="1:22" hidden="1">
      <c r="B137" s="55"/>
      <c r="C137" s="2"/>
      <c r="D137" s="764" t="s">
        <v>360</v>
      </c>
      <c r="E137" s="764"/>
      <c r="F137" s="406">
        <f>Óvoda!F148+Étkeztetés!F167</f>
        <v>0</v>
      </c>
      <c r="G137" s="406">
        <f>Óvoda!G148+Étkeztetés!G167</f>
        <v>0</v>
      </c>
      <c r="H137" s="582">
        <f>Óvoda!H148+Étkeztetés!H167</f>
        <v>0</v>
      </c>
      <c r="I137" s="471">
        <f>Óvoda!I148+Étkeztetés!I167</f>
        <v>0</v>
      </c>
      <c r="J137" s="42">
        <f>Óvoda!M148+Étkeztetés!L167</f>
        <v>0</v>
      </c>
      <c r="K137" s="1">
        <f>Óvoda!N148+Étkeztetés!M167</f>
        <v>0</v>
      </c>
      <c r="L137" s="1">
        <f>Óvoda!O148+Étkeztetés!N167</f>
        <v>0</v>
      </c>
      <c r="M137" s="1">
        <f>Óvoda!P148+Étkeztetés!O167</f>
        <v>0</v>
      </c>
      <c r="N137" s="81">
        <f>Óvoda!Q148+Étkeztetés!P167</f>
        <v>0</v>
      </c>
      <c r="O137" s="552">
        <f>Óvoda!R148+Étkeztetés!Q167</f>
        <v>0</v>
      </c>
      <c r="P137" s="541">
        <f>Óvoda!S148+Étkeztetés!R167</f>
        <v>0</v>
      </c>
      <c r="Q137" s="447">
        <f>Óvoda!T148+Étkeztetés!S167</f>
        <v>0</v>
      </c>
      <c r="R137" s="1">
        <f>Óvoda!U148+Étkeztetés!T167</f>
        <v>0</v>
      </c>
      <c r="S137" s="81">
        <f>Óvoda!V148+Étkeztetés!U167</f>
        <v>0</v>
      </c>
      <c r="T137" s="490">
        <f>Óvoda!W148+Étkeztetés!V167</f>
        <v>0</v>
      </c>
      <c r="U137" s="42">
        <f>Óvoda!X148+Étkeztetés!W167</f>
        <v>0</v>
      </c>
      <c r="V137" s="44">
        <f>Óvoda!Y148+Étkeztetés!X167</f>
        <v>0</v>
      </c>
    </row>
    <row r="138" spans="1:22" hidden="1">
      <c r="B138" s="55"/>
      <c r="C138" s="2"/>
      <c r="D138" s="764" t="s">
        <v>361</v>
      </c>
      <c r="E138" s="764"/>
      <c r="F138" s="406">
        <f>Óvoda!F149+Étkeztetés!F168</f>
        <v>0</v>
      </c>
      <c r="G138" s="406">
        <f>Óvoda!G149+Étkeztetés!G168</f>
        <v>0</v>
      </c>
      <c r="H138" s="582">
        <f>Óvoda!H149+Étkeztetés!H168</f>
        <v>0</v>
      </c>
      <c r="I138" s="471">
        <f>Óvoda!I149+Étkeztetés!I168</f>
        <v>0</v>
      </c>
      <c r="J138" s="42">
        <f>Óvoda!M149+Étkeztetés!L168</f>
        <v>0</v>
      </c>
      <c r="K138" s="1">
        <f>Óvoda!N149+Étkeztetés!M168</f>
        <v>0</v>
      </c>
      <c r="L138" s="1">
        <f>Óvoda!O149+Étkeztetés!N168</f>
        <v>0</v>
      </c>
      <c r="M138" s="1">
        <f>Óvoda!P149+Étkeztetés!O168</f>
        <v>0</v>
      </c>
      <c r="N138" s="81">
        <f>Óvoda!Q149+Étkeztetés!P168</f>
        <v>0</v>
      </c>
      <c r="O138" s="552">
        <f>Óvoda!R149+Étkeztetés!Q168</f>
        <v>0</v>
      </c>
      <c r="P138" s="541">
        <f>Óvoda!S149+Étkeztetés!R168</f>
        <v>0</v>
      </c>
      <c r="Q138" s="447">
        <f>Óvoda!T149+Étkeztetés!S168</f>
        <v>0</v>
      </c>
      <c r="R138" s="1">
        <f>Óvoda!U149+Étkeztetés!T168</f>
        <v>0</v>
      </c>
      <c r="S138" s="81">
        <f>Óvoda!V149+Étkeztetés!U168</f>
        <v>0</v>
      </c>
      <c r="T138" s="490">
        <f>Óvoda!W149+Étkeztetés!V168</f>
        <v>0</v>
      </c>
      <c r="U138" s="42">
        <f>Óvoda!X149+Étkeztetés!W168</f>
        <v>0</v>
      </c>
      <c r="V138" s="44">
        <f>Óvoda!Y149+Étkeztetés!X168</f>
        <v>0</v>
      </c>
    </row>
    <row r="139" spans="1:22" hidden="1">
      <c r="B139" s="55"/>
      <c r="C139" s="2"/>
      <c r="D139" s="764" t="s">
        <v>362</v>
      </c>
      <c r="E139" s="764"/>
      <c r="F139" s="406">
        <f>Óvoda!F150+Étkeztetés!F169</f>
        <v>0</v>
      </c>
      <c r="G139" s="406">
        <f>Óvoda!G150+Étkeztetés!G169</f>
        <v>0</v>
      </c>
      <c r="H139" s="582">
        <f>Óvoda!H150+Étkeztetés!H169</f>
        <v>0</v>
      </c>
      <c r="I139" s="471">
        <f>Óvoda!I150+Étkeztetés!I169</f>
        <v>0</v>
      </c>
      <c r="J139" s="42">
        <f>Óvoda!M150+Étkeztetés!L169</f>
        <v>0</v>
      </c>
      <c r="K139" s="1">
        <f>Óvoda!N150+Étkeztetés!M169</f>
        <v>0</v>
      </c>
      <c r="L139" s="1">
        <f>Óvoda!O150+Étkeztetés!N169</f>
        <v>0</v>
      </c>
      <c r="M139" s="1">
        <f>Óvoda!P150+Étkeztetés!O169</f>
        <v>0</v>
      </c>
      <c r="N139" s="81">
        <f>Óvoda!Q150+Étkeztetés!P169</f>
        <v>0</v>
      </c>
      <c r="O139" s="552">
        <f>Óvoda!R150+Étkeztetés!Q169</f>
        <v>0</v>
      </c>
      <c r="P139" s="541">
        <f>Óvoda!S150+Étkeztetés!R169</f>
        <v>0</v>
      </c>
      <c r="Q139" s="447">
        <f>Óvoda!T150+Étkeztetés!S169</f>
        <v>0</v>
      </c>
      <c r="R139" s="1">
        <f>Óvoda!U150+Étkeztetés!T169</f>
        <v>0</v>
      </c>
      <c r="S139" s="81">
        <f>Óvoda!V150+Étkeztetés!U169</f>
        <v>0</v>
      </c>
      <c r="T139" s="490">
        <f>Óvoda!W150+Étkeztetés!V169</f>
        <v>0</v>
      </c>
      <c r="U139" s="42">
        <f>Óvoda!X150+Étkeztetés!W169</f>
        <v>0</v>
      </c>
      <c r="V139" s="44">
        <f>Óvoda!Y150+Étkeztetés!X169</f>
        <v>0</v>
      </c>
    </row>
    <row r="140" spans="1:22" hidden="1">
      <c r="B140" s="55"/>
      <c r="C140" s="2"/>
      <c r="D140" s="764" t="s">
        <v>363</v>
      </c>
      <c r="E140" s="764"/>
      <c r="F140" s="406">
        <f>Óvoda!F151+Étkeztetés!F170</f>
        <v>0</v>
      </c>
      <c r="G140" s="406">
        <f>Óvoda!G151+Étkeztetés!G170</f>
        <v>0</v>
      </c>
      <c r="H140" s="582">
        <f>Óvoda!H151+Étkeztetés!H170</f>
        <v>0</v>
      </c>
      <c r="I140" s="471">
        <f>Óvoda!I151+Étkeztetés!I170</f>
        <v>0</v>
      </c>
      <c r="J140" s="42">
        <f>Óvoda!M151+Étkeztetés!L170</f>
        <v>0</v>
      </c>
      <c r="K140" s="1">
        <f>Óvoda!N151+Étkeztetés!M170</f>
        <v>0</v>
      </c>
      <c r="L140" s="1">
        <f>Óvoda!O151+Étkeztetés!N170</f>
        <v>0</v>
      </c>
      <c r="M140" s="1">
        <f>Óvoda!P151+Étkeztetés!O170</f>
        <v>0</v>
      </c>
      <c r="N140" s="81">
        <f>Óvoda!Q151+Étkeztetés!P170</f>
        <v>0</v>
      </c>
      <c r="O140" s="552">
        <f>Óvoda!R151+Étkeztetés!Q170</f>
        <v>0</v>
      </c>
      <c r="P140" s="541">
        <f>Óvoda!S151+Étkeztetés!R170</f>
        <v>0</v>
      </c>
      <c r="Q140" s="447">
        <f>Óvoda!T151+Étkeztetés!S170</f>
        <v>0</v>
      </c>
      <c r="R140" s="1">
        <f>Óvoda!U151+Étkeztetés!T170</f>
        <v>0</v>
      </c>
      <c r="S140" s="81">
        <f>Óvoda!V151+Étkeztetés!U170</f>
        <v>0</v>
      </c>
      <c r="T140" s="490">
        <f>Óvoda!W151+Étkeztetés!V170</f>
        <v>0</v>
      </c>
      <c r="U140" s="42">
        <f>Óvoda!X151+Étkeztetés!W170</f>
        <v>0</v>
      </c>
      <c r="V140" s="44">
        <f>Óvoda!Y151+Étkeztetés!X170</f>
        <v>0</v>
      </c>
    </row>
    <row r="141" spans="1:22" ht="25.5" hidden="1" customHeight="1">
      <c r="B141" s="55"/>
      <c r="C141" s="2"/>
      <c r="D141" s="735" t="s">
        <v>536</v>
      </c>
      <c r="E141" s="735"/>
      <c r="F141" s="409">
        <f>Óvoda!F152+Étkeztetés!F171</f>
        <v>0</v>
      </c>
      <c r="G141" s="409">
        <f>Óvoda!G152+Étkeztetés!G171</f>
        <v>0</v>
      </c>
      <c r="H141" s="585">
        <f>Óvoda!H152+Étkeztetés!H171</f>
        <v>0</v>
      </c>
      <c r="I141" s="474">
        <f>Óvoda!I152+Étkeztetés!I171</f>
        <v>0</v>
      </c>
      <c r="J141" s="42">
        <f>Óvoda!M152+Étkeztetés!L171</f>
        <v>0</v>
      </c>
      <c r="K141" s="1">
        <f>Óvoda!N152+Étkeztetés!M171</f>
        <v>0</v>
      </c>
      <c r="L141" s="1">
        <f>Óvoda!O152+Étkeztetés!N171</f>
        <v>0</v>
      </c>
      <c r="M141" s="1">
        <f>Óvoda!P152+Étkeztetés!O171</f>
        <v>0</v>
      </c>
      <c r="N141" s="81">
        <f>Óvoda!Q152+Étkeztetés!P171</f>
        <v>0</v>
      </c>
      <c r="O141" s="552">
        <f>Óvoda!R152+Étkeztetés!Q171</f>
        <v>0</v>
      </c>
      <c r="P141" s="541">
        <f>Óvoda!S152+Étkeztetés!R171</f>
        <v>0</v>
      </c>
      <c r="Q141" s="447">
        <f>Óvoda!T152+Étkeztetés!S171</f>
        <v>0</v>
      </c>
      <c r="R141" s="1">
        <f>Óvoda!U152+Étkeztetés!T171</f>
        <v>0</v>
      </c>
      <c r="S141" s="81">
        <f>Óvoda!V152+Étkeztetés!U171</f>
        <v>0</v>
      </c>
      <c r="T141" s="490">
        <f>Óvoda!W152+Étkeztetés!V171</f>
        <v>0</v>
      </c>
      <c r="U141" s="42">
        <f>Óvoda!X152+Étkeztetés!W171</f>
        <v>0</v>
      </c>
      <c r="V141" s="44">
        <f>Óvoda!Y152+Étkeztetés!X171</f>
        <v>0</v>
      </c>
    </row>
    <row r="142" spans="1:22" ht="25.5" hidden="1" customHeight="1">
      <c r="B142" s="55"/>
      <c r="C142" s="2"/>
      <c r="D142" s="735" t="s">
        <v>539</v>
      </c>
      <c r="E142" s="735"/>
      <c r="F142" s="409">
        <f>Óvoda!F153+Étkeztetés!F172</f>
        <v>0</v>
      </c>
      <c r="G142" s="409">
        <f>Óvoda!G153+Étkeztetés!G172</f>
        <v>0</v>
      </c>
      <c r="H142" s="585">
        <f>Óvoda!H153+Étkeztetés!H172</f>
        <v>0</v>
      </c>
      <c r="I142" s="474">
        <f>Óvoda!I153+Étkeztetés!I172</f>
        <v>0</v>
      </c>
      <c r="J142" s="42">
        <f>Óvoda!M153+Étkeztetés!L172</f>
        <v>0</v>
      </c>
      <c r="K142" s="1">
        <f>Óvoda!N153+Étkeztetés!M172</f>
        <v>0</v>
      </c>
      <c r="L142" s="1">
        <f>Óvoda!O153+Étkeztetés!N172</f>
        <v>0</v>
      </c>
      <c r="M142" s="1">
        <f>Óvoda!P153+Étkeztetés!O172</f>
        <v>0</v>
      </c>
      <c r="N142" s="81">
        <f>Óvoda!Q153+Étkeztetés!P172</f>
        <v>0</v>
      </c>
      <c r="O142" s="552">
        <f>Óvoda!R153+Étkeztetés!Q172</f>
        <v>0</v>
      </c>
      <c r="P142" s="541">
        <f>Óvoda!S153+Étkeztetés!R172</f>
        <v>0</v>
      </c>
      <c r="Q142" s="447">
        <f>Óvoda!T153+Étkeztetés!S172</f>
        <v>0</v>
      </c>
      <c r="R142" s="1">
        <f>Óvoda!U153+Étkeztetés!T172</f>
        <v>0</v>
      </c>
      <c r="S142" s="81">
        <f>Óvoda!V153+Étkeztetés!U172</f>
        <v>0</v>
      </c>
      <c r="T142" s="490">
        <f>Óvoda!W153+Étkeztetés!V172</f>
        <v>0</v>
      </c>
      <c r="U142" s="42">
        <f>Óvoda!X153+Étkeztetés!W172</f>
        <v>0</v>
      </c>
      <c r="V142" s="44">
        <f>Óvoda!Y153+Étkeztetés!X172</f>
        <v>0</v>
      </c>
    </row>
    <row r="143" spans="1:22" hidden="1">
      <c r="B143" s="55"/>
      <c r="C143" s="2"/>
      <c r="D143" s="764" t="s">
        <v>365</v>
      </c>
      <c r="E143" s="764"/>
      <c r="F143" s="406">
        <f>Óvoda!F154+Étkeztetés!F173</f>
        <v>0</v>
      </c>
      <c r="G143" s="406">
        <f>Óvoda!G154+Étkeztetés!G173</f>
        <v>0</v>
      </c>
      <c r="H143" s="582">
        <f>Óvoda!H154+Étkeztetés!H173</f>
        <v>0</v>
      </c>
      <c r="I143" s="471">
        <f>Óvoda!I154+Étkeztetés!I173</f>
        <v>0</v>
      </c>
      <c r="J143" s="42">
        <f>Óvoda!M154+Étkeztetés!L173</f>
        <v>0</v>
      </c>
      <c r="K143" s="1">
        <f>Óvoda!N154+Étkeztetés!M173</f>
        <v>0</v>
      </c>
      <c r="L143" s="1">
        <f>Óvoda!O154+Étkeztetés!N173</f>
        <v>0</v>
      </c>
      <c r="M143" s="1">
        <f>Óvoda!P154+Étkeztetés!O173</f>
        <v>0</v>
      </c>
      <c r="N143" s="81">
        <f>Óvoda!Q154+Étkeztetés!P173</f>
        <v>0</v>
      </c>
      <c r="O143" s="552">
        <f>Óvoda!R154+Étkeztetés!Q173</f>
        <v>0</v>
      </c>
      <c r="P143" s="541">
        <f>Óvoda!S154+Étkeztetés!R173</f>
        <v>0</v>
      </c>
      <c r="Q143" s="447">
        <f>Óvoda!T154+Étkeztetés!S173</f>
        <v>0</v>
      </c>
      <c r="R143" s="1">
        <f>Óvoda!U154+Étkeztetés!T173</f>
        <v>0</v>
      </c>
      <c r="S143" s="81">
        <f>Óvoda!V154+Étkeztetés!U173</f>
        <v>0</v>
      </c>
      <c r="T143" s="490">
        <f>Óvoda!W154+Étkeztetés!V173</f>
        <v>0</v>
      </c>
      <c r="U143" s="42">
        <f>Óvoda!X154+Étkeztetés!W173</f>
        <v>0</v>
      </c>
      <c r="V143" s="44">
        <f>Óvoda!Y154+Étkeztetés!X173</f>
        <v>0</v>
      </c>
    </row>
    <row r="144" spans="1:22" ht="25.5" hidden="1" customHeight="1">
      <c r="B144" s="55"/>
      <c r="C144" s="2"/>
      <c r="D144" s="735" t="s">
        <v>542</v>
      </c>
      <c r="E144" s="735"/>
      <c r="F144" s="409">
        <f>Óvoda!F155+Étkeztetés!F174</f>
        <v>0</v>
      </c>
      <c r="G144" s="409">
        <f>Óvoda!G155+Étkeztetés!G174</f>
        <v>0</v>
      </c>
      <c r="H144" s="585">
        <f>Óvoda!H155+Étkeztetés!H174</f>
        <v>0</v>
      </c>
      <c r="I144" s="474">
        <f>Óvoda!I155+Étkeztetés!I174</f>
        <v>0</v>
      </c>
      <c r="J144" s="42">
        <f>Óvoda!M155+Étkeztetés!L174</f>
        <v>0</v>
      </c>
      <c r="K144" s="1">
        <f>Óvoda!N155+Étkeztetés!M174</f>
        <v>0</v>
      </c>
      <c r="L144" s="1">
        <f>Óvoda!O155+Étkeztetés!N174</f>
        <v>0</v>
      </c>
      <c r="M144" s="1">
        <f>Óvoda!P155+Étkeztetés!O174</f>
        <v>0</v>
      </c>
      <c r="N144" s="81">
        <f>Óvoda!Q155+Étkeztetés!P174</f>
        <v>0</v>
      </c>
      <c r="O144" s="552">
        <f>Óvoda!R155+Étkeztetés!Q174</f>
        <v>0</v>
      </c>
      <c r="P144" s="541">
        <f>Óvoda!S155+Étkeztetés!R174</f>
        <v>0</v>
      </c>
      <c r="Q144" s="447">
        <f>Óvoda!T155+Étkeztetés!S174</f>
        <v>0</v>
      </c>
      <c r="R144" s="1">
        <f>Óvoda!U155+Étkeztetés!T174</f>
        <v>0</v>
      </c>
      <c r="S144" s="81">
        <f>Óvoda!V155+Étkeztetés!U174</f>
        <v>0</v>
      </c>
      <c r="T144" s="490">
        <f>Óvoda!W155+Étkeztetés!V174</f>
        <v>0</v>
      </c>
      <c r="U144" s="42">
        <f>Óvoda!X155+Étkeztetés!W174</f>
        <v>0</v>
      </c>
      <c r="V144" s="44">
        <f>Óvoda!Y155+Étkeztetés!X174</f>
        <v>0</v>
      </c>
    </row>
    <row r="145" spans="1:22" hidden="1">
      <c r="B145" s="55"/>
      <c r="C145" s="2"/>
      <c r="D145" s="764" t="s">
        <v>543</v>
      </c>
      <c r="E145" s="764"/>
      <c r="F145" s="406">
        <f>Óvoda!F156+Étkeztetés!F175</f>
        <v>0</v>
      </c>
      <c r="G145" s="406">
        <f>Óvoda!G156+Étkeztetés!G175</f>
        <v>0</v>
      </c>
      <c r="H145" s="582">
        <f>Óvoda!H156+Étkeztetés!H175</f>
        <v>0</v>
      </c>
      <c r="I145" s="471">
        <f>Óvoda!I156+Étkeztetés!I175</f>
        <v>0</v>
      </c>
      <c r="J145" s="42">
        <f>Óvoda!M156+Étkeztetés!L175</f>
        <v>0</v>
      </c>
      <c r="K145" s="1">
        <f>Óvoda!N156+Étkeztetés!M175</f>
        <v>0</v>
      </c>
      <c r="L145" s="1">
        <f>Óvoda!O156+Étkeztetés!N175</f>
        <v>0</v>
      </c>
      <c r="M145" s="1">
        <f>Óvoda!P156+Étkeztetés!O175</f>
        <v>0</v>
      </c>
      <c r="N145" s="81">
        <f>Óvoda!Q156+Étkeztetés!P175</f>
        <v>0</v>
      </c>
      <c r="O145" s="552">
        <f>Óvoda!R156+Étkeztetés!Q175</f>
        <v>0</v>
      </c>
      <c r="P145" s="541">
        <f>Óvoda!S156+Étkeztetés!R175</f>
        <v>0</v>
      </c>
      <c r="Q145" s="447">
        <f>Óvoda!T156+Étkeztetés!S175</f>
        <v>0</v>
      </c>
      <c r="R145" s="1">
        <f>Óvoda!U156+Étkeztetés!T175</f>
        <v>0</v>
      </c>
      <c r="S145" s="81">
        <f>Óvoda!V156+Étkeztetés!U175</f>
        <v>0</v>
      </c>
      <c r="T145" s="490">
        <f>Óvoda!W156+Étkeztetés!V175</f>
        <v>0</v>
      </c>
      <c r="U145" s="42">
        <f>Óvoda!X156+Étkeztetés!W175</f>
        <v>0</v>
      </c>
      <c r="V145" s="44">
        <f>Óvoda!Y156+Étkeztetés!X175</f>
        <v>0</v>
      </c>
    </row>
    <row r="146" spans="1:22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>
        <f>Óvoda!F157+Étkeztetés!F176</f>
        <v>0</v>
      </c>
      <c r="G146" s="411">
        <f>Óvoda!G157+Étkeztetés!G176</f>
        <v>0</v>
      </c>
      <c r="H146" s="587">
        <f>Óvoda!H157+Étkeztetés!H176</f>
        <v>0</v>
      </c>
      <c r="I146" s="476">
        <f>Óvoda!I157+Étkeztetés!I176</f>
        <v>0</v>
      </c>
      <c r="J146" s="113">
        <f>Óvoda!M157+Étkeztetés!L176</f>
        <v>0</v>
      </c>
      <c r="K146" s="111">
        <f>Óvoda!N157+Étkeztetés!M176</f>
        <v>0</v>
      </c>
      <c r="L146" s="111">
        <f>Óvoda!O157+Étkeztetés!N176</f>
        <v>0</v>
      </c>
      <c r="M146" s="111">
        <f>Óvoda!P157+Étkeztetés!O176</f>
        <v>0</v>
      </c>
      <c r="N146" s="114">
        <f>Óvoda!Q157+Étkeztetés!P176</f>
        <v>0</v>
      </c>
      <c r="O146" s="554">
        <f>Óvoda!R157+Étkeztetés!Q176</f>
        <v>0</v>
      </c>
      <c r="P146" s="543">
        <f>Óvoda!S157+Étkeztetés!R176</f>
        <v>0</v>
      </c>
      <c r="Q146" s="449">
        <f>Óvoda!T157+Étkeztetés!S176</f>
        <v>0</v>
      </c>
      <c r="R146" s="111">
        <f>Óvoda!U157+Étkeztetés!T176</f>
        <v>0</v>
      </c>
      <c r="S146" s="114">
        <f>Óvoda!V157+Étkeztetés!U176</f>
        <v>0</v>
      </c>
      <c r="T146" s="491">
        <f>Óvoda!W157+Étkeztetés!V176</f>
        <v>0</v>
      </c>
      <c r="U146" s="113">
        <f>Óvoda!X157+Étkeztetés!W176</f>
        <v>0</v>
      </c>
      <c r="V146" s="115">
        <f>Óvoda!Y157+Étkeztetés!X176</f>
        <v>0</v>
      </c>
    </row>
    <row r="147" spans="1:22" ht="15.75" thickBot="1">
      <c r="B147" s="100" t="s">
        <v>245</v>
      </c>
      <c r="C147" s="773" t="s">
        <v>246</v>
      </c>
      <c r="D147" s="774"/>
      <c r="E147" s="774"/>
      <c r="F147" s="402">
        <f>Óvoda!F158+Étkeztetés!F177</f>
        <v>227000</v>
      </c>
      <c r="G147" s="402">
        <f>Óvoda!G158+Étkeztetés!G177</f>
        <v>248070</v>
      </c>
      <c r="H147" s="578">
        <f>Óvoda!H158+Étkeztetés!H177</f>
        <v>248070</v>
      </c>
      <c r="I147" s="465">
        <f>Óvoda!I158+Étkeztetés!I177</f>
        <v>248070</v>
      </c>
      <c r="J147" s="89">
        <f>Óvoda!M158+Étkeztetés!L177</f>
        <v>0</v>
      </c>
      <c r="K147" s="87">
        <f>Óvoda!N158+Étkeztetés!M177</f>
        <v>0</v>
      </c>
      <c r="L147" s="87">
        <f>Óvoda!O158+Étkeztetés!N177</f>
        <v>0</v>
      </c>
      <c r="M147" s="87">
        <f>Óvoda!P158+Étkeztetés!O177</f>
        <v>0</v>
      </c>
      <c r="N147" s="90">
        <f>Óvoda!Q158+Étkeztetés!P177</f>
        <v>0</v>
      </c>
      <c r="O147" s="547">
        <f>Óvoda!R158+Étkeztetés!Q177</f>
        <v>21070</v>
      </c>
      <c r="P147" s="536">
        <f>Óvoda!S158+Étkeztetés!R177</f>
        <v>21070</v>
      </c>
      <c r="Q147" s="442">
        <f>Óvoda!T158+Étkeztetés!S177</f>
        <v>0</v>
      </c>
      <c r="R147" s="87">
        <f>Óvoda!U158+Étkeztetés!T177</f>
        <v>89415</v>
      </c>
      <c r="S147" s="90">
        <f>Óvoda!V158+Étkeztetés!U177</f>
        <v>0</v>
      </c>
      <c r="T147" s="486">
        <f>Óvoda!W158+Étkeztetés!V177</f>
        <v>0</v>
      </c>
      <c r="U147" s="89">
        <f>Óvoda!X158+Étkeztetés!W177</f>
        <v>100000</v>
      </c>
      <c r="V147" s="91">
        <f>Óvoda!Y158+Étkeztetés!X177</f>
        <v>37585</v>
      </c>
    </row>
    <row r="148" spans="1:22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>
        <f>Óvoda!F159+Étkeztetés!F178</f>
        <v>0</v>
      </c>
      <c r="G148" s="397">
        <f>Óvoda!G159+Étkeztetés!G178</f>
        <v>0</v>
      </c>
      <c r="H148" s="573">
        <f>Óvoda!H159+Étkeztetés!H178</f>
        <v>0</v>
      </c>
      <c r="I148" s="460">
        <f>Óvoda!I159+Étkeztetés!I178</f>
        <v>0</v>
      </c>
      <c r="J148" s="97">
        <f>Óvoda!M159+Étkeztetés!L178</f>
        <v>0</v>
      </c>
      <c r="K148" s="95">
        <f>Óvoda!N159+Étkeztetés!M178</f>
        <v>0</v>
      </c>
      <c r="L148" s="95">
        <f>Óvoda!O159+Étkeztetés!N178</f>
        <v>0</v>
      </c>
      <c r="M148" s="95">
        <f>Óvoda!P159+Étkeztetés!O178</f>
        <v>0</v>
      </c>
      <c r="N148" s="98">
        <f>Óvoda!Q159+Étkeztetés!P178</f>
        <v>0</v>
      </c>
      <c r="O148" s="550">
        <f>Óvoda!R159+Étkeztetés!Q178</f>
        <v>0</v>
      </c>
      <c r="P148" s="539">
        <f>Óvoda!S159+Étkeztetés!R178</f>
        <v>0</v>
      </c>
      <c r="Q148" s="445">
        <f>Óvoda!T159+Étkeztetés!S178</f>
        <v>0</v>
      </c>
      <c r="R148" s="95">
        <f>Óvoda!U159+Étkeztetés!T178</f>
        <v>0</v>
      </c>
      <c r="S148" s="98">
        <f>Óvoda!V159+Étkeztetés!U178</f>
        <v>0</v>
      </c>
      <c r="T148" s="489">
        <f>Óvoda!W159+Étkeztetés!V178</f>
        <v>0</v>
      </c>
      <c r="U148" s="97">
        <f>Óvoda!X159+Étkeztetés!W178</f>
        <v>0</v>
      </c>
      <c r="V148" s="99">
        <f>Óvoda!Y159+Étkeztetés!X178</f>
        <v>0</v>
      </c>
    </row>
    <row r="149" spans="1:22" s="18" customFormat="1" hidden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Óvoda!F160+Étkeztetés!F179</f>
        <v>0</v>
      </c>
      <c r="G149" s="399">
        <f>Óvoda!G160+Étkeztetés!G179</f>
        <v>0</v>
      </c>
      <c r="H149" s="575">
        <f>Óvoda!H160+Étkeztetés!H179</f>
        <v>0</v>
      </c>
      <c r="I149" s="462">
        <f>Óvoda!I160+Étkeztetés!I179</f>
        <v>0</v>
      </c>
      <c r="J149" s="97">
        <f>Óvoda!M160+Étkeztetés!L179</f>
        <v>0</v>
      </c>
      <c r="K149" s="95">
        <f>Óvoda!N160+Étkeztetés!M179</f>
        <v>0</v>
      </c>
      <c r="L149" s="95">
        <f>Óvoda!O160+Étkeztetés!N179</f>
        <v>0</v>
      </c>
      <c r="M149" s="95">
        <f>Óvoda!P160+Étkeztetés!O179</f>
        <v>0</v>
      </c>
      <c r="N149" s="98">
        <f>Óvoda!Q160+Étkeztetés!P179</f>
        <v>0</v>
      </c>
      <c r="O149" s="550">
        <f>Óvoda!R160+Étkeztetés!Q179</f>
        <v>0</v>
      </c>
      <c r="P149" s="539">
        <f>Óvoda!S160+Étkeztetés!R179</f>
        <v>0</v>
      </c>
      <c r="Q149" s="445">
        <f>Óvoda!T160+Étkeztetés!S179</f>
        <v>0</v>
      </c>
      <c r="R149" s="95">
        <f>Óvoda!U160+Étkeztetés!T179</f>
        <v>0</v>
      </c>
      <c r="S149" s="98">
        <f>Óvoda!V160+Étkeztetés!U179</f>
        <v>0</v>
      </c>
      <c r="T149" s="489">
        <f>Óvoda!W160+Étkeztetés!V179</f>
        <v>0</v>
      </c>
      <c r="U149" s="97">
        <f>Óvoda!X160+Étkeztetés!W179</f>
        <v>0</v>
      </c>
      <c r="V149" s="99">
        <f>Óvoda!Y160+Étkeztetés!X179</f>
        <v>0</v>
      </c>
    </row>
    <row r="150" spans="1:22" hidden="1">
      <c r="B150" s="55"/>
      <c r="C150" s="2"/>
      <c r="D150" s="764" t="s">
        <v>250</v>
      </c>
      <c r="E150" s="764"/>
      <c r="F150" s="406">
        <f>Óvoda!F161+Étkeztetés!F180</f>
        <v>0</v>
      </c>
      <c r="G150" s="406">
        <f>Óvoda!G161+Étkeztetés!G180</f>
        <v>0</v>
      </c>
      <c r="H150" s="582">
        <f>Óvoda!H161+Étkeztetés!H180</f>
        <v>0</v>
      </c>
      <c r="I150" s="471">
        <f>Óvoda!I161+Étkeztetés!I180</f>
        <v>0</v>
      </c>
      <c r="J150" s="42">
        <f>Óvoda!M161+Étkeztetés!L180</f>
        <v>0</v>
      </c>
      <c r="K150" s="1">
        <f>Óvoda!N161+Étkeztetés!M180</f>
        <v>0</v>
      </c>
      <c r="L150" s="1">
        <f>Óvoda!O161+Étkeztetés!N180</f>
        <v>0</v>
      </c>
      <c r="M150" s="1">
        <f>Óvoda!P161+Étkeztetés!O180</f>
        <v>0</v>
      </c>
      <c r="N150" s="81">
        <f>Óvoda!Q161+Étkeztetés!P180</f>
        <v>0</v>
      </c>
      <c r="O150" s="552">
        <f>Óvoda!R161+Étkeztetés!Q180</f>
        <v>0</v>
      </c>
      <c r="P150" s="541">
        <f>Óvoda!S161+Étkeztetés!R180</f>
        <v>0</v>
      </c>
      <c r="Q150" s="447">
        <f>Óvoda!T161+Étkeztetés!S180</f>
        <v>0</v>
      </c>
      <c r="R150" s="1">
        <f>Óvoda!U161+Étkeztetés!T180</f>
        <v>0</v>
      </c>
      <c r="S150" s="81">
        <f>Óvoda!V161+Étkeztetés!U180</f>
        <v>0</v>
      </c>
      <c r="T150" s="490">
        <f>Óvoda!W161+Étkeztetés!V180</f>
        <v>0</v>
      </c>
      <c r="U150" s="42">
        <f>Óvoda!X161+Étkeztetés!W180</f>
        <v>0</v>
      </c>
      <c r="V150" s="44">
        <f>Óvoda!Y161+Étkeztetés!X180</f>
        <v>0</v>
      </c>
    </row>
    <row r="151" spans="1:22" hidden="1">
      <c r="B151" s="55"/>
      <c r="C151" s="2"/>
      <c r="D151" s="764" t="s">
        <v>349</v>
      </c>
      <c r="E151" s="764"/>
      <c r="F151" s="406">
        <f>Óvoda!F162+Étkeztetés!F181</f>
        <v>0</v>
      </c>
      <c r="G151" s="406">
        <f>Óvoda!G162+Étkeztetés!G181</f>
        <v>0</v>
      </c>
      <c r="H151" s="582">
        <f>Óvoda!H162+Étkeztetés!H181</f>
        <v>0</v>
      </c>
      <c r="I151" s="471">
        <f>Óvoda!I162+Étkeztetés!I181</f>
        <v>0</v>
      </c>
      <c r="J151" s="42">
        <f>Óvoda!M162+Étkeztetés!L181</f>
        <v>0</v>
      </c>
      <c r="K151" s="1">
        <f>Óvoda!N162+Étkeztetés!M181</f>
        <v>0</v>
      </c>
      <c r="L151" s="1">
        <f>Óvoda!O162+Étkeztetés!N181</f>
        <v>0</v>
      </c>
      <c r="M151" s="1">
        <f>Óvoda!P162+Étkeztetés!O181</f>
        <v>0</v>
      </c>
      <c r="N151" s="81">
        <f>Óvoda!Q162+Étkeztetés!P181</f>
        <v>0</v>
      </c>
      <c r="O151" s="552">
        <f>Óvoda!R162+Étkeztetés!Q181</f>
        <v>0</v>
      </c>
      <c r="P151" s="541">
        <f>Óvoda!S162+Étkeztetés!R181</f>
        <v>0</v>
      </c>
      <c r="Q151" s="447">
        <f>Óvoda!T162+Étkeztetés!S181</f>
        <v>0</v>
      </c>
      <c r="R151" s="1">
        <f>Óvoda!U162+Étkeztetés!T181</f>
        <v>0</v>
      </c>
      <c r="S151" s="81">
        <f>Óvoda!V162+Étkeztetés!U181</f>
        <v>0</v>
      </c>
      <c r="T151" s="490">
        <f>Óvoda!W162+Étkeztetés!V181</f>
        <v>0</v>
      </c>
      <c r="U151" s="42">
        <f>Óvoda!X162+Étkeztetés!W181</f>
        <v>0</v>
      </c>
      <c r="V151" s="44">
        <f>Óvoda!Y162+Étkeztetés!X181</f>
        <v>0</v>
      </c>
    </row>
    <row r="152" spans="1:22" s="18" customFormat="1" hidden="1">
      <c r="A152" s="127" t="s">
        <v>251</v>
      </c>
      <c r="B152" s="92" t="s">
        <v>674</v>
      </c>
      <c r="C152" s="769" t="s">
        <v>252</v>
      </c>
      <c r="D152" s="770"/>
      <c r="E152" s="770"/>
      <c r="F152" s="399">
        <f>Óvoda!F163+Étkeztetés!F182</f>
        <v>0</v>
      </c>
      <c r="G152" s="399">
        <f>Óvoda!G163+Étkeztetés!G182</f>
        <v>0</v>
      </c>
      <c r="H152" s="575">
        <f>Óvoda!H163+Étkeztetés!H182</f>
        <v>0</v>
      </c>
      <c r="I152" s="462">
        <f>Óvoda!I163+Étkeztetés!I182</f>
        <v>0</v>
      </c>
      <c r="J152" s="97">
        <f>Óvoda!M163+Étkeztetés!L182</f>
        <v>0</v>
      </c>
      <c r="K152" s="95">
        <f>Óvoda!N163+Étkeztetés!M182</f>
        <v>0</v>
      </c>
      <c r="L152" s="95">
        <f>Óvoda!O163+Étkeztetés!N182</f>
        <v>0</v>
      </c>
      <c r="M152" s="95">
        <f>Óvoda!P163+Étkeztetés!O182</f>
        <v>0</v>
      </c>
      <c r="N152" s="98">
        <f>Óvoda!Q163+Étkeztetés!P182</f>
        <v>0</v>
      </c>
      <c r="O152" s="550">
        <f>Óvoda!R163+Étkeztetés!Q182</f>
        <v>0</v>
      </c>
      <c r="P152" s="539">
        <f>Óvoda!S163+Étkeztetés!R182</f>
        <v>0</v>
      </c>
      <c r="Q152" s="445">
        <f>Óvoda!T163+Étkeztetés!S182</f>
        <v>0</v>
      </c>
      <c r="R152" s="95">
        <f>Óvoda!U163+Étkeztetés!T182</f>
        <v>0</v>
      </c>
      <c r="S152" s="98">
        <f>Óvoda!V163+Étkeztetés!U182</f>
        <v>0</v>
      </c>
      <c r="T152" s="489">
        <f>Óvoda!W163+Étkeztetés!V182</f>
        <v>0</v>
      </c>
      <c r="U152" s="97">
        <f>Óvoda!X163+Étkeztetés!W182</f>
        <v>0</v>
      </c>
      <c r="V152" s="99">
        <f>Óvoda!Y163+Étkeztetés!X182</f>
        <v>0</v>
      </c>
    </row>
    <row r="153" spans="1:22" s="18" customFormat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f>Óvoda!F164+Étkeztetés!F183</f>
        <v>178740</v>
      </c>
      <c r="G153" s="399">
        <f>Óvoda!G164+Étkeztetés!G183</f>
        <v>195330</v>
      </c>
      <c r="H153" s="575">
        <f>Óvoda!H164+Étkeztetés!H183</f>
        <v>195330</v>
      </c>
      <c r="I153" s="462">
        <f>Óvoda!I164+Étkeztetés!I183</f>
        <v>195330</v>
      </c>
      <c r="J153" s="97">
        <f>Óvoda!M164+Étkeztetés!L183</f>
        <v>0</v>
      </c>
      <c r="K153" s="95">
        <f>Óvoda!N164+Étkeztetés!M183</f>
        <v>0</v>
      </c>
      <c r="L153" s="95">
        <f>Óvoda!O164+Étkeztetés!N183</f>
        <v>0</v>
      </c>
      <c r="M153" s="95">
        <f>Óvoda!P164+Étkeztetés!O183</f>
        <v>0</v>
      </c>
      <c r="N153" s="98">
        <f>Óvoda!Q164+Étkeztetés!P183</f>
        <v>0</v>
      </c>
      <c r="O153" s="550">
        <f>Óvoda!R164+Étkeztetés!Q183</f>
        <v>16591</v>
      </c>
      <c r="P153" s="539">
        <f>Óvoda!S164+Étkeztetés!R183</f>
        <v>16591</v>
      </c>
      <c r="Q153" s="445">
        <f>Óvoda!T164+Étkeztetés!S183</f>
        <v>0</v>
      </c>
      <c r="R153" s="95">
        <f>Óvoda!U164+Étkeztetés!T183</f>
        <v>70405</v>
      </c>
      <c r="S153" s="98">
        <f>Óvoda!V164+Étkeztetés!U183</f>
        <v>0</v>
      </c>
      <c r="T153" s="489">
        <f>Óvoda!W164+Étkeztetés!V183</f>
        <v>0</v>
      </c>
      <c r="U153" s="97">
        <f>Óvoda!X164+Étkeztetés!W183</f>
        <v>78739</v>
      </c>
      <c r="V153" s="99">
        <f>Óvoda!Y164+Étkeztetés!X183</f>
        <v>29595</v>
      </c>
    </row>
    <row r="154" spans="1:22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>
        <f>Óvoda!F165+Étkeztetés!F184</f>
        <v>0</v>
      </c>
      <c r="G154" s="399">
        <f>Óvoda!G165+Étkeztetés!G184</f>
        <v>0</v>
      </c>
      <c r="H154" s="575">
        <f>Óvoda!H165+Étkeztetés!H184</f>
        <v>0</v>
      </c>
      <c r="I154" s="462">
        <f>Óvoda!I165+Étkeztetés!I184</f>
        <v>0</v>
      </c>
      <c r="J154" s="97">
        <f>Óvoda!M165+Étkeztetés!L184</f>
        <v>0</v>
      </c>
      <c r="K154" s="95">
        <f>Óvoda!N165+Étkeztetés!M184</f>
        <v>0</v>
      </c>
      <c r="L154" s="95">
        <f>Óvoda!O165+Étkeztetés!N184</f>
        <v>0</v>
      </c>
      <c r="M154" s="95">
        <f>Óvoda!P165+Étkeztetés!O184</f>
        <v>0</v>
      </c>
      <c r="N154" s="98">
        <f>Óvoda!Q165+Étkeztetés!P184</f>
        <v>0</v>
      </c>
      <c r="O154" s="550">
        <f>Óvoda!R165+Étkeztetés!Q184</f>
        <v>0</v>
      </c>
      <c r="P154" s="539">
        <f>Óvoda!S165+Étkeztetés!R184</f>
        <v>0</v>
      </c>
      <c r="Q154" s="445">
        <f>Óvoda!T165+Étkeztetés!S184</f>
        <v>0</v>
      </c>
      <c r="R154" s="95">
        <f>Óvoda!U165+Étkeztetés!T184</f>
        <v>0</v>
      </c>
      <c r="S154" s="98">
        <f>Óvoda!V165+Étkeztetés!U184</f>
        <v>0</v>
      </c>
      <c r="T154" s="489">
        <f>Óvoda!W165+Étkeztetés!V184</f>
        <v>0</v>
      </c>
      <c r="U154" s="97">
        <f>Óvoda!X165+Étkeztetés!W184</f>
        <v>0</v>
      </c>
      <c r="V154" s="99">
        <f>Óvoda!Y165+Étkeztetés!X184</f>
        <v>0</v>
      </c>
    </row>
    <row r="155" spans="1:22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>
        <f>Óvoda!F166+Étkeztetés!F185</f>
        <v>0</v>
      </c>
      <c r="G155" s="399">
        <f>Óvoda!G166+Étkeztetés!G185</f>
        <v>0</v>
      </c>
      <c r="H155" s="575">
        <f>Óvoda!H166+Étkeztetés!H185</f>
        <v>0</v>
      </c>
      <c r="I155" s="462">
        <f>Óvoda!I166+Étkeztetés!I185</f>
        <v>0</v>
      </c>
      <c r="J155" s="97">
        <f>Óvoda!M166+Étkeztetés!L185</f>
        <v>0</v>
      </c>
      <c r="K155" s="95">
        <f>Óvoda!N166+Étkeztetés!M185</f>
        <v>0</v>
      </c>
      <c r="L155" s="95">
        <f>Óvoda!O166+Étkeztetés!N185</f>
        <v>0</v>
      </c>
      <c r="M155" s="95">
        <f>Óvoda!P166+Étkeztetés!O185</f>
        <v>0</v>
      </c>
      <c r="N155" s="98">
        <f>Óvoda!Q166+Étkeztetés!P185</f>
        <v>0</v>
      </c>
      <c r="O155" s="550">
        <f>Óvoda!R166+Étkeztetés!Q185</f>
        <v>0</v>
      </c>
      <c r="P155" s="539">
        <f>Óvoda!S166+Étkeztetés!R185</f>
        <v>0</v>
      </c>
      <c r="Q155" s="445">
        <f>Óvoda!T166+Étkeztetés!S185</f>
        <v>0</v>
      </c>
      <c r="R155" s="95">
        <f>Óvoda!U166+Étkeztetés!T185</f>
        <v>0</v>
      </c>
      <c r="S155" s="98">
        <f>Óvoda!V166+Étkeztetés!U185</f>
        <v>0</v>
      </c>
      <c r="T155" s="489">
        <f>Óvoda!W166+Étkeztetés!V185</f>
        <v>0</v>
      </c>
      <c r="U155" s="97">
        <f>Óvoda!X166+Étkeztetés!W185</f>
        <v>0</v>
      </c>
      <c r="V155" s="99">
        <f>Óvoda!Y166+Étkeztetés!X185</f>
        <v>0</v>
      </c>
    </row>
    <row r="156" spans="1:22" s="18" customFormat="1" ht="15.75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>
        <f>Óvoda!F167+Étkeztetés!F186</f>
        <v>48260</v>
      </c>
      <c r="G156" s="412">
        <f>Óvoda!G167+Étkeztetés!G186</f>
        <v>52740</v>
      </c>
      <c r="H156" s="588">
        <f>Óvoda!H167+Étkeztetés!H186</f>
        <v>52740</v>
      </c>
      <c r="I156" s="477">
        <f>Óvoda!I167+Étkeztetés!I186</f>
        <v>52740</v>
      </c>
      <c r="J156" s="97">
        <f>Óvoda!M167+Étkeztetés!L186</f>
        <v>0</v>
      </c>
      <c r="K156" s="95">
        <f>Óvoda!N167+Étkeztetés!M186</f>
        <v>0</v>
      </c>
      <c r="L156" s="95">
        <f>Óvoda!O167+Étkeztetés!N186</f>
        <v>0</v>
      </c>
      <c r="M156" s="95">
        <f>Óvoda!P167+Étkeztetés!O186</f>
        <v>0</v>
      </c>
      <c r="N156" s="98">
        <f>Óvoda!Q167+Étkeztetés!P186</f>
        <v>0</v>
      </c>
      <c r="O156" s="550">
        <f>Óvoda!R167+Étkeztetés!Q186</f>
        <v>4479</v>
      </c>
      <c r="P156" s="539">
        <f>Óvoda!S167+Étkeztetés!R186</f>
        <v>4479</v>
      </c>
      <c r="Q156" s="445">
        <f>Óvoda!T167+Étkeztetés!S186</f>
        <v>0</v>
      </c>
      <c r="R156" s="95">
        <f>Óvoda!U167+Étkeztetés!T186</f>
        <v>19010</v>
      </c>
      <c r="S156" s="98">
        <f>Óvoda!V167+Étkeztetés!U186</f>
        <v>0</v>
      </c>
      <c r="T156" s="489">
        <f>Óvoda!W167+Étkeztetés!V186</f>
        <v>0</v>
      </c>
      <c r="U156" s="97">
        <f>Óvoda!X167+Étkeztetés!W186</f>
        <v>21261</v>
      </c>
      <c r="V156" s="99">
        <f>Óvoda!Y167+Étkeztetés!X186</f>
        <v>7990</v>
      </c>
    </row>
    <row r="157" spans="1:22" ht="15.75" thickBot="1">
      <c r="B157" s="100" t="s">
        <v>261</v>
      </c>
      <c r="C157" s="773" t="s">
        <v>262</v>
      </c>
      <c r="D157" s="774"/>
      <c r="E157" s="774"/>
      <c r="F157" s="402">
        <f>Óvoda!F168+Étkeztetés!F187</f>
        <v>0</v>
      </c>
      <c r="G157" s="402">
        <f>Óvoda!G168+Étkeztetés!G187</f>
        <v>0</v>
      </c>
      <c r="H157" s="578">
        <f>Óvoda!H168+Étkeztetés!H187</f>
        <v>0</v>
      </c>
      <c r="I157" s="465">
        <f>Óvoda!I168+Étkeztetés!I187</f>
        <v>0</v>
      </c>
      <c r="J157" s="89">
        <f>Óvoda!M168+Étkeztetés!L187</f>
        <v>0</v>
      </c>
      <c r="K157" s="87">
        <f>Óvoda!N168+Étkeztetés!M187</f>
        <v>0</v>
      </c>
      <c r="L157" s="87">
        <f>Óvoda!O168+Étkeztetés!N187</f>
        <v>0</v>
      </c>
      <c r="M157" s="87">
        <f>Óvoda!P168+Étkeztetés!O187</f>
        <v>0</v>
      </c>
      <c r="N157" s="90">
        <f>Óvoda!Q168+Étkeztetés!P187</f>
        <v>0</v>
      </c>
      <c r="O157" s="547">
        <f>Óvoda!R168+Étkeztetés!Q187</f>
        <v>0</v>
      </c>
      <c r="P157" s="536">
        <f>Óvoda!S168+Étkeztetés!R187</f>
        <v>0</v>
      </c>
      <c r="Q157" s="442">
        <f>Óvoda!T168+Étkeztetés!S187</f>
        <v>0</v>
      </c>
      <c r="R157" s="87">
        <f>Óvoda!U168+Étkeztetés!T187</f>
        <v>0</v>
      </c>
      <c r="S157" s="90">
        <f>Óvoda!V168+Étkeztetés!U187</f>
        <v>0</v>
      </c>
      <c r="T157" s="486">
        <f>Óvoda!W168+Étkeztetés!V187</f>
        <v>0</v>
      </c>
      <c r="U157" s="89">
        <f>Óvoda!X168+Étkeztetés!W187</f>
        <v>0</v>
      </c>
      <c r="V157" s="91">
        <f>Óvoda!Y168+Étkeztetés!X187</f>
        <v>0</v>
      </c>
    </row>
    <row r="158" spans="1:22" s="18" customFormat="1" hidden="1">
      <c r="A158" s="127" t="s">
        <v>263</v>
      </c>
      <c r="B158" s="268" t="s">
        <v>679</v>
      </c>
      <c r="C158" s="816" t="s">
        <v>264</v>
      </c>
      <c r="D158" s="817"/>
      <c r="E158" s="817"/>
      <c r="F158" s="413">
        <f>Óvoda!F169+Étkeztetés!F188</f>
        <v>0</v>
      </c>
      <c r="G158" s="413">
        <f>Óvoda!G169+Étkeztetés!G188</f>
        <v>0</v>
      </c>
      <c r="H158" s="589">
        <f>Óvoda!H169+Étkeztetés!H188</f>
        <v>0</v>
      </c>
      <c r="I158" s="478">
        <f>Óvoda!I169+Étkeztetés!I188</f>
        <v>0</v>
      </c>
      <c r="J158" s="275">
        <f>Óvoda!M169+Étkeztetés!L188</f>
        <v>0</v>
      </c>
      <c r="K158" s="273">
        <f>Óvoda!N169+Étkeztetés!M188</f>
        <v>0</v>
      </c>
      <c r="L158" s="273">
        <f>Óvoda!O169+Étkeztetés!N188</f>
        <v>0</v>
      </c>
      <c r="M158" s="273">
        <f>Óvoda!P169+Étkeztetés!O188</f>
        <v>0</v>
      </c>
      <c r="N158" s="274">
        <f>Óvoda!Q169+Étkeztetés!P188</f>
        <v>0</v>
      </c>
      <c r="O158" s="555">
        <f>Óvoda!R169+Étkeztetés!Q188</f>
        <v>0</v>
      </c>
      <c r="P158" s="544">
        <f>Óvoda!S169+Étkeztetés!R188</f>
        <v>0</v>
      </c>
      <c r="Q158" s="450">
        <f>Óvoda!T169+Étkeztetés!S188</f>
        <v>0</v>
      </c>
      <c r="R158" s="273">
        <f>Óvoda!U169+Étkeztetés!T188</f>
        <v>0</v>
      </c>
      <c r="S158" s="274">
        <f>Óvoda!V169+Étkeztetés!U188</f>
        <v>0</v>
      </c>
      <c r="T158" s="559">
        <f>Óvoda!W169+Étkeztetés!V188</f>
        <v>0</v>
      </c>
      <c r="U158" s="275">
        <f>Óvoda!X169+Étkeztetés!W188</f>
        <v>0</v>
      </c>
      <c r="V158" s="276">
        <f>Óvoda!Y169+Étkeztetés!X188</f>
        <v>0</v>
      </c>
    </row>
    <row r="159" spans="1:22" s="18" customFormat="1" hidden="1">
      <c r="A159" s="127" t="s">
        <v>265</v>
      </c>
      <c r="B159" s="277" t="s">
        <v>680</v>
      </c>
      <c r="C159" s="810" t="s">
        <v>879</v>
      </c>
      <c r="D159" s="811"/>
      <c r="E159" s="811"/>
      <c r="F159" s="414">
        <f>Óvoda!F170+Étkeztetés!F189</f>
        <v>0</v>
      </c>
      <c r="G159" s="414">
        <f>Óvoda!G170+Étkeztetés!G189</f>
        <v>0</v>
      </c>
      <c r="H159" s="590">
        <f>Óvoda!H170+Étkeztetés!H189</f>
        <v>0</v>
      </c>
      <c r="I159" s="479">
        <f>Óvoda!I170+Étkeztetés!I189</f>
        <v>0</v>
      </c>
      <c r="J159" s="275">
        <f>Óvoda!M170+Étkeztetés!L189</f>
        <v>0</v>
      </c>
      <c r="K159" s="273">
        <f>Óvoda!N170+Étkeztetés!M189</f>
        <v>0</v>
      </c>
      <c r="L159" s="273">
        <f>Óvoda!O170+Étkeztetés!N189</f>
        <v>0</v>
      </c>
      <c r="M159" s="273">
        <f>Óvoda!P170+Étkeztetés!O189</f>
        <v>0</v>
      </c>
      <c r="N159" s="274">
        <f>Óvoda!Q170+Étkeztetés!P189</f>
        <v>0</v>
      </c>
      <c r="O159" s="555">
        <f>Óvoda!R170+Étkeztetés!Q189</f>
        <v>0</v>
      </c>
      <c r="P159" s="544">
        <f>Óvoda!S170+Étkeztetés!R189</f>
        <v>0</v>
      </c>
      <c r="Q159" s="450">
        <f>Óvoda!T170+Étkeztetés!S189</f>
        <v>0</v>
      </c>
      <c r="R159" s="273">
        <f>Óvoda!U170+Étkeztetés!T189</f>
        <v>0</v>
      </c>
      <c r="S159" s="274">
        <f>Óvoda!V170+Étkeztetés!U189</f>
        <v>0</v>
      </c>
      <c r="T159" s="559">
        <f>Óvoda!W170+Étkeztetés!V189</f>
        <v>0</v>
      </c>
      <c r="U159" s="275">
        <f>Óvoda!X170+Étkeztetés!W189</f>
        <v>0</v>
      </c>
      <c r="V159" s="276">
        <f>Óvoda!Y170+Étkeztetés!X189</f>
        <v>0</v>
      </c>
    </row>
    <row r="160" spans="1:22" s="18" customFormat="1" hidden="1">
      <c r="A160" s="127" t="s">
        <v>266</v>
      </c>
      <c r="B160" s="277" t="s">
        <v>681</v>
      </c>
      <c r="C160" s="810" t="s">
        <v>267</v>
      </c>
      <c r="D160" s="811"/>
      <c r="E160" s="811"/>
      <c r="F160" s="414">
        <f>Óvoda!F171+Étkeztetés!F190</f>
        <v>0</v>
      </c>
      <c r="G160" s="414">
        <f>Óvoda!G171+Étkeztetés!G190</f>
        <v>0</v>
      </c>
      <c r="H160" s="590">
        <f>Óvoda!H171+Étkeztetés!H190</f>
        <v>0</v>
      </c>
      <c r="I160" s="479">
        <f>Óvoda!I171+Étkeztetés!I190</f>
        <v>0</v>
      </c>
      <c r="J160" s="275">
        <f>Óvoda!M171+Étkeztetés!L190</f>
        <v>0</v>
      </c>
      <c r="K160" s="273">
        <f>Óvoda!N171+Étkeztetés!M190</f>
        <v>0</v>
      </c>
      <c r="L160" s="273">
        <f>Óvoda!O171+Étkeztetés!N190</f>
        <v>0</v>
      </c>
      <c r="M160" s="273">
        <f>Óvoda!P171+Étkeztetés!O190</f>
        <v>0</v>
      </c>
      <c r="N160" s="274">
        <f>Óvoda!Q171+Étkeztetés!P190</f>
        <v>0</v>
      </c>
      <c r="O160" s="555">
        <f>Óvoda!R171+Étkeztetés!Q190</f>
        <v>0</v>
      </c>
      <c r="P160" s="544">
        <f>Óvoda!S171+Étkeztetés!R190</f>
        <v>0</v>
      </c>
      <c r="Q160" s="450">
        <f>Óvoda!T171+Étkeztetés!S190</f>
        <v>0</v>
      </c>
      <c r="R160" s="273">
        <f>Óvoda!U171+Étkeztetés!T190</f>
        <v>0</v>
      </c>
      <c r="S160" s="274">
        <f>Óvoda!V171+Étkeztetés!U190</f>
        <v>0</v>
      </c>
      <c r="T160" s="559">
        <f>Óvoda!W171+Étkeztetés!V190</f>
        <v>0</v>
      </c>
      <c r="U160" s="275">
        <f>Óvoda!X171+Étkeztetés!W190</f>
        <v>0</v>
      </c>
      <c r="V160" s="276">
        <f>Óvoda!Y171+Étkeztetés!X190</f>
        <v>0</v>
      </c>
    </row>
    <row r="161" spans="1:22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>
        <f>Óvoda!F172+Étkeztetés!F191</f>
        <v>0</v>
      </c>
      <c r="G161" s="415">
        <f>Óvoda!G172+Étkeztetés!G191</f>
        <v>0</v>
      </c>
      <c r="H161" s="591">
        <f>Óvoda!H172+Étkeztetés!H191</f>
        <v>0</v>
      </c>
      <c r="I161" s="480">
        <f>Óvoda!I172+Étkeztetés!I191</f>
        <v>0</v>
      </c>
      <c r="J161" s="275">
        <f>Óvoda!M172+Étkeztetés!L191</f>
        <v>0</v>
      </c>
      <c r="K161" s="273">
        <f>Óvoda!N172+Étkeztetés!M191</f>
        <v>0</v>
      </c>
      <c r="L161" s="273">
        <f>Óvoda!O172+Étkeztetés!N191</f>
        <v>0</v>
      </c>
      <c r="M161" s="273">
        <f>Óvoda!P172+Étkeztetés!O191</f>
        <v>0</v>
      </c>
      <c r="N161" s="274">
        <f>Óvoda!Q172+Étkeztetés!P191</f>
        <v>0</v>
      </c>
      <c r="O161" s="555">
        <f>Óvoda!R172+Étkeztetés!Q191</f>
        <v>0</v>
      </c>
      <c r="P161" s="544">
        <f>Óvoda!S172+Étkeztetés!R191</f>
        <v>0</v>
      </c>
      <c r="Q161" s="450">
        <f>Óvoda!T172+Étkeztetés!S191</f>
        <v>0</v>
      </c>
      <c r="R161" s="273">
        <f>Óvoda!U172+Étkeztetés!T191</f>
        <v>0</v>
      </c>
      <c r="S161" s="274">
        <f>Óvoda!V172+Étkeztetés!U191</f>
        <v>0</v>
      </c>
      <c r="T161" s="559">
        <f>Óvoda!W172+Étkeztetés!V191</f>
        <v>0</v>
      </c>
      <c r="U161" s="275">
        <f>Óvoda!X172+Étkeztetés!W191</f>
        <v>0</v>
      </c>
      <c r="V161" s="276">
        <f>Óvoda!Y172+Étkeztetés!X191</f>
        <v>0</v>
      </c>
    </row>
    <row r="162" spans="1:22" ht="15.75" thickBot="1">
      <c r="B162" s="100" t="s">
        <v>269</v>
      </c>
      <c r="C162" s="773" t="s">
        <v>270</v>
      </c>
      <c r="D162" s="774"/>
      <c r="E162" s="774"/>
      <c r="F162" s="402">
        <f>Óvoda!F173+Étkeztetés!F192</f>
        <v>0</v>
      </c>
      <c r="G162" s="402">
        <f>Óvoda!G173+Étkeztetés!G192</f>
        <v>0</v>
      </c>
      <c r="H162" s="578">
        <f>Óvoda!H173+Étkeztetés!H192</f>
        <v>0</v>
      </c>
      <c r="I162" s="465">
        <f>Óvoda!I173+Étkeztetés!I192</f>
        <v>0</v>
      </c>
      <c r="J162" s="89">
        <f>Óvoda!M173+Étkeztetés!L192</f>
        <v>0</v>
      </c>
      <c r="K162" s="87">
        <f>Óvoda!N173+Étkeztetés!M192</f>
        <v>0</v>
      </c>
      <c r="L162" s="87">
        <f>Óvoda!O173+Étkeztetés!N192</f>
        <v>0</v>
      </c>
      <c r="M162" s="87">
        <f>Óvoda!P173+Étkeztetés!O192</f>
        <v>0</v>
      </c>
      <c r="N162" s="90">
        <f>Óvoda!Q173+Étkeztetés!P192</f>
        <v>0</v>
      </c>
      <c r="O162" s="547">
        <f>Óvoda!R173+Étkeztetés!Q192</f>
        <v>0</v>
      </c>
      <c r="P162" s="536">
        <f>Óvoda!S173+Étkeztetés!R192</f>
        <v>0</v>
      </c>
      <c r="Q162" s="442">
        <f>Óvoda!T173+Étkeztetés!S192</f>
        <v>0</v>
      </c>
      <c r="R162" s="87">
        <f>Óvoda!U173+Étkeztetés!T192</f>
        <v>0</v>
      </c>
      <c r="S162" s="90">
        <f>Óvoda!V173+Étkeztetés!U192</f>
        <v>0</v>
      </c>
      <c r="T162" s="486">
        <f>Óvoda!W173+Étkeztetés!V192</f>
        <v>0</v>
      </c>
      <c r="U162" s="89">
        <f>Óvoda!X173+Étkeztetés!W192</f>
        <v>0</v>
      </c>
      <c r="V162" s="91">
        <f>Óvoda!Y173+Étkeztetés!X192</f>
        <v>0</v>
      </c>
    </row>
    <row r="163" spans="1:22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>
        <f>Óvoda!F174+Étkeztetés!F193</f>
        <v>0</v>
      </c>
      <c r="G163" s="416">
        <f>Óvoda!G174+Étkeztetés!G193</f>
        <v>0</v>
      </c>
      <c r="H163" s="592">
        <f>Óvoda!H174+Étkeztetés!H193</f>
        <v>0</v>
      </c>
      <c r="I163" s="481">
        <f>Óvoda!I174+Étkeztetés!I193</f>
        <v>0</v>
      </c>
      <c r="J163" s="97">
        <f>Óvoda!M174+Étkeztetés!L193</f>
        <v>0</v>
      </c>
      <c r="K163" s="95">
        <f>Óvoda!N174+Étkeztetés!M193</f>
        <v>0</v>
      </c>
      <c r="L163" s="95">
        <f>Óvoda!O174+Étkeztetés!N193</f>
        <v>0</v>
      </c>
      <c r="M163" s="95">
        <f>Óvoda!P174+Étkeztetés!O193</f>
        <v>0</v>
      </c>
      <c r="N163" s="98">
        <f>Óvoda!Q174+Étkeztetés!P193</f>
        <v>0</v>
      </c>
      <c r="O163" s="550">
        <f>Óvoda!R174+Étkeztetés!Q193</f>
        <v>0</v>
      </c>
      <c r="P163" s="539">
        <f>Óvoda!S174+Étkeztetés!R193</f>
        <v>0</v>
      </c>
      <c r="Q163" s="445">
        <f>Óvoda!T174+Étkeztetés!S193</f>
        <v>0</v>
      </c>
      <c r="R163" s="95">
        <f>Óvoda!U174+Étkeztetés!T193</f>
        <v>0</v>
      </c>
      <c r="S163" s="98">
        <f>Óvoda!V174+Étkeztetés!U193</f>
        <v>0</v>
      </c>
      <c r="T163" s="489">
        <f>Óvoda!W174+Étkeztetés!V193</f>
        <v>0</v>
      </c>
      <c r="U163" s="97">
        <f>Óvoda!X174+Étkeztetés!W193</f>
        <v>0</v>
      </c>
      <c r="V163" s="99">
        <f>Óvoda!Y174+Étkeztetés!X193</f>
        <v>0</v>
      </c>
    </row>
    <row r="164" spans="1:22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Óvoda!F175+Étkeztetés!F194</f>
        <v>0</v>
      </c>
      <c r="G164" s="416">
        <f>Óvoda!G175+Étkeztetés!G194</f>
        <v>0</v>
      </c>
      <c r="H164" s="592">
        <f>Óvoda!H175+Étkeztetés!H194</f>
        <v>0</v>
      </c>
      <c r="I164" s="481">
        <f>Óvoda!I175+Étkeztetés!I194</f>
        <v>0</v>
      </c>
      <c r="J164" s="97">
        <f>Óvoda!M175+Étkeztetés!L194</f>
        <v>0</v>
      </c>
      <c r="K164" s="95">
        <f>Óvoda!N175+Étkeztetés!M194</f>
        <v>0</v>
      </c>
      <c r="L164" s="95">
        <f>Óvoda!O175+Étkeztetés!N194</f>
        <v>0</v>
      </c>
      <c r="M164" s="95">
        <f>Óvoda!P175+Étkeztetés!O194</f>
        <v>0</v>
      </c>
      <c r="N164" s="98">
        <f>Óvoda!Q175+Étkeztetés!P194</f>
        <v>0</v>
      </c>
      <c r="O164" s="550">
        <f>Óvoda!R175+Étkeztetés!Q194</f>
        <v>0</v>
      </c>
      <c r="P164" s="539">
        <f>Óvoda!S175+Étkeztetés!R194</f>
        <v>0</v>
      </c>
      <c r="Q164" s="445">
        <f>Óvoda!T175+Étkeztetés!S194</f>
        <v>0</v>
      </c>
      <c r="R164" s="95">
        <f>Óvoda!U175+Étkeztetés!T194</f>
        <v>0</v>
      </c>
      <c r="S164" s="98">
        <f>Óvoda!V175+Étkeztetés!U194</f>
        <v>0</v>
      </c>
      <c r="T164" s="489">
        <f>Óvoda!W175+Étkeztetés!V194</f>
        <v>0</v>
      </c>
      <c r="U164" s="97">
        <f>Óvoda!X175+Étkeztetés!W194</f>
        <v>0</v>
      </c>
      <c r="V164" s="99">
        <f>Óvoda!Y175+Étkeztetés!X194</f>
        <v>0</v>
      </c>
    </row>
    <row r="165" spans="1:22" hidden="1">
      <c r="B165" s="55"/>
      <c r="C165" s="2"/>
      <c r="D165" s="764" t="s">
        <v>813</v>
      </c>
      <c r="E165" s="764"/>
      <c r="F165" s="406">
        <f>Óvoda!F176+Étkeztetés!F195</f>
        <v>0</v>
      </c>
      <c r="G165" s="406">
        <f>Óvoda!G176+Étkeztetés!G195</f>
        <v>0</v>
      </c>
      <c r="H165" s="582">
        <f>Óvoda!H176+Étkeztetés!H195</f>
        <v>0</v>
      </c>
      <c r="I165" s="471">
        <f>Óvoda!I176+Étkeztetés!I195</f>
        <v>0</v>
      </c>
      <c r="J165" s="42">
        <f>Óvoda!M176+Étkeztetés!L195</f>
        <v>0</v>
      </c>
      <c r="K165" s="1">
        <f>Óvoda!N176+Étkeztetés!M195</f>
        <v>0</v>
      </c>
      <c r="L165" s="1">
        <f>Óvoda!O176+Étkeztetés!N195</f>
        <v>0</v>
      </c>
      <c r="M165" s="1">
        <f>Óvoda!P176+Étkeztetés!O195</f>
        <v>0</v>
      </c>
      <c r="N165" s="81">
        <f>Óvoda!Q176+Étkeztetés!P195</f>
        <v>0</v>
      </c>
      <c r="O165" s="552">
        <f>Óvoda!R176+Étkeztetés!Q195</f>
        <v>0</v>
      </c>
      <c r="P165" s="541">
        <f>Óvoda!S176+Étkeztetés!R195</f>
        <v>0</v>
      </c>
      <c r="Q165" s="447">
        <f>Óvoda!T176+Étkeztetés!S195</f>
        <v>0</v>
      </c>
      <c r="R165" s="1">
        <f>Óvoda!U176+Étkeztetés!T195</f>
        <v>0</v>
      </c>
      <c r="S165" s="81">
        <f>Óvoda!V176+Étkeztetés!U195</f>
        <v>0</v>
      </c>
      <c r="T165" s="490">
        <f>Óvoda!W176+Étkeztetés!V195</f>
        <v>0</v>
      </c>
      <c r="U165" s="42">
        <f>Óvoda!X176+Étkeztetés!W195</f>
        <v>0</v>
      </c>
      <c r="V165" s="44">
        <f>Óvoda!Y176+Étkeztetés!X195</f>
        <v>0</v>
      </c>
    </row>
    <row r="166" spans="1:22" hidden="1">
      <c r="B166" s="55"/>
      <c r="C166" s="2"/>
      <c r="D166" s="764" t="s">
        <v>814</v>
      </c>
      <c r="E166" s="764"/>
      <c r="F166" s="406">
        <f>Óvoda!F177+Étkeztetés!F196</f>
        <v>0</v>
      </c>
      <c r="G166" s="406">
        <f>Óvoda!G177+Étkeztetés!G196</f>
        <v>0</v>
      </c>
      <c r="H166" s="582">
        <f>Óvoda!H177+Étkeztetés!H196</f>
        <v>0</v>
      </c>
      <c r="I166" s="471">
        <f>Óvoda!I177+Étkeztetés!I196</f>
        <v>0</v>
      </c>
      <c r="J166" s="42">
        <f>Óvoda!M177+Étkeztetés!L196</f>
        <v>0</v>
      </c>
      <c r="K166" s="1">
        <f>Óvoda!N177+Étkeztetés!M196</f>
        <v>0</v>
      </c>
      <c r="L166" s="1">
        <f>Óvoda!O177+Étkeztetés!N196</f>
        <v>0</v>
      </c>
      <c r="M166" s="1">
        <f>Óvoda!P177+Étkeztetés!O196</f>
        <v>0</v>
      </c>
      <c r="N166" s="81">
        <f>Óvoda!Q177+Étkeztetés!P196</f>
        <v>0</v>
      </c>
      <c r="O166" s="552">
        <f>Óvoda!R177+Étkeztetés!Q196</f>
        <v>0</v>
      </c>
      <c r="P166" s="541">
        <f>Óvoda!S177+Étkeztetés!R196</f>
        <v>0</v>
      </c>
      <c r="Q166" s="447">
        <f>Óvoda!T177+Étkeztetés!S196</f>
        <v>0</v>
      </c>
      <c r="R166" s="1">
        <f>Óvoda!U177+Étkeztetés!T196</f>
        <v>0</v>
      </c>
      <c r="S166" s="81">
        <f>Óvoda!V177+Étkeztetés!U196</f>
        <v>0</v>
      </c>
      <c r="T166" s="490">
        <f>Óvoda!W177+Étkeztetés!V196</f>
        <v>0</v>
      </c>
      <c r="U166" s="42">
        <f>Óvoda!X177+Étkeztetés!W196</f>
        <v>0</v>
      </c>
      <c r="V166" s="44">
        <f>Óvoda!Y177+Étkeztetés!X196</f>
        <v>0</v>
      </c>
    </row>
    <row r="167" spans="1:22" hidden="1">
      <c r="B167" s="55"/>
      <c r="C167" s="2"/>
      <c r="D167" s="764" t="s">
        <v>545</v>
      </c>
      <c r="E167" s="764"/>
      <c r="F167" s="406">
        <f>Óvoda!F178+Étkeztetés!F197</f>
        <v>0</v>
      </c>
      <c r="G167" s="406">
        <f>Óvoda!G178+Étkeztetés!G197</f>
        <v>0</v>
      </c>
      <c r="H167" s="582">
        <f>Óvoda!H178+Étkeztetés!H197</f>
        <v>0</v>
      </c>
      <c r="I167" s="471">
        <f>Óvoda!I178+Étkeztetés!I197</f>
        <v>0</v>
      </c>
      <c r="J167" s="42">
        <f>Óvoda!M178+Étkeztetés!L197</f>
        <v>0</v>
      </c>
      <c r="K167" s="1">
        <f>Óvoda!N178+Étkeztetés!M197</f>
        <v>0</v>
      </c>
      <c r="L167" s="1">
        <f>Óvoda!O178+Étkeztetés!N197</f>
        <v>0</v>
      </c>
      <c r="M167" s="1">
        <f>Óvoda!P178+Étkeztetés!O197</f>
        <v>0</v>
      </c>
      <c r="N167" s="81">
        <f>Óvoda!Q178+Étkeztetés!P197</f>
        <v>0</v>
      </c>
      <c r="O167" s="552">
        <f>Óvoda!R178+Étkeztetés!Q197</f>
        <v>0</v>
      </c>
      <c r="P167" s="541">
        <f>Óvoda!S178+Étkeztetés!R197</f>
        <v>0</v>
      </c>
      <c r="Q167" s="447">
        <f>Óvoda!T178+Étkeztetés!S197</f>
        <v>0</v>
      </c>
      <c r="R167" s="1">
        <f>Óvoda!U178+Étkeztetés!T197</f>
        <v>0</v>
      </c>
      <c r="S167" s="81">
        <f>Óvoda!V178+Étkeztetés!U197</f>
        <v>0</v>
      </c>
      <c r="T167" s="490">
        <f>Óvoda!W178+Étkeztetés!V197</f>
        <v>0</v>
      </c>
      <c r="U167" s="42">
        <f>Óvoda!X178+Étkeztetés!W197</f>
        <v>0</v>
      </c>
      <c r="V167" s="44">
        <f>Óvoda!Y178+Étkeztetés!X197</f>
        <v>0</v>
      </c>
    </row>
    <row r="168" spans="1:22" ht="25.5" hidden="1" customHeight="1">
      <c r="B168" s="55"/>
      <c r="C168" s="2"/>
      <c r="D168" s="735" t="s">
        <v>548</v>
      </c>
      <c r="E168" s="735"/>
      <c r="F168" s="409">
        <f>Óvoda!F179+Étkeztetés!F198</f>
        <v>0</v>
      </c>
      <c r="G168" s="409">
        <f>Óvoda!G179+Étkeztetés!G198</f>
        <v>0</v>
      </c>
      <c r="H168" s="585">
        <f>Óvoda!H179+Étkeztetés!H198</f>
        <v>0</v>
      </c>
      <c r="I168" s="474">
        <f>Óvoda!I179+Étkeztetés!I198</f>
        <v>0</v>
      </c>
      <c r="J168" s="42">
        <f>Óvoda!M179+Étkeztetés!L198</f>
        <v>0</v>
      </c>
      <c r="K168" s="1">
        <f>Óvoda!N179+Étkeztetés!M198</f>
        <v>0</v>
      </c>
      <c r="L168" s="1">
        <f>Óvoda!O179+Étkeztetés!N198</f>
        <v>0</v>
      </c>
      <c r="M168" s="1">
        <f>Óvoda!P179+Étkeztetés!O198</f>
        <v>0</v>
      </c>
      <c r="N168" s="81">
        <f>Óvoda!Q179+Étkeztetés!P198</f>
        <v>0</v>
      </c>
      <c r="O168" s="552">
        <f>Óvoda!R179+Étkeztetés!Q198</f>
        <v>0</v>
      </c>
      <c r="P168" s="541">
        <f>Óvoda!S179+Étkeztetés!R198</f>
        <v>0</v>
      </c>
      <c r="Q168" s="447">
        <f>Óvoda!T179+Étkeztetés!S198</f>
        <v>0</v>
      </c>
      <c r="R168" s="1">
        <f>Óvoda!U179+Étkeztetés!T198</f>
        <v>0</v>
      </c>
      <c r="S168" s="81">
        <f>Óvoda!V179+Étkeztetés!U198</f>
        <v>0</v>
      </c>
      <c r="T168" s="490">
        <f>Óvoda!W179+Étkeztetés!V198</f>
        <v>0</v>
      </c>
      <c r="U168" s="42">
        <f>Óvoda!X179+Étkeztetés!W198</f>
        <v>0</v>
      </c>
      <c r="V168" s="44">
        <f>Óvoda!Y179+Étkeztetés!X198</f>
        <v>0</v>
      </c>
    </row>
    <row r="169" spans="1:22" hidden="1">
      <c r="B169" s="55"/>
      <c r="C169" s="2"/>
      <c r="D169" s="764" t="s">
        <v>550</v>
      </c>
      <c r="E169" s="764"/>
      <c r="F169" s="406">
        <f>Óvoda!F180+Étkeztetés!F199</f>
        <v>0</v>
      </c>
      <c r="G169" s="406">
        <f>Óvoda!G180+Étkeztetés!G199</f>
        <v>0</v>
      </c>
      <c r="H169" s="582">
        <f>Óvoda!H180+Étkeztetés!H199</f>
        <v>0</v>
      </c>
      <c r="I169" s="471">
        <f>Óvoda!I180+Étkeztetés!I199</f>
        <v>0</v>
      </c>
      <c r="J169" s="42">
        <f>Óvoda!M180+Étkeztetés!L199</f>
        <v>0</v>
      </c>
      <c r="K169" s="1">
        <f>Óvoda!N180+Étkeztetés!M199</f>
        <v>0</v>
      </c>
      <c r="L169" s="1">
        <f>Óvoda!O180+Étkeztetés!N199</f>
        <v>0</v>
      </c>
      <c r="M169" s="1">
        <f>Óvoda!P180+Étkeztetés!O199</f>
        <v>0</v>
      </c>
      <c r="N169" s="81">
        <f>Óvoda!Q180+Étkeztetés!P199</f>
        <v>0</v>
      </c>
      <c r="O169" s="552">
        <f>Óvoda!R180+Étkeztetés!Q199</f>
        <v>0</v>
      </c>
      <c r="P169" s="541">
        <f>Óvoda!S180+Étkeztetés!R199</f>
        <v>0</v>
      </c>
      <c r="Q169" s="447">
        <f>Óvoda!T180+Étkeztetés!S199</f>
        <v>0</v>
      </c>
      <c r="R169" s="1">
        <f>Óvoda!U180+Étkeztetés!T199</f>
        <v>0</v>
      </c>
      <c r="S169" s="81">
        <f>Óvoda!V180+Étkeztetés!U199</f>
        <v>0</v>
      </c>
      <c r="T169" s="490">
        <f>Óvoda!W180+Étkeztetés!V199</f>
        <v>0</v>
      </c>
      <c r="U169" s="42">
        <f>Óvoda!X180+Étkeztetés!W199</f>
        <v>0</v>
      </c>
      <c r="V169" s="44">
        <f>Óvoda!Y180+Étkeztetés!X199</f>
        <v>0</v>
      </c>
    </row>
    <row r="170" spans="1:22" hidden="1">
      <c r="B170" s="55"/>
      <c r="C170" s="2"/>
      <c r="D170" s="764" t="s">
        <v>551</v>
      </c>
      <c r="E170" s="764"/>
      <c r="F170" s="406">
        <f>Óvoda!F181+Étkeztetés!F200</f>
        <v>0</v>
      </c>
      <c r="G170" s="406">
        <f>Óvoda!G181+Étkeztetés!G200</f>
        <v>0</v>
      </c>
      <c r="H170" s="582">
        <f>Óvoda!H181+Étkeztetés!H200</f>
        <v>0</v>
      </c>
      <c r="I170" s="471">
        <f>Óvoda!I181+Étkeztetés!I200</f>
        <v>0</v>
      </c>
      <c r="J170" s="42">
        <f>Óvoda!M181+Étkeztetés!L200</f>
        <v>0</v>
      </c>
      <c r="K170" s="1">
        <f>Óvoda!N181+Étkeztetés!M200</f>
        <v>0</v>
      </c>
      <c r="L170" s="1">
        <f>Óvoda!O181+Étkeztetés!N200</f>
        <v>0</v>
      </c>
      <c r="M170" s="1">
        <f>Óvoda!P181+Étkeztetés!O200</f>
        <v>0</v>
      </c>
      <c r="N170" s="81">
        <f>Óvoda!Q181+Étkeztetés!P200</f>
        <v>0</v>
      </c>
      <c r="O170" s="552">
        <f>Óvoda!R181+Étkeztetés!Q200</f>
        <v>0</v>
      </c>
      <c r="P170" s="541">
        <f>Óvoda!S181+Étkeztetés!R200</f>
        <v>0</v>
      </c>
      <c r="Q170" s="447">
        <f>Óvoda!T181+Étkeztetés!S200</f>
        <v>0</v>
      </c>
      <c r="R170" s="1">
        <f>Óvoda!U181+Étkeztetés!T200</f>
        <v>0</v>
      </c>
      <c r="S170" s="81">
        <f>Óvoda!V181+Étkeztetés!U200</f>
        <v>0</v>
      </c>
      <c r="T170" s="490">
        <f>Óvoda!W181+Étkeztetés!V200</f>
        <v>0</v>
      </c>
      <c r="U170" s="42">
        <f>Óvoda!X181+Étkeztetés!W200</f>
        <v>0</v>
      </c>
      <c r="V170" s="44">
        <f>Óvoda!Y181+Étkeztetés!X200</f>
        <v>0</v>
      </c>
    </row>
    <row r="171" spans="1:22" ht="25.5" hidden="1" customHeight="1">
      <c r="B171" s="55"/>
      <c r="C171" s="2"/>
      <c r="D171" s="735" t="s">
        <v>555</v>
      </c>
      <c r="E171" s="735"/>
      <c r="F171" s="409">
        <f>Óvoda!F182+Étkeztetés!F201</f>
        <v>0</v>
      </c>
      <c r="G171" s="409">
        <f>Óvoda!G182+Étkeztetés!G201</f>
        <v>0</v>
      </c>
      <c r="H171" s="585">
        <f>Óvoda!H182+Étkeztetés!H201</f>
        <v>0</v>
      </c>
      <c r="I171" s="474">
        <f>Óvoda!I182+Étkeztetés!I201</f>
        <v>0</v>
      </c>
      <c r="J171" s="42">
        <f>Óvoda!M182+Étkeztetés!L201</f>
        <v>0</v>
      </c>
      <c r="K171" s="1">
        <f>Óvoda!N182+Étkeztetés!M201</f>
        <v>0</v>
      </c>
      <c r="L171" s="1">
        <f>Óvoda!O182+Étkeztetés!N201</f>
        <v>0</v>
      </c>
      <c r="M171" s="1">
        <f>Óvoda!P182+Étkeztetés!O201</f>
        <v>0</v>
      </c>
      <c r="N171" s="81">
        <f>Óvoda!Q182+Étkeztetés!P201</f>
        <v>0</v>
      </c>
      <c r="O171" s="552">
        <f>Óvoda!R182+Étkeztetés!Q201</f>
        <v>0</v>
      </c>
      <c r="P171" s="541">
        <f>Óvoda!S182+Étkeztetés!R201</f>
        <v>0</v>
      </c>
      <c r="Q171" s="447">
        <f>Óvoda!T182+Étkeztetés!S201</f>
        <v>0</v>
      </c>
      <c r="R171" s="1">
        <f>Óvoda!U182+Étkeztetés!T201</f>
        <v>0</v>
      </c>
      <c r="S171" s="81">
        <f>Óvoda!V182+Étkeztetés!U201</f>
        <v>0</v>
      </c>
      <c r="T171" s="490">
        <f>Óvoda!W182+Étkeztetés!V201</f>
        <v>0</v>
      </c>
      <c r="U171" s="42">
        <f>Óvoda!X182+Étkeztetés!W201</f>
        <v>0</v>
      </c>
      <c r="V171" s="44">
        <f>Óvoda!Y182+Étkeztetés!X201</f>
        <v>0</v>
      </c>
    </row>
    <row r="172" spans="1:22" ht="25.5" hidden="1" customHeight="1">
      <c r="B172" s="55"/>
      <c r="C172" s="2"/>
      <c r="D172" s="735" t="s">
        <v>558</v>
      </c>
      <c r="E172" s="735"/>
      <c r="F172" s="409">
        <f>Óvoda!F183+Étkeztetés!F202</f>
        <v>0</v>
      </c>
      <c r="G172" s="409">
        <f>Óvoda!G183+Étkeztetés!G202</f>
        <v>0</v>
      </c>
      <c r="H172" s="585">
        <f>Óvoda!H183+Étkeztetés!H202</f>
        <v>0</v>
      </c>
      <c r="I172" s="474">
        <f>Óvoda!I183+Étkeztetés!I202</f>
        <v>0</v>
      </c>
      <c r="J172" s="42">
        <f>Óvoda!M183+Étkeztetés!L202</f>
        <v>0</v>
      </c>
      <c r="K172" s="1">
        <f>Óvoda!N183+Étkeztetés!M202</f>
        <v>0</v>
      </c>
      <c r="L172" s="1">
        <f>Óvoda!O183+Étkeztetés!N202</f>
        <v>0</v>
      </c>
      <c r="M172" s="1">
        <f>Óvoda!P183+Étkeztetés!O202</f>
        <v>0</v>
      </c>
      <c r="N172" s="81">
        <f>Óvoda!Q183+Étkeztetés!P202</f>
        <v>0</v>
      </c>
      <c r="O172" s="552">
        <f>Óvoda!R183+Étkeztetés!Q202</f>
        <v>0</v>
      </c>
      <c r="P172" s="541">
        <f>Óvoda!S183+Étkeztetés!R202</f>
        <v>0</v>
      </c>
      <c r="Q172" s="447">
        <f>Óvoda!T183+Étkeztetés!S202</f>
        <v>0</v>
      </c>
      <c r="R172" s="1">
        <f>Óvoda!U183+Étkeztetés!T202</f>
        <v>0</v>
      </c>
      <c r="S172" s="81">
        <f>Óvoda!V183+Étkeztetés!U202</f>
        <v>0</v>
      </c>
      <c r="T172" s="490">
        <f>Óvoda!W183+Étkeztetés!V202</f>
        <v>0</v>
      </c>
      <c r="U172" s="42">
        <f>Óvoda!X183+Étkeztetés!W202</f>
        <v>0</v>
      </c>
      <c r="V172" s="44">
        <f>Óvoda!Y183+Étkeztetés!X202</f>
        <v>0</v>
      </c>
    </row>
    <row r="173" spans="1:22" ht="25.5" hidden="1" customHeight="1">
      <c r="B173" s="55"/>
      <c r="C173" s="2"/>
      <c r="D173" s="735" t="s">
        <v>560</v>
      </c>
      <c r="E173" s="735"/>
      <c r="F173" s="409">
        <f>Óvoda!F184+Étkeztetés!F203</f>
        <v>0</v>
      </c>
      <c r="G173" s="409">
        <f>Óvoda!G184+Étkeztetés!G203</f>
        <v>0</v>
      </c>
      <c r="H173" s="585">
        <f>Óvoda!H184+Étkeztetés!H203</f>
        <v>0</v>
      </c>
      <c r="I173" s="474">
        <f>Óvoda!I184+Étkeztetés!I203</f>
        <v>0</v>
      </c>
      <c r="J173" s="42">
        <f>Óvoda!M184+Étkeztetés!L203</f>
        <v>0</v>
      </c>
      <c r="K173" s="1">
        <f>Óvoda!N184+Étkeztetés!M203</f>
        <v>0</v>
      </c>
      <c r="L173" s="1">
        <f>Óvoda!O184+Étkeztetés!N203</f>
        <v>0</v>
      </c>
      <c r="M173" s="1">
        <f>Óvoda!P184+Étkeztetés!O203</f>
        <v>0</v>
      </c>
      <c r="N173" s="81">
        <f>Óvoda!Q184+Étkeztetés!P203</f>
        <v>0</v>
      </c>
      <c r="O173" s="552">
        <f>Óvoda!R184+Étkeztetés!Q203</f>
        <v>0</v>
      </c>
      <c r="P173" s="541">
        <f>Óvoda!S184+Étkeztetés!R203</f>
        <v>0</v>
      </c>
      <c r="Q173" s="447">
        <f>Óvoda!T184+Étkeztetés!S203</f>
        <v>0</v>
      </c>
      <c r="R173" s="1">
        <f>Óvoda!U184+Étkeztetés!T203</f>
        <v>0</v>
      </c>
      <c r="S173" s="81">
        <f>Óvoda!V184+Étkeztetés!U203</f>
        <v>0</v>
      </c>
      <c r="T173" s="490">
        <f>Óvoda!W184+Étkeztetés!V203</f>
        <v>0</v>
      </c>
      <c r="U173" s="42">
        <f>Óvoda!X184+Étkeztetés!W203</f>
        <v>0</v>
      </c>
      <c r="V173" s="44">
        <f>Óvoda!Y184+Étkeztetés!X203</f>
        <v>0</v>
      </c>
    </row>
    <row r="174" spans="1:22" ht="25.5" hidden="1" customHeight="1">
      <c r="B174" s="55"/>
      <c r="C174" s="2"/>
      <c r="D174" s="735" t="s">
        <v>563</v>
      </c>
      <c r="E174" s="735"/>
      <c r="F174" s="409">
        <f>Óvoda!F185+Étkeztetés!F204</f>
        <v>0</v>
      </c>
      <c r="G174" s="409">
        <f>Óvoda!G185+Étkeztetés!G204</f>
        <v>0</v>
      </c>
      <c r="H174" s="585">
        <f>Óvoda!H185+Étkeztetés!H204</f>
        <v>0</v>
      </c>
      <c r="I174" s="474">
        <f>Óvoda!I185+Étkeztetés!I204</f>
        <v>0</v>
      </c>
      <c r="J174" s="42">
        <f>Óvoda!M185+Étkeztetés!L204</f>
        <v>0</v>
      </c>
      <c r="K174" s="1">
        <f>Óvoda!N185+Étkeztetés!M204</f>
        <v>0</v>
      </c>
      <c r="L174" s="1">
        <f>Óvoda!O185+Étkeztetés!N204</f>
        <v>0</v>
      </c>
      <c r="M174" s="1">
        <f>Óvoda!P185+Étkeztetés!O204</f>
        <v>0</v>
      </c>
      <c r="N174" s="81">
        <f>Óvoda!Q185+Étkeztetés!P204</f>
        <v>0</v>
      </c>
      <c r="O174" s="552">
        <f>Óvoda!R185+Étkeztetés!Q204</f>
        <v>0</v>
      </c>
      <c r="P174" s="541">
        <f>Óvoda!S185+Étkeztetés!R204</f>
        <v>0</v>
      </c>
      <c r="Q174" s="447">
        <f>Óvoda!T185+Étkeztetés!S204</f>
        <v>0</v>
      </c>
      <c r="R174" s="1">
        <f>Óvoda!U185+Étkeztetés!T204</f>
        <v>0</v>
      </c>
      <c r="S174" s="81">
        <f>Óvoda!V185+Étkeztetés!U204</f>
        <v>0</v>
      </c>
      <c r="T174" s="490">
        <f>Óvoda!W185+Étkeztetés!V204</f>
        <v>0</v>
      </c>
      <c r="U174" s="42">
        <f>Óvoda!X185+Étkeztetés!W204</f>
        <v>0</v>
      </c>
      <c r="V174" s="44">
        <f>Óvoda!Y185+Étkeztetés!X204</f>
        <v>0</v>
      </c>
    </row>
    <row r="175" spans="1:22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Óvoda!F186+Étkeztetés!F205</f>
        <v>0</v>
      </c>
      <c r="G175" s="416">
        <f>Óvoda!G186+Étkeztetés!G205</f>
        <v>0</v>
      </c>
      <c r="H175" s="592">
        <f>Óvoda!H186+Étkeztetés!H205</f>
        <v>0</v>
      </c>
      <c r="I175" s="481">
        <f>Óvoda!I186+Étkeztetés!I205</f>
        <v>0</v>
      </c>
      <c r="J175" s="97">
        <f>Óvoda!M186+Étkeztetés!L205</f>
        <v>0</v>
      </c>
      <c r="K175" s="95">
        <f>Óvoda!N186+Étkeztetés!M205</f>
        <v>0</v>
      </c>
      <c r="L175" s="95">
        <f>Óvoda!O186+Étkeztetés!N205</f>
        <v>0</v>
      </c>
      <c r="M175" s="95">
        <f>Óvoda!P186+Étkeztetés!O205</f>
        <v>0</v>
      </c>
      <c r="N175" s="98">
        <f>Óvoda!Q186+Étkeztetés!P205</f>
        <v>0</v>
      </c>
      <c r="O175" s="550">
        <f>Óvoda!R186+Étkeztetés!Q205</f>
        <v>0</v>
      </c>
      <c r="P175" s="539">
        <f>Óvoda!S186+Étkeztetés!R205</f>
        <v>0</v>
      </c>
      <c r="Q175" s="445">
        <f>Óvoda!T186+Étkeztetés!S205</f>
        <v>0</v>
      </c>
      <c r="R175" s="95">
        <f>Óvoda!U186+Étkeztetés!T205</f>
        <v>0</v>
      </c>
      <c r="S175" s="98">
        <f>Óvoda!V186+Étkeztetés!U205</f>
        <v>0</v>
      </c>
      <c r="T175" s="489">
        <f>Óvoda!W186+Étkeztetés!V205</f>
        <v>0</v>
      </c>
      <c r="U175" s="97">
        <f>Óvoda!X186+Étkeztetés!W205</f>
        <v>0</v>
      </c>
      <c r="V175" s="99">
        <f>Óvoda!Y186+Étkeztetés!X205</f>
        <v>0</v>
      </c>
    </row>
    <row r="176" spans="1:22" hidden="1">
      <c r="B176" s="55"/>
      <c r="C176" s="2"/>
      <c r="D176" s="764" t="s">
        <v>815</v>
      </c>
      <c r="E176" s="764"/>
      <c r="F176" s="406">
        <f>Óvoda!F187+Étkeztetés!F206</f>
        <v>0</v>
      </c>
      <c r="G176" s="406">
        <f>Óvoda!G187+Étkeztetés!G206</f>
        <v>0</v>
      </c>
      <c r="H176" s="582">
        <f>Óvoda!H187+Étkeztetés!H206</f>
        <v>0</v>
      </c>
      <c r="I176" s="471">
        <f>Óvoda!I187+Étkeztetés!I206</f>
        <v>0</v>
      </c>
      <c r="J176" s="42">
        <f>Óvoda!M187+Étkeztetés!L206</f>
        <v>0</v>
      </c>
      <c r="K176" s="1">
        <f>Óvoda!N187+Étkeztetés!M206</f>
        <v>0</v>
      </c>
      <c r="L176" s="1">
        <f>Óvoda!O187+Étkeztetés!N206</f>
        <v>0</v>
      </c>
      <c r="M176" s="1">
        <f>Óvoda!P187+Étkeztetés!O206</f>
        <v>0</v>
      </c>
      <c r="N176" s="81">
        <f>Óvoda!Q187+Étkeztetés!P206</f>
        <v>0</v>
      </c>
      <c r="O176" s="552">
        <f>Óvoda!R187+Étkeztetés!Q206</f>
        <v>0</v>
      </c>
      <c r="P176" s="541">
        <f>Óvoda!S187+Étkeztetés!R206</f>
        <v>0</v>
      </c>
      <c r="Q176" s="447">
        <f>Óvoda!T187+Étkeztetés!S206</f>
        <v>0</v>
      </c>
      <c r="R176" s="1">
        <f>Óvoda!U187+Étkeztetés!T206</f>
        <v>0</v>
      </c>
      <c r="S176" s="81">
        <f>Óvoda!V187+Étkeztetés!U206</f>
        <v>0</v>
      </c>
      <c r="T176" s="490">
        <f>Óvoda!W187+Étkeztetés!V206</f>
        <v>0</v>
      </c>
      <c r="U176" s="42">
        <f>Óvoda!X187+Étkeztetés!W206</f>
        <v>0</v>
      </c>
      <c r="V176" s="44">
        <f>Óvoda!Y187+Étkeztetés!X206</f>
        <v>0</v>
      </c>
    </row>
    <row r="177" spans="1:22" hidden="1">
      <c r="B177" s="55"/>
      <c r="C177" s="2"/>
      <c r="D177" s="764" t="s">
        <v>816</v>
      </c>
      <c r="E177" s="764"/>
      <c r="F177" s="406">
        <f>Óvoda!F188+Étkeztetés!F207</f>
        <v>0</v>
      </c>
      <c r="G177" s="406">
        <f>Óvoda!G188+Étkeztetés!G207</f>
        <v>0</v>
      </c>
      <c r="H177" s="582">
        <f>Óvoda!H188+Étkeztetés!H207</f>
        <v>0</v>
      </c>
      <c r="I177" s="471">
        <f>Óvoda!I188+Étkeztetés!I207</f>
        <v>0</v>
      </c>
      <c r="J177" s="42">
        <f>Óvoda!M188+Étkeztetés!L207</f>
        <v>0</v>
      </c>
      <c r="K177" s="1">
        <f>Óvoda!N188+Étkeztetés!M207</f>
        <v>0</v>
      </c>
      <c r="L177" s="1">
        <f>Óvoda!O188+Étkeztetés!N207</f>
        <v>0</v>
      </c>
      <c r="M177" s="1">
        <f>Óvoda!P188+Étkeztetés!O207</f>
        <v>0</v>
      </c>
      <c r="N177" s="81">
        <f>Óvoda!Q188+Étkeztetés!P207</f>
        <v>0</v>
      </c>
      <c r="O177" s="552">
        <f>Óvoda!R188+Étkeztetés!Q207</f>
        <v>0</v>
      </c>
      <c r="P177" s="541">
        <f>Óvoda!S188+Étkeztetés!R207</f>
        <v>0</v>
      </c>
      <c r="Q177" s="447">
        <f>Óvoda!T188+Étkeztetés!S207</f>
        <v>0</v>
      </c>
      <c r="R177" s="1">
        <f>Óvoda!U188+Étkeztetés!T207</f>
        <v>0</v>
      </c>
      <c r="S177" s="81">
        <f>Óvoda!V188+Étkeztetés!U207</f>
        <v>0</v>
      </c>
      <c r="T177" s="490">
        <f>Óvoda!W188+Étkeztetés!V207</f>
        <v>0</v>
      </c>
      <c r="U177" s="42">
        <f>Óvoda!X188+Étkeztetés!W207</f>
        <v>0</v>
      </c>
      <c r="V177" s="44">
        <f>Óvoda!Y188+Étkeztetés!X207</f>
        <v>0</v>
      </c>
    </row>
    <row r="178" spans="1:22" hidden="1">
      <c r="B178" s="55"/>
      <c r="C178" s="2"/>
      <c r="D178" s="764" t="s">
        <v>546</v>
      </c>
      <c r="E178" s="764"/>
      <c r="F178" s="406">
        <f>Óvoda!F189+Étkeztetés!F208</f>
        <v>0</v>
      </c>
      <c r="G178" s="406">
        <f>Óvoda!G189+Étkeztetés!G208</f>
        <v>0</v>
      </c>
      <c r="H178" s="582">
        <f>Óvoda!H189+Étkeztetés!H208</f>
        <v>0</v>
      </c>
      <c r="I178" s="471">
        <f>Óvoda!I189+Étkeztetés!I208</f>
        <v>0</v>
      </c>
      <c r="J178" s="42">
        <f>Óvoda!M189+Étkeztetés!L208</f>
        <v>0</v>
      </c>
      <c r="K178" s="1">
        <f>Óvoda!N189+Étkeztetés!M208</f>
        <v>0</v>
      </c>
      <c r="L178" s="1">
        <f>Óvoda!O189+Étkeztetés!N208</f>
        <v>0</v>
      </c>
      <c r="M178" s="1">
        <f>Óvoda!P189+Étkeztetés!O208</f>
        <v>0</v>
      </c>
      <c r="N178" s="81">
        <f>Óvoda!Q189+Étkeztetés!P208</f>
        <v>0</v>
      </c>
      <c r="O178" s="552">
        <f>Óvoda!R189+Étkeztetés!Q208</f>
        <v>0</v>
      </c>
      <c r="P178" s="541">
        <f>Óvoda!S189+Étkeztetés!R208</f>
        <v>0</v>
      </c>
      <c r="Q178" s="447">
        <f>Óvoda!T189+Étkeztetés!S208</f>
        <v>0</v>
      </c>
      <c r="R178" s="1">
        <f>Óvoda!U189+Étkeztetés!T208</f>
        <v>0</v>
      </c>
      <c r="S178" s="81">
        <f>Óvoda!V189+Étkeztetés!U208</f>
        <v>0</v>
      </c>
      <c r="T178" s="490">
        <f>Óvoda!W189+Étkeztetés!V208</f>
        <v>0</v>
      </c>
      <c r="U178" s="42">
        <f>Óvoda!X189+Étkeztetés!W208</f>
        <v>0</v>
      </c>
      <c r="V178" s="44">
        <f>Óvoda!Y189+Étkeztetés!X208</f>
        <v>0</v>
      </c>
    </row>
    <row r="179" spans="1:22" ht="25.5" hidden="1" customHeight="1">
      <c r="B179" s="55"/>
      <c r="C179" s="2"/>
      <c r="D179" s="735" t="s">
        <v>549</v>
      </c>
      <c r="E179" s="735"/>
      <c r="F179" s="409">
        <f>Óvoda!F190+Étkeztetés!F209</f>
        <v>0</v>
      </c>
      <c r="G179" s="409">
        <f>Óvoda!G190+Étkeztetés!G209</f>
        <v>0</v>
      </c>
      <c r="H179" s="585">
        <f>Óvoda!H190+Étkeztetés!H209</f>
        <v>0</v>
      </c>
      <c r="I179" s="474">
        <f>Óvoda!I190+Étkeztetés!I209</f>
        <v>0</v>
      </c>
      <c r="J179" s="42">
        <f>Óvoda!M190+Étkeztetés!L209</f>
        <v>0</v>
      </c>
      <c r="K179" s="1">
        <f>Óvoda!N190+Étkeztetés!M209</f>
        <v>0</v>
      </c>
      <c r="L179" s="1">
        <f>Óvoda!O190+Étkeztetés!N209</f>
        <v>0</v>
      </c>
      <c r="M179" s="1">
        <f>Óvoda!P190+Étkeztetés!O209</f>
        <v>0</v>
      </c>
      <c r="N179" s="81">
        <f>Óvoda!Q190+Étkeztetés!P209</f>
        <v>0</v>
      </c>
      <c r="O179" s="552">
        <f>Óvoda!R190+Étkeztetés!Q209</f>
        <v>0</v>
      </c>
      <c r="P179" s="541">
        <f>Óvoda!S190+Étkeztetés!R209</f>
        <v>0</v>
      </c>
      <c r="Q179" s="447">
        <f>Óvoda!T190+Étkeztetés!S209</f>
        <v>0</v>
      </c>
      <c r="R179" s="1">
        <f>Óvoda!U190+Étkeztetés!T209</f>
        <v>0</v>
      </c>
      <c r="S179" s="81">
        <f>Óvoda!V190+Étkeztetés!U209</f>
        <v>0</v>
      </c>
      <c r="T179" s="490">
        <f>Óvoda!W190+Étkeztetés!V209</f>
        <v>0</v>
      </c>
      <c r="U179" s="42">
        <f>Óvoda!X190+Étkeztetés!W209</f>
        <v>0</v>
      </c>
      <c r="V179" s="44">
        <f>Óvoda!Y190+Étkeztetés!X209</f>
        <v>0</v>
      </c>
    </row>
    <row r="180" spans="1:22" hidden="1">
      <c r="B180" s="55"/>
      <c r="C180" s="2"/>
      <c r="D180" s="764" t="s">
        <v>552</v>
      </c>
      <c r="E180" s="764"/>
      <c r="F180" s="406">
        <f>Óvoda!F191+Étkeztetés!F210</f>
        <v>0</v>
      </c>
      <c r="G180" s="406">
        <f>Óvoda!G191+Étkeztetés!G210</f>
        <v>0</v>
      </c>
      <c r="H180" s="582">
        <f>Óvoda!H191+Étkeztetés!H210</f>
        <v>0</v>
      </c>
      <c r="I180" s="471">
        <f>Óvoda!I191+Étkeztetés!I210</f>
        <v>0</v>
      </c>
      <c r="J180" s="42">
        <f>Óvoda!M191+Étkeztetés!L210</f>
        <v>0</v>
      </c>
      <c r="K180" s="1">
        <f>Óvoda!N191+Étkeztetés!M210</f>
        <v>0</v>
      </c>
      <c r="L180" s="1">
        <f>Óvoda!O191+Étkeztetés!N210</f>
        <v>0</v>
      </c>
      <c r="M180" s="1">
        <f>Óvoda!P191+Étkeztetés!O210</f>
        <v>0</v>
      </c>
      <c r="N180" s="81">
        <f>Óvoda!Q191+Étkeztetés!P210</f>
        <v>0</v>
      </c>
      <c r="O180" s="552">
        <f>Óvoda!R191+Étkeztetés!Q210</f>
        <v>0</v>
      </c>
      <c r="P180" s="541">
        <f>Óvoda!S191+Étkeztetés!R210</f>
        <v>0</v>
      </c>
      <c r="Q180" s="447">
        <f>Óvoda!T191+Étkeztetés!S210</f>
        <v>0</v>
      </c>
      <c r="R180" s="1">
        <f>Óvoda!U191+Étkeztetés!T210</f>
        <v>0</v>
      </c>
      <c r="S180" s="81">
        <f>Óvoda!V191+Étkeztetés!U210</f>
        <v>0</v>
      </c>
      <c r="T180" s="490">
        <f>Óvoda!W191+Étkeztetés!V210</f>
        <v>0</v>
      </c>
      <c r="U180" s="42">
        <f>Óvoda!X191+Étkeztetés!W210</f>
        <v>0</v>
      </c>
      <c r="V180" s="44">
        <f>Óvoda!Y191+Étkeztetés!X210</f>
        <v>0</v>
      </c>
    </row>
    <row r="181" spans="1:22" hidden="1">
      <c r="B181" s="55"/>
      <c r="C181" s="2"/>
      <c r="D181" s="764" t="s">
        <v>817</v>
      </c>
      <c r="E181" s="764"/>
      <c r="F181" s="406">
        <f>Óvoda!F192+Étkeztetés!F211</f>
        <v>0</v>
      </c>
      <c r="G181" s="406">
        <f>Óvoda!G192+Étkeztetés!G211</f>
        <v>0</v>
      </c>
      <c r="H181" s="582">
        <f>Óvoda!H192+Étkeztetés!H211</f>
        <v>0</v>
      </c>
      <c r="I181" s="471">
        <f>Óvoda!I192+Étkeztetés!I211</f>
        <v>0</v>
      </c>
      <c r="J181" s="42">
        <f>Óvoda!M192+Étkeztetés!L211</f>
        <v>0</v>
      </c>
      <c r="K181" s="1">
        <f>Óvoda!N192+Étkeztetés!M211</f>
        <v>0</v>
      </c>
      <c r="L181" s="1">
        <f>Óvoda!O192+Étkeztetés!N211</f>
        <v>0</v>
      </c>
      <c r="M181" s="1">
        <f>Óvoda!P192+Étkeztetés!O211</f>
        <v>0</v>
      </c>
      <c r="N181" s="81">
        <f>Óvoda!Q192+Étkeztetés!P211</f>
        <v>0</v>
      </c>
      <c r="O181" s="552">
        <f>Óvoda!R192+Étkeztetés!Q211</f>
        <v>0</v>
      </c>
      <c r="P181" s="541">
        <f>Óvoda!S192+Étkeztetés!R211</f>
        <v>0</v>
      </c>
      <c r="Q181" s="447">
        <f>Óvoda!T192+Étkeztetés!S211</f>
        <v>0</v>
      </c>
      <c r="R181" s="1">
        <f>Óvoda!U192+Étkeztetés!T211</f>
        <v>0</v>
      </c>
      <c r="S181" s="81">
        <f>Óvoda!V192+Étkeztetés!U211</f>
        <v>0</v>
      </c>
      <c r="T181" s="490">
        <f>Óvoda!W192+Étkeztetés!V211</f>
        <v>0</v>
      </c>
      <c r="U181" s="42">
        <f>Óvoda!X192+Étkeztetés!W211</f>
        <v>0</v>
      </c>
      <c r="V181" s="44">
        <f>Óvoda!Y192+Étkeztetés!X211</f>
        <v>0</v>
      </c>
    </row>
    <row r="182" spans="1:22" ht="25.5" hidden="1" customHeight="1">
      <c r="B182" s="55"/>
      <c r="C182" s="2"/>
      <c r="D182" s="735" t="s">
        <v>556</v>
      </c>
      <c r="E182" s="735"/>
      <c r="F182" s="409">
        <f>Óvoda!F193+Étkeztetés!F212</f>
        <v>0</v>
      </c>
      <c r="G182" s="409">
        <f>Óvoda!G193+Étkeztetés!G212</f>
        <v>0</v>
      </c>
      <c r="H182" s="585">
        <f>Óvoda!H193+Étkeztetés!H212</f>
        <v>0</v>
      </c>
      <c r="I182" s="474">
        <f>Óvoda!I193+Étkeztetés!I212</f>
        <v>0</v>
      </c>
      <c r="J182" s="42">
        <f>Óvoda!M193+Étkeztetés!L212</f>
        <v>0</v>
      </c>
      <c r="K182" s="1">
        <f>Óvoda!N193+Étkeztetés!M212</f>
        <v>0</v>
      </c>
      <c r="L182" s="1">
        <f>Óvoda!O193+Étkeztetés!N212</f>
        <v>0</v>
      </c>
      <c r="M182" s="1">
        <f>Óvoda!P193+Étkeztetés!O212</f>
        <v>0</v>
      </c>
      <c r="N182" s="81">
        <f>Óvoda!Q193+Étkeztetés!P212</f>
        <v>0</v>
      </c>
      <c r="O182" s="552">
        <f>Óvoda!R193+Étkeztetés!Q212</f>
        <v>0</v>
      </c>
      <c r="P182" s="541">
        <f>Óvoda!S193+Étkeztetés!R212</f>
        <v>0</v>
      </c>
      <c r="Q182" s="447">
        <f>Óvoda!T193+Étkeztetés!S212</f>
        <v>0</v>
      </c>
      <c r="R182" s="1">
        <f>Óvoda!U193+Étkeztetés!T212</f>
        <v>0</v>
      </c>
      <c r="S182" s="81">
        <f>Óvoda!V193+Étkeztetés!U212</f>
        <v>0</v>
      </c>
      <c r="T182" s="490">
        <f>Óvoda!W193+Étkeztetés!V212</f>
        <v>0</v>
      </c>
      <c r="U182" s="42">
        <f>Óvoda!X193+Étkeztetés!W212</f>
        <v>0</v>
      </c>
      <c r="V182" s="44">
        <f>Óvoda!Y193+Étkeztetés!X212</f>
        <v>0</v>
      </c>
    </row>
    <row r="183" spans="1:22" ht="25.5" hidden="1" customHeight="1">
      <c r="B183" s="55"/>
      <c r="C183" s="2"/>
      <c r="D183" s="735" t="s">
        <v>559</v>
      </c>
      <c r="E183" s="735"/>
      <c r="F183" s="409">
        <f>Óvoda!F194+Étkeztetés!F213</f>
        <v>0</v>
      </c>
      <c r="G183" s="409">
        <f>Óvoda!G194+Étkeztetés!G213</f>
        <v>0</v>
      </c>
      <c r="H183" s="585">
        <f>Óvoda!H194+Étkeztetés!H213</f>
        <v>0</v>
      </c>
      <c r="I183" s="474">
        <f>Óvoda!I194+Étkeztetés!I213</f>
        <v>0</v>
      </c>
      <c r="J183" s="42">
        <f>Óvoda!M194+Étkeztetés!L213</f>
        <v>0</v>
      </c>
      <c r="K183" s="1">
        <f>Óvoda!N194+Étkeztetés!M213</f>
        <v>0</v>
      </c>
      <c r="L183" s="1">
        <f>Óvoda!O194+Étkeztetés!N213</f>
        <v>0</v>
      </c>
      <c r="M183" s="1">
        <f>Óvoda!P194+Étkeztetés!O213</f>
        <v>0</v>
      </c>
      <c r="N183" s="81">
        <f>Óvoda!Q194+Étkeztetés!P213</f>
        <v>0</v>
      </c>
      <c r="O183" s="552">
        <f>Óvoda!R194+Étkeztetés!Q213</f>
        <v>0</v>
      </c>
      <c r="P183" s="541">
        <f>Óvoda!S194+Étkeztetés!R213</f>
        <v>0</v>
      </c>
      <c r="Q183" s="447">
        <f>Óvoda!T194+Étkeztetés!S213</f>
        <v>0</v>
      </c>
      <c r="R183" s="1">
        <f>Óvoda!U194+Étkeztetés!T213</f>
        <v>0</v>
      </c>
      <c r="S183" s="81">
        <f>Óvoda!V194+Étkeztetés!U213</f>
        <v>0</v>
      </c>
      <c r="T183" s="490">
        <f>Óvoda!W194+Étkeztetés!V213</f>
        <v>0</v>
      </c>
      <c r="U183" s="42">
        <f>Óvoda!X194+Étkeztetés!W213</f>
        <v>0</v>
      </c>
      <c r="V183" s="44">
        <f>Óvoda!Y194+Étkeztetés!X213</f>
        <v>0</v>
      </c>
    </row>
    <row r="184" spans="1:22" ht="25.5" hidden="1" customHeight="1">
      <c r="B184" s="55"/>
      <c r="C184" s="2"/>
      <c r="D184" s="735" t="s">
        <v>561</v>
      </c>
      <c r="E184" s="735"/>
      <c r="F184" s="409">
        <f>Óvoda!F195+Étkeztetés!F214</f>
        <v>0</v>
      </c>
      <c r="G184" s="409">
        <f>Óvoda!G195+Étkeztetés!G214</f>
        <v>0</v>
      </c>
      <c r="H184" s="585">
        <f>Óvoda!H195+Étkeztetés!H214</f>
        <v>0</v>
      </c>
      <c r="I184" s="474">
        <f>Óvoda!I195+Étkeztetés!I214</f>
        <v>0</v>
      </c>
      <c r="J184" s="42">
        <f>Óvoda!M195+Étkeztetés!L214</f>
        <v>0</v>
      </c>
      <c r="K184" s="1">
        <f>Óvoda!N195+Étkeztetés!M214</f>
        <v>0</v>
      </c>
      <c r="L184" s="1">
        <f>Óvoda!O195+Étkeztetés!N214</f>
        <v>0</v>
      </c>
      <c r="M184" s="1">
        <f>Óvoda!P195+Étkeztetés!O214</f>
        <v>0</v>
      </c>
      <c r="N184" s="81">
        <f>Óvoda!Q195+Étkeztetés!P214</f>
        <v>0</v>
      </c>
      <c r="O184" s="552">
        <f>Óvoda!R195+Étkeztetés!Q214</f>
        <v>0</v>
      </c>
      <c r="P184" s="541">
        <f>Óvoda!S195+Étkeztetés!R214</f>
        <v>0</v>
      </c>
      <c r="Q184" s="447">
        <f>Óvoda!T195+Étkeztetés!S214</f>
        <v>0</v>
      </c>
      <c r="R184" s="1">
        <f>Óvoda!U195+Étkeztetés!T214</f>
        <v>0</v>
      </c>
      <c r="S184" s="81">
        <f>Óvoda!V195+Étkeztetés!U214</f>
        <v>0</v>
      </c>
      <c r="T184" s="490">
        <f>Óvoda!W195+Étkeztetés!V214</f>
        <v>0</v>
      </c>
      <c r="U184" s="42">
        <f>Óvoda!X195+Étkeztetés!W214</f>
        <v>0</v>
      </c>
      <c r="V184" s="44">
        <f>Óvoda!Y195+Étkeztetés!X214</f>
        <v>0</v>
      </c>
    </row>
    <row r="185" spans="1:22" ht="25.5" hidden="1" customHeight="1">
      <c r="B185" s="55"/>
      <c r="C185" s="2"/>
      <c r="D185" s="735" t="s">
        <v>564</v>
      </c>
      <c r="E185" s="735"/>
      <c r="F185" s="409">
        <f>Óvoda!F196+Étkeztetés!F215</f>
        <v>0</v>
      </c>
      <c r="G185" s="409">
        <f>Óvoda!G196+Étkeztetés!G215</f>
        <v>0</v>
      </c>
      <c r="H185" s="585">
        <f>Óvoda!H196+Étkeztetés!H215</f>
        <v>0</v>
      </c>
      <c r="I185" s="474">
        <f>Óvoda!I196+Étkeztetés!I215</f>
        <v>0</v>
      </c>
      <c r="J185" s="42">
        <f>Óvoda!M196+Étkeztetés!L215</f>
        <v>0</v>
      </c>
      <c r="K185" s="1">
        <f>Óvoda!N196+Étkeztetés!M215</f>
        <v>0</v>
      </c>
      <c r="L185" s="1">
        <f>Óvoda!O196+Étkeztetés!N215</f>
        <v>0</v>
      </c>
      <c r="M185" s="1">
        <f>Óvoda!P196+Étkeztetés!O215</f>
        <v>0</v>
      </c>
      <c r="N185" s="81">
        <f>Óvoda!Q196+Étkeztetés!P215</f>
        <v>0</v>
      </c>
      <c r="O185" s="552">
        <f>Óvoda!R196+Étkeztetés!Q215</f>
        <v>0</v>
      </c>
      <c r="P185" s="541">
        <f>Óvoda!S196+Étkeztetés!R215</f>
        <v>0</v>
      </c>
      <c r="Q185" s="447">
        <f>Óvoda!T196+Étkeztetés!S215</f>
        <v>0</v>
      </c>
      <c r="R185" s="1">
        <f>Óvoda!U196+Étkeztetés!T215</f>
        <v>0</v>
      </c>
      <c r="S185" s="81">
        <f>Óvoda!V196+Étkeztetés!U215</f>
        <v>0</v>
      </c>
      <c r="T185" s="490">
        <f>Óvoda!W196+Étkeztetés!V215</f>
        <v>0</v>
      </c>
      <c r="U185" s="42">
        <f>Óvoda!X196+Étkeztetés!W215</f>
        <v>0</v>
      </c>
      <c r="V185" s="44">
        <f>Óvoda!Y196+Étkeztetés!X215</f>
        <v>0</v>
      </c>
    </row>
    <row r="186" spans="1:22" s="18" customFormat="1" hidden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Óvoda!F197+Étkeztetés!F216</f>
        <v>0</v>
      </c>
      <c r="G186" s="399">
        <f>Óvoda!G197+Étkeztetés!G216</f>
        <v>0</v>
      </c>
      <c r="H186" s="575">
        <f>Óvoda!H197+Étkeztetés!H216</f>
        <v>0</v>
      </c>
      <c r="I186" s="462">
        <f>Óvoda!I197+Étkeztetés!I216</f>
        <v>0</v>
      </c>
      <c r="J186" s="97">
        <f>Óvoda!M197+Étkeztetés!L216</f>
        <v>0</v>
      </c>
      <c r="K186" s="95">
        <f>Óvoda!N197+Étkeztetés!M216</f>
        <v>0</v>
      </c>
      <c r="L186" s="95">
        <f>Óvoda!O197+Étkeztetés!N216</f>
        <v>0</v>
      </c>
      <c r="M186" s="95">
        <f>Óvoda!P197+Étkeztetés!O216</f>
        <v>0</v>
      </c>
      <c r="N186" s="98">
        <f>Óvoda!Q197+Étkeztetés!P216</f>
        <v>0</v>
      </c>
      <c r="O186" s="550">
        <f>Óvoda!R197+Étkeztetés!Q216</f>
        <v>0</v>
      </c>
      <c r="P186" s="539">
        <f>Óvoda!S197+Étkeztetés!R216</f>
        <v>0</v>
      </c>
      <c r="Q186" s="445">
        <f>Óvoda!T197+Étkeztetés!S216</f>
        <v>0</v>
      </c>
      <c r="R186" s="95">
        <f>Óvoda!U197+Étkeztetés!T216</f>
        <v>0</v>
      </c>
      <c r="S186" s="98">
        <f>Óvoda!V197+Étkeztetés!U216</f>
        <v>0</v>
      </c>
      <c r="T186" s="489">
        <f>Óvoda!W197+Étkeztetés!V216</f>
        <v>0</v>
      </c>
      <c r="U186" s="97">
        <f>Óvoda!X197+Étkeztetés!W216</f>
        <v>0</v>
      </c>
      <c r="V186" s="99">
        <f>Óvoda!Y197+Étkeztetés!X216</f>
        <v>0</v>
      </c>
    </row>
    <row r="187" spans="1:22" hidden="1">
      <c r="B187" s="55"/>
      <c r="C187" s="2"/>
      <c r="D187" s="764" t="s">
        <v>371</v>
      </c>
      <c r="E187" s="764"/>
      <c r="F187" s="406">
        <f>Óvoda!F198+Étkeztetés!F217</f>
        <v>0</v>
      </c>
      <c r="G187" s="406">
        <f>Óvoda!G198+Étkeztetés!G217</f>
        <v>0</v>
      </c>
      <c r="H187" s="582">
        <f>Óvoda!H198+Étkeztetés!H217</f>
        <v>0</v>
      </c>
      <c r="I187" s="471">
        <f>Óvoda!I198+Étkeztetés!I217</f>
        <v>0</v>
      </c>
      <c r="J187" s="42">
        <f>Óvoda!M198+Étkeztetés!L217</f>
        <v>0</v>
      </c>
      <c r="K187" s="1">
        <f>Óvoda!N198+Étkeztetés!M217</f>
        <v>0</v>
      </c>
      <c r="L187" s="1">
        <f>Óvoda!O198+Étkeztetés!N217</f>
        <v>0</v>
      </c>
      <c r="M187" s="1">
        <f>Óvoda!P198+Étkeztetés!O217</f>
        <v>0</v>
      </c>
      <c r="N187" s="81">
        <f>Óvoda!Q198+Étkeztetés!P217</f>
        <v>0</v>
      </c>
      <c r="O187" s="552">
        <f>Óvoda!R198+Étkeztetés!Q217</f>
        <v>0</v>
      </c>
      <c r="P187" s="541">
        <f>Óvoda!S198+Étkeztetés!R217</f>
        <v>0</v>
      </c>
      <c r="Q187" s="447">
        <f>Óvoda!T198+Étkeztetés!S217</f>
        <v>0</v>
      </c>
      <c r="R187" s="1">
        <f>Óvoda!U198+Étkeztetés!T217</f>
        <v>0</v>
      </c>
      <c r="S187" s="81">
        <f>Óvoda!V198+Étkeztetés!U217</f>
        <v>0</v>
      </c>
      <c r="T187" s="490">
        <f>Óvoda!W198+Étkeztetés!V217</f>
        <v>0</v>
      </c>
      <c r="U187" s="42">
        <f>Óvoda!X198+Étkeztetés!W217</f>
        <v>0</v>
      </c>
      <c r="V187" s="44">
        <f>Óvoda!Y198+Étkeztetés!X217</f>
        <v>0</v>
      </c>
    </row>
    <row r="188" spans="1:22" hidden="1">
      <c r="B188" s="55"/>
      <c r="C188" s="2"/>
      <c r="D188" s="764" t="s">
        <v>544</v>
      </c>
      <c r="E188" s="764"/>
      <c r="F188" s="406">
        <f>Óvoda!F199+Étkeztetés!F218</f>
        <v>0</v>
      </c>
      <c r="G188" s="406">
        <f>Óvoda!G199+Étkeztetés!G218</f>
        <v>0</v>
      </c>
      <c r="H188" s="582">
        <f>Óvoda!H199+Étkeztetés!H218</f>
        <v>0</v>
      </c>
      <c r="I188" s="471">
        <f>Óvoda!I199+Étkeztetés!I218</f>
        <v>0</v>
      </c>
      <c r="J188" s="42">
        <f>Óvoda!M199+Étkeztetés!L218</f>
        <v>0</v>
      </c>
      <c r="K188" s="1">
        <f>Óvoda!N199+Étkeztetés!M218</f>
        <v>0</v>
      </c>
      <c r="L188" s="1">
        <f>Óvoda!O199+Étkeztetés!N218</f>
        <v>0</v>
      </c>
      <c r="M188" s="1">
        <f>Óvoda!P199+Étkeztetés!O218</f>
        <v>0</v>
      </c>
      <c r="N188" s="81">
        <f>Óvoda!Q199+Étkeztetés!P218</f>
        <v>0</v>
      </c>
      <c r="O188" s="552">
        <f>Óvoda!R199+Étkeztetés!Q218</f>
        <v>0</v>
      </c>
      <c r="P188" s="541">
        <f>Óvoda!S199+Étkeztetés!R218</f>
        <v>0</v>
      </c>
      <c r="Q188" s="447">
        <f>Óvoda!T199+Étkeztetés!S218</f>
        <v>0</v>
      </c>
      <c r="R188" s="1">
        <f>Óvoda!U199+Étkeztetés!T218</f>
        <v>0</v>
      </c>
      <c r="S188" s="81">
        <f>Óvoda!V199+Étkeztetés!U218</f>
        <v>0</v>
      </c>
      <c r="T188" s="490">
        <f>Óvoda!W199+Étkeztetés!V218</f>
        <v>0</v>
      </c>
      <c r="U188" s="42">
        <f>Óvoda!X199+Étkeztetés!W218</f>
        <v>0</v>
      </c>
      <c r="V188" s="44">
        <f>Óvoda!Y199+Étkeztetés!X218</f>
        <v>0</v>
      </c>
    </row>
    <row r="189" spans="1:22" hidden="1">
      <c r="B189" s="55"/>
      <c r="C189" s="2"/>
      <c r="D189" s="764" t="s">
        <v>547</v>
      </c>
      <c r="E189" s="764"/>
      <c r="F189" s="406">
        <f>Óvoda!F200+Étkeztetés!F219</f>
        <v>0</v>
      </c>
      <c r="G189" s="406">
        <f>Óvoda!G200+Étkeztetés!G219</f>
        <v>0</v>
      </c>
      <c r="H189" s="582">
        <f>Óvoda!H200+Étkeztetés!H219</f>
        <v>0</v>
      </c>
      <c r="I189" s="471">
        <f>Óvoda!I200+Étkeztetés!I219</f>
        <v>0</v>
      </c>
      <c r="J189" s="42">
        <f>Óvoda!M200+Étkeztetés!L219</f>
        <v>0</v>
      </c>
      <c r="K189" s="1">
        <f>Óvoda!N200+Étkeztetés!M219</f>
        <v>0</v>
      </c>
      <c r="L189" s="1">
        <f>Óvoda!O200+Étkeztetés!N219</f>
        <v>0</v>
      </c>
      <c r="M189" s="1">
        <f>Óvoda!P200+Étkeztetés!O219</f>
        <v>0</v>
      </c>
      <c r="N189" s="81">
        <f>Óvoda!Q200+Étkeztetés!P219</f>
        <v>0</v>
      </c>
      <c r="O189" s="552">
        <f>Óvoda!R200+Étkeztetés!Q219</f>
        <v>0</v>
      </c>
      <c r="P189" s="541">
        <f>Óvoda!S200+Étkeztetés!R219</f>
        <v>0</v>
      </c>
      <c r="Q189" s="447">
        <f>Óvoda!T200+Étkeztetés!S219</f>
        <v>0</v>
      </c>
      <c r="R189" s="1">
        <f>Óvoda!U200+Étkeztetés!T219</f>
        <v>0</v>
      </c>
      <c r="S189" s="81">
        <f>Óvoda!V200+Étkeztetés!U219</f>
        <v>0</v>
      </c>
      <c r="T189" s="490">
        <f>Óvoda!W200+Étkeztetés!V219</f>
        <v>0</v>
      </c>
      <c r="U189" s="42">
        <f>Óvoda!X200+Étkeztetés!W219</f>
        <v>0</v>
      </c>
      <c r="V189" s="44">
        <f>Óvoda!Y200+Étkeztetés!X219</f>
        <v>0</v>
      </c>
    </row>
    <row r="190" spans="1:22" hidden="1">
      <c r="B190" s="55"/>
      <c r="C190" s="2"/>
      <c r="D190" s="735" t="s">
        <v>818</v>
      </c>
      <c r="E190" s="735"/>
      <c r="F190" s="409">
        <f>Óvoda!F201+Étkeztetés!F220</f>
        <v>0</v>
      </c>
      <c r="G190" s="409">
        <f>Óvoda!G201+Étkeztetés!G220</f>
        <v>0</v>
      </c>
      <c r="H190" s="585">
        <f>Óvoda!H201+Étkeztetés!H220</f>
        <v>0</v>
      </c>
      <c r="I190" s="474">
        <f>Óvoda!I201+Étkeztetés!I220</f>
        <v>0</v>
      </c>
      <c r="J190" s="42">
        <f>Óvoda!M201+Étkeztetés!L220</f>
        <v>0</v>
      </c>
      <c r="K190" s="1">
        <f>Óvoda!N201+Étkeztetés!M220</f>
        <v>0</v>
      </c>
      <c r="L190" s="1">
        <f>Óvoda!O201+Étkeztetés!N220</f>
        <v>0</v>
      </c>
      <c r="M190" s="1">
        <f>Óvoda!P201+Étkeztetés!O220</f>
        <v>0</v>
      </c>
      <c r="N190" s="81">
        <f>Óvoda!Q201+Étkeztetés!P220</f>
        <v>0</v>
      </c>
      <c r="O190" s="552">
        <f>Óvoda!R201+Étkeztetés!Q220</f>
        <v>0</v>
      </c>
      <c r="P190" s="541">
        <f>Óvoda!S201+Étkeztetés!R220</f>
        <v>0</v>
      </c>
      <c r="Q190" s="447">
        <f>Óvoda!T201+Étkeztetés!S220</f>
        <v>0</v>
      </c>
      <c r="R190" s="1">
        <f>Óvoda!U201+Étkeztetés!T220</f>
        <v>0</v>
      </c>
      <c r="S190" s="81">
        <f>Óvoda!V201+Étkeztetés!U220</f>
        <v>0</v>
      </c>
      <c r="T190" s="490">
        <f>Óvoda!W201+Étkeztetés!V220</f>
        <v>0</v>
      </c>
      <c r="U190" s="42">
        <f>Óvoda!X201+Étkeztetés!W220</f>
        <v>0</v>
      </c>
      <c r="V190" s="44">
        <f>Óvoda!Y201+Étkeztetés!X220</f>
        <v>0</v>
      </c>
    </row>
    <row r="191" spans="1:22" hidden="1">
      <c r="B191" s="55"/>
      <c r="C191" s="2"/>
      <c r="D191" s="764" t="s">
        <v>554</v>
      </c>
      <c r="E191" s="764"/>
      <c r="F191" s="406">
        <f>Óvoda!F202+Étkeztetés!F221</f>
        <v>0</v>
      </c>
      <c r="G191" s="406">
        <f>Óvoda!G202+Étkeztetés!G221</f>
        <v>0</v>
      </c>
      <c r="H191" s="582">
        <f>Óvoda!H202+Étkeztetés!H221</f>
        <v>0</v>
      </c>
      <c r="I191" s="471">
        <f>Óvoda!I202+Étkeztetés!I221</f>
        <v>0</v>
      </c>
      <c r="J191" s="42">
        <f>Óvoda!M202+Étkeztetés!L221</f>
        <v>0</v>
      </c>
      <c r="K191" s="1">
        <f>Óvoda!N202+Étkeztetés!M221</f>
        <v>0</v>
      </c>
      <c r="L191" s="1">
        <f>Óvoda!O202+Étkeztetés!N221</f>
        <v>0</v>
      </c>
      <c r="M191" s="1">
        <f>Óvoda!P202+Étkeztetés!O221</f>
        <v>0</v>
      </c>
      <c r="N191" s="81">
        <f>Óvoda!Q202+Étkeztetés!P221</f>
        <v>0</v>
      </c>
      <c r="O191" s="552">
        <f>Óvoda!R202+Étkeztetés!Q221</f>
        <v>0</v>
      </c>
      <c r="P191" s="541">
        <f>Óvoda!S202+Étkeztetés!R221</f>
        <v>0</v>
      </c>
      <c r="Q191" s="447">
        <f>Óvoda!T202+Étkeztetés!S221</f>
        <v>0</v>
      </c>
      <c r="R191" s="1">
        <f>Óvoda!U202+Étkeztetés!T221</f>
        <v>0</v>
      </c>
      <c r="S191" s="81">
        <f>Óvoda!V202+Étkeztetés!U221</f>
        <v>0</v>
      </c>
      <c r="T191" s="490">
        <f>Óvoda!W202+Étkeztetés!V221</f>
        <v>0</v>
      </c>
      <c r="U191" s="42">
        <f>Óvoda!X202+Étkeztetés!W221</f>
        <v>0</v>
      </c>
      <c r="V191" s="44">
        <f>Óvoda!Y202+Étkeztetés!X221</f>
        <v>0</v>
      </c>
    </row>
    <row r="192" spans="1:22" hidden="1">
      <c r="B192" s="55"/>
      <c r="C192" s="2"/>
      <c r="D192" s="764" t="s">
        <v>553</v>
      </c>
      <c r="E192" s="764"/>
      <c r="F192" s="406">
        <f>Óvoda!F203+Étkeztetés!F222</f>
        <v>0</v>
      </c>
      <c r="G192" s="406">
        <f>Óvoda!G203+Étkeztetés!G222</f>
        <v>0</v>
      </c>
      <c r="H192" s="582">
        <f>Óvoda!H203+Étkeztetés!H222</f>
        <v>0</v>
      </c>
      <c r="I192" s="471">
        <f>Óvoda!I203+Étkeztetés!I222</f>
        <v>0</v>
      </c>
      <c r="J192" s="42">
        <f>Óvoda!M203+Étkeztetés!L222</f>
        <v>0</v>
      </c>
      <c r="K192" s="1">
        <f>Óvoda!N203+Étkeztetés!M222</f>
        <v>0</v>
      </c>
      <c r="L192" s="1">
        <f>Óvoda!O203+Étkeztetés!N222</f>
        <v>0</v>
      </c>
      <c r="M192" s="1">
        <f>Óvoda!P203+Étkeztetés!O222</f>
        <v>0</v>
      </c>
      <c r="N192" s="81">
        <f>Óvoda!Q203+Étkeztetés!P222</f>
        <v>0</v>
      </c>
      <c r="O192" s="552">
        <f>Óvoda!R203+Étkeztetés!Q222</f>
        <v>0</v>
      </c>
      <c r="P192" s="541">
        <f>Óvoda!S203+Étkeztetés!R222</f>
        <v>0</v>
      </c>
      <c r="Q192" s="447">
        <f>Óvoda!T203+Étkeztetés!S222</f>
        <v>0</v>
      </c>
      <c r="R192" s="1">
        <f>Óvoda!U203+Étkeztetés!T222</f>
        <v>0</v>
      </c>
      <c r="S192" s="81">
        <f>Óvoda!V203+Étkeztetés!U222</f>
        <v>0</v>
      </c>
      <c r="T192" s="490">
        <f>Óvoda!W203+Étkeztetés!V222</f>
        <v>0</v>
      </c>
      <c r="U192" s="42">
        <f>Óvoda!X203+Étkeztetés!W222</f>
        <v>0</v>
      </c>
      <c r="V192" s="44">
        <f>Óvoda!Y203+Étkeztetés!X222</f>
        <v>0</v>
      </c>
    </row>
    <row r="193" spans="1:22" ht="25.5" hidden="1" customHeight="1">
      <c r="B193" s="55"/>
      <c r="C193" s="2"/>
      <c r="D193" s="735" t="s">
        <v>557</v>
      </c>
      <c r="E193" s="735"/>
      <c r="F193" s="409">
        <f>Óvoda!F204+Étkeztetés!F223</f>
        <v>0</v>
      </c>
      <c r="G193" s="409">
        <f>Óvoda!G204+Étkeztetés!G223</f>
        <v>0</v>
      </c>
      <c r="H193" s="585">
        <f>Óvoda!H204+Étkeztetés!H223</f>
        <v>0</v>
      </c>
      <c r="I193" s="474">
        <f>Óvoda!I204+Étkeztetés!I223</f>
        <v>0</v>
      </c>
      <c r="J193" s="42">
        <f>Óvoda!M204+Étkeztetés!L223</f>
        <v>0</v>
      </c>
      <c r="K193" s="1">
        <f>Óvoda!N204+Étkeztetés!M223</f>
        <v>0</v>
      </c>
      <c r="L193" s="1">
        <f>Óvoda!O204+Étkeztetés!N223</f>
        <v>0</v>
      </c>
      <c r="M193" s="1">
        <f>Óvoda!P204+Étkeztetés!O223</f>
        <v>0</v>
      </c>
      <c r="N193" s="81">
        <f>Óvoda!Q204+Étkeztetés!P223</f>
        <v>0</v>
      </c>
      <c r="O193" s="552">
        <f>Óvoda!R204+Étkeztetés!Q223</f>
        <v>0</v>
      </c>
      <c r="P193" s="541">
        <f>Óvoda!S204+Étkeztetés!R223</f>
        <v>0</v>
      </c>
      <c r="Q193" s="447">
        <f>Óvoda!T204+Étkeztetés!S223</f>
        <v>0</v>
      </c>
      <c r="R193" s="1">
        <f>Óvoda!U204+Étkeztetés!T223</f>
        <v>0</v>
      </c>
      <c r="S193" s="81">
        <f>Óvoda!V204+Étkeztetés!U223</f>
        <v>0</v>
      </c>
      <c r="T193" s="490">
        <f>Óvoda!W204+Étkeztetés!V223</f>
        <v>0</v>
      </c>
      <c r="U193" s="42">
        <f>Óvoda!X204+Étkeztetés!W223</f>
        <v>0</v>
      </c>
      <c r="V193" s="44">
        <f>Óvoda!Y204+Étkeztetés!X223</f>
        <v>0</v>
      </c>
    </row>
    <row r="194" spans="1:22" hidden="1">
      <c r="B194" s="55"/>
      <c r="C194" s="2"/>
      <c r="D194" s="764" t="s">
        <v>819</v>
      </c>
      <c r="E194" s="764"/>
      <c r="F194" s="406">
        <f>Óvoda!F205+Étkeztetés!F224</f>
        <v>0</v>
      </c>
      <c r="G194" s="406">
        <f>Óvoda!G205+Étkeztetés!G224</f>
        <v>0</v>
      </c>
      <c r="H194" s="582">
        <f>Óvoda!H205+Étkeztetés!H224</f>
        <v>0</v>
      </c>
      <c r="I194" s="471">
        <f>Óvoda!I205+Étkeztetés!I224</f>
        <v>0</v>
      </c>
      <c r="J194" s="42">
        <f>Óvoda!M205+Étkeztetés!L224</f>
        <v>0</v>
      </c>
      <c r="K194" s="1">
        <f>Óvoda!N205+Étkeztetés!M224</f>
        <v>0</v>
      </c>
      <c r="L194" s="1">
        <f>Óvoda!O205+Étkeztetés!N224</f>
        <v>0</v>
      </c>
      <c r="M194" s="1">
        <f>Óvoda!P205+Étkeztetés!O224</f>
        <v>0</v>
      </c>
      <c r="N194" s="81">
        <f>Óvoda!Q205+Étkeztetés!P224</f>
        <v>0</v>
      </c>
      <c r="O194" s="552">
        <f>Óvoda!R205+Étkeztetés!Q224</f>
        <v>0</v>
      </c>
      <c r="P194" s="541">
        <f>Óvoda!S205+Étkeztetés!R224</f>
        <v>0</v>
      </c>
      <c r="Q194" s="447">
        <f>Óvoda!T205+Étkeztetés!S224</f>
        <v>0</v>
      </c>
      <c r="R194" s="1">
        <f>Óvoda!U205+Étkeztetés!T224</f>
        <v>0</v>
      </c>
      <c r="S194" s="81">
        <f>Óvoda!V205+Étkeztetés!U224</f>
        <v>0</v>
      </c>
      <c r="T194" s="490">
        <f>Óvoda!W205+Étkeztetés!V224</f>
        <v>0</v>
      </c>
      <c r="U194" s="42">
        <f>Óvoda!X205+Étkeztetés!W224</f>
        <v>0</v>
      </c>
      <c r="V194" s="44">
        <f>Óvoda!Y205+Étkeztetés!X224</f>
        <v>0</v>
      </c>
    </row>
    <row r="195" spans="1:22" ht="25.5" hidden="1" customHeight="1">
      <c r="B195" s="55"/>
      <c r="C195" s="2"/>
      <c r="D195" s="735" t="s">
        <v>562</v>
      </c>
      <c r="E195" s="735"/>
      <c r="F195" s="409">
        <f>Óvoda!F206+Étkeztetés!F225</f>
        <v>0</v>
      </c>
      <c r="G195" s="409">
        <f>Óvoda!G206+Étkeztetés!G225</f>
        <v>0</v>
      </c>
      <c r="H195" s="585">
        <f>Óvoda!H206+Étkeztetés!H225</f>
        <v>0</v>
      </c>
      <c r="I195" s="474">
        <f>Óvoda!I206+Étkeztetés!I225</f>
        <v>0</v>
      </c>
      <c r="J195" s="42">
        <f>Óvoda!M206+Étkeztetés!L225</f>
        <v>0</v>
      </c>
      <c r="K195" s="1">
        <f>Óvoda!N206+Étkeztetés!M225</f>
        <v>0</v>
      </c>
      <c r="L195" s="1">
        <f>Óvoda!O206+Étkeztetés!N225</f>
        <v>0</v>
      </c>
      <c r="M195" s="1">
        <f>Óvoda!P206+Étkeztetés!O225</f>
        <v>0</v>
      </c>
      <c r="N195" s="81">
        <f>Óvoda!Q206+Étkeztetés!P225</f>
        <v>0</v>
      </c>
      <c r="O195" s="552">
        <f>Óvoda!R206+Étkeztetés!Q225</f>
        <v>0</v>
      </c>
      <c r="P195" s="541">
        <f>Óvoda!S206+Étkeztetés!R225</f>
        <v>0</v>
      </c>
      <c r="Q195" s="447">
        <f>Óvoda!T206+Étkeztetés!S225</f>
        <v>0</v>
      </c>
      <c r="R195" s="1">
        <f>Óvoda!U206+Étkeztetés!T225</f>
        <v>0</v>
      </c>
      <c r="S195" s="81">
        <f>Óvoda!V206+Étkeztetés!U225</f>
        <v>0</v>
      </c>
      <c r="T195" s="490">
        <f>Óvoda!W206+Étkeztetés!V225</f>
        <v>0</v>
      </c>
      <c r="U195" s="42">
        <f>Óvoda!X206+Étkeztetés!W225</f>
        <v>0</v>
      </c>
      <c r="V195" s="44">
        <f>Óvoda!Y206+Étkeztetés!X225</f>
        <v>0</v>
      </c>
    </row>
    <row r="196" spans="1:22" ht="25.5" hidden="1" customHeight="1">
      <c r="B196" s="55"/>
      <c r="C196" s="2"/>
      <c r="D196" s="735" t="s">
        <v>565</v>
      </c>
      <c r="E196" s="735"/>
      <c r="F196" s="409">
        <f>Óvoda!F207+Étkeztetés!F226</f>
        <v>0</v>
      </c>
      <c r="G196" s="409">
        <f>Óvoda!G207+Étkeztetés!G226</f>
        <v>0</v>
      </c>
      <c r="H196" s="585">
        <f>Óvoda!H207+Étkeztetés!H226</f>
        <v>0</v>
      </c>
      <c r="I196" s="474">
        <f>Óvoda!I207+Étkeztetés!I226</f>
        <v>0</v>
      </c>
      <c r="J196" s="42">
        <f>Óvoda!M207+Étkeztetés!L226</f>
        <v>0</v>
      </c>
      <c r="K196" s="1">
        <f>Óvoda!N207+Étkeztetés!M226</f>
        <v>0</v>
      </c>
      <c r="L196" s="1">
        <f>Óvoda!O207+Étkeztetés!N226</f>
        <v>0</v>
      </c>
      <c r="M196" s="1">
        <f>Óvoda!P207+Étkeztetés!O226</f>
        <v>0</v>
      </c>
      <c r="N196" s="81">
        <f>Óvoda!Q207+Étkeztetés!P226</f>
        <v>0</v>
      </c>
      <c r="O196" s="552">
        <f>Óvoda!R207+Étkeztetés!Q226</f>
        <v>0</v>
      </c>
      <c r="P196" s="541">
        <f>Óvoda!S207+Étkeztetés!R226</f>
        <v>0</v>
      </c>
      <c r="Q196" s="447">
        <f>Óvoda!T207+Étkeztetés!S226</f>
        <v>0</v>
      </c>
      <c r="R196" s="1">
        <f>Óvoda!U207+Étkeztetés!T226</f>
        <v>0</v>
      </c>
      <c r="S196" s="81">
        <f>Óvoda!V207+Étkeztetés!U226</f>
        <v>0</v>
      </c>
      <c r="T196" s="490">
        <f>Óvoda!W207+Étkeztetés!V226</f>
        <v>0</v>
      </c>
      <c r="U196" s="42">
        <f>Óvoda!X207+Étkeztetés!W226</f>
        <v>0</v>
      </c>
      <c r="V196" s="44">
        <f>Óvoda!Y207+Étkeztetés!X226</f>
        <v>0</v>
      </c>
    </row>
    <row r="197" spans="1:22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Óvoda!F208+Étkeztetés!F227</f>
        <v>0</v>
      </c>
      <c r="G197" s="416">
        <f>Óvoda!G208+Étkeztetés!G227</f>
        <v>0</v>
      </c>
      <c r="H197" s="592">
        <f>Óvoda!H208+Étkeztetés!H227</f>
        <v>0</v>
      </c>
      <c r="I197" s="481">
        <f>Óvoda!I208+Étkeztetés!I227</f>
        <v>0</v>
      </c>
      <c r="J197" s="97">
        <f>Óvoda!M208+Étkeztetés!L227</f>
        <v>0</v>
      </c>
      <c r="K197" s="95">
        <f>Óvoda!N208+Étkeztetés!M227</f>
        <v>0</v>
      </c>
      <c r="L197" s="95">
        <f>Óvoda!O208+Étkeztetés!N227</f>
        <v>0</v>
      </c>
      <c r="M197" s="95">
        <f>Óvoda!P208+Étkeztetés!O227</f>
        <v>0</v>
      </c>
      <c r="N197" s="98">
        <f>Óvoda!Q208+Étkeztetés!P227</f>
        <v>0</v>
      </c>
      <c r="O197" s="550">
        <f>Óvoda!R208+Étkeztetés!Q227</f>
        <v>0</v>
      </c>
      <c r="P197" s="539">
        <f>Óvoda!S208+Étkeztetés!R227</f>
        <v>0</v>
      </c>
      <c r="Q197" s="445">
        <f>Óvoda!T208+Étkeztetés!S227</f>
        <v>0</v>
      </c>
      <c r="R197" s="95">
        <f>Óvoda!U208+Étkeztetés!T227</f>
        <v>0</v>
      </c>
      <c r="S197" s="98">
        <f>Óvoda!V208+Étkeztetés!U227</f>
        <v>0</v>
      </c>
      <c r="T197" s="489">
        <f>Óvoda!W208+Étkeztetés!V227</f>
        <v>0</v>
      </c>
      <c r="U197" s="97">
        <f>Óvoda!X208+Étkeztetés!W227</f>
        <v>0</v>
      </c>
      <c r="V197" s="99">
        <f>Óvoda!Y208+Étkeztetés!X227</f>
        <v>0</v>
      </c>
    </row>
    <row r="198" spans="1:22" ht="25.5" hidden="1" customHeight="1">
      <c r="B198" s="55"/>
      <c r="C198" s="2"/>
      <c r="D198" s="735" t="s">
        <v>568</v>
      </c>
      <c r="E198" s="735"/>
      <c r="F198" s="409">
        <f>Óvoda!F209+Étkeztetés!F228</f>
        <v>0</v>
      </c>
      <c r="G198" s="409">
        <f>Óvoda!G209+Étkeztetés!G228</f>
        <v>0</v>
      </c>
      <c r="H198" s="585">
        <f>Óvoda!H209+Étkeztetés!H228</f>
        <v>0</v>
      </c>
      <c r="I198" s="474">
        <f>Óvoda!I209+Étkeztetés!I228</f>
        <v>0</v>
      </c>
      <c r="J198" s="42">
        <f>Óvoda!M209+Étkeztetés!L228</f>
        <v>0</v>
      </c>
      <c r="K198" s="1">
        <f>Óvoda!N209+Étkeztetés!M228</f>
        <v>0</v>
      </c>
      <c r="L198" s="1">
        <f>Óvoda!O209+Étkeztetés!N228</f>
        <v>0</v>
      </c>
      <c r="M198" s="1">
        <f>Óvoda!P209+Étkeztetés!O228</f>
        <v>0</v>
      </c>
      <c r="N198" s="81">
        <f>Óvoda!Q209+Étkeztetés!P228</f>
        <v>0</v>
      </c>
      <c r="O198" s="552">
        <f>Óvoda!R209+Étkeztetés!Q228</f>
        <v>0</v>
      </c>
      <c r="P198" s="541">
        <f>Óvoda!S209+Étkeztetés!R228</f>
        <v>0</v>
      </c>
      <c r="Q198" s="447">
        <f>Óvoda!T209+Étkeztetés!S228</f>
        <v>0</v>
      </c>
      <c r="R198" s="1">
        <f>Óvoda!U209+Étkeztetés!T228</f>
        <v>0</v>
      </c>
      <c r="S198" s="81">
        <f>Óvoda!V209+Étkeztetés!U228</f>
        <v>0</v>
      </c>
      <c r="T198" s="490">
        <f>Óvoda!W209+Étkeztetés!V228</f>
        <v>0</v>
      </c>
      <c r="U198" s="42">
        <f>Óvoda!X209+Étkeztetés!W228</f>
        <v>0</v>
      </c>
      <c r="V198" s="44">
        <f>Óvoda!Y209+Étkeztetés!X228</f>
        <v>0</v>
      </c>
    </row>
    <row r="199" spans="1:22" ht="25.5" hidden="1" customHeight="1">
      <c r="B199" s="55"/>
      <c r="C199" s="2"/>
      <c r="D199" s="735" t="s">
        <v>569</v>
      </c>
      <c r="E199" s="735"/>
      <c r="F199" s="409">
        <f>Óvoda!F210+Étkeztetés!F229</f>
        <v>0</v>
      </c>
      <c r="G199" s="409">
        <f>Óvoda!G210+Étkeztetés!G229</f>
        <v>0</v>
      </c>
      <c r="H199" s="585">
        <f>Óvoda!H210+Étkeztetés!H229</f>
        <v>0</v>
      </c>
      <c r="I199" s="474">
        <f>Óvoda!I210+Étkeztetés!I229</f>
        <v>0</v>
      </c>
      <c r="J199" s="42">
        <f>Óvoda!M210+Étkeztetés!L229</f>
        <v>0</v>
      </c>
      <c r="K199" s="1">
        <f>Óvoda!N210+Étkeztetés!M229</f>
        <v>0</v>
      </c>
      <c r="L199" s="1">
        <f>Óvoda!O210+Étkeztetés!N229</f>
        <v>0</v>
      </c>
      <c r="M199" s="1">
        <f>Óvoda!P210+Étkeztetés!O229</f>
        <v>0</v>
      </c>
      <c r="N199" s="81">
        <f>Óvoda!Q210+Étkeztetés!P229</f>
        <v>0</v>
      </c>
      <c r="O199" s="552">
        <f>Óvoda!R210+Étkeztetés!Q229</f>
        <v>0</v>
      </c>
      <c r="P199" s="541">
        <f>Óvoda!S210+Étkeztetés!R229</f>
        <v>0</v>
      </c>
      <c r="Q199" s="447">
        <f>Óvoda!T210+Étkeztetés!S229</f>
        <v>0</v>
      </c>
      <c r="R199" s="1">
        <f>Óvoda!U210+Étkeztetés!T229</f>
        <v>0</v>
      </c>
      <c r="S199" s="81">
        <f>Óvoda!V210+Étkeztetés!U229</f>
        <v>0</v>
      </c>
      <c r="T199" s="490">
        <f>Óvoda!W210+Étkeztetés!V229</f>
        <v>0</v>
      </c>
      <c r="U199" s="42">
        <f>Óvoda!X210+Étkeztetés!W229</f>
        <v>0</v>
      </c>
      <c r="V199" s="44">
        <f>Óvoda!Y210+Étkeztetés!X229</f>
        <v>0</v>
      </c>
    </row>
    <row r="200" spans="1:22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Óvoda!F211+Étkeztetés!F230</f>
        <v>0</v>
      </c>
      <c r="G200" s="416">
        <f>Óvoda!G211+Étkeztetés!G230</f>
        <v>0</v>
      </c>
      <c r="H200" s="592">
        <f>Óvoda!H211+Étkeztetés!H230</f>
        <v>0</v>
      </c>
      <c r="I200" s="481">
        <f>Óvoda!I211+Étkeztetés!I230</f>
        <v>0</v>
      </c>
      <c r="J200" s="97">
        <f>Óvoda!M211+Étkeztetés!L230</f>
        <v>0</v>
      </c>
      <c r="K200" s="95">
        <f>Óvoda!N211+Étkeztetés!M230</f>
        <v>0</v>
      </c>
      <c r="L200" s="95">
        <f>Óvoda!O211+Étkeztetés!N230</f>
        <v>0</v>
      </c>
      <c r="M200" s="95">
        <f>Óvoda!P211+Étkeztetés!O230</f>
        <v>0</v>
      </c>
      <c r="N200" s="98">
        <f>Óvoda!Q211+Étkeztetés!P230</f>
        <v>0</v>
      </c>
      <c r="O200" s="550">
        <f>Óvoda!R211+Étkeztetés!Q230</f>
        <v>0</v>
      </c>
      <c r="P200" s="539">
        <f>Óvoda!S211+Étkeztetés!R230</f>
        <v>0</v>
      </c>
      <c r="Q200" s="445">
        <f>Óvoda!T211+Étkeztetés!S230</f>
        <v>0</v>
      </c>
      <c r="R200" s="95">
        <f>Óvoda!U211+Étkeztetés!T230</f>
        <v>0</v>
      </c>
      <c r="S200" s="98">
        <f>Óvoda!V211+Étkeztetés!U230</f>
        <v>0</v>
      </c>
      <c r="T200" s="489">
        <f>Óvoda!W211+Étkeztetés!V230</f>
        <v>0</v>
      </c>
      <c r="U200" s="97">
        <f>Óvoda!X211+Étkeztetés!W230</f>
        <v>0</v>
      </c>
      <c r="V200" s="99">
        <f>Óvoda!Y211+Étkeztetés!X230</f>
        <v>0</v>
      </c>
    </row>
    <row r="201" spans="1:22" hidden="1">
      <c r="B201" s="55"/>
      <c r="C201" s="2"/>
      <c r="D201" s="764" t="s">
        <v>372</v>
      </c>
      <c r="E201" s="764"/>
      <c r="F201" s="406">
        <f>Óvoda!F212+Étkeztetés!F231</f>
        <v>0</v>
      </c>
      <c r="G201" s="406">
        <f>Óvoda!G212+Étkeztetés!G231</f>
        <v>0</v>
      </c>
      <c r="H201" s="582">
        <f>Óvoda!H212+Étkeztetés!H231</f>
        <v>0</v>
      </c>
      <c r="I201" s="471">
        <f>Óvoda!I212+Étkeztetés!I231</f>
        <v>0</v>
      </c>
      <c r="J201" s="42">
        <f>Óvoda!M212+Étkeztetés!L231</f>
        <v>0</v>
      </c>
      <c r="K201" s="1">
        <f>Óvoda!N212+Étkeztetés!M231</f>
        <v>0</v>
      </c>
      <c r="L201" s="1">
        <f>Óvoda!O212+Étkeztetés!N231</f>
        <v>0</v>
      </c>
      <c r="M201" s="1">
        <f>Óvoda!P212+Étkeztetés!O231</f>
        <v>0</v>
      </c>
      <c r="N201" s="81">
        <f>Óvoda!Q212+Étkeztetés!P231</f>
        <v>0</v>
      </c>
      <c r="O201" s="552">
        <f>Óvoda!R212+Étkeztetés!Q231</f>
        <v>0</v>
      </c>
      <c r="P201" s="541">
        <f>Óvoda!S212+Étkeztetés!R231</f>
        <v>0</v>
      </c>
      <c r="Q201" s="447">
        <f>Óvoda!T212+Étkeztetés!S231</f>
        <v>0</v>
      </c>
      <c r="R201" s="1">
        <f>Óvoda!U212+Étkeztetés!T231</f>
        <v>0</v>
      </c>
      <c r="S201" s="81">
        <f>Óvoda!V212+Étkeztetés!U231</f>
        <v>0</v>
      </c>
      <c r="T201" s="490">
        <f>Óvoda!W212+Étkeztetés!V231</f>
        <v>0</v>
      </c>
      <c r="U201" s="42">
        <f>Óvoda!X212+Étkeztetés!W231</f>
        <v>0</v>
      </c>
      <c r="V201" s="44">
        <f>Óvoda!Y212+Étkeztetés!X231</f>
        <v>0</v>
      </c>
    </row>
    <row r="202" spans="1:22" hidden="1">
      <c r="B202" s="55"/>
      <c r="C202" s="2"/>
      <c r="D202" s="764" t="s">
        <v>821</v>
      </c>
      <c r="E202" s="764"/>
      <c r="F202" s="406">
        <f>Óvoda!F213+Étkeztetés!F232</f>
        <v>0</v>
      </c>
      <c r="G202" s="406">
        <f>Óvoda!G213+Étkeztetés!G232</f>
        <v>0</v>
      </c>
      <c r="H202" s="582">
        <f>Óvoda!H213+Étkeztetés!H232</f>
        <v>0</v>
      </c>
      <c r="I202" s="471">
        <f>Óvoda!I213+Étkeztetés!I232</f>
        <v>0</v>
      </c>
      <c r="J202" s="42">
        <f>Óvoda!M213+Étkeztetés!L232</f>
        <v>0</v>
      </c>
      <c r="K202" s="1">
        <f>Óvoda!N213+Étkeztetés!M232</f>
        <v>0</v>
      </c>
      <c r="L202" s="1">
        <f>Óvoda!O213+Étkeztetés!N232</f>
        <v>0</v>
      </c>
      <c r="M202" s="1">
        <f>Óvoda!P213+Étkeztetés!O232</f>
        <v>0</v>
      </c>
      <c r="N202" s="81">
        <f>Óvoda!Q213+Étkeztetés!P232</f>
        <v>0</v>
      </c>
      <c r="O202" s="552">
        <f>Óvoda!R213+Étkeztetés!Q232</f>
        <v>0</v>
      </c>
      <c r="P202" s="541">
        <f>Óvoda!S213+Étkeztetés!R232</f>
        <v>0</v>
      </c>
      <c r="Q202" s="447">
        <f>Óvoda!T213+Étkeztetés!S232</f>
        <v>0</v>
      </c>
      <c r="R202" s="1">
        <f>Óvoda!U213+Étkeztetés!T232</f>
        <v>0</v>
      </c>
      <c r="S202" s="81">
        <f>Óvoda!V213+Étkeztetés!U232</f>
        <v>0</v>
      </c>
      <c r="T202" s="490">
        <f>Óvoda!W213+Étkeztetés!V232</f>
        <v>0</v>
      </c>
      <c r="U202" s="42">
        <f>Óvoda!X213+Étkeztetés!W232</f>
        <v>0</v>
      </c>
      <c r="V202" s="44">
        <f>Óvoda!Y213+Étkeztetés!X232</f>
        <v>0</v>
      </c>
    </row>
    <row r="203" spans="1:22" hidden="1">
      <c r="B203" s="55"/>
      <c r="C203" s="2"/>
      <c r="D203" s="764" t="s">
        <v>375</v>
      </c>
      <c r="E203" s="764"/>
      <c r="F203" s="406">
        <f>Óvoda!F214+Étkeztetés!F233</f>
        <v>0</v>
      </c>
      <c r="G203" s="406">
        <f>Óvoda!G214+Étkeztetés!G233</f>
        <v>0</v>
      </c>
      <c r="H203" s="582">
        <f>Óvoda!H214+Étkeztetés!H233</f>
        <v>0</v>
      </c>
      <c r="I203" s="471">
        <f>Óvoda!I214+Étkeztetés!I233</f>
        <v>0</v>
      </c>
      <c r="J203" s="42">
        <f>Óvoda!M214+Étkeztetés!L233</f>
        <v>0</v>
      </c>
      <c r="K203" s="1">
        <f>Óvoda!N214+Étkeztetés!M233</f>
        <v>0</v>
      </c>
      <c r="L203" s="1">
        <f>Óvoda!O214+Étkeztetés!N233</f>
        <v>0</v>
      </c>
      <c r="M203" s="1">
        <f>Óvoda!P214+Étkeztetés!O233</f>
        <v>0</v>
      </c>
      <c r="N203" s="81">
        <f>Óvoda!Q214+Étkeztetés!P233</f>
        <v>0</v>
      </c>
      <c r="O203" s="552">
        <f>Óvoda!R214+Étkeztetés!Q233</f>
        <v>0</v>
      </c>
      <c r="P203" s="541">
        <f>Óvoda!S214+Étkeztetés!R233</f>
        <v>0</v>
      </c>
      <c r="Q203" s="447">
        <f>Óvoda!T214+Étkeztetés!S233</f>
        <v>0</v>
      </c>
      <c r="R203" s="1">
        <f>Óvoda!U214+Étkeztetés!T233</f>
        <v>0</v>
      </c>
      <c r="S203" s="81">
        <f>Óvoda!V214+Étkeztetés!U233</f>
        <v>0</v>
      </c>
      <c r="T203" s="490">
        <f>Óvoda!W214+Étkeztetés!V233</f>
        <v>0</v>
      </c>
      <c r="U203" s="42">
        <f>Óvoda!X214+Étkeztetés!W233</f>
        <v>0</v>
      </c>
      <c r="V203" s="44">
        <f>Óvoda!Y214+Étkeztetés!X233</f>
        <v>0</v>
      </c>
    </row>
    <row r="204" spans="1:22" hidden="1">
      <c r="B204" s="55"/>
      <c r="C204" s="2"/>
      <c r="D204" s="764" t="s">
        <v>373</v>
      </c>
      <c r="E204" s="764"/>
      <c r="F204" s="406">
        <f>Óvoda!F215+Étkeztetés!F234</f>
        <v>0</v>
      </c>
      <c r="G204" s="406">
        <f>Óvoda!G215+Étkeztetés!G234</f>
        <v>0</v>
      </c>
      <c r="H204" s="582">
        <f>Óvoda!H215+Étkeztetés!H234</f>
        <v>0</v>
      </c>
      <c r="I204" s="471">
        <f>Óvoda!I215+Étkeztetés!I234</f>
        <v>0</v>
      </c>
      <c r="J204" s="42">
        <f>Óvoda!M215+Étkeztetés!L234</f>
        <v>0</v>
      </c>
      <c r="K204" s="1">
        <f>Óvoda!N215+Étkeztetés!M234</f>
        <v>0</v>
      </c>
      <c r="L204" s="1">
        <f>Óvoda!O215+Étkeztetés!N234</f>
        <v>0</v>
      </c>
      <c r="M204" s="1">
        <f>Óvoda!P215+Étkeztetés!O234</f>
        <v>0</v>
      </c>
      <c r="N204" s="81">
        <f>Óvoda!Q215+Étkeztetés!P234</f>
        <v>0</v>
      </c>
      <c r="O204" s="552">
        <f>Óvoda!R215+Étkeztetés!Q234</f>
        <v>0</v>
      </c>
      <c r="P204" s="541">
        <f>Óvoda!S215+Étkeztetés!R234</f>
        <v>0</v>
      </c>
      <c r="Q204" s="447">
        <f>Óvoda!T215+Étkeztetés!S234</f>
        <v>0</v>
      </c>
      <c r="R204" s="1">
        <f>Óvoda!U215+Étkeztetés!T234</f>
        <v>0</v>
      </c>
      <c r="S204" s="81">
        <f>Óvoda!V215+Étkeztetés!U234</f>
        <v>0</v>
      </c>
      <c r="T204" s="490">
        <f>Óvoda!W215+Étkeztetés!V234</f>
        <v>0</v>
      </c>
      <c r="U204" s="42">
        <f>Óvoda!X215+Étkeztetés!W234</f>
        <v>0</v>
      </c>
      <c r="V204" s="44">
        <f>Óvoda!Y215+Étkeztetés!X234</f>
        <v>0</v>
      </c>
    </row>
    <row r="205" spans="1:22" hidden="1">
      <c r="B205" s="55"/>
      <c r="C205" s="2"/>
      <c r="D205" s="764" t="s">
        <v>822</v>
      </c>
      <c r="E205" s="764"/>
      <c r="F205" s="406">
        <f>Óvoda!F216+Étkeztetés!F235</f>
        <v>0</v>
      </c>
      <c r="G205" s="406">
        <f>Óvoda!G216+Étkeztetés!G235</f>
        <v>0</v>
      </c>
      <c r="H205" s="582">
        <f>Óvoda!H216+Étkeztetés!H235</f>
        <v>0</v>
      </c>
      <c r="I205" s="471">
        <f>Óvoda!I216+Étkeztetés!I235</f>
        <v>0</v>
      </c>
      <c r="J205" s="42">
        <f>Óvoda!M216+Étkeztetés!L235</f>
        <v>0</v>
      </c>
      <c r="K205" s="1">
        <f>Óvoda!N216+Étkeztetés!M235</f>
        <v>0</v>
      </c>
      <c r="L205" s="1">
        <f>Óvoda!O216+Étkeztetés!N235</f>
        <v>0</v>
      </c>
      <c r="M205" s="1">
        <f>Óvoda!P216+Étkeztetés!O235</f>
        <v>0</v>
      </c>
      <c r="N205" s="81">
        <f>Óvoda!Q216+Étkeztetés!P235</f>
        <v>0</v>
      </c>
      <c r="O205" s="552">
        <f>Óvoda!R216+Étkeztetés!Q235</f>
        <v>0</v>
      </c>
      <c r="P205" s="541">
        <f>Óvoda!S216+Étkeztetés!R235</f>
        <v>0</v>
      </c>
      <c r="Q205" s="447">
        <f>Óvoda!T216+Étkeztetés!S235</f>
        <v>0</v>
      </c>
      <c r="R205" s="1">
        <f>Óvoda!U216+Étkeztetés!T235</f>
        <v>0</v>
      </c>
      <c r="S205" s="81">
        <f>Óvoda!V216+Étkeztetés!U235</f>
        <v>0</v>
      </c>
      <c r="T205" s="490">
        <f>Óvoda!W216+Étkeztetés!V235</f>
        <v>0</v>
      </c>
      <c r="U205" s="42">
        <f>Óvoda!X216+Étkeztetés!W235</f>
        <v>0</v>
      </c>
      <c r="V205" s="44">
        <f>Óvoda!Y216+Étkeztetés!X235</f>
        <v>0</v>
      </c>
    </row>
    <row r="206" spans="1:22" ht="25.5" hidden="1" customHeight="1">
      <c r="B206" s="55"/>
      <c r="C206" s="2"/>
      <c r="D206" s="735" t="s">
        <v>537</v>
      </c>
      <c r="E206" s="735"/>
      <c r="F206" s="409">
        <f>Óvoda!F217+Étkeztetés!F236</f>
        <v>0</v>
      </c>
      <c r="G206" s="409">
        <f>Óvoda!G217+Étkeztetés!G236</f>
        <v>0</v>
      </c>
      <c r="H206" s="585">
        <f>Óvoda!H217+Étkeztetés!H236</f>
        <v>0</v>
      </c>
      <c r="I206" s="474">
        <f>Óvoda!I217+Étkeztetés!I236</f>
        <v>0</v>
      </c>
      <c r="J206" s="42">
        <f>Óvoda!M217+Étkeztetés!L236</f>
        <v>0</v>
      </c>
      <c r="K206" s="1">
        <f>Óvoda!N217+Étkeztetés!M236</f>
        <v>0</v>
      </c>
      <c r="L206" s="1">
        <f>Óvoda!O217+Étkeztetés!N236</f>
        <v>0</v>
      </c>
      <c r="M206" s="1">
        <f>Óvoda!P217+Étkeztetés!O236</f>
        <v>0</v>
      </c>
      <c r="N206" s="81">
        <f>Óvoda!Q217+Étkeztetés!P236</f>
        <v>0</v>
      </c>
      <c r="O206" s="552">
        <f>Óvoda!R217+Étkeztetés!Q236</f>
        <v>0</v>
      </c>
      <c r="P206" s="541">
        <f>Óvoda!S217+Étkeztetés!R236</f>
        <v>0</v>
      </c>
      <c r="Q206" s="447">
        <f>Óvoda!T217+Étkeztetés!S236</f>
        <v>0</v>
      </c>
      <c r="R206" s="1">
        <f>Óvoda!U217+Étkeztetés!T236</f>
        <v>0</v>
      </c>
      <c r="S206" s="81">
        <f>Óvoda!V217+Étkeztetés!U236</f>
        <v>0</v>
      </c>
      <c r="T206" s="490">
        <f>Óvoda!W217+Étkeztetés!V236</f>
        <v>0</v>
      </c>
      <c r="U206" s="42">
        <f>Óvoda!X217+Étkeztetés!W236</f>
        <v>0</v>
      </c>
      <c r="V206" s="44">
        <f>Óvoda!Y217+Étkeztetés!X236</f>
        <v>0</v>
      </c>
    </row>
    <row r="207" spans="1:22" ht="25.5" hidden="1" customHeight="1">
      <c r="B207" s="55"/>
      <c r="C207" s="2"/>
      <c r="D207" s="735" t="s">
        <v>540</v>
      </c>
      <c r="E207" s="735"/>
      <c r="F207" s="409">
        <f>Óvoda!F218+Étkeztetés!F237</f>
        <v>0</v>
      </c>
      <c r="G207" s="409">
        <f>Óvoda!G218+Étkeztetés!G237</f>
        <v>0</v>
      </c>
      <c r="H207" s="585">
        <f>Óvoda!H218+Étkeztetés!H237</f>
        <v>0</v>
      </c>
      <c r="I207" s="474">
        <f>Óvoda!I218+Étkeztetés!I237</f>
        <v>0</v>
      </c>
      <c r="J207" s="42">
        <f>Óvoda!M218+Étkeztetés!L237</f>
        <v>0</v>
      </c>
      <c r="K207" s="1">
        <f>Óvoda!N218+Étkeztetés!M237</f>
        <v>0</v>
      </c>
      <c r="L207" s="1">
        <f>Óvoda!O218+Étkeztetés!N237</f>
        <v>0</v>
      </c>
      <c r="M207" s="1">
        <f>Óvoda!P218+Étkeztetés!O237</f>
        <v>0</v>
      </c>
      <c r="N207" s="81">
        <f>Óvoda!Q218+Étkeztetés!P237</f>
        <v>0</v>
      </c>
      <c r="O207" s="552">
        <f>Óvoda!R218+Étkeztetés!Q237</f>
        <v>0</v>
      </c>
      <c r="P207" s="541">
        <f>Óvoda!S218+Étkeztetés!R237</f>
        <v>0</v>
      </c>
      <c r="Q207" s="447">
        <f>Óvoda!T218+Étkeztetés!S237</f>
        <v>0</v>
      </c>
      <c r="R207" s="1">
        <f>Óvoda!U218+Étkeztetés!T237</f>
        <v>0</v>
      </c>
      <c r="S207" s="81">
        <f>Óvoda!V218+Étkeztetés!U237</f>
        <v>0</v>
      </c>
      <c r="T207" s="490">
        <f>Óvoda!W218+Étkeztetés!V237</f>
        <v>0</v>
      </c>
      <c r="U207" s="42">
        <f>Óvoda!X218+Étkeztetés!W237</f>
        <v>0</v>
      </c>
      <c r="V207" s="44">
        <f>Óvoda!Y218+Étkeztetés!X237</f>
        <v>0</v>
      </c>
    </row>
    <row r="208" spans="1:22" hidden="1">
      <c r="B208" s="55"/>
      <c r="C208" s="2"/>
      <c r="D208" s="764" t="s">
        <v>823</v>
      </c>
      <c r="E208" s="764"/>
      <c r="F208" s="406">
        <f>Óvoda!F219+Étkeztetés!F238</f>
        <v>0</v>
      </c>
      <c r="G208" s="406">
        <f>Óvoda!G219+Étkeztetés!G238</f>
        <v>0</v>
      </c>
      <c r="H208" s="582">
        <f>Óvoda!H219+Étkeztetés!H238</f>
        <v>0</v>
      </c>
      <c r="I208" s="471">
        <f>Óvoda!I219+Étkeztetés!I238</f>
        <v>0</v>
      </c>
      <c r="J208" s="42">
        <f>Óvoda!M219+Étkeztetés!L238</f>
        <v>0</v>
      </c>
      <c r="K208" s="1">
        <f>Óvoda!N219+Étkeztetés!M238</f>
        <v>0</v>
      </c>
      <c r="L208" s="1">
        <f>Óvoda!O219+Étkeztetés!N238</f>
        <v>0</v>
      </c>
      <c r="M208" s="1">
        <f>Óvoda!P219+Étkeztetés!O238</f>
        <v>0</v>
      </c>
      <c r="N208" s="81">
        <f>Óvoda!Q219+Étkeztetés!P238</f>
        <v>0</v>
      </c>
      <c r="O208" s="552">
        <f>Óvoda!R219+Étkeztetés!Q238</f>
        <v>0</v>
      </c>
      <c r="P208" s="541">
        <f>Óvoda!S219+Étkeztetés!R238</f>
        <v>0</v>
      </c>
      <c r="Q208" s="447">
        <f>Óvoda!T219+Étkeztetés!S238</f>
        <v>0</v>
      </c>
      <c r="R208" s="1">
        <f>Óvoda!U219+Étkeztetés!T238</f>
        <v>0</v>
      </c>
      <c r="S208" s="81">
        <f>Óvoda!V219+Étkeztetés!U238</f>
        <v>0</v>
      </c>
      <c r="T208" s="490">
        <f>Óvoda!W219+Étkeztetés!V238</f>
        <v>0</v>
      </c>
      <c r="U208" s="42">
        <f>Óvoda!X219+Étkeztetés!W238</f>
        <v>0</v>
      </c>
      <c r="V208" s="44">
        <f>Óvoda!Y219+Étkeztetés!X238</f>
        <v>0</v>
      </c>
    </row>
    <row r="209" spans="1:22" hidden="1">
      <c r="B209" s="55"/>
      <c r="C209" s="2"/>
      <c r="D209" s="764" t="s">
        <v>374</v>
      </c>
      <c r="E209" s="764"/>
      <c r="F209" s="406">
        <f>Óvoda!F220+Étkeztetés!F239</f>
        <v>0</v>
      </c>
      <c r="G209" s="406">
        <f>Óvoda!G220+Étkeztetés!G239</f>
        <v>0</v>
      </c>
      <c r="H209" s="582">
        <f>Óvoda!H220+Étkeztetés!H239</f>
        <v>0</v>
      </c>
      <c r="I209" s="471">
        <f>Óvoda!I220+Étkeztetés!I239</f>
        <v>0</v>
      </c>
      <c r="J209" s="42">
        <f>Óvoda!M220+Étkeztetés!L239</f>
        <v>0</v>
      </c>
      <c r="K209" s="1">
        <f>Óvoda!N220+Étkeztetés!M239</f>
        <v>0</v>
      </c>
      <c r="L209" s="1">
        <f>Óvoda!O220+Étkeztetés!N239</f>
        <v>0</v>
      </c>
      <c r="M209" s="1">
        <f>Óvoda!P220+Étkeztetés!O239</f>
        <v>0</v>
      </c>
      <c r="N209" s="81">
        <f>Óvoda!Q220+Étkeztetés!P239</f>
        <v>0</v>
      </c>
      <c r="O209" s="552">
        <f>Óvoda!R220+Étkeztetés!Q239</f>
        <v>0</v>
      </c>
      <c r="P209" s="541">
        <f>Óvoda!S220+Étkeztetés!R239</f>
        <v>0</v>
      </c>
      <c r="Q209" s="447">
        <f>Óvoda!T220+Étkeztetés!S239</f>
        <v>0</v>
      </c>
      <c r="R209" s="1">
        <f>Óvoda!U220+Étkeztetés!T239</f>
        <v>0</v>
      </c>
      <c r="S209" s="81">
        <f>Óvoda!V220+Étkeztetés!U239</f>
        <v>0</v>
      </c>
      <c r="T209" s="490">
        <f>Óvoda!W220+Étkeztetés!V239</f>
        <v>0</v>
      </c>
      <c r="U209" s="42">
        <f>Óvoda!X220+Étkeztetés!W239</f>
        <v>0</v>
      </c>
      <c r="V209" s="44">
        <f>Óvoda!Y220+Étkeztetés!X239</f>
        <v>0</v>
      </c>
    </row>
    <row r="210" spans="1:22" hidden="1">
      <c r="B210" s="55"/>
      <c r="C210" s="2"/>
      <c r="D210" s="764" t="s">
        <v>824</v>
      </c>
      <c r="E210" s="764"/>
      <c r="F210" s="406">
        <f>Óvoda!F221+Étkeztetés!F240</f>
        <v>0</v>
      </c>
      <c r="G210" s="406">
        <f>Óvoda!G221+Étkeztetés!G240</f>
        <v>0</v>
      </c>
      <c r="H210" s="582">
        <f>Óvoda!H221+Étkeztetés!H240</f>
        <v>0</v>
      </c>
      <c r="I210" s="471">
        <f>Óvoda!I221+Étkeztetés!I240</f>
        <v>0</v>
      </c>
      <c r="J210" s="42">
        <f>Óvoda!M221+Étkeztetés!L240</f>
        <v>0</v>
      </c>
      <c r="K210" s="1">
        <f>Óvoda!N221+Étkeztetés!M240</f>
        <v>0</v>
      </c>
      <c r="L210" s="1">
        <f>Óvoda!O221+Étkeztetés!N240</f>
        <v>0</v>
      </c>
      <c r="M210" s="1">
        <f>Óvoda!P221+Étkeztetés!O240</f>
        <v>0</v>
      </c>
      <c r="N210" s="81">
        <f>Óvoda!Q221+Étkeztetés!P240</f>
        <v>0</v>
      </c>
      <c r="O210" s="552">
        <f>Óvoda!R221+Étkeztetés!Q240</f>
        <v>0</v>
      </c>
      <c r="P210" s="541">
        <f>Óvoda!S221+Étkeztetés!R240</f>
        <v>0</v>
      </c>
      <c r="Q210" s="447">
        <f>Óvoda!T221+Étkeztetés!S240</f>
        <v>0</v>
      </c>
      <c r="R210" s="1">
        <f>Óvoda!U221+Étkeztetés!T240</f>
        <v>0</v>
      </c>
      <c r="S210" s="81">
        <f>Óvoda!V221+Étkeztetés!U240</f>
        <v>0</v>
      </c>
      <c r="T210" s="490">
        <f>Óvoda!W221+Étkeztetés!V240</f>
        <v>0</v>
      </c>
      <c r="U210" s="42">
        <f>Óvoda!X221+Étkeztetés!W240</f>
        <v>0</v>
      </c>
      <c r="V210" s="44">
        <f>Óvoda!Y221+Étkeztetés!X240</f>
        <v>0</v>
      </c>
    </row>
    <row r="211" spans="1:22" hidden="1">
      <c r="B211" s="55"/>
      <c r="C211" s="2"/>
      <c r="D211" s="764" t="s">
        <v>566</v>
      </c>
      <c r="E211" s="764"/>
      <c r="F211" s="406">
        <f>Óvoda!F222+Étkeztetés!F241</f>
        <v>0</v>
      </c>
      <c r="G211" s="406">
        <f>Óvoda!G222+Étkeztetés!G241</f>
        <v>0</v>
      </c>
      <c r="H211" s="582">
        <f>Óvoda!H222+Étkeztetés!H241</f>
        <v>0</v>
      </c>
      <c r="I211" s="471">
        <f>Óvoda!I222+Étkeztetés!I241</f>
        <v>0</v>
      </c>
      <c r="J211" s="42">
        <f>Óvoda!M222+Étkeztetés!L241</f>
        <v>0</v>
      </c>
      <c r="K211" s="1">
        <f>Óvoda!N222+Étkeztetés!M241</f>
        <v>0</v>
      </c>
      <c r="L211" s="1">
        <f>Óvoda!O222+Étkeztetés!N241</f>
        <v>0</v>
      </c>
      <c r="M211" s="1">
        <f>Óvoda!P222+Étkeztetés!O241</f>
        <v>0</v>
      </c>
      <c r="N211" s="81">
        <f>Óvoda!Q222+Étkeztetés!P241</f>
        <v>0</v>
      </c>
      <c r="O211" s="552">
        <f>Óvoda!R222+Étkeztetés!Q241</f>
        <v>0</v>
      </c>
      <c r="P211" s="541">
        <f>Óvoda!S222+Étkeztetés!R241</f>
        <v>0</v>
      </c>
      <c r="Q211" s="447">
        <f>Óvoda!T222+Étkeztetés!S241</f>
        <v>0</v>
      </c>
      <c r="R211" s="1">
        <f>Óvoda!U222+Étkeztetés!T241</f>
        <v>0</v>
      </c>
      <c r="S211" s="81">
        <f>Óvoda!V222+Étkeztetés!U241</f>
        <v>0</v>
      </c>
      <c r="T211" s="490">
        <f>Óvoda!W222+Étkeztetés!V241</f>
        <v>0</v>
      </c>
      <c r="U211" s="42">
        <f>Óvoda!X222+Étkeztetés!W241</f>
        <v>0</v>
      </c>
      <c r="V211" s="44">
        <f>Óvoda!Y222+Étkeztetés!X241</f>
        <v>0</v>
      </c>
    </row>
    <row r="212" spans="1:22" s="18" customFormat="1" hidden="1">
      <c r="A212" s="127" t="s">
        <v>278</v>
      </c>
      <c r="B212" s="92" t="s">
        <v>689</v>
      </c>
      <c r="C212" s="769" t="s">
        <v>279</v>
      </c>
      <c r="D212" s="770"/>
      <c r="E212" s="770"/>
      <c r="F212" s="399">
        <f>Óvoda!F223+Étkeztetés!F242</f>
        <v>0</v>
      </c>
      <c r="G212" s="399">
        <f>Óvoda!G223+Étkeztetés!G242</f>
        <v>0</v>
      </c>
      <c r="H212" s="575">
        <f>Óvoda!H223+Étkeztetés!H242</f>
        <v>0</v>
      </c>
      <c r="I212" s="462">
        <f>Óvoda!I223+Étkeztetés!I242</f>
        <v>0</v>
      </c>
      <c r="J212" s="97">
        <f>Óvoda!M223+Étkeztetés!L242</f>
        <v>0</v>
      </c>
      <c r="K212" s="95">
        <f>Óvoda!N223+Étkeztetés!M242</f>
        <v>0</v>
      </c>
      <c r="L212" s="95">
        <f>Óvoda!O223+Étkeztetés!N242</f>
        <v>0</v>
      </c>
      <c r="M212" s="95">
        <f>Óvoda!P223+Étkeztetés!O242</f>
        <v>0</v>
      </c>
      <c r="N212" s="98">
        <f>Óvoda!Q223+Étkeztetés!P242</f>
        <v>0</v>
      </c>
      <c r="O212" s="550">
        <f>Óvoda!R223+Étkeztetés!Q242</f>
        <v>0</v>
      </c>
      <c r="P212" s="539">
        <f>Óvoda!S223+Étkeztetés!R242</f>
        <v>0</v>
      </c>
      <c r="Q212" s="445">
        <f>Óvoda!T223+Étkeztetés!S242</f>
        <v>0</v>
      </c>
      <c r="R212" s="95">
        <f>Óvoda!U223+Étkeztetés!T242</f>
        <v>0</v>
      </c>
      <c r="S212" s="98">
        <f>Óvoda!V223+Étkeztetés!U242</f>
        <v>0</v>
      </c>
      <c r="T212" s="489">
        <f>Óvoda!W223+Étkeztetés!V242</f>
        <v>0</v>
      </c>
      <c r="U212" s="97">
        <f>Óvoda!X223+Étkeztetés!W242</f>
        <v>0</v>
      </c>
      <c r="V212" s="99">
        <f>Óvoda!Y223+Étkeztetés!X242</f>
        <v>0</v>
      </c>
    </row>
    <row r="213" spans="1:22" s="18" customFormat="1" hidden="1">
      <c r="A213" s="127" t="s">
        <v>280</v>
      </c>
      <c r="B213" s="92" t="s">
        <v>690</v>
      </c>
      <c r="C213" s="769" t="s">
        <v>281</v>
      </c>
      <c r="D213" s="770"/>
      <c r="E213" s="770"/>
      <c r="F213" s="399">
        <f>Óvoda!F224+Étkeztetés!F243</f>
        <v>0</v>
      </c>
      <c r="G213" s="399">
        <f>Óvoda!G224+Étkeztetés!G243</f>
        <v>0</v>
      </c>
      <c r="H213" s="575">
        <f>Óvoda!H224+Étkeztetés!H243</f>
        <v>0</v>
      </c>
      <c r="I213" s="462">
        <f>Óvoda!I224+Étkeztetés!I243</f>
        <v>0</v>
      </c>
      <c r="J213" s="97">
        <f>Óvoda!M224+Étkeztetés!L243</f>
        <v>0</v>
      </c>
      <c r="K213" s="95">
        <f>Óvoda!N224+Étkeztetés!M243</f>
        <v>0</v>
      </c>
      <c r="L213" s="95">
        <f>Óvoda!O224+Étkeztetés!N243</f>
        <v>0</v>
      </c>
      <c r="M213" s="95">
        <f>Óvoda!P224+Étkeztetés!O243</f>
        <v>0</v>
      </c>
      <c r="N213" s="98">
        <f>Óvoda!Q224+Étkeztetés!P243</f>
        <v>0</v>
      </c>
      <c r="O213" s="550">
        <f>Óvoda!R224+Étkeztetés!Q243</f>
        <v>0</v>
      </c>
      <c r="P213" s="539">
        <f>Óvoda!S224+Étkeztetés!R243</f>
        <v>0</v>
      </c>
      <c r="Q213" s="445">
        <f>Óvoda!T224+Étkeztetés!S243</f>
        <v>0</v>
      </c>
      <c r="R213" s="95">
        <f>Óvoda!U224+Étkeztetés!T243</f>
        <v>0</v>
      </c>
      <c r="S213" s="98">
        <f>Óvoda!V224+Étkeztetés!U243</f>
        <v>0</v>
      </c>
      <c r="T213" s="489">
        <f>Óvoda!W224+Étkeztetés!V243</f>
        <v>0</v>
      </c>
      <c r="U213" s="97">
        <f>Óvoda!X224+Étkeztetés!W243</f>
        <v>0</v>
      </c>
      <c r="V213" s="99">
        <f>Óvoda!Y224+Étkeztetés!X243</f>
        <v>0</v>
      </c>
    </row>
    <row r="214" spans="1:22" s="18" customFormat="1" hidden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Óvoda!F225+Étkeztetés!F244</f>
        <v>0</v>
      </c>
      <c r="G214" s="399">
        <f>Óvoda!G225+Étkeztetés!G244</f>
        <v>0</v>
      </c>
      <c r="H214" s="575">
        <f>Óvoda!H225+Étkeztetés!H244</f>
        <v>0</v>
      </c>
      <c r="I214" s="462">
        <f>Óvoda!I225+Étkeztetés!I244</f>
        <v>0</v>
      </c>
      <c r="J214" s="97">
        <f>Óvoda!M225+Étkeztetés!L244</f>
        <v>0</v>
      </c>
      <c r="K214" s="95">
        <f>Óvoda!N225+Étkeztetés!M244</f>
        <v>0</v>
      </c>
      <c r="L214" s="95">
        <f>Óvoda!O225+Étkeztetés!N244</f>
        <v>0</v>
      </c>
      <c r="M214" s="95">
        <f>Óvoda!P225+Étkeztetés!O244</f>
        <v>0</v>
      </c>
      <c r="N214" s="98">
        <f>Óvoda!Q225+Étkeztetés!P244</f>
        <v>0</v>
      </c>
      <c r="O214" s="550">
        <f>Óvoda!R225+Étkeztetés!Q244</f>
        <v>0</v>
      </c>
      <c r="P214" s="539">
        <f>Óvoda!S225+Étkeztetés!R244</f>
        <v>0</v>
      </c>
      <c r="Q214" s="445">
        <f>Óvoda!T225+Étkeztetés!S244</f>
        <v>0</v>
      </c>
      <c r="R214" s="95">
        <f>Óvoda!U225+Étkeztetés!T244</f>
        <v>0</v>
      </c>
      <c r="S214" s="98">
        <f>Óvoda!V225+Étkeztetés!U244</f>
        <v>0</v>
      </c>
      <c r="T214" s="489">
        <f>Óvoda!W225+Étkeztetés!V244</f>
        <v>0</v>
      </c>
      <c r="U214" s="97">
        <f>Óvoda!X225+Étkeztetés!W244</f>
        <v>0</v>
      </c>
      <c r="V214" s="99">
        <f>Óvoda!Y225+Étkeztetés!X244</f>
        <v>0</v>
      </c>
    </row>
    <row r="215" spans="1:22" hidden="1">
      <c r="B215" s="55"/>
      <c r="C215" s="2"/>
      <c r="D215" s="764" t="s">
        <v>376</v>
      </c>
      <c r="E215" s="764"/>
      <c r="F215" s="406">
        <f>Óvoda!F226+Étkeztetés!F245</f>
        <v>0</v>
      </c>
      <c r="G215" s="406">
        <f>Óvoda!G226+Étkeztetés!G245</f>
        <v>0</v>
      </c>
      <c r="H215" s="582">
        <f>Óvoda!H226+Étkeztetés!H245</f>
        <v>0</v>
      </c>
      <c r="I215" s="471">
        <f>Óvoda!I226+Étkeztetés!I245</f>
        <v>0</v>
      </c>
      <c r="J215" s="42">
        <f>Óvoda!M226+Étkeztetés!L245</f>
        <v>0</v>
      </c>
      <c r="K215" s="1">
        <f>Óvoda!N226+Étkeztetés!M245</f>
        <v>0</v>
      </c>
      <c r="L215" s="1">
        <f>Óvoda!O226+Étkeztetés!N245</f>
        <v>0</v>
      </c>
      <c r="M215" s="1">
        <f>Óvoda!P226+Étkeztetés!O245</f>
        <v>0</v>
      </c>
      <c r="N215" s="81">
        <f>Óvoda!Q226+Étkeztetés!P245</f>
        <v>0</v>
      </c>
      <c r="O215" s="552">
        <f>Óvoda!R226+Étkeztetés!Q245</f>
        <v>0</v>
      </c>
      <c r="P215" s="541">
        <f>Óvoda!S226+Étkeztetés!R245</f>
        <v>0</v>
      </c>
      <c r="Q215" s="447">
        <f>Óvoda!T226+Étkeztetés!S245</f>
        <v>0</v>
      </c>
      <c r="R215" s="1">
        <f>Óvoda!U226+Étkeztetés!T245</f>
        <v>0</v>
      </c>
      <c r="S215" s="81">
        <f>Óvoda!V226+Étkeztetés!U245</f>
        <v>0</v>
      </c>
      <c r="T215" s="490">
        <f>Óvoda!W226+Étkeztetés!V245</f>
        <v>0</v>
      </c>
      <c r="U215" s="42">
        <f>Óvoda!X226+Étkeztetés!W245</f>
        <v>0</v>
      </c>
      <c r="V215" s="44">
        <f>Óvoda!Y226+Étkeztetés!X245</f>
        <v>0</v>
      </c>
    </row>
    <row r="216" spans="1:22" hidden="1">
      <c r="B216" s="55"/>
      <c r="C216" s="2"/>
      <c r="D216" s="764" t="s">
        <v>377</v>
      </c>
      <c r="E216" s="764"/>
      <c r="F216" s="406">
        <f>Óvoda!F227+Étkeztetés!F246</f>
        <v>0</v>
      </c>
      <c r="G216" s="406">
        <f>Óvoda!G227+Étkeztetés!G246</f>
        <v>0</v>
      </c>
      <c r="H216" s="582">
        <f>Óvoda!H227+Étkeztetés!H246</f>
        <v>0</v>
      </c>
      <c r="I216" s="471">
        <f>Óvoda!I227+Étkeztetés!I246</f>
        <v>0</v>
      </c>
      <c r="J216" s="42">
        <f>Óvoda!M227+Étkeztetés!L246</f>
        <v>0</v>
      </c>
      <c r="K216" s="1">
        <f>Óvoda!N227+Étkeztetés!M246</f>
        <v>0</v>
      </c>
      <c r="L216" s="1">
        <f>Óvoda!O227+Étkeztetés!N246</f>
        <v>0</v>
      </c>
      <c r="M216" s="1">
        <f>Óvoda!P227+Étkeztetés!O246</f>
        <v>0</v>
      </c>
      <c r="N216" s="81">
        <f>Óvoda!Q227+Étkeztetés!P246</f>
        <v>0</v>
      </c>
      <c r="O216" s="552">
        <f>Óvoda!R227+Étkeztetés!Q246</f>
        <v>0</v>
      </c>
      <c r="P216" s="541">
        <f>Óvoda!S227+Étkeztetés!R246</f>
        <v>0</v>
      </c>
      <c r="Q216" s="447">
        <f>Óvoda!T227+Étkeztetés!S246</f>
        <v>0</v>
      </c>
      <c r="R216" s="1">
        <f>Óvoda!U227+Étkeztetés!T246</f>
        <v>0</v>
      </c>
      <c r="S216" s="81">
        <f>Óvoda!V227+Étkeztetés!U246</f>
        <v>0</v>
      </c>
      <c r="T216" s="490">
        <f>Óvoda!W227+Étkeztetés!V246</f>
        <v>0</v>
      </c>
      <c r="U216" s="42">
        <f>Óvoda!X227+Étkeztetés!W246</f>
        <v>0</v>
      </c>
      <c r="V216" s="44">
        <f>Óvoda!Y227+Étkeztetés!X246</f>
        <v>0</v>
      </c>
    </row>
    <row r="217" spans="1:22" hidden="1">
      <c r="B217" s="55"/>
      <c r="C217" s="2"/>
      <c r="D217" s="764" t="s">
        <v>378</v>
      </c>
      <c r="E217" s="764"/>
      <c r="F217" s="406">
        <f>Óvoda!F228+Étkeztetés!F247</f>
        <v>0</v>
      </c>
      <c r="G217" s="406">
        <f>Óvoda!G228+Étkeztetés!G247</f>
        <v>0</v>
      </c>
      <c r="H217" s="582">
        <f>Óvoda!H228+Étkeztetés!H247</f>
        <v>0</v>
      </c>
      <c r="I217" s="471">
        <f>Óvoda!I228+Étkeztetés!I247</f>
        <v>0</v>
      </c>
      <c r="J217" s="42">
        <f>Óvoda!M228+Étkeztetés!L247</f>
        <v>0</v>
      </c>
      <c r="K217" s="1">
        <f>Óvoda!N228+Étkeztetés!M247</f>
        <v>0</v>
      </c>
      <c r="L217" s="1">
        <f>Óvoda!O228+Étkeztetés!N247</f>
        <v>0</v>
      </c>
      <c r="M217" s="1">
        <f>Óvoda!P228+Étkeztetés!O247</f>
        <v>0</v>
      </c>
      <c r="N217" s="81">
        <f>Óvoda!Q228+Étkeztetés!P247</f>
        <v>0</v>
      </c>
      <c r="O217" s="552">
        <f>Óvoda!R228+Étkeztetés!Q247</f>
        <v>0</v>
      </c>
      <c r="P217" s="541">
        <f>Óvoda!S228+Étkeztetés!R247</f>
        <v>0</v>
      </c>
      <c r="Q217" s="447">
        <f>Óvoda!T228+Étkeztetés!S247</f>
        <v>0</v>
      </c>
      <c r="R217" s="1">
        <f>Óvoda!U228+Étkeztetés!T247</f>
        <v>0</v>
      </c>
      <c r="S217" s="81">
        <f>Óvoda!V228+Étkeztetés!U247</f>
        <v>0</v>
      </c>
      <c r="T217" s="490">
        <f>Óvoda!W228+Étkeztetés!V247</f>
        <v>0</v>
      </c>
      <c r="U217" s="42">
        <f>Óvoda!X228+Étkeztetés!W247</f>
        <v>0</v>
      </c>
      <c r="V217" s="44">
        <f>Óvoda!Y228+Étkeztetés!X247</f>
        <v>0</v>
      </c>
    </row>
    <row r="218" spans="1:22" hidden="1">
      <c r="B218" s="55"/>
      <c r="C218" s="2"/>
      <c r="D218" s="764" t="s">
        <v>379</v>
      </c>
      <c r="E218" s="764"/>
      <c r="F218" s="406">
        <f>Óvoda!F229+Étkeztetés!F248</f>
        <v>0</v>
      </c>
      <c r="G218" s="406">
        <f>Óvoda!G229+Étkeztetés!G248</f>
        <v>0</v>
      </c>
      <c r="H218" s="582">
        <f>Óvoda!H229+Étkeztetés!H248</f>
        <v>0</v>
      </c>
      <c r="I218" s="471">
        <f>Óvoda!I229+Étkeztetés!I248</f>
        <v>0</v>
      </c>
      <c r="J218" s="42">
        <f>Óvoda!M229+Étkeztetés!L248</f>
        <v>0</v>
      </c>
      <c r="K218" s="1">
        <f>Óvoda!N229+Étkeztetés!M248</f>
        <v>0</v>
      </c>
      <c r="L218" s="1">
        <f>Óvoda!O229+Étkeztetés!N248</f>
        <v>0</v>
      </c>
      <c r="M218" s="1">
        <f>Óvoda!P229+Étkeztetés!O248</f>
        <v>0</v>
      </c>
      <c r="N218" s="81">
        <f>Óvoda!Q229+Étkeztetés!P248</f>
        <v>0</v>
      </c>
      <c r="O218" s="552">
        <f>Óvoda!R229+Étkeztetés!Q248</f>
        <v>0</v>
      </c>
      <c r="P218" s="541">
        <f>Óvoda!S229+Étkeztetés!R248</f>
        <v>0</v>
      </c>
      <c r="Q218" s="447">
        <f>Óvoda!T229+Étkeztetés!S248</f>
        <v>0</v>
      </c>
      <c r="R218" s="1">
        <f>Óvoda!U229+Étkeztetés!T248</f>
        <v>0</v>
      </c>
      <c r="S218" s="81">
        <f>Óvoda!V229+Étkeztetés!U248</f>
        <v>0</v>
      </c>
      <c r="T218" s="490">
        <f>Óvoda!W229+Étkeztetés!V248</f>
        <v>0</v>
      </c>
      <c r="U218" s="42">
        <f>Óvoda!X229+Étkeztetés!W248</f>
        <v>0</v>
      </c>
      <c r="V218" s="44">
        <f>Óvoda!Y229+Étkeztetés!X248</f>
        <v>0</v>
      </c>
    </row>
    <row r="219" spans="1:22" hidden="1">
      <c r="B219" s="55"/>
      <c r="C219" s="2"/>
      <c r="D219" s="764" t="s">
        <v>380</v>
      </c>
      <c r="E219" s="764"/>
      <c r="F219" s="406">
        <f>Óvoda!F230+Étkeztetés!F249</f>
        <v>0</v>
      </c>
      <c r="G219" s="406">
        <f>Óvoda!G230+Étkeztetés!G249</f>
        <v>0</v>
      </c>
      <c r="H219" s="582">
        <f>Óvoda!H230+Étkeztetés!H249</f>
        <v>0</v>
      </c>
      <c r="I219" s="471">
        <f>Óvoda!I230+Étkeztetés!I249</f>
        <v>0</v>
      </c>
      <c r="J219" s="42">
        <f>Óvoda!M230+Étkeztetés!L249</f>
        <v>0</v>
      </c>
      <c r="K219" s="1">
        <f>Óvoda!N230+Étkeztetés!M249</f>
        <v>0</v>
      </c>
      <c r="L219" s="1">
        <f>Óvoda!O230+Étkeztetés!N249</f>
        <v>0</v>
      </c>
      <c r="M219" s="1">
        <f>Óvoda!P230+Étkeztetés!O249</f>
        <v>0</v>
      </c>
      <c r="N219" s="81">
        <f>Óvoda!Q230+Étkeztetés!P249</f>
        <v>0</v>
      </c>
      <c r="O219" s="552">
        <f>Óvoda!R230+Étkeztetés!Q249</f>
        <v>0</v>
      </c>
      <c r="P219" s="541">
        <f>Óvoda!S230+Étkeztetés!R249</f>
        <v>0</v>
      </c>
      <c r="Q219" s="447">
        <f>Óvoda!T230+Étkeztetés!S249</f>
        <v>0</v>
      </c>
      <c r="R219" s="1">
        <f>Óvoda!U230+Étkeztetés!T249</f>
        <v>0</v>
      </c>
      <c r="S219" s="81">
        <f>Óvoda!V230+Étkeztetés!U249</f>
        <v>0</v>
      </c>
      <c r="T219" s="490">
        <f>Óvoda!W230+Étkeztetés!V249</f>
        <v>0</v>
      </c>
      <c r="U219" s="42">
        <f>Óvoda!X230+Étkeztetés!W249</f>
        <v>0</v>
      </c>
      <c r="V219" s="44">
        <f>Óvoda!Y230+Étkeztetés!X249</f>
        <v>0</v>
      </c>
    </row>
    <row r="220" spans="1:22" ht="25.5" hidden="1" customHeight="1">
      <c r="B220" s="55"/>
      <c r="C220" s="2"/>
      <c r="D220" s="735" t="s">
        <v>538</v>
      </c>
      <c r="E220" s="735"/>
      <c r="F220" s="409">
        <f>Óvoda!F231+Étkeztetés!F250</f>
        <v>0</v>
      </c>
      <c r="G220" s="409">
        <f>Óvoda!G231+Étkeztetés!G250</f>
        <v>0</v>
      </c>
      <c r="H220" s="585">
        <f>Óvoda!H231+Étkeztetés!H250</f>
        <v>0</v>
      </c>
      <c r="I220" s="474">
        <f>Óvoda!I231+Étkeztetés!I250</f>
        <v>0</v>
      </c>
      <c r="J220" s="42">
        <f>Óvoda!M231+Étkeztetés!L250</f>
        <v>0</v>
      </c>
      <c r="K220" s="1">
        <f>Óvoda!N231+Étkeztetés!M250</f>
        <v>0</v>
      </c>
      <c r="L220" s="1">
        <f>Óvoda!O231+Étkeztetés!N250</f>
        <v>0</v>
      </c>
      <c r="M220" s="1">
        <f>Óvoda!P231+Étkeztetés!O250</f>
        <v>0</v>
      </c>
      <c r="N220" s="81">
        <f>Óvoda!Q231+Étkeztetés!P250</f>
        <v>0</v>
      </c>
      <c r="O220" s="552">
        <f>Óvoda!R231+Étkeztetés!Q250</f>
        <v>0</v>
      </c>
      <c r="P220" s="541">
        <f>Óvoda!S231+Étkeztetés!R250</f>
        <v>0</v>
      </c>
      <c r="Q220" s="447">
        <f>Óvoda!T231+Étkeztetés!S250</f>
        <v>0</v>
      </c>
      <c r="R220" s="1">
        <f>Óvoda!U231+Étkeztetés!T250</f>
        <v>0</v>
      </c>
      <c r="S220" s="81">
        <f>Óvoda!V231+Étkeztetés!U250</f>
        <v>0</v>
      </c>
      <c r="T220" s="490">
        <f>Óvoda!W231+Étkeztetés!V250</f>
        <v>0</v>
      </c>
      <c r="U220" s="42">
        <f>Óvoda!X231+Étkeztetés!W250</f>
        <v>0</v>
      </c>
      <c r="V220" s="44">
        <f>Óvoda!Y231+Étkeztetés!X250</f>
        <v>0</v>
      </c>
    </row>
    <row r="221" spans="1:22" ht="25.5" hidden="1" customHeight="1">
      <c r="B221" s="55"/>
      <c r="C221" s="2"/>
      <c r="D221" s="735" t="s">
        <v>541</v>
      </c>
      <c r="E221" s="735"/>
      <c r="F221" s="409">
        <f>Óvoda!F232+Étkeztetés!F251</f>
        <v>0</v>
      </c>
      <c r="G221" s="409">
        <f>Óvoda!G232+Étkeztetés!G251</f>
        <v>0</v>
      </c>
      <c r="H221" s="585">
        <f>Óvoda!H232+Étkeztetés!H251</f>
        <v>0</v>
      </c>
      <c r="I221" s="474">
        <f>Óvoda!I232+Étkeztetés!I251</f>
        <v>0</v>
      </c>
      <c r="J221" s="42">
        <f>Óvoda!M232+Étkeztetés!L251</f>
        <v>0</v>
      </c>
      <c r="K221" s="1">
        <f>Óvoda!N232+Étkeztetés!M251</f>
        <v>0</v>
      </c>
      <c r="L221" s="1">
        <f>Óvoda!O232+Étkeztetés!N251</f>
        <v>0</v>
      </c>
      <c r="M221" s="1">
        <f>Óvoda!P232+Étkeztetés!O251</f>
        <v>0</v>
      </c>
      <c r="N221" s="81">
        <f>Óvoda!Q232+Étkeztetés!P251</f>
        <v>0</v>
      </c>
      <c r="O221" s="552">
        <f>Óvoda!R232+Étkeztetés!Q251</f>
        <v>0</v>
      </c>
      <c r="P221" s="541">
        <f>Óvoda!S232+Étkeztetés!R251</f>
        <v>0</v>
      </c>
      <c r="Q221" s="447">
        <f>Óvoda!T232+Étkeztetés!S251</f>
        <v>0</v>
      </c>
      <c r="R221" s="1">
        <f>Óvoda!U232+Étkeztetés!T251</f>
        <v>0</v>
      </c>
      <c r="S221" s="81">
        <f>Óvoda!V232+Étkeztetés!U251</f>
        <v>0</v>
      </c>
      <c r="T221" s="490">
        <f>Óvoda!W232+Étkeztetés!V251</f>
        <v>0</v>
      </c>
      <c r="U221" s="42">
        <f>Óvoda!X232+Étkeztetés!W251</f>
        <v>0</v>
      </c>
      <c r="V221" s="44">
        <f>Óvoda!Y232+Étkeztetés!X251</f>
        <v>0</v>
      </c>
    </row>
    <row r="222" spans="1:22" hidden="1">
      <c r="B222" s="55"/>
      <c r="C222" s="2"/>
      <c r="D222" s="764" t="s">
        <v>381</v>
      </c>
      <c r="E222" s="764"/>
      <c r="F222" s="406">
        <f>Óvoda!F233+Étkeztetés!F252</f>
        <v>0</v>
      </c>
      <c r="G222" s="406">
        <f>Óvoda!G233+Étkeztetés!G252</f>
        <v>0</v>
      </c>
      <c r="H222" s="582">
        <f>Óvoda!H233+Étkeztetés!H252</f>
        <v>0</v>
      </c>
      <c r="I222" s="471">
        <f>Óvoda!I233+Étkeztetés!I252</f>
        <v>0</v>
      </c>
      <c r="J222" s="42">
        <f>Óvoda!M233+Étkeztetés!L252</f>
        <v>0</v>
      </c>
      <c r="K222" s="1">
        <f>Óvoda!N233+Étkeztetés!M252</f>
        <v>0</v>
      </c>
      <c r="L222" s="1">
        <f>Óvoda!O233+Étkeztetés!N252</f>
        <v>0</v>
      </c>
      <c r="M222" s="1">
        <f>Óvoda!P233+Étkeztetés!O252</f>
        <v>0</v>
      </c>
      <c r="N222" s="81">
        <f>Óvoda!Q233+Étkeztetés!P252</f>
        <v>0</v>
      </c>
      <c r="O222" s="552">
        <f>Óvoda!R233+Étkeztetés!Q252</f>
        <v>0</v>
      </c>
      <c r="P222" s="541">
        <f>Óvoda!S233+Étkeztetés!R252</f>
        <v>0</v>
      </c>
      <c r="Q222" s="447">
        <f>Óvoda!T233+Étkeztetés!S252</f>
        <v>0</v>
      </c>
      <c r="R222" s="1">
        <f>Óvoda!U233+Étkeztetés!T252</f>
        <v>0</v>
      </c>
      <c r="S222" s="81">
        <f>Óvoda!V233+Étkeztetés!U252</f>
        <v>0</v>
      </c>
      <c r="T222" s="490">
        <f>Óvoda!W233+Étkeztetés!V252</f>
        <v>0</v>
      </c>
      <c r="U222" s="42">
        <f>Óvoda!X233+Étkeztetés!W252</f>
        <v>0</v>
      </c>
      <c r="V222" s="44">
        <f>Óvoda!Y233+Étkeztetés!X252</f>
        <v>0</v>
      </c>
    </row>
    <row r="223" spans="1:22" hidden="1">
      <c r="B223" s="55"/>
      <c r="C223" s="2"/>
      <c r="D223" s="764" t="s">
        <v>382</v>
      </c>
      <c r="E223" s="764"/>
      <c r="F223" s="406">
        <f>Óvoda!F234+Étkeztetés!F253</f>
        <v>0</v>
      </c>
      <c r="G223" s="406">
        <f>Óvoda!G234+Étkeztetés!G253</f>
        <v>0</v>
      </c>
      <c r="H223" s="582">
        <f>Óvoda!H234+Étkeztetés!H253</f>
        <v>0</v>
      </c>
      <c r="I223" s="471">
        <f>Óvoda!I234+Étkeztetés!I253</f>
        <v>0</v>
      </c>
      <c r="J223" s="42">
        <f>Óvoda!M234+Étkeztetés!L253</f>
        <v>0</v>
      </c>
      <c r="K223" s="1">
        <f>Óvoda!N234+Étkeztetés!M253</f>
        <v>0</v>
      </c>
      <c r="L223" s="1">
        <f>Óvoda!O234+Étkeztetés!N253</f>
        <v>0</v>
      </c>
      <c r="M223" s="1">
        <f>Óvoda!P234+Étkeztetés!O253</f>
        <v>0</v>
      </c>
      <c r="N223" s="81">
        <f>Óvoda!Q234+Étkeztetés!P253</f>
        <v>0</v>
      </c>
      <c r="O223" s="552">
        <f>Óvoda!R234+Étkeztetés!Q253</f>
        <v>0</v>
      </c>
      <c r="P223" s="541">
        <f>Óvoda!S234+Étkeztetés!R253</f>
        <v>0</v>
      </c>
      <c r="Q223" s="447">
        <f>Óvoda!T234+Étkeztetés!S253</f>
        <v>0</v>
      </c>
      <c r="R223" s="1">
        <f>Óvoda!U234+Étkeztetés!T253</f>
        <v>0</v>
      </c>
      <c r="S223" s="81">
        <f>Óvoda!V234+Étkeztetés!U253</f>
        <v>0</v>
      </c>
      <c r="T223" s="490">
        <f>Óvoda!W234+Étkeztetés!V253</f>
        <v>0</v>
      </c>
      <c r="U223" s="42">
        <f>Óvoda!X234+Étkeztetés!W253</f>
        <v>0</v>
      </c>
      <c r="V223" s="44">
        <f>Óvoda!Y234+Étkeztetés!X253</f>
        <v>0</v>
      </c>
    </row>
    <row r="224" spans="1:22" ht="15.75" hidden="1" thickBot="1">
      <c r="B224" s="57"/>
      <c r="C224" s="20"/>
      <c r="D224" s="772" t="s">
        <v>567</v>
      </c>
      <c r="E224" s="772"/>
      <c r="F224" s="417">
        <f>Óvoda!F235+Étkeztetés!F254</f>
        <v>0</v>
      </c>
      <c r="G224" s="417">
        <f>Óvoda!G235+Étkeztetés!G254</f>
        <v>0</v>
      </c>
      <c r="H224" s="593">
        <f>Óvoda!H235+Étkeztetés!H254</f>
        <v>0</v>
      </c>
      <c r="I224" s="482">
        <f>Óvoda!I235+Étkeztetés!I254</f>
        <v>0</v>
      </c>
      <c r="J224" s="42">
        <f>Óvoda!M235+Étkeztetés!L254</f>
        <v>0</v>
      </c>
      <c r="K224" s="1">
        <f>Óvoda!N235+Étkeztetés!M254</f>
        <v>0</v>
      </c>
      <c r="L224" s="1">
        <f>Óvoda!O235+Étkeztetés!N254</f>
        <v>0</v>
      </c>
      <c r="M224" s="1">
        <f>Óvoda!P235+Étkeztetés!O254</f>
        <v>0</v>
      </c>
      <c r="N224" s="81">
        <f>Óvoda!Q235+Étkeztetés!P254</f>
        <v>0</v>
      </c>
      <c r="O224" s="552">
        <f>Óvoda!R235+Étkeztetés!Q254</f>
        <v>0</v>
      </c>
      <c r="P224" s="541">
        <f>Óvoda!S235+Étkeztetés!R254</f>
        <v>0</v>
      </c>
      <c r="Q224" s="447">
        <f>Óvoda!T235+Étkeztetés!S254</f>
        <v>0</v>
      </c>
      <c r="R224" s="1">
        <f>Óvoda!U235+Étkeztetés!T254</f>
        <v>0</v>
      </c>
      <c r="S224" s="81">
        <f>Óvoda!V235+Étkeztetés!U254</f>
        <v>0</v>
      </c>
      <c r="T224" s="490">
        <f>Óvoda!W235+Étkeztetés!V254</f>
        <v>0</v>
      </c>
      <c r="U224" s="42">
        <f>Óvoda!X235+Étkeztetés!W254</f>
        <v>0</v>
      </c>
      <c r="V224" s="44">
        <f>Óvoda!Y235+Étkeztetés!X254</f>
        <v>0</v>
      </c>
    </row>
    <row r="225" spans="1:22" ht="15.75" thickBot="1">
      <c r="B225" s="100" t="s">
        <v>284</v>
      </c>
      <c r="C225" s="773" t="s">
        <v>285</v>
      </c>
      <c r="D225" s="774"/>
      <c r="E225" s="774"/>
      <c r="F225" s="402">
        <f>Óvoda!F236+Étkeztetés!F255</f>
        <v>0</v>
      </c>
      <c r="G225" s="402">
        <f>Óvoda!G236+Étkeztetés!G255</f>
        <v>0</v>
      </c>
      <c r="H225" s="578">
        <f>Óvoda!H236+Étkeztetés!H255</f>
        <v>0</v>
      </c>
      <c r="I225" s="465">
        <f>Óvoda!I236+Étkeztetés!I255</f>
        <v>0</v>
      </c>
      <c r="J225" s="89">
        <f>Óvoda!M236+Étkeztetés!L255</f>
        <v>0</v>
      </c>
      <c r="K225" s="87">
        <f>Óvoda!N236+Étkeztetés!M255</f>
        <v>0</v>
      </c>
      <c r="L225" s="87">
        <f>Óvoda!O236+Étkeztetés!N255</f>
        <v>0</v>
      </c>
      <c r="M225" s="87">
        <f>Óvoda!P236+Étkeztetés!O255</f>
        <v>0</v>
      </c>
      <c r="N225" s="90">
        <f>Óvoda!Q236+Étkeztetés!P255</f>
        <v>0</v>
      </c>
      <c r="O225" s="547">
        <f>Óvoda!R236+Étkeztetés!Q255</f>
        <v>0</v>
      </c>
      <c r="P225" s="536">
        <f>Óvoda!S236+Étkeztetés!R255</f>
        <v>0</v>
      </c>
      <c r="Q225" s="442">
        <f>Óvoda!T236+Étkeztetés!S255</f>
        <v>0</v>
      </c>
      <c r="R225" s="87">
        <f>Óvoda!U236+Étkeztetés!T255</f>
        <v>0</v>
      </c>
      <c r="S225" s="90">
        <f>Óvoda!V236+Étkeztetés!U255</f>
        <v>0</v>
      </c>
      <c r="T225" s="486">
        <f>Óvoda!W236+Étkeztetés!V255</f>
        <v>0</v>
      </c>
      <c r="U225" s="89">
        <f>Óvoda!X236+Étkeztetés!W255</f>
        <v>0</v>
      </c>
      <c r="V225" s="91">
        <f>Óvoda!Y236+Étkeztetés!X255</f>
        <v>0</v>
      </c>
    </row>
    <row r="226" spans="1:22" hidden="1">
      <c r="B226" s="116" t="s">
        <v>692</v>
      </c>
      <c r="C226" s="801" t="s">
        <v>286</v>
      </c>
      <c r="D226" s="802"/>
      <c r="E226" s="802"/>
      <c r="F226" s="397">
        <f>Óvoda!F237+Étkeztetés!F256</f>
        <v>0</v>
      </c>
      <c r="G226" s="397">
        <f>Óvoda!G237+Étkeztetés!G256</f>
        <v>0</v>
      </c>
      <c r="H226" s="573">
        <f>Óvoda!H237+Étkeztetés!H256</f>
        <v>0</v>
      </c>
      <c r="I226" s="460">
        <f>Óvoda!I237+Étkeztetés!I256</f>
        <v>0</v>
      </c>
      <c r="J226" s="121">
        <f>Óvoda!M237+Étkeztetés!L256</f>
        <v>0</v>
      </c>
      <c r="K226" s="119">
        <f>Óvoda!N237+Étkeztetés!M256</f>
        <v>0</v>
      </c>
      <c r="L226" s="119">
        <f>Óvoda!O237+Étkeztetés!N256</f>
        <v>0</v>
      </c>
      <c r="M226" s="119">
        <f>Óvoda!P237+Étkeztetés!O256</f>
        <v>0</v>
      </c>
      <c r="N226" s="122">
        <f>Óvoda!Q237+Étkeztetés!P256</f>
        <v>0</v>
      </c>
      <c r="O226" s="548">
        <f>Óvoda!R237+Étkeztetés!Q256</f>
        <v>0</v>
      </c>
      <c r="P226" s="537">
        <f>Óvoda!S237+Étkeztetés!R256</f>
        <v>0</v>
      </c>
      <c r="Q226" s="443">
        <f>Óvoda!T237+Étkeztetés!S256</f>
        <v>0</v>
      </c>
      <c r="R226" s="119">
        <f>Óvoda!U237+Étkeztetés!T256</f>
        <v>0</v>
      </c>
      <c r="S226" s="122">
        <f>Óvoda!V237+Étkeztetés!U256</f>
        <v>0</v>
      </c>
      <c r="T226" s="487">
        <f>Óvoda!W237+Étkeztetés!V256</f>
        <v>0</v>
      </c>
      <c r="U226" s="121">
        <f>Óvoda!X237+Étkeztetés!W256</f>
        <v>0</v>
      </c>
      <c r="V226" s="123">
        <f>Óvoda!Y237+Étkeztetés!X256</f>
        <v>0</v>
      </c>
    </row>
    <row r="227" spans="1:22" s="18" customFormat="1" hidden="1">
      <c r="A227" s="127"/>
      <c r="B227" s="53" t="s">
        <v>693</v>
      </c>
      <c r="C227" s="799" t="s">
        <v>287</v>
      </c>
      <c r="D227" s="800"/>
      <c r="E227" s="800"/>
      <c r="F227" s="400">
        <f>Óvoda!F238+Étkeztetés!F257</f>
        <v>0</v>
      </c>
      <c r="G227" s="400">
        <f>Óvoda!G238+Étkeztetés!G257</f>
        <v>0</v>
      </c>
      <c r="H227" s="576">
        <f>Óvoda!H238+Étkeztetés!H257</f>
        <v>0</v>
      </c>
      <c r="I227" s="463">
        <f>Óvoda!I238+Étkeztetés!I257</f>
        <v>0</v>
      </c>
      <c r="J227" s="43">
        <f>Óvoda!M238+Étkeztetés!L257</f>
        <v>0</v>
      </c>
      <c r="K227" s="13">
        <f>Óvoda!N238+Étkeztetés!M257</f>
        <v>0</v>
      </c>
      <c r="L227" s="13">
        <f>Óvoda!O238+Étkeztetés!N257</f>
        <v>0</v>
      </c>
      <c r="M227" s="13">
        <f>Óvoda!P238+Étkeztetés!O257</f>
        <v>0</v>
      </c>
      <c r="N227" s="82">
        <f>Óvoda!Q238+Étkeztetés!P257</f>
        <v>0</v>
      </c>
      <c r="O227" s="551">
        <f>Óvoda!R238+Étkeztetés!Q257</f>
        <v>0</v>
      </c>
      <c r="P227" s="540">
        <f>Óvoda!S238+Étkeztetés!R257</f>
        <v>0</v>
      </c>
      <c r="Q227" s="446">
        <f>Óvoda!T238+Étkeztetés!S257</f>
        <v>0</v>
      </c>
      <c r="R227" s="13">
        <f>Óvoda!U238+Étkeztetés!T257</f>
        <v>0</v>
      </c>
      <c r="S227" s="82">
        <f>Óvoda!V238+Étkeztetés!U257</f>
        <v>0</v>
      </c>
      <c r="T227" s="488">
        <f>Óvoda!W238+Étkeztetés!V257</f>
        <v>0</v>
      </c>
      <c r="U227" s="43">
        <f>Óvoda!X238+Étkeztetés!W257</f>
        <v>0</v>
      </c>
      <c r="V227" s="45">
        <f>Óvoda!Y238+Étkeztetés!X257</f>
        <v>0</v>
      </c>
    </row>
    <row r="228" spans="1:22" s="209" customFormat="1" hidden="1">
      <c r="A228" s="127" t="s">
        <v>288</v>
      </c>
      <c r="B228" s="189" t="s">
        <v>694</v>
      </c>
      <c r="C228" s="240"/>
      <c r="D228" s="803" t="s">
        <v>706</v>
      </c>
      <c r="E228" s="803"/>
      <c r="F228" s="418">
        <f>Óvoda!F239+Étkeztetés!F258</f>
        <v>0</v>
      </c>
      <c r="G228" s="418">
        <f>Óvoda!G239+Étkeztetés!G258</f>
        <v>0</v>
      </c>
      <c r="H228" s="594">
        <f>Óvoda!H239+Étkeztetés!H258</f>
        <v>0</v>
      </c>
      <c r="I228" s="469">
        <f>Óvoda!I239+Étkeztetés!I258</f>
        <v>0</v>
      </c>
      <c r="J228" s="192">
        <f>Óvoda!M239+Étkeztetés!L258</f>
        <v>0</v>
      </c>
      <c r="K228" s="193">
        <f>Óvoda!N239+Étkeztetés!M258</f>
        <v>0</v>
      </c>
      <c r="L228" s="193">
        <f>Óvoda!O239+Étkeztetés!N258</f>
        <v>0</v>
      </c>
      <c r="M228" s="193">
        <f>Óvoda!P239+Étkeztetés!O258</f>
        <v>0</v>
      </c>
      <c r="N228" s="194">
        <f>Óvoda!Q239+Étkeztetés!P258</f>
        <v>0</v>
      </c>
      <c r="O228" s="549">
        <f>Óvoda!R239+Étkeztetés!Q258</f>
        <v>0</v>
      </c>
      <c r="P228" s="538">
        <f>Óvoda!S239+Étkeztetés!R258</f>
        <v>0</v>
      </c>
      <c r="Q228" s="444">
        <f>Óvoda!T239+Étkeztetés!S258</f>
        <v>0</v>
      </c>
      <c r="R228" s="193">
        <f>Óvoda!U239+Étkeztetés!T258</f>
        <v>0</v>
      </c>
      <c r="S228" s="194">
        <f>Óvoda!V239+Étkeztetés!U258</f>
        <v>0</v>
      </c>
      <c r="T228" s="492">
        <f>Óvoda!W239+Étkeztetés!V258</f>
        <v>0</v>
      </c>
      <c r="U228" s="192">
        <f>Óvoda!X239+Étkeztetés!W258</f>
        <v>0</v>
      </c>
      <c r="V228" s="195">
        <f>Óvoda!Y239+Étkeztetés!X258</f>
        <v>0</v>
      </c>
    </row>
    <row r="229" spans="1:22" s="209" customFormat="1" hidden="1">
      <c r="A229" s="127" t="s">
        <v>289</v>
      </c>
      <c r="B229" s="189" t="s">
        <v>695</v>
      </c>
      <c r="C229" s="198"/>
      <c r="D229" s="780" t="s">
        <v>707</v>
      </c>
      <c r="E229" s="780"/>
      <c r="F229" s="398">
        <f>Óvoda!F240+Étkeztetés!F259</f>
        <v>0</v>
      </c>
      <c r="G229" s="398">
        <f>Óvoda!G240+Étkeztetés!G259</f>
        <v>0</v>
      </c>
      <c r="H229" s="574">
        <f>Óvoda!H240+Étkeztetés!H259</f>
        <v>0</v>
      </c>
      <c r="I229" s="461">
        <f>Óvoda!I240+Étkeztetés!I259</f>
        <v>0</v>
      </c>
      <c r="J229" s="192">
        <f>Óvoda!M240+Étkeztetés!L259</f>
        <v>0</v>
      </c>
      <c r="K229" s="193">
        <f>Óvoda!N240+Étkeztetés!M259</f>
        <v>0</v>
      </c>
      <c r="L229" s="193">
        <f>Óvoda!O240+Étkeztetés!N259</f>
        <v>0</v>
      </c>
      <c r="M229" s="193">
        <f>Óvoda!P240+Étkeztetés!O259</f>
        <v>0</v>
      </c>
      <c r="N229" s="194">
        <f>Óvoda!Q240+Étkeztetés!P259</f>
        <v>0</v>
      </c>
      <c r="O229" s="549">
        <f>Óvoda!R240+Étkeztetés!Q259</f>
        <v>0</v>
      </c>
      <c r="P229" s="538">
        <f>Óvoda!S240+Étkeztetés!R259</f>
        <v>0</v>
      </c>
      <c r="Q229" s="444">
        <f>Óvoda!T240+Étkeztetés!S259</f>
        <v>0</v>
      </c>
      <c r="R229" s="193">
        <f>Óvoda!U240+Étkeztetés!T259</f>
        <v>0</v>
      </c>
      <c r="S229" s="194">
        <f>Óvoda!V240+Étkeztetés!U259</f>
        <v>0</v>
      </c>
      <c r="T229" s="492">
        <f>Óvoda!W240+Étkeztetés!V259</f>
        <v>0</v>
      </c>
      <c r="U229" s="192">
        <f>Óvoda!X240+Étkeztetés!W259</f>
        <v>0</v>
      </c>
      <c r="V229" s="195">
        <f>Óvoda!Y240+Étkeztetés!X259</f>
        <v>0</v>
      </c>
    </row>
    <row r="230" spans="1:22" s="209" customFormat="1" hidden="1">
      <c r="A230" s="127" t="s">
        <v>290</v>
      </c>
      <c r="B230" s="189" t="s">
        <v>696</v>
      </c>
      <c r="C230" s="198"/>
      <c r="D230" s="780" t="s">
        <v>708</v>
      </c>
      <c r="E230" s="780"/>
      <c r="F230" s="398">
        <f>Óvoda!F241+Étkeztetés!F260</f>
        <v>0</v>
      </c>
      <c r="G230" s="398">
        <f>Óvoda!G241+Étkeztetés!G260</f>
        <v>0</v>
      </c>
      <c r="H230" s="574">
        <f>Óvoda!H241+Étkeztetés!H260</f>
        <v>0</v>
      </c>
      <c r="I230" s="461">
        <f>Óvoda!I241+Étkeztetés!I260</f>
        <v>0</v>
      </c>
      <c r="J230" s="192">
        <f>Óvoda!M241+Étkeztetés!L260</f>
        <v>0</v>
      </c>
      <c r="K230" s="193">
        <f>Óvoda!N241+Étkeztetés!M260</f>
        <v>0</v>
      </c>
      <c r="L230" s="193">
        <f>Óvoda!O241+Étkeztetés!N260</f>
        <v>0</v>
      </c>
      <c r="M230" s="193">
        <f>Óvoda!P241+Étkeztetés!O260</f>
        <v>0</v>
      </c>
      <c r="N230" s="194">
        <f>Óvoda!Q241+Étkeztetés!P260</f>
        <v>0</v>
      </c>
      <c r="O230" s="549">
        <f>Óvoda!R241+Étkeztetés!Q260</f>
        <v>0</v>
      </c>
      <c r="P230" s="538">
        <f>Óvoda!S241+Étkeztetés!R260</f>
        <v>0</v>
      </c>
      <c r="Q230" s="444">
        <f>Óvoda!T241+Étkeztetés!S260</f>
        <v>0</v>
      </c>
      <c r="R230" s="193">
        <f>Óvoda!U241+Étkeztetés!T260</f>
        <v>0</v>
      </c>
      <c r="S230" s="194">
        <f>Óvoda!V241+Étkeztetés!U260</f>
        <v>0</v>
      </c>
      <c r="T230" s="492">
        <f>Óvoda!W241+Étkeztetés!V260</f>
        <v>0</v>
      </c>
      <c r="U230" s="192">
        <f>Óvoda!X241+Étkeztetés!W260</f>
        <v>0</v>
      </c>
      <c r="V230" s="195">
        <f>Óvoda!Y241+Étkeztetés!X260</f>
        <v>0</v>
      </c>
    </row>
    <row r="231" spans="1:22" s="18" customFormat="1" hidden="1">
      <c r="A231" s="127"/>
      <c r="B231" s="53" t="s">
        <v>697</v>
      </c>
      <c r="C231" s="799" t="s">
        <v>291</v>
      </c>
      <c r="D231" s="800"/>
      <c r="E231" s="800"/>
      <c r="F231" s="400">
        <f>Óvoda!F242+Étkeztetés!F261</f>
        <v>0</v>
      </c>
      <c r="G231" s="400">
        <f>Óvoda!G242+Étkeztetés!G261</f>
        <v>0</v>
      </c>
      <c r="H231" s="576">
        <f>Óvoda!H242+Étkeztetés!H261</f>
        <v>0</v>
      </c>
      <c r="I231" s="463">
        <f>Óvoda!I242+Étkeztetés!I261</f>
        <v>0</v>
      </c>
      <c r="J231" s="43">
        <f>Óvoda!M242+Étkeztetés!L261</f>
        <v>0</v>
      </c>
      <c r="K231" s="13">
        <f>Óvoda!N242+Étkeztetés!M261</f>
        <v>0</v>
      </c>
      <c r="L231" s="13">
        <f>Óvoda!O242+Étkeztetés!N261</f>
        <v>0</v>
      </c>
      <c r="M231" s="13">
        <f>Óvoda!P242+Étkeztetés!O261</f>
        <v>0</v>
      </c>
      <c r="N231" s="82">
        <f>Óvoda!Q242+Étkeztetés!P261</f>
        <v>0</v>
      </c>
      <c r="O231" s="551">
        <f>Óvoda!R242+Étkeztetés!Q261</f>
        <v>0</v>
      </c>
      <c r="P231" s="540">
        <f>Óvoda!S242+Étkeztetés!R261</f>
        <v>0</v>
      </c>
      <c r="Q231" s="446">
        <f>Óvoda!T242+Étkeztetés!S261</f>
        <v>0</v>
      </c>
      <c r="R231" s="13">
        <f>Óvoda!U242+Étkeztetés!T261</f>
        <v>0</v>
      </c>
      <c r="S231" s="82">
        <f>Óvoda!V242+Étkeztetés!U261</f>
        <v>0</v>
      </c>
      <c r="T231" s="488">
        <f>Óvoda!W242+Étkeztetés!V261</f>
        <v>0</v>
      </c>
      <c r="U231" s="43">
        <f>Óvoda!X242+Étkeztetés!W261</f>
        <v>0</v>
      </c>
      <c r="V231" s="45">
        <f>Óvoda!Y242+Étkeztetés!X261</f>
        <v>0</v>
      </c>
    </row>
    <row r="232" spans="1:22" s="209" customFormat="1" hidden="1">
      <c r="A232" s="127" t="s">
        <v>292</v>
      </c>
      <c r="B232" s="189" t="s">
        <v>698</v>
      </c>
      <c r="C232" s="198"/>
      <c r="D232" s="780" t="s">
        <v>383</v>
      </c>
      <c r="E232" s="780"/>
      <c r="F232" s="398">
        <f>Óvoda!F243+Étkeztetés!F262</f>
        <v>0</v>
      </c>
      <c r="G232" s="398">
        <f>Óvoda!G243+Étkeztetés!G262</f>
        <v>0</v>
      </c>
      <c r="H232" s="574">
        <f>Óvoda!H243+Étkeztetés!H262</f>
        <v>0</v>
      </c>
      <c r="I232" s="461">
        <f>Óvoda!I243+Étkeztetés!I262</f>
        <v>0</v>
      </c>
      <c r="J232" s="192">
        <f>Óvoda!M243+Étkeztetés!L262</f>
        <v>0</v>
      </c>
      <c r="K232" s="193">
        <f>Óvoda!N243+Étkeztetés!M262</f>
        <v>0</v>
      </c>
      <c r="L232" s="193">
        <f>Óvoda!O243+Étkeztetés!N262</f>
        <v>0</v>
      </c>
      <c r="M232" s="193">
        <f>Óvoda!P243+Étkeztetés!O262</f>
        <v>0</v>
      </c>
      <c r="N232" s="194">
        <f>Óvoda!Q243+Étkeztetés!P262</f>
        <v>0</v>
      </c>
      <c r="O232" s="549">
        <f>Óvoda!R243+Étkeztetés!Q262</f>
        <v>0</v>
      </c>
      <c r="P232" s="538">
        <f>Óvoda!S243+Étkeztetés!R262</f>
        <v>0</v>
      </c>
      <c r="Q232" s="444">
        <f>Óvoda!T243+Étkeztetés!S262</f>
        <v>0</v>
      </c>
      <c r="R232" s="193">
        <f>Óvoda!U243+Étkeztetés!T262</f>
        <v>0</v>
      </c>
      <c r="S232" s="194">
        <f>Óvoda!V243+Étkeztetés!U262</f>
        <v>0</v>
      </c>
      <c r="T232" s="492">
        <f>Óvoda!W243+Étkeztetés!V262</f>
        <v>0</v>
      </c>
      <c r="U232" s="192">
        <f>Óvoda!X243+Étkeztetés!W262</f>
        <v>0</v>
      </c>
      <c r="V232" s="195">
        <f>Óvoda!Y243+Étkeztetés!X262</f>
        <v>0</v>
      </c>
    </row>
    <row r="233" spans="1:22" s="209" customFormat="1" hidden="1">
      <c r="A233" s="127" t="s">
        <v>293</v>
      </c>
      <c r="B233" s="189" t="s">
        <v>699</v>
      </c>
      <c r="C233" s="198"/>
      <c r="D233" s="780" t="s">
        <v>384</v>
      </c>
      <c r="E233" s="780"/>
      <c r="F233" s="398">
        <f>Óvoda!F244+Étkeztetés!F263</f>
        <v>0</v>
      </c>
      <c r="G233" s="398">
        <f>Óvoda!G244+Étkeztetés!G263</f>
        <v>0</v>
      </c>
      <c r="H233" s="574">
        <f>Óvoda!H244+Étkeztetés!H263</f>
        <v>0</v>
      </c>
      <c r="I233" s="461">
        <f>Óvoda!I244+Étkeztetés!I263</f>
        <v>0</v>
      </c>
      <c r="J233" s="192">
        <f>Óvoda!M244+Étkeztetés!L263</f>
        <v>0</v>
      </c>
      <c r="K233" s="193">
        <f>Óvoda!N244+Étkeztetés!M263</f>
        <v>0</v>
      </c>
      <c r="L233" s="193">
        <f>Óvoda!O244+Étkeztetés!N263</f>
        <v>0</v>
      </c>
      <c r="M233" s="193">
        <f>Óvoda!P244+Étkeztetés!O263</f>
        <v>0</v>
      </c>
      <c r="N233" s="194">
        <f>Óvoda!Q244+Étkeztetés!P263</f>
        <v>0</v>
      </c>
      <c r="O233" s="549">
        <f>Óvoda!R244+Étkeztetés!Q263</f>
        <v>0</v>
      </c>
      <c r="P233" s="538">
        <f>Óvoda!S244+Étkeztetés!R263</f>
        <v>0</v>
      </c>
      <c r="Q233" s="444">
        <f>Óvoda!T244+Étkeztetés!S263</f>
        <v>0</v>
      </c>
      <c r="R233" s="193">
        <f>Óvoda!U244+Étkeztetés!T263</f>
        <v>0</v>
      </c>
      <c r="S233" s="194">
        <f>Óvoda!V244+Étkeztetés!U263</f>
        <v>0</v>
      </c>
      <c r="T233" s="492">
        <f>Óvoda!W244+Étkeztetés!V263</f>
        <v>0</v>
      </c>
      <c r="U233" s="192">
        <f>Óvoda!X244+Étkeztetés!W263</f>
        <v>0</v>
      </c>
      <c r="V233" s="195">
        <f>Óvoda!Y244+Étkeztetés!X263</f>
        <v>0</v>
      </c>
    </row>
    <row r="234" spans="1:22" s="209" customFormat="1" hidden="1">
      <c r="A234" s="127" t="s">
        <v>880</v>
      </c>
      <c r="B234" s="189" t="s">
        <v>881</v>
      </c>
      <c r="C234" s="198"/>
      <c r="D234" s="780" t="s">
        <v>882</v>
      </c>
      <c r="E234" s="780"/>
      <c r="F234" s="398">
        <f>Óvoda!F245+Étkeztetés!F264</f>
        <v>0</v>
      </c>
      <c r="G234" s="398">
        <f>Óvoda!G245+Étkeztetés!G264</f>
        <v>0</v>
      </c>
      <c r="H234" s="574">
        <f>Óvoda!H245+Étkeztetés!H264</f>
        <v>0</v>
      </c>
      <c r="I234" s="461">
        <f>Óvoda!I245+Étkeztetés!I264</f>
        <v>0</v>
      </c>
      <c r="J234" s="192">
        <f>Óvoda!M245+Étkeztetés!L264</f>
        <v>0</v>
      </c>
      <c r="K234" s="193">
        <f>Óvoda!N245+Étkeztetés!M264</f>
        <v>0</v>
      </c>
      <c r="L234" s="193">
        <f>Óvoda!O245+Étkeztetés!N264</f>
        <v>0</v>
      </c>
      <c r="M234" s="193">
        <f>Óvoda!P245+Étkeztetés!O264</f>
        <v>0</v>
      </c>
      <c r="N234" s="194">
        <f>Óvoda!Q245+Étkeztetés!P264</f>
        <v>0</v>
      </c>
      <c r="O234" s="549">
        <f>Óvoda!R245+Étkeztetés!Q264</f>
        <v>0</v>
      </c>
      <c r="P234" s="538">
        <f>Óvoda!S245+Étkeztetés!R264</f>
        <v>0</v>
      </c>
      <c r="Q234" s="444">
        <f>Óvoda!T245+Étkeztetés!S264</f>
        <v>0</v>
      </c>
      <c r="R234" s="193">
        <f>Óvoda!U245+Étkeztetés!T264</f>
        <v>0</v>
      </c>
      <c r="S234" s="194">
        <f>Óvoda!V245+Étkeztetés!U264</f>
        <v>0</v>
      </c>
      <c r="T234" s="492">
        <f>Óvoda!W245+Étkeztetés!V264</f>
        <v>0</v>
      </c>
      <c r="U234" s="192">
        <f>Óvoda!X245+Étkeztetés!W264</f>
        <v>0</v>
      </c>
      <c r="V234" s="195">
        <f>Óvoda!Y245+Étkeztetés!X264</f>
        <v>0</v>
      </c>
    </row>
    <row r="235" spans="1:22" s="209" customFormat="1" hidden="1">
      <c r="A235" s="127" t="s">
        <v>294</v>
      </c>
      <c r="B235" s="189" t="s">
        <v>700</v>
      </c>
      <c r="C235" s="198"/>
      <c r="D235" s="780" t="s">
        <v>295</v>
      </c>
      <c r="E235" s="780"/>
      <c r="F235" s="398">
        <f>Óvoda!F246+Étkeztetés!F265</f>
        <v>0</v>
      </c>
      <c r="G235" s="398">
        <f>Óvoda!G246+Étkeztetés!G265</f>
        <v>0</v>
      </c>
      <c r="H235" s="574">
        <f>Óvoda!H246+Étkeztetés!H265</f>
        <v>0</v>
      </c>
      <c r="I235" s="461">
        <f>Óvoda!I246+Étkeztetés!I265</f>
        <v>0</v>
      </c>
      <c r="J235" s="192">
        <f>Óvoda!M246+Étkeztetés!L265</f>
        <v>0</v>
      </c>
      <c r="K235" s="193">
        <f>Óvoda!N246+Étkeztetés!M265</f>
        <v>0</v>
      </c>
      <c r="L235" s="193">
        <f>Óvoda!O246+Étkeztetés!N265</f>
        <v>0</v>
      </c>
      <c r="M235" s="193">
        <f>Óvoda!P246+Étkeztetés!O265</f>
        <v>0</v>
      </c>
      <c r="N235" s="194">
        <f>Óvoda!Q246+Étkeztetés!P265</f>
        <v>0</v>
      </c>
      <c r="O235" s="549">
        <f>Óvoda!R246+Étkeztetés!Q265</f>
        <v>0</v>
      </c>
      <c r="P235" s="538">
        <f>Óvoda!S246+Étkeztetés!R265</f>
        <v>0</v>
      </c>
      <c r="Q235" s="444">
        <f>Óvoda!T246+Étkeztetés!S265</f>
        <v>0</v>
      </c>
      <c r="R235" s="193">
        <f>Óvoda!U246+Étkeztetés!T265</f>
        <v>0</v>
      </c>
      <c r="S235" s="194">
        <f>Óvoda!V246+Étkeztetés!U265</f>
        <v>0</v>
      </c>
      <c r="T235" s="492">
        <f>Óvoda!W246+Étkeztetés!V265</f>
        <v>0</v>
      </c>
      <c r="U235" s="192">
        <f>Óvoda!X246+Étkeztetés!W265</f>
        <v>0</v>
      </c>
      <c r="V235" s="195">
        <f>Óvoda!Y246+Étkeztetés!X265</f>
        <v>0</v>
      </c>
    </row>
    <row r="236" spans="1:22" s="209" customFormat="1" hidden="1">
      <c r="A236" s="127" t="s">
        <v>296</v>
      </c>
      <c r="B236" s="189" t="s">
        <v>701</v>
      </c>
      <c r="C236" s="198"/>
      <c r="D236" s="780" t="s">
        <v>297</v>
      </c>
      <c r="E236" s="780"/>
      <c r="F236" s="398">
        <f>Óvoda!F247+Étkeztetés!F266</f>
        <v>0</v>
      </c>
      <c r="G236" s="398">
        <f>Óvoda!G247+Étkeztetés!G266</f>
        <v>0</v>
      </c>
      <c r="H236" s="574">
        <f>Óvoda!H247+Étkeztetés!H266</f>
        <v>0</v>
      </c>
      <c r="I236" s="461">
        <f>Óvoda!I247+Étkeztetés!I266</f>
        <v>0</v>
      </c>
      <c r="J236" s="192">
        <f>Óvoda!M247+Étkeztetés!L266</f>
        <v>0</v>
      </c>
      <c r="K236" s="193">
        <f>Óvoda!N247+Étkeztetés!M266</f>
        <v>0</v>
      </c>
      <c r="L236" s="193">
        <f>Óvoda!O247+Étkeztetés!N266</f>
        <v>0</v>
      </c>
      <c r="M236" s="193">
        <f>Óvoda!P247+Étkeztetés!O266</f>
        <v>0</v>
      </c>
      <c r="N236" s="194">
        <f>Óvoda!Q247+Étkeztetés!P266</f>
        <v>0</v>
      </c>
      <c r="O236" s="549">
        <f>Óvoda!R247+Étkeztetés!Q266</f>
        <v>0</v>
      </c>
      <c r="P236" s="538">
        <f>Óvoda!S247+Étkeztetés!R266</f>
        <v>0</v>
      </c>
      <c r="Q236" s="444">
        <f>Óvoda!T247+Étkeztetés!S266</f>
        <v>0</v>
      </c>
      <c r="R236" s="193">
        <f>Óvoda!U247+Étkeztetés!T266</f>
        <v>0</v>
      </c>
      <c r="S236" s="194">
        <f>Óvoda!V247+Étkeztetés!U266</f>
        <v>0</v>
      </c>
      <c r="T236" s="492">
        <f>Óvoda!W247+Étkeztetés!V266</f>
        <v>0</v>
      </c>
      <c r="U236" s="192">
        <f>Óvoda!X247+Étkeztetés!W266</f>
        <v>0</v>
      </c>
      <c r="V236" s="195">
        <f>Óvoda!Y247+Étkeztetés!X266</f>
        <v>0</v>
      </c>
    </row>
    <row r="237" spans="1:22" s="209" customFormat="1" hidden="1">
      <c r="A237" s="127" t="s">
        <v>883</v>
      </c>
      <c r="B237" s="189" t="s">
        <v>884</v>
      </c>
      <c r="C237" s="198"/>
      <c r="D237" s="780" t="s">
        <v>885</v>
      </c>
      <c r="E237" s="780"/>
      <c r="F237" s="398">
        <f>Óvoda!F248+Étkeztetés!F267</f>
        <v>0</v>
      </c>
      <c r="G237" s="398">
        <f>Óvoda!G248+Étkeztetés!G267</f>
        <v>0</v>
      </c>
      <c r="H237" s="574">
        <f>Óvoda!H248+Étkeztetés!H267</f>
        <v>0</v>
      </c>
      <c r="I237" s="461">
        <f>Óvoda!I248+Étkeztetés!I267</f>
        <v>0</v>
      </c>
      <c r="J237" s="192">
        <f>Óvoda!M248+Étkeztetés!L267</f>
        <v>0</v>
      </c>
      <c r="K237" s="193">
        <f>Óvoda!N248+Étkeztetés!M267</f>
        <v>0</v>
      </c>
      <c r="L237" s="193">
        <f>Óvoda!O248+Étkeztetés!N267</f>
        <v>0</v>
      </c>
      <c r="M237" s="193">
        <f>Óvoda!P248+Étkeztetés!O267</f>
        <v>0</v>
      </c>
      <c r="N237" s="194">
        <f>Óvoda!Q248+Étkeztetés!P267</f>
        <v>0</v>
      </c>
      <c r="O237" s="549">
        <f>Óvoda!R248+Étkeztetés!Q267</f>
        <v>0</v>
      </c>
      <c r="P237" s="538">
        <f>Óvoda!S248+Étkeztetés!R267</f>
        <v>0</v>
      </c>
      <c r="Q237" s="444">
        <f>Óvoda!T248+Étkeztetés!S267</f>
        <v>0</v>
      </c>
      <c r="R237" s="193">
        <f>Óvoda!U248+Étkeztetés!T267</f>
        <v>0</v>
      </c>
      <c r="S237" s="194">
        <f>Óvoda!V248+Étkeztetés!U267</f>
        <v>0</v>
      </c>
      <c r="T237" s="492">
        <f>Óvoda!W248+Étkeztetés!V267</f>
        <v>0</v>
      </c>
      <c r="U237" s="192">
        <f>Óvoda!X248+Étkeztetés!W267</f>
        <v>0</v>
      </c>
      <c r="V237" s="195">
        <f>Óvoda!Y248+Étkeztetés!X267</f>
        <v>0</v>
      </c>
    </row>
    <row r="238" spans="1:22" s="41" customFormat="1" hidden="1">
      <c r="A238" s="127" t="s">
        <v>886</v>
      </c>
      <c r="B238" s="53" t="s">
        <v>887</v>
      </c>
      <c r="C238" s="799" t="s">
        <v>888</v>
      </c>
      <c r="D238" s="800"/>
      <c r="E238" s="800"/>
      <c r="F238" s="400">
        <f>Óvoda!F249+Étkeztetés!F268</f>
        <v>0</v>
      </c>
      <c r="G238" s="400">
        <f>Óvoda!G249+Étkeztetés!G268</f>
        <v>0</v>
      </c>
      <c r="H238" s="576">
        <f>Óvoda!H249+Étkeztetés!H268</f>
        <v>0</v>
      </c>
      <c r="I238" s="463">
        <f>Óvoda!I249+Étkeztetés!I268</f>
        <v>0</v>
      </c>
      <c r="J238" s="43">
        <f>Óvoda!M249+Étkeztetés!L268</f>
        <v>0</v>
      </c>
      <c r="K238" s="13">
        <f>Óvoda!N249+Étkeztetés!M268</f>
        <v>0</v>
      </c>
      <c r="L238" s="13">
        <f>Óvoda!O249+Étkeztetés!N268</f>
        <v>0</v>
      </c>
      <c r="M238" s="13">
        <f>Óvoda!P249+Étkeztetés!O268</f>
        <v>0</v>
      </c>
      <c r="N238" s="82">
        <f>Óvoda!Q249+Étkeztetés!P268</f>
        <v>0</v>
      </c>
      <c r="O238" s="551">
        <f>Óvoda!R249+Étkeztetés!Q268</f>
        <v>0</v>
      </c>
      <c r="P238" s="540">
        <f>Óvoda!S249+Étkeztetés!R268</f>
        <v>0</v>
      </c>
      <c r="Q238" s="446">
        <f>Óvoda!T249+Étkeztetés!S268</f>
        <v>0</v>
      </c>
      <c r="R238" s="13">
        <f>Óvoda!U249+Étkeztetés!T268</f>
        <v>0</v>
      </c>
      <c r="S238" s="82">
        <f>Óvoda!V249+Étkeztetés!U268</f>
        <v>0</v>
      </c>
      <c r="T238" s="488">
        <f>Óvoda!W249+Étkeztetés!V268</f>
        <v>0</v>
      </c>
      <c r="U238" s="43">
        <f>Óvoda!X249+Étkeztetés!W268</f>
        <v>0</v>
      </c>
      <c r="V238" s="45">
        <f>Óvoda!Y249+Étkeztetés!X268</f>
        <v>0</v>
      </c>
    </row>
    <row r="239" spans="1:22" s="41" customFormat="1" hidden="1">
      <c r="A239" s="127" t="s">
        <v>298</v>
      </c>
      <c r="B239" s="53" t="s">
        <v>702</v>
      </c>
      <c r="C239" s="799" t="s">
        <v>299</v>
      </c>
      <c r="D239" s="800"/>
      <c r="E239" s="800"/>
      <c r="F239" s="400">
        <f>Óvoda!F250+Étkeztetés!F269</f>
        <v>0</v>
      </c>
      <c r="G239" s="400">
        <f>Óvoda!G250+Étkeztetés!G269</f>
        <v>0</v>
      </c>
      <c r="H239" s="576">
        <f>Óvoda!H250+Étkeztetés!H269</f>
        <v>0</v>
      </c>
      <c r="I239" s="463">
        <f>Óvoda!I250+Étkeztetés!I269</f>
        <v>0</v>
      </c>
      <c r="J239" s="43">
        <f>Óvoda!M250+Étkeztetés!L269</f>
        <v>0</v>
      </c>
      <c r="K239" s="13">
        <f>Óvoda!N250+Étkeztetés!M269</f>
        <v>0</v>
      </c>
      <c r="L239" s="13">
        <f>Óvoda!O250+Étkeztetés!N269</f>
        <v>0</v>
      </c>
      <c r="M239" s="13">
        <f>Óvoda!P250+Étkeztetés!O269</f>
        <v>0</v>
      </c>
      <c r="N239" s="82">
        <f>Óvoda!Q250+Étkeztetés!P269</f>
        <v>0</v>
      </c>
      <c r="O239" s="551">
        <f>Óvoda!R250+Étkeztetés!Q269</f>
        <v>0</v>
      </c>
      <c r="P239" s="540">
        <f>Óvoda!S250+Étkeztetés!R269</f>
        <v>0</v>
      </c>
      <c r="Q239" s="446">
        <f>Óvoda!T250+Étkeztetés!S269</f>
        <v>0</v>
      </c>
      <c r="R239" s="13">
        <f>Óvoda!U250+Étkeztetés!T269</f>
        <v>0</v>
      </c>
      <c r="S239" s="82">
        <f>Óvoda!V250+Étkeztetés!U269</f>
        <v>0</v>
      </c>
      <c r="T239" s="488">
        <f>Óvoda!W250+Étkeztetés!V269</f>
        <v>0</v>
      </c>
      <c r="U239" s="43">
        <f>Óvoda!X250+Étkeztetés!W269</f>
        <v>0</v>
      </c>
      <c r="V239" s="45">
        <f>Óvoda!Y250+Étkeztetés!X269</f>
        <v>0</v>
      </c>
    </row>
    <row r="240" spans="1:22" s="41" customFormat="1" hidden="1">
      <c r="A240" s="127" t="s">
        <v>300</v>
      </c>
      <c r="B240" s="53" t="s">
        <v>703</v>
      </c>
      <c r="C240" s="799" t="s">
        <v>889</v>
      </c>
      <c r="D240" s="800"/>
      <c r="E240" s="800"/>
      <c r="F240" s="400">
        <f>Óvoda!F251+Étkeztetés!F270</f>
        <v>0</v>
      </c>
      <c r="G240" s="400">
        <f>Óvoda!G251+Étkeztetés!G270</f>
        <v>0</v>
      </c>
      <c r="H240" s="576">
        <f>Óvoda!H251+Étkeztetés!H270</f>
        <v>0</v>
      </c>
      <c r="I240" s="463">
        <f>Óvoda!I251+Étkeztetés!I270</f>
        <v>0</v>
      </c>
      <c r="J240" s="43">
        <f>Óvoda!M251+Étkeztetés!L270</f>
        <v>0</v>
      </c>
      <c r="K240" s="13">
        <f>Óvoda!N251+Étkeztetés!M270</f>
        <v>0</v>
      </c>
      <c r="L240" s="13">
        <f>Óvoda!O251+Étkeztetés!N270</f>
        <v>0</v>
      </c>
      <c r="M240" s="13">
        <f>Óvoda!P251+Étkeztetés!O270</f>
        <v>0</v>
      </c>
      <c r="N240" s="82">
        <f>Óvoda!Q251+Étkeztetés!P270</f>
        <v>0</v>
      </c>
      <c r="O240" s="551">
        <f>Óvoda!R251+Étkeztetés!Q270</f>
        <v>0</v>
      </c>
      <c r="P240" s="540">
        <f>Óvoda!S251+Étkeztetés!R270</f>
        <v>0</v>
      </c>
      <c r="Q240" s="446">
        <f>Óvoda!T251+Étkeztetés!S270</f>
        <v>0</v>
      </c>
      <c r="R240" s="13">
        <f>Óvoda!U251+Étkeztetés!T270</f>
        <v>0</v>
      </c>
      <c r="S240" s="82">
        <f>Óvoda!V251+Étkeztetés!U270</f>
        <v>0</v>
      </c>
      <c r="T240" s="488">
        <f>Óvoda!W251+Étkeztetés!V270</f>
        <v>0</v>
      </c>
      <c r="U240" s="43">
        <f>Óvoda!X251+Étkeztetés!W270</f>
        <v>0</v>
      </c>
      <c r="V240" s="45">
        <f>Óvoda!Y251+Étkeztetés!X270</f>
        <v>0</v>
      </c>
    </row>
    <row r="241" spans="1:22" s="41" customFormat="1" hidden="1">
      <c r="A241" s="127" t="s">
        <v>301</v>
      </c>
      <c r="B241" s="53" t="s">
        <v>704</v>
      </c>
      <c r="C241" s="799" t="s">
        <v>890</v>
      </c>
      <c r="D241" s="800"/>
      <c r="E241" s="800"/>
      <c r="F241" s="400">
        <f>Óvoda!F252+Étkeztetés!F271</f>
        <v>0</v>
      </c>
      <c r="G241" s="400">
        <f>Óvoda!G252+Étkeztetés!G271</f>
        <v>0</v>
      </c>
      <c r="H241" s="576">
        <f>Óvoda!H252+Étkeztetés!H271</f>
        <v>0</v>
      </c>
      <c r="I241" s="463">
        <f>Óvoda!I252+Étkeztetés!I271</f>
        <v>0</v>
      </c>
      <c r="J241" s="43">
        <f>Óvoda!M252+Étkeztetés!L271</f>
        <v>0</v>
      </c>
      <c r="K241" s="13">
        <f>Óvoda!N252+Étkeztetés!M271</f>
        <v>0</v>
      </c>
      <c r="L241" s="13">
        <f>Óvoda!O252+Étkeztetés!N271</f>
        <v>0</v>
      </c>
      <c r="M241" s="13">
        <f>Óvoda!P252+Étkeztetés!O271</f>
        <v>0</v>
      </c>
      <c r="N241" s="82">
        <f>Óvoda!Q252+Étkeztetés!P271</f>
        <v>0</v>
      </c>
      <c r="O241" s="551">
        <f>Óvoda!R252+Étkeztetés!Q271</f>
        <v>0</v>
      </c>
      <c r="P241" s="540">
        <f>Óvoda!S252+Étkeztetés!R271</f>
        <v>0</v>
      </c>
      <c r="Q241" s="446">
        <f>Óvoda!T252+Étkeztetés!S271</f>
        <v>0</v>
      </c>
      <c r="R241" s="13">
        <f>Óvoda!U252+Étkeztetés!T271</f>
        <v>0</v>
      </c>
      <c r="S241" s="82">
        <f>Óvoda!V252+Étkeztetés!U271</f>
        <v>0</v>
      </c>
      <c r="T241" s="488">
        <f>Óvoda!W252+Étkeztetés!V271</f>
        <v>0</v>
      </c>
      <c r="U241" s="43">
        <f>Óvoda!X252+Étkeztetés!W271</f>
        <v>0</v>
      </c>
      <c r="V241" s="45">
        <f>Óvoda!Y252+Étkeztetés!X271</f>
        <v>0</v>
      </c>
    </row>
    <row r="242" spans="1:22" s="41" customFormat="1" hidden="1">
      <c r="A242" s="127" t="s">
        <v>302</v>
      </c>
      <c r="B242" s="53" t="s">
        <v>705</v>
      </c>
      <c r="C242" s="799" t="s">
        <v>303</v>
      </c>
      <c r="D242" s="800"/>
      <c r="E242" s="800"/>
      <c r="F242" s="400">
        <f>Óvoda!F253+Étkeztetés!F272</f>
        <v>0</v>
      </c>
      <c r="G242" s="400">
        <f>Óvoda!G253+Étkeztetés!G272</f>
        <v>0</v>
      </c>
      <c r="H242" s="576">
        <f>Óvoda!H253+Étkeztetés!H272</f>
        <v>0</v>
      </c>
      <c r="I242" s="463">
        <f>Óvoda!I253+Étkeztetés!I272</f>
        <v>0</v>
      </c>
      <c r="J242" s="43">
        <f>Óvoda!M253+Étkeztetés!L272</f>
        <v>0</v>
      </c>
      <c r="K242" s="13">
        <f>Óvoda!N253+Étkeztetés!M272</f>
        <v>0</v>
      </c>
      <c r="L242" s="13">
        <f>Óvoda!O253+Étkeztetés!N272</f>
        <v>0</v>
      </c>
      <c r="M242" s="13">
        <f>Óvoda!P253+Étkeztetés!O272</f>
        <v>0</v>
      </c>
      <c r="N242" s="82">
        <f>Óvoda!Q253+Étkeztetés!P272</f>
        <v>0</v>
      </c>
      <c r="O242" s="551">
        <f>Óvoda!R253+Étkeztetés!Q272</f>
        <v>0</v>
      </c>
      <c r="P242" s="540">
        <f>Óvoda!S253+Étkeztetés!R272</f>
        <v>0</v>
      </c>
      <c r="Q242" s="446">
        <f>Óvoda!T253+Étkeztetés!S272</f>
        <v>0</v>
      </c>
      <c r="R242" s="13">
        <f>Óvoda!U253+Étkeztetés!T272</f>
        <v>0</v>
      </c>
      <c r="S242" s="82">
        <f>Óvoda!V253+Étkeztetés!U272</f>
        <v>0</v>
      </c>
      <c r="T242" s="488">
        <f>Óvoda!W253+Étkeztetés!V272</f>
        <v>0</v>
      </c>
      <c r="U242" s="43">
        <f>Óvoda!X253+Étkeztetés!W272</f>
        <v>0</v>
      </c>
      <c r="V242" s="45">
        <f>Óvoda!Y253+Étkeztetés!X272</f>
        <v>0</v>
      </c>
    </row>
    <row r="243" spans="1:22" s="41" customFormat="1" hidden="1">
      <c r="A243" s="127" t="s">
        <v>891</v>
      </c>
      <c r="B243" s="53" t="s">
        <v>892</v>
      </c>
      <c r="C243" s="799" t="s">
        <v>894</v>
      </c>
      <c r="D243" s="800"/>
      <c r="E243" s="800"/>
      <c r="F243" s="400">
        <f>Óvoda!F254+Étkeztetés!F273</f>
        <v>0</v>
      </c>
      <c r="G243" s="400">
        <f>Óvoda!G254+Étkeztetés!G273</f>
        <v>0</v>
      </c>
      <c r="H243" s="576">
        <f>Óvoda!H254+Étkeztetés!H273</f>
        <v>0</v>
      </c>
      <c r="I243" s="463">
        <f>Óvoda!I254+Étkeztetés!I273</f>
        <v>0</v>
      </c>
      <c r="J243" s="43">
        <f>Óvoda!M254+Étkeztetés!L273</f>
        <v>0</v>
      </c>
      <c r="K243" s="13">
        <f>Óvoda!N254+Étkeztetés!M273</f>
        <v>0</v>
      </c>
      <c r="L243" s="13">
        <f>Óvoda!O254+Étkeztetés!N273</f>
        <v>0</v>
      </c>
      <c r="M243" s="13">
        <f>Óvoda!P254+Étkeztetés!O273</f>
        <v>0</v>
      </c>
      <c r="N243" s="82">
        <f>Óvoda!Q254+Étkeztetés!P273</f>
        <v>0</v>
      </c>
      <c r="O243" s="551">
        <f>Óvoda!R254+Étkeztetés!Q273</f>
        <v>0</v>
      </c>
      <c r="P243" s="540">
        <f>Óvoda!S254+Étkeztetés!R273</f>
        <v>0</v>
      </c>
      <c r="Q243" s="446">
        <f>Óvoda!T254+Étkeztetés!S273</f>
        <v>0</v>
      </c>
      <c r="R243" s="13">
        <f>Óvoda!U254+Étkeztetés!T273</f>
        <v>0</v>
      </c>
      <c r="S243" s="82">
        <f>Óvoda!V254+Étkeztetés!U273</f>
        <v>0</v>
      </c>
      <c r="T243" s="488">
        <f>Óvoda!W254+Étkeztetés!V273</f>
        <v>0</v>
      </c>
      <c r="U243" s="43">
        <f>Óvoda!X254+Étkeztetés!W273</f>
        <v>0</v>
      </c>
      <c r="V243" s="45">
        <f>Óvoda!Y254+Étkeztetés!X273</f>
        <v>0</v>
      </c>
    </row>
    <row r="244" spans="1:22" s="41" customFormat="1" hidden="1">
      <c r="A244" s="127"/>
      <c r="B244" s="53" t="s">
        <v>893</v>
      </c>
      <c r="C244" s="799" t="s">
        <v>895</v>
      </c>
      <c r="D244" s="800"/>
      <c r="E244" s="800"/>
      <c r="F244" s="400">
        <f>Óvoda!F255+Étkeztetés!F274</f>
        <v>0</v>
      </c>
      <c r="G244" s="400">
        <f>Óvoda!G255+Étkeztetés!G274</f>
        <v>0</v>
      </c>
      <c r="H244" s="576">
        <f>Óvoda!H255+Étkeztetés!H274</f>
        <v>0</v>
      </c>
      <c r="I244" s="463">
        <f>Óvoda!I255+Étkeztetés!I274</f>
        <v>0</v>
      </c>
      <c r="J244" s="43">
        <f>Óvoda!M255+Étkeztetés!L274</f>
        <v>0</v>
      </c>
      <c r="K244" s="13">
        <f>Óvoda!N255+Étkeztetés!M274</f>
        <v>0</v>
      </c>
      <c r="L244" s="13">
        <f>Óvoda!O255+Étkeztetés!N274</f>
        <v>0</v>
      </c>
      <c r="M244" s="13">
        <f>Óvoda!P255+Étkeztetés!O274</f>
        <v>0</v>
      </c>
      <c r="N244" s="82">
        <f>Óvoda!Q255+Étkeztetés!P274</f>
        <v>0</v>
      </c>
      <c r="O244" s="551">
        <f>Óvoda!R255+Étkeztetés!Q274</f>
        <v>0</v>
      </c>
      <c r="P244" s="540">
        <f>Óvoda!S255+Étkeztetés!R274</f>
        <v>0</v>
      </c>
      <c r="Q244" s="446">
        <f>Óvoda!T255+Étkeztetés!S274</f>
        <v>0</v>
      </c>
      <c r="R244" s="13">
        <f>Óvoda!U255+Étkeztetés!T274</f>
        <v>0</v>
      </c>
      <c r="S244" s="82">
        <f>Óvoda!V255+Étkeztetés!U274</f>
        <v>0</v>
      </c>
      <c r="T244" s="488">
        <f>Óvoda!W255+Étkeztetés!V274</f>
        <v>0</v>
      </c>
      <c r="U244" s="43">
        <f>Óvoda!X255+Étkeztetés!W274</f>
        <v>0</v>
      </c>
      <c r="V244" s="45">
        <f>Óvoda!Y255+Étkeztetés!X274</f>
        <v>0</v>
      </c>
    </row>
    <row r="245" spans="1:22" s="209" customFormat="1" hidden="1">
      <c r="A245" s="127" t="s">
        <v>897</v>
      </c>
      <c r="B245" s="189" t="s">
        <v>896</v>
      </c>
      <c r="C245" s="198"/>
      <c r="D245" s="780" t="s">
        <v>900</v>
      </c>
      <c r="E245" s="780"/>
      <c r="F245" s="398">
        <f>Óvoda!F256+Étkeztetés!F275</f>
        <v>0</v>
      </c>
      <c r="G245" s="398">
        <f>Óvoda!G256+Étkeztetés!G275</f>
        <v>0</v>
      </c>
      <c r="H245" s="574">
        <f>Óvoda!H256+Étkeztetés!H275</f>
        <v>0</v>
      </c>
      <c r="I245" s="461">
        <f>Óvoda!I256+Étkeztetés!I275</f>
        <v>0</v>
      </c>
      <c r="J245" s="192">
        <f>Óvoda!M256+Étkeztetés!L275</f>
        <v>0</v>
      </c>
      <c r="K245" s="193">
        <f>Óvoda!N256+Étkeztetés!M275</f>
        <v>0</v>
      </c>
      <c r="L245" s="193">
        <f>Óvoda!O256+Étkeztetés!N275</f>
        <v>0</v>
      </c>
      <c r="M245" s="193">
        <f>Óvoda!P256+Étkeztetés!O275</f>
        <v>0</v>
      </c>
      <c r="N245" s="194">
        <f>Óvoda!Q256+Étkeztetés!P275</f>
        <v>0</v>
      </c>
      <c r="O245" s="549">
        <f>Óvoda!R256+Étkeztetés!Q275</f>
        <v>0</v>
      </c>
      <c r="P245" s="538">
        <f>Óvoda!S256+Étkeztetés!R275</f>
        <v>0</v>
      </c>
      <c r="Q245" s="444">
        <f>Óvoda!T256+Étkeztetés!S275</f>
        <v>0</v>
      </c>
      <c r="R245" s="193">
        <f>Óvoda!U256+Étkeztetés!T275</f>
        <v>0</v>
      </c>
      <c r="S245" s="194">
        <f>Óvoda!V256+Étkeztetés!U275</f>
        <v>0</v>
      </c>
      <c r="T245" s="492">
        <f>Óvoda!W256+Étkeztetés!V275</f>
        <v>0</v>
      </c>
      <c r="U245" s="192">
        <f>Óvoda!X256+Étkeztetés!W275</f>
        <v>0</v>
      </c>
      <c r="V245" s="195">
        <f>Óvoda!Y256+Étkeztetés!X275</f>
        <v>0</v>
      </c>
    </row>
    <row r="246" spans="1:22" s="209" customFormat="1" hidden="1">
      <c r="A246" s="127" t="s">
        <v>898</v>
      </c>
      <c r="B246" s="189" t="s">
        <v>899</v>
      </c>
      <c r="C246" s="198"/>
      <c r="D246" s="780" t="s">
        <v>901</v>
      </c>
      <c r="E246" s="780"/>
      <c r="F246" s="398">
        <f>Óvoda!F257+Étkeztetés!F276</f>
        <v>0</v>
      </c>
      <c r="G246" s="398">
        <f>Óvoda!G257+Étkeztetés!G276</f>
        <v>0</v>
      </c>
      <c r="H246" s="574">
        <f>Óvoda!H257+Étkeztetés!H276</f>
        <v>0</v>
      </c>
      <c r="I246" s="461">
        <f>Óvoda!I257+Étkeztetés!I276</f>
        <v>0</v>
      </c>
      <c r="J246" s="192">
        <f>Óvoda!M257+Étkeztetés!L276</f>
        <v>0</v>
      </c>
      <c r="K246" s="193">
        <f>Óvoda!N257+Étkeztetés!M276</f>
        <v>0</v>
      </c>
      <c r="L246" s="193">
        <f>Óvoda!O257+Étkeztetés!N276</f>
        <v>0</v>
      </c>
      <c r="M246" s="193">
        <f>Óvoda!P257+Étkeztetés!O276</f>
        <v>0</v>
      </c>
      <c r="N246" s="194">
        <f>Óvoda!Q257+Étkeztetés!P276</f>
        <v>0</v>
      </c>
      <c r="O246" s="549">
        <f>Óvoda!R257+Étkeztetés!Q276</f>
        <v>0</v>
      </c>
      <c r="P246" s="538">
        <f>Óvoda!S257+Étkeztetés!R276</f>
        <v>0</v>
      </c>
      <c r="Q246" s="444">
        <f>Óvoda!T257+Étkeztetés!S276</f>
        <v>0</v>
      </c>
      <c r="R246" s="193">
        <f>Óvoda!U257+Étkeztetés!T276</f>
        <v>0</v>
      </c>
      <c r="S246" s="194">
        <f>Óvoda!V257+Étkeztetés!U276</f>
        <v>0</v>
      </c>
      <c r="T246" s="492">
        <f>Óvoda!W257+Étkeztetés!V276</f>
        <v>0</v>
      </c>
      <c r="U246" s="192">
        <f>Óvoda!X257+Étkeztetés!W276</f>
        <v>0</v>
      </c>
      <c r="V246" s="195">
        <f>Óvoda!Y257+Étkeztetés!X276</f>
        <v>0</v>
      </c>
    </row>
    <row r="247" spans="1:22" hidden="1">
      <c r="B247" s="92" t="s">
        <v>709</v>
      </c>
      <c r="C247" s="769" t="s">
        <v>304</v>
      </c>
      <c r="D247" s="770"/>
      <c r="E247" s="770"/>
      <c r="F247" s="399">
        <f>Óvoda!F258+Étkeztetés!F277</f>
        <v>0</v>
      </c>
      <c r="G247" s="399">
        <f>Óvoda!G258+Étkeztetés!G277</f>
        <v>0</v>
      </c>
      <c r="H247" s="575">
        <f>Óvoda!H258+Étkeztetés!H277</f>
        <v>0</v>
      </c>
      <c r="I247" s="462">
        <f>Óvoda!I258+Étkeztetés!I277</f>
        <v>0</v>
      </c>
      <c r="J247" s="97">
        <f>Óvoda!M258+Étkeztetés!L277</f>
        <v>0</v>
      </c>
      <c r="K247" s="95">
        <f>Óvoda!N258+Étkeztetés!M277</f>
        <v>0</v>
      </c>
      <c r="L247" s="95">
        <f>Óvoda!O258+Étkeztetés!N277</f>
        <v>0</v>
      </c>
      <c r="M247" s="95">
        <f>Óvoda!P258+Étkeztetés!O277</f>
        <v>0</v>
      </c>
      <c r="N247" s="98">
        <f>Óvoda!Q258+Étkeztetés!P277</f>
        <v>0</v>
      </c>
      <c r="O247" s="550">
        <f>Óvoda!R258+Étkeztetés!Q277</f>
        <v>0</v>
      </c>
      <c r="P247" s="539">
        <f>Óvoda!S258+Étkeztetés!R277</f>
        <v>0</v>
      </c>
      <c r="Q247" s="445">
        <f>Óvoda!T258+Étkeztetés!S277</f>
        <v>0</v>
      </c>
      <c r="R247" s="95">
        <f>Óvoda!U258+Étkeztetés!T277</f>
        <v>0</v>
      </c>
      <c r="S247" s="98">
        <f>Óvoda!V258+Étkeztetés!U277</f>
        <v>0</v>
      </c>
      <c r="T247" s="489">
        <f>Óvoda!W258+Étkeztetés!V277</f>
        <v>0</v>
      </c>
      <c r="U247" s="97">
        <f>Óvoda!X258+Étkeztetés!W277</f>
        <v>0</v>
      </c>
      <c r="V247" s="99">
        <f>Óvoda!Y258+Étkeztetés!X277</f>
        <v>0</v>
      </c>
    </row>
    <row r="248" spans="1:22" s="41" customFormat="1" hidden="1">
      <c r="A248" s="127" t="s">
        <v>305</v>
      </c>
      <c r="B248" s="196" t="s">
        <v>710</v>
      </c>
      <c r="C248" s="804" t="s">
        <v>385</v>
      </c>
      <c r="D248" s="805"/>
      <c r="E248" s="805"/>
      <c r="F248" s="401">
        <f>Óvoda!F259+Étkeztetés!F278</f>
        <v>0</v>
      </c>
      <c r="G248" s="401">
        <f>Óvoda!G259+Étkeztetés!G278</f>
        <v>0</v>
      </c>
      <c r="H248" s="577">
        <f>Óvoda!H259+Étkeztetés!H278</f>
        <v>0</v>
      </c>
      <c r="I248" s="464">
        <f>Óvoda!I259+Étkeztetés!I278</f>
        <v>0</v>
      </c>
      <c r="J248" s="215">
        <f>Óvoda!M259+Étkeztetés!L278</f>
        <v>0</v>
      </c>
      <c r="K248" s="213">
        <f>Óvoda!N259+Étkeztetés!M278</f>
        <v>0</v>
      </c>
      <c r="L248" s="213">
        <f>Óvoda!O259+Étkeztetés!N278</f>
        <v>0</v>
      </c>
      <c r="M248" s="213">
        <f>Óvoda!P259+Étkeztetés!O278</f>
        <v>0</v>
      </c>
      <c r="N248" s="216">
        <f>Óvoda!Q259+Étkeztetés!P278</f>
        <v>0</v>
      </c>
      <c r="O248" s="556">
        <f>Óvoda!R259+Étkeztetés!Q278</f>
        <v>0</v>
      </c>
      <c r="P248" s="545">
        <f>Óvoda!S259+Étkeztetés!R278</f>
        <v>0</v>
      </c>
      <c r="Q248" s="451">
        <f>Óvoda!T259+Étkeztetés!S278</f>
        <v>0</v>
      </c>
      <c r="R248" s="213">
        <f>Óvoda!U259+Étkeztetés!T278</f>
        <v>0</v>
      </c>
      <c r="S248" s="216">
        <f>Óvoda!V259+Étkeztetés!U278</f>
        <v>0</v>
      </c>
      <c r="T248" s="560">
        <f>Óvoda!W259+Étkeztetés!V278</f>
        <v>0</v>
      </c>
      <c r="U248" s="215">
        <f>Óvoda!X259+Étkeztetés!W278</f>
        <v>0</v>
      </c>
      <c r="V248" s="214">
        <f>Óvoda!Y259+Étkeztetés!X278</f>
        <v>0</v>
      </c>
    </row>
    <row r="249" spans="1:22" s="41" customFormat="1" hidden="1">
      <c r="A249" s="127" t="s">
        <v>306</v>
      </c>
      <c r="B249" s="196" t="s">
        <v>711</v>
      </c>
      <c r="C249" s="804" t="s">
        <v>386</v>
      </c>
      <c r="D249" s="805"/>
      <c r="E249" s="805"/>
      <c r="F249" s="401">
        <f>Óvoda!F260+Étkeztetés!F279</f>
        <v>0</v>
      </c>
      <c r="G249" s="401">
        <f>Óvoda!G260+Étkeztetés!G279</f>
        <v>0</v>
      </c>
      <c r="H249" s="577">
        <f>Óvoda!H260+Étkeztetés!H279</f>
        <v>0</v>
      </c>
      <c r="I249" s="464">
        <f>Óvoda!I260+Étkeztetés!I279</f>
        <v>0</v>
      </c>
      <c r="J249" s="215">
        <f>Óvoda!M260+Étkeztetés!L279</f>
        <v>0</v>
      </c>
      <c r="K249" s="213">
        <f>Óvoda!N260+Étkeztetés!M279</f>
        <v>0</v>
      </c>
      <c r="L249" s="213">
        <f>Óvoda!O260+Étkeztetés!N279</f>
        <v>0</v>
      </c>
      <c r="M249" s="213">
        <f>Óvoda!P260+Étkeztetés!O279</f>
        <v>0</v>
      </c>
      <c r="N249" s="216">
        <f>Óvoda!Q260+Étkeztetés!P279</f>
        <v>0</v>
      </c>
      <c r="O249" s="556">
        <f>Óvoda!R260+Étkeztetés!Q279</f>
        <v>0</v>
      </c>
      <c r="P249" s="545">
        <f>Óvoda!S260+Étkeztetés!R279</f>
        <v>0</v>
      </c>
      <c r="Q249" s="451">
        <f>Óvoda!T260+Étkeztetés!S279</f>
        <v>0</v>
      </c>
      <c r="R249" s="213">
        <f>Óvoda!U260+Étkeztetés!T279</f>
        <v>0</v>
      </c>
      <c r="S249" s="216">
        <f>Óvoda!V260+Étkeztetés!U279</f>
        <v>0</v>
      </c>
      <c r="T249" s="560">
        <f>Óvoda!W260+Étkeztetés!V279</f>
        <v>0</v>
      </c>
      <c r="U249" s="215">
        <f>Óvoda!X260+Étkeztetés!W279</f>
        <v>0</v>
      </c>
      <c r="V249" s="214">
        <f>Óvoda!Y260+Étkeztetés!X279</f>
        <v>0</v>
      </c>
    </row>
    <row r="250" spans="1:22" s="41" customFormat="1" hidden="1">
      <c r="A250" s="127" t="s">
        <v>307</v>
      </c>
      <c r="B250" s="196" t="s">
        <v>712</v>
      </c>
      <c r="C250" s="804" t="s">
        <v>308</v>
      </c>
      <c r="D250" s="805"/>
      <c r="E250" s="805"/>
      <c r="F250" s="401">
        <f>Óvoda!F261+Étkeztetés!F280</f>
        <v>0</v>
      </c>
      <c r="G250" s="401">
        <f>Óvoda!G261+Étkeztetés!G280</f>
        <v>0</v>
      </c>
      <c r="H250" s="577">
        <f>Óvoda!H261+Étkeztetés!H280</f>
        <v>0</v>
      </c>
      <c r="I250" s="464">
        <f>Óvoda!I261+Étkeztetés!I280</f>
        <v>0</v>
      </c>
      <c r="J250" s="215">
        <f>Óvoda!M261+Étkeztetés!L280</f>
        <v>0</v>
      </c>
      <c r="K250" s="213">
        <f>Óvoda!N261+Étkeztetés!M280</f>
        <v>0</v>
      </c>
      <c r="L250" s="213">
        <f>Óvoda!O261+Étkeztetés!N280</f>
        <v>0</v>
      </c>
      <c r="M250" s="213">
        <f>Óvoda!P261+Étkeztetés!O280</f>
        <v>0</v>
      </c>
      <c r="N250" s="216">
        <f>Óvoda!Q261+Étkeztetés!P280</f>
        <v>0</v>
      </c>
      <c r="O250" s="556">
        <f>Óvoda!R261+Étkeztetés!Q280</f>
        <v>0</v>
      </c>
      <c r="P250" s="545">
        <f>Óvoda!S261+Étkeztetés!R280</f>
        <v>0</v>
      </c>
      <c r="Q250" s="451">
        <f>Óvoda!T261+Étkeztetés!S280</f>
        <v>0</v>
      </c>
      <c r="R250" s="213">
        <f>Óvoda!U261+Étkeztetés!T280</f>
        <v>0</v>
      </c>
      <c r="S250" s="216">
        <f>Óvoda!V261+Étkeztetés!U280</f>
        <v>0</v>
      </c>
      <c r="T250" s="560">
        <f>Óvoda!W261+Étkeztetés!V280</f>
        <v>0</v>
      </c>
      <c r="U250" s="215">
        <f>Óvoda!X261+Étkeztetés!W280</f>
        <v>0</v>
      </c>
      <c r="V250" s="214">
        <f>Óvoda!Y261+Étkeztetés!X280</f>
        <v>0</v>
      </c>
    </row>
    <row r="251" spans="1:22" s="41" customFormat="1" hidden="1">
      <c r="A251" s="127" t="s">
        <v>309</v>
      </c>
      <c r="B251" s="196" t="s">
        <v>713</v>
      </c>
      <c r="C251" s="804" t="s">
        <v>310</v>
      </c>
      <c r="D251" s="805"/>
      <c r="E251" s="805"/>
      <c r="F251" s="401">
        <f>Óvoda!F262+Étkeztetés!F281</f>
        <v>0</v>
      </c>
      <c r="G251" s="401">
        <f>Óvoda!G262+Étkeztetés!G281</f>
        <v>0</v>
      </c>
      <c r="H251" s="577">
        <f>Óvoda!H262+Étkeztetés!H281</f>
        <v>0</v>
      </c>
      <c r="I251" s="464">
        <f>Óvoda!I262+Étkeztetés!I281</f>
        <v>0</v>
      </c>
      <c r="J251" s="215">
        <f>Óvoda!M262+Étkeztetés!L281</f>
        <v>0</v>
      </c>
      <c r="K251" s="213">
        <f>Óvoda!N262+Étkeztetés!M281</f>
        <v>0</v>
      </c>
      <c r="L251" s="213">
        <f>Óvoda!O262+Étkeztetés!N281</f>
        <v>0</v>
      </c>
      <c r="M251" s="213">
        <f>Óvoda!P262+Étkeztetés!O281</f>
        <v>0</v>
      </c>
      <c r="N251" s="216">
        <f>Óvoda!Q262+Étkeztetés!P281</f>
        <v>0</v>
      </c>
      <c r="O251" s="556">
        <f>Óvoda!R262+Étkeztetés!Q281</f>
        <v>0</v>
      </c>
      <c r="P251" s="545">
        <f>Óvoda!S262+Étkeztetés!R281</f>
        <v>0</v>
      </c>
      <c r="Q251" s="451">
        <f>Óvoda!T262+Étkeztetés!S281</f>
        <v>0</v>
      </c>
      <c r="R251" s="213">
        <f>Óvoda!U262+Étkeztetés!T281</f>
        <v>0</v>
      </c>
      <c r="S251" s="216">
        <f>Óvoda!V262+Étkeztetés!U281</f>
        <v>0</v>
      </c>
      <c r="T251" s="560">
        <f>Óvoda!W262+Étkeztetés!V281</f>
        <v>0</v>
      </c>
      <c r="U251" s="215">
        <f>Óvoda!X262+Étkeztetés!W281</f>
        <v>0</v>
      </c>
      <c r="V251" s="214">
        <f>Óvoda!Y262+Étkeztetés!X281</f>
        <v>0</v>
      </c>
    </row>
    <row r="252" spans="1:22" s="41" customFormat="1" hidden="1">
      <c r="A252" s="127" t="s">
        <v>311</v>
      </c>
      <c r="B252" s="196" t="s">
        <v>714</v>
      </c>
      <c r="C252" s="804" t="s">
        <v>387</v>
      </c>
      <c r="D252" s="805"/>
      <c r="E252" s="805"/>
      <c r="F252" s="401">
        <f>Óvoda!F263+Étkeztetés!F282</f>
        <v>0</v>
      </c>
      <c r="G252" s="401">
        <f>Óvoda!G263+Étkeztetés!G282</f>
        <v>0</v>
      </c>
      <c r="H252" s="577">
        <f>Óvoda!H263+Étkeztetés!H282</f>
        <v>0</v>
      </c>
      <c r="I252" s="464">
        <f>Óvoda!I263+Étkeztetés!I282</f>
        <v>0</v>
      </c>
      <c r="J252" s="215">
        <f>Óvoda!M263+Étkeztetés!L282</f>
        <v>0</v>
      </c>
      <c r="K252" s="213">
        <f>Óvoda!N263+Étkeztetés!M282</f>
        <v>0</v>
      </c>
      <c r="L252" s="213">
        <f>Óvoda!O263+Étkeztetés!N282</f>
        <v>0</v>
      </c>
      <c r="M252" s="213">
        <f>Óvoda!P263+Étkeztetés!O282</f>
        <v>0</v>
      </c>
      <c r="N252" s="216">
        <f>Óvoda!Q263+Étkeztetés!P282</f>
        <v>0</v>
      </c>
      <c r="O252" s="556">
        <f>Óvoda!R263+Étkeztetés!Q282</f>
        <v>0</v>
      </c>
      <c r="P252" s="545">
        <f>Óvoda!S263+Étkeztetés!R282</f>
        <v>0</v>
      </c>
      <c r="Q252" s="451">
        <f>Óvoda!T263+Étkeztetés!S282</f>
        <v>0</v>
      </c>
      <c r="R252" s="213">
        <f>Óvoda!U263+Étkeztetés!T282</f>
        <v>0</v>
      </c>
      <c r="S252" s="216">
        <f>Óvoda!V263+Étkeztetés!U282</f>
        <v>0</v>
      </c>
      <c r="T252" s="560">
        <f>Óvoda!W263+Étkeztetés!V282</f>
        <v>0</v>
      </c>
      <c r="U252" s="215">
        <f>Óvoda!X263+Étkeztetés!W282</f>
        <v>0</v>
      </c>
      <c r="V252" s="214">
        <f>Óvoda!Y263+Étkeztetés!X282</f>
        <v>0</v>
      </c>
    </row>
    <row r="253" spans="1:22" hidden="1">
      <c r="A253" s="127" t="s">
        <v>313</v>
      </c>
      <c r="B253" s="92" t="s">
        <v>715</v>
      </c>
      <c r="C253" s="769" t="s">
        <v>312</v>
      </c>
      <c r="D253" s="770"/>
      <c r="E253" s="770"/>
      <c r="F253" s="399">
        <f>Óvoda!F264+Étkeztetés!F283</f>
        <v>0</v>
      </c>
      <c r="G253" s="399">
        <f>Óvoda!G264+Étkeztetés!G283</f>
        <v>0</v>
      </c>
      <c r="H253" s="575">
        <f>Óvoda!H264+Étkeztetés!H283</f>
        <v>0</v>
      </c>
      <c r="I253" s="462">
        <f>Óvoda!I264+Étkeztetés!I283</f>
        <v>0</v>
      </c>
      <c r="J253" s="97">
        <f>Óvoda!M264+Étkeztetés!L283</f>
        <v>0</v>
      </c>
      <c r="K253" s="95">
        <f>Óvoda!N264+Étkeztetés!M283</f>
        <v>0</v>
      </c>
      <c r="L253" s="95">
        <f>Óvoda!O264+Étkeztetés!N283</f>
        <v>0</v>
      </c>
      <c r="M253" s="95">
        <f>Óvoda!P264+Étkeztetés!O283</f>
        <v>0</v>
      </c>
      <c r="N253" s="98">
        <f>Óvoda!Q264+Étkeztetés!P283</f>
        <v>0</v>
      </c>
      <c r="O253" s="550">
        <f>Óvoda!R264+Étkeztetés!Q283</f>
        <v>0</v>
      </c>
      <c r="P253" s="539">
        <f>Óvoda!S264+Étkeztetés!R283</f>
        <v>0</v>
      </c>
      <c r="Q253" s="445">
        <f>Óvoda!T264+Étkeztetés!S283</f>
        <v>0</v>
      </c>
      <c r="R253" s="95">
        <f>Óvoda!U264+Étkeztetés!T283</f>
        <v>0</v>
      </c>
      <c r="S253" s="98">
        <f>Óvoda!V264+Étkeztetés!U283</f>
        <v>0</v>
      </c>
      <c r="T253" s="489">
        <f>Óvoda!W264+Étkeztetés!V283</f>
        <v>0</v>
      </c>
      <c r="U253" s="97">
        <f>Óvoda!X264+Étkeztetés!W283</f>
        <v>0</v>
      </c>
      <c r="V253" s="99">
        <f>Óvoda!Y264+Étkeztetés!X283</f>
        <v>0</v>
      </c>
    </row>
    <row r="254" spans="1:22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>
        <f>Óvoda!F265+Étkeztetés!F284</f>
        <v>0</v>
      </c>
      <c r="G254" s="399">
        <f>Óvoda!G265+Étkeztetés!G284</f>
        <v>0</v>
      </c>
      <c r="H254" s="575">
        <f>Óvoda!H265+Étkeztetés!H284</f>
        <v>0</v>
      </c>
      <c r="I254" s="462">
        <f>Óvoda!I265+Étkeztetés!I284</f>
        <v>0</v>
      </c>
      <c r="J254" s="97">
        <f>Óvoda!M265+Étkeztetés!L284</f>
        <v>0</v>
      </c>
      <c r="K254" s="95">
        <f>Óvoda!N265+Étkeztetés!M284</f>
        <v>0</v>
      </c>
      <c r="L254" s="95">
        <f>Óvoda!O265+Étkeztetés!N284</f>
        <v>0</v>
      </c>
      <c r="M254" s="95">
        <f>Óvoda!P265+Étkeztetés!O284</f>
        <v>0</v>
      </c>
      <c r="N254" s="98">
        <f>Óvoda!Q265+Étkeztetés!P284</f>
        <v>0</v>
      </c>
      <c r="O254" s="550">
        <f>Óvoda!R265+Étkeztetés!Q284</f>
        <v>0</v>
      </c>
      <c r="P254" s="539">
        <f>Óvoda!S265+Étkeztetés!R284</f>
        <v>0</v>
      </c>
      <c r="Q254" s="445">
        <f>Óvoda!T265+Étkeztetés!S284</f>
        <v>0</v>
      </c>
      <c r="R254" s="95">
        <f>Óvoda!U265+Étkeztetés!T284</f>
        <v>0</v>
      </c>
      <c r="S254" s="98">
        <f>Óvoda!V265+Étkeztetés!U284</f>
        <v>0</v>
      </c>
      <c r="T254" s="489">
        <f>Óvoda!W265+Étkeztetés!V284</f>
        <v>0</v>
      </c>
      <c r="U254" s="97">
        <f>Óvoda!X265+Étkeztetés!W284</f>
        <v>0</v>
      </c>
      <c r="V254" s="99">
        <f>Óvoda!Y265+Étkeztetés!X284</f>
        <v>0</v>
      </c>
    </row>
    <row r="255" spans="1:22" ht="15.75" thickBot="1">
      <c r="B255" s="806" t="s">
        <v>314</v>
      </c>
      <c r="C255" s="807"/>
      <c r="D255" s="807"/>
      <c r="E255" s="807"/>
      <c r="F255" s="396">
        <f>Óvoda!F266+Étkeztetés!F285</f>
        <v>89238427.269999996</v>
      </c>
      <c r="G255" s="396">
        <f>Óvoda!G266+Étkeztetés!G285</f>
        <v>89240100</v>
      </c>
      <c r="H255" s="572">
        <f>Óvoda!H266+Étkeztetés!H285</f>
        <v>88979593.960000008</v>
      </c>
      <c r="I255" s="459">
        <f>Óvoda!I266+Étkeztetés!I285</f>
        <v>89387116.320000008</v>
      </c>
      <c r="J255" s="89">
        <f>Óvoda!M266+Étkeztetés!L285</f>
        <v>5144123</v>
      </c>
      <c r="K255" s="87">
        <f>Óvoda!N266+Étkeztetés!M285</f>
        <v>6710128</v>
      </c>
      <c r="L255" s="87">
        <f>Óvoda!O266+Étkeztetés!N285</f>
        <v>9324622</v>
      </c>
      <c r="M255" s="87">
        <f>Óvoda!P266+Étkeztetés!O285</f>
        <v>6264634</v>
      </c>
      <c r="N255" s="90">
        <f>Óvoda!Q266+Étkeztetés!P285</f>
        <v>7609083</v>
      </c>
      <c r="O255" s="547">
        <f>Óvoda!R266+Étkeztetés!Q285</f>
        <v>8324147</v>
      </c>
      <c r="P255" s="536">
        <f>Óvoda!S266+Étkeztetés!R285</f>
        <v>43376737</v>
      </c>
      <c r="Q255" s="442">
        <f>Óvoda!T266+Étkeztetés!S285</f>
        <v>6563939</v>
      </c>
      <c r="R255" s="87">
        <f>Óvoda!U266+Étkeztetés!T285</f>
        <v>6322443</v>
      </c>
      <c r="S255" s="90">
        <f>Óvoda!V266+Étkeztetés!U285</f>
        <v>7554740</v>
      </c>
      <c r="T255" s="486">
        <f>Óvoda!W266+Étkeztetés!V285</f>
        <v>8532815.8399999999</v>
      </c>
      <c r="U255" s="89">
        <f>Óvoda!X266+Étkeztetés!W285</f>
        <v>8026813.5200000005</v>
      </c>
      <c r="V255" s="91">
        <f>Óvoda!Y266+Étkeztetés!X285</f>
        <v>8310025.9600000009</v>
      </c>
    </row>
    <row r="256" spans="1:22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5"/>
      <c r="C257" s="26"/>
      <c r="D257" s="26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I2:I4"/>
    <mergeCell ref="F2:F4"/>
    <mergeCell ref="H2:H4"/>
    <mergeCell ref="G2:G4"/>
    <mergeCell ref="J3:S3"/>
    <mergeCell ref="T3:V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AA73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3" sqref="M3:V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0" width="17.5703125" style="12" customWidth="1"/>
    <col min="11" max="11" width="13.5703125" style="12" customWidth="1"/>
    <col min="12" max="12" width="13" style="12" customWidth="1"/>
    <col min="13" max="17" width="10.7109375" style="12" bestFit="1" customWidth="1"/>
    <col min="18" max="18" width="10.140625" style="12" bestFit="1" customWidth="1"/>
    <col min="19" max="19" width="11.28515625" style="12" bestFit="1" customWidth="1"/>
    <col min="20" max="22" width="10.140625" style="12" bestFit="1" customWidth="1"/>
    <col min="23" max="24" width="10.7109375" style="12" bestFit="1" customWidth="1"/>
    <col min="25" max="25" width="11.28515625" style="12" bestFit="1" customWidth="1"/>
    <col min="26" max="16384" width="9.140625" style="17"/>
  </cols>
  <sheetData>
    <row r="1" spans="1:26" ht="15.75" thickBot="1">
      <c r="Y1" s="11" t="s">
        <v>827</v>
      </c>
    </row>
    <row r="2" spans="1:26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1125</v>
      </c>
      <c r="J2" s="757" t="s">
        <v>1128</v>
      </c>
      <c r="K2" s="757"/>
      <c r="L2" s="758"/>
      <c r="M2" s="756" t="s">
        <v>1127</v>
      </c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98"/>
    </row>
    <row r="3" spans="1:26" ht="22.5" customHeight="1">
      <c r="B3" s="752"/>
      <c r="C3" s="753"/>
      <c r="D3" s="753"/>
      <c r="E3" s="753"/>
      <c r="F3" s="752"/>
      <c r="G3" s="752"/>
      <c r="H3" s="861"/>
      <c r="I3" s="866"/>
      <c r="J3" s="870" t="s">
        <v>981</v>
      </c>
      <c r="K3" s="738" t="s">
        <v>982</v>
      </c>
      <c r="L3" s="846" t="s">
        <v>980</v>
      </c>
      <c r="M3" s="794" t="s">
        <v>1095</v>
      </c>
      <c r="N3" s="795"/>
      <c r="O3" s="795"/>
      <c r="P3" s="795"/>
      <c r="Q3" s="795"/>
      <c r="R3" s="795"/>
      <c r="S3" s="795"/>
      <c r="T3" s="795"/>
      <c r="U3" s="795"/>
      <c r="V3" s="795"/>
      <c r="W3" s="796" t="s">
        <v>1092</v>
      </c>
      <c r="X3" s="795"/>
      <c r="Y3" s="797"/>
    </row>
    <row r="4" spans="1:26" ht="42" customHeight="1" thickBot="1">
      <c r="B4" s="754"/>
      <c r="C4" s="755"/>
      <c r="D4" s="755"/>
      <c r="E4" s="755"/>
      <c r="F4" s="754"/>
      <c r="G4" s="754"/>
      <c r="H4" s="862"/>
      <c r="I4" s="867"/>
      <c r="J4" s="869"/>
      <c r="K4" s="739"/>
      <c r="L4" s="847"/>
      <c r="M4" s="131" t="s">
        <v>593</v>
      </c>
      <c r="N4" s="65" t="s">
        <v>594</v>
      </c>
      <c r="O4" s="65" t="s">
        <v>595</v>
      </c>
      <c r="P4" s="65" t="s">
        <v>596</v>
      </c>
      <c r="Q4" s="386" t="s">
        <v>597</v>
      </c>
      <c r="R4" s="546" t="s">
        <v>598</v>
      </c>
      <c r="S4" s="535" t="s">
        <v>1107</v>
      </c>
      <c r="T4" s="557" t="s">
        <v>599</v>
      </c>
      <c r="U4" s="83" t="s">
        <v>600</v>
      </c>
      <c r="V4" s="652" t="s">
        <v>601</v>
      </c>
      <c r="W4" s="485" t="s">
        <v>602</v>
      </c>
      <c r="X4" s="651" t="s">
        <v>603</v>
      </c>
      <c r="Y4" s="66" t="s">
        <v>604</v>
      </c>
    </row>
    <row r="5" spans="1:26" ht="15.75" thickBot="1">
      <c r="B5" s="84" t="s">
        <v>118</v>
      </c>
      <c r="C5" s="834" t="s">
        <v>119</v>
      </c>
      <c r="D5" s="835"/>
      <c r="E5" s="835"/>
      <c r="F5" s="396">
        <f t="shared" ref="F5:H5" si="0">F6+F20</f>
        <v>48637915</v>
      </c>
      <c r="G5" s="396">
        <f t="shared" ref="G5" si="1">G6+G20</f>
        <v>48637915</v>
      </c>
      <c r="H5" s="572">
        <f t="shared" si="0"/>
        <v>47719800</v>
      </c>
      <c r="I5" s="459">
        <f t="shared" ref="I5:Y5" si="2">I6+I20</f>
        <v>48014484</v>
      </c>
      <c r="J5" s="89">
        <f t="shared" si="2"/>
        <v>301000</v>
      </c>
      <c r="K5" s="87">
        <f t="shared" si="2"/>
        <v>47713484</v>
      </c>
      <c r="L5" s="87">
        <f t="shared" si="2"/>
        <v>0</v>
      </c>
      <c r="M5" s="86">
        <f t="shared" si="2"/>
        <v>3778920</v>
      </c>
      <c r="N5" s="87">
        <f t="shared" si="2"/>
        <v>3897639</v>
      </c>
      <c r="O5" s="87">
        <f t="shared" si="2"/>
        <v>3963180</v>
      </c>
      <c r="P5" s="87">
        <f t="shared" si="2"/>
        <v>3993495</v>
      </c>
      <c r="Q5" s="90">
        <f t="shared" si="2"/>
        <v>3968026</v>
      </c>
      <c r="R5" s="547">
        <f t="shared" si="2"/>
        <v>4000244</v>
      </c>
      <c r="S5" s="536">
        <f>SUM(M5:R5)</f>
        <v>23601504</v>
      </c>
      <c r="T5" s="442">
        <f t="shared" si="2"/>
        <v>3967145</v>
      </c>
      <c r="U5" s="87">
        <f t="shared" si="2"/>
        <v>3962543</v>
      </c>
      <c r="V5" s="90">
        <f t="shared" si="2"/>
        <v>3944021</v>
      </c>
      <c r="W5" s="486">
        <f t="shared" si="2"/>
        <v>4278579</v>
      </c>
      <c r="X5" s="89">
        <f t="shared" si="2"/>
        <v>4126584</v>
      </c>
      <c r="Y5" s="91">
        <f t="shared" si="2"/>
        <v>4134108</v>
      </c>
    </row>
    <row r="6" spans="1:26">
      <c r="B6" s="124" t="s">
        <v>609</v>
      </c>
      <c r="C6" s="748" t="s">
        <v>120</v>
      </c>
      <c r="D6" s="749"/>
      <c r="E6" s="749"/>
      <c r="F6" s="397">
        <f t="shared" ref="F6:H6" si="3">F7+F8+F9+F10+F11+F12+F13+F14+F15+F16+F17+F18+F19</f>
        <v>48336665</v>
      </c>
      <c r="G6" s="397">
        <f t="shared" ref="G6" si="4">G7+G8+G9+G10+G11+G12+G13+G14+G15+G16+G17+G18+G19</f>
        <v>48336665</v>
      </c>
      <c r="H6" s="573">
        <f t="shared" si="3"/>
        <v>47418800</v>
      </c>
      <c r="I6" s="460">
        <f t="shared" ref="I6:Y6" si="5">I7+I8+I9+I10+I11+I12+I13+I14+I15+I16+I17+I18+I19</f>
        <v>47713484</v>
      </c>
      <c r="J6" s="121">
        <f t="shared" si="5"/>
        <v>0</v>
      </c>
      <c r="K6" s="119">
        <f t="shared" si="5"/>
        <v>47713484</v>
      </c>
      <c r="L6" s="119">
        <f t="shared" si="5"/>
        <v>0</v>
      </c>
      <c r="M6" s="118">
        <f t="shared" si="5"/>
        <v>3730920</v>
      </c>
      <c r="N6" s="119">
        <f t="shared" si="5"/>
        <v>3861639</v>
      </c>
      <c r="O6" s="119">
        <f t="shared" si="5"/>
        <v>3963180</v>
      </c>
      <c r="P6" s="119">
        <f t="shared" si="5"/>
        <v>3966495</v>
      </c>
      <c r="Q6" s="122">
        <f t="shared" si="5"/>
        <v>3941026</v>
      </c>
      <c r="R6" s="548">
        <f t="shared" si="5"/>
        <v>3952244</v>
      </c>
      <c r="S6" s="537">
        <f t="shared" ref="S6:S66" si="6">SUM(M6:R6)</f>
        <v>23415504</v>
      </c>
      <c r="T6" s="443">
        <f t="shared" si="5"/>
        <v>3961145</v>
      </c>
      <c r="U6" s="119">
        <f t="shared" si="5"/>
        <v>3962543</v>
      </c>
      <c r="V6" s="122">
        <f t="shared" si="5"/>
        <v>3944021</v>
      </c>
      <c r="W6" s="487">
        <f t="shared" si="5"/>
        <v>4224579</v>
      </c>
      <c r="X6" s="121">
        <f t="shared" si="5"/>
        <v>4099584</v>
      </c>
      <c r="Y6" s="123">
        <f t="shared" si="5"/>
        <v>4106108</v>
      </c>
    </row>
    <row r="7" spans="1:26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v>47137576</v>
      </c>
      <c r="G7" s="398">
        <v>47137576</v>
      </c>
      <c r="H7" s="574">
        <v>47048000</v>
      </c>
      <c r="I7" s="461">
        <f>SUM(S7:Y7)</f>
        <v>47342684</v>
      </c>
      <c r="J7" s="192"/>
      <c r="K7" s="193">
        <f>I7</f>
        <v>47342684</v>
      </c>
      <c r="L7" s="193"/>
      <c r="M7" s="199">
        <f>'091130'!J7</f>
        <v>3697231</v>
      </c>
      <c r="N7" s="193">
        <f>'091130'!K7</f>
        <v>3858734</v>
      </c>
      <c r="O7" s="193">
        <f>'091130'!L7</f>
        <v>3953541</v>
      </c>
      <c r="P7" s="193">
        <f>'091130'!M7</f>
        <v>3942606</v>
      </c>
      <c r="Q7" s="194">
        <f>'091130'!N7</f>
        <v>3931387</v>
      </c>
      <c r="R7" s="549">
        <f>'091130'!O7</f>
        <v>3942605</v>
      </c>
      <c r="S7" s="538">
        <f t="shared" si="6"/>
        <v>23326104</v>
      </c>
      <c r="T7" s="444">
        <f>'091130'!Q7</f>
        <v>3935165</v>
      </c>
      <c r="U7" s="193">
        <f>'091130'!R7</f>
        <v>3942603</v>
      </c>
      <c r="V7" s="194">
        <f>'091130'!S7</f>
        <v>3942621</v>
      </c>
      <c r="W7" s="492">
        <f>'091130'!T7</f>
        <v>4041501</v>
      </c>
      <c r="X7" s="192">
        <f>'091130'!U7</f>
        <v>4077345</v>
      </c>
      <c r="Y7" s="195">
        <f>'091130'!V7</f>
        <v>4077345</v>
      </c>
      <c r="Z7" s="210"/>
    </row>
    <row r="8" spans="1:26" s="209" customFormat="1" ht="15" hidden="1" customHeight="1">
      <c r="A8" s="127" t="s">
        <v>123</v>
      </c>
      <c r="B8" s="189" t="s">
        <v>611</v>
      </c>
      <c r="C8" s="202"/>
      <c r="D8" s="260" t="s">
        <v>124</v>
      </c>
      <c r="E8" s="285"/>
      <c r="F8" s="398">
        <v>0</v>
      </c>
      <c r="G8" s="398">
        <v>0</v>
      </c>
      <c r="H8" s="574">
        <v>0</v>
      </c>
      <c r="I8" s="461">
        <f t="shared" ref="I8:I19" si="7">SUM(S8:Y8)</f>
        <v>0</v>
      </c>
      <c r="J8" s="192"/>
      <c r="K8" s="193"/>
      <c r="L8" s="193"/>
      <c r="M8" s="199"/>
      <c r="N8" s="193"/>
      <c r="O8" s="193"/>
      <c r="P8" s="193"/>
      <c r="Q8" s="194"/>
      <c r="R8" s="549"/>
      <c r="S8" s="538">
        <f t="shared" si="6"/>
        <v>0</v>
      </c>
      <c r="T8" s="444"/>
      <c r="U8" s="193"/>
      <c r="V8" s="194"/>
      <c r="W8" s="492"/>
      <c r="X8" s="192"/>
      <c r="Y8" s="195"/>
    </row>
    <row r="9" spans="1:26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8">
        <v>0</v>
      </c>
      <c r="G9" s="398">
        <v>0</v>
      </c>
      <c r="H9" s="574">
        <v>0</v>
      </c>
      <c r="I9" s="461">
        <f t="shared" si="7"/>
        <v>0</v>
      </c>
      <c r="J9" s="192"/>
      <c r="K9" s="193"/>
      <c r="L9" s="193"/>
      <c r="M9" s="199"/>
      <c r="N9" s="193"/>
      <c r="O9" s="193"/>
      <c r="P9" s="193"/>
      <c r="Q9" s="194"/>
      <c r="R9" s="549"/>
      <c r="S9" s="538">
        <f t="shared" si="6"/>
        <v>0</v>
      </c>
      <c r="T9" s="444"/>
      <c r="U9" s="193"/>
      <c r="V9" s="194"/>
      <c r="W9" s="492"/>
      <c r="X9" s="192"/>
      <c r="Y9" s="195"/>
    </row>
    <row r="10" spans="1:26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v>0</v>
      </c>
      <c r="G10" s="398">
        <v>0</v>
      </c>
      <c r="H10" s="574">
        <v>0</v>
      </c>
      <c r="I10" s="461">
        <f t="shared" si="7"/>
        <v>0</v>
      </c>
      <c r="J10" s="192"/>
      <c r="K10" s="193"/>
      <c r="L10" s="193"/>
      <c r="M10" s="199"/>
      <c r="N10" s="193"/>
      <c r="O10" s="193"/>
      <c r="P10" s="193"/>
      <c r="Q10" s="194"/>
      <c r="R10" s="549"/>
      <c r="S10" s="538">
        <f t="shared" si="6"/>
        <v>0</v>
      </c>
      <c r="T10" s="444"/>
      <c r="U10" s="193"/>
      <c r="V10" s="194"/>
      <c r="W10" s="492"/>
      <c r="X10" s="192"/>
      <c r="Y10" s="195"/>
    </row>
    <row r="11" spans="1:26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v>0</v>
      </c>
      <c r="G11" s="398">
        <v>0</v>
      </c>
      <c r="H11" s="574">
        <v>0</v>
      </c>
      <c r="I11" s="461">
        <f t="shared" si="7"/>
        <v>0</v>
      </c>
      <c r="J11" s="192"/>
      <c r="K11" s="193"/>
      <c r="L11" s="193"/>
      <c r="M11" s="199"/>
      <c r="N11" s="193"/>
      <c r="O11" s="193"/>
      <c r="P11" s="193"/>
      <c r="Q11" s="194"/>
      <c r="R11" s="549"/>
      <c r="S11" s="538">
        <f t="shared" si="6"/>
        <v>0</v>
      </c>
      <c r="T11" s="444"/>
      <c r="U11" s="193"/>
      <c r="V11" s="194"/>
      <c r="W11" s="492"/>
      <c r="X11" s="192"/>
      <c r="Y11" s="195"/>
    </row>
    <row r="12" spans="1:26" s="209" customFormat="1" hidden="1">
      <c r="A12" s="127" t="s">
        <v>130</v>
      </c>
      <c r="B12" s="189" t="s">
        <v>615</v>
      </c>
      <c r="C12" s="202"/>
      <c r="D12" s="260" t="s">
        <v>1044</v>
      </c>
      <c r="E12" s="285"/>
      <c r="F12" s="398">
        <v>0</v>
      </c>
      <c r="G12" s="398">
        <v>0</v>
      </c>
      <c r="H12" s="574">
        <v>0</v>
      </c>
      <c r="I12" s="461">
        <f t="shared" si="7"/>
        <v>0</v>
      </c>
      <c r="J12" s="192"/>
      <c r="K12" s="193"/>
      <c r="L12" s="193"/>
      <c r="M12" s="199"/>
      <c r="N12" s="193"/>
      <c r="O12" s="193"/>
      <c r="P12" s="193"/>
      <c r="Q12" s="194"/>
      <c r="R12" s="549"/>
      <c r="S12" s="538">
        <f t="shared" si="6"/>
        <v>0</v>
      </c>
      <c r="T12" s="444"/>
      <c r="U12" s="193"/>
      <c r="V12" s="194"/>
      <c r="W12" s="492"/>
      <c r="X12" s="192"/>
      <c r="Y12" s="195"/>
    </row>
    <row r="13" spans="1:26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v>0</v>
      </c>
      <c r="G13" s="398">
        <v>0</v>
      </c>
      <c r="H13" s="574">
        <v>0</v>
      </c>
      <c r="I13" s="461">
        <f t="shared" si="7"/>
        <v>0</v>
      </c>
      <c r="J13" s="192"/>
      <c r="K13" s="193"/>
      <c r="L13" s="193"/>
      <c r="M13" s="199"/>
      <c r="N13" s="193"/>
      <c r="O13" s="193"/>
      <c r="P13" s="193"/>
      <c r="Q13" s="194"/>
      <c r="R13" s="549"/>
      <c r="S13" s="538">
        <f t="shared" si="6"/>
        <v>0</v>
      </c>
      <c r="T13" s="444"/>
      <c r="U13" s="193"/>
      <c r="V13" s="194"/>
      <c r="W13" s="492"/>
      <c r="X13" s="192"/>
      <c r="Y13" s="195"/>
    </row>
    <row r="14" spans="1:26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210000</v>
      </c>
      <c r="G14" s="398">
        <v>210000</v>
      </c>
      <c r="H14" s="574">
        <v>140000</v>
      </c>
      <c r="I14" s="461">
        <f t="shared" si="7"/>
        <v>140000</v>
      </c>
      <c r="J14" s="192"/>
      <c r="K14" s="193">
        <f t="shared" ref="K14:K15" si="8">I14</f>
        <v>140000</v>
      </c>
      <c r="L14" s="193"/>
      <c r="M14" s="199">
        <f>'091130'!J14</f>
        <v>0</v>
      </c>
      <c r="N14" s="193">
        <f>'091130'!K14</f>
        <v>0</v>
      </c>
      <c r="O14" s="193">
        <f>'091130'!L14</f>
        <v>0</v>
      </c>
      <c r="P14" s="193">
        <f>'091130'!M14</f>
        <v>0</v>
      </c>
      <c r="Q14" s="194">
        <f>'091130'!N14</f>
        <v>0</v>
      </c>
      <c r="R14" s="549">
        <f>'091130'!O14</f>
        <v>0</v>
      </c>
      <c r="S14" s="538">
        <f t="shared" si="6"/>
        <v>0</v>
      </c>
      <c r="T14" s="444">
        <f>'091130'!Q14</f>
        <v>0</v>
      </c>
      <c r="U14" s="193">
        <f>'091130'!R14</f>
        <v>0</v>
      </c>
      <c r="V14" s="194">
        <f>'091130'!S14</f>
        <v>0</v>
      </c>
      <c r="W14" s="492">
        <f>'091130'!T14</f>
        <v>140000</v>
      </c>
      <c r="X14" s="192">
        <f>'091130'!U14</f>
        <v>0</v>
      </c>
      <c r="Y14" s="195">
        <f>'091130'!V14</f>
        <v>0</v>
      </c>
    </row>
    <row r="15" spans="1:26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214289</v>
      </c>
      <c r="G15" s="398">
        <v>214289</v>
      </c>
      <c r="H15" s="574">
        <v>212000</v>
      </c>
      <c r="I15" s="461">
        <f t="shared" si="7"/>
        <v>212000</v>
      </c>
      <c r="J15" s="192"/>
      <c r="K15" s="193">
        <f t="shared" si="8"/>
        <v>212000</v>
      </c>
      <c r="L15" s="193"/>
      <c r="M15" s="199">
        <f>'091130'!J15</f>
        <v>30289</v>
      </c>
      <c r="N15" s="193">
        <f>'091130'!K15</f>
        <v>1505</v>
      </c>
      <c r="O15" s="193">
        <f>'091130'!L15</f>
        <v>8239</v>
      </c>
      <c r="P15" s="193">
        <f>'091130'!M15</f>
        <v>22489</v>
      </c>
      <c r="Q15" s="194">
        <f>'091130'!N15</f>
        <v>8239</v>
      </c>
      <c r="R15" s="549">
        <f>'091130'!O15</f>
        <v>8239</v>
      </c>
      <c r="S15" s="538">
        <f t="shared" si="6"/>
        <v>79000</v>
      </c>
      <c r="T15" s="444">
        <f>'091130'!Q15</f>
        <v>24580</v>
      </c>
      <c r="U15" s="193">
        <f>'091130'!R15</f>
        <v>18540</v>
      </c>
      <c r="V15" s="194">
        <f>'091130'!S15</f>
        <v>0</v>
      </c>
      <c r="W15" s="492">
        <f>'091130'!T15</f>
        <v>41678</v>
      </c>
      <c r="X15" s="192">
        <f>'091130'!U15</f>
        <v>20839</v>
      </c>
      <c r="Y15" s="195">
        <f>'091130'!V15</f>
        <v>27363</v>
      </c>
    </row>
    <row r="16" spans="1:26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v>0</v>
      </c>
      <c r="G16" s="398">
        <v>0</v>
      </c>
      <c r="H16" s="574">
        <v>0</v>
      </c>
      <c r="I16" s="461">
        <f t="shared" si="7"/>
        <v>0</v>
      </c>
      <c r="J16" s="192"/>
      <c r="K16" s="193">
        <f>I16</f>
        <v>0</v>
      </c>
      <c r="L16" s="193"/>
      <c r="M16" s="199"/>
      <c r="N16" s="193"/>
      <c r="O16" s="193"/>
      <c r="P16" s="193"/>
      <c r="Q16" s="194"/>
      <c r="R16" s="549"/>
      <c r="S16" s="538">
        <f t="shared" si="6"/>
        <v>0</v>
      </c>
      <c r="T16" s="444"/>
      <c r="U16" s="193"/>
      <c r="V16" s="194"/>
      <c r="W16" s="492"/>
      <c r="X16" s="192"/>
      <c r="Y16" s="195"/>
    </row>
    <row r="17" spans="1:25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v>0</v>
      </c>
      <c r="G17" s="398">
        <v>0</v>
      </c>
      <c r="H17" s="574">
        <v>0</v>
      </c>
      <c r="I17" s="461">
        <f t="shared" si="7"/>
        <v>0</v>
      </c>
      <c r="J17" s="192"/>
      <c r="K17" s="193"/>
      <c r="L17" s="193"/>
      <c r="M17" s="199"/>
      <c r="N17" s="193"/>
      <c r="O17" s="193"/>
      <c r="P17" s="193"/>
      <c r="Q17" s="194"/>
      <c r="R17" s="549"/>
      <c r="S17" s="538">
        <f t="shared" si="6"/>
        <v>0</v>
      </c>
      <c r="T17" s="444"/>
      <c r="U17" s="193"/>
      <c r="V17" s="194"/>
      <c r="W17" s="492"/>
      <c r="X17" s="192"/>
      <c r="Y17" s="195"/>
    </row>
    <row r="18" spans="1:25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v>0</v>
      </c>
      <c r="G18" s="398">
        <v>0</v>
      </c>
      <c r="H18" s="574">
        <v>0</v>
      </c>
      <c r="I18" s="461">
        <f t="shared" si="7"/>
        <v>0</v>
      </c>
      <c r="J18" s="192"/>
      <c r="K18" s="193"/>
      <c r="L18" s="193"/>
      <c r="M18" s="199"/>
      <c r="N18" s="193"/>
      <c r="O18" s="193"/>
      <c r="P18" s="193"/>
      <c r="Q18" s="194"/>
      <c r="R18" s="549"/>
      <c r="S18" s="538">
        <f t="shared" si="6"/>
        <v>0</v>
      </c>
      <c r="T18" s="444"/>
      <c r="U18" s="193"/>
      <c r="V18" s="194"/>
      <c r="W18" s="492"/>
      <c r="X18" s="192"/>
      <c r="Y18" s="195"/>
    </row>
    <row r="19" spans="1:25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774800</v>
      </c>
      <c r="G19" s="398">
        <v>774800</v>
      </c>
      <c r="H19" s="574">
        <v>18800</v>
      </c>
      <c r="I19" s="461">
        <f t="shared" si="7"/>
        <v>18800</v>
      </c>
      <c r="J19" s="192"/>
      <c r="K19" s="193">
        <f>I19</f>
        <v>18800</v>
      </c>
      <c r="L19" s="193"/>
      <c r="M19" s="199">
        <f>'091130'!J19</f>
        <v>3400</v>
      </c>
      <c r="N19" s="193">
        <f>'091130'!K19</f>
        <v>1400</v>
      </c>
      <c r="O19" s="193">
        <f>'091130'!L19</f>
        <v>1400</v>
      </c>
      <c r="P19" s="193">
        <f>'091130'!M19</f>
        <v>1400</v>
      </c>
      <c r="Q19" s="194">
        <f>'091130'!N19</f>
        <v>1400</v>
      </c>
      <c r="R19" s="549">
        <f>'091130'!O19</f>
        <v>1400</v>
      </c>
      <c r="S19" s="538">
        <f t="shared" si="6"/>
        <v>10400</v>
      </c>
      <c r="T19" s="444">
        <f>'091130'!Q19</f>
        <v>1400</v>
      </c>
      <c r="U19" s="193">
        <f>'091130'!R19</f>
        <v>1400</v>
      </c>
      <c r="V19" s="194">
        <f>'091130'!S19</f>
        <v>1400</v>
      </c>
      <c r="W19" s="492">
        <f>'091130'!T19</f>
        <v>1400</v>
      </c>
      <c r="X19" s="192">
        <f>'091130'!U19</f>
        <v>1400</v>
      </c>
      <c r="Y19" s="195">
        <f>'091130'!V19</f>
        <v>1400</v>
      </c>
    </row>
    <row r="20" spans="1:25">
      <c r="B20" s="92" t="s">
        <v>623</v>
      </c>
      <c r="C20" s="736" t="s">
        <v>146</v>
      </c>
      <c r="D20" s="737"/>
      <c r="E20" s="737"/>
      <c r="F20" s="399">
        <f>F21+F22+F23</f>
        <v>301250</v>
      </c>
      <c r="G20" s="399">
        <f>G21+G22+G23</f>
        <v>301250</v>
      </c>
      <c r="H20" s="575">
        <f>H21+H22+H23</f>
        <v>301000</v>
      </c>
      <c r="I20" s="462">
        <f>I21+I22+I23</f>
        <v>301000</v>
      </c>
      <c r="J20" s="97">
        <f t="shared" ref="J20:L20" si="9">J21+J22+J23</f>
        <v>301000</v>
      </c>
      <c r="K20" s="95">
        <f t="shared" si="9"/>
        <v>0</v>
      </c>
      <c r="L20" s="95">
        <f t="shared" si="9"/>
        <v>0</v>
      </c>
      <c r="M20" s="94">
        <f t="shared" ref="M20:Y20" si="10">M21+M22+M23</f>
        <v>48000</v>
      </c>
      <c r="N20" s="95">
        <f t="shared" si="10"/>
        <v>36000</v>
      </c>
      <c r="O20" s="95">
        <f t="shared" si="10"/>
        <v>0</v>
      </c>
      <c r="P20" s="95">
        <f t="shared" si="10"/>
        <v>27000</v>
      </c>
      <c r="Q20" s="98">
        <f t="shared" si="10"/>
        <v>27000</v>
      </c>
      <c r="R20" s="550">
        <f t="shared" si="10"/>
        <v>48000</v>
      </c>
      <c r="S20" s="539">
        <f t="shared" si="6"/>
        <v>186000</v>
      </c>
      <c r="T20" s="445">
        <f t="shared" si="10"/>
        <v>6000</v>
      </c>
      <c r="U20" s="95">
        <f t="shared" si="10"/>
        <v>0</v>
      </c>
      <c r="V20" s="98">
        <f t="shared" si="10"/>
        <v>0</v>
      </c>
      <c r="W20" s="489">
        <f t="shared" si="10"/>
        <v>54000</v>
      </c>
      <c r="X20" s="97">
        <f t="shared" si="10"/>
        <v>27000</v>
      </c>
      <c r="Y20" s="99">
        <f t="shared" si="10"/>
        <v>28000</v>
      </c>
    </row>
    <row r="21" spans="1:25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SUM(L21:X21)</f>
        <v>0</v>
      </c>
      <c r="G21" s="400">
        <f>SUM(L21:X21)</f>
        <v>0</v>
      </c>
      <c r="H21" s="576">
        <f>SUM(M21:Y21)</f>
        <v>0</v>
      </c>
      <c r="I21" s="463">
        <f t="shared" ref="I21:I23" si="11">SUM(M21:Y21)</f>
        <v>0</v>
      </c>
      <c r="J21" s="43"/>
      <c r="K21" s="13"/>
      <c r="L21" s="13"/>
      <c r="M21" s="77"/>
      <c r="N21" s="13"/>
      <c r="O21" s="13"/>
      <c r="P21" s="13"/>
      <c r="Q21" s="82"/>
      <c r="R21" s="551"/>
      <c r="S21" s="540">
        <f t="shared" si="6"/>
        <v>0</v>
      </c>
      <c r="T21" s="446"/>
      <c r="U21" s="13"/>
      <c r="V21" s="82"/>
      <c r="W21" s="488"/>
      <c r="X21" s="43"/>
      <c r="Y21" s="45"/>
    </row>
    <row r="22" spans="1:25" s="41" customFormat="1" ht="27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v>301250</v>
      </c>
      <c r="G22" s="400">
        <v>301250</v>
      </c>
      <c r="H22" s="576">
        <v>301000</v>
      </c>
      <c r="I22" s="463">
        <f>SUM(S22:Y22)</f>
        <v>301000</v>
      </c>
      <c r="J22" s="43">
        <f>I22</f>
        <v>301000</v>
      </c>
      <c r="K22" s="13"/>
      <c r="L22" s="13"/>
      <c r="M22" s="77">
        <f>'091120'!J22</f>
        <v>48000</v>
      </c>
      <c r="N22" s="13">
        <f>'091120'!K22</f>
        <v>36000</v>
      </c>
      <c r="O22" s="13">
        <f>'091120'!L22</f>
        <v>0</v>
      </c>
      <c r="P22" s="13">
        <f>'091120'!M22</f>
        <v>27000</v>
      </c>
      <c r="Q22" s="82">
        <f>'091120'!N22</f>
        <v>27000</v>
      </c>
      <c r="R22" s="551">
        <f>'091120'!O22</f>
        <v>48000</v>
      </c>
      <c r="S22" s="540">
        <f t="shared" si="6"/>
        <v>186000</v>
      </c>
      <c r="T22" s="446">
        <f>'091120'!Q22</f>
        <v>6000</v>
      </c>
      <c r="U22" s="13">
        <f>'091120'!R22</f>
        <v>0</v>
      </c>
      <c r="V22" s="82">
        <f>'091120'!S22</f>
        <v>0</v>
      </c>
      <c r="W22" s="488">
        <f>'091120'!T22</f>
        <v>54000</v>
      </c>
      <c r="X22" s="43">
        <f>'091120'!U22</f>
        <v>27000</v>
      </c>
      <c r="Y22" s="45">
        <f>'091120'!V22</f>
        <v>28000</v>
      </c>
    </row>
    <row r="23" spans="1:25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SUM(L23:X23)</f>
        <v>0</v>
      </c>
      <c r="G23" s="401">
        <f>SUM(L23:X23)</f>
        <v>0</v>
      </c>
      <c r="H23" s="577">
        <f>SUM(M23:Y23)</f>
        <v>0</v>
      </c>
      <c r="I23" s="464">
        <f t="shared" si="11"/>
        <v>0</v>
      </c>
      <c r="J23" s="43"/>
      <c r="K23" s="13"/>
      <c r="L23" s="13"/>
      <c r="M23" s="77"/>
      <c r="N23" s="13"/>
      <c r="O23" s="13"/>
      <c r="P23" s="13"/>
      <c r="Q23" s="82"/>
      <c r="R23" s="551"/>
      <c r="S23" s="540">
        <f t="shared" si="6"/>
        <v>0</v>
      </c>
      <c r="T23" s="446"/>
      <c r="U23" s="13"/>
      <c r="V23" s="82"/>
      <c r="W23" s="488"/>
      <c r="X23" s="43"/>
      <c r="Y23" s="45"/>
    </row>
    <row r="24" spans="1:25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F25+F28+F29+F30+F31+F32+F33</f>
        <v>11052011.27</v>
      </c>
      <c r="G24" s="402">
        <f>G25+G28+G29+G30+G31+G32+G33</f>
        <v>11052009</v>
      </c>
      <c r="H24" s="578">
        <f>H25+H28+H29+H30+H31+H32+H33</f>
        <v>10652800</v>
      </c>
      <c r="I24" s="465">
        <f>I25+I28+I29+I30+I31+I32+I33</f>
        <v>10717637.020000001</v>
      </c>
      <c r="J24" s="89">
        <f t="shared" ref="J24:L24" si="12">J25+J28+J29+J30+J31+J32+J33</f>
        <v>61800</v>
      </c>
      <c r="K24" s="87">
        <f t="shared" si="12"/>
        <v>10655837.020000001</v>
      </c>
      <c r="L24" s="87">
        <f t="shared" si="12"/>
        <v>0</v>
      </c>
      <c r="M24" s="86">
        <f t="shared" ref="M24:Y24" si="13">M25+M28+M29+M30+M31+M32+M33</f>
        <v>1014217</v>
      </c>
      <c r="N24" s="87">
        <f t="shared" si="13"/>
        <v>856357</v>
      </c>
      <c r="O24" s="87">
        <f t="shared" si="13"/>
        <v>870084</v>
      </c>
      <c r="P24" s="87">
        <f t="shared" si="13"/>
        <v>873026</v>
      </c>
      <c r="Q24" s="90">
        <f t="shared" si="13"/>
        <v>870558</v>
      </c>
      <c r="R24" s="547">
        <f t="shared" si="13"/>
        <v>877184</v>
      </c>
      <c r="S24" s="536">
        <f t="shared" si="6"/>
        <v>5361426</v>
      </c>
      <c r="T24" s="442">
        <f t="shared" si="13"/>
        <v>867230</v>
      </c>
      <c r="U24" s="87">
        <f t="shared" si="13"/>
        <v>867681</v>
      </c>
      <c r="V24" s="90">
        <f t="shared" si="13"/>
        <v>867682</v>
      </c>
      <c r="W24" s="486">
        <f t="shared" si="13"/>
        <v>948038.22</v>
      </c>
      <c r="X24" s="89">
        <f t="shared" si="13"/>
        <v>902669.9</v>
      </c>
      <c r="Y24" s="91">
        <f t="shared" si="13"/>
        <v>902909.9</v>
      </c>
    </row>
    <row r="25" spans="1:25" s="209" customFormat="1">
      <c r="A25" s="338"/>
      <c r="B25" s="353"/>
      <c r="C25" s="838" t="s">
        <v>154</v>
      </c>
      <c r="D25" s="839"/>
      <c r="E25" s="839"/>
      <c r="F25" s="457">
        <f>SUM(F26:F27)</f>
        <v>10626872.67</v>
      </c>
      <c r="G25" s="457">
        <f>SUM(G26:G27)</f>
        <v>10626871</v>
      </c>
      <c r="H25" s="668">
        <f>SUM(H26:H27)</f>
        <v>10601509</v>
      </c>
      <c r="I25" s="466">
        <f t="shared" ref="I25:Y25" si="14">SUM(I26:I27)</f>
        <v>10666346.020000001</v>
      </c>
      <c r="J25" s="192">
        <f t="shared" si="14"/>
        <v>61800</v>
      </c>
      <c r="K25" s="193">
        <f t="shared" si="14"/>
        <v>10604546.020000001</v>
      </c>
      <c r="L25" s="193">
        <f t="shared" si="14"/>
        <v>0</v>
      </c>
      <c r="M25" s="199">
        <f t="shared" si="14"/>
        <v>1010834</v>
      </c>
      <c r="N25" s="193">
        <f t="shared" si="14"/>
        <v>856357</v>
      </c>
      <c r="O25" s="193">
        <f t="shared" si="14"/>
        <v>870084</v>
      </c>
      <c r="P25" s="193">
        <f t="shared" si="14"/>
        <v>873026</v>
      </c>
      <c r="Q25" s="194">
        <f t="shared" si="14"/>
        <v>870558</v>
      </c>
      <c r="R25" s="549">
        <f t="shared" si="14"/>
        <v>877184</v>
      </c>
      <c r="S25" s="538">
        <f t="shared" si="6"/>
        <v>5358043</v>
      </c>
      <c r="T25" s="444">
        <f t="shared" si="14"/>
        <v>867230</v>
      </c>
      <c r="U25" s="193">
        <f t="shared" si="14"/>
        <v>867681</v>
      </c>
      <c r="V25" s="194">
        <f t="shared" si="14"/>
        <v>867682</v>
      </c>
      <c r="W25" s="492">
        <f t="shared" si="14"/>
        <v>900130.22</v>
      </c>
      <c r="X25" s="192">
        <f t="shared" si="14"/>
        <v>902669.9</v>
      </c>
      <c r="Y25" s="195">
        <f t="shared" si="14"/>
        <v>902909.9</v>
      </c>
    </row>
    <row r="26" spans="1:25">
      <c r="B26" s="61"/>
      <c r="C26" s="344"/>
      <c r="D26" s="345" t="s">
        <v>1058</v>
      </c>
      <c r="E26" s="345"/>
      <c r="F26" s="403">
        <v>67438.399999999994</v>
      </c>
      <c r="G26" s="403">
        <v>67437</v>
      </c>
      <c r="H26" s="579">
        <v>61800</v>
      </c>
      <c r="I26" s="467">
        <f t="shared" ref="I26:I33" si="15">SUM(S26:Y26)</f>
        <v>61800</v>
      </c>
      <c r="J26" s="42">
        <f>I26</f>
        <v>61800</v>
      </c>
      <c r="K26" s="1"/>
      <c r="L26" s="1"/>
      <c r="M26" s="75">
        <f>'091120'!J25</f>
        <v>11664</v>
      </c>
      <c r="N26" s="1">
        <f>'091120'!K25</f>
        <v>7128</v>
      </c>
      <c r="O26" s="1">
        <f>'091120'!L25</f>
        <v>0</v>
      </c>
      <c r="P26" s="1">
        <f>'091120'!M25</f>
        <v>5346</v>
      </c>
      <c r="Q26" s="81">
        <f>'091120'!N25</f>
        <v>5346</v>
      </c>
      <c r="R26" s="552">
        <f>'091120'!O25</f>
        <v>9504</v>
      </c>
      <c r="S26" s="541">
        <f t="shared" si="6"/>
        <v>38988</v>
      </c>
      <c r="T26" s="447">
        <f>'091120'!Q25</f>
        <v>1188</v>
      </c>
      <c r="U26" s="1">
        <f>'091120'!R25</f>
        <v>0</v>
      </c>
      <c r="V26" s="81">
        <f>'091120'!S25</f>
        <v>0</v>
      </c>
      <c r="W26" s="490">
        <f>'091120'!T25</f>
        <v>10692</v>
      </c>
      <c r="X26" s="42">
        <f>'091120'!U25</f>
        <v>5346</v>
      </c>
      <c r="Y26" s="44">
        <f>'091120'!V25</f>
        <v>5586</v>
      </c>
    </row>
    <row r="27" spans="1:25">
      <c r="B27" s="61"/>
      <c r="C27" s="344"/>
      <c r="D27" s="345" t="s">
        <v>1059</v>
      </c>
      <c r="E27" s="345"/>
      <c r="F27" s="403">
        <v>10559434.27</v>
      </c>
      <c r="G27" s="403">
        <v>10559434</v>
      </c>
      <c r="H27" s="579">
        <v>10539709</v>
      </c>
      <c r="I27" s="467">
        <f t="shared" si="15"/>
        <v>10604546.020000001</v>
      </c>
      <c r="J27" s="42"/>
      <c r="K27" s="1">
        <f>I27</f>
        <v>10604546.020000001</v>
      </c>
      <c r="L27" s="1"/>
      <c r="M27" s="75">
        <f>'091130'!J25</f>
        <v>999170</v>
      </c>
      <c r="N27" s="1">
        <f>'091130'!K25</f>
        <v>849229</v>
      </c>
      <c r="O27" s="1">
        <f>'091130'!L25</f>
        <v>870084</v>
      </c>
      <c r="P27" s="1">
        <f>'091130'!M25</f>
        <v>867680</v>
      </c>
      <c r="Q27" s="81">
        <f>'091130'!N25</f>
        <v>865212</v>
      </c>
      <c r="R27" s="552">
        <f>'091130'!O25</f>
        <v>867680</v>
      </c>
      <c r="S27" s="541">
        <f t="shared" si="6"/>
        <v>5319055</v>
      </c>
      <c r="T27" s="447">
        <f>'091130'!Q25</f>
        <v>866042</v>
      </c>
      <c r="U27" s="1">
        <f>'091130'!R25</f>
        <v>867681</v>
      </c>
      <c r="V27" s="81">
        <f>'091130'!S25</f>
        <v>867682</v>
      </c>
      <c r="W27" s="490">
        <f>'091130'!T25</f>
        <v>889438.22</v>
      </c>
      <c r="X27" s="42">
        <f>'091130'!U25</f>
        <v>897323.9</v>
      </c>
      <c r="Y27" s="44">
        <f>'091130'!V25</f>
        <v>897323.9</v>
      </c>
    </row>
    <row r="28" spans="1:25" hidden="1">
      <c r="B28" s="62"/>
      <c r="C28" s="822" t="s">
        <v>155</v>
      </c>
      <c r="D28" s="823"/>
      <c r="E28" s="823"/>
      <c r="F28" s="404">
        <f>SUM(L28:X28)</f>
        <v>0</v>
      </c>
      <c r="G28" s="404">
        <f>SUM(L28:X28)</f>
        <v>0</v>
      </c>
      <c r="H28" s="580">
        <v>0</v>
      </c>
      <c r="I28" s="468">
        <f t="shared" si="15"/>
        <v>0</v>
      </c>
      <c r="J28" s="42"/>
      <c r="K28" s="1"/>
      <c r="L28" s="1"/>
      <c r="M28" s="75"/>
      <c r="N28" s="1"/>
      <c r="O28" s="1"/>
      <c r="P28" s="1"/>
      <c r="Q28" s="81"/>
      <c r="R28" s="552"/>
      <c r="S28" s="541">
        <f t="shared" si="6"/>
        <v>0</v>
      </c>
      <c r="T28" s="447"/>
      <c r="U28" s="1"/>
      <c r="V28" s="81"/>
      <c r="W28" s="490"/>
      <c r="X28" s="42"/>
      <c r="Y28" s="44"/>
    </row>
    <row r="29" spans="1:25" hidden="1">
      <c r="B29" s="62"/>
      <c r="C29" s="822" t="s">
        <v>156</v>
      </c>
      <c r="D29" s="823"/>
      <c r="E29" s="823"/>
      <c r="F29" s="404">
        <f>SUM(L29:X29)</f>
        <v>0</v>
      </c>
      <c r="G29" s="404">
        <f>SUM(L29:X29)</f>
        <v>0</v>
      </c>
      <c r="H29" s="580">
        <v>0</v>
      </c>
      <c r="I29" s="468">
        <f t="shared" si="15"/>
        <v>0</v>
      </c>
      <c r="J29" s="42"/>
      <c r="K29" s="1"/>
      <c r="L29" s="1"/>
      <c r="M29" s="75"/>
      <c r="N29" s="1"/>
      <c r="O29" s="1"/>
      <c r="P29" s="1"/>
      <c r="Q29" s="81"/>
      <c r="R29" s="552"/>
      <c r="S29" s="541">
        <f t="shared" si="6"/>
        <v>0</v>
      </c>
      <c r="T29" s="447"/>
      <c r="U29" s="1"/>
      <c r="V29" s="81"/>
      <c r="W29" s="490"/>
      <c r="X29" s="42"/>
      <c r="Y29" s="44"/>
    </row>
    <row r="30" spans="1:25" s="209" customFormat="1">
      <c r="A30" s="338"/>
      <c r="B30" s="354"/>
      <c r="C30" s="842" t="s">
        <v>157</v>
      </c>
      <c r="D30" s="843"/>
      <c r="E30" s="843"/>
      <c r="F30" s="418">
        <v>250773.59999999998</v>
      </c>
      <c r="G30" s="418">
        <v>250773</v>
      </c>
      <c r="H30" s="594">
        <v>23128.000000000004</v>
      </c>
      <c r="I30" s="469">
        <f t="shared" si="15"/>
        <v>23128.000000000004</v>
      </c>
      <c r="J30" s="192"/>
      <c r="K30" s="193">
        <f t="shared" ref="K30:K33" si="16">I30</f>
        <v>23128.000000000004</v>
      </c>
      <c r="L30" s="193"/>
      <c r="M30" s="199">
        <f>'091130'!J28</f>
        <v>0</v>
      </c>
      <c r="N30" s="193">
        <f>'091130'!K28</f>
        <v>0</v>
      </c>
      <c r="O30" s="193">
        <f>'091130'!L28</f>
        <v>0</v>
      </c>
      <c r="P30" s="193">
        <f>'091130'!M28</f>
        <v>0</v>
      </c>
      <c r="Q30" s="194">
        <f>'091130'!N28</f>
        <v>0</v>
      </c>
      <c r="R30" s="549">
        <f>'091130'!O28</f>
        <v>0</v>
      </c>
      <c r="S30" s="538">
        <f t="shared" si="6"/>
        <v>0</v>
      </c>
      <c r="T30" s="444">
        <f>'091130'!Q28</f>
        <v>0</v>
      </c>
      <c r="U30" s="193">
        <f>'091130'!R28</f>
        <v>0</v>
      </c>
      <c r="V30" s="194">
        <f>'091130'!S28</f>
        <v>0</v>
      </c>
      <c r="W30" s="492">
        <f>'091130'!T28</f>
        <v>23128.000000000004</v>
      </c>
      <c r="X30" s="192">
        <f>'091130'!U28</f>
        <v>0</v>
      </c>
      <c r="Y30" s="195">
        <f>'091130'!V28</f>
        <v>0</v>
      </c>
    </row>
    <row r="31" spans="1:25" s="209" customFormat="1">
      <c r="A31" s="338"/>
      <c r="B31" s="354"/>
      <c r="C31" s="842" t="s">
        <v>158</v>
      </c>
      <c r="D31" s="843"/>
      <c r="E31" s="843"/>
      <c r="F31" s="418">
        <v>3383</v>
      </c>
      <c r="G31" s="418">
        <v>3383</v>
      </c>
      <c r="H31" s="594">
        <v>3383</v>
      </c>
      <c r="I31" s="469">
        <f t="shared" si="15"/>
        <v>3383</v>
      </c>
      <c r="J31" s="192"/>
      <c r="K31" s="193">
        <f t="shared" si="16"/>
        <v>3383</v>
      </c>
      <c r="L31" s="193"/>
      <c r="M31" s="199">
        <f>'091130'!J29</f>
        <v>3383</v>
      </c>
      <c r="N31" s="193">
        <f>'091130'!K29</f>
        <v>0</v>
      </c>
      <c r="O31" s="193">
        <f>'091130'!L29</f>
        <v>0</v>
      </c>
      <c r="P31" s="193">
        <f>'091130'!M29</f>
        <v>0</v>
      </c>
      <c r="Q31" s="194">
        <f>'091130'!N29</f>
        <v>0</v>
      </c>
      <c r="R31" s="549">
        <f>'091130'!O29</f>
        <v>0</v>
      </c>
      <c r="S31" s="538">
        <f t="shared" si="6"/>
        <v>3383</v>
      </c>
      <c r="T31" s="444">
        <f>'091130'!Q29</f>
        <v>0</v>
      </c>
      <c r="U31" s="193">
        <f>'091130'!R29</f>
        <v>0</v>
      </c>
      <c r="V31" s="194">
        <f>'091130'!S29</f>
        <v>0</v>
      </c>
      <c r="W31" s="492">
        <f>'091130'!T29</f>
        <v>0</v>
      </c>
      <c r="X31" s="192">
        <f>'091130'!U29</f>
        <v>0</v>
      </c>
      <c r="Y31" s="195">
        <f>'091130'!V29</f>
        <v>0</v>
      </c>
    </row>
    <row r="32" spans="1:25" hidden="1">
      <c r="B32" s="62"/>
      <c r="C32" s="822" t="s">
        <v>159</v>
      </c>
      <c r="D32" s="823"/>
      <c r="E32" s="823"/>
      <c r="F32" s="404">
        <v>0</v>
      </c>
      <c r="G32" s="404">
        <v>0</v>
      </c>
      <c r="H32" s="580">
        <v>0</v>
      </c>
      <c r="I32" s="468">
        <f t="shared" si="15"/>
        <v>0</v>
      </c>
      <c r="J32" s="42"/>
      <c r="K32" s="1">
        <f t="shared" si="16"/>
        <v>0</v>
      </c>
      <c r="L32" s="1"/>
      <c r="M32" s="75"/>
      <c r="N32" s="1"/>
      <c r="O32" s="1"/>
      <c r="P32" s="1"/>
      <c r="Q32" s="81"/>
      <c r="R32" s="552"/>
      <c r="S32" s="541">
        <f t="shared" si="6"/>
        <v>0</v>
      </c>
      <c r="T32" s="447"/>
      <c r="U32" s="1"/>
      <c r="V32" s="81"/>
      <c r="W32" s="490"/>
      <c r="X32" s="42"/>
      <c r="Y32" s="44"/>
    </row>
    <row r="33" spans="1:27" s="209" customFormat="1" ht="15.75" thickBot="1">
      <c r="A33" s="338"/>
      <c r="B33" s="355"/>
      <c r="C33" s="840" t="s">
        <v>160</v>
      </c>
      <c r="D33" s="841"/>
      <c r="E33" s="841"/>
      <c r="F33" s="458">
        <v>170982</v>
      </c>
      <c r="G33" s="458">
        <v>170982</v>
      </c>
      <c r="H33" s="669">
        <v>24780</v>
      </c>
      <c r="I33" s="470">
        <f t="shared" si="15"/>
        <v>24780</v>
      </c>
      <c r="J33" s="192"/>
      <c r="K33" s="193">
        <f t="shared" si="16"/>
        <v>24780</v>
      </c>
      <c r="L33" s="193"/>
      <c r="M33" s="199">
        <f>'091130'!J31</f>
        <v>0</v>
      </c>
      <c r="N33" s="193">
        <f>'091130'!K31</f>
        <v>0</v>
      </c>
      <c r="O33" s="193">
        <f>'091130'!L31</f>
        <v>0</v>
      </c>
      <c r="P33" s="193">
        <f>'091130'!M31</f>
        <v>0</v>
      </c>
      <c r="Q33" s="194">
        <f>'091130'!N31</f>
        <v>0</v>
      </c>
      <c r="R33" s="549">
        <f>'091130'!O31</f>
        <v>0</v>
      </c>
      <c r="S33" s="538">
        <f t="shared" si="6"/>
        <v>0</v>
      </c>
      <c r="T33" s="444">
        <f>'091130'!Q31</f>
        <v>0</v>
      </c>
      <c r="U33" s="193">
        <f>'091130'!R31</f>
        <v>0</v>
      </c>
      <c r="V33" s="194">
        <f>'091130'!S31</f>
        <v>0</v>
      </c>
      <c r="W33" s="492">
        <f>'091130'!T31</f>
        <v>24780</v>
      </c>
      <c r="X33" s="192">
        <f>'091130'!U31</f>
        <v>0</v>
      </c>
      <c r="Y33" s="195">
        <f>'091130'!V31</f>
        <v>0</v>
      </c>
    </row>
    <row r="34" spans="1:27" ht="15.75" thickBot="1">
      <c r="B34" s="84" t="s">
        <v>161</v>
      </c>
      <c r="C34" s="747" t="s">
        <v>162</v>
      </c>
      <c r="D34" s="771"/>
      <c r="E34" s="771"/>
      <c r="F34" s="402">
        <f t="shared" ref="F34:R34" si="17">F35+F39+F42+F59+F62</f>
        <v>3512624</v>
      </c>
      <c r="G34" s="402">
        <f t="shared" ref="G34" si="18">G35+G39+G42+G59+G62</f>
        <v>3544174</v>
      </c>
      <c r="H34" s="578">
        <f t="shared" si="17"/>
        <v>4383980</v>
      </c>
      <c r="I34" s="465">
        <f t="shared" si="17"/>
        <v>4431980</v>
      </c>
      <c r="J34" s="89">
        <f t="shared" si="17"/>
        <v>183000</v>
      </c>
      <c r="K34" s="87">
        <f t="shared" si="17"/>
        <v>171000</v>
      </c>
      <c r="L34" s="87">
        <f t="shared" si="17"/>
        <v>4077980</v>
      </c>
      <c r="M34" s="86">
        <f t="shared" si="17"/>
        <v>199514</v>
      </c>
      <c r="N34" s="87">
        <f t="shared" si="17"/>
        <v>669336</v>
      </c>
      <c r="O34" s="87">
        <f t="shared" si="17"/>
        <v>357372</v>
      </c>
      <c r="P34" s="87">
        <f t="shared" si="17"/>
        <v>190867</v>
      </c>
      <c r="Q34" s="90">
        <f t="shared" si="17"/>
        <v>72734</v>
      </c>
      <c r="R34" s="547">
        <f t="shared" si="17"/>
        <v>319740</v>
      </c>
      <c r="S34" s="536">
        <f t="shared" si="6"/>
        <v>1809563</v>
      </c>
      <c r="T34" s="442">
        <f t="shared" ref="T34:Y34" si="19">T35+T39+T42+T59+T62</f>
        <v>497641</v>
      </c>
      <c r="U34" s="87">
        <f t="shared" si="19"/>
        <v>277133</v>
      </c>
      <c r="V34" s="90">
        <f t="shared" si="19"/>
        <v>311538</v>
      </c>
      <c r="W34" s="486">
        <f t="shared" si="19"/>
        <v>786426</v>
      </c>
      <c r="X34" s="89">
        <f t="shared" si="19"/>
        <v>335654</v>
      </c>
      <c r="Y34" s="91">
        <f t="shared" si="19"/>
        <v>414025</v>
      </c>
    </row>
    <row r="35" spans="1:27">
      <c r="B35" s="124" t="s">
        <v>627</v>
      </c>
      <c r="C35" s="748" t="s">
        <v>163</v>
      </c>
      <c r="D35" s="749"/>
      <c r="E35" s="749"/>
      <c r="F35" s="397">
        <f>F36+F37+F38</f>
        <v>360000</v>
      </c>
      <c r="G35" s="397">
        <f>G36+G37+G38</f>
        <v>360000</v>
      </c>
      <c r="H35" s="573">
        <f>H36+H37+H38</f>
        <v>362000</v>
      </c>
      <c r="I35" s="460">
        <f>I36+I37+I38</f>
        <v>362000</v>
      </c>
      <c r="J35" s="121">
        <f t="shared" ref="J35:L35" si="20">J36+J37+J38</f>
        <v>0</v>
      </c>
      <c r="K35" s="119">
        <f t="shared" si="20"/>
        <v>62000</v>
      </c>
      <c r="L35" s="119">
        <f t="shared" si="20"/>
        <v>300000</v>
      </c>
      <c r="M35" s="118">
        <f t="shared" ref="M35:Y35" si="21">M36+M37+M38</f>
        <v>7025</v>
      </c>
      <c r="N35" s="119">
        <f t="shared" si="21"/>
        <v>26582</v>
      </c>
      <c r="O35" s="119">
        <f t="shared" si="21"/>
        <v>27504</v>
      </c>
      <c r="P35" s="119">
        <f t="shared" si="21"/>
        <v>28118</v>
      </c>
      <c r="Q35" s="122">
        <f t="shared" si="21"/>
        <v>10390</v>
      </c>
      <c r="R35" s="548">
        <f t="shared" si="21"/>
        <v>28165</v>
      </c>
      <c r="S35" s="537">
        <f t="shared" si="6"/>
        <v>127784</v>
      </c>
      <c r="T35" s="443">
        <f t="shared" si="21"/>
        <v>7130</v>
      </c>
      <c r="U35" s="119">
        <f t="shared" si="21"/>
        <v>0</v>
      </c>
      <c r="V35" s="122">
        <f t="shared" si="21"/>
        <v>7567</v>
      </c>
      <c r="W35" s="487">
        <f t="shared" si="21"/>
        <v>74420</v>
      </c>
      <c r="X35" s="121">
        <f t="shared" si="21"/>
        <v>71550</v>
      </c>
      <c r="Y35" s="123">
        <f t="shared" si="21"/>
        <v>73549</v>
      </c>
    </row>
    <row r="36" spans="1:27" s="41" customFormat="1">
      <c r="A36" s="127" t="s">
        <v>164</v>
      </c>
      <c r="B36" s="53" t="s">
        <v>628</v>
      </c>
      <c r="C36" s="789" t="s">
        <v>165</v>
      </c>
      <c r="D36" s="790"/>
      <c r="E36" s="790"/>
      <c r="F36" s="400">
        <v>50000</v>
      </c>
      <c r="G36" s="400">
        <v>62433</v>
      </c>
      <c r="H36" s="576">
        <v>62000</v>
      </c>
      <c r="I36" s="463">
        <f t="shared" ref="I36:I37" si="22">SUM(S36:Y36)</f>
        <v>62000</v>
      </c>
      <c r="J36" s="43"/>
      <c r="K36" s="13">
        <f>I36</f>
        <v>62000</v>
      </c>
      <c r="L36" s="13"/>
      <c r="M36" s="77">
        <f>'091130'!J34</f>
        <v>7025</v>
      </c>
      <c r="N36" s="13">
        <f>'091130'!K34</f>
        <v>7065</v>
      </c>
      <c r="O36" s="13">
        <f>'091130'!L34</f>
        <v>0</v>
      </c>
      <c r="P36" s="13">
        <f>'091130'!M34</f>
        <v>12500</v>
      </c>
      <c r="Q36" s="82">
        <f>'091130'!N34</f>
        <v>9367</v>
      </c>
      <c r="R36" s="551">
        <f>'091130'!O34</f>
        <v>6476</v>
      </c>
      <c r="S36" s="540">
        <f t="shared" si="6"/>
        <v>42433</v>
      </c>
      <c r="T36" s="446">
        <f>'091130'!Q34</f>
        <v>7130</v>
      </c>
      <c r="U36" s="13">
        <f>'091130'!R34</f>
        <v>0</v>
      </c>
      <c r="V36" s="82">
        <f>'091130'!S34</f>
        <v>7567</v>
      </c>
      <c r="W36" s="488">
        <f>'091130'!T34</f>
        <v>2870</v>
      </c>
      <c r="X36" s="43">
        <f>'091130'!U34</f>
        <v>0</v>
      </c>
      <c r="Y36" s="45">
        <f>'091130'!V34</f>
        <v>2000</v>
      </c>
    </row>
    <row r="37" spans="1:27" s="41" customFormat="1">
      <c r="A37" s="127" t="s">
        <v>166</v>
      </c>
      <c r="B37" s="53" t="s">
        <v>629</v>
      </c>
      <c r="C37" s="789" t="s">
        <v>167</v>
      </c>
      <c r="D37" s="790"/>
      <c r="E37" s="790"/>
      <c r="F37" s="400">
        <v>310000</v>
      </c>
      <c r="G37" s="400">
        <v>297567</v>
      </c>
      <c r="H37" s="576">
        <v>300000</v>
      </c>
      <c r="I37" s="463">
        <f t="shared" si="22"/>
        <v>300000</v>
      </c>
      <c r="J37" s="43"/>
      <c r="K37" s="13"/>
      <c r="L37" s="13">
        <f>I37</f>
        <v>300000</v>
      </c>
      <c r="M37" s="77">
        <f>'091140'!J35</f>
        <v>0</v>
      </c>
      <c r="N37" s="13">
        <f>'091140'!K35</f>
        <v>19517</v>
      </c>
      <c r="O37" s="13">
        <f>'091140'!L35</f>
        <v>27504</v>
      </c>
      <c r="P37" s="13">
        <f>'091140'!M35</f>
        <v>15618</v>
      </c>
      <c r="Q37" s="82">
        <f>'091140'!N35</f>
        <v>1023</v>
      </c>
      <c r="R37" s="551">
        <f>'091140'!O35</f>
        <v>21689</v>
      </c>
      <c r="S37" s="540">
        <f t="shared" si="6"/>
        <v>85351</v>
      </c>
      <c r="T37" s="446">
        <f>'091140'!Q35</f>
        <v>0</v>
      </c>
      <c r="U37" s="13">
        <f>'091140'!R35</f>
        <v>0</v>
      </c>
      <c r="V37" s="82">
        <f>'091140'!S35</f>
        <v>0</v>
      </c>
      <c r="W37" s="488">
        <f>'091140'!T35</f>
        <v>71550</v>
      </c>
      <c r="X37" s="43">
        <f>'091140'!U35</f>
        <v>71550</v>
      </c>
      <c r="Y37" s="45">
        <f>'091140'!V35</f>
        <v>71549</v>
      </c>
    </row>
    <row r="38" spans="1:27" s="41" customFormat="1" hidden="1">
      <c r="A38" s="127" t="s">
        <v>168</v>
      </c>
      <c r="B38" s="53" t="s">
        <v>630</v>
      </c>
      <c r="C38" s="789" t="s">
        <v>169</v>
      </c>
      <c r="D38" s="790"/>
      <c r="E38" s="790"/>
      <c r="F38" s="400">
        <f>SUM(L38:X38)</f>
        <v>0</v>
      </c>
      <c r="G38" s="400">
        <f>SUM(L38:X38)</f>
        <v>0</v>
      </c>
      <c r="H38" s="576">
        <f>SUM(M38:Y38)</f>
        <v>0</v>
      </c>
      <c r="I38" s="463">
        <f t="shared" ref="I38" si="23">SUM(M38:Y38)</f>
        <v>0</v>
      </c>
      <c r="J38" s="43"/>
      <c r="K38" s="13"/>
      <c r="L38" s="13"/>
      <c r="M38" s="77"/>
      <c r="N38" s="13"/>
      <c r="O38" s="13"/>
      <c r="P38" s="13"/>
      <c r="Q38" s="82"/>
      <c r="R38" s="551"/>
      <c r="S38" s="540">
        <f t="shared" si="6"/>
        <v>0</v>
      </c>
      <c r="T38" s="446"/>
      <c r="U38" s="13"/>
      <c r="V38" s="82"/>
      <c r="W38" s="488"/>
      <c r="X38" s="43"/>
      <c r="Y38" s="45"/>
    </row>
    <row r="39" spans="1:27">
      <c r="B39" s="92" t="s">
        <v>631</v>
      </c>
      <c r="C39" s="736" t="s">
        <v>170</v>
      </c>
      <c r="D39" s="737"/>
      <c r="E39" s="737"/>
      <c r="F39" s="399">
        <f>F40+F41</f>
        <v>221000</v>
      </c>
      <c r="G39" s="399">
        <f>G40+G41</f>
        <v>221000</v>
      </c>
      <c r="H39" s="575">
        <f>H40+H41</f>
        <v>221000</v>
      </c>
      <c r="I39" s="462">
        <f>I40+I41</f>
        <v>219000</v>
      </c>
      <c r="J39" s="97">
        <f t="shared" ref="J39:L39" si="24">J40+J41</f>
        <v>0</v>
      </c>
      <c r="K39" s="95">
        <f t="shared" si="24"/>
        <v>0</v>
      </c>
      <c r="L39" s="95">
        <f t="shared" si="24"/>
        <v>219000</v>
      </c>
      <c r="M39" s="94">
        <f t="shared" ref="M39:Y39" si="25">M40+M41</f>
        <v>16900</v>
      </c>
      <c r="N39" s="95">
        <f t="shared" si="25"/>
        <v>16900</v>
      </c>
      <c r="O39" s="95">
        <f t="shared" si="25"/>
        <v>16900</v>
      </c>
      <c r="P39" s="95">
        <f t="shared" si="25"/>
        <v>16900</v>
      </c>
      <c r="Q39" s="98">
        <f t="shared" si="25"/>
        <v>30800</v>
      </c>
      <c r="R39" s="550">
        <f t="shared" si="25"/>
        <v>16900</v>
      </c>
      <c r="S39" s="539">
        <f t="shared" si="6"/>
        <v>115300</v>
      </c>
      <c r="T39" s="445">
        <f t="shared" si="25"/>
        <v>16900</v>
      </c>
      <c r="U39" s="95">
        <f t="shared" si="25"/>
        <v>16900</v>
      </c>
      <c r="V39" s="98">
        <f t="shared" si="25"/>
        <v>16900</v>
      </c>
      <c r="W39" s="489">
        <f t="shared" si="25"/>
        <v>16900</v>
      </c>
      <c r="X39" s="97">
        <f t="shared" si="25"/>
        <v>16900</v>
      </c>
      <c r="Y39" s="99">
        <f t="shared" si="25"/>
        <v>19200</v>
      </c>
    </row>
    <row r="40" spans="1:27" s="41" customFormat="1">
      <c r="A40" s="127" t="s">
        <v>171</v>
      </c>
      <c r="B40" s="53" t="s">
        <v>632</v>
      </c>
      <c r="C40" s="789" t="s">
        <v>172</v>
      </c>
      <c r="D40" s="790"/>
      <c r="E40" s="790"/>
      <c r="F40" s="400">
        <v>36000</v>
      </c>
      <c r="G40" s="400">
        <v>111900</v>
      </c>
      <c r="H40" s="576">
        <v>111900</v>
      </c>
      <c r="I40" s="463">
        <f t="shared" ref="I40:I41" si="26">SUM(S40:Y40)</f>
        <v>111900</v>
      </c>
      <c r="J40" s="43"/>
      <c r="K40" s="13"/>
      <c r="L40" s="13">
        <f t="shared" ref="L40:L41" si="27">I40</f>
        <v>111900</v>
      </c>
      <c r="M40" s="77">
        <f>'091140'!J38</f>
        <v>3000</v>
      </c>
      <c r="N40" s="13">
        <f>'091140'!K38</f>
        <v>3000</v>
      </c>
      <c r="O40" s="13">
        <f>'091140'!L38</f>
        <v>9900</v>
      </c>
      <c r="P40" s="13">
        <f>'091140'!M38</f>
        <v>9900</v>
      </c>
      <c r="Q40" s="82">
        <f>'091140'!N38</f>
        <v>16800</v>
      </c>
      <c r="R40" s="551">
        <f>'091140'!O38</f>
        <v>9900</v>
      </c>
      <c r="S40" s="540">
        <f t="shared" si="6"/>
        <v>52500</v>
      </c>
      <c r="T40" s="446">
        <f>'091140'!Q38</f>
        <v>9900</v>
      </c>
      <c r="U40" s="13">
        <f>'091140'!R38</f>
        <v>9900</v>
      </c>
      <c r="V40" s="82">
        <f>'091140'!S38</f>
        <v>9900</v>
      </c>
      <c r="W40" s="488">
        <f>'091140'!T38</f>
        <v>9900</v>
      </c>
      <c r="X40" s="43">
        <f>'091140'!U38</f>
        <v>9900</v>
      </c>
      <c r="Y40" s="45">
        <f>'091140'!V38</f>
        <v>9900</v>
      </c>
    </row>
    <row r="41" spans="1:27" s="41" customFormat="1">
      <c r="A41" s="127" t="s">
        <v>173</v>
      </c>
      <c r="B41" s="53" t="s">
        <v>633</v>
      </c>
      <c r="C41" s="789" t="s">
        <v>174</v>
      </c>
      <c r="D41" s="790"/>
      <c r="E41" s="790"/>
      <c r="F41" s="400">
        <v>185000</v>
      </c>
      <c r="G41" s="400">
        <v>109100</v>
      </c>
      <c r="H41" s="576">
        <v>109100</v>
      </c>
      <c r="I41" s="463">
        <f t="shared" si="26"/>
        <v>107100</v>
      </c>
      <c r="J41" s="43"/>
      <c r="K41" s="13"/>
      <c r="L41" s="13">
        <f t="shared" si="27"/>
        <v>107100</v>
      </c>
      <c r="M41" s="77">
        <f>'091140'!J39</f>
        <v>13900</v>
      </c>
      <c r="N41" s="13">
        <f>'091140'!K39</f>
        <v>13900</v>
      </c>
      <c r="O41" s="13">
        <f>'091140'!L39</f>
        <v>7000</v>
      </c>
      <c r="P41" s="13">
        <f>'091140'!M39</f>
        <v>7000</v>
      </c>
      <c r="Q41" s="82">
        <f>'091140'!N39</f>
        <v>14000</v>
      </c>
      <c r="R41" s="551">
        <f>'091140'!O39</f>
        <v>7000</v>
      </c>
      <c r="S41" s="540">
        <f t="shared" si="6"/>
        <v>62800</v>
      </c>
      <c r="T41" s="446">
        <f>'091140'!Q39</f>
        <v>7000</v>
      </c>
      <c r="U41" s="13">
        <f>'091140'!R39</f>
        <v>7000</v>
      </c>
      <c r="V41" s="82">
        <f>'091140'!S39</f>
        <v>7000</v>
      </c>
      <c r="W41" s="488">
        <f>'091140'!T39</f>
        <v>7000</v>
      </c>
      <c r="X41" s="43">
        <f>'091140'!U39</f>
        <v>7000</v>
      </c>
      <c r="Y41" s="45">
        <f>'091140'!V39</f>
        <v>9300</v>
      </c>
    </row>
    <row r="42" spans="1:27">
      <c r="B42" s="92" t="s">
        <v>634</v>
      </c>
      <c r="C42" s="736" t="s">
        <v>175</v>
      </c>
      <c r="D42" s="737"/>
      <c r="E42" s="737"/>
      <c r="F42" s="399">
        <f t="shared" ref="F42:R42" si="28">F43+F44+F45+F46+F47+F50+F54</f>
        <v>2264314</v>
      </c>
      <c r="G42" s="399">
        <f t="shared" ref="G42" si="29">G43+G44+G45+G46+G47+G50+G54</f>
        <v>2295864</v>
      </c>
      <c r="H42" s="575">
        <f t="shared" si="28"/>
        <v>3133420</v>
      </c>
      <c r="I42" s="462">
        <f t="shared" si="28"/>
        <v>3183420</v>
      </c>
      <c r="J42" s="97">
        <f t="shared" si="28"/>
        <v>183000</v>
      </c>
      <c r="K42" s="95">
        <f t="shared" si="28"/>
        <v>75000</v>
      </c>
      <c r="L42" s="95">
        <f t="shared" si="28"/>
        <v>2925420</v>
      </c>
      <c r="M42" s="94">
        <f t="shared" si="28"/>
        <v>140476</v>
      </c>
      <c r="N42" s="95">
        <f t="shared" si="28"/>
        <v>556037</v>
      </c>
      <c r="O42" s="95">
        <f t="shared" si="28"/>
        <v>243547</v>
      </c>
      <c r="P42" s="95">
        <f t="shared" si="28"/>
        <v>107873</v>
      </c>
      <c r="Q42" s="98">
        <f t="shared" si="28"/>
        <v>22550</v>
      </c>
      <c r="R42" s="550">
        <f t="shared" si="28"/>
        <v>217420</v>
      </c>
      <c r="S42" s="539">
        <f t="shared" si="6"/>
        <v>1287903</v>
      </c>
      <c r="T42" s="445">
        <f t="shared" ref="T42:Y42" si="30">T43+T44+T45+T46+T47+T50+T54</f>
        <v>370830</v>
      </c>
      <c r="U42" s="95">
        <f t="shared" si="30"/>
        <v>212024</v>
      </c>
      <c r="V42" s="98">
        <f t="shared" si="30"/>
        <v>224266</v>
      </c>
      <c r="W42" s="489">
        <f t="shared" si="30"/>
        <v>643374</v>
      </c>
      <c r="X42" s="97">
        <f t="shared" si="30"/>
        <v>195472</v>
      </c>
      <c r="Y42" s="99">
        <f t="shared" si="30"/>
        <v>249551</v>
      </c>
    </row>
    <row r="43" spans="1:27" s="41" customFormat="1">
      <c r="A43" s="127" t="s">
        <v>176</v>
      </c>
      <c r="B43" s="53" t="s">
        <v>635</v>
      </c>
      <c r="C43" s="789" t="s">
        <v>177</v>
      </c>
      <c r="D43" s="790"/>
      <c r="E43" s="790"/>
      <c r="F43" s="400">
        <v>1485450</v>
      </c>
      <c r="G43" s="400">
        <v>1485450</v>
      </c>
      <c r="H43" s="576">
        <v>1829634</v>
      </c>
      <c r="I43" s="463">
        <f t="shared" ref="I43:I46" si="31">SUM(S43:Y43)</f>
        <v>1829634</v>
      </c>
      <c r="J43" s="43"/>
      <c r="K43" s="13"/>
      <c r="L43" s="13">
        <f>I43</f>
        <v>1829634</v>
      </c>
      <c r="M43" s="77">
        <f>'091140'!J41</f>
        <v>60617</v>
      </c>
      <c r="N43" s="13">
        <f>'091140'!K41</f>
        <v>217791</v>
      </c>
      <c r="O43" s="13">
        <f>'091140'!L41</f>
        <v>223675</v>
      </c>
      <c r="P43" s="13">
        <f>'091140'!M41</f>
        <v>61173</v>
      </c>
      <c r="Q43" s="82">
        <f>'091140'!N41</f>
        <v>0</v>
      </c>
      <c r="R43" s="551">
        <f>'091140'!O41</f>
        <v>174556</v>
      </c>
      <c r="S43" s="540">
        <f t="shared" ref="S43" si="32">SUM(M43:R43)</f>
        <v>737812</v>
      </c>
      <c r="T43" s="446">
        <f>'091140'!Q41</f>
        <v>367830</v>
      </c>
      <c r="U43" s="13">
        <f>'091140'!R41</f>
        <v>166774</v>
      </c>
      <c r="V43" s="82">
        <f>'091140'!S41</f>
        <v>156696</v>
      </c>
      <c r="W43" s="488">
        <f>'091140'!T41</f>
        <v>133507</v>
      </c>
      <c r="X43" s="43">
        <f>'091140'!U41</f>
        <v>133507</v>
      </c>
      <c r="Y43" s="45">
        <f>'091140'!V41</f>
        <v>133508</v>
      </c>
      <c r="AA43" s="203"/>
    </row>
    <row r="44" spans="1:27" s="41" customFormat="1" hidden="1">
      <c r="A44" s="127" t="s">
        <v>178</v>
      </c>
      <c r="B44" s="53" t="s">
        <v>636</v>
      </c>
      <c r="C44" s="789" t="s">
        <v>179</v>
      </c>
      <c r="D44" s="790"/>
      <c r="E44" s="790"/>
      <c r="F44" s="400">
        <v>0</v>
      </c>
      <c r="G44" s="400">
        <v>0</v>
      </c>
      <c r="H44" s="576">
        <v>0</v>
      </c>
      <c r="I44" s="463">
        <f t="shared" si="31"/>
        <v>0</v>
      </c>
      <c r="J44" s="43"/>
      <c r="K44" s="13"/>
      <c r="L44" s="13"/>
      <c r="M44" s="77"/>
      <c r="N44" s="13"/>
      <c r="O44" s="13"/>
      <c r="P44" s="13"/>
      <c r="Q44" s="82"/>
      <c r="R44" s="551"/>
      <c r="S44" s="540">
        <f t="shared" si="6"/>
        <v>0</v>
      </c>
      <c r="T44" s="446"/>
      <c r="U44" s="13"/>
      <c r="V44" s="82"/>
      <c r="W44" s="488"/>
      <c r="X44" s="43"/>
      <c r="Y44" s="45"/>
    </row>
    <row r="45" spans="1:27" s="41" customFormat="1">
      <c r="A45" s="127" t="s">
        <v>180</v>
      </c>
      <c r="B45" s="53" t="s">
        <v>637</v>
      </c>
      <c r="C45" s="789" t="s">
        <v>181</v>
      </c>
      <c r="D45" s="790"/>
      <c r="E45" s="790"/>
      <c r="F45" s="400">
        <v>75000</v>
      </c>
      <c r="G45" s="400">
        <v>75000</v>
      </c>
      <c r="H45" s="576">
        <v>75000</v>
      </c>
      <c r="I45" s="463">
        <f t="shared" si="31"/>
        <v>75000</v>
      </c>
      <c r="J45" s="43"/>
      <c r="K45" s="13">
        <f>I45</f>
        <v>75000</v>
      </c>
      <c r="L45" s="13"/>
      <c r="M45" s="77">
        <f>'091130'!J43</f>
        <v>34253</v>
      </c>
      <c r="N45" s="13">
        <f>'091130'!K43</f>
        <v>0</v>
      </c>
      <c r="O45" s="13">
        <f>'091130'!L43</f>
        <v>0</v>
      </c>
      <c r="P45" s="13">
        <f>'091130'!M43</f>
        <v>0</v>
      </c>
      <c r="Q45" s="82">
        <f>'091130'!N43</f>
        <v>0</v>
      </c>
      <c r="R45" s="551">
        <f>'091130'!O43</f>
        <v>0</v>
      </c>
      <c r="S45" s="540">
        <f t="shared" si="6"/>
        <v>34253</v>
      </c>
      <c r="T45" s="446">
        <f>'091130'!Q43</f>
        <v>0</v>
      </c>
      <c r="U45" s="13">
        <f>'091130'!R43</f>
        <v>0</v>
      </c>
      <c r="V45" s="82">
        <f>'091130'!S43</f>
        <v>0</v>
      </c>
      <c r="W45" s="488">
        <f>'091130'!T43</f>
        <v>0</v>
      </c>
      <c r="X45" s="43">
        <f>'091130'!U43</f>
        <v>0</v>
      </c>
      <c r="Y45" s="45">
        <f>'091130'!V43</f>
        <v>40747</v>
      </c>
    </row>
    <row r="46" spans="1:27" s="41" customFormat="1">
      <c r="A46" s="127" t="s">
        <v>182</v>
      </c>
      <c r="B46" s="53" t="s">
        <v>638</v>
      </c>
      <c r="C46" s="789" t="s">
        <v>183</v>
      </c>
      <c r="D46" s="790"/>
      <c r="E46" s="790"/>
      <c r="F46" s="400">
        <v>160000</v>
      </c>
      <c r="G46" s="400">
        <v>160000</v>
      </c>
      <c r="H46" s="576">
        <v>160000</v>
      </c>
      <c r="I46" s="463">
        <f t="shared" si="31"/>
        <v>160000</v>
      </c>
      <c r="J46" s="43"/>
      <c r="K46" s="13"/>
      <c r="L46" s="13">
        <f>I46</f>
        <v>160000</v>
      </c>
      <c r="M46" s="77">
        <f>'091140'!J44</f>
        <v>9500</v>
      </c>
      <c r="N46" s="13">
        <f>'091140'!K44</f>
        <v>27500</v>
      </c>
      <c r="O46" s="13">
        <f>'091140'!L44</f>
        <v>6800</v>
      </c>
      <c r="P46" s="13">
        <f>'091140'!M44</f>
        <v>40000</v>
      </c>
      <c r="Q46" s="82">
        <f>'091140'!N44</f>
        <v>0</v>
      </c>
      <c r="R46" s="551">
        <f>'091140'!O44</f>
        <v>0</v>
      </c>
      <c r="S46" s="540">
        <f t="shared" si="6"/>
        <v>83800</v>
      </c>
      <c r="T46" s="446">
        <f>'091140'!Q44</f>
        <v>0</v>
      </c>
      <c r="U46" s="13">
        <f>'091140'!R44</f>
        <v>0</v>
      </c>
      <c r="V46" s="82">
        <f>'091140'!S44</f>
        <v>62570</v>
      </c>
      <c r="W46" s="488">
        <f>'091140'!T44</f>
        <v>0</v>
      </c>
      <c r="X46" s="43">
        <f>'091140'!U44</f>
        <v>0</v>
      </c>
      <c r="Y46" s="45">
        <f>'091140'!V44</f>
        <v>13630</v>
      </c>
    </row>
    <row r="47" spans="1:27" s="18" customFormat="1">
      <c r="A47" s="127" t="s">
        <v>184</v>
      </c>
      <c r="B47" s="53" t="s">
        <v>639</v>
      </c>
      <c r="C47" s="789" t="s">
        <v>185</v>
      </c>
      <c r="D47" s="790"/>
      <c r="E47" s="790"/>
      <c r="F47" s="400">
        <f>F48+F49</f>
        <v>201364</v>
      </c>
      <c r="G47" s="400">
        <f>G48+G49</f>
        <v>201364</v>
      </c>
      <c r="H47" s="576">
        <f>H48+H49</f>
        <v>661566</v>
      </c>
      <c r="I47" s="463">
        <f>I48+I49</f>
        <v>661566</v>
      </c>
      <c r="J47" s="43">
        <f t="shared" ref="J47:L47" si="33">J48+J49</f>
        <v>0</v>
      </c>
      <c r="K47" s="13">
        <f t="shared" si="33"/>
        <v>0</v>
      </c>
      <c r="L47" s="13">
        <f t="shared" si="33"/>
        <v>661566</v>
      </c>
      <c r="M47" s="77">
        <f t="shared" ref="M47:Y47" si="34">M48+M49</f>
        <v>0</v>
      </c>
      <c r="N47" s="13">
        <f t="shared" si="34"/>
        <v>201364</v>
      </c>
      <c r="O47" s="13">
        <f t="shared" si="34"/>
        <v>0</v>
      </c>
      <c r="P47" s="13">
        <f t="shared" si="34"/>
        <v>0</v>
      </c>
      <c r="Q47" s="82">
        <f t="shared" si="34"/>
        <v>0</v>
      </c>
      <c r="R47" s="551">
        <f t="shared" si="34"/>
        <v>0</v>
      </c>
      <c r="S47" s="540">
        <f t="shared" si="6"/>
        <v>201364</v>
      </c>
      <c r="T47" s="446">
        <f t="shared" si="34"/>
        <v>0</v>
      </c>
      <c r="U47" s="13">
        <f t="shared" si="34"/>
        <v>0</v>
      </c>
      <c r="V47" s="82">
        <f t="shared" si="34"/>
        <v>0</v>
      </c>
      <c r="W47" s="488">
        <f t="shared" si="34"/>
        <v>460202</v>
      </c>
      <c r="X47" s="43">
        <f t="shared" si="34"/>
        <v>0</v>
      </c>
      <c r="Y47" s="45">
        <f t="shared" si="34"/>
        <v>0</v>
      </c>
    </row>
    <row r="48" spans="1:27">
      <c r="B48" s="55"/>
      <c r="C48" s="264"/>
      <c r="D48" s="764" t="s">
        <v>186</v>
      </c>
      <c r="E48" s="764"/>
      <c r="F48" s="406">
        <v>201364</v>
      </c>
      <c r="G48" s="406">
        <v>201364</v>
      </c>
      <c r="H48" s="582">
        <v>661566</v>
      </c>
      <c r="I48" s="471">
        <f>SUM(S48:Y48)</f>
        <v>661566</v>
      </c>
      <c r="J48" s="42"/>
      <c r="K48" s="1"/>
      <c r="L48" s="1">
        <f>I48</f>
        <v>661566</v>
      </c>
      <c r="M48" s="75">
        <f>'091140'!J46</f>
        <v>0</v>
      </c>
      <c r="N48" s="1">
        <f>'091140'!K46</f>
        <v>201364</v>
      </c>
      <c r="O48" s="1">
        <f>'091140'!L46</f>
        <v>0</v>
      </c>
      <c r="P48" s="1">
        <f>'091140'!M46</f>
        <v>0</v>
      </c>
      <c r="Q48" s="81">
        <f>'091140'!N46</f>
        <v>0</v>
      </c>
      <c r="R48" s="552">
        <f>'091140'!O46</f>
        <v>0</v>
      </c>
      <c r="S48" s="541">
        <f t="shared" si="6"/>
        <v>201364</v>
      </c>
      <c r="T48" s="447">
        <f>'091140'!Q46</f>
        <v>0</v>
      </c>
      <c r="U48" s="1">
        <f>'091140'!R46</f>
        <v>0</v>
      </c>
      <c r="V48" s="81">
        <f>'091140'!S46</f>
        <v>0</v>
      </c>
      <c r="W48" s="490">
        <f>'091140'!T46</f>
        <v>460202</v>
      </c>
      <c r="X48" s="42">
        <f>'091140'!U46</f>
        <v>0</v>
      </c>
      <c r="Y48" s="44">
        <f>'091140'!V46</f>
        <v>0</v>
      </c>
    </row>
    <row r="49" spans="1:25" hidden="1">
      <c r="B49" s="55"/>
      <c r="C49" s="264"/>
      <c r="D49" s="764" t="s">
        <v>187</v>
      </c>
      <c r="E49" s="764"/>
      <c r="F49" s="406">
        <f>SUM(L49:X49)</f>
        <v>0</v>
      </c>
      <c r="G49" s="406">
        <f>SUM(L49:X49)</f>
        <v>0</v>
      </c>
      <c r="H49" s="582">
        <f>SUM(M49:Y49)</f>
        <v>0</v>
      </c>
      <c r="I49" s="471">
        <f>SUM(M49:Y49)</f>
        <v>0</v>
      </c>
      <c r="J49" s="42"/>
      <c r="K49" s="1"/>
      <c r="L49" s="1"/>
      <c r="M49" s="75"/>
      <c r="N49" s="1"/>
      <c r="O49" s="1"/>
      <c r="P49" s="1"/>
      <c r="Q49" s="81"/>
      <c r="R49" s="552"/>
      <c r="S49" s="541">
        <f t="shared" si="6"/>
        <v>0</v>
      </c>
      <c r="T49" s="447"/>
      <c r="U49" s="1"/>
      <c r="V49" s="81"/>
      <c r="W49" s="490"/>
      <c r="X49" s="42"/>
      <c r="Y49" s="44"/>
    </row>
    <row r="50" spans="1:25" s="41" customFormat="1">
      <c r="A50" s="127" t="s">
        <v>188</v>
      </c>
      <c r="B50" s="53" t="s">
        <v>640</v>
      </c>
      <c r="C50" s="799" t="s">
        <v>189</v>
      </c>
      <c r="D50" s="800"/>
      <c r="E50" s="800"/>
      <c r="F50" s="400">
        <f>SUM(F51:F53)</f>
        <v>188500</v>
      </c>
      <c r="G50" s="400">
        <f>SUM(G51:G53)</f>
        <v>197500</v>
      </c>
      <c r="H50" s="576">
        <f>SUM(H51:H53)</f>
        <v>245500</v>
      </c>
      <c r="I50" s="463">
        <f>SUM(I51:I53)</f>
        <v>293500</v>
      </c>
      <c r="J50" s="43">
        <f t="shared" ref="J50:Y50" si="35">SUM(J51:J53)</f>
        <v>183000</v>
      </c>
      <c r="K50" s="13">
        <f t="shared" si="35"/>
        <v>0</v>
      </c>
      <c r="L50" s="13">
        <f t="shared" si="35"/>
        <v>110500</v>
      </c>
      <c r="M50" s="77">
        <f t="shared" si="35"/>
        <v>6000</v>
      </c>
      <c r="N50" s="13">
        <f t="shared" si="35"/>
        <v>90250</v>
      </c>
      <c r="O50" s="13">
        <f t="shared" si="35"/>
        <v>0</v>
      </c>
      <c r="P50" s="13">
        <f t="shared" si="35"/>
        <v>1700</v>
      </c>
      <c r="Q50" s="82">
        <f t="shared" si="35"/>
        <v>0</v>
      </c>
      <c r="R50" s="551">
        <f t="shared" si="35"/>
        <v>39000</v>
      </c>
      <c r="S50" s="540">
        <f t="shared" si="6"/>
        <v>136950</v>
      </c>
      <c r="T50" s="446">
        <f t="shared" si="35"/>
        <v>0</v>
      </c>
      <c r="U50" s="13">
        <f t="shared" si="35"/>
        <v>42250</v>
      </c>
      <c r="V50" s="82">
        <f t="shared" si="35"/>
        <v>0</v>
      </c>
      <c r="W50" s="488">
        <f t="shared" si="35"/>
        <v>30000</v>
      </c>
      <c r="X50" s="43">
        <f t="shared" si="35"/>
        <v>42300</v>
      </c>
      <c r="Y50" s="45">
        <f t="shared" si="35"/>
        <v>42000</v>
      </c>
    </row>
    <row r="51" spans="1:25">
      <c r="B51" s="55"/>
      <c r="C51" s="264"/>
      <c r="D51" s="335" t="s">
        <v>1039</v>
      </c>
      <c r="E51" s="335"/>
      <c r="F51" s="406">
        <v>78000</v>
      </c>
      <c r="G51" s="406">
        <v>87000</v>
      </c>
      <c r="H51" s="582">
        <v>135000</v>
      </c>
      <c r="I51" s="471">
        <f t="shared" ref="I51:I53" si="36">SUM(S51:Y51)</f>
        <v>183000</v>
      </c>
      <c r="J51" s="42">
        <f>I51</f>
        <v>183000</v>
      </c>
      <c r="K51" s="1"/>
      <c r="L51" s="1"/>
      <c r="M51" s="75">
        <f>'091120'!J49</f>
        <v>0</v>
      </c>
      <c r="N51" s="1">
        <f>'091120'!K49</f>
        <v>48000</v>
      </c>
      <c r="O51" s="1">
        <f>'091120'!L49</f>
        <v>0</v>
      </c>
      <c r="P51" s="1">
        <f>'091120'!M49</f>
        <v>0</v>
      </c>
      <c r="Q51" s="81">
        <f>'091120'!N49</f>
        <v>0</v>
      </c>
      <c r="R51" s="552">
        <f>'091120'!O49</f>
        <v>39000</v>
      </c>
      <c r="S51" s="541">
        <f t="shared" si="6"/>
        <v>87000</v>
      </c>
      <c r="T51" s="447">
        <f>'091120'!Q49</f>
        <v>0</v>
      </c>
      <c r="U51" s="1">
        <f>'091120'!R49</f>
        <v>0</v>
      </c>
      <c r="V51" s="81">
        <f>'091120'!S49</f>
        <v>0</v>
      </c>
      <c r="W51" s="490">
        <f>'091120'!T49</f>
        <v>30000</v>
      </c>
      <c r="X51" s="42">
        <f>'091120'!U49</f>
        <v>24000</v>
      </c>
      <c r="Y51" s="44">
        <f>'091120'!V49</f>
        <v>42000</v>
      </c>
    </row>
    <row r="52" spans="1:25">
      <c r="B52" s="55"/>
      <c r="C52" s="264"/>
      <c r="D52" s="335" t="s">
        <v>1010</v>
      </c>
      <c r="E52" s="335"/>
      <c r="F52" s="406">
        <v>84500</v>
      </c>
      <c r="G52" s="406">
        <v>84500</v>
      </c>
      <c r="H52" s="582">
        <v>84500</v>
      </c>
      <c r="I52" s="471">
        <f t="shared" si="36"/>
        <v>84500</v>
      </c>
      <c r="J52" s="42"/>
      <c r="K52" s="1"/>
      <c r="L52" s="1">
        <f t="shared" ref="L52:L53" si="37">I52</f>
        <v>84500</v>
      </c>
      <c r="M52" s="75">
        <f>'091140'!J49</f>
        <v>0</v>
      </c>
      <c r="N52" s="1">
        <f>'091140'!K49</f>
        <v>42250</v>
      </c>
      <c r="O52" s="1">
        <f>'091140'!L49</f>
        <v>0</v>
      </c>
      <c r="P52" s="1">
        <f>'091140'!M49</f>
        <v>0</v>
      </c>
      <c r="Q52" s="81">
        <f>'091140'!N49</f>
        <v>0</v>
      </c>
      <c r="R52" s="552">
        <f>'091140'!O49</f>
        <v>0</v>
      </c>
      <c r="S52" s="541">
        <f t="shared" si="6"/>
        <v>42250</v>
      </c>
      <c r="T52" s="447">
        <f>'091140'!Q49</f>
        <v>0</v>
      </c>
      <c r="U52" s="1">
        <f>'091140'!R49</f>
        <v>42250</v>
      </c>
      <c r="V52" s="81">
        <f>'091140'!S49</f>
        <v>0</v>
      </c>
      <c r="W52" s="490">
        <f>'091140'!T49</f>
        <v>0</v>
      </c>
      <c r="X52" s="42">
        <f>'091140'!U49</f>
        <v>0</v>
      </c>
      <c r="Y52" s="44">
        <f>'091140'!V49</f>
        <v>0</v>
      </c>
    </row>
    <row r="53" spans="1:25">
      <c r="B53" s="55"/>
      <c r="C53" s="264"/>
      <c r="D53" s="335" t="s">
        <v>1011</v>
      </c>
      <c r="E53" s="335"/>
      <c r="F53" s="406">
        <v>26000</v>
      </c>
      <c r="G53" s="406">
        <v>26000</v>
      </c>
      <c r="H53" s="582">
        <v>26000</v>
      </c>
      <c r="I53" s="471">
        <f t="shared" si="36"/>
        <v>26000</v>
      </c>
      <c r="J53" s="42"/>
      <c r="K53" s="1"/>
      <c r="L53" s="1">
        <f t="shared" si="37"/>
        <v>26000</v>
      </c>
      <c r="M53" s="75">
        <f>'091140'!J50</f>
        <v>6000</v>
      </c>
      <c r="N53" s="1">
        <f>'091140'!K50</f>
        <v>0</v>
      </c>
      <c r="O53" s="1">
        <f>'091140'!L50</f>
        <v>0</v>
      </c>
      <c r="P53" s="1">
        <f>'091140'!M50</f>
        <v>1700</v>
      </c>
      <c r="Q53" s="81">
        <f>'091140'!N50</f>
        <v>0</v>
      </c>
      <c r="R53" s="552">
        <f>'091140'!O50</f>
        <v>0</v>
      </c>
      <c r="S53" s="541">
        <f t="shared" si="6"/>
        <v>7700</v>
      </c>
      <c r="T53" s="447">
        <f>'091140'!Q50</f>
        <v>0</v>
      </c>
      <c r="U53" s="1">
        <f>'091140'!R50</f>
        <v>0</v>
      </c>
      <c r="V53" s="81">
        <f>'091140'!S50</f>
        <v>0</v>
      </c>
      <c r="W53" s="490">
        <f>'091140'!T50</f>
        <v>0</v>
      </c>
      <c r="X53" s="42">
        <f>'091140'!U50</f>
        <v>18300</v>
      </c>
      <c r="Y53" s="44">
        <f>'091140'!V50</f>
        <v>0</v>
      </c>
    </row>
    <row r="54" spans="1:25" s="41" customFormat="1">
      <c r="A54" s="127" t="s">
        <v>190</v>
      </c>
      <c r="B54" s="53" t="s">
        <v>641</v>
      </c>
      <c r="C54" s="799" t="s">
        <v>191</v>
      </c>
      <c r="D54" s="800"/>
      <c r="E54" s="800"/>
      <c r="F54" s="400">
        <f>SUM(F55:F58)</f>
        <v>154000</v>
      </c>
      <c r="G54" s="400">
        <f>SUM(G55:G58)</f>
        <v>176550</v>
      </c>
      <c r="H54" s="576">
        <f>SUM(H55:H58)</f>
        <v>161720</v>
      </c>
      <c r="I54" s="463">
        <f>SUM(I55:I58)</f>
        <v>163720</v>
      </c>
      <c r="J54" s="43">
        <f t="shared" ref="J54:Y54" si="38">SUM(J55:J58)</f>
        <v>0</v>
      </c>
      <c r="K54" s="13">
        <f t="shared" si="38"/>
        <v>0</v>
      </c>
      <c r="L54" s="13">
        <f t="shared" si="38"/>
        <v>163720</v>
      </c>
      <c r="M54" s="77">
        <f t="shared" si="38"/>
        <v>30106</v>
      </c>
      <c r="N54" s="13">
        <f t="shared" si="38"/>
        <v>19132</v>
      </c>
      <c r="O54" s="13">
        <f t="shared" si="38"/>
        <v>13072</v>
      </c>
      <c r="P54" s="13">
        <f t="shared" si="38"/>
        <v>5000</v>
      </c>
      <c r="Q54" s="82">
        <f t="shared" si="38"/>
        <v>22550</v>
      </c>
      <c r="R54" s="551">
        <f t="shared" si="38"/>
        <v>3864</v>
      </c>
      <c r="S54" s="540">
        <f t="shared" si="6"/>
        <v>93724</v>
      </c>
      <c r="T54" s="446">
        <f t="shared" si="38"/>
        <v>3000</v>
      </c>
      <c r="U54" s="13">
        <f t="shared" si="38"/>
        <v>3000</v>
      </c>
      <c r="V54" s="82">
        <f t="shared" si="38"/>
        <v>5000</v>
      </c>
      <c r="W54" s="488">
        <f t="shared" si="38"/>
        <v>19665</v>
      </c>
      <c r="X54" s="43">
        <f t="shared" si="38"/>
        <v>19665</v>
      </c>
      <c r="Y54" s="45">
        <f t="shared" si="38"/>
        <v>19666</v>
      </c>
    </row>
    <row r="55" spans="1:25">
      <c r="B55" s="55"/>
      <c r="C55" s="264"/>
      <c r="D55" s="335" t="s">
        <v>1015</v>
      </c>
      <c r="E55" s="335"/>
      <c r="F55" s="406">
        <v>48000</v>
      </c>
      <c r="G55" s="406">
        <v>62826</v>
      </c>
      <c r="H55" s="582">
        <v>48000</v>
      </c>
      <c r="I55" s="471">
        <f t="shared" ref="I55:I58" si="39">SUM(S55:Y55)</f>
        <v>50000</v>
      </c>
      <c r="J55" s="42"/>
      <c r="K55" s="1"/>
      <c r="L55" s="1">
        <f t="shared" ref="L55:L58" si="40">I55</f>
        <v>50000</v>
      </c>
      <c r="M55" s="75">
        <f>'091140'!J52</f>
        <v>7106</v>
      </c>
      <c r="N55" s="1">
        <f>'091140'!K52</f>
        <v>13132</v>
      </c>
      <c r="O55" s="1">
        <f>'091140'!L52</f>
        <v>10072</v>
      </c>
      <c r="P55" s="1">
        <f>'091140'!M52</f>
        <v>2000</v>
      </c>
      <c r="Q55" s="81">
        <f>'091140'!N52</f>
        <v>14826</v>
      </c>
      <c r="R55" s="552">
        <f>'091140'!O52</f>
        <v>864</v>
      </c>
      <c r="S55" s="541">
        <f t="shared" si="6"/>
        <v>48000</v>
      </c>
      <c r="T55" s="447">
        <f>'091140'!Q52</f>
        <v>0</v>
      </c>
      <c r="U55" s="1">
        <f>'091140'!R52</f>
        <v>0</v>
      </c>
      <c r="V55" s="81">
        <f>'091140'!S52</f>
        <v>2000</v>
      </c>
      <c r="W55" s="490">
        <f>'091140'!T52</f>
        <v>0</v>
      </c>
      <c r="X55" s="42">
        <f>'091140'!U52</f>
        <v>0</v>
      </c>
      <c r="Y55" s="44">
        <f>'091140'!V52</f>
        <v>0</v>
      </c>
    </row>
    <row r="56" spans="1:25">
      <c r="B56" s="55"/>
      <c r="C56" s="264"/>
      <c r="D56" s="335" t="s">
        <v>1040</v>
      </c>
      <c r="E56" s="335"/>
      <c r="F56" s="406">
        <v>20000</v>
      </c>
      <c r="G56" s="406">
        <v>20000</v>
      </c>
      <c r="H56" s="582">
        <v>20000</v>
      </c>
      <c r="I56" s="471">
        <f t="shared" si="39"/>
        <v>20000</v>
      </c>
      <c r="J56" s="42"/>
      <c r="K56" s="1"/>
      <c r="L56" s="1">
        <f t="shared" si="40"/>
        <v>20000</v>
      </c>
      <c r="M56" s="75">
        <f>'091140'!J53</f>
        <v>20000</v>
      </c>
      <c r="N56" s="1">
        <f>'091140'!K53</f>
        <v>0</v>
      </c>
      <c r="O56" s="1">
        <f>'091140'!L53</f>
        <v>0</v>
      </c>
      <c r="P56" s="1">
        <f>'091140'!M53</f>
        <v>0</v>
      </c>
      <c r="Q56" s="81">
        <f>'091140'!N53</f>
        <v>0</v>
      </c>
      <c r="R56" s="552">
        <f>'091140'!O53</f>
        <v>0</v>
      </c>
      <c r="S56" s="541">
        <f t="shared" si="6"/>
        <v>20000</v>
      </c>
      <c r="T56" s="447">
        <f>'091140'!Q53</f>
        <v>0</v>
      </c>
      <c r="U56" s="1">
        <f>'091140'!R53</f>
        <v>0</v>
      </c>
      <c r="V56" s="81">
        <f>'091140'!S53</f>
        <v>0</v>
      </c>
      <c r="W56" s="490">
        <f>'091140'!T53</f>
        <v>0</v>
      </c>
      <c r="X56" s="42">
        <f>'091140'!U53</f>
        <v>0</v>
      </c>
      <c r="Y56" s="44">
        <f>'091140'!V53</f>
        <v>0</v>
      </c>
    </row>
    <row r="57" spans="1:25">
      <c r="B57" s="55"/>
      <c r="C57" s="264"/>
      <c r="D57" s="335" t="s">
        <v>1041</v>
      </c>
      <c r="E57" s="335"/>
      <c r="F57" s="406">
        <v>36000</v>
      </c>
      <c r="G57" s="406">
        <v>43724</v>
      </c>
      <c r="H57" s="582">
        <v>43724</v>
      </c>
      <c r="I57" s="471">
        <f t="shared" si="39"/>
        <v>43724</v>
      </c>
      <c r="J57" s="42"/>
      <c r="K57" s="1"/>
      <c r="L57" s="1">
        <f t="shared" si="40"/>
        <v>43724</v>
      </c>
      <c r="M57" s="75">
        <f>'091140'!J54</f>
        <v>3000</v>
      </c>
      <c r="N57" s="1">
        <f>'091140'!K54</f>
        <v>6000</v>
      </c>
      <c r="O57" s="1">
        <f>'091140'!L54</f>
        <v>3000</v>
      </c>
      <c r="P57" s="1">
        <f>'091140'!M54</f>
        <v>3000</v>
      </c>
      <c r="Q57" s="81">
        <f>'091140'!N54</f>
        <v>7724</v>
      </c>
      <c r="R57" s="552">
        <f>'091140'!O54</f>
        <v>3000</v>
      </c>
      <c r="S57" s="541">
        <f t="shared" si="6"/>
        <v>25724</v>
      </c>
      <c r="T57" s="447">
        <f>'091140'!Q54</f>
        <v>3000</v>
      </c>
      <c r="U57" s="1">
        <f>'091140'!R54</f>
        <v>3000</v>
      </c>
      <c r="V57" s="81">
        <f>'091140'!S54</f>
        <v>3000</v>
      </c>
      <c r="W57" s="490">
        <f>'091140'!T54</f>
        <v>3000</v>
      </c>
      <c r="X57" s="42">
        <f>'091140'!U54</f>
        <v>3000</v>
      </c>
      <c r="Y57" s="44">
        <f>'091140'!V54</f>
        <v>3000</v>
      </c>
    </row>
    <row r="58" spans="1:25">
      <c r="B58" s="55"/>
      <c r="C58" s="264"/>
      <c r="D58" s="335" t="s">
        <v>1011</v>
      </c>
      <c r="E58" s="335"/>
      <c r="F58" s="406">
        <v>50000</v>
      </c>
      <c r="G58" s="406">
        <v>50000</v>
      </c>
      <c r="H58" s="582">
        <v>49996</v>
      </c>
      <c r="I58" s="471">
        <f t="shared" si="39"/>
        <v>49996</v>
      </c>
      <c r="J58" s="42"/>
      <c r="K58" s="1"/>
      <c r="L58" s="1">
        <f t="shared" si="40"/>
        <v>49996</v>
      </c>
      <c r="M58" s="75">
        <f>'091140'!J55</f>
        <v>0</v>
      </c>
      <c r="N58" s="1">
        <f>'091140'!K55</f>
        <v>0</v>
      </c>
      <c r="O58" s="1">
        <f>'091140'!L55</f>
        <v>0</v>
      </c>
      <c r="P58" s="1">
        <f>'091140'!M55</f>
        <v>0</v>
      </c>
      <c r="Q58" s="81">
        <f>'091140'!N55</f>
        <v>0</v>
      </c>
      <c r="R58" s="552">
        <f>'091140'!O55</f>
        <v>0</v>
      </c>
      <c r="S58" s="541">
        <f t="shared" si="6"/>
        <v>0</v>
      </c>
      <c r="T58" s="447">
        <f>'091140'!Q55</f>
        <v>0</v>
      </c>
      <c r="U58" s="1">
        <f>'091140'!R55</f>
        <v>0</v>
      </c>
      <c r="V58" s="81">
        <f>'091140'!S55</f>
        <v>0</v>
      </c>
      <c r="W58" s="490">
        <f>'091140'!T55</f>
        <v>16665</v>
      </c>
      <c r="X58" s="42">
        <f>'091140'!U55</f>
        <v>16665</v>
      </c>
      <c r="Y58" s="44">
        <f>'091140'!V55</f>
        <v>16666</v>
      </c>
    </row>
    <row r="59" spans="1:25">
      <c r="B59" s="92" t="s">
        <v>642</v>
      </c>
      <c r="C59" s="769" t="s">
        <v>192</v>
      </c>
      <c r="D59" s="770"/>
      <c r="E59" s="770"/>
      <c r="F59" s="399">
        <f>F60+F61</f>
        <v>10000</v>
      </c>
      <c r="G59" s="399">
        <f>G60+G61</f>
        <v>10000</v>
      </c>
      <c r="H59" s="575">
        <f>H60+H61</f>
        <v>10000</v>
      </c>
      <c r="I59" s="462">
        <f>I60+I61</f>
        <v>10000</v>
      </c>
      <c r="J59" s="97">
        <f t="shared" ref="J59:L59" si="41">J60+J61</f>
        <v>0</v>
      </c>
      <c r="K59" s="95">
        <f t="shared" si="41"/>
        <v>0</v>
      </c>
      <c r="L59" s="95">
        <f t="shared" si="41"/>
        <v>10000</v>
      </c>
      <c r="M59" s="94">
        <f t="shared" ref="M59:Y59" si="42">M60+M61</f>
        <v>0</v>
      </c>
      <c r="N59" s="95">
        <f t="shared" si="42"/>
        <v>0</v>
      </c>
      <c r="O59" s="95">
        <f t="shared" si="42"/>
        <v>0</v>
      </c>
      <c r="P59" s="95">
        <f t="shared" si="42"/>
        <v>0</v>
      </c>
      <c r="Q59" s="98">
        <f t="shared" si="42"/>
        <v>0</v>
      </c>
      <c r="R59" s="550">
        <f t="shared" si="42"/>
        <v>0</v>
      </c>
      <c r="S59" s="539">
        <f t="shared" si="6"/>
        <v>0</v>
      </c>
      <c r="T59" s="445">
        <f t="shared" si="42"/>
        <v>0</v>
      </c>
      <c r="U59" s="95">
        <f t="shared" si="42"/>
        <v>0</v>
      </c>
      <c r="V59" s="98">
        <f t="shared" si="42"/>
        <v>0</v>
      </c>
      <c r="W59" s="489">
        <f t="shared" si="42"/>
        <v>0</v>
      </c>
      <c r="X59" s="97">
        <f t="shared" si="42"/>
        <v>0</v>
      </c>
      <c r="Y59" s="99">
        <f t="shared" si="42"/>
        <v>10000</v>
      </c>
    </row>
    <row r="60" spans="1:25" s="41" customFormat="1">
      <c r="A60" s="127" t="s">
        <v>193</v>
      </c>
      <c r="B60" s="53" t="s">
        <v>643</v>
      </c>
      <c r="C60" s="799" t="s">
        <v>194</v>
      </c>
      <c r="D60" s="800"/>
      <c r="E60" s="800"/>
      <c r="F60" s="400">
        <v>10000</v>
      </c>
      <c r="G60" s="400">
        <v>10000</v>
      </c>
      <c r="H60" s="576">
        <v>10000</v>
      </c>
      <c r="I60" s="463">
        <f>SUM(S60:Y60)</f>
        <v>10000</v>
      </c>
      <c r="J60" s="43"/>
      <c r="K60" s="13"/>
      <c r="L60" s="13">
        <f>I60</f>
        <v>10000</v>
      </c>
      <c r="M60" s="77">
        <f>'091140'!J57</f>
        <v>0</v>
      </c>
      <c r="N60" s="13">
        <f>'091140'!K57</f>
        <v>0</v>
      </c>
      <c r="O60" s="13">
        <f>'091140'!L57</f>
        <v>0</v>
      </c>
      <c r="P60" s="13">
        <f>'091140'!M57</f>
        <v>0</v>
      </c>
      <c r="Q60" s="82">
        <f>'091140'!N57</f>
        <v>0</v>
      </c>
      <c r="R60" s="551">
        <f>'091140'!O57</f>
        <v>0</v>
      </c>
      <c r="S60" s="540">
        <f t="shared" si="6"/>
        <v>0</v>
      </c>
      <c r="T60" s="446">
        <f>'091140'!Q57</f>
        <v>0</v>
      </c>
      <c r="U60" s="13">
        <f>'091140'!R57</f>
        <v>0</v>
      </c>
      <c r="V60" s="82">
        <f>'091140'!S57</f>
        <v>0</v>
      </c>
      <c r="W60" s="488">
        <f>'091140'!T57</f>
        <v>0</v>
      </c>
      <c r="X60" s="43">
        <f>'091140'!U57</f>
        <v>0</v>
      </c>
      <c r="Y60" s="45">
        <f>'091140'!V57</f>
        <v>10000</v>
      </c>
    </row>
    <row r="61" spans="1:25" s="41" customFormat="1" hidden="1">
      <c r="A61" s="127" t="s">
        <v>195</v>
      </c>
      <c r="B61" s="53" t="s">
        <v>644</v>
      </c>
      <c r="C61" s="799" t="s">
        <v>196</v>
      </c>
      <c r="D61" s="800"/>
      <c r="E61" s="800"/>
      <c r="F61" s="400">
        <f>SUM(L61:X61)</f>
        <v>0</v>
      </c>
      <c r="G61" s="400">
        <f>SUM(L61:X61)</f>
        <v>0</v>
      </c>
      <c r="H61" s="576">
        <f>SUM(M61:Y61)</f>
        <v>0</v>
      </c>
      <c r="I61" s="463">
        <f t="shared" ref="I61" si="43">SUM(M61:Y61)</f>
        <v>0</v>
      </c>
      <c r="J61" s="43"/>
      <c r="K61" s="13"/>
      <c r="L61" s="13"/>
      <c r="M61" s="77"/>
      <c r="N61" s="13"/>
      <c r="O61" s="13"/>
      <c r="P61" s="13"/>
      <c r="Q61" s="82"/>
      <c r="R61" s="551"/>
      <c r="S61" s="540">
        <f t="shared" si="6"/>
        <v>0</v>
      </c>
      <c r="T61" s="446"/>
      <c r="U61" s="13"/>
      <c r="V61" s="82"/>
      <c r="W61" s="488"/>
      <c r="X61" s="43"/>
      <c r="Y61" s="45"/>
    </row>
    <row r="62" spans="1:25">
      <c r="B62" s="92" t="s">
        <v>645</v>
      </c>
      <c r="C62" s="769" t="s">
        <v>197</v>
      </c>
      <c r="D62" s="770"/>
      <c r="E62" s="770"/>
      <c r="F62" s="399">
        <f t="shared" ref="F62:H62" si="44">F63+F66+F67+F68+F69</f>
        <v>657310</v>
      </c>
      <c r="G62" s="399">
        <f t="shared" ref="G62" si="45">G63+G66+G67+G68+G69</f>
        <v>657310</v>
      </c>
      <c r="H62" s="575">
        <f t="shared" si="44"/>
        <v>657560</v>
      </c>
      <c r="I62" s="462">
        <f t="shared" ref="I62:Y62" si="46">I63+I66+I67+I68+I69</f>
        <v>657560</v>
      </c>
      <c r="J62" s="97">
        <f t="shared" si="46"/>
        <v>0</v>
      </c>
      <c r="K62" s="95">
        <f t="shared" si="46"/>
        <v>34000</v>
      </c>
      <c r="L62" s="95">
        <f t="shared" si="46"/>
        <v>623560</v>
      </c>
      <c r="M62" s="94">
        <f t="shared" si="46"/>
        <v>35113</v>
      </c>
      <c r="N62" s="95">
        <f t="shared" si="46"/>
        <v>69817</v>
      </c>
      <c r="O62" s="95">
        <f t="shared" si="46"/>
        <v>69421</v>
      </c>
      <c r="P62" s="95">
        <f t="shared" si="46"/>
        <v>37976</v>
      </c>
      <c r="Q62" s="98">
        <f t="shared" si="46"/>
        <v>8994</v>
      </c>
      <c r="R62" s="550">
        <f t="shared" si="46"/>
        <v>57255</v>
      </c>
      <c r="S62" s="539">
        <f t="shared" si="6"/>
        <v>278576</v>
      </c>
      <c r="T62" s="445">
        <f t="shared" si="46"/>
        <v>102781</v>
      </c>
      <c r="U62" s="95">
        <f t="shared" si="46"/>
        <v>48209</v>
      </c>
      <c r="V62" s="98">
        <f t="shared" si="46"/>
        <v>62805</v>
      </c>
      <c r="W62" s="489">
        <f t="shared" si="46"/>
        <v>51732</v>
      </c>
      <c r="X62" s="97">
        <f t="shared" si="46"/>
        <v>51732</v>
      </c>
      <c r="Y62" s="99">
        <f t="shared" si="46"/>
        <v>61725</v>
      </c>
    </row>
    <row r="63" spans="1:25" s="41" customFormat="1">
      <c r="A63" s="127" t="s">
        <v>198</v>
      </c>
      <c r="B63" s="53" t="s">
        <v>646</v>
      </c>
      <c r="C63" s="799" t="s">
        <v>871</v>
      </c>
      <c r="D63" s="800"/>
      <c r="E63" s="800"/>
      <c r="F63" s="400">
        <f t="shared" ref="F63:H63" si="47">SUM(F64:F65)</f>
        <v>647310</v>
      </c>
      <c r="G63" s="400">
        <f t="shared" ref="G63" si="48">SUM(G64:G65)</f>
        <v>647310</v>
      </c>
      <c r="H63" s="576">
        <f t="shared" si="47"/>
        <v>647560</v>
      </c>
      <c r="I63" s="463">
        <f t="shared" ref="I63:Y63" si="49">SUM(I64:I65)</f>
        <v>647560</v>
      </c>
      <c r="J63" s="43">
        <f t="shared" si="49"/>
        <v>0</v>
      </c>
      <c r="K63" s="13">
        <f t="shared" si="49"/>
        <v>34000</v>
      </c>
      <c r="L63" s="13">
        <f t="shared" si="49"/>
        <v>613560</v>
      </c>
      <c r="M63" s="77">
        <f t="shared" si="49"/>
        <v>35113</v>
      </c>
      <c r="N63" s="13">
        <f t="shared" si="49"/>
        <v>69815</v>
      </c>
      <c r="O63" s="13">
        <f t="shared" si="49"/>
        <v>69421</v>
      </c>
      <c r="P63" s="13">
        <f t="shared" si="49"/>
        <v>37975</v>
      </c>
      <c r="Q63" s="82">
        <f t="shared" si="49"/>
        <v>8994</v>
      </c>
      <c r="R63" s="551">
        <f t="shared" si="49"/>
        <v>57252</v>
      </c>
      <c r="S63" s="540">
        <f t="shared" si="6"/>
        <v>278570</v>
      </c>
      <c r="T63" s="446">
        <f t="shared" si="49"/>
        <v>102781</v>
      </c>
      <c r="U63" s="13">
        <f t="shared" si="49"/>
        <v>48209</v>
      </c>
      <c r="V63" s="82">
        <f t="shared" si="49"/>
        <v>62803</v>
      </c>
      <c r="W63" s="488">
        <f t="shared" si="49"/>
        <v>51732</v>
      </c>
      <c r="X63" s="43">
        <f t="shared" si="49"/>
        <v>51732</v>
      </c>
      <c r="Y63" s="45">
        <f t="shared" si="49"/>
        <v>51733</v>
      </c>
    </row>
    <row r="64" spans="1:25">
      <c r="B64" s="55"/>
      <c r="C64" s="264"/>
      <c r="D64" s="335" t="s">
        <v>982</v>
      </c>
      <c r="E64" s="335"/>
      <c r="F64" s="406">
        <v>33750</v>
      </c>
      <c r="G64" s="406">
        <v>33750</v>
      </c>
      <c r="H64" s="582">
        <v>34000</v>
      </c>
      <c r="I64" s="471">
        <f t="shared" ref="I64:I69" si="50">SUM(S64:Y64)</f>
        <v>34000</v>
      </c>
      <c r="J64" s="42"/>
      <c r="K64" s="1">
        <f>I64</f>
        <v>34000</v>
      </c>
      <c r="L64" s="1"/>
      <c r="M64" s="75">
        <f>'091130'!J54</f>
        <v>9598</v>
      </c>
      <c r="N64" s="1">
        <f>'091130'!K54</f>
        <v>353</v>
      </c>
      <c r="O64" s="1">
        <f>'091130'!L54</f>
        <v>0</v>
      </c>
      <c r="P64" s="1">
        <f>'091130'!M54</f>
        <v>3375</v>
      </c>
      <c r="Q64" s="81">
        <f>'091130'!N54</f>
        <v>368</v>
      </c>
      <c r="R64" s="552">
        <f>'091130'!O54</f>
        <v>324</v>
      </c>
      <c r="S64" s="541">
        <f t="shared" si="6"/>
        <v>14018</v>
      </c>
      <c r="T64" s="447">
        <f>'091130'!Q54</f>
        <v>356</v>
      </c>
      <c r="U64" s="1">
        <f>'091130'!R54</f>
        <v>0</v>
      </c>
      <c r="V64" s="81">
        <f>'091130'!S54</f>
        <v>378</v>
      </c>
      <c r="W64" s="490">
        <f>'091130'!T54</f>
        <v>6416</v>
      </c>
      <c r="X64" s="42">
        <f>'091130'!U54</f>
        <v>6416</v>
      </c>
      <c r="Y64" s="44">
        <f>'091130'!V54</f>
        <v>6416</v>
      </c>
    </row>
    <row r="65" spans="1:26">
      <c r="B65" s="55"/>
      <c r="C65" s="264"/>
      <c r="D65" s="335" t="s">
        <v>980</v>
      </c>
      <c r="E65" s="335"/>
      <c r="F65" s="406">
        <v>613560</v>
      </c>
      <c r="G65" s="406">
        <v>613560</v>
      </c>
      <c r="H65" s="582">
        <v>613560</v>
      </c>
      <c r="I65" s="471">
        <f t="shared" si="50"/>
        <v>613560</v>
      </c>
      <c r="J65" s="42"/>
      <c r="K65" s="1"/>
      <c r="L65" s="1">
        <f>I65</f>
        <v>613560</v>
      </c>
      <c r="M65" s="75">
        <f>'091140'!J60</f>
        <v>25515</v>
      </c>
      <c r="N65" s="1">
        <f>'091140'!K60</f>
        <v>69462</v>
      </c>
      <c r="O65" s="1">
        <f>'091140'!L60</f>
        <v>69421</v>
      </c>
      <c r="P65" s="1">
        <f>'091140'!M60</f>
        <v>34600</v>
      </c>
      <c r="Q65" s="81">
        <f>'091140'!N60</f>
        <v>8626</v>
      </c>
      <c r="R65" s="552">
        <f>'091140'!O60</f>
        <v>56928</v>
      </c>
      <c r="S65" s="541">
        <f t="shared" si="6"/>
        <v>264552</v>
      </c>
      <c r="T65" s="447">
        <f>'091140'!Q60</f>
        <v>102425</v>
      </c>
      <c r="U65" s="1">
        <f>'091140'!R60</f>
        <v>48209</v>
      </c>
      <c r="V65" s="81">
        <f>'091140'!S60</f>
        <v>62425</v>
      </c>
      <c r="W65" s="490">
        <f>'091140'!T60</f>
        <v>45316</v>
      </c>
      <c r="X65" s="42">
        <f>'091140'!U60</f>
        <v>45316</v>
      </c>
      <c r="Y65" s="44">
        <f>'091140'!V60</f>
        <v>45317</v>
      </c>
    </row>
    <row r="66" spans="1:26" s="41" customFormat="1" hidden="1">
      <c r="A66" s="127" t="s">
        <v>199</v>
      </c>
      <c r="B66" s="53" t="s">
        <v>647</v>
      </c>
      <c r="C66" s="799" t="s">
        <v>200</v>
      </c>
      <c r="D66" s="800"/>
      <c r="E66" s="800"/>
      <c r="F66" s="400">
        <v>0</v>
      </c>
      <c r="G66" s="400">
        <v>0</v>
      </c>
      <c r="H66" s="576">
        <v>0</v>
      </c>
      <c r="I66" s="463">
        <f t="shared" si="50"/>
        <v>0</v>
      </c>
      <c r="J66" s="43"/>
      <c r="K66" s="13"/>
      <c r="L66" s="13"/>
      <c r="M66" s="77"/>
      <c r="N66" s="13"/>
      <c r="O66" s="13"/>
      <c r="P66" s="13"/>
      <c r="Q66" s="82"/>
      <c r="R66" s="551"/>
      <c r="S66" s="540">
        <f t="shared" si="6"/>
        <v>0</v>
      </c>
      <c r="T66" s="446"/>
      <c r="U66" s="13"/>
      <c r="V66" s="82"/>
      <c r="W66" s="488"/>
      <c r="X66" s="43"/>
      <c r="Y66" s="45"/>
    </row>
    <row r="67" spans="1:26" s="41" customFormat="1" hidden="1">
      <c r="A67" s="127" t="s">
        <v>201</v>
      </c>
      <c r="B67" s="53" t="s">
        <v>648</v>
      </c>
      <c r="C67" s="799" t="s">
        <v>202</v>
      </c>
      <c r="D67" s="800"/>
      <c r="E67" s="800"/>
      <c r="F67" s="400">
        <v>0</v>
      </c>
      <c r="G67" s="400">
        <v>0</v>
      </c>
      <c r="H67" s="576">
        <v>0</v>
      </c>
      <c r="I67" s="463">
        <f t="shared" si="50"/>
        <v>0</v>
      </c>
      <c r="J67" s="43"/>
      <c r="K67" s="13"/>
      <c r="L67" s="13"/>
      <c r="M67" s="77"/>
      <c r="N67" s="13"/>
      <c r="O67" s="13"/>
      <c r="P67" s="13"/>
      <c r="Q67" s="82"/>
      <c r="R67" s="551"/>
      <c r="S67" s="540">
        <f t="shared" ref="S67:S130" si="51">SUM(M67:R67)</f>
        <v>0</v>
      </c>
      <c r="T67" s="446"/>
      <c r="U67" s="13"/>
      <c r="V67" s="82"/>
      <c r="W67" s="488"/>
      <c r="X67" s="43"/>
      <c r="Y67" s="45"/>
    </row>
    <row r="68" spans="1:26" s="41" customFormat="1" hidden="1">
      <c r="A68" s="127" t="s">
        <v>203</v>
      </c>
      <c r="B68" s="53" t="s">
        <v>649</v>
      </c>
      <c r="C68" s="799" t="s">
        <v>204</v>
      </c>
      <c r="D68" s="800"/>
      <c r="E68" s="800"/>
      <c r="F68" s="400">
        <v>0</v>
      </c>
      <c r="G68" s="400">
        <v>0</v>
      </c>
      <c r="H68" s="576">
        <v>0</v>
      </c>
      <c r="I68" s="463">
        <f t="shared" si="50"/>
        <v>0</v>
      </c>
      <c r="J68" s="43"/>
      <c r="K68" s="13"/>
      <c r="L68" s="13"/>
      <c r="M68" s="77"/>
      <c r="N68" s="13"/>
      <c r="O68" s="13"/>
      <c r="P68" s="13"/>
      <c r="Q68" s="82"/>
      <c r="R68" s="551"/>
      <c r="S68" s="540">
        <f t="shared" si="51"/>
        <v>0</v>
      </c>
      <c r="T68" s="446"/>
      <c r="U68" s="13"/>
      <c r="V68" s="82"/>
      <c r="W68" s="488"/>
      <c r="X68" s="43"/>
      <c r="Y68" s="45"/>
    </row>
    <row r="69" spans="1:26" s="41" customFormat="1" ht="15.75" thickBot="1">
      <c r="A69" s="127" t="s">
        <v>205</v>
      </c>
      <c r="B69" s="196" t="s">
        <v>650</v>
      </c>
      <c r="C69" s="804" t="s">
        <v>206</v>
      </c>
      <c r="D69" s="805"/>
      <c r="E69" s="805"/>
      <c r="F69" s="401">
        <v>10000</v>
      </c>
      <c r="G69" s="401">
        <v>10000</v>
      </c>
      <c r="H69" s="577">
        <v>10000</v>
      </c>
      <c r="I69" s="464">
        <f t="shared" si="50"/>
        <v>10000</v>
      </c>
      <c r="J69" s="43"/>
      <c r="K69" s="13"/>
      <c r="L69" s="13">
        <f>I69</f>
        <v>10000</v>
      </c>
      <c r="M69" s="77">
        <f>'091140'!J64</f>
        <v>0</v>
      </c>
      <c r="N69" s="13">
        <f>'091140'!K64</f>
        <v>2</v>
      </c>
      <c r="O69" s="13">
        <f>'091140'!L64</f>
        <v>0</v>
      </c>
      <c r="P69" s="13">
        <f>'091140'!M64</f>
        <v>1</v>
      </c>
      <c r="Q69" s="82">
        <f>'091140'!N64</f>
        <v>0</v>
      </c>
      <c r="R69" s="551">
        <f>'091140'!O64</f>
        <v>3</v>
      </c>
      <c r="S69" s="540">
        <f t="shared" si="51"/>
        <v>6</v>
      </c>
      <c r="T69" s="446">
        <f>'091140'!Q64</f>
        <v>0</v>
      </c>
      <c r="U69" s="13">
        <f>'091140'!R64</f>
        <v>0</v>
      </c>
      <c r="V69" s="82">
        <f>'091140'!S64</f>
        <v>2</v>
      </c>
      <c r="W69" s="488">
        <f>'091140'!T64</f>
        <v>0</v>
      </c>
      <c r="X69" s="43">
        <f>'091140'!U64</f>
        <v>0</v>
      </c>
      <c r="Y69" s="45">
        <f>'091140'!V64</f>
        <v>9992</v>
      </c>
    </row>
    <row r="70" spans="1:26" ht="15.75" thickBot="1">
      <c r="B70" s="84" t="s">
        <v>207</v>
      </c>
      <c r="C70" s="773" t="s">
        <v>208</v>
      </c>
      <c r="D70" s="774"/>
      <c r="E70" s="774"/>
      <c r="F70" s="402">
        <f>F71+F72+F73+F74+F75+F76+F77+F81</f>
        <v>0</v>
      </c>
      <c r="G70" s="402">
        <f>G71+G72+G73+G74+G75+G76+G77+G81</f>
        <v>0</v>
      </c>
      <c r="H70" s="578">
        <f>H71+H72+H73+H74+H75+H76+H77+H81</f>
        <v>0</v>
      </c>
      <c r="I70" s="465">
        <f>I71+I72+I73+I74+I75+I76+I77+I81</f>
        <v>0</v>
      </c>
      <c r="J70" s="89">
        <f t="shared" ref="J70:L70" si="52">J71+J72+J73+J74+J75+J76+J77+J81</f>
        <v>0</v>
      </c>
      <c r="K70" s="87">
        <f t="shared" si="52"/>
        <v>0</v>
      </c>
      <c r="L70" s="87">
        <f t="shared" si="52"/>
        <v>0</v>
      </c>
      <c r="M70" s="86">
        <f t="shared" ref="M70:Y70" si="53">M71+M72+M73+M74+M75+M76+M77+M81</f>
        <v>0</v>
      </c>
      <c r="N70" s="87">
        <f t="shared" si="53"/>
        <v>0</v>
      </c>
      <c r="O70" s="87">
        <f t="shared" si="53"/>
        <v>0</v>
      </c>
      <c r="P70" s="87">
        <f t="shared" si="53"/>
        <v>0</v>
      </c>
      <c r="Q70" s="90">
        <f t="shared" si="53"/>
        <v>0</v>
      </c>
      <c r="R70" s="547">
        <f t="shared" si="53"/>
        <v>0</v>
      </c>
      <c r="S70" s="536">
        <f t="shared" si="51"/>
        <v>0</v>
      </c>
      <c r="T70" s="442">
        <f t="shared" si="53"/>
        <v>0</v>
      </c>
      <c r="U70" s="87">
        <f t="shared" si="53"/>
        <v>0</v>
      </c>
      <c r="V70" s="90">
        <f t="shared" si="53"/>
        <v>0</v>
      </c>
      <c r="W70" s="486">
        <f t="shared" si="53"/>
        <v>0</v>
      </c>
      <c r="X70" s="89">
        <f t="shared" si="53"/>
        <v>0</v>
      </c>
      <c r="Y70" s="91">
        <f t="shared" si="53"/>
        <v>0</v>
      </c>
    </row>
    <row r="71" spans="1:26" s="18" customFormat="1" ht="15.75" hidden="1" thickBot="1">
      <c r="A71" s="127" t="s">
        <v>872</v>
      </c>
      <c r="B71" s="116" t="s">
        <v>873</v>
      </c>
      <c r="C71" s="801" t="s">
        <v>874</v>
      </c>
      <c r="D71" s="802"/>
      <c r="E71" s="802"/>
      <c r="F71" s="397">
        <f t="shared" ref="F71:F76" si="54">SUM(L71:X71)</f>
        <v>0</v>
      </c>
      <c r="G71" s="397">
        <f t="shared" ref="G71:H76" si="55">SUM(L71:X71)</f>
        <v>0</v>
      </c>
      <c r="H71" s="573">
        <f t="shared" si="55"/>
        <v>0</v>
      </c>
      <c r="I71" s="460">
        <f t="shared" ref="I71:I76" si="56">SUM(M71:Y71)</f>
        <v>0</v>
      </c>
      <c r="J71" s="97"/>
      <c r="K71" s="95"/>
      <c r="L71" s="95"/>
      <c r="M71" s="94"/>
      <c r="N71" s="95"/>
      <c r="O71" s="95"/>
      <c r="P71" s="95"/>
      <c r="Q71" s="98"/>
      <c r="R71" s="550"/>
      <c r="S71" s="539">
        <f t="shared" si="51"/>
        <v>0</v>
      </c>
      <c r="T71" s="445"/>
      <c r="U71" s="95"/>
      <c r="V71" s="98"/>
      <c r="W71" s="489"/>
      <c r="X71" s="97"/>
      <c r="Y71" s="99"/>
    </row>
    <row r="72" spans="1:26" s="18" customFormat="1" ht="15.75" hidden="1" thickBot="1">
      <c r="A72" s="127" t="s">
        <v>209</v>
      </c>
      <c r="B72" s="116" t="s">
        <v>651</v>
      </c>
      <c r="C72" s="801" t="s">
        <v>210</v>
      </c>
      <c r="D72" s="802"/>
      <c r="E72" s="802"/>
      <c r="F72" s="397">
        <f t="shared" si="54"/>
        <v>0</v>
      </c>
      <c r="G72" s="397">
        <f t="shared" si="55"/>
        <v>0</v>
      </c>
      <c r="H72" s="573">
        <f t="shared" si="55"/>
        <v>0</v>
      </c>
      <c r="I72" s="460">
        <f t="shared" si="56"/>
        <v>0</v>
      </c>
      <c r="J72" s="97"/>
      <c r="K72" s="95"/>
      <c r="L72" s="95"/>
      <c r="M72" s="94"/>
      <c r="N72" s="95"/>
      <c r="O72" s="95"/>
      <c r="P72" s="95"/>
      <c r="Q72" s="98"/>
      <c r="R72" s="550"/>
      <c r="S72" s="539">
        <f t="shared" si="51"/>
        <v>0</v>
      </c>
      <c r="T72" s="445"/>
      <c r="U72" s="95"/>
      <c r="V72" s="98"/>
      <c r="W72" s="489"/>
      <c r="X72" s="97"/>
      <c r="Y72" s="99"/>
    </row>
    <row r="73" spans="1:26" s="18" customFormat="1" ht="15.75" hidden="1" thickBot="1">
      <c r="A73" s="127" t="s">
        <v>211</v>
      </c>
      <c r="B73" s="92" t="s">
        <v>652</v>
      </c>
      <c r="C73" s="769" t="s">
        <v>352</v>
      </c>
      <c r="D73" s="770"/>
      <c r="E73" s="770"/>
      <c r="F73" s="399">
        <f t="shared" si="54"/>
        <v>0</v>
      </c>
      <c r="G73" s="399">
        <f t="shared" si="55"/>
        <v>0</v>
      </c>
      <c r="H73" s="575">
        <f t="shared" si="55"/>
        <v>0</v>
      </c>
      <c r="I73" s="462">
        <f t="shared" si="56"/>
        <v>0</v>
      </c>
      <c r="J73" s="97"/>
      <c r="K73" s="95"/>
      <c r="L73" s="95"/>
      <c r="M73" s="94"/>
      <c r="N73" s="95"/>
      <c r="O73" s="95"/>
      <c r="P73" s="95"/>
      <c r="Q73" s="98"/>
      <c r="R73" s="550"/>
      <c r="S73" s="539">
        <f t="shared" si="51"/>
        <v>0</v>
      </c>
      <c r="T73" s="445"/>
      <c r="U73" s="95"/>
      <c r="V73" s="98"/>
      <c r="W73" s="489"/>
      <c r="X73" s="97"/>
      <c r="Y73" s="99"/>
    </row>
    <row r="74" spans="1:26" s="18" customFormat="1" ht="15.75" hidden="1" thickBot="1">
      <c r="A74" s="127" t="s">
        <v>212</v>
      </c>
      <c r="B74" s="116" t="s">
        <v>653</v>
      </c>
      <c r="C74" s="769" t="s">
        <v>875</v>
      </c>
      <c r="D74" s="770"/>
      <c r="E74" s="770"/>
      <c r="F74" s="399">
        <f t="shared" si="54"/>
        <v>0</v>
      </c>
      <c r="G74" s="399">
        <f t="shared" si="55"/>
        <v>0</v>
      </c>
      <c r="H74" s="575">
        <f t="shared" si="55"/>
        <v>0</v>
      </c>
      <c r="I74" s="462">
        <f t="shared" si="56"/>
        <v>0</v>
      </c>
      <c r="J74" s="97"/>
      <c r="K74" s="95"/>
      <c r="L74" s="95"/>
      <c r="M74" s="94"/>
      <c r="N74" s="95"/>
      <c r="O74" s="95"/>
      <c r="P74" s="95"/>
      <c r="Q74" s="98"/>
      <c r="R74" s="550"/>
      <c r="S74" s="539">
        <f t="shared" si="51"/>
        <v>0</v>
      </c>
      <c r="T74" s="445"/>
      <c r="U74" s="95"/>
      <c r="V74" s="98"/>
      <c r="W74" s="489"/>
      <c r="X74" s="97"/>
      <c r="Y74" s="99"/>
    </row>
    <row r="75" spans="1:26" s="18" customFormat="1" ht="15.75" hidden="1" thickBot="1">
      <c r="A75" s="127" t="s">
        <v>213</v>
      </c>
      <c r="B75" s="92" t="s">
        <v>654</v>
      </c>
      <c r="C75" s="769" t="s">
        <v>876</v>
      </c>
      <c r="D75" s="770"/>
      <c r="E75" s="770"/>
      <c r="F75" s="399">
        <f t="shared" si="54"/>
        <v>0</v>
      </c>
      <c r="G75" s="399">
        <f t="shared" si="55"/>
        <v>0</v>
      </c>
      <c r="H75" s="575">
        <f t="shared" si="55"/>
        <v>0</v>
      </c>
      <c r="I75" s="462">
        <f t="shared" si="56"/>
        <v>0</v>
      </c>
      <c r="J75" s="97"/>
      <c r="K75" s="95"/>
      <c r="L75" s="95"/>
      <c r="M75" s="94"/>
      <c r="N75" s="95"/>
      <c r="O75" s="95"/>
      <c r="P75" s="95"/>
      <c r="Q75" s="98"/>
      <c r="R75" s="550"/>
      <c r="S75" s="539">
        <f t="shared" si="51"/>
        <v>0</v>
      </c>
      <c r="T75" s="445"/>
      <c r="U75" s="95"/>
      <c r="V75" s="98"/>
      <c r="W75" s="489"/>
      <c r="X75" s="97"/>
      <c r="Y75" s="99"/>
    </row>
    <row r="76" spans="1:26" s="18" customFormat="1" ht="15.75" hidden="1" thickBot="1">
      <c r="A76" s="127" t="s">
        <v>214</v>
      </c>
      <c r="B76" s="116" t="s">
        <v>655</v>
      </c>
      <c r="C76" s="769" t="s">
        <v>215</v>
      </c>
      <c r="D76" s="770"/>
      <c r="E76" s="770"/>
      <c r="F76" s="399">
        <f t="shared" si="54"/>
        <v>0</v>
      </c>
      <c r="G76" s="399">
        <f t="shared" si="55"/>
        <v>0</v>
      </c>
      <c r="H76" s="575">
        <f t="shared" si="55"/>
        <v>0</v>
      </c>
      <c r="I76" s="462">
        <f t="shared" si="56"/>
        <v>0</v>
      </c>
      <c r="J76" s="97"/>
      <c r="K76" s="95"/>
      <c r="L76" s="95"/>
      <c r="M76" s="94"/>
      <c r="N76" s="95"/>
      <c r="O76" s="95"/>
      <c r="P76" s="95"/>
      <c r="Q76" s="98"/>
      <c r="R76" s="550"/>
      <c r="S76" s="539">
        <f t="shared" si="51"/>
        <v>0</v>
      </c>
      <c r="T76" s="445"/>
      <c r="U76" s="95"/>
      <c r="V76" s="98"/>
      <c r="W76" s="489"/>
      <c r="X76" s="97"/>
      <c r="Y76" s="99"/>
    </row>
    <row r="77" spans="1:26" s="18" customFormat="1" ht="15.75" hidden="1" thickBot="1">
      <c r="A77" s="127" t="s">
        <v>216</v>
      </c>
      <c r="B77" s="92" t="s">
        <v>656</v>
      </c>
      <c r="C77" s="769" t="s">
        <v>217</v>
      </c>
      <c r="D77" s="770"/>
      <c r="E77" s="770"/>
      <c r="F77" s="399">
        <f>F78+F79+F80</f>
        <v>0</v>
      </c>
      <c r="G77" s="399">
        <f>G78+G79+G80</f>
        <v>0</v>
      </c>
      <c r="H77" s="575">
        <f>H78+H79+H80</f>
        <v>0</v>
      </c>
      <c r="I77" s="462">
        <f>I78+I79+I80</f>
        <v>0</v>
      </c>
      <c r="J77" s="97">
        <f t="shared" ref="J77:L77" si="57">J78+J79+J80</f>
        <v>0</v>
      </c>
      <c r="K77" s="95">
        <f t="shared" si="57"/>
        <v>0</v>
      </c>
      <c r="L77" s="95">
        <f t="shared" si="57"/>
        <v>0</v>
      </c>
      <c r="M77" s="94">
        <f t="shared" ref="M77:Y77" si="58">M78+M79+M80</f>
        <v>0</v>
      </c>
      <c r="N77" s="95">
        <f t="shared" si="58"/>
        <v>0</v>
      </c>
      <c r="O77" s="95">
        <f t="shared" si="58"/>
        <v>0</v>
      </c>
      <c r="P77" s="95">
        <f t="shared" si="58"/>
        <v>0</v>
      </c>
      <c r="Q77" s="98">
        <f t="shared" si="58"/>
        <v>0</v>
      </c>
      <c r="R77" s="550">
        <f t="shared" si="58"/>
        <v>0</v>
      </c>
      <c r="S77" s="539">
        <f t="shared" si="51"/>
        <v>0</v>
      </c>
      <c r="T77" s="445">
        <f t="shared" si="58"/>
        <v>0</v>
      </c>
      <c r="U77" s="95">
        <f t="shared" si="58"/>
        <v>0</v>
      </c>
      <c r="V77" s="98">
        <f t="shared" si="58"/>
        <v>0</v>
      </c>
      <c r="W77" s="489">
        <f t="shared" si="58"/>
        <v>0</v>
      </c>
      <c r="X77" s="97">
        <f t="shared" si="58"/>
        <v>0</v>
      </c>
      <c r="Y77" s="99">
        <f t="shared" si="58"/>
        <v>0</v>
      </c>
    </row>
    <row r="78" spans="1:26" ht="15.75" hidden="1" thickBot="1">
      <c r="B78" s="55"/>
      <c r="C78" s="2"/>
      <c r="D78" s="764" t="s">
        <v>343</v>
      </c>
      <c r="E78" s="764"/>
      <c r="F78" s="406">
        <f>SUM(L78:X78)</f>
        <v>0</v>
      </c>
      <c r="G78" s="406">
        <f t="shared" ref="G78:H80" si="59">SUM(L78:X78)</f>
        <v>0</v>
      </c>
      <c r="H78" s="582">
        <f t="shared" si="59"/>
        <v>0</v>
      </c>
      <c r="I78" s="471">
        <f t="shared" ref="I78:I80" si="60">SUM(M78:Y78)</f>
        <v>0</v>
      </c>
      <c r="J78" s="42"/>
      <c r="K78" s="1"/>
      <c r="L78" s="1"/>
      <c r="M78" s="75"/>
      <c r="N78" s="1"/>
      <c r="O78" s="1"/>
      <c r="P78" s="1"/>
      <c r="Q78" s="81"/>
      <c r="R78" s="552"/>
      <c r="S78" s="541">
        <f t="shared" si="51"/>
        <v>0</v>
      </c>
      <c r="T78" s="447"/>
      <c r="U78" s="1"/>
      <c r="V78" s="81"/>
      <c r="W78" s="490"/>
      <c r="X78" s="42"/>
      <c r="Y78" s="44"/>
      <c r="Z78" s="21"/>
    </row>
    <row r="79" spans="1:26" ht="15.75" hidden="1" thickBot="1">
      <c r="B79" s="55"/>
      <c r="C79" s="2"/>
      <c r="D79" s="764" t="s">
        <v>344</v>
      </c>
      <c r="E79" s="764"/>
      <c r="F79" s="406">
        <f>SUM(L79:X79)</f>
        <v>0</v>
      </c>
      <c r="G79" s="406">
        <f t="shared" si="59"/>
        <v>0</v>
      </c>
      <c r="H79" s="582">
        <f t="shared" si="59"/>
        <v>0</v>
      </c>
      <c r="I79" s="471">
        <f t="shared" si="60"/>
        <v>0</v>
      </c>
      <c r="J79" s="42"/>
      <c r="K79" s="1"/>
      <c r="L79" s="1"/>
      <c r="M79" s="75"/>
      <c r="N79" s="1"/>
      <c r="O79" s="1"/>
      <c r="P79" s="1"/>
      <c r="Q79" s="81"/>
      <c r="R79" s="552"/>
      <c r="S79" s="541">
        <f t="shared" si="51"/>
        <v>0</v>
      </c>
      <c r="T79" s="447"/>
      <c r="U79" s="1"/>
      <c r="V79" s="81"/>
      <c r="W79" s="490"/>
      <c r="X79" s="42"/>
      <c r="Y79" s="44"/>
    </row>
    <row r="80" spans="1:26" ht="15.75" hidden="1" thickBot="1">
      <c r="B80" s="55"/>
      <c r="C80" s="2"/>
      <c r="D80" s="764" t="s">
        <v>345</v>
      </c>
      <c r="E80" s="764"/>
      <c r="F80" s="406">
        <f>SUM(L80:X80)</f>
        <v>0</v>
      </c>
      <c r="G80" s="406">
        <f t="shared" si="59"/>
        <v>0</v>
      </c>
      <c r="H80" s="582">
        <f t="shared" si="59"/>
        <v>0</v>
      </c>
      <c r="I80" s="471">
        <f t="shared" si="60"/>
        <v>0</v>
      </c>
      <c r="J80" s="42"/>
      <c r="K80" s="1"/>
      <c r="L80" s="1"/>
      <c r="M80" s="75"/>
      <c r="N80" s="1"/>
      <c r="O80" s="1"/>
      <c r="P80" s="1"/>
      <c r="Q80" s="81"/>
      <c r="R80" s="552"/>
      <c r="S80" s="541">
        <f t="shared" si="51"/>
        <v>0</v>
      </c>
      <c r="T80" s="447"/>
      <c r="U80" s="1"/>
      <c r="V80" s="81"/>
      <c r="W80" s="490"/>
      <c r="X80" s="42"/>
      <c r="Y80" s="44"/>
    </row>
    <row r="81" spans="1:25" s="18" customFormat="1" ht="15.75" hidden="1" thickBot="1">
      <c r="A81" s="127" t="s">
        <v>218</v>
      </c>
      <c r="B81" s="92" t="s">
        <v>657</v>
      </c>
      <c r="C81" s="769" t="s">
        <v>219</v>
      </c>
      <c r="D81" s="770"/>
      <c r="E81" s="770"/>
      <c r="F81" s="399">
        <f>F82+F83+F84+F85</f>
        <v>0</v>
      </c>
      <c r="G81" s="399">
        <f>G82+G83+G84+G85</f>
        <v>0</v>
      </c>
      <c r="H81" s="575">
        <f>H82+H83+H84+H85</f>
        <v>0</v>
      </c>
      <c r="I81" s="462">
        <f>I82+I83+I84+I85</f>
        <v>0</v>
      </c>
      <c r="J81" s="97">
        <f t="shared" ref="J81:L81" si="61">J82+J83+J84+J85</f>
        <v>0</v>
      </c>
      <c r="K81" s="95">
        <f t="shared" si="61"/>
        <v>0</v>
      </c>
      <c r="L81" s="95">
        <f t="shared" si="61"/>
        <v>0</v>
      </c>
      <c r="M81" s="94">
        <f t="shared" ref="M81:Y81" si="62">M82+M83+M84+M85</f>
        <v>0</v>
      </c>
      <c r="N81" s="95">
        <f t="shared" si="62"/>
        <v>0</v>
      </c>
      <c r="O81" s="95">
        <f t="shared" si="62"/>
        <v>0</v>
      </c>
      <c r="P81" s="95">
        <f t="shared" si="62"/>
        <v>0</v>
      </c>
      <c r="Q81" s="98">
        <f t="shared" si="62"/>
        <v>0</v>
      </c>
      <c r="R81" s="550">
        <f t="shared" si="62"/>
        <v>0</v>
      </c>
      <c r="S81" s="539">
        <f t="shared" si="51"/>
        <v>0</v>
      </c>
      <c r="T81" s="445">
        <f t="shared" si="62"/>
        <v>0</v>
      </c>
      <c r="U81" s="95">
        <f t="shared" si="62"/>
        <v>0</v>
      </c>
      <c r="V81" s="98">
        <f t="shared" si="62"/>
        <v>0</v>
      </c>
      <c r="W81" s="489">
        <f t="shared" si="62"/>
        <v>0</v>
      </c>
      <c r="X81" s="97">
        <f t="shared" si="62"/>
        <v>0</v>
      </c>
      <c r="Y81" s="99">
        <f t="shared" si="62"/>
        <v>0</v>
      </c>
    </row>
    <row r="82" spans="1:25" ht="15.75" hidden="1" thickBot="1">
      <c r="B82" s="55"/>
      <c r="C82" s="2"/>
      <c r="D82" s="764" t="s">
        <v>835</v>
      </c>
      <c r="E82" s="764"/>
      <c r="F82" s="406">
        <f>SUM(L82:X82)</f>
        <v>0</v>
      </c>
      <c r="G82" s="406">
        <f t="shared" ref="G82:H85" si="63">SUM(L82:X82)</f>
        <v>0</v>
      </c>
      <c r="H82" s="582">
        <f t="shared" si="63"/>
        <v>0</v>
      </c>
      <c r="I82" s="471">
        <f t="shared" ref="I82:I85" si="64">SUM(M82:Y82)</f>
        <v>0</v>
      </c>
      <c r="J82" s="42"/>
      <c r="K82" s="1"/>
      <c r="L82" s="1"/>
      <c r="M82" s="75"/>
      <c r="N82" s="1"/>
      <c r="O82" s="1"/>
      <c r="P82" s="1"/>
      <c r="Q82" s="81"/>
      <c r="R82" s="552"/>
      <c r="S82" s="541">
        <f t="shared" si="51"/>
        <v>0</v>
      </c>
      <c r="T82" s="447"/>
      <c r="U82" s="1"/>
      <c r="V82" s="81"/>
      <c r="W82" s="490"/>
      <c r="X82" s="42"/>
      <c r="Y82" s="44"/>
    </row>
    <row r="83" spans="1:25" ht="15.75" hidden="1" thickBot="1">
      <c r="B83" s="55"/>
      <c r="C83" s="2"/>
      <c r="D83" s="764" t="s">
        <v>346</v>
      </c>
      <c r="E83" s="764"/>
      <c r="F83" s="406">
        <f>SUM(L83:X83)</f>
        <v>0</v>
      </c>
      <c r="G83" s="406">
        <f t="shared" si="63"/>
        <v>0</v>
      </c>
      <c r="H83" s="582">
        <f t="shared" si="63"/>
        <v>0</v>
      </c>
      <c r="I83" s="471">
        <f t="shared" si="64"/>
        <v>0</v>
      </c>
      <c r="J83" s="42"/>
      <c r="K83" s="1"/>
      <c r="L83" s="1"/>
      <c r="M83" s="75"/>
      <c r="N83" s="1"/>
      <c r="O83" s="1"/>
      <c r="P83" s="1"/>
      <c r="Q83" s="81"/>
      <c r="R83" s="552"/>
      <c r="S83" s="541">
        <f t="shared" si="51"/>
        <v>0</v>
      </c>
      <c r="T83" s="447"/>
      <c r="U83" s="1"/>
      <c r="V83" s="81"/>
      <c r="W83" s="490"/>
      <c r="X83" s="42"/>
      <c r="Y83" s="44"/>
    </row>
    <row r="84" spans="1:25" ht="15.75" hidden="1" thickBot="1">
      <c r="B84" s="55"/>
      <c r="C84" s="2"/>
      <c r="D84" s="764" t="s">
        <v>836</v>
      </c>
      <c r="E84" s="764"/>
      <c r="F84" s="406">
        <f>SUM(L84:X84)</f>
        <v>0</v>
      </c>
      <c r="G84" s="406">
        <f t="shared" si="63"/>
        <v>0</v>
      </c>
      <c r="H84" s="582">
        <f t="shared" si="63"/>
        <v>0</v>
      </c>
      <c r="I84" s="471">
        <f t="shared" si="64"/>
        <v>0</v>
      </c>
      <c r="J84" s="42"/>
      <c r="K84" s="1"/>
      <c r="L84" s="1"/>
      <c r="M84" s="75"/>
      <c r="N84" s="1"/>
      <c r="O84" s="1"/>
      <c r="P84" s="1"/>
      <c r="Q84" s="81"/>
      <c r="R84" s="552"/>
      <c r="S84" s="541">
        <f t="shared" si="51"/>
        <v>0</v>
      </c>
      <c r="T84" s="447"/>
      <c r="U84" s="1"/>
      <c r="V84" s="81"/>
      <c r="W84" s="490"/>
      <c r="X84" s="42"/>
      <c r="Y84" s="44"/>
    </row>
    <row r="85" spans="1:25" ht="15.75" hidden="1" thickBot="1">
      <c r="B85" s="55"/>
      <c r="C85" s="2"/>
      <c r="D85" s="764" t="s">
        <v>834</v>
      </c>
      <c r="E85" s="764"/>
      <c r="F85" s="406">
        <f>SUM(L85:X85)</f>
        <v>0</v>
      </c>
      <c r="G85" s="406">
        <f t="shared" si="63"/>
        <v>0</v>
      </c>
      <c r="H85" s="582">
        <f t="shared" si="63"/>
        <v>0</v>
      </c>
      <c r="I85" s="471">
        <f t="shared" si="64"/>
        <v>0</v>
      </c>
      <c r="J85" s="42"/>
      <c r="K85" s="1"/>
      <c r="L85" s="1"/>
      <c r="M85" s="75"/>
      <c r="N85" s="1"/>
      <c r="O85" s="1"/>
      <c r="P85" s="1"/>
      <c r="Q85" s="81"/>
      <c r="R85" s="552"/>
      <c r="S85" s="541">
        <f t="shared" si="51"/>
        <v>0</v>
      </c>
      <c r="T85" s="447"/>
      <c r="U85" s="1"/>
      <c r="V85" s="81"/>
      <c r="W85" s="490"/>
      <c r="X85" s="42"/>
      <c r="Y85" s="44"/>
    </row>
    <row r="86" spans="1:25" ht="15.75" thickBot="1">
      <c r="B86" s="100" t="s">
        <v>220</v>
      </c>
      <c r="C86" s="773" t="s">
        <v>221</v>
      </c>
      <c r="D86" s="774"/>
      <c r="E86" s="774"/>
      <c r="F86" s="402">
        <f>F87+F90+F94+F95+F106+F117+F128+F131+F143+F144+F145+F146+F157</f>
        <v>16000</v>
      </c>
      <c r="G86" s="402">
        <f>G87+G90+G94+G95+G106+G117+G128+G131+G143+G144+G145+G146+G157</f>
        <v>16000</v>
      </c>
      <c r="H86" s="578">
        <f>H87+H90+H94+H95+H106+H117+H128+H131+H143+H144+H145+H146+H157</f>
        <v>16000</v>
      </c>
      <c r="I86" s="465">
        <f>I87+I90+I94+I95+I106+I117+I128+I131+I143+I144+I145+I146+I157</f>
        <v>16000</v>
      </c>
      <c r="J86" s="89">
        <f t="shared" ref="J86:L86" si="65">J87+J90+J94+J95+J106+J117+J128+J131+J143+J144+J145+J146+J157</f>
        <v>0</v>
      </c>
      <c r="K86" s="87">
        <f t="shared" si="65"/>
        <v>0</v>
      </c>
      <c r="L86" s="87">
        <f t="shared" si="65"/>
        <v>16000</v>
      </c>
      <c r="M86" s="86">
        <f t="shared" ref="M86:Y86" si="66">M87+M90+M94+M95+M106+M117+M128+M131+M143+M144+M145+M146+M157</f>
        <v>0</v>
      </c>
      <c r="N86" s="87">
        <f t="shared" si="66"/>
        <v>0</v>
      </c>
      <c r="O86" s="87">
        <f t="shared" si="66"/>
        <v>0</v>
      </c>
      <c r="P86" s="87">
        <f t="shared" si="66"/>
        <v>0</v>
      </c>
      <c r="Q86" s="90">
        <f t="shared" si="66"/>
        <v>0</v>
      </c>
      <c r="R86" s="547">
        <f t="shared" si="66"/>
        <v>0</v>
      </c>
      <c r="S86" s="536">
        <f t="shared" si="51"/>
        <v>0</v>
      </c>
      <c r="T86" s="442">
        <f t="shared" si="66"/>
        <v>0</v>
      </c>
      <c r="U86" s="87">
        <f t="shared" si="66"/>
        <v>0</v>
      </c>
      <c r="V86" s="90">
        <f t="shared" si="66"/>
        <v>0</v>
      </c>
      <c r="W86" s="486">
        <f t="shared" si="66"/>
        <v>0</v>
      </c>
      <c r="X86" s="89">
        <f t="shared" si="66"/>
        <v>16000</v>
      </c>
      <c r="Y86" s="91">
        <f t="shared" si="66"/>
        <v>0</v>
      </c>
    </row>
    <row r="87" spans="1:25" s="41" customFormat="1" hidden="1">
      <c r="A87" s="127" t="s">
        <v>222</v>
      </c>
      <c r="B87" s="125" t="s">
        <v>658</v>
      </c>
      <c r="C87" s="775" t="s">
        <v>223</v>
      </c>
      <c r="D87" s="776"/>
      <c r="E87" s="776"/>
      <c r="F87" s="407">
        <f>F88+F89</f>
        <v>0</v>
      </c>
      <c r="G87" s="407">
        <f>G88+G89</f>
        <v>0</v>
      </c>
      <c r="H87" s="583">
        <f>H88+H89</f>
        <v>0</v>
      </c>
      <c r="I87" s="472">
        <f>I88+I89</f>
        <v>0</v>
      </c>
      <c r="J87" s="132">
        <f t="shared" ref="J87:L87" si="67">J88+J89</f>
        <v>0</v>
      </c>
      <c r="K87" s="133">
        <f t="shared" si="67"/>
        <v>0</v>
      </c>
      <c r="L87" s="133">
        <f t="shared" si="67"/>
        <v>0</v>
      </c>
      <c r="M87" s="171">
        <f t="shared" ref="M87:Y87" si="68">M88+M89</f>
        <v>0</v>
      </c>
      <c r="N87" s="133">
        <f t="shared" si="68"/>
        <v>0</v>
      </c>
      <c r="O87" s="133">
        <f t="shared" si="68"/>
        <v>0</v>
      </c>
      <c r="P87" s="133">
        <f t="shared" si="68"/>
        <v>0</v>
      </c>
      <c r="Q87" s="134">
        <f t="shared" si="68"/>
        <v>0</v>
      </c>
      <c r="R87" s="553">
        <f t="shared" si="68"/>
        <v>0</v>
      </c>
      <c r="S87" s="542">
        <f t="shared" si="51"/>
        <v>0</v>
      </c>
      <c r="T87" s="448">
        <f t="shared" si="68"/>
        <v>0</v>
      </c>
      <c r="U87" s="133">
        <f t="shared" si="68"/>
        <v>0</v>
      </c>
      <c r="V87" s="134">
        <f t="shared" si="68"/>
        <v>0</v>
      </c>
      <c r="W87" s="558">
        <f t="shared" si="68"/>
        <v>0</v>
      </c>
      <c r="X87" s="132">
        <f t="shared" si="68"/>
        <v>0</v>
      </c>
      <c r="Y87" s="135">
        <f t="shared" si="68"/>
        <v>0</v>
      </c>
    </row>
    <row r="88" spans="1:25" hidden="1">
      <c r="B88" s="55"/>
      <c r="C88" s="2"/>
      <c r="D88" s="764" t="s">
        <v>347</v>
      </c>
      <c r="E88" s="764"/>
      <c r="F88" s="406">
        <f>SUM(L88:X88)</f>
        <v>0</v>
      </c>
      <c r="G88" s="406">
        <f>SUM(L88:X88)</f>
        <v>0</v>
      </c>
      <c r="H88" s="582">
        <f>SUM(M88:Y88)</f>
        <v>0</v>
      </c>
      <c r="I88" s="471">
        <f t="shared" ref="I88:I89" si="69">SUM(M88:Y88)</f>
        <v>0</v>
      </c>
      <c r="J88" s="42"/>
      <c r="K88" s="1"/>
      <c r="L88" s="1"/>
      <c r="M88" s="75"/>
      <c r="N88" s="1"/>
      <c r="O88" s="1"/>
      <c r="P88" s="1"/>
      <c r="Q88" s="81"/>
      <c r="R88" s="552"/>
      <c r="S88" s="541">
        <f t="shared" si="51"/>
        <v>0</v>
      </c>
      <c r="T88" s="447"/>
      <c r="U88" s="1"/>
      <c r="V88" s="81"/>
      <c r="W88" s="490"/>
      <c r="X88" s="42"/>
      <c r="Y88" s="44"/>
    </row>
    <row r="89" spans="1:25" hidden="1">
      <c r="B89" s="55"/>
      <c r="C89" s="2"/>
      <c r="D89" s="764" t="s">
        <v>348</v>
      </c>
      <c r="E89" s="764"/>
      <c r="F89" s="406">
        <f>SUM(L89:X89)</f>
        <v>0</v>
      </c>
      <c r="G89" s="406">
        <f>SUM(L89:X89)</f>
        <v>0</v>
      </c>
      <c r="H89" s="582">
        <f>SUM(M89:Y89)</f>
        <v>0</v>
      </c>
      <c r="I89" s="471">
        <f t="shared" si="69"/>
        <v>0</v>
      </c>
      <c r="J89" s="42"/>
      <c r="K89" s="1"/>
      <c r="L89" s="1"/>
      <c r="M89" s="75"/>
      <c r="N89" s="1"/>
      <c r="O89" s="1"/>
      <c r="P89" s="1"/>
      <c r="Q89" s="81"/>
      <c r="R89" s="552"/>
      <c r="S89" s="541">
        <f t="shared" si="51"/>
        <v>0</v>
      </c>
      <c r="T89" s="447"/>
      <c r="U89" s="1"/>
      <c r="V89" s="81"/>
      <c r="W89" s="490"/>
      <c r="X89" s="42"/>
      <c r="Y89" s="44"/>
    </row>
    <row r="90" spans="1:25" hidden="1">
      <c r="B90" s="125" t="s">
        <v>837</v>
      </c>
      <c r="C90" s="775" t="s">
        <v>838</v>
      </c>
      <c r="D90" s="776"/>
      <c r="E90" s="776"/>
      <c r="F90" s="407">
        <f>F91+F92+F93</f>
        <v>0</v>
      </c>
      <c r="G90" s="407">
        <f>G91+G92+G93</f>
        <v>0</v>
      </c>
      <c r="H90" s="583">
        <f>H91+H92+H93</f>
        <v>0</v>
      </c>
      <c r="I90" s="472">
        <f>I91+I92+I93</f>
        <v>0</v>
      </c>
      <c r="J90" s="132">
        <f t="shared" ref="J90:L90" si="70">J91+J92+J93</f>
        <v>0</v>
      </c>
      <c r="K90" s="133">
        <f t="shared" si="70"/>
        <v>0</v>
      </c>
      <c r="L90" s="133">
        <f t="shared" si="70"/>
        <v>0</v>
      </c>
      <c r="M90" s="171">
        <f t="shared" ref="M90:Y90" si="71">M91+M92+M93</f>
        <v>0</v>
      </c>
      <c r="N90" s="133">
        <f t="shared" si="71"/>
        <v>0</v>
      </c>
      <c r="O90" s="133">
        <f t="shared" si="71"/>
        <v>0</v>
      </c>
      <c r="P90" s="133">
        <f t="shared" si="71"/>
        <v>0</v>
      </c>
      <c r="Q90" s="134">
        <f t="shared" si="71"/>
        <v>0</v>
      </c>
      <c r="R90" s="553">
        <f t="shared" si="71"/>
        <v>0</v>
      </c>
      <c r="S90" s="542">
        <f t="shared" si="51"/>
        <v>0</v>
      </c>
      <c r="T90" s="448">
        <f t="shared" si="71"/>
        <v>0</v>
      </c>
      <c r="U90" s="133">
        <f t="shared" si="71"/>
        <v>0</v>
      </c>
      <c r="V90" s="134">
        <f t="shared" si="71"/>
        <v>0</v>
      </c>
      <c r="W90" s="558">
        <f t="shared" si="71"/>
        <v>0</v>
      </c>
      <c r="X90" s="132">
        <f t="shared" si="71"/>
        <v>0</v>
      </c>
      <c r="Y90" s="135">
        <f t="shared" si="71"/>
        <v>0</v>
      </c>
    </row>
    <row r="91" spans="1:25" s="209" customFormat="1" hidden="1">
      <c r="A91" s="127" t="s">
        <v>877</v>
      </c>
      <c r="B91" s="189" t="s">
        <v>878</v>
      </c>
      <c r="C91" s="202"/>
      <c r="D91" s="260" t="s">
        <v>963</v>
      </c>
      <c r="E91" s="285"/>
      <c r="F91" s="398">
        <f>SUM(L91:X91)</f>
        <v>0</v>
      </c>
      <c r="G91" s="398">
        <f t="shared" ref="G91:H94" si="72">SUM(L91:X91)</f>
        <v>0</v>
      </c>
      <c r="H91" s="574">
        <f t="shared" si="72"/>
        <v>0</v>
      </c>
      <c r="I91" s="461">
        <f t="shared" ref="I91:I94" si="73">SUM(M91:Y91)</f>
        <v>0</v>
      </c>
      <c r="J91" s="192"/>
      <c r="K91" s="193"/>
      <c r="L91" s="193"/>
      <c r="M91" s="199"/>
      <c r="N91" s="193"/>
      <c r="O91" s="193"/>
      <c r="P91" s="193"/>
      <c r="Q91" s="194"/>
      <c r="R91" s="549"/>
      <c r="S91" s="538">
        <f t="shared" si="51"/>
        <v>0</v>
      </c>
      <c r="T91" s="444"/>
      <c r="U91" s="193"/>
      <c r="V91" s="194"/>
      <c r="W91" s="492"/>
      <c r="X91" s="192"/>
      <c r="Y91" s="195"/>
    </row>
    <row r="92" spans="1:25" s="209" customFormat="1" hidden="1">
      <c r="A92" s="127" t="s">
        <v>224</v>
      </c>
      <c r="B92" s="189" t="s">
        <v>659</v>
      </c>
      <c r="C92" s="202"/>
      <c r="D92" s="260" t="s">
        <v>225</v>
      </c>
      <c r="E92" s="285"/>
      <c r="F92" s="398">
        <f>SUM(L92:X92)</f>
        <v>0</v>
      </c>
      <c r="G92" s="398">
        <f t="shared" si="72"/>
        <v>0</v>
      </c>
      <c r="H92" s="574">
        <f t="shared" si="72"/>
        <v>0</v>
      </c>
      <c r="I92" s="461">
        <f t="shared" si="73"/>
        <v>0</v>
      </c>
      <c r="J92" s="192"/>
      <c r="K92" s="193"/>
      <c r="L92" s="193"/>
      <c r="M92" s="199"/>
      <c r="N92" s="193"/>
      <c r="O92" s="193"/>
      <c r="P92" s="193"/>
      <c r="Q92" s="194"/>
      <c r="R92" s="549"/>
      <c r="S92" s="538">
        <f t="shared" si="51"/>
        <v>0</v>
      </c>
      <c r="T92" s="444"/>
      <c r="U92" s="193"/>
      <c r="V92" s="194"/>
      <c r="W92" s="492"/>
      <c r="X92" s="192"/>
      <c r="Y92" s="195"/>
    </row>
    <row r="93" spans="1:25" s="209" customFormat="1" hidden="1">
      <c r="A93" s="127" t="s">
        <v>226</v>
      </c>
      <c r="B93" s="189" t="s">
        <v>660</v>
      </c>
      <c r="C93" s="202"/>
      <c r="D93" s="260" t="s">
        <v>227</v>
      </c>
      <c r="E93" s="285"/>
      <c r="F93" s="398">
        <f>SUM(L93:X93)</f>
        <v>0</v>
      </c>
      <c r="G93" s="398">
        <f t="shared" si="72"/>
        <v>0</v>
      </c>
      <c r="H93" s="574">
        <f t="shared" si="72"/>
        <v>0</v>
      </c>
      <c r="I93" s="461">
        <f t="shared" si="73"/>
        <v>0</v>
      </c>
      <c r="J93" s="192"/>
      <c r="K93" s="193"/>
      <c r="L93" s="193"/>
      <c r="M93" s="199"/>
      <c r="N93" s="193"/>
      <c r="O93" s="193"/>
      <c r="P93" s="193"/>
      <c r="Q93" s="194"/>
      <c r="R93" s="549"/>
      <c r="S93" s="538">
        <f t="shared" si="51"/>
        <v>0</v>
      </c>
      <c r="T93" s="444"/>
      <c r="U93" s="193"/>
      <c r="V93" s="194"/>
      <c r="W93" s="492"/>
      <c r="X93" s="192"/>
      <c r="Y93" s="195"/>
    </row>
    <row r="94" spans="1:25" s="41" customFormat="1" ht="27.75" hidden="1" customHeight="1">
      <c r="A94" s="127" t="s">
        <v>228</v>
      </c>
      <c r="B94" s="108" t="s">
        <v>661</v>
      </c>
      <c r="C94" s="820" t="s">
        <v>353</v>
      </c>
      <c r="D94" s="821"/>
      <c r="E94" s="821"/>
      <c r="F94" s="408">
        <f>SUM(L94:X94)</f>
        <v>0</v>
      </c>
      <c r="G94" s="408">
        <f t="shared" si="72"/>
        <v>0</v>
      </c>
      <c r="H94" s="584">
        <f t="shared" si="72"/>
        <v>0</v>
      </c>
      <c r="I94" s="473">
        <f t="shared" si="73"/>
        <v>0</v>
      </c>
      <c r="J94" s="113"/>
      <c r="K94" s="111"/>
      <c r="L94" s="111"/>
      <c r="M94" s="110"/>
      <c r="N94" s="111"/>
      <c r="O94" s="111"/>
      <c r="P94" s="111"/>
      <c r="Q94" s="114"/>
      <c r="R94" s="554"/>
      <c r="S94" s="543">
        <f t="shared" si="51"/>
        <v>0</v>
      </c>
      <c r="T94" s="449"/>
      <c r="U94" s="111"/>
      <c r="V94" s="114"/>
      <c r="W94" s="491"/>
      <c r="X94" s="113"/>
      <c r="Y94" s="115"/>
    </row>
    <row r="95" spans="1:25" s="41" customFormat="1" hidden="1">
      <c r="A95" s="127" t="s">
        <v>229</v>
      </c>
      <c r="B95" s="108" t="s">
        <v>662</v>
      </c>
      <c r="C95" s="820" t="s">
        <v>804</v>
      </c>
      <c r="D95" s="821"/>
      <c r="E95" s="821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3">
        <f t="shared" ref="J95:L95" si="74">J96+J97+J98+J99+J100+J101+J102+J103+J104+J105</f>
        <v>0</v>
      </c>
      <c r="K95" s="111">
        <f t="shared" si="74"/>
        <v>0</v>
      </c>
      <c r="L95" s="111">
        <f t="shared" si="74"/>
        <v>0</v>
      </c>
      <c r="M95" s="110">
        <f t="shared" ref="M95:Y95" si="75">M96+M97+M98+M99+M100+M101+M102+M103+M104+M105</f>
        <v>0</v>
      </c>
      <c r="N95" s="111">
        <f t="shared" si="75"/>
        <v>0</v>
      </c>
      <c r="O95" s="111">
        <f t="shared" si="75"/>
        <v>0</v>
      </c>
      <c r="P95" s="111">
        <f t="shared" si="75"/>
        <v>0</v>
      </c>
      <c r="Q95" s="114">
        <f t="shared" si="75"/>
        <v>0</v>
      </c>
      <c r="R95" s="554">
        <f t="shared" si="75"/>
        <v>0</v>
      </c>
      <c r="S95" s="543">
        <f t="shared" si="51"/>
        <v>0</v>
      </c>
      <c r="T95" s="449">
        <f t="shared" si="75"/>
        <v>0</v>
      </c>
      <c r="U95" s="111">
        <f t="shared" si="75"/>
        <v>0</v>
      </c>
      <c r="V95" s="114">
        <f t="shared" si="75"/>
        <v>0</v>
      </c>
      <c r="W95" s="491">
        <f t="shared" si="75"/>
        <v>0</v>
      </c>
      <c r="X95" s="113">
        <f t="shared" si="75"/>
        <v>0</v>
      </c>
      <c r="Y95" s="115">
        <f t="shared" si="75"/>
        <v>0</v>
      </c>
    </row>
    <row r="96" spans="1:25" hidden="1">
      <c r="B96" s="55"/>
      <c r="C96" s="2"/>
      <c r="D96" s="764" t="s">
        <v>370</v>
      </c>
      <c r="E96" s="764"/>
      <c r="F96" s="406">
        <f t="shared" ref="F96:F105" si="76">SUM(L96:X96)</f>
        <v>0</v>
      </c>
      <c r="G96" s="406">
        <f t="shared" ref="G96:H105" si="77">SUM(L96:X96)</f>
        <v>0</v>
      </c>
      <c r="H96" s="582">
        <f t="shared" si="77"/>
        <v>0</v>
      </c>
      <c r="I96" s="471">
        <f t="shared" ref="I96:I105" si="78">SUM(M96:Y96)</f>
        <v>0</v>
      </c>
      <c r="J96" s="42"/>
      <c r="K96" s="1"/>
      <c r="L96" s="1"/>
      <c r="M96" s="75"/>
      <c r="N96" s="1"/>
      <c r="O96" s="1"/>
      <c r="P96" s="1"/>
      <c r="Q96" s="81"/>
      <c r="R96" s="552"/>
      <c r="S96" s="541">
        <f t="shared" si="51"/>
        <v>0</v>
      </c>
      <c r="T96" s="447"/>
      <c r="U96" s="1"/>
      <c r="V96" s="81"/>
      <c r="W96" s="490"/>
      <c r="X96" s="42"/>
      <c r="Y96" s="44"/>
    </row>
    <row r="97" spans="1:25" hidden="1">
      <c r="B97" s="55"/>
      <c r="C97" s="2"/>
      <c r="D97" s="764" t="s">
        <v>506</v>
      </c>
      <c r="E97" s="764"/>
      <c r="F97" s="406">
        <f t="shared" si="76"/>
        <v>0</v>
      </c>
      <c r="G97" s="406">
        <f t="shared" si="77"/>
        <v>0</v>
      </c>
      <c r="H97" s="582">
        <f t="shared" si="77"/>
        <v>0</v>
      </c>
      <c r="I97" s="471">
        <f t="shared" si="78"/>
        <v>0</v>
      </c>
      <c r="J97" s="42"/>
      <c r="K97" s="1"/>
      <c r="L97" s="1"/>
      <c r="M97" s="75"/>
      <c r="N97" s="1"/>
      <c r="O97" s="1"/>
      <c r="P97" s="1"/>
      <c r="Q97" s="81"/>
      <c r="R97" s="552"/>
      <c r="S97" s="541">
        <f t="shared" si="51"/>
        <v>0</v>
      </c>
      <c r="T97" s="447"/>
      <c r="U97" s="1"/>
      <c r="V97" s="81"/>
      <c r="W97" s="490"/>
      <c r="X97" s="42"/>
      <c r="Y97" s="44"/>
    </row>
    <row r="98" spans="1:25" hidden="1">
      <c r="B98" s="55"/>
      <c r="C98" s="2"/>
      <c r="D98" s="764" t="s">
        <v>507</v>
      </c>
      <c r="E98" s="764"/>
      <c r="F98" s="406">
        <f t="shared" si="76"/>
        <v>0</v>
      </c>
      <c r="G98" s="406">
        <f t="shared" si="77"/>
        <v>0</v>
      </c>
      <c r="H98" s="582">
        <f t="shared" si="77"/>
        <v>0</v>
      </c>
      <c r="I98" s="471">
        <f t="shared" si="78"/>
        <v>0</v>
      </c>
      <c r="J98" s="42"/>
      <c r="K98" s="1"/>
      <c r="L98" s="1"/>
      <c r="M98" s="75"/>
      <c r="N98" s="1"/>
      <c r="O98" s="1"/>
      <c r="P98" s="1"/>
      <c r="Q98" s="81"/>
      <c r="R98" s="552"/>
      <c r="S98" s="541">
        <f t="shared" si="51"/>
        <v>0</v>
      </c>
      <c r="T98" s="447"/>
      <c r="U98" s="1"/>
      <c r="V98" s="81"/>
      <c r="W98" s="490"/>
      <c r="X98" s="42"/>
      <c r="Y98" s="44"/>
    </row>
    <row r="99" spans="1:25" hidden="1">
      <c r="B99" s="55"/>
      <c r="C99" s="2"/>
      <c r="D99" s="764" t="s">
        <v>508</v>
      </c>
      <c r="E99" s="764"/>
      <c r="F99" s="406">
        <f t="shared" si="76"/>
        <v>0</v>
      </c>
      <c r="G99" s="406">
        <f t="shared" si="77"/>
        <v>0</v>
      </c>
      <c r="H99" s="582">
        <f t="shared" si="77"/>
        <v>0</v>
      </c>
      <c r="I99" s="471">
        <f t="shared" si="78"/>
        <v>0</v>
      </c>
      <c r="J99" s="42"/>
      <c r="K99" s="1"/>
      <c r="L99" s="1"/>
      <c r="M99" s="75"/>
      <c r="N99" s="1"/>
      <c r="O99" s="1"/>
      <c r="P99" s="1"/>
      <c r="Q99" s="81"/>
      <c r="R99" s="552"/>
      <c r="S99" s="541">
        <f t="shared" si="51"/>
        <v>0</v>
      </c>
      <c r="T99" s="447"/>
      <c r="U99" s="1"/>
      <c r="V99" s="81"/>
      <c r="W99" s="490"/>
      <c r="X99" s="42"/>
      <c r="Y99" s="44"/>
    </row>
    <row r="100" spans="1:25" hidden="1">
      <c r="B100" s="55"/>
      <c r="C100" s="2"/>
      <c r="D100" s="764" t="s">
        <v>509</v>
      </c>
      <c r="E100" s="764"/>
      <c r="F100" s="406">
        <f t="shared" si="76"/>
        <v>0</v>
      </c>
      <c r="G100" s="406">
        <f t="shared" si="77"/>
        <v>0</v>
      </c>
      <c r="H100" s="582">
        <f t="shared" si="77"/>
        <v>0</v>
      </c>
      <c r="I100" s="471">
        <f t="shared" si="78"/>
        <v>0</v>
      </c>
      <c r="J100" s="42"/>
      <c r="K100" s="1"/>
      <c r="L100" s="1"/>
      <c r="M100" s="75"/>
      <c r="N100" s="1"/>
      <c r="O100" s="1"/>
      <c r="P100" s="1"/>
      <c r="Q100" s="81"/>
      <c r="R100" s="552"/>
      <c r="S100" s="541">
        <f t="shared" si="51"/>
        <v>0</v>
      </c>
      <c r="T100" s="447"/>
      <c r="U100" s="1"/>
      <c r="V100" s="81"/>
      <c r="W100" s="490"/>
      <c r="X100" s="42"/>
      <c r="Y100" s="44"/>
    </row>
    <row r="101" spans="1:25" hidden="1">
      <c r="B101" s="55"/>
      <c r="C101" s="2"/>
      <c r="D101" s="764" t="s">
        <v>510</v>
      </c>
      <c r="E101" s="764"/>
      <c r="F101" s="406">
        <f t="shared" si="76"/>
        <v>0</v>
      </c>
      <c r="G101" s="406">
        <f t="shared" si="77"/>
        <v>0</v>
      </c>
      <c r="H101" s="582">
        <f t="shared" si="77"/>
        <v>0</v>
      </c>
      <c r="I101" s="471">
        <f t="shared" si="78"/>
        <v>0</v>
      </c>
      <c r="J101" s="42"/>
      <c r="K101" s="1"/>
      <c r="L101" s="1"/>
      <c r="M101" s="75"/>
      <c r="N101" s="1"/>
      <c r="O101" s="1"/>
      <c r="P101" s="1"/>
      <c r="Q101" s="81"/>
      <c r="R101" s="552"/>
      <c r="S101" s="541">
        <f t="shared" si="51"/>
        <v>0</v>
      </c>
      <c r="T101" s="447"/>
      <c r="U101" s="1"/>
      <c r="V101" s="81"/>
      <c r="W101" s="490"/>
      <c r="X101" s="42"/>
      <c r="Y101" s="44"/>
    </row>
    <row r="102" spans="1:25" ht="25.5" hidden="1" customHeight="1">
      <c r="B102" s="55"/>
      <c r="C102" s="2"/>
      <c r="D102" s="735" t="s">
        <v>511</v>
      </c>
      <c r="E102" s="735"/>
      <c r="F102" s="409">
        <f t="shared" si="76"/>
        <v>0</v>
      </c>
      <c r="G102" s="409">
        <f t="shared" si="77"/>
        <v>0</v>
      </c>
      <c r="H102" s="585">
        <f t="shared" si="77"/>
        <v>0</v>
      </c>
      <c r="I102" s="474">
        <f t="shared" si="78"/>
        <v>0</v>
      </c>
      <c r="J102" s="42"/>
      <c r="K102" s="1"/>
      <c r="L102" s="1"/>
      <c r="M102" s="75"/>
      <c r="N102" s="1"/>
      <c r="O102" s="1"/>
      <c r="P102" s="1"/>
      <c r="Q102" s="81"/>
      <c r="R102" s="552"/>
      <c r="S102" s="541">
        <f t="shared" si="51"/>
        <v>0</v>
      </c>
      <c r="T102" s="447"/>
      <c r="U102" s="1"/>
      <c r="V102" s="81"/>
      <c r="W102" s="490"/>
      <c r="X102" s="42"/>
      <c r="Y102" s="44"/>
    </row>
    <row r="103" spans="1:25" hidden="1">
      <c r="B103" s="55"/>
      <c r="C103" s="2"/>
      <c r="D103" s="764" t="s">
        <v>805</v>
      </c>
      <c r="E103" s="764"/>
      <c r="F103" s="406">
        <f t="shared" si="76"/>
        <v>0</v>
      </c>
      <c r="G103" s="406">
        <f t="shared" si="77"/>
        <v>0</v>
      </c>
      <c r="H103" s="582">
        <f t="shared" si="77"/>
        <v>0</v>
      </c>
      <c r="I103" s="471">
        <f t="shared" si="78"/>
        <v>0</v>
      </c>
      <c r="J103" s="42"/>
      <c r="K103" s="1"/>
      <c r="L103" s="1"/>
      <c r="M103" s="75"/>
      <c r="N103" s="1"/>
      <c r="O103" s="1"/>
      <c r="P103" s="1"/>
      <c r="Q103" s="81"/>
      <c r="R103" s="552"/>
      <c r="S103" s="541">
        <f t="shared" si="51"/>
        <v>0</v>
      </c>
      <c r="T103" s="447"/>
      <c r="U103" s="1"/>
      <c r="V103" s="81"/>
      <c r="W103" s="490"/>
      <c r="X103" s="42"/>
      <c r="Y103" s="44"/>
    </row>
    <row r="104" spans="1:25" ht="25.5" hidden="1" customHeight="1">
      <c r="B104" s="55"/>
      <c r="C104" s="2"/>
      <c r="D104" s="735" t="s">
        <v>512</v>
      </c>
      <c r="E104" s="735"/>
      <c r="F104" s="409">
        <f t="shared" si="76"/>
        <v>0</v>
      </c>
      <c r="G104" s="409">
        <f t="shared" si="77"/>
        <v>0</v>
      </c>
      <c r="H104" s="585">
        <f t="shared" si="77"/>
        <v>0</v>
      </c>
      <c r="I104" s="474">
        <f t="shared" si="78"/>
        <v>0</v>
      </c>
      <c r="J104" s="42"/>
      <c r="K104" s="1"/>
      <c r="L104" s="1"/>
      <c r="M104" s="75"/>
      <c r="N104" s="1"/>
      <c r="O104" s="1"/>
      <c r="P104" s="1"/>
      <c r="Q104" s="81"/>
      <c r="R104" s="552"/>
      <c r="S104" s="541">
        <f t="shared" si="51"/>
        <v>0</v>
      </c>
      <c r="T104" s="447"/>
      <c r="U104" s="1"/>
      <c r="V104" s="81"/>
      <c r="W104" s="490"/>
      <c r="X104" s="42"/>
      <c r="Y104" s="44"/>
    </row>
    <row r="105" spans="1:25" ht="25.5" hidden="1" customHeight="1">
      <c r="B105" s="55"/>
      <c r="C105" s="2"/>
      <c r="D105" s="735" t="s">
        <v>513</v>
      </c>
      <c r="E105" s="735"/>
      <c r="F105" s="409">
        <f t="shared" si="76"/>
        <v>0</v>
      </c>
      <c r="G105" s="409">
        <f t="shared" si="77"/>
        <v>0</v>
      </c>
      <c r="H105" s="585">
        <f t="shared" si="77"/>
        <v>0</v>
      </c>
      <c r="I105" s="474">
        <f t="shared" si="78"/>
        <v>0</v>
      </c>
      <c r="J105" s="42"/>
      <c r="K105" s="1"/>
      <c r="L105" s="1"/>
      <c r="M105" s="75"/>
      <c r="N105" s="1"/>
      <c r="O105" s="1"/>
      <c r="P105" s="1"/>
      <c r="Q105" s="81"/>
      <c r="R105" s="552"/>
      <c r="S105" s="541">
        <f t="shared" si="51"/>
        <v>0</v>
      </c>
      <c r="T105" s="447"/>
      <c r="U105" s="1"/>
      <c r="V105" s="81"/>
      <c r="W105" s="490"/>
      <c r="X105" s="42"/>
      <c r="Y105" s="44"/>
    </row>
    <row r="106" spans="1:25" s="41" customFormat="1" ht="15" hidden="1" customHeight="1">
      <c r="A106" s="127" t="s">
        <v>230</v>
      </c>
      <c r="B106" s="108" t="s">
        <v>663</v>
      </c>
      <c r="C106" s="820" t="s">
        <v>806</v>
      </c>
      <c r="D106" s="821"/>
      <c r="E106" s="821"/>
      <c r="F106" s="408">
        <f>F107+F108+F109+F110+F111+F112+F113+F114+F115+F116</f>
        <v>0</v>
      </c>
      <c r="G106" s="408">
        <f>G107+G108+G109+G110+G111+G112+G113+G114+G115+G116</f>
        <v>0</v>
      </c>
      <c r="H106" s="584">
        <f>H107+H108+H109+H110+H111+H112+H113+H114+H115+H116</f>
        <v>0</v>
      </c>
      <c r="I106" s="473">
        <f>I107+I108+I109+I110+I111+I112+I113+I114+I115+I116</f>
        <v>0</v>
      </c>
      <c r="J106" s="113">
        <f t="shared" ref="J106:L106" si="79">J107+J108+J109+J110+J111+J112+J113+J114+J115+J116</f>
        <v>0</v>
      </c>
      <c r="K106" s="111">
        <f t="shared" si="79"/>
        <v>0</v>
      </c>
      <c r="L106" s="111">
        <f t="shared" si="79"/>
        <v>0</v>
      </c>
      <c r="M106" s="110">
        <f t="shared" ref="M106:Y106" si="80">M107+M108+M109+M110+M111+M112+M113+M114+M115+M116</f>
        <v>0</v>
      </c>
      <c r="N106" s="111">
        <f t="shared" si="80"/>
        <v>0</v>
      </c>
      <c r="O106" s="111">
        <f t="shared" si="80"/>
        <v>0</v>
      </c>
      <c r="P106" s="111">
        <f t="shared" si="80"/>
        <v>0</v>
      </c>
      <c r="Q106" s="114">
        <f t="shared" si="80"/>
        <v>0</v>
      </c>
      <c r="R106" s="554">
        <f t="shared" si="80"/>
        <v>0</v>
      </c>
      <c r="S106" s="543">
        <f t="shared" si="51"/>
        <v>0</v>
      </c>
      <c r="T106" s="449">
        <f t="shared" si="80"/>
        <v>0</v>
      </c>
      <c r="U106" s="111">
        <f t="shared" si="80"/>
        <v>0</v>
      </c>
      <c r="V106" s="114">
        <f t="shared" si="80"/>
        <v>0</v>
      </c>
      <c r="W106" s="491">
        <f t="shared" si="80"/>
        <v>0</v>
      </c>
      <c r="X106" s="113">
        <f t="shared" si="80"/>
        <v>0</v>
      </c>
      <c r="Y106" s="115">
        <f t="shared" si="80"/>
        <v>0</v>
      </c>
    </row>
    <row r="107" spans="1:25" hidden="1">
      <c r="B107" s="55"/>
      <c r="C107" s="2"/>
      <c r="D107" s="764" t="s">
        <v>369</v>
      </c>
      <c r="E107" s="764"/>
      <c r="F107" s="406">
        <f t="shared" ref="F107:F116" si="81">SUM(L107:X107)</f>
        <v>0</v>
      </c>
      <c r="G107" s="406">
        <f t="shared" ref="G107:H116" si="82">SUM(L107:X107)</f>
        <v>0</v>
      </c>
      <c r="H107" s="582">
        <f t="shared" si="82"/>
        <v>0</v>
      </c>
      <c r="I107" s="471">
        <f t="shared" ref="I107:I116" si="83">SUM(M107:Y107)</f>
        <v>0</v>
      </c>
      <c r="J107" s="42"/>
      <c r="K107" s="1"/>
      <c r="L107" s="1"/>
      <c r="M107" s="75"/>
      <c r="N107" s="1"/>
      <c r="O107" s="1"/>
      <c r="P107" s="1"/>
      <c r="Q107" s="81"/>
      <c r="R107" s="552"/>
      <c r="S107" s="541">
        <f t="shared" si="51"/>
        <v>0</v>
      </c>
      <c r="T107" s="447"/>
      <c r="U107" s="1"/>
      <c r="V107" s="81"/>
      <c r="W107" s="490"/>
      <c r="X107" s="42"/>
      <c r="Y107" s="44"/>
    </row>
    <row r="108" spans="1:25" hidden="1">
      <c r="B108" s="55"/>
      <c r="C108" s="2"/>
      <c r="D108" s="764" t="s">
        <v>514</v>
      </c>
      <c r="E108" s="764"/>
      <c r="F108" s="406">
        <f t="shared" si="81"/>
        <v>0</v>
      </c>
      <c r="G108" s="406">
        <f t="shared" si="82"/>
        <v>0</v>
      </c>
      <c r="H108" s="582">
        <f t="shared" si="82"/>
        <v>0</v>
      </c>
      <c r="I108" s="471">
        <f t="shared" si="83"/>
        <v>0</v>
      </c>
      <c r="J108" s="42"/>
      <c r="K108" s="1"/>
      <c r="L108" s="1"/>
      <c r="M108" s="75"/>
      <c r="N108" s="1"/>
      <c r="O108" s="1"/>
      <c r="P108" s="1"/>
      <c r="Q108" s="81"/>
      <c r="R108" s="552"/>
      <c r="S108" s="541">
        <f t="shared" si="51"/>
        <v>0</v>
      </c>
      <c r="T108" s="447"/>
      <c r="U108" s="1"/>
      <c r="V108" s="81"/>
      <c r="W108" s="490"/>
      <c r="X108" s="42"/>
      <c r="Y108" s="44"/>
    </row>
    <row r="109" spans="1:25" hidden="1">
      <c r="B109" s="55"/>
      <c r="C109" s="2"/>
      <c r="D109" s="764" t="s">
        <v>516</v>
      </c>
      <c r="E109" s="764"/>
      <c r="F109" s="406">
        <f t="shared" si="81"/>
        <v>0</v>
      </c>
      <c r="G109" s="406">
        <f t="shared" si="82"/>
        <v>0</v>
      </c>
      <c r="H109" s="582">
        <f t="shared" si="82"/>
        <v>0</v>
      </c>
      <c r="I109" s="471">
        <f t="shared" si="83"/>
        <v>0</v>
      </c>
      <c r="J109" s="42"/>
      <c r="K109" s="1"/>
      <c r="L109" s="1"/>
      <c r="M109" s="75"/>
      <c r="N109" s="1"/>
      <c r="O109" s="1"/>
      <c r="P109" s="1"/>
      <c r="Q109" s="81"/>
      <c r="R109" s="552"/>
      <c r="S109" s="541">
        <f t="shared" si="51"/>
        <v>0</v>
      </c>
      <c r="T109" s="447"/>
      <c r="U109" s="1"/>
      <c r="V109" s="81"/>
      <c r="W109" s="490"/>
      <c r="X109" s="42"/>
      <c r="Y109" s="44"/>
    </row>
    <row r="110" spans="1:25" hidden="1">
      <c r="B110" s="55"/>
      <c r="C110" s="2"/>
      <c r="D110" s="764" t="s">
        <v>808</v>
      </c>
      <c r="E110" s="764"/>
      <c r="F110" s="406">
        <f t="shared" si="81"/>
        <v>0</v>
      </c>
      <c r="G110" s="406">
        <f t="shared" si="82"/>
        <v>0</v>
      </c>
      <c r="H110" s="582">
        <f t="shared" si="82"/>
        <v>0</v>
      </c>
      <c r="I110" s="471">
        <f t="shared" si="83"/>
        <v>0</v>
      </c>
      <c r="J110" s="42"/>
      <c r="K110" s="1"/>
      <c r="L110" s="1"/>
      <c r="M110" s="75"/>
      <c r="N110" s="1"/>
      <c r="O110" s="1"/>
      <c r="P110" s="1"/>
      <c r="Q110" s="81"/>
      <c r="R110" s="552"/>
      <c r="S110" s="541">
        <f t="shared" si="51"/>
        <v>0</v>
      </c>
      <c r="T110" s="447"/>
      <c r="U110" s="1"/>
      <c r="V110" s="81"/>
      <c r="W110" s="490"/>
      <c r="X110" s="42"/>
      <c r="Y110" s="44"/>
    </row>
    <row r="111" spans="1:25" hidden="1">
      <c r="B111" s="55"/>
      <c r="C111" s="2"/>
      <c r="D111" s="764" t="s">
        <v>521</v>
      </c>
      <c r="E111" s="764"/>
      <c r="F111" s="406">
        <f t="shared" si="81"/>
        <v>0</v>
      </c>
      <c r="G111" s="406">
        <f t="shared" si="82"/>
        <v>0</v>
      </c>
      <c r="H111" s="582">
        <f t="shared" si="82"/>
        <v>0</v>
      </c>
      <c r="I111" s="471">
        <f t="shared" si="83"/>
        <v>0</v>
      </c>
      <c r="J111" s="42"/>
      <c r="K111" s="1"/>
      <c r="L111" s="1"/>
      <c r="M111" s="75"/>
      <c r="N111" s="1"/>
      <c r="O111" s="1"/>
      <c r="P111" s="1"/>
      <c r="Q111" s="81"/>
      <c r="R111" s="552"/>
      <c r="S111" s="541">
        <f t="shared" si="51"/>
        <v>0</v>
      </c>
      <c r="T111" s="447"/>
      <c r="U111" s="1"/>
      <c r="V111" s="81"/>
      <c r="W111" s="490"/>
      <c r="X111" s="42"/>
      <c r="Y111" s="44"/>
    </row>
    <row r="112" spans="1:25" hidden="1">
      <c r="B112" s="55"/>
      <c r="C112" s="2"/>
      <c r="D112" s="764" t="s">
        <v>519</v>
      </c>
      <c r="E112" s="764"/>
      <c r="F112" s="406">
        <f t="shared" si="81"/>
        <v>0</v>
      </c>
      <c r="G112" s="406">
        <f t="shared" si="82"/>
        <v>0</v>
      </c>
      <c r="H112" s="582">
        <f t="shared" si="82"/>
        <v>0</v>
      </c>
      <c r="I112" s="471">
        <f t="shared" si="83"/>
        <v>0</v>
      </c>
      <c r="J112" s="42"/>
      <c r="K112" s="1"/>
      <c r="L112" s="1"/>
      <c r="M112" s="75"/>
      <c r="N112" s="1"/>
      <c r="O112" s="1"/>
      <c r="P112" s="1"/>
      <c r="Q112" s="81"/>
      <c r="R112" s="552"/>
      <c r="S112" s="541">
        <f t="shared" si="51"/>
        <v>0</v>
      </c>
      <c r="T112" s="447"/>
      <c r="U112" s="1"/>
      <c r="V112" s="81"/>
      <c r="W112" s="490"/>
      <c r="X112" s="42"/>
      <c r="Y112" s="44"/>
    </row>
    <row r="113" spans="1:25" ht="25.5" hidden="1" customHeight="1">
      <c r="B113" s="55"/>
      <c r="C113" s="2"/>
      <c r="D113" s="735" t="s">
        <v>523</v>
      </c>
      <c r="E113" s="735"/>
      <c r="F113" s="409">
        <f t="shared" si="81"/>
        <v>0</v>
      </c>
      <c r="G113" s="409">
        <f t="shared" si="82"/>
        <v>0</v>
      </c>
      <c r="H113" s="585">
        <f t="shared" si="82"/>
        <v>0</v>
      </c>
      <c r="I113" s="474">
        <f t="shared" si="83"/>
        <v>0</v>
      </c>
      <c r="J113" s="42"/>
      <c r="K113" s="1"/>
      <c r="L113" s="1"/>
      <c r="M113" s="75"/>
      <c r="N113" s="1"/>
      <c r="O113" s="1"/>
      <c r="P113" s="1"/>
      <c r="Q113" s="81"/>
      <c r="R113" s="552"/>
      <c r="S113" s="541">
        <f t="shared" si="51"/>
        <v>0</v>
      </c>
      <c r="T113" s="447"/>
      <c r="U113" s="1"/>
      <c r="V113" s="81"/>
      <c r="W113" s="490"/>
      <c r="X113" s="42"/>
      <c r="Y113" s="44"/>
    </row>
    <row r="114" spans="1:25" hidden="1">
      <c r="B114" s="55"/>
      <c r="C114" s="2"/>
      <c r="D114" s="764" t="s">
        <v>807</v>
      </c>
      <c r="E114" s="764"/>
      <c r="F114" s="406">
        <f t="shared" si="81"/>
        <v>0</v>
      </c>
      <c r="G114" s="406">
        <f t="shared" si="82"/>
        <v>0</v>
      </c>
      <c r="H114" s="582">
        <f t="shared" si="82"/>
        <v>0</v>
      </c>
      <c r="I114" s="471">
        <f t="shared" si="83"/>
        <v>0</v>
      </c>
      <c r="J114" s="42"/>
      <c r="K114" s="1"/>
      <c r="L114" s="1"/>
      <c r="M114" s="75"/>
      <c r="N114" s="1"/>
      <c r="O114" s="1"/>
      <c r="P114" s="1"/>
      <c r="Q114" s="81"/>
      <c r="R114" s="552"/>
      <c r="S114" s="541">
        <f t="shared" si="51"/>
        <v>0</v>
      </c>
      <c r="T114" s="447"/>
      <c r="U114" s="1"/>
      <c r="V114" s="81"/>
      <c r="W114" s="490"/>
      <c r="X114" s="42"/>
      <c r="Y114" s="44"/>
    </row>
    <row r="115" spans="1:25" ht="25.5" hidden="1" customHeight="1">
      <c r="B115" s="55"/>
      <c r="C115" s="2"/>
      <c r="D115" s="735" t="s">
        <v>526</v>
      </c>
      <c r="E115" s="735"/>
      <c r="F115" s="409">
        <f t="shared" si="81"/>
        <v>0</v>
      </c>
      <c r="G115" s="409">
        <f t="shared" si="82"/>
        <v>0</v>
      </c>
      <c r="H115" s="585">
        <f t="shared" si="82"/>
        <v>0</v>
      </c>
      <c r="I115" s="474">
        <f t="shared" si="83"/>
        <v>0</v>
      </c>
      <c r="J115" s="42"/>
      <c r="K115" s="1"/>
      <c r="L115" s="1"/>
      <c r="M115" s="75"/>
      <c r="N115" s="1"/>
      <c r="O115" s="1"/>
      <c r="P115" s="1"/>
      <c r="Q115" s="81"/>
      <c r="R115" s="552"/>
      <c r="S115" s="541">
        <f t="shared" si="51"/>
        <v>0</v>
      </c>
      <c r="T115" s="447"/>
      <c r="U115" s="1"/>
      <c r="V115" s="81"/>
      <c r="W115" s="490"/>
      <c r="X115" s="42"/>
      <c r="Y115" s="44"/>
    </row>
    <row r="116" spans="1:25" ht="25.5" hidden="1" customHeight="1">
      <c r="B116" s="55"/>
      <c r="C116" s="2"/>
      <c r="D116" s="735" t="s">
        <v>528</v>
      </c>
      <c r="E116" s="735"/>
      <c r="F116" s="409">
        <f t="shared" si="81"/>
        <v>0</v>
      </c>
      <c r="G116" s="409">
        <f t="shared" si="82"/>
        <v>0</v>
      </c>
      <c r="H116" s="585">
        <f t="shared" si="82"/>
        <v>0</v>
      </c>
      <c r="I116" s="474">
        <f t="shared" si="83"/>
        <v>0</v>
      </c>
      <c r="J116" s="42"/>
      <c r="K116" s="1"/>
      <c r="L116" s="1"/>
      <c r="M116" s="75"/>
      <c r="N116" s="1"/>
      <c r="O116" s="1"/>
      <c r="P116" s="1"/>
      <c r="Q116" s="81"/>
      <c r="R116" s="552"/>
      <c r="S116" s="541">
        <f t="shared" si="51"/>
        <v>0</v>
      </c>
      <c r="T116" s="447"/>
      <c r="U116" s="1"/>
      <c r="V116" s="81"/>
      <c r="W116" s="490"/>
      <c r="X116" s="42"/>
      <c r="Y116" s="44"/>
    </row>
    <row r="117" spans="1:25" s="41" customFormat="1">
      <c r="A117" s="127" t="s">
        <v>231</v>
      </c>
      <c r="B117" s="108" t="s">
        <v>664</v>
      </c>
      <c r="C117" s="777" t="s">
        <v>232</v>
      </c>
      <c r="D117" s="778"/>
      <c r="E117" s="778"/>
      <c r="F117" s="410">
        <f>F118+F119+F120+F121+F122+F123+F124+F125+F126+F127</f>
        <v>16000</v>
      </c>
      <c r="G117" s="410">
        <f>G118+G119+G120+G121+G122+G123+G124+G125+G126+G127</f>
        <v>16000</v>
      </c>
      <c r="H117" s="586">
        <f>H118+H119+H120+H121+H122+H123+H124+H125+H126+H127</f>
        <v>16000</v>
      </c>
      <c r="I117" s="475">
        <f>I118+I119+I120+I121+I122+I123+I124+I125+I126+I127</f>
        <v>16000</v>
      </c>
      <c r="J117" s="113">
        <f t="shared" ref="J117:L117" si="84">J118+J119+J120+J121+J122+J123+J124+J125+J126+J127</f>
        <v>0</v>
      </c>
      <c r="K117" s="111">
        <f t="shared" si="84"/>
        <v>0</v>
      </c>
      <c r="L117" s="111">
        <f t="shared" si="84"/>
        <v>16000</v>
      </c>
      <c r="M117" s="110">
        <f t="shared" ref="M117:Y117" si="85">M118+M119+M120+M121+M122+M123+M124+M125+M126+M127</f>
        <v>0</v>
      </c>
      <c r="N117" s="111">
        <f t="shared" si="85"/>
        <v>0</v>
      </c>
      <c r="O117" s="111">
        <f t="shared" si="85"/>
        <v>0</v>
      </c>
      <c r="P117" s="111">
        <f t="shared" si="85"/>
        <v>0</v>
      </c>
      <c r="Q117" s="114">
        <f t="shared" si="85"/>
        <v>0</v>
      </c>
      <c r="R117" s="554">
        <f t="shared" si="85"/>
        <v>0</v>
      </c>
      <c r="S117" s="543">
        <f t="shared" si="51"/>
        <v>0</v>
      </c>
      <c r="T117" s="449">
        <f t="shared" si="85"/>
        <v>0</v>
      </c>
      <c r="U117" s="111">
        <f t="shared" si="85"/>
        <v>0</v>
      </c>
      <c r="V117" s="114">
        <f t="shared" si="85"/>
        <v>0</v>
      </c>
      <c r="W117" s="491">
        <f t="shared" si="85"/>
        <v>0</v>
      </c>
      <c r="X117" s="113">
        <f t="shared" si="85"/>
        <v>16000</v>
      </c>
      <c r="Y117" s="115">
        <f t="shared" si="85"/>
        <v>0</v>
      </c>
    </row>
    <row r="118" spans="1:25" hidden="1">
      <c r="B118" s="55"/>
      <c r="C118" s="2"/>
      <c r="D118" s="764" t="s">
        <v>368</v>
      </c>
      <c r="E118" s="764"/>
      <c r="F118" s="406">
        <f t="shared" ref="F118:F124" si="86">SUM(L118:X118)</f>
        <v>0</v>
      </c>
      <c r="G118" s="406">
        <f t="shared" ref="G118:H124" si="87">SUM(L118:X118)</f>
        <v>0</v>
      </c>
      <c r="H118" s="582">
        <f t="shared" si="87"/>
        <v>0</v>
      </c>
      <c r="I118" s="471">
        <f t="shared" ref="I118:I127" si="88">SUM(M118:Y118)</f>
        <v>0</v>
      </c>
      <c r="J118" s="42"/>
      <c r="K118" s="1"/>
      <c r="L118" s="1"/>
      <c r="M118" s="75"/>
      <c r="N118" s="1"/>
      <c r="O118" s="1"/>
      <c r="P118" s="1"/>
      <c r="Q118" s="81"/>
      <c r="R118" s="552"/>
      <c r="S118" s="541">
        <f t="shared" si="51"/>
        <v>0</v>
      </c>
      <c r="T118" s="447"/>
      <c r="U118" s="1"/>
      <c r="V118" s="81"/>
      <c r="W118" s="490"/>
      <c r="X118" s="42"/>
      <c r="Y118" s="44"/>
    </row>
    <row r="119" spans="1:25" hidden="1">
      <c r="B119" s="55"/>
      <c r="C119" s="2"/>
      <c r="D119" s="764" t="s">
        <v>515</v>
      </c>
      <c r="E119" s="764"/>
      <c r="F119" s="406">
        <f t="shared" si="86"/>
        <v>0</v>
      </c>
      <c r="G119" s="406">
        <f t="shared" si="87"/>
        <v>0</v>
      </c>
      <c r="H119" s="582">
        <f t="shared" si="87"/>
        <v>0</v>
      </c>
      <c r="I119" s="471">
        <f t="shared" si="88"/>
        <v>0</v>
      </c>
      <c r="J119" s="42"/>
      <c r="K119" s="1"/>
      <c r="L119" s="1"/>
      <c r="M119" s="75"/>
      <c r="N119" s="1"/>
      <c r="O119" s="1"/>
      <c r="P119" s="1"/>
      <c r="Q119" s="81"/>
      <c r="R119" s="552"/>
      <c r="S119" s="541">
        <f t="shared" si="51"/>
        <v>0</v>
      </c>
      <c r="T119" s="447"/>
      <c r="U119" s="1"/>
      <c r="V119" s="81"/>
      <c r="W119" s="490"/>
      <c r="X119" s="42"/>
      <c r="Y119" s="44"/>
    </row>
    <row r="120" spans="1:25" hidden="1">
      <c r="B120" s="55"/>
      <c r="C120" s="2"/>
      <c r="D120" s="764" t="s">
        <v>517</v>
      </c>
      <c r="E120" s="764"/>
      <c r="F120" s="406">
        <f t="shared" si="86"/>
        <v>0</v>
      </c>
      <c r="G120" s="406">
        <f t="shared" si="87"/>
        <v>0</v>
      </c>
      <c r="H120" s="582">
        <f t="shared" si="87"/>
        <v>0</v>
      </c>
      <c r="I120" s="471">
        <f t="shared" si="88"/>
        <v>0</v>
      </c>
      <c r="J120" s="42"/>
      <c r="K120" s="1"/>
      <c r="L120" s="1"/>
      <c r="M120" s="75"/>
      <c r="N120" s="1"/>
      <c r="O120" s="1"/>
      <c r="P120" s="1"/>
      <c r="Q120" s="81"/>
      <c r="R120" s="552"/>
      <c r="S120" s="541">
        <f t="shared" si="51"/>
        <v>0</v>
      </c>
      <c r="T120" s="447"/>
      <c r="U120" s="1"/>
      <c r="V120" s="81"/>
      <c r="W120" s="490"/>
      <c r="X120" s="42"/>
      <c r="Y120" s="44"/>
    </row>
    <row r="121" spans="1:25" hidden="1">
      <c r="B121" s="55"/>
      <c r="C121" s="2"/>
      <c r="D121" s="764" t="s">
        <v>518</v>
      </c>
      <c r="E121" s="764"/>
      <c r="F121" s="406">
        <f t="shared" si="86"/>
        <v>0</v>
      </c>
      <c r="G121" s="406">
        <f t="shared" si="87"/>
        <v>0</v>
      </c>
      <c r="H121" s="582">
        <f t="shared" si="87"/>
        <v>0</v>
      </c>
      <c r="I121" s="471">
        <f t="shared" si="88"/>
        <v>0</v>
      </c>
      <c r="J121" s="42"/>
      <c r="K121" s="1"/>
      <c r="L121" s="1"/>
      <c r="M121" s="75"/>
      <c r="N121" s="1"/>
      <c r="O121" s="1"/>
      <c r="P121" s="1"/>
      <c r="Q121" s="81"/>
      <c r="R121" s="552"/>
      <c r="S121" s="541">
        <f t="shared" si="51"/>
        <v>0</v>
      </c>
      <c r="T121" s="447"/>
      <c r="U121" s="1"/>
      <c r="V121" s="81"/>
      <c r="W121" s="490"/>
      <c r="X121" s="42"/>
      <c r="Y121" s="44"/>
    </row>
    <row r="122" spans="1:25" hidden="1">
      <c r="B122" s="55"/>
      <c r="C122" s="2"/>
      <c r="D122" s="764" t="s">
        <v>522</v>
      </c>
      <c r="E122" s="764"/>
      <c r="F122" s="406">
        <f t="shared" si="86"/>
        <v>0</v>
      </c>
      <c r="G122" s="406">
        <f t="shared" si="87"/>
        <v>0</v>
      </c>
      <c r="H122" s="582">
        <f t="shared" si="87"/>
        <v>0</v>
      </c>
      <c r="I122" s="471">
        <f t="shared" si="88"/>
        <v>0</v>
      </c>
      <c r="J122" s="42"/>
      <c r="K122" s="1"/>
      <c r="L122" s="1"/>
      <c r="M122" s="75"/>
      <c r="N122" s="1"/>
      <c r="O122" s="1"/>
      <c r="P122" s="1"/>
      <c r="Q122" s="81"/>
      <c r="R122" s="552"/>
      <c r="S122" s="541">
        <f t="shared" si="51"/>
        <v>0</v>
      </c>
      <c r="T122" s="447"/>
      <c r="U122" s="1"/>
      <c r="V122" s="81"/>
      <c r="W122" s="490"/>
      <c r="X122" s="42"/>
      <c r="Y122" s="44"/>
    </row>
    <row r="123" spans="1:25" hidden="1">
      <c r="B123" s="55"/>
      <c r="C123" s="2"/>
      <c r="D123" s="764" t="s">
        <v>520</v>
      </c>
      <c r="E123" s="764"/>
      <c r="F123" s="406">
        <f t="shared" si="86"/>
        <v>0</v>
      </c>
      <c r="G123" s="406">
        <f t="shared" si="87"/>
        <v>0</v>
      </c>
      <c r="H123" s="582">
        <f t="shared" si="87"/>
        <v>0</v>
      </c>
      <c r="I123" s="471">
        <f t="shared" si="88"/>
        <v>0</v>
      </c>
      <c r="J123" s="42"/>
      <c r="K123" s="1"/>
      <c r="L123" s="1"/>
      <c r="M123" s="75"/>
      <c r="N123" s="1"/>
      <c r="O123" s="1"/>
      <c r="P123" s="1"/>
      <c r="Q123" s="81"/>
      <c r="R123" s="552"/>
      <c r="S123" s="541">
        <f t="shared" si="51"/>
        <v>0</v>
      </c>
      <c r="T123" s="447"/>
      <c r="U123" s="1"/>
      <c r="V123" s="81"/>
      <c r="W123" s="490"/>
      <c r="X123" s="42"/>
      <c r="Y123" s="44"/>
    </row>
    <row r="124" spans="1:25" ht="25.5" hidden="1" customHeight="1">
      <c r="B124" s="55"/>
      <c r="C124" s="2"/>
      <c r="D124" s="735" t="s">
        <v>524</v>
      </c>
      <c r="E124" s="735"/>
      <c r="F124" s="409">
        <f t="shared" si="86"/>
        <v>0</v>
      </c>
      <c r="G124" s="409">
        <f t="shared" si="87"/>
        <v>0</v>
      </c>
      <c r="H124" s="585">
        <f t="shared" si="87"/>
        <v>0</v>
      </c>
      <c r="I124" s="474">
        <f t="shared" si="88"/>
        <v>0</v>
      </c>
      <c r="J124" s="42"/>
      <c r="K124" s="1"/>
      <c r="L124" s="1"/>
      <c r="M124" s="75"/>
      <c r="N124" s="1"/>
      <c r="O124" s="1"/>
      <c r="P124" s="1"/>
      <c r="Q124" s="81"/>
      <c r="R124" s="552"/>
      <c r="S124" s="541">
        <f t="shared" si="51"/>
        <v>0</v>
      </c>
      <c r="T124" s="447"/>
      <c r="U124" s="1"/>
      <c r="V124" s="81"/>
      <c r="W124" s="490"/>
      <c r="X124" s="42"/>
      <c r="Y124" s="44"/>
    </row>
    <row r="125" spans="1:25" ht="15.75" thickBot="1">
      <c r="B125" s="55"/>
      <c r="C125" s="2"/>
      <c r="D125" s="764" t="s">
        <v>525</v>
      </c>
      <c r="E125" s="764"/>
      <c r="F125" s="406">
        <v>16000</v>
      </c>
      <c r="G125" s="406">
        <v>16000</v>
      </c>
      <c r="H125" s="582">
        <v>16000</v>
      </c>
      <c r="I125" s="471">
        <f>SUM(S125:Y125)</f>
        <v>16000</v>
      </c>
      <c r="J125" s="42"/>
      <c r="K125" s="1"/>
      <c r="L125" s="1">
        <f>I125</f>
        <v>16000</v>
      </c>
      <c r="M125" s="75">
        <f>'091140'!J120</f>
        <v>0</v>
      </c>
      <c r="N125" s="1">
        <f>'091140'!K120</f>
        <v>0</v>
      </c>
      <c r="O125" s="1">
        <f>'091140'!L120</f>
        <v>0</v>
      </c>
      <c r="P125" s="1">
        <f>'091140'!M120</f>
        <v>0</v>
      </c>
      <c r="Q125" s="81">
        <f>'091140'!N120</f>
        <v>0</v>
      </c>
      <c r="R125" s="552">
        <f>'091140'!O120</f>
        <v>0</v>
      </c>
      <c r="S125" s="541">
        <f t="shared" si="51"/>
        <v>0</v>
      </c>
      <c r="T125" s="447">
        <f>'091140'!Q120</f>
        <v>0</v>
      </c>
      <c r="U125" s="1">
        <f>'091140'!R120</f>
        <v>0</v>
      </c>
      <c r="V125" s="81">
        <f>'091140'!S120</f>
        <v>0</v>
      </c>
      <c r="W125" s="490">
        <f>'091140'!T120</f>
        <v>0</v>
      </c>
      <c r="X125" s="42">
        <f>'091140'!U120</f>
        <v>16000</v>
      </c>
      <c r="Y125" s="44">
        <f>'091140'!V120</f>
        <v>0</v>
      </c>
    </row>
    <row r="126" spans="1:25" ht="25.5" hidden="1" customHeight="1">
      <c r="B126" s="55"/>
      <c r="C126" s="2"/>
      <c r="D126" s="735" t="s">
        <v>527</v>
      </c>
      <c r="E126" s="735"/>
      <c r="F126" s="409">
        <f>SUM(L126:X126)</f>
        <v>0</v>
      </c>
      <c r="G126" s="409">
        <f>SUM(L126:X126)</f>
        <v>0</v>
      </c>
      <c r="H126" s="585">
        <f>SUM(M126:Y126)</f>
        <v>0</v>
      </c>
      <c r="I126" s="474">
        <f t="shared" si="88"/>
        <v>0</v>
      </c>
      <c r="J126" s="42"/>
      <c r="K126" s="1"/>
      <c r="L126" s="1"/>
      <c r="M126" s="75"/>
      <c r="N126" s="1"/>
      <c r="O126" s="1"/>
      <c r="P126" s="1"/>
      <c r="Q126" s="81"/>
      <c r="R126" s="552"/>
      <c r="S126" s="541">
        <f t="shared" si="51"/>
        <v>0</v>
      </c>
      <c r="T126" s="447"/>
      <c r="U126" s="1"/>
      <c r="V126" s="81"/>
      <c r="W126" s="490"/>
      <c r="X126" s="42"/>
      <c r="Y126" s="44"/>
    </row>
    <row r="127" spans="1:25" ht="25.5" hidden="1" customHeight="1" thickBot="1">
      <c r="B127" s="55"/>
      <c r="C127" s="2"/>
      <c r="D127" s="735" t="s">
        <v>529</v>
      </c>
      <c r="E127" s="735"/>
      <c r="F127" s="409">
        <f>SUM(L127:X127)</f>
        <v>0</v>
      </c>
      <c r="G127" s="409">
        <f>SUM(L127:X127)</f>
        <v>0</v>
      </c>
      <c r="H127" s="585">
        <f>SUM(M127:Y127)</f>
        <v>0</v>
      </c>
      <c r="I127" s="474">
        <f t="shared" si="88"/>
        <v>0</v>
      </c>
      <c r="J127" s="42"/>
      <c r="K127" s="1"/>
      <c r="L127" s="1"/>
      <c r="M127" s="75"/>
      <c r="N127" s="1"/>
      <c r="O127" s="1"/>
      <c r="P127" s="1"/>
      <c r="Q127" s="81"/>
      <c r="R127" s="552"/>
      <c r="S127" s="541">
        <f t="shared" si="51"/>
        <v>0</v>
      </c>
      <c r="T127" s="447"/>
      <c r="U127" s="1"/>
      <c r="V127" s="81"/>
      <c r="W127" s="490"/>
      <c r="X127" s="42"/>
      <c r="Y127" s="44"/>
    </row>
    <row r="128" spans="1:25" s="41" customFormat="1" ht="27.75" hidden="1" customHeight="1">
      <c r="A128" s="127" t="s">
        <v>233</v>
      </c>
      <c r="B128" s="108" t="s">
        <v>665</v>
      </c>
      <c r="C128" s="820" t="s">
        <v>809</v>
      </c>
      <c r="D128" s="821"/>
      <c r="E128" s="821"/>
      <c r="F128" s="408">
        <f>F129+F130</f>
        <v>0</v>
      </c>
      <c r="G128" s="408">
        <f>G129+G130</f>
        <v>0</v>
      </c>
      <c r="H128" s="584">
        <f>H129+H130</f>
        <v>0</v>
      </c>
      <c r="I128" s="473">
        <f>I129+I130</f>
        <v>0</v>
      </c>
      <c r="J128" s="113">
        <f t="shared" ref="J128:L128" si="89">J129+J130</f>
        <v>0</v>
      </c>
      <c r="K128" s="111">
        <f t="shared" si="89"/>
        <v>0</v>
      </c>
      <c r="L128" s="111">
        <f t="shared" si="89"/>
        <v>0</v>
      </c>
      <c r="M128" s="110">
        <f t="shared" ref="M128:Y128" si="90">M129+M130</f>
        <v>0</v>
      </c>
      <c r="N128" s="111">
        <f t="shared" si="90"/>
        <v>0</v>
      </c>
      <c r="O128" s="111">
        <f t="shared" si="90"/>
        <v>0</v>
      </c>
      <c r="P128" s="111">
        <f t="shared" si="90"/>
        <v>0</v>
      </c>
      <c r="Q128" s="114">
        <f t="shared" si="90"/>
        <v>0</v>
      </c>
      <c r="R128" s="554">
        <f t="shared" si="90"/>
        <v>0</v>
      </c>
      <c r="S128" s="543">
        <f t="shared" si="51"/>
        <v>0</v>
      </c>
      <c r="T128" s="449">
        <f t="shared" si="90"/>
        <v>0</v>
      </c>
      <c r="U128" s="111">
        <f t="shared" si="90"/>
        <v>0</v>
      </c>
      <c r="V128" s="114">
        <f t="shared" si="90"/>
        <v>0</v>
      </c>
      <c r="W128" s="491">
        <f t="shared" si="90"/>
        <v>0</v>
      </c>
      <c r="X128" s="113">
        <f t="shared" si="90"/>
        <v>0</v>
      </c>
      <c r="Y128" s="115">
        <f t="shared" si="90"/>
        <v>0</v>
      </c>
    </row>
    <row r="129" spans="1:25" ht="15.75" hidden="1" thickBot="1">
      <c r="B129" s="55"/>
      <c r="C129" s="2"/>
      <c r="D129" s="764" t="s">
        <v>531</v>
      </c>
      <c r="E129" s="764"/>
      <c r="F129" s="406">
        <f>SUM(L129:X129)</f>
        <v>0</v>
      </c>
      <c r="G129" s="406">
        <f>SUM(L129:X129)</f>
        <v>0</v>
      </c>
      <c r="H129" s="582">
        <f>SUM(M129:Y129)</f>
        <v>0</v>
      </c>
      <c r="I129" s="471">
        <f t="shared" ref="I129:I130" si="91">SUM(M129:Y129)</f>
        <v>0</v>
      </c>
      <c r="J129" s="42"/>
      <c r="K129" s="1"/>
      <c r="L129" s="1"/>
      <c r="M129" s="75"/>
      <c r="N129" s="1"/>
      <c r="O129" s="1"/>
      <c r="P129" s="1"/>
      <c r="Q129" s="81"/>
      <c r="R129" s="552"/>
      <c r="S129" s="541">
        <f t="shared" si="51"/>
        <v>0</v>
      </c>
      <c r="T129" s="447"/>
      <c r="U129" s="1"/>
      <c r="V129" s="81"/>
      <c r="W129" s="490"/>
      <c r="X129" s="42"/>
      <c r="Y129" s="44"/>
    </row>
    <row r="130" spans="1:25" ht="25.5" hidden="1" customHeight="1">
      <c r="B130" s="55"/>
      <c r="C130" s="2"/>
      <c r="D130" s="735" t="s">
        <v>530</v>
      </c>
      <c r="E130" s="735"/>
      <c r="F130" s="409">
        <f>SUM(L130:X130)</f>
        <v>0</v>
      </c>
      <c r="G130" s="409">
        <f>SUM(L130:X130)</f>
        <v>0</v>
      </c>
      <c r="H130" s="585">
        <f>SUM(M130:Y130)</f>
        <v>0</v>
      </c>
      <c r="I130" s="474">
        <f t="shared" si="91"/>
        <v>0</v>
      </c>
      <c r="J130" s="42"/>
      <c r="K130" s="1"/>
      <c r="L130" s="1"/>
      <c r="M130" s="75"/>
      <c r="N130" s="1"/>
      <c r="O130" s="1"/>
      <c r="P130" s="1"/>
      <c r="Q130" s="81"/>
      <c r="R130" s="552"/>
      <c r="S130" s="541">
        <f t="shared" si="51"/>
        <v>0</v>
      </c>
      <c r="T130" s="447"/>
      <c r="U130" s="1"/>
      <c r="V130" s="81"/>
      <c r="W130" s="490"/>
      <c r="X130" s="42"/>
      <c r="Y130" s="44"/>
    </row>
    <row r="131" spans="1:25" s="41" customFormat="1" ht="15.75" hidden="1" thickBot="1">
      <c r="A131" s="127" t="s">
        <v>234</v>
      </c>
      <c r="B131" s="108" t="s">
        <v>667</v>
      </c>
      <c r="C131" s="820" t="s">
        <v>810</v>
      </c>
      <c r="D131" s="821"/>
      <c r="E131" s="821"/>
      <c r="F131" s="408">
        <f>F132+F133+F134+F135+F136+F137+F138+F139+F140+F141+F142</f>
        <v>0</v>
      </c>
      <c r="G131" s="408">
        <f>G132+G133+G134+G135+G136+G137+G138+G139+G140+G141+G142</f>
        <v>0</v>
      </c>
      <c r="H131" s="584">
        <f>H132+H133+H134+H135+H136+H137+H138+H139+H140+H141+H142</f>
        <v>0</v>
      </c>
      <c r="I131" s="473">
        <f>I132+I133+I134+I135+I136+I137+I138+I139+I140+I141+I142</f>
        <v>0</v>
      </c>
      <c r="J131" s="113">
        <f t="shared" ref="J131:L131" si="92">J132+J133+J134+J135+J136+J137+J138+J139+J140+J141+J142</f>
        <v>0</v>
      </c>
      <c r="K131" s="111">
        <f t="shared" si="92"/>
        <v>0</v>
      </c>
      <c r="L131" s="111">
        <f t="shared" si="92"/>
        <v>0</v>
      </c>
      <c r="M131" s="110">
        <f t="shared" ref="M131:Y131" si="93">M132+M133+M134+M135+M136+M137+M138+M139+M140+M141+M142</f>
        <v>0</v>
      </c>
      <c r="N131" s="111">
        <f t="shared" si="93"/>
        <v>0</v>
      </c>
      <c r="O131" s="111">
        <f t="shared" si="93"/>
        <v>0</v>
      </c>
      <c r="P131" s="111">
        <f t="shared" si="93"/>
        <v>0</v>
      </c>
      <c r="Q131" s="114">
        <f t="shared" si="93"/>
        <v>0</v>
      </c>
      <c r="R131" s="554">
        <f t="shared" si="93"/>
        <v>0</v>
      </c>
      <c r="S131" s="543">
        <f t="shared" ref="S131:S194" si="94">SUM(M131:R131)</f>
        <v>0</v>
      </c>
      <c r="T131" s="449">
        <f t="shared" si="93"/>
        <v>0</v>
      </c>
      <c r="U131" s="111">
        <f t="shared" si="93"/>
        <v>0</v>
      </c>
      <c r="V131" s="114">
        <f t="shared" si="93"/>
        <v>0</v>
      </c>
      <c r="W131" s="491">
        <f t="shared" si="93"/>
        <v>0</v>
      </c>
      <c r="X131" s="113">
        <f t="shared" si="93"/>
        <v>0</v>
      </c>
      <c r="Y131" s="115">
        <f t="shared" si="93"/>
        <v>0</v>
      </c>
    </row>
    <row r="132" spans="1:25" ht="15.75" hidden="1" thickBot="1">
      <c r="B132" s="55"/>
      <c r="C132" s="2"/>
      <c r="D132" s="764" t="s">
        <v>354</v>
      </c>
      <c r="E132" s="764"/>
      <c r="F132" s="406">
        <f t="shared" ref="F132:F145" si="95">SUM(L132:X132)</f>
        <v>0</v>
      </c>
      <c r="G132" s="406">
        <f t="shared" ref="G132:H145" si="96">SUM(L132:X132)</f>
        <v>0</v>
      </c>
      <c r="H132" s="582">
        <f t="shared" si="96"/>
        <v>0</v>
      </c>
      <c r="I132" s="471">
        <f t="shared" ref="I132:I145" si="97">SUM(M132:Y132)</f>
        <v>0</v>
      </c>
      <c r="J132" s="42"/>
      <c r="K132" s="1"/>
      <c r="L132" s="1"/>
      <c r="M132" s="75"/>
      <c r="N132" s="1"/>
      <c r="O132" s="1"/>
      <c r="P132" s="1"/>
      <c r="Q132" s="81"/>
      <c r="R132" s="552"/>
      <c r="S132" s="541">
        <f t="shared" si="94"/>
        <v>0</v>
      </c>
      <c r="T132" s="447"/>
      <c r="U132" s="1"/>
      <c r="V132" s="81"/>
      <c r="W132" s="490"/>
      <c r="X132" s="42"/>
      <c r="Y132" s="44"/>
    </row>
    <row r="133" spans="1:25" ht="15.75" hidden="1" thickBot="1">
      <c r="B133" s="55"/>
      <c r="C133" s="2"/>
      <c r="D133" s="764" t="s">
        <v>357</v>
      </c>
      <c r="E133" s="764"/>
      <c r="F133" s="406">
        <f t="shared" si="95"/>
        <v>0</v>
      </c>
      <c r="G133" s="406">
        <f t="shared" si="96"/>
        <v>0</v>
      </c>
      <c r="H133" s="582">
        <f t="shared" si="96"/>
        <v>0</v>
      </c>
      <c r="I133" s="471">
        <f t="shared" si="97"/>
        <v>0</v>
      </c>
      <c r="J133" s="42"/>
      <c r="K133" s="1"/>
      <c r="L133" s="1"/>
      <c r="M133" s="75"/>
      <c r="N133" s="1"/>
      <c r="O133" s="1"/>
      <c r="P133" s="1"/>
      <c r="Q133" s="81"/>
      <c r="R133" s="552"/>
      <c r="S133" s="541">
        <f t="shared" si="94"/>
        <v>0</v>
      </c>
      <c r="T133" s="447"/>
      <c r="U133" s="1"/>
      <c r="V133" s="81"/>
      <c r="W133" s="490"/>
      <c r="X133" s="42"/>
      <c r="Y133" s="44"/>
    </row>
    <row r="134" spans="1:25" ht="15.75" hidden="1" thickBot="1">
      <c r="B134" s="55"/>
      <c r="C134" s="2"/>
      <c r="D134" s="764" t="s">
        <v>358</v>
      </c>
      <c r="E134" s="764"/>
      <c r="F134" s="406">
        <f t="shared" si="95"/>
        <v>0</v>
      </c>
      <c r="G134" s="406">
        <f t="shared" si="96"/>
        <v>0</v>
      </c>
      <c r="H134" s="582">
        <f t="shared" si="96"/>
        <v>0</v>
      </c>
      <c r="I134" s="471">
        <f t="shared" si="97"/>
        <v>0</v>
      </c>
      <c r="J134" s="42"/>
      <c r="K134" s="1"/>
      <c r="L134" s="1"/>
      <c r="M134" s="75"/>
      <c r="N134" s="1"/>
      <c r="O134" s="1"/>
      <c r="P134" s="1"/>
      <c r="Q134" s="81"/>
      <c r="R134" s="552"/>
      <c r="S134" s="541">
        <f t="shared" si="94"/>
        <v>0</v>
      </c>
      <c r="T134" s="447"/>
      <c r="U134" s="1"/>
      <c r="V134" s="81"/>
      <c r="W134" s="490"/>
      <c r="X134" s="42"/>
      <c r="Y134" s="44"/>
    </row>
    <row r="135" spans="1:25" ht="15.75" hidden="1" thickBot="1">
      <c r="B135" s="55"/>
      <c r="C135" s="2"/>
      <c r="D135" s="764" t="s">
        <v>355</v>
      </c>
      <c r="E135" s="764"/>
      <c r="F135" s="406">
        <f t="shared" si="95"/>
        <v>0</v>
      </c>
      <c r="G135" s="406">
        <f t="shared" si="96"/>
        <v>0</v>
      </c>
      <c r="H135" s="582">
        <f t="shared" si="96"/>
        <v>0</v>
      </c>
      <c r="I135" s="471">
        <f t="shared" si="97"/>
        <v>0</v>
      </c>
      <c r="J135" s="42"/>
      <c r="K135" s="1"/>
      <c r="L135" s="1"/>
      <c r="M135" s="75"/>
      <c r="N135" s="1"/>
      <c r="O135" s="1"/>
      <c r="P135" s="1"/>
      <c r="Q135" s="81"/>
      <c r="R135" s="552"/>
      <c r="S135" s="541">
        <f t="shared" si="94"/>
        <v>0</v>
      </c>
      <c r="T135" s="447"/>
      <c r="U135" s="1"/>
      <c r="V135" s="81"/>
      <c r="W135" s="490"/>
      <c r="X135" s="42"/>
      <c r="Y135" s="44"/>
    </row>
    <row r="136" spans="1:25" ht="15.75" hidden="1" thickBot="1">
      <c r="B136" s="55"/>
      <c r="C136" s="2"/>
      <c r="D136" s="764" t="s">
        <v>811</v>
      </c>
      <c r="E136" s="764"/>
      <c r="F136" s="406">
        <f t="shared" si="95"/>
        <v>0</v>
      </c>
      <c r="G136" s="406">
        <f t="shared" si="96"/>
        <v>0</v>
      </c>
      <c r="H136" s="582">
        <f t="shared" si="96"/>
        <v>0</v>
      </c>
      <c r="I136" s="471">
        <f t="shared" si="97"/>
        <v>0</v>
      </c>
      <c r="J136" s="42"/>
      <c r="K136" s="1"/>
      <c r="L136" s="1"/>
      <c r="M136" s="75"/>
      <c r="N136" s="1"/>
      <c r="O136" s="1"/>
      <c r="P136" s="1"/>
      <c r="Q136" s="81"/>
      <c r="R136" s="552"/>
      <c r="S136" s="541">
        <f t="shared" si="94"/>
        <v>0</v>
      </c>
      <c r="T136" s="447"/>
      <c r="U136" s="1"/>
      <c r="V136" s="81"/>
      <c r="W136" s="490"/>
      <c r="X136" s="42"/>
      <c r="Y136" s="44"/>
    </row>
    <row r="137" spans="1:25" ht="25.5" hidden="1" customHeight="1">
      <c r="B137" s="55"/>
      <c r="C137" s="2"/>
      <c r="D137" s="735" t="s">
        <v>532</v>
      </c>
      <c r="E137" s="735"/>
      <c r="F137" s="409">
        <f t="shared" si="95"/>
        <v>0</v>
      </c>
      <c r="G137" s="409">
        <f t="shared" si="96"/>
        <v>0</v>
      </c>
      <c r="H137" s="585">
        <f t="shared" si="96"/>
        <v>0</v>
      </c>
      <c r="I137" s="474">
        <f t="shared" si="97"/>
        <v>0</v>
      </c>
      <c r="J137" s="42"/>
      <c r="K137" s="1"/>
      <c r="L137" s="1"/>
      <c r="M137" s="75"/>
      <c r="N137" s="1"/>
      <c r="O137" s="1"/>
      <c r="P137" s="1"/>
      <c r="Q137" s="81"/>
      <c r="R137" s="552"/>
      <c r="S137" s="541">
        <f t="shared" si="94"/>
        <v>0</v>
      </c>
      <c r="T137" s="447"/>
      <c r="U137" s="1"/>
      <c r="V137" s="81"/>
      <c r="W137" s="490"/>
      <c r="X137" s="42"/>
      <c r="Y137" s="44"/>
    </row>
    <row r="138" spans="1:25" ht="25.5" hidden="1" customHeight="1">
      <c r="B138" s="55"/>
      <c r="C138" s="2"/>
      <c r="D138" s="735" t="s">
        <v>533</v>
      </c>
      <c r="E138" s="735"/>
      <c r="F138" s="409">
        <f t="shared" si="95"/>
        <v>0</v>
      </c>
      <c r="G138" s="409">
        <f t="shared" si="96"/>
        <v>0</v>
      </c>
      <c r="H138" s="585">
        <f t="shared" si="96"/>
        <v>0</v>
      </c>
      <c r="I138" s="474">
        <f t="shared" si="97"/>
        <v>0</v>
      </c>
      <c r="J138" s="42"/>
      <c r="K138" s="1"/>
      <c r="L138" s="1"/>
      <c r="M138" s="75"/>
      <c r="N138" s="1"/>
      <c r="O138" s="1"/>
      <c r="P138" s="1"/>
      <c r="Q138" s="81"/>
      <c r="R138" s="552"/>
      <c r="S138" s="541">
        <f t="shared" si="94"/>
        <v>0</v>
      </c>
      <c r="T138" s="447"/>
      <c r="U138" s="1"/>
      <c r="V138" s="81"/>
      <c r="W138" s="490"/>
      <c r="X138" s="42"/>
      <c r="Y138" s="44"/>
    </row>
    <row r="139" spans="1:25" ht="15.75" hidden="1" thickBot="1">
      <c r="B139" s="55"/>
      <c r="C139" s="2"/>
      <c r="D139" s="764" t="s">
        <v>364</v>
      </c>
      <c r="E139" s="764"/>
      <c r="F139" s="406">
        <f t="shared" si="95"/>
        <v>0</v>
      </c>
      <c r="G139" s="406">
        <f t="shared" si="96"/>
        <v>0</v>
      </c>
      <c r="H139" s="582">
        <f t="shared" si="96"/>
        <v>0</v>
      </c>
      <c r="I139" s="471">
        <f t="shared" si="97"/>
        <v>0</v>
      </c>
      <c r="J139" s="42"/>
      <c r="K139" s="1"/>
      <c r="L139" s="1"/>
      <c r="M139" s="75"/>
      <c r="N139" s="1"/>
      <c r="O139" s="1"/>
      <c r="P139" s="1"/>
      <c r="Q139" s="81"/>
      <c r="R139" s="552"/>
      <c r="S139" s="541">
        <f t="shared" si="94"/>
        <v>0</v>
      </c>
      <c r="T139" s="447"/>
      <c r="U139" s="1"/>
      <c r="V139" s="81"/>
      <c r="W139" s="490"/>
      <c r="X139" s="42"/>
      <c r="Y139" s="44"/>
    </row>
    <row r="140" spans="1:25" ht="15.75" hidden="1" thickBot="1">
      <c r="B140" s="55"/>
      <c r="C140" s="2"/>
      <c r="D140" s="764" t="s">
        <v>356</v>
      </c>
      <c r="E140" s="764"/>
      <c r="F140" s="406">
        <f t="shared" si="95"/>
        <v>0</v>
      </c>
      <c r="G140" s="406">
        <f t="shared" si="96"/>
        <v>0</v>
      </c>
      <c r="H140" s="582">
        <f t="shared" si="96"/>
        <v>0</v>
      </c>
      <c r="I140" s="471">
        <f t="shared" si="97"/>
        <v>0</v>
      </c>
      <c r="J140" s="42"/>
      <c r="K140" s="1"/>
      <c r="L140" s="1"/>
      <c r="M140" s="75"/>
      <c r="N140" s="1"/>
      <c r="O140" s="1"/>
      <c r="P140" s="1"/>
      <c r="Q140" s="81"/>
      <c r="R140" s="552"/>
      <c r="S140" s="541">
        <f t="shared" si="94"/>
        <v>0</v>
      </c>
      <c r="T140" s="447"/>
      <c r="U140" s="1"/>
      <c r="V140" s="81"/>
      <c r="W140" s="490"/>
      <c r="X140" s="42"/>
      <c r="Y140" s="44"/>
    </row>
    <row r="141" spans="1:25" ht="25.5" hidden="1" customHeight="1">
      <c r="B141" s="55"/>
      <c r="C141" s="2"/>
      <c r="D141" s="735" t="s">
        <v>534</v>
      </c>
      <c r="E141" s="735"/>
      <c r="F141" s="409">
        <f t="shared" si="95"/>
        <v>0</v>
      </c>
      <c r="G141" s="409">
        <f t="shared" si="96"/>
        <v>0</v>
      </c>
      <c r="H141" s="585">
        <f t="shared" si="96"/>
        <v>0</v>
      </c>
      <c r="I141" s="474">
        <f t="shared" si="97"/>
        <v>0</v>
      </c>
      <c r="J141" s="42"/>
      <c r="K141" s="1"/>
      <c r="L141" s="1"/>
      <c r="M141" s="75"/>
      <c r="N141" s="1"/>
      <c r="O141" s="1"/>
      <c r="P141" s="1"/>
      <c r="Q141" s="81"/>
      <c r="R141" s="552"/>
      <c r="S141" s="541">
        <f t="shared" si="94"/>
        <v>0</v>
      </c>
      <c r="T141" s="447"/>
      <c r="U141" s="1"/>
      <c r="V141" s="81"/>
      <c r="W141" s="490"/>
      <c r="X141" s="42"/>
      <c r="Y141" s="44"/>
    </row>
    <row r="142" spans="1:25" ht="15.75" hidden="1" thickBot="1">
      <c r="B142" s="55"/>
      <c r="C142" s="2"/>
      <c r="D142" s="764" t="s">
        <v>535</v>
      </c>
      <c r="E142" s="764"/>
      <c r="F142" s="406">
        <f t="shared" si="95"/>
        <v>0</v>
      </c>
      <c r="G142" s="406">
        <f t="shared" si="96"/>
        <v>0</v>
      </c>
      <c r="H142" s="582">
        <f t="shared" si="96"/>
        <v>0</v>
      </c>
      <c r="I142" s="471">
        <f t="shared" si="97"/>
        <v>0</v>
      </c>
      <c r="J142" s="42"/>
      <c r="K142" s="1"/>
      <c r="L142" s="1"/>
      <c r="M142" s="75"/>
      <c r="N142" s="1"/>
      <c r="O142" s="1"/>
      <c r="P142" s="1"/>
      <c r="Q142" s="81"/>
      <c r="R142" s="552"/>
      <c r="S142" s="541">
        <f t="shared" si="94"/>
        <v>0</v>
      </c>
      <c r="T142" s="447"/>
      <c r="U142" s="1"/>
      <c r="V142" s="81"/>
      <c r="W142" s="490"/>
      <c r="X142" s="42"/>
      <c r="Y142" s="44"/>
    </row>
    <row r="143" spans="1:25" s="41" customFormat="1" ht="15.75" hidden="1" thickBot="1">
      <c r="A143" s="127" t="s">
        <v>235</v>
      </c>
      <c r="B143" s="108" t="s">
        <v>666</v>
      </c>
      <c r="C143" s="777" t="s">
        <v>236</v>
      </c>
      <c r="D143" s="778"/>
      <c r="E143" s="778"/>
      <c r="F143" s="410">
        <f t="shared" si="95"/>
        <v>0</v>
      </c>
      <c r="G143" s="410">
        <f t="shared" si="96"/>
        <v>0</v>
      </c>
      <c r="H143" s="586">
        <f t="shared" si="96"/>
        <v>0</v>
      </c>
      <c r="I143" s="475">
        <f t="shared" si="97"/>
        <v>0</v>
      </c>
      <c r="J143" s="113"/>
      <c r="K143" s="111"/>
      <c r="L143" s="111"/>
      <c r="M143" s="110"/>
      <c r="N143" s="111"/>
      <c r="O143" s="111"/>
      <c r="P143" s="111"/>
      <c r="Q143" s="114"/>
      <c r="R143" s="554"/>
      <c r="S143" s="543">
        <f t="shared" si="94"/>
        <v>0</v>
      </c>
      <c r="T143" s="449"/>
      <c r="U143" s="111"/>
      <c r="V143" s="114"/>
      <c r="W143" s="491"/>
      <c r="X143" s="113"/>
      <c r="Y143" s="115"/>
    </row>
    <row r="144" spans="1:25" s="41" customFormat="1" ht="15.75" hidden="1" thickBot="1">
      <c r="A144" s="127" t="s">
        <v>237</v>
      </c>
      <c r="B144" s="108" t="s">
        <v>668</v>
      </c>
      <c r="C144" s="777" t="s">
        <v>238</v>
      </c>
      <c r="D144" s="778"/>
      <c r="E144" s="778"/>
      <c r="F144" s="410">
        <f t="shared" si="95"/>
        <v>0</v>
      </c>
      <c r="G144" s="410">
        <f t="shared" si="96"/>
        <v>0</v>
      </c>
      <c r="H144" s="586">
        <f t="shared" si="96"/>
        <v>0</v>
      </c>
      <c r="I144" s="475">
        <f t="shared" si="97"/>
        <v>0</v>
      </c>
      <c r="J144" s="113"/>
      <c r="K144" s="111"/>
      <c r="L144" s="111"/>
      <c r="M144" s="110"/>
      <c r="N144" s="111"/>
      <c r="O144" s="111"/>
      <c r="P144" s="111"/>
      <c r="Q144" s="114"/>
      <c r="R144" s="554"/>
      <c r="S144" s="543">
        <f t="shared" si="94"/>
        <v>0</v>
      </c>
      <c r="T144" s="449"/>
      <c r="U144" s="111"/>
      <c r="V144" s="114"/>
      <c r="W144" s="491"/>
      <c r="X144" s="113"/>
      <c r="Y144" s="115"/>
    </row>
    <row r="145" spans="1:25" s="41" customFormat="1" ht="15.75" hidden="1" thickBot="1">
      <c r="A145" s="127" t="s">
        <v>239</v>
      </c>
      <c r="B145" s="108" t="s">
        <v>669</v>
      </c>
      <c r="C145" s="777" t="s">
        <v>240</v>
      </c>
      <c r="D145" s="778"/>
      <c r="E145" s="778"/>
      <c r="F145" s="410">
        <f t="shared" si="95"/>
        <v>0</v>
      </c>
      <c r="G145" s="410">
        <f t="shared" si="96"/>
        <v>0</v>
      </c>
      <c r="H145" s="586">
        <f t="shared" si="96"/>
        <v>0</v>
      </c>
      <c r="I145" s="475">
        <f t="shared" si="97"/>
        <v>0</v>
      </c>
      <c r="J145" s="113"/>
      <c r="K145" s="111"/>
      <c r="L145" s="111"/>
      <c r="M145" s="110"/>
      <c r="N145" s="111"/>
      <c r="O145" s="111"/>
      <c r="P145" s="111"/>
      <c r="Q145" s="114"/>
      <c r="R145" s="554"/>
      <c r="S145" s="543">
        <f t="shared" si="94"/>
        <v>0</v>
      </c>
      <c r="T145" s="449"/>
      <c r="U145" s="111"/>
      <c r="V145" s="114"/>
      <c r="W145" s="491"/>
      <c r="X145" s="113"/>
      <c r="Y145" s="115"/>
    </row>
    <row r="146" spans="1:25" s="41" customFormat="1" ht="15.75" hidden="1" thickBot="1">
      <c r="A146" s="127" t="s">
        <v>241</v>
      </c>
      <c r="B146" s="108" t="s">
        <v>670</v>
      </c>
      <c r="C146" s="777" t="s">
        <v>242</v>
      </c>
      <c r="D146" s="778"/>
      <c r="E146" s="778"/>
      <c r="F146" s="410">
        <f>F147+F148+F149+F150+F151+F152+F153+F154+F155+F156</f>
        <v>0</v>
      </c>
      <c r="G146" s="410">
        <f>G147+G148+G149+G150+G151+G152+G153+G154+G155+G156</f>
        <v>0</v>
      </c>
      <c r="H146" s="586">
        <f>H147+H148+H149+H150+H151+H152+H153+H154+H155+H156</f>
        <v>0</v>
      </c>
      <c r="I146" s="475">
        <f>I147+I148+I149+I150+I151+I152+I153+I154+I155+I156</f>
        <v>0</v>
      </c>
      <c r="J146" s="113">
        <f t="shared" ref="J146:L146" si="98">J147+J148+J149+J150+J151+J152+J153+J154+J155+J156</f>
        <v>0</v>
      </c>
      <c r="K146" s="111">
        <f t="shared" si="98"/>
        <v>0</v>
      </c>
      <c r="L146" s="111">
        <f t="shared" si="98"/>
        <v>0</v>
      </c>
      <c r="M146" s="110">
        <f t="shared" ref="M146:Y146" si="99">M147+M148+M149+M150+M151+M152+M153+M154+M155+M156</f>
        <v>0</v>
      </c>
      <c r="N146" s="111">
        <f t="shared" si="99"/>
        <v>0</v>
      </c>
      <c r="O146" s="111">
        <f t="shared" si="99"/>
        <v>0</v>
      </c>
      <c r="P146" s="111">
        <f t="shared" si="99"/>
        <v>0</v>
      </c>
      <c r="Q146" s="114">
        <f t="shared" si="99"/>
        <v>0</v>
      </c>
      <c r="R146" s="554">
        <f t="shared" si="99"/>
        <v>0</v>
      </c>
      <c r="S146" s="543">
        <f t="shared" si="94"/>
        <v>0</v>
      </c>
      <c r="T146" s="449">
        <f t="shared" si="99"/>
        <v>0</v>
      </c>
      <c r="U146" s="111">
        <f t="shared" si="99"/>
        <v>0</v>
      </c>
      <c r="V146" s="114">
        <f t="shared" si="99"/>
        <v>0</v>
      </c>
      <c r="W146" s="491">
        <f t="shared" si="99"/>
        <v>0</v>
      </c>
      <c r="X146" s="113">
        <f t="shared" si="99"/>
        <v>0</v>
      </c>
      <c r="Y146" s="115">
        <f t="shared" si="99"/>
        <v>0</v>
      </c>
    </row>
    <row r="147" spans="1:25" ht="15.75" hidden="1" thickBot="1">
      <c r="B147" s="55"/>
      <c r="C147" s="2"/>
      <c r="D147" s="764" t="s">
        <v>359</v>
      </c>
      <c r="E147" s="764"/>
      <c r="F147" s="406">
        <f t="shared" ref="F147:F157" si="100">SUM(L147:X147)</f>
        <v>0</v>
      </c>
      <c r="G147" s="406">
        <f t="shared" ref="G147:H157" si="101">SUM(L147:X147)</f>
        <v>0</v>
      </c>
      <c r="H147" s="582">
        <f t="shared" si="101"/>
        <v>0</v>
      </c>
      <c r="I147" s="471">
        <f t="shared" ref="I147:I157" si="102">SUM(M147:Y147)</f>
        <v>0</v>
      </c>
      <c r="J147" s="42"/>
      <c r="K147" s="1"/>
      <c r="L147" s="1"/>
      <c r="M147" s="75"/>
      <c r="N147" s="1"/>
      <c r="O147" s="1"/>
      <c r="P147" s="1"/>
      <c r="Q147" s="81"/>
      <c r="R147" s="552"/>
      <c r="S147" s="541">
        <f t="shared" si="94"/>
        <v>0</v>
      </c>
      <c r="T147" s="447"/>
      <c r="U147" s="1"/>
      <c r="V147" s="81"/>
      <c r="W147" s="490"/>
      <c r="X147" s="42"/>
      <c r="Y147" s="44"/>
    </row>
    <row r="148" spans="1:25" ht="15.75" hidden="1" thickBot="1">
      <c r="B148" s="55"/>
      <c r="C148" s="2"/>
      <c r="D148" s="764" t="s">
        <v>360</v>
      </c>
      <c r="E148" s="764"/>
      <c r="F148" s="406">
        <f t="shared" si="100"/>
        <v>0</v>
      </c>
      <c r="G148" s="406">
        <f t="shared" si="101"/>
        <v>0</v>
      </c>
      <c r="H148" s="582">
        <f t="shared" si="101"/>
        <v>0</v>
      </c>
      <c r="I148" s="471">
        <f t="shared" si="102"/>
        <v>0</v>
      </c>
      <c r="J148" s="42"/>
      <c r="K148" s="1"/>
      <c r="L148" s="1"/>
      <c r="M148" s="75"/>
      <c r="N148" s="1"/>
      <c r="O148" s="1"/>
      <c r="P148" s="1"/>
      <c r="Q148" s="81"/>
      <c r="R148" s="552"/>
      <c r="S148" s="541">
        <f t="shared" si="94"/>
        <v>0</v>
      </c>
      <c r="T148" s="447"/>
      <c r="U148" s="1"/>
      <c r="V148" s="81"/>
      <c r="W148" s="490"/>
      <c r="X148" s="42"/>
      <c r="Y148" s="44"/>
    </row>
    <row r="149" spans="1:25" ht="15.75" hidden="1" thickBot="1">
      <c r="B149" s="55"/>
      <c r="C149" s="2"/>
      <c r="D149" s="764" t="s">
        <v>361</v>
      </c>
      <c r="E149" s="764"/>
      <c r="F149" s="406">
        <f t="shared" si="100"/>
        <v>0</v>
      </c>
      <c r="G149" s="406">
        <f t="shared" si="101"/>
        <v>0</v>
      </c>
      <c r="H149" s="582">
        <f t="shared" si="101"/>
        <v>0</v>
      </c>
      <c r="I149" s="471">
        <f t="shared" si="102"/>
        <v>0</v>
      </c>
      <c r="J149" s="42"/>
      <c r="K149" s="1"/>
      <c r="L149" s="1"/>
      <c r="M149" s="75"/>
      <c r="N149" s="1"/>
      <c r="O149" s="1"/>
      <c r="P149" s="1"/>
      <c r="Q149" s="81"/>
      <c r="R149" s="552"/>
      <c r="S149" s="541">
        <f t="shared" si="94"/>
        <v>0</v>
      </c>
      <c r="T149" s="447"/>
      <c r="U149" s="1"/>
      <c r="V149" s="81"/>
      <c r="W149" s="490"/>
      <c r="X149" s="42"/>
      <c r="Y149" s="44"/>
    </row>
    <row r="150" spans="1:25" ht="15.75" hidden="1" thickBot="1">
      <c r="B150" s="55"/>
      <c r="C150" s="2"/>
      <c r="D150" s="764" t="s">
        <v>362</v>
      </c>
      <c r="E150" s="764"/>
      <c r="F150" s="406">
        <f t="shared" si="100"/>
        <v>0</v>
      </c>
      <c r="G150" s="406">
        <f t="shared" si="101"/>
        <v>0</v>
      </c>
      <c r="H150" s="582">
        <f t="shared" si="101"/>
        <v>0</v>
      </c>
      <c r="I150" s="471">
        <f t="shared" si="102"/>
        <v>0</v>
      </c>
      <c r="J150" s="42"/>
      <c r="K150" s="1"/>
      <c r="L150" s="1"/>
      <c r="M150" s="75"/>
      <c r="N150" s="1"/>
      <c r="O150" s="1"/>
      <c r="P150" s="1"/>
      <c r="Q150" s="81"/>
      <c r="R150" s="552"/>
      <c r="S150" s="541">
        <f t="shared" si="94"/>
        <v>0</v>
      </c>
      <c r="T150" s="447"/>
      <c r="U150" s="1"/>
      <c r="V150" s="81"/>
      <c r="W150" s="490"/>
      <c r="X150" s="42"/>
      <c r="Y150" s="44"/>
    </row>
    <row r="151" spans="1:25" ht="15.75" hidden="1" thickBot="1">
      <c r="B151" s="55"/>
      <c r="C151" s="2"/>
      <c r="D151" s="764" t="s">
        <v>363</v>
      </c>
      <c r="E151" s="764"/>
      <c r="F151" s="406">
        <f t="shared" si="100"/>
        <v>0</v>
      </c>
      <c r="G151" s="406">
        <f t="shared" si="101"/>
        <v>0</v>
      </c>
      <c r="H151" s="582">
        <f t="shared" si="101"/>
        <v>0</v>
      </c>
      <c r="I151" s="471">
        <f t="shared" si="102"/>
        <v>0</v>
      </c>
      <c r="J151" s="42"/>
      <c r="K151" s="1"/>
      <c r="L151" s="1"/>
      <c r="M151" s="75"/>
      <c r="N151" s="1"/>
      <c r="O151" s="1"/>
      <c r="P151" s="1"/>
      <c r="Q151" s="81"/>
      <c r="R151" s="552"/>
      <c r="S151" s="541">
        <f t="shared" si="94"/>
        <v>0</v>
      </c>
      <c r="T151" s="447"/>
      <c r="U151" s="1"/>
      <c r="V151" s="81"/>
      <c r="W151" s="490"/>
      <c r="X151" s="42"/>
      <c r="Y151" s="44"/>
    </row>
    <row r="152" spans="1:25" ht="25.5" hidden="1" customHeight="1">
      <c r="B152" s="55"/>
      <c r="C152" s="2"/>
      <c r="D152" s="735" t="s">
        <v>536</v>
      </c>
      <c r="E152" s="735"/>
      <c r="F152" s="409">
        <f t="shared" si="100"/>
        <v>0</v>
      </c>
      <c r="G152" s="409">
        <f t="shared" si="101"/>
        <v>0</v>
      </c>
      <c r="H152" s="585">
        <f t="shared" si="101"/>
        <v>0</v>
      </c>
      <c r="I152" s="474">
        <f t="shared" si="102"/>
        <v>0</v>
      </c>
      <c r="J152" s="42"/>
      <c r="K152" s="1"/>
      <c r="L152" s="1"/>
      <c r="M152" s="75"/>
      <c r="N152" s="1"/>
      <c r="O152" s="1"/>
      <c r="P152" s="1"/>
      <c r="Q152" s="81"/>
      <c r="R152" s="552"/>
      <c r="S152" s="541">
        <f t="shared" si="94"/>
        <v>0</v>
      </c>
      <c r="T152" s="447"/>
      <c r="U152" s="1"/>
      <c r="V152" s="81"/>
      <c r="W152" s="490"/>
      <c r="X152" s="42"/>
      <c r="Y152" s="44"/>
    </row>
    <row r="153" spans="1:25" ht="25.5" hidden="1" customHeight="1">
      <c r="B153" s="55"/>
      <c r="C153" s="2"/>
      <c r="D153" s="735" t="s">
        <v>539</v>
      </c>
      <c r="E153" s="735"/>
      <c r="F153" s="409">
        <f t="shared" si="100"/>
        <v>0</v>
      </c>
      <c r="G153" s="409">
        <f t="shared" si="101"/>
        <v>0</v>
      </c>
      <c r="H153" s="585">
        <f t="shared" si="101"/>
        <v>0</v>
      </c>
      <c r="I153" s="474">
        <f t="shared" si="102"/>
        <v>0</v>
      </c>
      <c r="J153" s="42"/>
      <c r="K153" s="1"/>
      <c r="L153" s="1"/>
      <c r="M153" s="75"/>
      <c r="N153" s="1"/>
      <c r="O153" s="1"/>
      <c r="P153" s="1"/>
      <c r="Q153" s="81"/>
      <c r="R153" s="552"/>
      <c r="S153" s="541">
        <f t="shared" si="94"/>
        <v>0</v>
      </c>
      <c r="T153" s="447"/>
      <c r="U153" s="1"/>
      <c r="V153" s="81"/>
      <c r="W153" s="490"/>
      <c r="X153" s="42"/>
      <c r="Y153" s="44"/>
    </row>
    <row r="154" spans="1:25" ht="15.75" hidden="1" thickBot="1">
      <c r="B154" s="55"/>
      <c r="C154" s="2"/>
      <c r="D154" s="764" t="s">
        <v>365</v>
      </c>
      <c r="E154" s="764"/>
      <c r="F154" s="406">
        <f t="shared" si="100"/>
        <v>0</v>
      </c>
      <c r="G154" s="406">
        <f t="shared" si="101"/>
        <v>0</v>
      </c>
      <c r="H154" s="582">
        <f t="shared" si="101"/>
        <v>0</v>
      </c>
      <c r="I154" s="471">
        <f t="shared" si="102"/>
        <v>0</v>
      </c>
      <c r="J154" s="42"/>
      <c r="K154" s="1"/>
      <c r="L154" s="1"/>
      <c r="M154" s="75"/>
      <c r="N154" s="1"/>
      <c r="O154" s="1"/>
      <c r="P154" s="1"/>
      <c r="Q154" s="81"/>
      <c r="R154" s="552"/>
      <c r="S154" s="541">
        <f t="shared" si="94"/>
        <v>0</v>
      </c>
      <c r="T154" s="447"/>
      <c r="U154" s="1"/>
      <c r="V154" s="81"/>
      <c r="W154" s="490"/>
      <c r="X154" s="42"/>
      <c r="Y154" s="44"/>
    </row>
    <row r="155" spans="1:25" ht="25.5" hidden="1" customHeight="1">
      <c r="B155" s="55"/>
      <c r="C155" s="2"/>
      <c r="D155" s="735" t="s">
        <v>542</v>
      </c>
      <c r="E155" s="735"/>
      <c r="F155" s="409">
        <f t="shared" si="100"/>
        <v>0</v>
      </c>
      <c r="G155" s="409">
        <f t="shared" si="101"/>
        <v>0</v>
      </c>
      <c r="H155" s="585">
        <f t="shared" si="101"/>
        <v>0</v>
      </c>
      <c r="I155" s="474">
        <f t="shared" si="102"/>
        <v>0</v>
      </c>
      <c r="J155" s="42"/>
      <c r="K155" s="1"/>
      <c r="L155" s="1"/>
      <c r="M155" s="75"/>
      <c r="N155" s="1"/>
      <c r="O155" s="1"/>
      <c r="P155" s="1"/>
      <c r="Q155" s="81"/>
      <c r="R155" s="552"/>
      <c r="S155" s="541">
        <f t="shared" si="94"/>
        <v>0</v>
      </c>
      <c r="T155" s="447"/>
      <c r="U155" s="1"/>
      <c r="V155" s="81"/>
      <c r="W155" s="490"/>
      <c r="X155" s="42"/>
      <c r="Y155" s="44"/>
    </row>
    <row r="156" spans="1:25" ht="15.75" hidden="1" thickBot="1">
      <c r="B156" s="55"/>
      <c r="C156" s="2"/>
      <c r="D156" s="764" t="s">
        <v>543</v>
      </c>
      <c r="E156" s="764"/>
      <c r="F156" s="406">
        <f t="shared" si="100"/>
        <v>0</v>
      </c>
      <c r="G156" s="406">
        <f t="shared" si="101"/>
        <v>0</v>
      </c>
      <c r="H156" s="582">
        <f t="shared" si="101"/>
        <v>0</v>
      </c>
      <c r="I156" s="471">
        <f t="shared" si="102"/>
        <v>0</v>
      </c>
      <c r="J156" s="42"/>
      <c r="K156" s="1"/>
      <c r="L156" s="1"/>
      <c r="M156" s="75"/>
      <c r="N156" s="1"/>
      <c r="O156" s="1"/>
      <c r="P156" s="1"/>
      <c r="Q156" s="81"/>
      <c r="R156" s="552"/>
      <c r="S156" s="541">
        <f t="shared" si="94"/>
        <v>0</v>
      </c>
      <c r="T156" s="447"/>
      <c r="U156" s="1"/>
      <c r="V156" s="81"/>
      <c r="W156" s="490"/>
      <c r="X156" s="42"/>
      <c r="Y156" s="44"/>
    </row>
    <row r="157" spans="1:25" s="41" customFormat="1" ht="15.75" hidden="1" thickBot="1">
      <c r="A157" s="127" t="s">
        <v>243</v>
      </c>
      <c r="B157" s="136" t="s">
        <v>671</v>
      </c>
      <c r="C157" s="818" t="s">
        <v>244</v>
      </c>
      <c r="D157" s="819"/>
      <c r="E157" s="819"/>
      <c r="F157" s="411">
        <f t="shared" si="100"/>
        <v>0</v>
      </c>
      <c r="G157" s="411">
        <f t="shared" si="101"/>
        <v>0</v>
      </c>
      <c r="H157" s="587">
        <f t="shared" si="101"/>
        <v>0</v>
      </c>
      <c r="I157" s="476">
        <f t="shared" si="102"/>
        <v>0</v>
      </c>
      <c r="J157" s="113"/>
      <c r="K157" s="111"/>
      <c r="L157" s="111"/>
      <c r="M157" s="110"/>
      <c r="N157" s="111"/>
      <c r="O157" s="111"/>
      <c r="P157" s="111"/>
      <c r="Q157" s="114"/>
      <c r="R157" s="554"/>
      <c r="S157" s="543">
        <f t="shared" si="94"/>
        <v>0</v>
      </c>
      <c r="T157" s="449"/>
      <c r="U157" s="111"/>
      <c r="V157" s="114"/>
      <c r="W157" s="491"/>
      <c r="X157" s="113"/>
      <c r="Y157" s="115"/>
    </row>
    <row r="158" spans="1:25" ht="15.75" thickBot="1">
      <c r="B158" s="100" t="s">
        <v>245</v>
      </c>
      <c r="C158" s="773" t="s">
        <v>246</v>
      </c>
      <c r="D158" s="774"/>
      <c r="E158" s="774"/>
      <c r="F158" s="402">
        <f>F159+F160+F163+F164+F165+F166+F167</f>
        <v>100000</v>
      </c>
      <c r="G158" s="402">
        <f>G159+G160+G163+G164+G165+G166+G167</f>
        <v>121070</v>
      </c>
      <c r="H158" s="578">
        <f>H159+H160+H163+H164+H165+H166+H167</f>
        <v>121070</v>
      </c>
      <c r="I158" s="465">
        <f>I159+I160+I163+I164+I165+I166+I167</f>
        <v>121070</v>
      </c>
      <c r="J158" s="89">
        <f t="shared" ref="J158:L158" si="103">J159+J160+J163+J164+J165+J166+J167</f>
        <v>0</v>
      </c>
      <c r="K158" s="87">
        <f t="shared" si="103"/>
        <v>0</v>
      </c>
      <c r="L158" s="87">
        <f t="shared" si="103"/>
        <v>121070</v>
      </c>
      <c r="M158" s="86">
        <f t="shared" ref="M158:Y158" si="104">M159+M160+M163+M164+M165+M166+M167</f>
        <v>0</v>
      </c>
      <c r="N158" s="87">
        <f t="shared" si="104"/>
        <v>0</v>
      </c>
      <c r="O158" s="87">
        <f t="shared" si="104"/>
        <v>0</v>
      </c>
      <c r="P158" s="87">
        <f t="shared" si="104"/>
        <v>0</v>
      </c>
      <c r="Q158" s="90">
        <f t="shared" si="104"/>
        <v>0</v>
      </c>
      <c r="R158" s="547">
        <f t="shared" si="104"/>
        <v>21070</v>
      </c>
      <c r="S158" s="536">
        <f t="shared" si="94"/>
        <v>21070</v>
      </c>
      <c r="T158" s="442">
        <f t="shared" si="104"/>
        <v>0</v>
      </c>
      <c r="U158" s="87">
        <f t="shared" si="104"/>
        <v>0</v>
      </c>
      <c r="V158" s="90">
        <f t="shared" si="104"/>
        <v>0</v>
      </c>
      <c r="W158" s="486">
        <f t="shared" si="104"/>
        <v>0</v>
      </c>
      <c r="X158" s="89">
        <f t="shared" si="104"/>
        <v>100000</v>
      </c>
      <c r="Y158" s="91">
        <f t="shared" si="104"/>
        <v>0</v>
      </c>
    </row>
    <row r="159" spans="1:25" s="18" customFormat="1" hidden="1">
      <c r="A159" s="127" t="s">
        <v>247</v>
      </c>
      <c r="B159" s="116" t="s">
        <v>672</v>
      </c>
      <c r="C159" s="801" t="s">
        <v>248</v>
      </c>
      <c r="D159" s="802"/>
      <c r="E159" s="802"/>
      <c r="F159" s="397">
        <f>SUM(L159:X159)</f>
        <v>0</v>
      </c>
      <c r="G159" s="397">
        <f>SUM(L159:X159)</f>
        <v>0</v>
      </c>
      <c r="H159" s="573">
        <f>SUM(M159:Y159)</f>
        <v>0</v>
      </c>
      <c r="I159" s="460">
        <f t="shared" ref="I159" si="105">SUM(M159:Y159)</f>
        <v>0</v>
      </c>
      <c r="J159" s="97"/>
      <c r="K159" s="95"/>
      <c r="L159" s="95"/>
      <c r="M159" s="94"/>
      <c r="N159" s="95"/>
      <c r="O159" s="95"/>
      <c r="P159" s="95"/>
      <c r="Q159" s="98"/>
      <c r="R159" s="550"/>
      <c r="S159" s="539">
        <f t="shared" si="94"/>
        <v>0</v>
      </c>
      <c r="T159" s="445"/>
      <c r="U159" s="95"/>
      <c r="V159" s="98"/>
      <c r="W159" s="489"/>
      <c r="X159" s="97"/>
      <c r="Y159" s="99"/>
    </row>
    <row r="160" spans="1:25" s="18" customFormat="1" hidden="1">
      <c r="A160" s="127" t="s">
        <v>249</v>
      </c>
      <c r="B160" s="92" t="s">
        <v>673</v>
      </c>
      <c r="C160" s="769" t="s">
        <v>250</v>
      </c>
      <c r="D160" s="770"/>
      <c r="E160" s="770"/>
      <c r="F160" s="399">
        <f>F161+F162</f>
        <v>0</v>
      </c>
      <c r="G160" s="399">
        <f>G161+G162</f>
        <v>0</v>
      </c>
      <c r="H160" s="575">
        <f>H161+H162</f>
        <v>0</v>
      </c>
      <c r="I160" s="462">
        <f>I161+I162</f>
        <v>0</v>
      </c>
      <c r="J160" s="97">
        <f t="shared" ref="J160:L160" si="106">J161+J162</f>
        <v>0</v>
      </c>
      <c r="K160" s="95">
        <f t="shared" si="106"/>
        <v>0</v>
      </c>
      <c r="L160" s="95">
        <f t="shared" si="106"/>
        <v>0</v>
      </c>
      <c r="M160" s="94">
        <f t="shared" ref="M160:Y160" si="107">M161+M162</f>
        <v>0</v>
      </c>
      <c r="N160" s="95">
        <f t="shared" si="107"/>
        <v>0</v>
      </c>
      <c r="O160" s="95">
        <f t="shared" si="107"/>
        <v>0</v>
      </c>
      <c r="P160" s="95">
        <f t="shared" si="107"/>
        <v>0</v>
      </c>
      <c r="Q160" s="98">
        <f t="shared" si="107"/>
        <v>0</v>
      </c>
      <c r="R160" s="550">
        <f t="shared" si="107"/>
        <v>0</v>
      </c>
      <c r="S160" s="539">
        <f t="shared" si="94"/>
        <v>0</v>
      </c>
      <c r="T160" s="445">
        <f t="shared" si="107"/>
        <v>0</v>
      </c>
      <c r="U160" s="95">
        <f t="shared" si="107"/>
        <v>0</v>
      </c>
      <c r="V160" s="98">
        <f t="shared" si="107"/>
        <v>0</v>
      </c>
      <c r="W160" s="489">
        <f t="shared" si="107"/>
        <v>0</v>
      </c>
      <c r="X160" s="97">
        <f t="shared" si="107"/>
        <v>0</v>
      </c>
      <c r="Y160" s="99">
        <f t="shared" si="107"/>
        <v>0</v>
      </c>
    </row>
    <row r="161" spans="1:25" hidden="1">
      <c r="B161" s="55"/>
      <c r="C161" s="2"/>
      <c r="D161" s="764" t="s">
        <v>250</v>
      </c>
      <c r="E161" s="764"/>
      <c r="F161" s="406">
        <f>SUM(L161:X161)</f>
        <v>0</v>
      </c>
      <c r="G161" s="406">
        <f t="shared" ref="G161:H163" si="108">SUM(L161:X161)</f>
        <v>0</v>
      </c>
      <c r="H161" s="582">
        <f t="shared" si="108"/>
        <v>0</v>
      </c>
      <c r="I161" s="471">
        <f t="shared" ref="I161:I163" si="109">SUM(M161:Y161)</f>
        <v>0</v>
      </c>
      <c r="J161" s="42"/>
      <c r="K161" s="1"/>
      <c r="L161" s="1"/>
      <c r="M161" s="75"/>
      <c r="N161" s="1"/>
      <c r="O161" s="1"/>
      <c r="P161" s="1"/>
      <c r="Q161" s="81"/>
      <c r="R161" s="552"/>
      <c r="S161" s="541">
        <f t="shared" si="94"/>
        <v>0</v>
      </c>
      <c r="T161" s="447"/>
      <c r="U161" s="1"/>
      <c r="V161" s="81"/>
      <c r="W161" s="490"/>
      <c r="X161" s="42"/>
      <c r="Y161" s="44"/>
    </row>
    <row r="162" spans="1:25" hidden="1">
      <c r="B162" s="55"/>
      <c r="C162" s="2"/>
      <c r="D162" s="764" t="s">
        <v>349</v>
      </c>
      <c r="E162" s="764"/>
      <c r="F162" s="406">
        <f>SUM(L162:X162)</f>
        <v>0</v>
      </c>
      <c r="G162" s="406">
        <f t="shared" si="108"/>
        <v>0</v>
      </c>
      <c r="H162" s="582">
        <f t="shared" si="108"/>
        <v>0</v>
      </c>
      <c r="I162" s="471">
        <f t="shared" si="109"/>
        <v>0</v>
      </c>
      <c r="J162" s="42"/>
      <c r="K162" s="1"/>
      <c r="L162" s="1"/>
      <c r="M162" s="75"/>
      <c r="N162" s="1"/>
      <c r="O162" s="1"/>
      <c r="P162" s="1"/>
      <c r="Q162" s="81"/>
      <c r="R162" s="552"/>
      <c r="S162" s="541">
        <f t="shared" si="94"/>
        <v>0</v>
      </c>
      <c r="T162" s="447"/>
      <c r="U162" s="1"/>
      <c r="V162" s="81"/>
      <c r="W162" s="490"/>
      <c r="X162" s="42"/>
      <c r="Y162" s="44"/>
    </row>
    <row r="163" spans="1:25" s="18" customFormat="1" hidden="1">
      <c r="A163" s="127" t="s">
        <v>251</v>
      </c>
      <c r="B163" s="92" t="s">
        <v>674</v>
      </c>
      <c r="C163" s="769" t="s">
        <v>252</v>
      </c>
      <c r="D163" s="770"/>
      <c r="E163" s="770"/>
      <c r="F163" s="399">
        <f>SUM(L163:X163)</f>
        <v>0</v>
      </c>
      <c r="G163" s="399">
        <f t="shared" si="108"/>
        <v>0</v>
      </c>
      <c r="H163" s="575">
        <f t="shared" si="108"/>
        <v>0</v>
      </c>
      <c r="I163" s="462">
        <f t="shared" si="109"/>
        <v>0</v>
      </c>
      <c r="J163" s="97"/>
      <c r="K163" s="95"/>
      <c r="L163" s="95"/>
      <c r="M163" s="94"/>
      <c r="N163" s="95"/>
      <c r="O163" s="95"/>
      <c r="P163" s="95"/>
      <c r="Q163" s="98"/>
      <c r="R163" s="550"/>
      <c r="S163" s="539">
        <f t="shared" si="94"/>
        <v>0</v>
      </c>
      <c r="T163" s="445"/>
      <c r="U163" s="95"/>
      <c r="V163" s="98"/>
      <c r="W163" s="489"/>
      <c r="X163" s="97"/>
      <c r="Y163" s="99"/>
    </row>
    <row r="164" spans="1:25" s="18" customFormat="1">
      <c r="A164" s="127" t="s">
        <v>253</v>
      </c>
      <c r="B164" s="92" t="s">
        <v>675</v>
      </c>
      <c r="C164" s="769" t="s">
        <v>254</v>
      </c>
      <c r="D164" s="770"/>
      <c r="E164" s="770"/>
      <c r="F164" s="399">
        <v>78740</v>
      </c>
      <c r="G164" s="399">
        <v>95330</v>
      </c>
      <c r="H164" s="575">
        <v>95330</v>
      </c>
      <c r="I164" s="462">
        <f t="shared" ref="I164:I167" si="110">SUM(S164:Y164)</f>
        <v>95330</v>
      </c>
      <c r="J164" s="97"/>
      <c r="K164" s="95"/>
      <c r="L164" s="95">
        <f>I164</f>
        <v>95330</v>
      </c>
      <c r="M164" s="94">
        <f>'091140'!J159</f>
        <v>0</v>
      </c>
      <c r="N164" s="95">
        <f>'091140'!K159</f>
        <v>0</v>
      </c>
      <c r="O164" s="95">
        <f>'091140'!L159</f>
        <v>0</v>
      </c>
      <c r="P164" s="95">
        <f>'091140'!M159</f>
        <v>0</v>
      </c>
      <c r="Q164" s="98">
        <f>'091140'!N159</f>
        <v>0</v>
      </c>
      <c r="R164" s="550">
        <f>'091140'!O159</f>
        <v>16591</v>
      </c>
      <c r="S164" s="539">
        <f t="shared" si="94"/>
        <v>16591</v>
      </c>
      <c r="T164" s="445">
        <f>'091140'!Q159</f>
        <v>0</v>
      </c>
      <c r="U164" s="95">
        <f>'091140'!R159</f>
        <v>0</v>
      </c>
      <c r="V164" s="98">
        <f>'091140'!S159</f>
        <v>0</v>
      </c>
      <c r="W164" s="489">
        <f>'091140'!T159</f>
        <v>0</v>
      </c>
      <c r="X164" s="97">
        <f>'091140'!U159</f>
        <v>78739</v>
      </c>
      <c r="Y164" s="99">
        <f>'091140'!V159</f>
        <v>0</v>
      </c>
    </row>
    <row r="165" spans="1:25" s="18" customFormat="1" hidden="1">
      <c r="A165" s="127" t="s">
        <v>255</v>
      </c>
      <c r="B165" s="92" t="s">
        <v>676</v>
      </c>
      <c r="C165" s="769" t="s">
        <v>256</v>
      </c>
      <c r="D165" s="770"/>
      <c r="E165" s="770"/>
      <c r="F165" s="399">
        <f>SUM(L165:X165)</f>
        <v>0</v>
      </c>
      <c r="G165" s="399">
        <v>0</v>
      </c>
      <c r="H165" s="575">
        <v>0</v>
      </c>
      <c r="I165" s="462">
        <f t="shared" si="110"/>
        <v>0</v>
      </c>
      <c r="J165" s="97"/>
      <c r="K165" s="95"/>
      <c r="L165" s="95"/>
      <c r="M165" s="94"/>
      <c r="N165" s="95"/>
      <c r="O165" s="95"/>
      <c r="P165" s="95"/>
      <c r="Q165" s="98"/>
      <c r="R165" s="550"/>
      <c r="S165" s="539">
        <f t="shared" si="94"/>
        <v>0</v>
      </c>
      <c r="T165" s="445"/>
      <c r="U165" s="95"/>
      <c r="V165" s="98"/>
      <c r="W165" s="489"/>
      <c r="X165" s="97"/>
      <c r="Y165" s="99"/>
    </row>
    <row r="166" spans="1:25" s="18" customFormat="1" hidden="1">
      <c r="A166" s="127" t="s">
        <v>257</v>
      </c>
      <c r="B166" s="92" t="s">
        <v>677</v>
      </c>
      <c r="C166" s="769" t="s">
        <v>258</v>
      </c>
      <c r="D166" s="770"/>
      <c r="E166" s="770"/>
      <c r="F166" s="399">
        <f>SUM(L166:X166)</f>
        <v>0</v>
      </c>
      <c r="G166" s="399">
        <v>0</v>
      </c>
      <c r="H166" s="575">
        <v>0</v>
      </c>
      <c r="I166" s="462">
        <f t="shared" si="110"/>
        <v>0</v>
      </c>
      <c r="J166" s="97"/>
      <c r="K166" s="95"/>
      <c r="L166" s="95"/>
      <c r="M166" s="94"/>
      <c r="N166" s="95"/>
      <c r="O166" s="95"/>
      <c r="P166" s="95"/>
      <c r="Q166" s="98"/>
      <c r="R166" s="550"/>
      <c r="S166" s="539">
        <f t="shared" si="94"/>
        <v>0</v>
      </c>
      <c r="T166" s="445"/>
      <c r="U166" s="95"/>
      <c r="V166" s="98"/>
      <c r="W166" s="489"/>
      <c r="X166" s="97"/>
      <c r="Y166" s="99"/>
    </row>
    <row r="167" spans="1:25" s="18" customFormat="1" ht="15.75" thickBot="1">
      <c r="A167" s="127" t="s">
        <v>259</v>
      </c>
      <c r="B167" s="126" t="s">
        <v>678</v>
      </c>
      <c r="C167" s="814" t="s">
        <v>260</v>
      </c>
      <c r="D167" s="815"/>
      <c r="E167" s="815"/>
      <c r="F167" s="412">
        <v>21260</v>
      </c>
      <c r="G167" s="412">
        <v>25740</v>
      </c>
      <c r="H167" s="588">
        <v>25740</v>
      </c>
      <c r="I167" s="477">
        <f t="shared" si="110"/>
        <v>25740</v>
      </c>
      <c r="J167" s="97"/>
      <c r="K167" s="95"/>
      <c r="L167" s="95">
        <f>I167</f>
        <v>25740</v>
      </c>
      <c r="M167" s="94">
        <f>'091140'!J162</f>
        <v>0</v>
      </c>
      <c r="N167" s="95">
        <f>'091140'!K162</f>
        <v>0</v>
      </c>
      <c r="O167" s="95">
        <f>'091140'!L162</f>
        <v>0</v>
      </c>
      <c r="P167" s="95">
        <f>'091140'!M162</f>
        <v>0</v>
      </c>
      <c r="Q167" s="98">
        <f>'091140'!N162</f>
        <v>0</v>
      </c>
      <c r="R167" s="550">
        <f>'091140'!O162</f>
        <v>4479</v>
      </c>
      <c r="S167" s="539">
        <f t="shared" si="94"/>
        <v>4479</v>
      </c>
      <c r="T167" s="445">
        <f>'091140'!Q162</f>
        <v>0</v>
      </c>
      <c r="U167" s="95">
        <f>'091140'!R162</f>
        <v>0</v>
      </c>
      <c r="V167" s="98">
        <f>'091140'!S162</f>
        <v>0</v>
      </c>
      <c r="W167" s="489">
        <f>'091140'!T162</f>
        <v>0</v>
      </c>
      <c r="X167" s="97">
        <f>'091140'!U162</f>
        <v>21261</v>
      </c>
      <c r="Y167" s="99">
        <f>'091140'!V162</f>
        <v>0</v>
      </c>
    </row>
    <row r="168" spans="1:25" ht="15.75" thickBot="1">
      <c r="B168" s="100" t="s">
        <v>261</v>
      </c>
      <c r="C168" s="773" t="s">
        <v>262</v>
      </c>
      <c r="D168" s="774"/>
      <c r="E168" s="774"/>
      <c r="F168" s="402">
        <f>F169+F170+F171+F172</f>
        <v>0</v>
      </c>
      <c r="G168" s="402">
        <f>G169+G170+G171+G172</f>
        <v>0</v>
      </c>
      <c r="H168" s="578">
        <f>H169+H170+H171+H172</f>
        <v>0</v>
      </c>
      <c r="I168" s="465">
        <f>I169+I170+I171+I172</f>
        <v>0</v>
      </c>
      <c r="J168" s="89">
        <f t="shared" ref="J168:L168" si="111">J169+J170+J171+J172</f>
        <v>0</v>
      </c>
      <c r="K168" s="87">
        <f t="shared" si="111"/>
        <v>0</v>
      </c>
      <c r="L168" s="87">
        <f t="shared" si="111"/>
        <v>0</v>
      </c>
      <c r="M168" s="86">
        <f t="shared" ref="M168:Y168" si="112">M169+M170+M171+M172</f>
        <v>0</v>
      </c>
      <c r="N168" s="87">
        <f t="shared" si="112"/>
        <v>0</v>
      </c>
      <c r="O168" s="87">
        <f t="shared" si="112"/>
        <v>0</v>
      </c>
      <c r="P168" s="87">
        <f t="shared" si="112"/>
        <v>0</v>
      </c>
      <c r="Q168" s="90">
        <f t="shared" si="112"/>
        <v>0</v>
      </c>
      <c r="R168" s="547">
        <f t="shared" si="112"/>
        <v>0</v>
      </c>
      <c r="S168" s="536">
        <f t="shared" si="94"/>
        <v>0</v>
      </c>
      <c r="T168" s="442">
        <f t="shared" si="112"/>
        <v>0</v>
      </c>
      <c r="U168" s="87">
        <f t="shared" si="112"/>
        <v>0</v>
      </c>
      <c r="V168" s="90">
        <f t="shared" si="112"/>
        <v>0</v>
      </c>
      <c r="W168" s="486">
        <f t="shared" si="112"/>
        <v>0</v>
      </c>
      <c r="X168" s="89">
        <f t="shared" si="112"/>
        <v>0</v>
      </c>
      <c r="Y168" s="91">
        <f t="shared" si="112"/>
        <v>0</v>
      </c>
    </row>
    <row r="169" spans="1:25" s="18" customFormat="1" ht="15.75" hidden="1" thickBot="1">
      <c r="A169" s="127" t="s">
        <v>263</v>
      </c>
      <c r="B169" s="268" t="s">
        <v>679</v>
      </c>
      <c r="C169" s="816" t="s">
        <v>264</v>
      </c>
      <c r="D169" s="817"/>
      <c r="E169" s="817"/>
      <c r="F169" s="413">
        <f>SUM(L169:X169)</f>
        <v>0</v>
      </c>
      <c r="G169" s="413">
        <f t="shared" ref="G169:H172" si="113">SUM(L169:X169)</f>
        <v>0</v>
      </c>
      <c r="H169" s="589">
        <f t="shared" si="113"/>
        <v>0</v>
      </c>
      <c r="I169" s="478">
        <f t="shared" ref="I169:I172" si="114">SUM(M169:Y169)</f>
        <v>0</v>
      </c>
      <c r="J169" s="275"/>
      <c r="K169" s="273"/>
      <c r="L169" s="273"/>
      <c r="M169" s="272"/>
      <c r="N169" s="273"/>
      <c r="O169" s="273"/>
      <c r="P169" s="273"/>
      <c r="Q169" s="274"/>
      <c r="R169" s="555"/>
      <c r="S169" s="544">
        <f t="shared" si="94"/>
        <v>0</v>
      </c>
      <c r="T169" s="450"/>
      <c r="U169" s="273"/>
      <c r="V169" s="274"/>
      <c r="W169" s="559"/>
      <c r="X169" s="275"/>
      <c r="Y169" s="276"/>
    </row>
    <row r="170" spans="1:25" s="18" customFormat="1" ht="15.75" hidden="1" thickBot="1">
      <c r="A170" s="127" t="s">
        <v>265</v>
      </c>
      <c r="B170" s="277" t="s">
        <v>680</v>
      </c>
      <c r="C170" s="810" t="s">
        <v>879</v>
      </c>
      <c r="D170" s="811"/>
      <c r="E170" s="811"/>
      <c r="F170" s="414">
        <f>SUM(L170:X170)</f>
        <v>0</v>
      </c>
      <c r="G170" s="414">
        <f t="shared" si="113"/>
        <v>0</v>
      </c>
      <c r="H170" s="590">
        <f t="shared" si="113"/>
        <v>0</v>
      </c>
      <c r="I170" s="479">
        <f t="shared" si="114"/>
        <v>0</v>
      </c>
      <c r="J170" s="275"/>
      <c r="K170" s="273"/>
      <c r="L170" s="273"/>
      <c r="M170" s="272"/>
      <c r="N170" s="273"/>
      <c r="O170" s="273"/>
      <c r="P170" s="273"/>
      <c r="Q170" s="274"/>
      <c r="R170" s="555"/>
      <c r="S170" s="544">
        <f t="shared" si="94"/>
        <v>0</v>
      </c>
      <c r="T170" s="450"/>
      <c r="U170" s="273"/>
      <c r="V170" s="274"/>
      <c r="W170" s="559"/>
      <c r="X170" s="275"/>
      <c r="Y170" s="276"/>
    </row>
    <row r="171" spans="1:25" s="18" customFormat="1" ht="15.75" hidden="1" thickBot="1">
      <c r="A171" s="127" t="s">
        <v>266</v>
      </c>
      <c r="B171" s="277" t="s">
        <v>681</v>
      </c>
      <c r="C171" s="810" t="s">
        <v>267</v>
      </c>
      <c r="D171" s="811"/>
      <c r="E171" s="811"/>
      <c r="F171" s="414">
        <f>SUM(L171:X171)</f>
        <v>0</v>
      </c>
      <c r="G171" s="414">
        <f t="shared" si="113"/>
        <v>0</v>
      </c>
      <c r="H171" s="590">
        <f t="shared" si="113"/>
        <v>0</v>
      </c>
      <c r="I171" s="479">
        <f t="shared" si="114"/>
        <v>0</v>
      </c>
      <c r="J171" s="275"/>
      <c r="K171" s="273"/>
      <c r="L171" s="273"/>
      <c r="M171" s="272"/>
      <c r="N171" s="273"/>
      <c r="O171" s="273"/>
      <c r="P171" s="273"/>
      <c r="Q171" s="274"/>
      <c r="R171" s="555"/>
      <c r="S171" s="544">
        <f t="shared" si="94"/>
        <v>0</v>
      </c>
      <c r="T171" s="450"/>
      <c r="U171" s="273"/>
      <c r="V171" s="274"/>
      <c r="W171" s="559"/>
      <c r="X171" s="275"/>
      <c r="Y171" s="276"/>
    </row>
    <row r="172" spans="1:25" s="18" customFormat="1" ht="15.75" hidden="1" thickBot="1">
      <c r="A172" s="127" t="s">
        <v>268</v>
      </c>
      <c r="B172" s="280" t="s">
        <v>682</v>
      </c>
      <c r="C172" s="812" t="s">
        <v>366</v>
      </c>
      <c r="D172" s="813"/>
      <c r="E172" s="813"/>
      <c r="F172" s="415">
        <f>SUM(L172:X172)</f>
        <v>0</v>
      </c>
      <c r="G172" s="415">
        <f t="shared" si="113"/>
        <v>0</v>
      </c>
      <c r="H172" s="591">
        <f t="shared" si="113"/>
        <v>0</v>
      </c>
      <c r="I172" s="480">
        <f t="shared" si="114"/>
        <v>0</v>
      </c>
      <c r="J172" s="275"/>
      <c r="K172" s="273"/>
      <c r="L172" s="273"/>
      <c r="M172" s="272"/>
      <c r="N172" s="273"/>
      <c r="O172" s="273"/>
      <c r="P172" s="273"/>
      <c r="Q172" s="274"/>
      <c r="R172" s="555"/>
      <c r="S172" s="544">
        <f t="shared" si="94"/>
        <v>0</v>
      </c>
      <c r="T172" s="450"/>
      <c r="U172" s="273"/>
      <c r="V172" s="274"/>
      <c r="W172" s="559"/>
      <c r="X172" s="275"/>
      <c r="Y172" s="276"/>
    </row>
    <row r="173" spans="1:25" ht="15.75" thickBot="1">
      <c r="B173" s="100" t="s">
        <v>269</v>
      </c>
      <c r="C173" s="773" t="s">
        <v>270</v>
      </c>
      <c r="D173" s="774"/>
      <c r="E173" s="774"/>
      <c r="F173" s="402">
        <f>F174+F175+F186+F197+F208+F211+F223+F224+F225</f>
        <v>0</v>
      </c>
      <c r="G173" s="402">
        <f>G174+G175+G186+G197+G208+G211+G223+G224+G225</f>
        <v>0</v>
      </c>
      <c r="H173" s="578">
        <f>H174+H175+H186+H197+H208+H211+H223+H224+H225</f>
        <v>0</v>
      </c>
      <c r="I173" s="465">
        <f>I174+I175+I186+I197+I208+I211+I223+I224+I225</f>
        <v>0</v>
      </c>
      <c r="J173" s="89">
        <f t="shared" ref="J173:L173" si="115">J174+J175+J186+J197+J208+J211+J223+J224+J225</f>
        <v>0</v>
      </c>
      <c r="K173" s="87">
        <f t="shared" si="115"/>
        <v>0</v>
      </c>
      <c r="L173" s="87">
        <f t="shared" si="115"/>
        <v>0</v>
      </c>
      <c r="M173" s="86">
        <f t="shared" ref="M173:Y173" si="116">M174+M175+M186+M197+M208+M211+M223+M224+M225</f>
        <v>0</v>
      </c>
      <c r="N173" s="87">
        <f t="shared" si="116"/>
        <v>0</v>
      </c>
      <c r="O173" s="87">
        <f t="shared" si="116"/>
        <v>0</v>
      </c>
      <c r="P173" s="87">
        <f t="shared" si="116"/>
        <v>0</v>
      </c>
      <c r="Q173" s="90">
        <f t="shared" si="116"/>
        <v>0</v>
      </c>
      <c r="R173" s="547">
        <f t="shared" si="116"/>
        <v>0</v>
      </c>
      <c r="S173" s="536">
        <f t="shared" si="94"/>
        <v>0</v>
      </c>
      <c r="T173" s="442">
        <f t="shared" si="116"/>
        <v>0</v>
      </c>
      <c r="U173" s="87">
        <f t="shared" si="116"/>
        <v>0</v>
      </c>
      <c r="V173" s="90">
        <f t="shared" si="116"/>
        <v>0</v>
      </c>
      <c r="W173" s="486">
        <f t="shared" si="116"/>
        <v>0</v>
      </c>
      <c r="X173" s="89">
        <f t="shared" si="116"/>
        <v>0</v>
      </c>
      <c r="Y173" s="91">
        <f t="shared" si="116"/>
        <v>0</v>
      </c>
    </row>
    <row r="174" spans="1:25" s="18" customFormat="1" ht="25.5" hidden="1" customHeight="1">
      <c r="A174" s="127" t="s">
        <v>271</v>
      </c>
      <c r="B174" s="92" t="s">
        <v>683</v>
      </c>
      <c r="C174" s="733" t="s">
        <v>367</v>
      </c>
      <c r="D174" s="734"/>
      <c r="E174" s="734"/>
      <c r="F174" s="416">
        <f>SUM(L174:X174)</f>
        <v>0</v>
      </c>
      <c r="G174" s="416">
        <f>SUM(L174:X174)</f>
        <v>0</v>
      </c>
      <c r="H174" s="592">
        <f>SUM(M174:Y174)</f>
        <v>0</v>
      </c>
      <c r="I174" s="481">
        <f t="shared" ref="I174" si="117">SUM(M174:Y174)</f>
        <v>0</v>
      </c>
      <c r="J174" s="97"/>
      <c r="K174" s="95"/>
      <c r="L174" s="95"/>
      <c r="M174" s="94"/>
      <c r="N174" s="95"/>
      <c r="O174" s="95"/>
      <c r="P174" s="95"/>
      <c r="Q174" s="98"/>
      <c r="R174" s="550"/>
      <c r="S174" s="539">
        <f t="shared" si="94"/>
        <v>0</v>
      </c>
      <c r="T174" s="445"/>
      <c r="U174" s="95"/>
      <c r="V174" s="98"/>
      <c r="W174" s="489"/>
      <c r="X174" s="97"/>
      <c r="Y174" s="99"/>
    </row>
    <row r="175" spans="1:25" s="18" customFormat="1" ht="16.350000000000001" hidden="1" customHeight="1">
      <c r="A175" s="127" t="s">
        <v>272</v>
      </c>
      <c r="B175" s="92" t="s">
        <v>684</v>
      </c>
      <c r="C175" s="808" t="s">
        <v>812</v>
      </c>
      <c r="D175" s="809"/>
      <c r="E175" s="809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7">
        <f t="shared" ref="J175:L175" si="118">J176+J177+J178+J179+J180+J181+J182+J183+J184+J185</f>
        <v>0</v>
      </c>
      <c r="K175" s="95">
        <f t="shared" si="118"/>
        <v>0</v>
      </c>
      <c r="L175" s="95">
        <f t="shared" si="118"/>
        <v>0</v>
      </c>
      <c r="M175" s="94">
        <f t="shared" ref="M175:Y175" si="119">M176+M177+M178+M179+M180+M181+M182+M183+M184+M185</f>
        <v>0</v>
      </c>
      <c r="N175" s="95">
        <f t="shared" si="119"/>
        <v>0</v>
      </c>
      <c r="O175" s="95">
        <f t="shared" si="119"/>
        <v>0</v>
      </c>
      <c r="P175" s="95">
        <f t="shared" si="119"/>
        <v>0</v>
      </c>
      <c r="Q175" s="98">
        <f t="shared" si="119"/>
        <v>0</v>
      </c>
      <c r="R175" s="550">
        <f t="shared" si="119"/>
        <v>0</v>
      </c>
      <c r="S175" s="539">
        <f t="shared" si="94"/>
        <v>0</v>
      </c>
      <c r="T175" s="445">
        <f t="shared" si="119"/>
        <v>0</v>
      </c>
      <c r="U175" s="95">
        <f t="shared" si="119"/>
        <v>0</v>
      </c>
      <c r="V175" s="98">
        <f t="shared" si="119"/>
        <v>0</v>
      </c>
      <c r="W175" s="489">
        <f t="shared" si="119"/>
        <v>0</v>
      </c>
      <c r="X175" s="97">
        <f t="shared" si="119"/>
        <v>0</v>
      </c>
      <c r="Y175" s="99">
        <f t="shared" si="119"/>
        <v>0</v>
      </c>
    </row>
    <row r="176" spans="1:25" ht="15.75" hidden="1" thickBot="1">
      <c r="B176" s="55"/>
      <c r="C176" s="2"/>
      <c r="D176" s="764" t="s">
        <v>813</v>
      </c>
      <c r="E176" s="764"/>
      <c r="F176" s="406">
        <f t="shared" ref="F176:F185" si="120">SUM(L176:X176)</f>
        <v>0</v>
      </c>
      <c r="G176" s="406">
        <f t="shared" ref="G176:H185" si="121">SUM(L176:X176)</f>
        <v>0</v>
      </c>
      <c r="H176" s="582">
        <f t="shared" si="121"/>
        <v>0</v>
      </c>
      <c r="I176" s="471">
        <f t="shared" ref="I176:I185" si="122">SUM(M176:Y176)</f>
        <v>0</v>
      </c>
      <c r="J176" s="42"/>
      <c r="K176" s="1"/>
      <c r="L176" s="1"/>
      <c r="M176" s="75"/>
      <c r="N176" s="1"/>
      <c r="O176" s="1"/>
      <c r="P176" s="1"/>
      <c r="Q176" s="81"/>
      <c r="R176" s="552"/>
      <c r="S176" s="541">
        <f t="shared" si="94"/>
        <v>0</v>
      </c>
      <c r="T176" s="447"/>
      <c r="U176" s="1"/>
      <c r="V176" s="81"/>
      <c r="W176" s="490"/>
      <c r="X176" s="42"/>
      <c r="Y176" s="44"/>
    </row>
    <row r="177" spans="1:25" ht="15.75" hidden="1" thickBot="1">
      <c r="B177" s="55"/>
      <c r="C177" s="2"/>
      <c r="D177" s="764" t="s">
        <v>814</v>
      </c>
      <c r="E177" s="764"/>
      <c r="F177" s="406">
        <f t="shared" si="120"/>
        <v>0</v>
      </c>
      <c r="G177" s="406">
        <f t="shared" si="121"/>
        <v>0</v>
      </c>
      <c r="H177" s="582">
        <f t="shared" si="121"/>
        <v>0</v>
      </c>
      <c r="I177" s="471">
        <f t="shared" si="122"/>
        <v>0</v>
      </c>
      <c r="J177" s="42"/>
      <c r="K177" s="1"/>
      <c r="L177" s="1"/>
      <c r="M177" s="75"/>
      <c r="N177" s="1"/>
      <c r="O177" s="1"/>
      <c r="P177" s="1"/>
      <c r="Q177" s="81"/>
      <c r="R177" s="552"/>
      <c r="S177" s="541">
        <f t="shared" si="94"/>
        <v>0</v>
      </c>
      <c r="T177" s="447"/>
      <c r="U177" s="1"/>
      <c r="V177" s="81"/>
      <c r="W177" s="490"/>
      <c r="X177" s="42"/>
      <c r="Y177" s="44"/>
    </row>
    <row r="178" spans="1:25" ht="15.75" hidden="1" thickBot="1">
      <c r="B178" s="55"/>
      <c r="C178" s="2"/>
      <c r="D178" s="764" t="s">
        <v>545</v>
      </c>
      <c r="E178" s="764"/>
      <c r="F178" s="406">
        <f t="shared" si="120"/>
        <v>0</v>
      </c>
      <c r="G178" s="406">
        <f t="shared" si="121"/>
        <v>0</v>
      </c>
      <c r="H178" s="582">
        <f t="shared" si="121"/>
        <v>0</v>
      </c>
      <c r="I178" s="471">
        <f t="shared" si="122"/>
        <v>0</v>
      </c>
      <c r="J178" s="42"/>
      <c r="K178" s="1"/>
      <c r="L178" s="1"/>
      <c r="M178" s="75"/>
      <c r="N178" s="1"/>
      <c r="O178" s="1"/>
      <c r="P178" s="1"/>
      <c r="Q178" s="81"/>
      <c r="R178" s="552"/>
      <c r="S178" s="541">
        <f t="shared" si="94"/>
        <v>0</v>
      </c>
      <c r="T178" s="447"/>
      <c r="U178" s="1"/>
      <c r="V178" s="81"/>
      <c r="W178" s="490"/>
      <c r="X178" s="42"/>
      <c r="Y178" s="44"/>
    </row>
    <row r="179" spans="1:25" ht="25.5" hidden="1" customHeight="1">
      <c r="B179" s="55"/>
      <c r="C179" s="2"/>
      <c r="D179" s="735" t="s">
        <v>548</v>
      </c>
      <c r="E179" s="735"/>
      <c r="F179" s="409">
        <f t="shared" si="120"/>
        <v>0</v>
      </c>
      <c r="G179" s="409">
        <f t="shared" si="121"/>
        <v>0</v>
      </c>
      <c r="H179" s="585">
        <f t="shared" si="121"/>
        <v>0</v>
      </c>
      <c r="I179" s="474">
        <f t="shared" si="122"/>
        <v>0</v>
      </c>
      <c r="J179" s="42"/>
      <c r="K179" s="1"/>
      <c r="L179" s="1"/>
      <c r="M179" s="75"/>
      <c r="N179" s="1"/>
      <c r="O179" s="1"/>
      <c r="P179" s="1"/>
      <c r="Q179" s="81"/>
      <c r="R179" s="552"/>
      <c r="S179" s="541">
        <f t="shared" si="94"/>
        <v>0</v>
      </c>
      <c r="T179" s="447"/>
      <c r="U179" s="1"/>
      <c r="V179" s="81"/>
      <c r="W179" s="490"/>
      <c r="X179" s="42"/>
      <c r="Y179" s="44"/>
    </row>
    <row r="180" spans="1:25" ht="15.75" hidden="1" thickBot="1">
      <c r="B180" s="55"/>
      <c r="C180" s="2"/>
      <c r="D180" s="764" t="s">
        <v>550</v>
      </c>
      <c r="E180" s="764"/>
      <c r="F180" s="406">
        <f t="shared" si="120"/>
        <v>0</v>
      </c>
      <c r="G180" s="406">
        <f t="shared" si="121"/>
        <v>0</v>
      </c>
      <c r="H180" s="582">
        <f t="shared" si="121"/>
        <v>0</v>
      </c>
      <c r="I180" s="471">
        <f t="shared" si="122"/>
        <v>0</v>
      </c>
      <c r="J180" s="42"/>
      <c r="K180" s="1"/>
      <c r="L180" s="1"/>
      <c r="M180" s="75"/>
      <c r="N180" s="1"/>
      <c r="O180" s="1"/>
      <c r="P180" s="1"/>
      <c r="Q180" s="81"/>
      <c r="R180" s="552"/>
      <c r="S180" s="541">
        <f t="shared" si="94"/>
        <v>0</v>
      </c>
      <c r="T180" s="447"/>
      <c r="U180" s="1"/>
      <c r="V180" s="81"/>
      <c r="W180" s="490"/>
      <c r="X180" s="42"/>
      <c r="Y180" s="44"/>
    </row>
    <row r="181" spans="1:25" ht="15.75" hidden="1" thickBot="1">
      <c r="B181" s="55"/>
      <c r="C181" s="2"/>
      <c r="D181" s="764" t="s">
        <v>551</v>
      </c>
      <c r="E181" s="764"/>
      <c r="F181" s="406">
        <f t="shared" si="120"/>
        <v>0</v>
      </c>
      <c r="G181" s="406">
        <f t="shared" si="121"/>
        <v>0</v>
      </c>
      <c r="H181" s="582">
        <f t="shared" si="121"/>
        <v>0</v>
      </c>
      <c r="I181" s="471">
        <f t="shared" si="122"/>
        <v>0</v>
      </c>
      <c r="J181" s="42"/>
      <c r="K181" s="1"/>
      <c r="L181" s="1"/>
      <c r="M181" s="75"/>
      <c r="N181" s="1"/>
      <c r="O181" s="1"/>
      <c r="P181" s="1"/>
      <c r="Q181" s="81"/>
      <c r="R181" s="552"/>
      <c r="S181" s="541">
        <f t="shared" si="94"/>
        <v>0</v>
      </c>
      <c r="T181" s="447"/>
      <c r="U181" s="1"/>
      <c r="V181" s="81"/>
      <c r="W181" s="490"/>
      <c r="X181" s="42"/>
      <c r="Y181" s="44"/>
    </row>
    <row r="182" spans="1:25" ht="25.5" hidden="1" customHeight="1">
      <c r="B182" s="55"/>
      <c r="C182" s="2"/>
      <c r="D182" s="735" t="s">
        <v>555</v>
      </c>
      <c r="E182" s="735"/>
      <c r="F182" s="409">
        <f t="shared" si="120"/>
        <v>0</v>
      </c>
      <c r="G182" s="409">
        <f t="shared" si="121"/>
        <v>0</v>
      </c>
      <c r="H182" s="585">
        <f t="shared" si="121"/>
        <v>0</v>
      </c>
      <c r="I182" s="474">
        <f t="shared" si="122"/>
        <v>0</v>
      </c>
      <c r="J182" s="42"/>
      <c r="K182" s="1"/>
      <c r="L182" s="1"/>
      <c r="M182" s="75"/>
      <c r="N182" s="1"/>
      <c r="O182" s="1"/>
      <c r="P182" s="1"/>
      <c r="Q182" s="81"/>
      <c r="R182" s="552"/>
      <c r="S182" s="541">
        <f t="shared" si="94"/>
        <v>0</v>
      </c>
      <c r="T182" s="447"/>
      <c r="U182" s="1"/>
      <c r="V182" s="81"/>
      <c r="W182" s="490"/>
      <c r="X182" s="42"/>
      <c r="Y182" s="44"/>
    </row>
    <row r="183" spans="1:25" ht="25.5" hidden="1" customHeight="1">
      <c r="B183" s="55"/>
      <c r="C183" s="2"/>
      <c r="D183" s="735" t="s">
        <v>558</v>
      </c>
      <c r="E183" s="735"/>
      <c r="F183" s="409">
        <f t="shared" si="120"/>
        <v>0</v>
      </c>
      <c r="G183" s="409">
        <f t="shared" si="121"/>
        <v>0</v>
      </c>
      <c r="H183" s="585">
        <f t="shared" si="121"/>
        <v>0</v>
      </c>
      <c r="I183" s="474">
        <f t="shared" si="122"/>
        <v>0</v>
      </c>
      <c r="J183" s="42"/>
      <c r="K183" s="1"/>
      <c r="L183" s="1"/>
      <c r="M183" s="75"/>
      <c r="N183" s="1"/>
      <c r="O183" s="1"/>
      <c r="P183" s="1"/>
      <c r="Q183" s="81"/>
      <c r="R183" s="552"/>
      <c r="S183" s="541">
        <f t="shared" si="94"/>
        <v>0</v>
      </c>
      <c r="T183" s="447"/>
      <c r="U183" s="1"/>
      <c r="V183" s="81"/>
      <c r="W183" s="490"/>
      <c r="X183" s="42"/>
      <c r="Y183" s="44"/>
    </row>
    <row r="184" spans="1:25" ht="25.5" hidden="1" customHeight="1">
      <c r="B184" s="55"/>
      <c r="C184" s="2"/>
      <c r="D184" s="735" t="s">
        <v>560</v>
      </c>
      <c r="E184" s="735"/>
      <c r="F184" s="409">
        <f t="shared" si="120"/>
        <v>0</v>
      </c>
      <c r="G184" s="409">
        <f t="shared" si="121"/>
        <v>0</v>
      </c>
      <c r="H184" s="585">
        <f t="shared" si="121"/>
        <v>0</v>
      </c>
      <c r="I184" s="474">
        <f t="shared" si="122"/>
        <v>0</v>
      </c>
      <c r="J184" s="42"/>
      <c r="K184" s="1"/>
      <c r="L184" s="1"/>
      <c r="M184" s="75"/>
      <c r="N184" s="1"/>
      <c r="O184" s="1"/>
      <c r="P184" s="1"/>
      <c r="Q184" s="81"/>
      <c r="R184" s="552"/>
      <c r="S184" s="541">
        <f t="shared" si="94"/>
        <v>0</v>
      </c>
      <c r="T184" s="447"/>
      <c r="U184" s="1"/>
      <c r="V184" s="81"/>
      <c r="W184" s="490"/>
      <c r="X184" s="42"/>
      <c r="Y184" s="44"/>
    </row>
    <row r="185" spans="1:25" ht="25.5" hidden="1" customHeight="1">
      <c r="B185" s="55"/>
      <c r="C185" s="2"/>
      <c r="D185" s="735" t="s">
        <v>563</v>
      </c>
      <c r="E185" s="735"/>
      <c r="F185" s="409">
        <f t="shared" si="120"/>
        <v>0</v>
      </c>
      <c r="G185" s="409">
        <f t="shared" si="121"/>
        <v>0</v>
      </c>
      <c r="H185" s="585">
        <f t="shared" si="121"/>
        <v>0</v>
      </c>
      <c r="I185" s="474">
        <f t="shared" si="122"/>
        <v>0</v>
      </c>
      <c r="J185" s="42"/>
      <c r="K185" s="1"/>
      <c r="L185" s="1"/>
      <c r="M185" s="75"/>
      <c r="N185" s="1"/>
      <c r="O185" s="1"/>
      <c r="P185" s="1"/>
      <c r="Q185" s="81"/>
      <c r="R185" s="552"/>
      <c r="S185" s="541">
        <f t="shared" si="94"/>
        <v>0</v>
      </c>
      <c r="T185" s="447"/>
      <c r="U185" s="1"/>
      <c r="V185" s="81"/>
      <c r="W185" s="490"/>
      <c r="X185" s="42"/>
      <c r="Y185" s="44"/>
    </row>
    <row r="186" spans="1:25" s="18" customFormat="1" ht="25.5" hidden="1" customHeight="1">
      <c r="A186" s="130" t="s">
        <v>273</v>
      </c>
      <c r="B186" s="92" t="s">
        <v>685</v>
      </c>
      <c r="C186" s="808" t="s">
        <v>606</v>
      </c>
      <c r="D186" s="809"/>
      <c r="E186" s="809"/>
      <c r="F186" s="416">
        <f>F187+F188+F189+F190+F191+F192+F193+F194+F195+F196</f>
        <v>0</v>
      </c>
      <c r="G186" s="416">
        <f>G187+G188+G189+G190+G191+G192+G193+G194+G195+G196</f>
        <v>0</v>
      </c>
      <c r="H186" s="592">
        <f>H187+H188+H189+H190+H191+H192+H193+H194+H195+H196</f>
        <v>0</v>
      </c>
      <c r="I186" s="481">
        <f>I187+I188+I189+I190+I191+I192+I193+I194+I195+I196</f>
        <v>0</v>
      </c>
      <c r="J186" s="97">
        <f t="shared" ref="J186:L186" si="123">J187+J188+J189+J190+J191+J192+J193+J194+J195+J196</f>
        <v>0</v>
      </c>
      <c r="K186" s="95">
        <f t="shared" si="123"/>
        <v>0</v>
      </c>
      <c r="L186" s="95">
        <f t="shared" si="123"/>
        <v>0</v>
      </c>
      <c r="M186" s="94">
        <f t="shared" ref="M186:Y186" si="124">M187+M188+M189+M190+M191+M192+M193+M194+M195+M196</f>
        <v>0</v>
      </c>
      <c r="N186" s="95">
        <f t="shared" si="124"/>
        <v>0</v>
      </c>
      <c r="O186" s="95">
        <f t="shared" si="124"/>
        <v>0</v>
      </c>
      <c r="P186" s="95">
        <f t="shared" si="124"/>
        <v>0</v>
      </c>
      <c r="Q186" s="98">
        <f t="shared" si="124"/>
        <v>0</v>
      </c>
      <c r="R186" s="550">
        <f t="shared" si="124"/>
        <v>0</v>
      </c>
      <c r="S186" s="539">
        <f t="shared" si="94"/>
        <v>0</v>
      </c>
      <c r="T186" s="445">
        <f t="shared" si="124"/>
        <v>0</v>
      </c>
      <c r="U186" s="95">
        <f t="shared" si="124"/>
        <v>0</v>
      </c>
      <c r="V186" s="98">
        <f t="shared" si="124"/>
        <v>0</v>
      </c>
      <c r="W186" s="489">
        <f t="shared" si="124"/>
        <v>0</v>
      </c>
      <c r="X186" s="97">
        <f t="shared" si="124"/>
        <v>0</v>
      </c>
      <c r="Y186" s="99">
        <f t="shared" si="124"/>
        <v>0</v>
      </c>
    </row>
    <row r="187" spans="1:25" ht="15.75" hidden="1" thickBot="1">
      <c r="B187" s="55"/>
      <c r="C187" s="2"/>
      <c r="D187" s="764" t="s">
        <v>815</v>
      </c>
      <c r="E187" s="764"/>
      <c r="F187" s="406">
        <f t="shared" ref="F187:F196" si="125">SUM(L187:X187)</f>
        <v>0</v>
      </c>
      <c r="G187" s="406">
        <f t="shared" ref="G187:H196" si="126">SUM(L187:X187)</f>
        <v>0</v>
      </c>
      <c r="H187" s="582">
        <f t="shared" si="126"/>
        <v>0</v>
      </c>
      <c r="I187" s="471">
        <f t="shared" ref="I187:I196" si="127">SUM(M187:Y187)</f>
        <v>0</v>
      </c>
      <c r="J187" s="42"/>
      <c r="K187" s="1"/>
      <c r="L187" s="1"/>
      <c r="M187" s="75"/>
      <c r="N187" s="1"/>
      <c r="O187" s="1"/>
      <c r="P187" s="1"/>
      <c r="Q187" s="81"/>
      <c r="R187" s="552"/>
      <c r="S187" s="541">
        <f t="shared" si="94"/>
        <v>0</v>
      </c>
      <c r="T187" s="447"/>
      <c r="U187" s="1"/>
      <c r="V187" s="81"/>
      <c r="W187" s="490"/>
      <c r="X187" s="42"/>
      <c r="Y187" s="44"/>
    </row>
    <row r="188" spans="1:25" ht="15.75" hidden="1" thickBot="1">
      <c r="B188" s="55"/>
      <c r="C188" s="2"/>
      <c r="D188" s="764" t="s">
        <v>816</v>
      </c>
      <c r="E188" s="764"/>
      <c r="F188" s="406">
        <f t="shared" si="125"/>
        <v>0</v>
      </c>
      <c r="G188" s="406">
        <f t="shared" si="126"/>
        <v>0</v>
      </c>
      <c r="H188" s="582">
        <f t="shared" si="126"/>
        <v>0</v>
      </c>
      <c r="I188" s="471">
        <f t="shared" si="127"/>
        <v>0</v>
      </c>
      <c r="J188" s="42"/>
      <c r="K188" s="1"/>
      <c r="L188" s="1"/>
      <c r="M188" s="75"/>
      <c r="N188" s="1"/>
      <c r="O188" s="1"/>
      <c r="P188" s="1"/>
      <c r="Q188" s="81"/>
      <c r="R188" s="552"/>
      <c r="S188" s="541">
        <f t="shared" si="94"/>
        <v>0</v>
      </c>
      <c r="T188" s="447"/>
      <c r="U188" s="1"/>
      <c r="V188" s="81"/>
      <c r="W188" s="490"/>
      <c r="X188" s="42"/>
      <c r="Y188" s="44"/>
    </row>
    <row r="189" spans="1:25" ht="15.75" hidden="1" thickBot="1">
      <c r="B189" s="55"/>
      <c r="C189" s="2"/>
      <c r="D189" s="764" t="s">
        <v>546</v>
      </c>
      <c r="E189" s="764"/>
      <c r="F189" s="406">
        <f t="shared" si="125"/>
        <v>0</v>
      </c>
      <c r="G189" s="406">
        <f t="shared" si="126"/>
        <v>0</v>
      </c>
      <c r="H189" s="582">
        <f t="shared" si="126"/>
        <v>0</v>
      </c>
      <c r="I189" s="471">
        <f t="shared" si="127"/>
        <v>0</v>
      </c>
      <c r="J189" s="42"/>
      <c r="K189" s="1"/>
      <c r="L189" s="1"/>
      <c r="M189" s="75"/>
      <c r="N189" s="1"/>
      <c r="O189" s="1"/>
      <c r="P189" s="1"/>
      <c r="Q189" s="81"/>
      <c r="R189" s="552"/>
      <c r="S189" s="541">
        <f t="shared" si="94"/>
        <v>0</v>
      </c>
      <c r="T189" s="447"/>
      <c r="U189" s="1"/>
      <c r="V189" s="81"/>
      <c r="W189" s="490"/>
      <c r="X189" s="42"/>
      <c r="Y189" s="44"/>
    </row>
    <row r="190" spans="1:25" ht="25.5" hidden="1" customHeight="1">
      <c r="B190" s="55"/>
      <c r="C190" s="2"/>
      <c r="D190" s="735" t="s">
        <v>549</v>
      </c>
      <c r="E190" s="735"/>
      <c r="F190" s="409">
        <f t="shared" si="125"/>
        <v>0</v>
      </c>
      <c r="G190" s="409">
        <f t="shared" si="126"/>
        <v>0</v>
      </c>
      <c r="H190" s="585">
        <f t="shared" si="126"/>
        <v>0</v>
      </c>
      <c r="I190" s="474">
        <f t="shared" si="127"/>
        <v>0</v>
      </c>
      <c r="J190" s="42"/>
      <c r="K190" s="1"/>
      <c r="L190" s="1"/>
      <c r="M190" s="75"/>
      <c r="N190" s="1"/>
      <c r="O190" s="1"/>
      <c r="P190" s="1"/>
      <c r="Q190" s="81"/>
      <c r="R190" s="552"/>
      <c r="S190" s="541">
        <f t="shared" si="94"/>
        <v>0</v>
      </c>
      <c r="T190" s="447"/>
      <c r="U190" s="1"/>
      <c r="V190" s="81"/>
      <c r="W190" s="490"/>
      <c r="X190" s="42"/>
      <c r="Y190" s="44"/>
    </row>
    <row r="191" spans="1:25" ht="15.75" hidden="1" thickBot="1">
      <c r="B191" s="55"/>
      <c r="C191" s="2"/>
      <c r="D191" s="764" t="s">
        <v>552</v>
      </c>
      <c r="E191" s="764"/>
      <c r="F191" s="406">
        <f t="shared" si="125"/>
        <v>0</v>
      </c>
      <c r="G191" s="406">
        <f t="shared" si="126"/>
        <v>0</v>
      </c>
      <c r="H191" s="582">
        <f t="shared" si="126"/>
        <v>0</v>
      </c>
      <c r="I191" s="471">
        <f t="shared" si="127"/>
        <v>0</v>
      </c>
      <c r="J191" s="42"/>
      <c r="K191" s="1"/>
      <c r="L191" s="1"/>
      <c r="M191" s="75"/>
      <c r="N191" s="1"/>
      <c r="O191" s="1"/>
      <c r="P191" s="1"/>
      <c r="Q191" s="81"/>
      <c r="R191" s="552"/>
      <c r="S191" s="541">
        <f t="shared" si="94"/>
        <v>0</v>
      </c>
      <c r="T191" s="447"/>
      <c r="U191" s="1"/>
      <c r="V191" s="81"/>
      <c r="W191" s="490"/>
      <c r="X191" s="42"/>
      <c r="Y191" s="44"/>
    </row>
    <row r="192" spans="1:25" ht="15.75" hidden="1" thickBot="1">
      <c r="B192" s="55"/>
      <c r="C192" s="2"/>
      <c r="D192" s="764" t="s">
        <v>817</v>
      </c>
      <c r="E192" s="764"/>
      <c r="F192" s="406">
        <f t="shared" si="125"/>
        <v>0</v>
      </c>
      <c r="G192" s="406">
        <f t="shared" si="126"/>
        <v>0</v>
      </c>
      <c r="H192" s="582">
        <f t="shared" si="126"/>
        <v>0</v>
      </c>
      <c r="I192" s="471">
        <f t="shared" si="127"/>
        <v>0</v>
      </c>
      <c r="J192" s="42"/>
      <c r="K192" s="1"/>
      <c r="L192" s="1"/>
      <c r="M192" s="75"/>
      <c r="N192" s="1"/>
      <c r="O192" s="1"/>
      <c r="P192" s="1"/>
      <c r="Q192" s="81"/>
      <c r="R192" s="552"/>
      <c r="S192" s="541">
        <f t="shared" si="94"/>
        <v>0</v>
      </c>
      <c r="T192" s="447"/>
      <c r="U192" s="1"/>
      <c r="V192" s="81"/>
      <c r="W192" s="490"/>
      <c r="X192" s="42"/>
      <c r="Y192" s="44"/>
    </row>
    <row r="193" spans="1:25" ht="25.5" hidden="1" customHeight="1">
      <c r="B193" s="55"/>
      <c r="C193" s="2"/>
      <c r="D193" s="735" t="s">
        <v>556</v>
      </c>
      <c r="E193" s="735"/>
      <c r="F193" s="409">
        <f t="shared" si="125"/>
        <v>0</v>
      </c>
      <c r="G193" s="409">
        <f t="shared" si="126"/>
        <v>0</v>
      </c>
      <c r="H193" s="585">
        <f t="shared" si="126"/>
        <v>0</v>
      </c>
      <c r="I193" s="474">
        <f t="shared" si="127"/>
        <v>0</v>
      </c>
      <c r="J193" s="42"/>
      <c r="K193" s="1"/>
      <c r="L193" s="1"/>
      <c r="M193" s="75"/>
      <c r="N193" s="1"/>
      <c r="O193" s="1"/>
      <c r="P193" s="1"/>
      <c r="Q193" s="81"/>
      <c r="R193" s="552"/>
      <c r="S193" s="541">
        <f t="shared" si="94"/>
        <v>0</v>
      </c>
      <c r="T193" s="447"/>
      <c r="U193" s="1"/>
      <c r="V193" s="81"/>
      <c r="W193" s="490"/>
      <c r="X193" s="42"/>
      <c r="Y193" s="44"/>
    </row>
    <row r="194" spans="1:25" ht="25.5" hidden="1" customHeight="1">
      <c r="B194" s="55"/>
      <c r="C194" s="2"/>
      <c r="D194" s="735" t="s">
        <v>559</v>
      </c>
      <c r="E194" s="735"/>
      <c r="F194" s="409">
        <f t="shared" si="125"/>
        <v>0</v>
      </c>
      <c r="G194" s="409">
        <f t="shared" si="126"/>
        <v>0</v>
      </c>
      <c r="H194" s="585">
        <f t="shared" si="126"/>
        <v>0</v>
      </c>
      <c r="I194" s="474">
        <f t="shared" si="127"/>
        <v>0</v>
      </c>
      <c r="J194" s="42"/>
      <c r="K194" s="1"/>
      <c r="L194" s="1"/>
      <c r="M194" s="75"/>
      <c r="N194" s="1"/>
      <c r="O194" s="1"/>
      <c r="P194" s="1"/>
      <c r="Q194" s="81"/>
      <c r="R194" s="552"/>
      <c r="S194" s="541">
        <f t="shared" si="94"/>
        <v>0</v>
      </c>
      <c r="T194" s="447"/>
      <c r="U194" s="1"/>
      <c r="V194" s="81"/>
      <c r="W194" s="490"/>
      <c r="X194" s="42"/>
      <c r="Y194" s="44"/>
    </row>
    <row r="195" spans="1:25" ht="25.5" hidden="1" customHeight="1">
      <c r="B195" s="55"/>
      <c r="C195" s="2"/>
      <c r="D195" s="735" t="s">
        <v>561</v>
      </c>
      <c r="E195" s="735"/>
      <c r="F195" s="409">
        <f t="shared" si="125"/>
        <v>0</v>
      </c>
      <c r="G195" s="409">
        <f t="shared" si="126"/>
        <v>0</v>
      </c>
      <c r="H195" s="585">
        <f t="shared" si="126"/>
        <v>0</v>
      </c>
      <c r="I195" s="474">
        <f t="shared" si="127"/>
        <v>0</v>
      </c>
      <c r="J195" s="42"/>
      <c r="K195" s="1"/>
      <c r="L195" s="1"/>
      <c r="M195" s="75"/>
      <c r="N195" s="1"/>
      <c r="O195" s="1"/>
      <c r="P195" s="1"/>
      <c r="Q195" s="81"/>
      <c r="R195" s="552"/>
      <c r="S195" s="541">
        <f t="shared" ref="S195:S258" si="128">SUM(M195:R195)</f>
        <v>0</v>
      </c>
      <c r="T195" s="447"/>
      <c r="U195" s="1"/>
      <c r="V195" s="81"/>
      <c r="W195" s="490"/>
      <c r="X195" s="42"/>
      <c r="Y195" s="44"/>
    </row>
    <row r="196" spans="1:25" ht="25.5" hidden="1" customHeight="1">
      <c r="B196" s="55"/>
      <c r="C196" s="2"/>
      <c r="D196" s="735" t="s">
        <v>564</v>
      </c>
      <c r="E196" s="735"/>
      <c r="F196" s="409">
        <f t="shared" si="125"/>
        <v>0</v>
      </c>
      <c r="G196" s="409">
        <f t="shared" si="126"/>
        <v>0</v>
      </c>
      <c r="H196" s="585">
        <f t="shared" si="126"/>
        <v>0</v>
      </c>
      <c r="I196" s="474">
        <f t="shared" si="127"/>
        <v>0</v>
      </c>
      <c r="J196" s="42"/>
      <c r="K196" s="1"/>
      <c r="L196" s="1"/>
      <c r="M196" s="75"/>
      <c r="N196" s="1"/>
      <c r="O196" s="1"/>
      <c r="P196" s="1"/>
      <c r="Q196" s="81"/>
      <c r="R196" s="552"/>
      <c r="S196" s="541">
        <f t="shared" si="128"/>
        <v>0</v>
      </c>
      <c r="T196" s="447"/>
      <c r="U196" s="1"/>
      <c r="V196" s="81"/>
      <c r="W196" s="490"/>
      <c r="X196" s="42"/>
      <c r="Y196" s="44"/>
    </row>
    <row r="197" spans="1:25" s="18" customFormat="1" ht="15.75" hidden="1" thickBot="1">
      <c r="A197" s="127" t="s">
        <v>274</v>
      </c>
      <c r="B197" s="92" t="s">
        <v>686</v>
      </c>
      <c r="C197" s="769" t="s">
        <v>275</v>
      </c>
      <c r="D197" s="770"/>
      <c r="E197" s="770"/>
      <c r="F197" s="399">
        <f>F198+F199+F200+F201+F202+F203+F204+F205+F206+F207</f>
        <v>0</v>
      </c>
      <c r="G197" s="399">
        <f>G198+G199+G200+G201+G202+G203+G204+G205+G206+G207</f>
        <v>0</v>
      </c>
      <c r="H197" s="575">
        <f>H198+H199+H200+H201+H202+H203+H204+H205+H206+H207</f>
        <v>0</v>
      </c>
      <c r="I197" s="462">
        <f>I198+I199+I200+I201+I202+I203+I204+I205+I206+I207</f>
        <v>0</v>
      </c>
      <c r="J197" s="97">
        <f t="shared" ref="J197:L197" si="129">J198+J199+J200+J201+J202+J203+J204+J205+J206+J207</f>
        <v>0</v>
      </c>
      <c r="K197" s="95">
        <f t="shared" si="129"/>
        <v>0</v>
      </c>
      <c r="L197" s="95">
        <f t="shared" si="129"/>
        <v>0</v>
      </c>
      <c r="M197" s="94">
        <f t="shared" ref="M197:Y197" si="130">M198+M199+M200+M201+M202+M203+M204+M205+M206+M207</f>
        <v>0</v>
      </c>
      <c r="N197" s="95">
        <f t="shared" si="130"/>
        <v>0</v>
      </c>
      <c r="O197" s="95">
        <f t="shared" si="130"/>
        <v>0</v>
      </c>
      <c r="P197" s="95">
        <f t="shared" si="130"/>
        <v>0</v>
      </c>
      <c r="Q197" s="98">
        <f t="shared" si="130"/>
        <v>0</v>
      </c>
      <c r="R197" s="550">
        <f t="shared" si="130"/>
        <v>0</v>
      </c>
      <c r="S197" s="539">
        <f t="shared" si="128"/>
        <v>0</v>
      </c>
      <c r="T197" s="445">
        <f t="shared" si="130"/>
        <v>0</v>
      </c>
      <c r="U197" s="95">
        <f t="shared" si="130"/>
        <v>0</v>
      </c>
      <c r="V197" s="98">
        <f t="shared" si="130"/>
        <v>0</v>
      </c>
      <c r="W197" s="489">
        <f t="shared" si="130"/>
        <v>0</v>
      </c>
      <c r="X197" s="97">
        <f t="shared" si="130"/>
        <v>0</v>
      </c>
      <c r="Y197" s="99">
        <f t="shared" si="130"/>
        <v>0</v>
      </c>
    </row>
    <row r="198" spans="1:25" ht="15.75" hidden="1" thickBot="1">
      <c r="B198" s="55"/>
      <c r="C198" s="2"/>
      <c r="D198" s="764" t="s">
        <v>371</v>
      </c>
      <c r="E198" s="764"/>
      <c r="F198" s="406">
        <f t="shared" ref="F198:F207" si="131">SUM(L198:X198)</f>
        <v>0</v>
      </c>
      <c r="G198" s="406">
        <f t="shared" ref="G198:H207" si="132">SUM(L198:X198)</f>
        <v>0</v>
      </c>
      <c r="H198" s="582">
        <f t="shared" si="132"/>
        <v>0</v>
      </c>
      <c r="I198" s="471">
        <f t="shared" ref="I198:I207" si="133">SUM(M198:Y198)</f>
        <v>0</v>
      </c>
      <c r="J198" s="42"/>
      <c r="K198" s="1"/>
      <c r="L198" s="1"/>
      <c r="M198" s="75"/>
      <c r="N198" s="1"/>
      <c r="O198" s="1"/>
      <c r="P198" s="1"/>
      <c r="Q198" s="81"/>
      <c r="R198" s="552"/>
      <c r="S198" s="541">
        <f t="shared" si="128"/>
        <v>0</v>
      </c>
      <c r="T198" s="447"/>
      <c r="U198" s="1"/>
      <c r="V198" s="81"/>
      <c r="W198" s="490"/>
      <c r="X198" s="42"/>
      <c r="Y198" s="44"/>
    </row>
    <row r="199" spans="1:25" ht="15.75" hidden="1" thickBot="1">
      <c r="B199" s="55"/>
      <c r="C199" s="2"/>
      <c r="D199" s="764" t="s">
        <v>544</v>
      </c>
      <c r="E199" s="764"/>
      <c r="F199" s="406">
        <f t="shared" si="131"/>
        <v>0</v>
      </c>
      <c r="G199" s="406">
        <f t="shared" si="132"/>
        <v>0</v>
      </c>
      <c r="H199" s="582">
        <f t="shared" si="132"/>
        <v>0</v>
      </c>
      <c r="I199" s="471">
        <f t="shared" si="133"/>
        <v>0</v>
      </c>
      <c r="J199" s="42"/>
      <c r="K199" s="1"/>
      <c r="L199" s="1"/>
      <c r="M199" s="75"/>
      <c r="N199" s="1"/>
      <c r="O199" s="1"/>
      <c r="P199" s="1"/>
      <c r="Q199" s="81"/>
      <c r="R199" s="552"/>
      <c r="S199" s="541">
        <f t="shared" si="128"/>
        <v>0</v>
      </c>
      <c r="T199" s="447"/>
      <c r="U199" s="1"/>
      <c r="V199" s="81"/>
      <c r="W199" s="490"/>
      <c r="X199" s="42"/>
      <c r="Y199" s="44"/>
    </row>
    <row r="200" spans="1:25" ht="15.75" hidden="1" thickBot="1">
      <c r="B200" s="55"/>
      <c r="C200" s="2"/>
      <c r="D200" s="764" t="s">
        <v>547</v>
      </c>
      <c r="E200" s="764"/>
      <c r="F200" s="406">
        <f t="shared" si="131"/>
        <v>0</v>
      </c>
      <c r="G200" s="406">
        <f t="shared" si="132"/>
        <v>0</v>
      </c>
      <c r="H200" s="582">
        <f t="shared" si="132"/>
        <v>0</v>
      </c>
      <c r="I200" s="471">
        <f t="shared" si="133"/>
        <v>0</v>
      </c>
      <c r="J200" s="42"/>
      <c r="K200" s="1"/>
      <c r="L200" s="1"/>
      <c r="M200" s="75"/>
      <c r="N200" s="1"/>
      <c r="O200" s="1"/>
      <c r="P200" s="1"/>
      <c r="Q200" s="81"/>
      <c r="R200" s="552"/>
      <c r="S200" s="541">
        <f t="shared" si="128"/>
        <v>0</v>
      </c>
      <c r="T200" s="447"/>
      <c r="U200" s="1"/>
      <c r="V200" s="81"/>
      <c r="W200" s="490"/>
      <c r="X200" s="42"/>
      <c r="Y200" s="44"/>
    </row>
    <row r="201" spans="1:25" ht="15.75" hidden="1" thickBot="1">
      <c r="B201" s="55"/>
      <c r="C201" s="2"/>
      <c r="D201" s="735" t="s">
        <v>818</v>
      </c>
      <c r="E201" s="735"/>
      <c r="F201" s="409">
        <f t="shared" si="131"/>
        <v>0</v>
      </c>
      <c r="G201" s="409">
        <f t="shared" si="132"/>
        <v>0</v>
      </c>
      <c r="H201" s="585">
        <f t="shared" si="132"/>
        <v>0</v>
      </c>
      <c r="I201" s="474">
        <f t="shared" si="133"/>
        <v>0</v>
      </c>
      <c r="J201" s="42"/>
      <c r="K201" s="1"/>
      <c r="L201" s="1"/>
      <c r="M201" s="75"/>
      <c r="N201" s="1"/>
      <c r="O201" s="1"/>
      <c r="P201" s="1"/>
      <c r="Q201" s="81"/>
      <c r="R201" s="552"/>
      <c r="S201" s="541">
        <f t="shared" si="128"/>
        <v>0</v>
      </c>
      <c r="T201" s="447"/>
      <c r="U201" s="1"/>
      <c r="V201" s="81"/>
      <c r="W201" s="490"/>
      <c r="X201" s="42"/>
      <c r="Y201" s="44"/>
    </row>
    <row r="202" spans="1:25" ht="15.75" hidden="1" thickBot="1">
      <c r="B202" s="55"/>
      <c r="C202" s="2"/>
      <c r="D202" s="764" t="s">
        <v>554</v>
      </c>
      <c r="E202" s="764"/>
      <c r="F202" s="406">
        <f t="shared" si="131"/>
        <v>0</v>
      </c>
      <c r="G202" s="406">
        <f t="shared" si="132"/>
        <v>0</v>
      </c>
      <c r="H202" s="582">
        <f t="shared" si="132"/>
        <v>0</v>
      </c>
      <c r="I202" s="471">
        <f t="shared" si="133"/>
        <v>0</v>
      </c>
      <c r="J202" s="42"/>
      <c r="K202" s="1"/>
      <c r="L202" s="1"/>
      <c r="M202" s="75"/>
      <c r="N202" s="1"/>
      <c r="O202" s="1"/>
      <c r="P202" s="1"/>
      <c r="Q202" s="81"/>
      <c r="R202" s="552"/>
      <c r="S202" s="541">
        <f t="shared" si="128"/>
        <v>0</v>
      </c>
      <c r="T202" s="447"/>
      <c r="U202" s="1"/>
      <c r="V202" s="81"/>
      <c r="W202" s="490"/>
      <c r="X202" s="42"/>
      <c r="Y202" s="44"/>
    </row>
    <row r="203" spans="1:25" ht="15.75" hidden="1" thickBot="1">
      <c r="B203" s="55"/>
      <c r="C203" s="2"/>
      <c r="D203" s="764" t="s">
        <v>553</v>
      </c>
      <c r="E203" s="764"/>
      <c r="F203" s="406">
        <f t="shared" si="131"/>
        <v>0</v>
      </c>
      <c r="G203" s="406">
        <f t="shared" si="132"/>
        <v>0</v>
      </c>
      <c r="H203" s="582">
        <f t="shared" si="132"/>
        <v>0</v>
      </c>
      <c r="I203" s="471">
        <f t="shared" si="133"/>
        <v>0</v>
      </c>
      <c r="J203" s="42"/>
      <c r="K203" s="1"/>
      <c r="L203" s="1"/>
      <c r="M203" s="75"/>
      <c r="N203" s="1"/>
      <c r="O203" s="1"/>
      <c r="P203" s="1"/>
      <c r="Q203" s="81"/>
      <c r="R203" s="552"/>
      <c r="S203" s="541">
        <f t="shared" si="128"/>
        <v>0</v>
      </c>
      <c r="T203" s="447"/>
      <c r="U203" s="1"/>
      <c r="V203" s="81"/>
      <c r="W203" s="490"/>
      <c r="X203" s="42"/>
      <c r="Y203" s="44"/>
    </row>
    <row r="204" spans="1:25" ht="25.5" hidden="1" customHeight="1">
      <c r="B204" s="55"/>
      <c r="C204" s="2"/>
      <c r="D204" s="735" t="s">
        <v>557</v>
      </c>
      <c r="E204" s="735"/>
      <c r="F204" s="409">
        <f t="shared" si="131"/>
        <v>0</v>
      </c>
      <c r="G204" s="409">
        <f t="shared" si="132"/>
        <v>0</v>
      </c>
      <c r="H204" s="585">
        <f t="shared" si="132"/>
        <v>0</v>
      </c>
      <c r="I204" s="474">
        <f t="shared" si="133"/>
        <v>0</v>
      </c>
      <c r="J204" s="42"/>
      <c r="K204" s="1"/>
      <c r="L204" s="1"/>
      <c r="M204" s="75"/>
      <c r="N204" s="1"/>
      <c r="O204" s="1"/>
      <c r="P204" s="1"/>
      <c r="Q204" s="81"/>
      <c r="R204" s="552"/>
      <c r="S204" s="541">
        <f t="shared" si="128"/>
        <v>0</v>
      </c>
      <c r="T204" s="447"/>
      <c r="U204" s="1"/>
      <c r="V204" s="81"/>
      <c r="W204" s="490"/>
      <c r="X204" s="42"/>
      <c r="Y204" s="44"/>
    </row>
    <row r="205" spans="1:25" ht="15.75" hidden="1" thickBot="1">
      <c r="B205" s="55"/>
      <c r="C205" s="2"/>
      <c r="D205" s="764" t="s">
        <v>819</v>
      </c>
      <c r="E205" s="764"/>
      <c r="F205" s="406">
        <f t="shared" si="131"/>
        <v>0</v>
      </c>
      <c r="G205" s="406">
        <f t="shared" si="132"/>
        <v>0</v>
      </c>
      <c r="H205" s="582">
        <f t="shared" si="132"/>
        <v>0</v>
      </c>
      <c r="I205" s="471">
        <f t="shared" si="133"/>
        <v>0</v>
      </c>
      <c r="J205" s="42"/>
      <c r="K205" s="1"/>
      <c r="L205" s="1"/>
      <c r="M205" s="75"/>
      <c r="N205" s="1"/>
      <c r="O205" s="1"/>
      <c r="P205" s="1"/>
      <c r="Q205" s="81"/>
      <c r="R205" s="552"/>
      <c r="S205" s="541">
        <f t="shared" si="128"/>
        <v>0</v>
      </c>
      <c r="T205" s="447"/>
      <c r="U205" s="1"/>
      <c r="V205" s="81"/>
      <c r="W205" s="490"/>
      <c r="X205" s="42"/>
      <c r="Y205" s="44"/>
    </row>
    <row r="206" spans="1:25" ht="25.5" hidden="1" customHeight="1">
      <c r="B206" s="55"/>
      <c r="C206" s="2"/>
      <c r="D206" s="735" t="s">
        <v>562</v>
      </c>
      <c r="E206" s="735"/>
      <c r="F206" s="409">
        <f t="shared" si="131"/>
        <v>0</v>
      </c>
      <c r="G206" s="409">
        <f t="shared" si="132"/>
        <v>0</v>
      </c>
      <c r="H206" s="585">
        <f t="shared" si="132"/>
        <v>0</v>
      </c>
      <c r="I206" s="474">
        <f t="shared" si="133"/>
        <v>0</v>
      </c>
      <c r="J206" s="42"/>
      <c r="K206" s="1"/>
      <c r="L206" s="1"/>
      <c r="M206" s="75"/>
      <c r="N206" s="1"/>
      <c r="O206" s="1"/>
      <c r="P206" s="1"/>
      <c r="Q206" s="81"/>
      <c r="R206" s="552"/>
      <c r="S206" s="541">
        <f t="shared" si="128"/>
        <v>0</v>
      </c>
      <c r="T206" s="447"/>
      <c r="U206" s="1"/>
      <c r="V206" s="81"/>
      <c r="W206" s="490"/>
      <c r="X206" s="42"/>
      <c r="Y206" s="44"/>
    </row>
    <row r="207" spans="1:25" ht="25.5" hidden="1" customHeight="1">
      <c r="B207" s="55"/>
      <c r="C207" s="2"/>
      <c r="D207" s="735" t="s">
        <v>565</v>
      </c>
      <c r="E207" s="735"/>
      <c r="F207" s="409">
        <f t="shared" si="131"/>
        <v>0</v>
      </c>
      <c r="G207" s="409">
        <f t="shared" si="132"/>
        <v>0</v>
      </c>
      <c r="H207" s="585">
        <f t="shared" si="132"/>
        <v>0</v>
      </c>
      <c r="I207" s="474">
        <f t="shared" si="133"/>
        <v>0</v>
      </c>
      <c r="J207" s="42"/>
      <c r="K207" s="1"/>
      <c r="L207" s="1"/>
      <c r="M207" s="75"/>
      <c r="N207" s="1"/>
      <c r="O207" s="1"/>
      <c r="P207" s="1"/>
      <c r="Q207" s="81"/>
      <c r="R207" s="552"/>
      <c r="S207" s="541">
        <f t="shared" si="128"/>
        <v>0</v>
      </c>
      <c r="T207" s="447"/>
      <c r="U207" s="1"/>
      <c r="V207" s="81"/>
      <c r="W207" s="490"/>
      <c r="X207" s="42"/>
      <c r="Y207" s="44"/>
    </row>
    <row r="208" spans="1:25" s="18" customFormat="1" ht="25.5" hidden="1" customHeight="1">
      <c r="A208" s="127" t="s">
        <v>276</v>
      </c>
      <c r="B208" s="92" t="s">
        <v>687</v>
      </c>
      <c r="C208" s="808" t="s">
        <v>607</v>
      </c>
      <c r="D208" s="809"/>
      <c r="E208" s="809"/>
      <c r="F208" s="416">
        <f>F209+F210</f>
        <v>0</v>
      </c>
      <c r="G208" s="416">
        <f>G209+G210</f>
        <v>0</v>
      </c>
      <c r="H208" s="592">
        <f>H209+H210</f>
        <v>0</v>
      </c>
      <c r="I208" s="481">
        <f>I209+I210</f>
        <v>0</v>
      </c>
      <c r="J208" s="97">
        <f t="shared" ref="J208:L208" si="134">J209+J210</f>
        <v>0</v>
      </c>
      <c r="K208" s="95">
        <f t="shared" si="134"/>
        <v>0</v>
      </c>
      <c r="L208" s="95">
        <f t="shared" si="134"/>
        <v>0</v>
      </c>
      <c r="M208" s="94">
        <f t="shared" ref="M208:Y208" si="135">M209+M210</f>
        <v>0</v>
      </c>
      <c r="N208" s="95">
        <f t="shared" si="135"/>
        <v>0</v>
      </c>
      <c r="O208" s="95">
        <f t="shared" si="135"/>
        <v>0</v>
      </c>
      <c r="P208" s="95">
        <f t="shared" si="135"/>
        <v>0</v>
      </c>
      <c r="Q208" s="98">
        <f t="shared" si="135"/>
        <v>0</v>
      </c>
      <c r="R208" s="550">
        <f t="shared" si="135"/>
        <v>0</v>
      </c>
      <c r="S208" s="539">
        <f t="shared" si="128"/>
        <v>0</v>
      </c>
      <c r="T208" s="445">
        <f t="shared" si="135"/>
        <v>0</v>
      </c>
      <c r="U208" s="95">
        <f t="shared" si="135"/>
        <v>0</v>
      </c>
      <c r="V208" s="98">
        <f t="shared" si="135"/>
        <v>0</v>
      </c>
      <c r="W208" s="489">
        <f t="shared" si="135"/>
        <v>0</v>
      </c>
      <c r="X208" s="97">
        <f t="shared" si="135"/>
        <v>0</v>
      </c>
      <c r="Y208" s="99">
        <f t="shared" si="135"/>
        <v>0</v>
      </c>
    </row>
    <row r="209" spans="1:25" ht="25.5" hidden="1" customHeight="1">
      <c r="B209" s="55"/>
      <c r="C209" s="2"/>
      <c r="D209" s="735" t="s">
        <v>568</v>
      </c>
      <c r="E209" s="735"/>
      <c r="F209" s="409">
        <f>SUM(L209:X209)</f>
        <v>0</v>
      </c>
      <c r="G209" s="409">
        <f>SUM(L209:X209)</f>
        <v>0</v>
      </c>
      <c r="H209" s="585">
        <f>SUM(M209:Y209)</f>
        <v>0</v>
      </c>
      <c r="I209" s="474">
        <f t="shared" ref="I209:I210" si="136">SUM(M209:Y209)</f>
        <v>0</v>
      </c>
      <c r="J209" s="42"/>
      <c r="K209" s="1"/>
      <c r="L209" s="1"/>
      <c r="M209" s="75"/>
      <c r="N209" s="1"/>
      <c r="O209" s="1"/>
      <c r="P209" s="1"/>
      <c r="Q209" s="81"/>
      <c r="R209" s="552"/>
      <c r="S209" s="541">
        <f t="shared" si="128"/>
        <v>0</v>
      </c>
      <c r="T209" s="447"/>
      <c r="U209" s="1"/>
      <c r="V209" s="81"/>
      <c r="W209" s="490"/>
      <c r="X209" s="42"/>
      <c r="Y209" s="44"/>
    </row>
    <row r="210" spans="1:25" ht="25.5" hidden="1" customHeight="1">
      <c r="B210" s="55"/>
      <c r="C210" s="2"/>
      <c r="D210" s="735" t="s">
        <v>569</v>
      </c>
      <c r="E210" s="735"/>
      <c r="F210" s="409">
        <f>SUM(L210:X210)</f>
        <v>0</v>
      </c>
      <c r="G210" s="409">
        <f>SUM(L210:X210)</f>
        <v>0</v>
      </c>
      <c r="H210" s="585">
        <f>SUM(M210:Y210)</f>
        <v>0</v>
      </c>
      <c r="I210" s="474">
        <f t="shared" si="136"/>
        <v>0</v>
      </c>
      <c r="J210" s="42"/>
      <c r="K210" s="1"/>
      <c r="L210" s="1"/>
      <c r="M210" s="75"/>
      <c r="N210" s="1"/>
      <c r="O210" s="1"/>
      <c r="P210" s="1"/>
      <c r="Q210" s="81"/>
      <c r="R210" s="552"/>
      <c r="S210" s="541">
        <f t="shared" si="128"/>
        <v>0</v>
      </c>
      <c r="T210" s="447"/>
      <c r="U210" s="1"/>
      <c r="V210" s="81"/>
      <c r="W210" s="490"/>
      <c r="X210" s="42"/>
      <c r="Y210" s="44"/>
    </row>
    <row r="211" spans="1:25" s="18" customFormat="1" ht="15" hidden="1" customHeight="1">
      <c r="A211" s="127" t="s">
        <v>277</v>
      </c>
      <c r="B211" s="92" t="s">
        <v>688</v>
      </c>
      <c r="C211" s="808" t="s">
        <v>820</v>
      </c>
      <c r="D211" s="809"/>
      <c r="E211" s="809"/>
      <c r="F211" s="416">
        <f>F212+F213+F214+F215+F216+F217+F218+F219+F220+F221+F222</f>
        <v>0</v>
      </c>
      <c r="G211" s="416">
        <f>G212+G213+G214+G215+G216+G217+G218+G219+G220+G221+G222</f>
        <v>0</v>
      </c>
      <c r="H211" s="592">
        <f>H212+H213+H214+H215+H216+H217+H218+H219+H220+H221+H222</f>
        <v>0</v>
      </c>
      <c r="I211" s="481">
        <f>I212+I213+I214+I215+I216+I217+I218+I219+I220+I221+I222</f>
        <v>0</v>
      </c>
      <c r="J211" s="97">
        <f t="shared" ref="J211:L211" si="137">J212+J213+J214+J215+J216+J217+J218+J219+J220+J221+J222</f>
        <v>0</v>
      </c>
      <c r="K211" s="95">
        <f t="shared" si="137"/>
        <v>0</v>
      </c>
      <c r="L211" s="95">
        <f t="shared" si="137"/>
        <v>0</v>
      </c>
      <c r="M211" s="94">
        <f t="shared" ref="M211:Y211" si="138">M212+M213+M214+M215+M216+M217+M218+M219+M220+M221+M222</f>
        <v>0</v>
      </c>
      <c r="N211" s="95">
        <f t="shared" si="138"/>
        <v>0</v>
      </c>
      <c r="O211" s="95">
        <f t="shared" si="138"/>
        <v>0</v>
      </c>
      <c r="P211" s="95">
        <f t="shared" si="138"/>
        <v>0</v>
      </c>
      <c r="Q211" s="98">
        <f t="shared" si="138"/>
        <v>0</v>
      </c>
      <c r="R211" s="550">
        <f t="shared" si="138"/>
        <v>0</v>
      </c>
      <c r="S211" s="539">
        <f t="shared" si="128"/>
        <v>0</v>
      </c>
      <c r="T211" s="445">
        <f t="shared" si="138"/>
        <v>0</v>
      </c>
      <c r="U211" s="95">
        <f t="shared" si="138"/>
        <v>0</v>
      </c>
      <c r="V211" s="98">
        <f t="shared" si="138"/>
        <v>0</v>
      </c>
      <c r="W211" s="489">
        <f t="shared" si="138"/>
        <v>0</v>
      </c>
      <c r="X211" s="97">
        <f t="shared" si="138"/>
        <v>0</v>
      </c>
      <c r="Y211" s="99">
        <f t="shared" si="138"/>
        <v>0</v>
      </c>
    </row>
    <row r="212" spans="1:25" ht="15.75" hidden="1" thickBot="1">
      <c r="B212" s="55"/>
      <c r="C212" s="2"/>
      <c r="D212" s="764" t="s">
        <v>372</v>
      </c>
      <c r="E212" s="764"/>
      <c r="F212" s="406">
        <f t="shared" ref="F212:F224" si="139">SUM(L212:X212)</f>
        <v>0</v>
      </c>
      <c r="G212" s="406">
        <f t="shared" ref="G212:H224" si="140">SUM(L212:X212)</f>
        <v>0</v>
      </c>
      <c r="H212" s="582">
        <f t="shared" si="140"/>
        <v>0</v>
      </c>
      <c r="I212" s="471">
        <f t="shared" ref="I212:I224" si="141">SUM(M212:Y212)</f>
        <v>0</v>
      </c>
      <c r="J212" s="42"/>
      <c r="K212" s="1"/>
      <c r="L212" s="1"/>
      <c r="M212" s="75"/>
      <c r="N212" s="1"/>
      <c r="O212" s="1"/>
      <c r="P212" s="1"/>
      <c r="Q212" s="81"/>
      <c r="R212" s="552"/>
      <c r="S212" s="541">
        <f t="shared" si="128"/>
        <v>0</v>
      </c>
      <c r="T212" s="447"/>
      <c r="U212" s="1"/>
      <c r="V212" s="81"/>
      <c r="W212" s="490"/>
      <c r="X212" s="42"/>
      <c r="Y212" s="44"/>
    </row>
    <row r="213" spans="1:25" ht="15.75" hidden="1" thickBot="1">
      <c r="B213" s="55"/>
      <c r="C213" s="2"/>
      <c r="D213" s="764" t="s">
        <v>821</v>
      </c>
      <c r="E213" s="764"/>
      <c r="F213" s="406">
        <f t="shared" si="139"/>
        <v>0</v>
      </c>
      <c r="G213" s="406">
        <f t="shared" si="140"/>
        <v>0</v>
      </c>
      <c r="H213" s="582">
        <f t="shared" si="140"/>
        <v>0</v>
      </c>
      <c r="I213" s="471">
        <f t="shared" si="141"/>
        <v>0</v>
      </c>
      <c r="J213" s="42"/>
      <c r="K213" s="1"/>
      <c r="L213" s="1"/>
      <c r="M213" s="75"/>
      <c r="N213" s="1"/>
      <c r="O213" s="1"/>
      <c r="P213" s="1"/>
      <c r="Q213" s="81"/>
      <c r="R213" s="552"/>
      <c r="S213" s="541">
        <f t="shared" si="128"/>
        <v>0</v>
      </c>
      <c r="T213" s="447"/>
      <c r="U213" s="1"/>
      <c r="V213" s="81"/>
      <c r="W213" s="490"/>
      <c r="X213" s="42"/>
      <c r="Y213" s="44"/>
    </row>
    <row r="214" spans="1:25" ht="15.75" hidden="1" thickBot="1">
      <c r="B214" s="55"/>
      <c r="C214" s="2"/>
      <c r="D214" s="764" t="s">
        <v>375</v>
      </c>
      <c r="E214" s="764"/>
      <c r="F214" s="406">
        <f t="shared" si="139"/>
        <v>0</v>
      </c>
      <c r="G214" s="406">
        <f t="shared" si="140"/>
        <v>0</v>
      </c>
      <c r="H214" s="582">
        <f t="shared" si="140"/>
        <v>0</v>
      </c>
      <c r="I214" s="471">
        <f t="shared" si="141"/>
        <v>0</v>
      </c>
      <c r="J214" s="42"/>
      <c r="K214" s="1"/>
      <c r="L214" s="1"/>
      <c r="M214" s="75"/>
      <c r="N214" s="1"/>
      <c r="O214" s="1"/>
      <c r="P214" s="1"/>
      <c r="Q214" s="81"/>
      <c r="R214" s="552"/>
      <c r="S214" s="541">
        <f t="shared" si="128"/>
        <v>0</v>
      </c>
      <c r="T214" s="447"/>
      <c r="U214" s="1"/>
      <c r="V214" s="81"/>
      <c r="W214" s="490"/>
      <c r="X214" s="42"/>
      <c r="Y214" s="44"/>
    </row>
    <row r="215" spans="1:25" ht="15.75" hidden="1" thickBot="1">
      <c r="B215" s="55"/>
      <c r="C215" s="2"/>
      <c r="D215" s="764" t="s">
        <v>373</v>
      </c>
      <c r="E215" s="764"/>
      <c r="F215" s="406">
        <f t="shared" si="139"/>
        <v>0</v>
      </c>
      <c r="G215" s="406">
        <f t="shared" si="140"/>
        <v>0</v>
      </c>
      <c r="H215" s="582">
        <f t="shared" si="140"/>
        <v>0</v>
      </c>
      <c r="I215" s="471">
        <f t="shared" si="141"/>
        <v>0</v>
      </c>
      <c r="J215" s="42"/>
      <c r="K215" s="1"/>
      <c r="L215" s="1"/>
      <c r="M215" s="75"/>
      <c r="N215" s="1"/>
      <c r="O215" s="1"/>
      <c r="P215" s="1"/>
      <c r="Q215" s="81"/>
      <c r="R215" s="552"/>
      <c r="S215" s="541">
        <f t="shared" si="128"/>
        <v>0</v>
      </c>
      <c r="T215" s="447"/>
      <c r="U215" s="1"/>
      <c r="V215" s="81"/>
      <c r="W215" s="490"/>
      <c r="X215" s="42"/>
      <c r="Y215" s="44"/>
    </row>
    <row r="216" spans="1:25" ht="15.75" hidden="1" thickBot="1">
      <c r="B216" s="55"/>
      <c r="C216" s="2"/>
      <c r="D216" s="764" t="s">
        <v>822</v>
      </c>
      <c r="E216" s="764"/>
      <c r="F216" s="406">
        <f t="shared" si="139"/>
        <v>0</v>
      </c>
      <c r="G216" s="406">
        <f t="shared" si="140"/>
        <v>0</v>
      </c>
      <c r="H216" s="582">
        <f t="shared" si="140"/>
        <v>0</v>
      </c>
      <c r="I216" s="471">
        <f t="shared" si="141"/>
        <v>0</v>
      </c>
      <c r="J216" s="42"/>
      <c r="K216" s="1"/>
      <c r="L216" s="1"/>
      <c r="M216" s="75"/>
      <c r="N216" s="1"/>
      <c r="O216" s="1"/>
      <c r="P216" s="1"/>
      <c r="Q216" s="81"/>
      <c r="R216" s="552"/>
      <c r="S216" s="541">
        <f t="shared" si="128"/>
        <v>0</v>
      </c>
      <c r="T216" s="447"/>
      <c r="U216" s="1"/>
      <c r="V216" s="81"/>
      <c r="W216" s="490"/>
      <c r="X216" s="42"/>
      <c r="Y216" s="44"/>
    </row>
    <row r="217" spans="1:25" ht="25.5" hidden="1" customHeight="1">
      <c r="B217" s="55"/>
      <c r="C217" s="2"/>
      <c r="D217" s="735" t="s">
        <v>537</v>
      </c>
      <c r="E217" s="735"/>
      <c r="F217" s="409">
        <f t="shared" si="139"/>
        <v>0</v>
      </c>
      <c r="G217" s="409">
        <f t="shared" si="140"/>
        <v>0</v>
      </c>
      <c r="H217" s="585">
        <f t="shared" si="140"/>
        <v>0</v>
      </c>
      <c r="I217" s="474">
        <f t="shared" si="141"/>
        <v>0</v>
      </c>
      <c r="J217" s="42"/>
      <c r="K217" s="1"/>
      <c r="L217" s="1"/>
      <c r="M217" s="75"/>
      <c r="N217" s="1"/>
      <c r="O217" s="1"/>
      <c r="P217" s="1"/>
      <c r="Q217" s="81"/>
      <c r="R217" s="552"/>
      <c r="S217" s="541">
        <f t="shared" si="128"/>
        <v>0</v>
      </c>
      <c r="T217" s="447"/>
      <c r="U217" s="1"/>
      <c r="V217" s="81"/>
      <c r="W217" s="490"/>
      <c r="X217" s="42"/>
      <c r="Y217" s="44"/>
    </row>
    <row r="218" spans="1:25" ht="25.5" hidden="1" customHeight="1">
      <c r="B218" s="55"/>
      <c r="C218" s="2"/>
      <c r="D218" s="735" t="s">
        <v>540</v>
      </c>
      <c r="E218" s="735"/>
      <c r="F218" s="409">
        <f t="shared" si="139"/>
        <v>0</v>
      </c>
      <c r="G218" s="409">
        <f t="shared" si="140"/>
        <v>0</v>
      </c>
      <c r="H218" s="585">
        <f t="shared" si="140"/>
        <v>0</v>
      </c>
      <c r="I218" s="474">
        <f t="shared" si="141"/>
        <v>0</v>
      </c>
      <c r="J218" s="42"/>
      <c r="K218" s="1"/>
      <c r="L218" s="1"/>
      <c r="M218" s="75"/>
      <c r="N218" s="1"/>
      <c r="O218" s="1"/>
      <c r="P218" s="1"/>
      <c r="Q218" s="81"/>
      <c r="R218" s="552"/>
      <c r="S218" s="541">
        <f t="shared" si="128"/>
        <v>0</v>
      </c>
      <c r="T218" s="447"/>
      <c r="U218" s="1"/>
      <c r="V218" s="81"/>
      <c r="W218" s="490"/>
      <c r="X218" s="42"/>
      <c r="Y218" s="44"/>
    </row>
    <row r="219" spans="1:25" ht="15.75" hidden="1" thickBot="1">
      <c r="B219" s="55"/>
      <c r="C219" s="2"/>
      <c r="D219" s="764" t="s">
        <v>823</v>
      </c>
      <c r="E219" s="764"/>
      <c r="F219" s="406">
        <f t="shared" si="139"/>
        <v>0</v>
      </c>
      <c r="G219" s="406">
        <f t="shared" si="140"/>
        <v>0</v>
      </c>
      <c r="H219" s="582">
        <f t="shared" si="140"/>
        <v>0</v>
      </c>
      <c r="I219" s="471">
        <f t="shared" si="141"/>
        <v>0</v>
      </c>
      <c r="J219" s="42"/>
      <c r="K219" s="1"/>
      <c r="L219" s="1"/>
      <c r="M219" s="75"/>
      <c r="N219" s="1"/>
      <c r="O219" s="1"/>
      <c r="P219" s="1"/>
      <c r="Q219" s="81"/>
      <c r="R219" s="552"/>
      <c r="S219" s="541">
        <f t="shared" si="128"/>
        <v>0</v>
      </c>
      <c r="T219" s="447"/>
      <c r="U219" s="1"/>
      <c r="V219" s="81"/>
      <c r="W219" s="490"/>
      <c r="X219" s="42"/>
      <c r="Y219" s="44"/>
    </row>
    <row r="220" spans="1:25" ht="15.75" hidden="1" thickBot="1">
      <c r="B220" s="55"/>
      <c r="C220" s="2"/>
      <c r="D220" s="764" t="s">
        <v>374</v>
      </c>
      <c r="E220" s="764"/>
      <c r="F220" s="406">
        <f t="shared" si="139"/>
        <v>0</v>
      </c>
      <c r="G220" s="406">
        <f t="shared" si="140"/>
        <v>0</v>
      </c>
      <c r="H220" s="582">
        <f t="shared" si="140"/>
        <v>0</v>
      </c>
      <c r="I220" s="471">
        <f t="shared" si="141"/>
        <v>0</v>
      </c>
      <c r="J220" s="42"/>
      <c r="K220" s="1"/>
      <c r="L220" s="1"/>
      <c r="M220" s="75"/>
      <c r="N220" s="1"/>
      <c r="O220" s="1"/>
      <c r="P220" s="1"/>
      <c r="Q220" s="81"/>
      <c r="R220" s="552"/>
      <c r="S220" s="541">
        <f t="shared" si="128"/>
        <v>0</v>
      </c>
      <c r="T220" s="447"/>
      <c r="U220" s="1"/>
      <c r="V220" s="81"/>
      <c r="W220" s="490"/>
      <c r="X220" s="42"/>
      <c r="Y220" s="44"/>
    </row>
    <row r="221" spans="1:25" ht="15.75" hidden="1" thickBot="1">
      <c r="B221" s="55"/>
      <c r="C221" s="2"/>
      <c r="D221" s="764" t="s">
        <v>824</v>
      </c>
      <c r="E221" s="764"/>
      <c r="F221" s="406">
        <f t="shared" si="139"/>
        <v>0</v>
      </c>
      <c r="G221" s="406">
        <f t="shared" si="140"/>
        <v>0</v>
      </c>
      <c r="H221" s="582">
        <f t="shared" si="140"/>
        <v>0</v>
      </c>
      <c r="I221" s="471">
        <f t="shared" si="141"/>
        <v>0</v>
      </c>
      <c r="J221" s="42"/>
      <c r="K221" s="1"/>
      <c r="L221" s="1"/>
      <c r="M221" s="75"/>
      <c r="N221" s="1"/>
      <c r="O221" s="1"/>
      <c r="P221" s="1"/>
      <c r="Q221" s="81"/>
      <c r="R221" s="552"/>
      <c r="S221" s="541">
        <f t="shared" si="128"/>
        <v>0</v>
      </c>
      <c r="T221" s="447"/>
      <c r="U221" s="1"/>
      <c r="V221" s="81"/>
      <c r="W221" s="490"/>
      <c r="X221" s="42"/>
      <c r="Y221" s="44"/>
    </row>
    <row r="222" spans="1:25" ht="15.75" hidden="1" thickBot="1">
      <c r="B222" s="55"/>
      <c r="C222" s="2"/>
      <c r="D222" s="764" t="s">
        <v>566</v>
      </c>
      <c r="E222" s="764"/>
      <c r="F222" s="406">
        <f t="shared" si="139"/>
        <v>0</v>
      </c>
      <c r="G222" s="406">
        <f t="shared" si="140"/>
        <v>0</v>
      </c>
      <c r="H222" s="582">
        <f t="shared" si="140"/>
        <v>0</v>
      </c>
      <c r="I222" s="471">
        <f t="shared" si="141"/>
        <v>0</v>
      </c>
      <c r="J222" s="42"/>
      <c r="K222" s="1"/>
      <c r="L222" s="1"/>
      <c r="M222" s="75"/>
      <c r="N222" s="1"/>
      <c r="O222" s="1"/>
      <c r="P222" s="1"/>
      <c r="Q222" s="81"/>
      <c r="R222" s="552"/>
      <c r="S222" s="541">
        <f t="shared" si="128"/>
        <v>0</v>
      </c>
      <c r="T222" s="447"/>
      <c r="U222" s="1"/>
      <c r="V222" s="81"/>
      <c r="W222" s="490"/>
      <c r="X222" s="42"/>
      <c r="Y222" s="44"/>
    </row>
    <row r="223" spans="1:25" s="18" customFormat="1" ht="15.75" hidden="1" thickBot="1">
      <c r="A223" s="127" t="s">
        <v>278</v>
      </c>
      <c r="B223" s="92" t="s">
        <v>689</v>
      </c>
      <c r="C223" s="769" t="s">
        <v>279</v>
      </c>
      <c r="D223" s="770"/>
      <c r="E223" s="770"/>
      <c r="F223" s="399">
        <f t="shared" si="139"/>
        <v>0</v>
      </c>
      <c r="G223" s="399">
        <f t="shared" si="140"/>
        <v>0</v>
      </c>
      <c r="H223" s="575">
        <f t="shared" si="140"/>
        <v>0</v>
      </c>
      <c r="I223" s="462">
        <f t="shared" si="141"/>
        <v>0</v>
      </c>
      <c r="J223" s="97"/>
      <c r="K223" s="95"/>
      <c r="L223" s="95"/>
      <c r="M223" s="94"/>
      <c r="N223" s="95"/>
      <c r="O223" s="95"/>
      <c r="P223" s="95"/>
      <c r="Q223" s="98"/>
      <c r="R223" s="550"/>
      <c r="S223" s="539">
        <f t="shared" si="128"/>
        <v>0</v>
      </c>
      <c r="T223" s="445"/>
      <c r="U223" s="95"/>
      <c r="V223" s="98"/>
      <c r="W223" s="489"/>
      <c r="X223" s="97"/>
      <c r="Y223" s="99"/>
    </row>
    <row r="224" spans="1:25" s="18" customFormat="1" ht="15.75" hidden="1" thickBot="1">
      <c r="A224" s="127" t="s">
        <v>280</v>
      </c>
      <c r="B224" s="92" t="s">
        <v>690</v>
      </c>
      <c r="C224" s="769" t="s">
        <v>281</v>
      </c>
      <c r="D224" s="770"/>
      <c r="E224" s="770"/>
      <c r="F224" s="399">
        <f t="shared" si="139"/>
        <v>0</v>
      </c>
      <c r="G224" s="399">
        <f t="shared" si="140"/>
        <v>0</v>
      </c>
      <c r="H224" s="575">
        <f t="shared" si="140"/>
        <v>0</v>
      </c>
      <c r="I224" s="462">
        <f t="shared" si="141"/>
        <v>0</v>
      </c>
      <c r="J224" s="97"/>
      <c r="K224" s="95"/>
      <c r="L224" s="95"/>
      <c r="M224" s="94"/>
      <c r="N224" s="95"/>
      <c r="O224" s="95"/>
      <c r="P224" s="95"/>
      <c r="Q224" s="98"/>
      <c r="R224" s="550"/>
      <c r="S224" s="539">
        <f t="shared" si="128"/>
        <v>0</v>
      </c>
      <c r="T224" s="445"/>
      <c r="U224" s="95"/>
      <c r="V224" s="98"/>
      <c r="W224" s="489"/>
      <c r="X224" s="97"/>
      <c r="Y224" s="99"/>
    </row>
    <row r="225" spans="1:25" s="18" customFormat="1" ht="15.75" hidden="1" thickBot="1">
      <c r="A225" s="127" t="s">
        <v>282</v>
      </c>
      <c r="B225" s="92" t="s">
        <v>691</v>
      </c>
      <c r="C225" s="769" t="s">
        <v>283</v>
      </c>
      <c r="D225" s="770"/>
      <c r="E225" s="770"/>
      <c r="F225" s="399">
        <f>F226+F227+F228+F229+F230+F231+F232+F233+F234+F235</f>
        <v>0</v>
      </c>
      <c r="G225" s="399">
        <f>G226+G227+G228+G229+G230+G231+G232+G233+G234+G235</f>
        <v>0</v>
      </c>
      <c r="H225" s="575">
        <f>H226+H227+H228+H229+H230+H231+H232+H233+H234+H235</f>
        <v>0</v>
      </c>
      <c r="I225" s="462">
        <f>I226+I227+I228+I229+I230+I231+I232+I233+I234+I235</f>
        <v>0</v>
      </c>
      <c r="J225" s="97">
        <f t="shared" ref="J225:L225" si="142">J226+J227+J228+J229+J230+J231+J232+J233+J234+J235</f>
        <v>0</v>
      </c>
      <c r="K225" s="95">
        <f t="shared" si="142"/>
        <v>0</v>
      </c>
      <c r="L225" s="95">
        <f t="shared" si="142"/>
        <v>0</v>
      </c>
      <c r="M225" s="94">
        <f t="shared" ref="M225:Y225" si="143">M226+M227+M228+M229+M230+M231+M232+M233+M234+M235</f>
        <v>0</v>
      </c>
      <c r="N225" s="95">
        <f t="shared" si="143"/>
        <v>0</v>
      </c>
      <c r="O225" s="95">
        <f t="shared" si="143"/>
        <v>0</v>
      </c>
      <c r="P225" s="95">
        <f t="shared" si="143"/>
        <v>0</v>
      </c>
      <c r="Q225" s="98">
        <f t="shared" si="143"/>
        <v>0</v>
      </c>
      <c r="R225" s="550">
        <f t="shared" si="143"/>
        <v>0</v>
      </c>
      <c r="S225" s="539">
        <f t="shared" si="128"/>
        <v>0</v>
      </c>
      <c r="T225" s="445">
        <f t="shared" si="143"/>
        <v>0</v>
      </c>
      <c r="U225" s="95">
        <f t="shared" si="143"/>
        <v>0</v>
      </c>
      <c r="V225" s="98">
        <f t="shared" si="143"/>
        <v>0</v>
      </c>
      <c r="W225" s="489">
        <f t="shared" si="143"/>
        <v>0</v>
      </c>
      <c r="X225" s="97">
        <f t="shared" si="143"/>
        <v>0</v>
      </c>
      <c r="Y225" s="99">
        <f t="shared" si="143"/>
        <v>0</v>
      </c>
    </row>
    <row r="226" spans="1:25" ht="15.75" hidden="1" thickBot="1">
      <c r="B226" s="55"/>
      <c r="C226" s="2"/>
      <c r="D226" s="764" t="s">
        <v>376</v>
      </c>
      <c r="E226" s="764"/>
      <c r="F226" s="406">
        <f t="shared" ref="F226:F235" si="144">SUM(L226:X226)</f>
        <v>0</v>
      </c>
      <c r="G226" s="406">
        <f t="shared" ref="G226:H235" si="145">SUM(L226:X226)</f>
        <v>0</v>
      </c>
      <c r="H226" s="582">
        <f t="shared" si="145"/>
        <v>0</v>
      </c>
      <c r="I226" s="471">
        <f t="shared" ref="I226:I235" si="146">SUM(M226:Y226)</f>
        <v>0</v>
      </c>
      <c r="J226" s="42"/>
      <c r="K226" s="1"/>
      <c r="L226" s="1"/>
      <c r="M226" s="75"/>
      <c r="N226" s="1"/>
      <c r="O226" s="1"/>
      <c r="P226" s="1"/>
      <c r="Q226" s="81"/>
      <c r="R226" s="552"/>
      <c r="S226" s="541">
        <f t="shared" si="128"/>
        <v>0</v>
      </c>
      <c r="T226" s="447"/>
      <c r="U226" s="1"/>
      <c r="V226" s="81"/>
      <c r="W226" s="490"/>
      <c r="X226" s="42"/>
      <c r="Y226" s="44"/>
    </row>
    <row r="227" spans="1:25" ht="15.75" hidden="1" thickBot="1">
      <c r="B227" s="55"/>
      <c r="C227" s="2"/>
      <c r="D227" s="764" t="s">
        <v>377</v>
      </c>
      <c r="E227" s="764"/>
      <c r="F227" s="406">
        <f t="shared" si="144"/>
        <v>0</v>
      </c>
      <c r="G227" s="406">
        <f t="shared" si="145"/>
        <v>0</v>
      </c>
      <c r="H227" s="582">
        <f t="shared" si="145"/>
        <v>0</v>
      </c>
      <c r="I227" s="471">
        <f t="shared" si="146"/>
        <v>0</v>
      </c>
      <c r="J227" s="42"/>
      <c r="K227" s="1"/>
      <c r="L227" s="1"/>
      <c r="M227" s="75"/>
      <c r="N227" s="1"/>
      <c r="O227" s="1"/>
      <c r="P227" s="1"/>
      <c r="Q227" s="81"/>
      <c r="R227" s="552"/>
      <c r="S227" s="541">
        <f t="shared" si="128"/>
        <v>0</v>
      </c>
      <c r="T227" s="447"/>
      <c r="U227" s="1"/>
      <c r="V227" s="81"/>
      <c r="W227" s="490"/>
      <c r="X227" s="42"/>
      <c r="Y227" s="44"/>
    </row>
    <row r="228" spans="1:25" ht="15.75" hidden="1" thickBot="1">
      <c r="B228" s="55"/>
      <c r="C228" s="2"/>
      <c r="D228" s="764" t="s">
        <v>378</v>
      </c>
      <c r="E228" s="764"/>
      <c r="F228" s="406">
        <f t="shared" si="144"/>
        <v>0</v>
      </c>
      <c r="G228" s="406">
        <f t="shared" si="145"/>
        <v>0</v>
      </c>
      <c r="H228" s="582">
        <f t="shared" si="145"/>
        <v>0</v>
      </c>
      <c r="I228" s="471">
        <f t="shared" si="146"/>
        <v>0</v>
      </c>
      <c r="J228" s="42"/>
      <c r="K228" s="1"/>
      <c r="L228" s="1"/>
      <c r="M228" s="75"/>
      <c r="N228" s="1"/>
      <c r="O228" s="1"/>
      <c r="P228" s="1"/>
      <c r="Q228" s="81"/>
      <c r="R228" s="552"/>
      <c r="S228" s="541">
        <f t="shared" si="128"/>
        <v>0</v>
      </c>
      <c r="T228" s="447"/>
      <c r="U228" s="1"/>
      <c r="V228" s="81"/>
      <c r="W228" s="490"/>
      <c r="X228" s="42"/>
      <c r="Y228" s="44"/>
    </row>
    <row r="229" spans="1:25" ht="15.75" hidden="1" thickBot="1">
      <c r="B229" s="55"/>
      <c r="C229" s="2"/>
      <c r="D229" s="764" t="s">
        <v>379</v>
      </c>
      <c r="E229" s="764"/>
      <c r="F229" s="406">
        <f t="shared" si="144"/>
        <v>0</v>
      </c>
      <c r="G229" s="406">
        <f t="shared" si="145"/>
        <v>0</v>
      </c>
      <c r="H229" s="582">
        <f t="shared" si="145"/>
        <v>0</v>
      </c>
      <c r="I229" s="471">
        <f t="shared" si="146"/>
        <v>0</v>
      </c>
      <c r="J229" s="42"/>
      <c r="K229" s="1"/>
      <c r="L229" s="1"/>
      <c r="M229" s="75"/>
      <c r="N229" s="1"/>
      <c r="O229" s="1"/>
      <c r="P229" s="1"/>
      <c r="Q229" s="81"/>
      <c r="R229" s="552"/>
      <c r="S229" s="541">
        <f t="shared" si="128"/>
        <v>0</v>
      </c>
      <c r="T229" s="447"/>
      <c r="U229" s="1"/>
      <c r="V229" s="81"/>
      <c r="W229" s="490"/>
      <c r="X229" s="42"/>
      <c r="Y229" s="44"/>
    </row>
    <row r="230" spans="1:25" ht="15.75" hidden="1" thickBot="1">
      <c r="B230" s="55"/>
      <c r="C230" s="2"/>
      <c r="D230" s="764" t="s">
        <v>380</v>
      </c>
      <c r="E230" s="764"/>
      <c r="F230" s="406">
        <f t="shared" si="144"/>
        <v>0</v>
      </c>
      <c r="G230" s="406">
        <f t="shared" si="145"/>
        <v>0</v>
      </c>
      <c r="H230" s="582">
        <f t="shared" si="145"/>
        <v>0</v>
      </c>
      <c r="I230" s="471">
        <f t="shared" si="146"/>
        <v>0</v>
      </c>
      <c r="J230" s="42"/>
      <c r="K230" s="1"/>
      <c r="L230" s="1"/>
      <c r="M230" s="75"/>
      <c r="N230" s="1"/>
      <c r="O230" s="1"/>
      <c r="P230" s="1"/>
      <c r="Q230" s="81"/>
      <c r="R230" s="552"/>
      <c r="S230" s="541">
        <f t="shared" si="128"/>
        <v>0</v>
      </c>
      <c r="T230" s="447"/>
      <c r="U230" s="1"/>
      <c r="V230" s="81"/>
      <c r="W230" s="490"/>
      <c r="X230" s="42"/>
      <c r="Y230" s="44"/>
    </row>
    <row r="231" spans="1:25" ht="25.5" hidden="1" customHeight="1">
      <c r="B231" s="55"/>
      <c r="C231" s="2"/>
      <c r="D231" s="735" t="s">
        <v>538</v>
      </c>
      <c r="E231" s="735"/>
      <c r="F231" s="409">
        <f t="shared" si="144"/>
        <v>0</v>
      </c>
      <c r="G231" s="409">
        <f t="shared" si="145"/>
        <v>0</v>
      </c>
      <c r="H231" s="585">
        <f t="shared" si="145"/>
        <v>0</v>
      </c>
      <c r="I231" s="474">
        <f t="shared" si="146"/>
        <v>0</v>
      </c>
      <c r="J231" s="42"/>
      <c r="K231" s="1"/>
      <c r="L231" s="1"/>
      <c r="M231" s="75"/>
      <c r="N231" s="1"/>
      <c r="O231" s="1"/>
      <c r="P231" s="1"/>
      <c r="Q231" s="81"/>
      <c r="R231" s="552"/>
      <c r="S231" s="541">
        <f t="shared" si="128"/>
        <v>0</v>
      </c>
      <c r="T231" s="447"/>
      <c r="U231" s="1"/>
      <c r="V231" s="81"/>
      <c r="W231" s="490"/>
      <c r="X231" s="42"/>
      <c r="Y231" s="44"/>
    </row>
    <row r="232" spans="1:25" ht="25.5" hidden="1" customHeight="1">
      <c r="B232" s="55"/>
      <c r="C232" s="2"/>
      <c r="D232" s="735" t="s">
        <v>541</v>
      </c>
      <c r="E232" s="735"/>
      <c r="F232" s="409">
        <f t="shared" si="144"/>
        <v>0</v>
      </c>
      <c r="G232" s="409">
        <f t="shared" si="145"/>
        <v>0</v>
      </c>
      <c r="H232" s="585">
        <f t="shared" si="145"/>
        <v>0</v>
      </c>
      <c r="I232" s="474">
        <f t="shared" si="146"/>
        <v>0</v>
      </c>
      <c r="J232" s="42"/>
      <c r="K232" s="1"/>
      <c r="L232" s="1"/>
      <c r="M232" s="75"/>
      <c r="N232" s="1"/>
      <c r="O232" s="1"/>
      <c r="P232" s="1"/>
      <c r="Q232" s="81"/>
      <c r="R232" s="552"/>
      <c r="S232" s="541">
        <f t="shared" si="128"/>
        <v>0</v>
      </c>
      <c r="T232" s="447"/>
      <c r="U232" s="1"/>
      <c r="V232" s="81"/>
      <c r="W232" s="490"/>
      <c r="X232" s="42"/>
      <c r="Y232" s="44"/>
    </row>
    <row r="233" spans="1:25" ht="15.75" hidden="1" thickBot="1">
      <c r="B233" s="55"/>
      <c r="C233" s="2"/>
      <c r="D233" s="764" t="s">
        <v>381</v>
      </c>
      <c r="E233" s="764"/>
      <c r="F233" s="406">
        <f t="shared" si="144"/>
        <v>0</v>
      </c>
      <c r="G233" s="406">
        <f t="shared" si="145"/>
        <v>0</v>
      </c>
      <c r="H233" s="582">
        <f t="shared" si="145"/>
        <v>0</v>
      </c>
      <c r="I233" s="471">
        <f t="shared" si="146"/>
        <v>0</v>
      </c>
      <c r="J233" s="42"/>
      <c r="K233" s="1"/>
      <c r="L233" s="1"/>
      <c r="M233" s="75"/>
      <c r="N233" s="1"/>
      <c r="O233" s="1"/>
      <c r="P233" s="1"/>
      <c r="Q233" s="81"/>
      <c r="R233" s="552"/>
      <c r="S233" s="541">
        <f t="shared" si="128"/>
        <v>0</v>
      </c>
      <c r="T233" s="447"/>
      <c r="U233" s="1"/>
      <c r="V233" s="81"/>
      <c r="W233" s="490"/>
      <c r="X233" s="42"/>
      <c r="Y233" s="44"/>
    </row>
    <row r="234" spans="1:25" ht="15.75" hidden="1" thickBot="1">
      <c r="B234" s="55"/>
      <c r="C234" s="2"/>
      <c r="D234" s="764" t="s">
        <v>382</v>
      </c>
      <c r="E234" s="764"/>
      <c r="F234" s="406">
        <f t="shared" si="144"/>
        <v>0</v>
      </c>
      <c r="G234" s="406">
        <f t="shared" si="145"/>
        <v>0</v>
      </c>
      <c r="H234" s="582">
        <f t="shared" si="145"/>
        <v>0</v>
      </c>
      <c r="I234" s="471">
        <f t="shared" si="146"/>
        <v>0</v>
      </c>
      <c r="J234" s="42"/>
      <c r="K234" s="1"/>
      <c r="L234" s="1"/>
      <c r="M234" s="75"/>
      <c r="N234" s="1"/>
      <c r="O234" s="1"/>
      <c r="P234" s="1"/>
      <c r="Q234" s="81"/>
      <c r="R234" s="552"/>
      <c r="S234" s="541">
        <f t="shared" si="128"/>
        <v>0</v>
      </c>
      <c r="T234" s="447"/>
      <c r="U234" s="1"/>
      <c r="V234" s="81"/>
      <c r="W234" s="490"/>
      <c r="X234" s="42"/>
      <c r="Y234" s="44"/>
    </row>
    <row r="235" spans="1:25" ht="15.75" hidden="1" thickBot="1">
      <c r="B235" s="57"/>
      <c r="C235" s="20"/>
      <c r="D235" s="772" t="s">
        <v>567</v>
      </c>
      <c r="E235" s="772"/>
      <c r="F235" s="417">
        <f t="shared" si="144"/>
        <v>0</v>
      </c>
      <c r="G235" s="417">
        <f t="shared" si="145"/>
        <v>0</v>
      </c>
      <c r="H235" s="593">
        <f t="shared" si="145"/>
        <v>0</v>
      </c>
      <c r="I235" s="482">
        <f t="shared" si="146"/>
        <v>0</v>
      </c>
      <c r="J235" s="42"/>
      <c r="K235" s="1"/>
      <c r="L235" s="1"/>
      <c r="M235" s="75"/>
      <c r="N235" s="1"/>
      <c r="O235" s="1"/>
      <c r="P235" s="1"/>
      <c r="Q235" s="81"/>
      <c r="R235" s="552"/>
      <c r="S235" s="541">
        <f t="shared" si="128"/>
        <v>0</v>
      </c>
      <c r="T235" s="447"/>
      <c r="U235" s="1"/>
      <c r="V235" s="81"/>
      <c r="W235" s="490"/>
      <c r="X235" s="42"/>
      <c r="Y235" s="44"/>
    </row>
    <row r="236" spans="1:25" ht="15.75" thickBot="1">
      <c r="B236" s="100" t="s">
        <v>284</v>
      </c>
      <c r="C236" s="773" t="s">
        <v>285</v>
      </c>
      <c r="D236" s="774"/>
      <c r="E236" s="774"/>
      <c r="F236" s="402">
        <f>F237+F258+F264+F265</f>
        <v>0</v>
      </c>
      <c r="G236" s="402">
        <f>G237+G258+G264+G265</f>
        <v>0</v>
      </c>
      <c r="H236" s="578">
        <f>H237+H258+H264+H265</f>
        <v>0</v>
      </c>
      <c r="I236" s="465">
        <f>I237+I258+I264+I265</f>
        <v>0</v>
      </c>
      <c r="J236" s="89">
        <f t="shared" ref="J236:L236" si="147">J237+J258+J264+J265</f>
        <v>0</v>
      </c>
      <c r="K236" s="87">
        <f t="shared" si="147"/>
        <v>0</v>
      </c>
      <c r="L236" s="87">
        <f t="shared" si="147"/>
        <v>0</v>
      </c>
      <c r="M236" s="86">
        <f t="shared" ref="M236:Y236" si="148">M237+M258+M264+M265</f>
        <v>0</v>
      </c>
      <c r="N236" s="87">
        <f t="shared" si="148"/>
        <v>0</v>
      </c>
      <c r="O236" s="87">
        <f t="shared" si="148"/>
        <v>0</v>
      </c>
      <c r="P236" s="87">
        <f t="shared" si="148"/>
        <v>0</v>
      </c>
      <c r="Q236" s="90">
        <f t="shared" si="148"/>
        <v>0</v>
      </c>
      <c r="R236" s="547">
        <f t="shared" si="148"/>
        <v>0</v>
      </c>
      <c r="S236" s="536">
        <f t="shared" si="128"/>
        <v>0</v>
      </c>
      <c r="T236" s="442">
        <f t="shared" si="148"/>
        <v>0</v>
      </c>
      <c r="U236" s="87">
        <f t="shared" si="148"/>
        <v>0</v>
      </c>
      <c r="V236" s="90">
        <f t="shared" si="148"/>
        <v>0</v>
      </c>
      <c r="W236" s="486">
        <f t="shared" si="148"/>
        <v>0</v>
      </c>
      <c r="X236" s="89">
        <f t="shared" si="148"/>
        <v>0</v>
      </c>
      <c r="Y236" s="91">
        <f t="shared" si="148"/>
        <v>0</v>
      </c>
    </row>
    <row r="237" spans="1:25" ht="15.75" hidden="1" thickBot="1">
      <c r="B237" s="116" t="s">
        <v>692</v>
      </c>
      <c r="C237" s="801" t="s">
        <v>286</v>
      </c>
      <c r="D237" s="802"/>
      <c r="E237" s="802"/>
      <c r="F237" s="397">
        <f>F238+F242+F249+F250+F251+F252+F253+F254+F255</f>
        <v>0</v>
      </c>
      <c r="G237" s="397">
        <f>G238+G242+G249+G250+G251+G252+G253+G254+G255</f>
        <v>0</v>
      </c>
      <c r="H237" s="573">
        <f>H238+H242+H249+H250+H251+H252+H253+H254+H255</f>
        <v>0</v>
      </c>
      <c r="I237" s="460">
        <f>I238+I242+I249+I250+I251+I252+I253+I254+I255</f>
        <v>0</v>
      </c>
      <c r="J237" s="121">
        <f t="shared" ref="J237:L237" si="149">J238+J242+J249+J250+J251+J252+J253+J254+J255</f>
        <v>0</v>
      </c>
      <c r="K237" s="119">
        <f t="shared" si="149"/>
        <v>0</v>
      </c>
      <c r="L237" s="119">
        <f t="shared" si="149"/>
        <v>0</v>
      </c>
      <c r="M237" s="118">
        <f t="shared" ref="M237:Y237" si="150">M238+M242+M249+M250+M251+M252+M253+M254+M255</f>
        <v>0</v>
      </c>
      <c r="N237" s="119">
        <f t="shared" si="150"/>
        <v>0</v>
      </c>
      <c r="O237" s="119">
        <f t="shared" si="150"/>
        <v>0</v>
      </c>
      <c r="P237" s="119">
        <f t="shared" si="150"/>
        <v>0</v>
      </c>
      <c r="Q237" s="122">
        <f t="shared" si="150"/>
        <v>0</v>
      </c>
      <c r="R237" s="548">
        <f t="shared" si="150"/>
        <v>0</v>
      </c>
      <c r="S237" s="537">
        <f t="shared" si="128"/>
        <v>0</v>
      </c>
      <c r="T237" s="443">
        <f t="shared" si="150"/>
        <v>0</v>
      </c>
      <c r="U237" s="119">
        <f t="shared" si="150"/>
        <v>0</v>
      </c>
      <c r="V237" s="122">
        <f t="shared" si="150"/>
        <v>0</v>
      </c>
      <c r="W237" s="487">
        <f t="shared" si="150"/>
        <v>0</v>
      </c>
      <c r="X237" s="121">
        <f t="shared" si="150"/>
        <v>0</v>
      </c>
      <c r="Y237" s="123">
        <f t="shared" si="150"/>
        <v>0</v>
      </c>
    </row>
    <row r="238" spans="1:25" s="18" customFormat="1" ht="15.75" hidden="1" thickBot="1">
      <c r="A238" s="127"/>
      <c r="B238" s="53" t="s">
        <v>693</v>
      </c>
      <c r="C238" s="799" t="s">
        <v>287</v>
      </c>
      <c r="D238" s="800"/>
      <c r="E238" s="800"/>
      <c r="F238" s="400">
        <f>F239+F240+F241</f>
        <v>0</v>
      </c>
      <c r="G238" s="400">
        <f>G239+G240+G241</f>
        <v>0</v>
      </c>
      <c r="H238" s="576">
        <f>H239+H240+H241</f>
        <v>0</v>
      </c>
      <c r="I238" s="463">
        <f>I239+I240+I241</f>
        <v>0</v>
      </c>
      <c r="J238" s="43">
        <f t="shared" ref="J238:L238" si="151">J239+J240+J241</f>
        <v>0</v>
      </c>
      <c r="K238" s="13">
        <f t="shared" si="151"/>
        <v>0</v>
      </c>
      <c r="L238" s="13">
        <f t="shared" si="151"/>
        <v>0</v>
      </c>
      <c r="M238" s="77">
        <f t="shared" ref="M238:Y238" si="152">M239+M240+M241</f>
        <v>0</v>
      </c>
      <c r="N238" s="13">
        <f t="shared" si="152"/>
        <v>0</v>
      </c>
      <c r="O238" s="13">
        <f t="shared" si="152"/>
        <v>0</v>
      </c>
      <c r="P238" s="13">
        <f t="shared" si="152"/>
        <v>0</v>
      </c>
      <c r="Q238" s="82">
        <f t="shared" si="152"/>
        <v>0</v>
      </c>
      <c r="R238" s="551">
        <f t="shared" si="152"/>
        <v>0</v>
      </c>
      <c r="S238" s="540">
        <f t="shared" si="128"/>
        <v>0</v>
      </c>
      <c r="T238" s="446">
        <f t="shared" si="152"/>
        <v>0</v>
      </c>
      <c r="U238" s="13">
        <f t="shared" si="152"/>
        <v>0</v>
      </c>
      <c r="V238" s="82">
        <f t="shared" si="152"/>
        <v>0</v>
      </c>
      <c r="W238" s="488">
        <f t="shared" si="152"/>
        <v>0</v>
      </c>
      <c r="X238" s="43">
        <f t="shared" si="152"/>
        <v>0</v>
      </c>
      <c r="Y238" s="45">
        <f t="shared" si="152"/>
        <v>0</v>
      </c>
    </row>
    <row r="239" spans="1:25" s="209" customFormat="1" ht="15.75" hidden="1" thickBot="1">
      <c r="A239" s="127" t="s">
        <v>288</v>
      </c>
      <c r="B239" s="189" t="s">
        <v>694</v>
      </c>
      <c r="C239" s="240"/>
      <c r="D239" s="803" t="s">
        <v>706</v>
      </c>
      <c r="E239" s="803"/>
      <c r="F239" s="418">
        <f>SUM(L239:X239)</f>
        <v>0</v>
      </c>
      <c r="G239" s="418">
        <f t="shared" ref="G239:H241" si="153">SUM(L239:X239)</f>
        <v>0</v>
      </c>
      <c r="H239" s="594">
        <f t="shared" si="153"/>
        <v>0</v>
      </c>
      <c r="I239" s="469">
        <f t="shared" ref="I239:I241" si="154">SUM(M239:Y239)</f>
        <v>0</v>
      </c>
      <c r="J239" s="192"/>
      <c r="K239" s="193"/>
      <c r="L239" s="193"/>
      <c r="M239" s="199"/>
      <c r="N239" s="193"/>
      <c r="O239" s="193"/>
      <c r="P239" s="193"/>
      <c r="Q239" s="194"/>
      <c r="R239" s="549"/>
      <c r="S239" s="538">
        <f t="shared" si="128"/>
        <v>0</v>
      </c>
      <c r="T239" s="444"/>
      <c r="U239" s="193"/>
      <c r="V239" s="194"/>
      <c r="W239" s="492"/>
      <c r="X239" s="192"/>
      <c r="Y239" s="195"/>
    </row>
    <row r="240" spans="1:25" s="209" customFormat="1" ht="15.75" hidden="1" thickBot="1">
      <c r="A240" s="127" t="s">
        <v>289</v>
      </c>
      <c r="B240" s="189" t="s">
        <v>695</v>
      </c>
      <c r="C240" s="198"/>
      <c r="D240" s="780" t="s">
        <v>707</v>
      </c>
      <c r="E240" s="780"/>
      <c r="F240" s="398">
        <f>SUM(L240:X240)</f>
        <v>0</v>
      </c>
      <c r="G240" s="398">
        <f t="shared" si="153"/>
        <v>0</v>
      </c>
      <c r="H240" s="574">
        <f t="shared" si="153"/>
        <v>0</v>
      </c>
      <c r="I240" s="461">
        <f t="shared" si="154"/>
        <v>0</v>
      </c>
      <c r="J240" s="192"/>
      <c r="K240" s="193"/>
      <c r="L240" s="193"/>
      <c r="M240" s="199"/>
      <c r="N240" s="193"/>
      <c r="O240" s="193"/>
      <c r="P240" s="193"/>
      <c r="Q240" s="194"/>
      <c r="R240" s="549"/>
      <c r="S240" s="538">
        <f t="shared" si="128"/>
        <v>0</v>
      </c>
      <c r="T240" s="444"/>
      <c r="U240" s="193"/>
      <c r="V240" s="194"/>
      <c r="W240" s="492"/>
      <c r="X240" s="192"/>
      <c r="Y240" s="195"/>
    </row>
    <row r="241" spans="1:25" s="209" customFormat="1" ht="15.75" hidden="1" thickBot="1">
      <c r="A241" s="127" t="s">
        <v>290</v>
      </c>
      <c r="B241" s="189" t="s">
        <v>696</v>
      </c>
      <c r="C241" s="198"/>
      <c r="D241" s="780" t="s">
        <v>708</v>
      </c>
      <c r="E241" s="780"/>
      <c r="F241" s="398">
        <f>SUM(L241:X241)</f>
        <v>0</v>
      </c>
      <c r="G241" s="398">
        <f t="shared" si="153"/>
        <v>0</v>
      </c>
      <c r="H241" s="574">
        <f t="shared" si="153"/>
        <v>0</v>
      </c>
      <c r="I241" s="461">
        <f t="shared" si="154"/>
        <v>0</v>
      </c>
      <c r="J241" s="192"/>
      <c r="K241" s="193"/>
      <c r="L241" s="193"/>
      <c r="M241" s="199"/>
      <c r="N241" s="193"/>
      <c r="O241" s="193"/>
      <c r="P241" s="193"/>
      <c r="Q241" s="194"/>
      <c r="R241" s="549"/>
      <c r="S241" s="538">
        <f t="shared" si="128"/>
        <v>0</v>
      </c>
      <c r="T241" s="444"/>
      <c r="U241" s="193"/>
      <c r="V241" s="194"/>
      <c r="W241" s="492"/>
      <c r="X241" s="192"/>
      <c r="Y241" s="195"/>
    </row>
    <row r="242" spans="1:25" s="18" customFormat="1" ht="15.75" hidden="1" thickBot="1">
      <c r="A242" s="127"/>
      <c r="B242" s="53" t="s">
        <v>697</v>
      </c>
      <c r="C242" s="799" t="s">
        <v>291</v>
      </c>
      <c r="D242" s="800"/>
      <c r="E242" s="800"/>
      <c r="F242" s="400">
        <f>F243+F244+F245+F246+F247+F248</f>
        <v>0</v>
      </c>
      <c r="G242" s="400">
        <f>G243+G244+G245+G246+G247+G248</f>
        <v>0</v>
      </c>
      <c r="H242" s="576">
        <f>H243+H244+H245+H246+H247+H248</f>
        <v>0</v>
      </c>
      <c r="I242" s="463">
        <f>I243+I244+I245+I246+I247+I248</f>
        <v>0</v>
      </c>
      <c r="J242" s="43">
        <f t="shared" ref="J242:L242" si="155">J243+J244+J245+J246+J247+J248</f>
        <v>0</v>
      </c>
      <c r="K242" s="13">
        <f t="shared" si="155"/>
        <v>0</v>
      </c>
      <c r="L242" s="13">
        <f t="shared" si="155"/>
        <v>0</v>
      </c>
      <c r="M242" s="77">
        <f t="shared" ref="M242:Y242" si="156">M243+M244+M245+M246+M247+M248</f>
        <v>0</v>
      </c>
      <c r="N242" s="13">
        <f t="shared" si="156"/>
        <v>0</v>
      </c>
      <c r="O242" s="13">
        <f t="shared" si="156"/>
        <v>0</v>
      </c>
      <c r="P242" s="13">
        <f t="shared" si="156"/>
        <v>0</v>
      </c>
      <c r="Q242" s="82">
        <f t="shared" si="156"/>
        <v>0</v>
      </c>
      <c r="R242" s="551">
        <f t="shared" si="156"/>
        <v>0</v>
      </c>
      <c r="S242" s="540">
        <f t="shared" si="128"/>
        <v>0</v>
      </c>
      <c r="T242" s="446">
        <f t="shared" si="156"/>
        <v>0</v>
      </c>
      <c r="U242" s="13">
        <f t="shared" si="156"/>
        <v>0</v>
      </c>
      <c r="V242" s="82">
        <f t="shared" si="156"/>
        <v>0</v>
      </c>
      <c r="W242" s="488">
        <f t="shared" si="156"/>
        <v>0</v>
      </c>
      <c r="X242" s="43">
        <f t="shared" si="156"/>
        <v>0</v>
      </c>
      <c r="Y242" s="45">
        <f t="shared" si="156"/>
        <v>0</v>
      </c>
    </row>
    <row r="243" spans="1:25" s="209" customFormat="1" ht="15.75" hidden="1" thickBot="1">
      <c r="A243" s="127" t="s">
        <v>292</v>
      </c>
      <c r="B243" s="189" t="s">
        <v>698</v>
      </c>
      <c r="C243" s="198"/>
      <c r="D243" s="780" t="s">
        <v>383</v>
      </c>
      <c r="E243" s="780"/>
      <c r="F243" s="398">
        <f t="shared" ref="F243:F254" si="157">SUM(L243:X243)</f>
        <v>0</v>
      </c>
      <c r="G243" s="398">
        <f t="shared" ref="G243:H254" si="158">SUM(L243:X243)</f>
        <v>0</v>
      </c>
      <c r="H243" s="574">
        <f t="shared" si="158"/>
        <v>0</v>
      </c>
      <c r="I243" s="461">
        <f t="shared" ref="I243:I254" si="159">SUM(M243:Y243)</f>
        <v>0</v>
      </c>
      <c r="J243" s="192"/>
      <c r="K243" s="193"/>
      <c r="L243" s="193"/>
      <c r="M243" s="199"/>
      <c r="N243" s="193"/>
      <c r="O243" s="193"/>
      <c r="P243" s="193"/>
      <c r="Q243" s="194"/>
      <c r="R243" s="549"/>
      <c r="S243" s="538">
        <f t="shared" si="128"/>
        <v>0</v>
      </c>
      <c r="T243" s="444"/>
      <c r="U243" s="193"/>
      <c r="V243" s="194"/>
      <c r="W243" s="492"/>
      <c r="X243" s="192"/>
      <c r="Y243" s="195"/>
    </row>
    <row r="244" spans="1:25" s="209" customFormat="1" ht="15.75" hidden="1" thickBot="1">
      <c r="A244" s="127" t="s">
        <v>293</v>
      </c>
      <c r="B244" s="189" t="s">
        <v>699</v>
      </c>
      <c r="C244" s="198"/>
      <c r="D244" s="780" t="s">
        <v>384</v>
      </c>
      <c r="E244" s="780"/>
      <c r="F244" s="398">
        <f t="shared" si="157"/>
        <v>0</v>
      </c>
      <c r="G244" s="398">
        <f t="shared" si="158"/>
        <v>0</v>
      </c>
      <c r="H244" s="574">
        <f t="shared" si="158"/>
        <v>0</v>
      </c>
      <c r="I244" s="461">
        <f t="shared" si="159"/>
        <v>0</v>
      </c>
      <c r="J244" s="192"/>
      <c r="K244" s="193"/>
      <c r="L244" s="193"/>
      <c r="M244" s="199"/>
      <c r="N244" s="193"/>
      <c r="O244" s="193"/>
      <c r="P244" s="193"/>
      <c r="Q244" s="194"/>
      <c r="R244" s="549"/>
      <c r="S244" s="538">
        <f t="shared" si="128"/>
        <v>0</v>
      </c>
      <c r="T244" s="444"/>
      <c r="U244" s="193"/>
      <c r="V244" s="194"/>
      <c r="W244" s="492"/>
      <c r="X244" s="192"/>
      <c r="Y244" s="195"/>
    </row>
    <row r="245" spans="1:25" s="209" customFormat="1" ht="15.75" hidden="1" thickBot="1">
      <c r="A245" s="127" t="s">
        <v>880</v>
      </c>
      <c r="B245" s="189" t="s">
        <v>881</v>
      </c>
      <c r="C245" s="198"/>
      <c r="D245" s="780" t="s">
        <v>882</v>
      </c>
      <c r="E245" s="780"/>
      <c r="F245" s="398">
        <f t="shared" si="157"/>
        <v>0</v>
      </c>
      <c r="G245" s="398">
        <f t="shared" si="158"/>
        <v>0</v>
      </c>
      <c r="H245" s="574">
        <f t="shared" si="158"/>
        <v>0</v>
      </c>
      <c r="I245" s="461">
        <f t="shared" si="159"/>
        <v>0</v>
      </c>
      <c r="J245" s="192"/>
      <c r="K245" s="193"/>
      <c r="L245" s="193"/>
      <c r="M245" s="199"/>
      <c r="N245" s="193"/>
      <c r="O245" s="193"/>
      <c r="P245" s="193"/>
      <c r="Q245" s="194"/>
      <c r="R245" s="549"/>
      <c r="S245" s="538">
        <f t="shared" si="128"/>
        <v>0</v>
      </c>
      <c r="T245" s="444"/>
      <c r="U245" s="193"/>
      <c r="V245" s="194"/>
      <c r="W245" s="492"/>
      <c r="X245" s="192"/>
      <c r="Y245" s="195"/>
    </row>
    <row r="246" spans="1:25" s="209" customFormat="1" ht="15.75" hidden="1" thickBot="1">
      <c r="A246" s="127" t="s">
        <v>294</v>
      </c>
      <c r="B246" s="189" t="s">
        <v>700</v>
      </c>
      <c r="C246" s="198"/>
      <c r="D246" s="780" t="s">
        <v>295</v>
      </c>
      <c r="E246" s="780"/>
      <c r="F246" s="398">
        <f t="shared" si="157"/>
        <v>0</v>
      </c>
      <c r="G246" s="398">
        <f t="shared" si="158"/>
        <v>0</v>
      </c>
      <c r="H246" s="574">
        <f t="shared" si="158"/>
        <v>0</v>
      </c>
      <c r="I246" s="461">
        <f t="shared" si="159"/>
        <v>0</v>
      </c>
      <c r="J246" s="192"/>
      <c r="K246" s="193"/>
      <c r="L246" s="193"/>
      <c r="M246" s="199"/>
      <c r="N246" s="193"/>
      <c r="O246" s="193"/>
      <c r="P246" s="193"/>
      <c r="Q246" s="194"/>
      <c r="R246" s="549"/>
      <c r="S246" s="538">
        <f t="shared" si="128"/>
        <v>0</v>
      </c>
      <c r="T246" s="444"/>
      <c r="U246" s="193"/>
      <c r="V246" s="194"/>
      <c r="W246" s="492"/>
      <c r="X246" s="192"/>
      <c r="Y246" s="195"/>
    </row>
    <row r="247" spans="1:25" s="209" customFormat="1" ht="15.75" hidden="1" thickBot="1">
      <c r="A247" s="127" t="s">
        <v>296</v>
      </c>
      <c r="B247" s="189" t="s">
        <v>701</v>
      </c>
      <c r="C247" s="198"/>
      <c r="D247" s="780" t="s">
        <v>297</v>
      </c>
      <c r="E247" s="780"/>
      <c r="F247" s="398">
        <f t="shared" si="157"/>
        <v>0</v>
      </c>
      <c r="G247" s="398">
        <f t="shared" si="158"/>
        <v>0</v>
      </c>
      <c r="H247" s="574">
        <f t="shared" si="158"/>
        <v>0</v>
      </c>
      <c r="I247" s="461">
        <f t="shared" si="159"/>
        <v>0</v>
      </c>
      <c r="J247" s="192"/>
      <c r="K247" s="193"/>
      <c r="L247" s="193"/>
      <c r="M247" s="199"/>
      <c r="N247" s="193"/>
      <c r="O247" s="193"/>
      <c r="P247" s="193"/>
      <c r="Q247" s="194"/>
      <c r="R247" s="549"/>
      <c r="S247" s="538">
        <f t="shared" si="128"/>
        <v>0</v>
      </c>
      <c r="T247" s="444"/>
      <c r="U247" s="193"/>
      <c r="V247" s="194"/>
      <c r="W247" s="492"/>
      <c r="X247" s="192"/>
      <c r="Y247" s="195"/>
    </row>
    <row r="248" spans="1:25" s="209" customFormat="1" ht="15.75" hidden="1" thickBot="1">
      <c r="A248" s="127" t="s">
        <v>883</v>
      </c>
      <c r="B248" s="189" t="s">
        <v>884</v>
      </c>
      <c r="C248" s="198"/>
      <c r="D248" s="780" t="s">
        <v>885</v>
      </c>
      <c r="E248" s="780"/>
      <c r="F248" s="398">
        <f t="shared" si="157"/>
        <v>0</v>
      </c>
      <c r="G248" s="398">
        <f t="shared" si="158"/>
        <v>0</v>
      </c>
      <c r="H248" s="574">
        <f t="shared" si="158"/>
        <v>0</v>
      </c>
      <c r="I248" s="461">
        <f t="shared" si="159"/>
        <v>0</v>
      </c>
      <c r="J248" s="192"/>
      <c r="K248" s="193"/>
      <c r="L248" s="193"/>
      <c r="M248" s="199"/>
      <c r="N248" s="193"/>
      <c r="O248" s="193"/>
      <c r="P248" s="193"/>
      <c r="Q248" s="194"/>
      <c r="R248" s="549"/>
      <c r="S248" s="538">
        <f t="shared" si="128"/>
        <v>0</v>
      </c>
      <c r="T248" s="444"/>
      <c r="U248" s="193"/>
      <c r="V248" s="194"/>
      <c r="W248" s="492"/>
      <c r="X248" s="192"/>
      <c r="Y248" s="195"/>
    </row>
    <row r="249" spans="1:25" s="41" customFormat="1" ht="15.75" hidden="1" thickBot="1">
      <c r="A249" s="127" t="s">
        <v>886</v>
      </c>
      <c r="B249" s="53" t="s">
        <v>887</v>
      </c>
      <c r="C249" s="799" t="s">
        <v>888</v>
      </c>
      <c r="D249" s="800"/>
      <c r="E249" s="800"/>
      <c r="F249" s="400">
        <f t="shared" si="157"/>
        <v>0</v>
      </c>
      <c r="G249" s="400">
        <f t="shared" si="158"/>
        <v>0</v>
      </c>
      <c r="H249" s="576">
        <f t="shared" si="158"/>
        <v>0</v>
      </c>
      <c r="I249" s="463">
        <f t="shared" si="159"/>
        <v>0</v>
      </c>
      <c r="J249" s="43"/>
      <c r="K249" s="13"/>
      <c r="L249" s="13"/>
      <c r="M249" s="77"/>
      <c r="N249" s="13"/>
      <c r="O249" s="13"/>
      <c r="P249" s="13"/>
      <c r="Q249" s="82"/>
      <c r="R249" s="551"/>
      <c r="S249" s="540">
        <f t="shared" si="128"/>
        <v>0</v>
      </c>
      <c r="T249" s="446"/>
      <c r="U249" s="13"/>
      <c r="V249" s="82"/>
      <c r="W249" s="488"/>
      <c r="X249" s="43"/>
      <c r="Y249" s="45"/>
    </row>
    <row r="250" spans="1:25" s="41" customFormat="1" ht="15.75" hidden="1" thickBot="1">
      <c r="A250" s="127" t="s">
        <v>298</v>
      </c>
      <c r="B250" s="53" t="s">
        <v>702</v>
      </c>
      <c r="C250" s="799" t="s">
        <v>299</v>
      </c>
      <c r="D250" s="800"/>
      <c r="E250" s="800"/>
      <c r="F250" s="400">
        <f t="shared" si="157"/>
        <v>0</v>
      </c>
      <c r="G250" s="400">
        <f t="shared" si="158"/>
        <v>0</v>
      </c>
      <c r="H250" s="576">
        <f t="shared" si="158"/>
        <v>0</v>
      </c>
      <c r="I250" s="463">
        <f t="shared" si="159"/>
        <v>0</v>
      </c>
      <c r="J250" s="43"/>
      <c r="K250" s="13"/>
      <c r="L250" s="13"/>
      <c r="M250" s="77"/>
      <c r="N250" s="13"/>
      <c r="O250" s="13"/>
      <c r="P250" s="13"/>
      <c r="Q250" s="82"/>
      <c r="R250" s="551"/>
      <c r="S250" s="540">
        <f t="shared" si="128"/>
        <v>0</v>
      </c>
      <c r="T250" s="446"/>
      <c r="U250" s="13"/>
      <c r="V250" s="82"/>
      <c r="W250" s="488"/>
      <c r="X250" s="43"/>
      <c r="Y250" s="45"/>
    </row>
    <row r="251" spans="1:25" s="41" customFormat="1" ht="15.75" hidden="1" thickBot="1">
      <c r="A251" s="127" t="s">
        <v>300</v>
      </c>
      <c r="B251" s="53" t="s">
        <v>703</v>
      </c>
      <c r="C251" s="799" t="s">
        <v>889</v>
      </c>
      <c r="D251" s="800"/>
      <c r="E251" s="800"/>
      <c r="F251" s="400">
        <f t="shared" si="157"/>
        <v>0</v>
      </c>
      <c r="G251" s="400">
        <f t="shared" si="158"/>
        <v>0</v>
      </c>
      <c r="H251" s="576">
        <f t="shared" si="158"/>
        <v>0</v>
      </c>
      <c r="I251" s="463">
        <f t="shared" si="159"/>
        <v>0</v>
      </c>
      <c r="J251" s="43"/>
      <c r="K251" s="13"/>
      <c r="L251" s="13"/>
      <c r="M251" s="77"/>
      <c r="N251" s="13"/>
      <c r="O251" s="13"/>
      <c r="P251" s="13"/>
      <c r="Q251" s="82"/>
      <c r="R251" s="551"/>
      <c r="S251" s="540">
        <f t="shared" si="128"/>
        <v>0</v>
      </c>
      <c r="T251" s="446"/>
      <c r="U251" s="13"/>
      <c r="V251" s="82"/>
      <c r="W251" s="488"/>
      <c r="X251" s="43"/>
      <c r="Y251" s="45"/>
    </row>
    <row r="252" spans="1:25" s="41" customFormat="1" ht="15.75" hidden="1" thickBot="1">
      <c r="A252" s="127" t="s">
        <v>301</v>
      </c>
      <c r="B252" s="53" t="s">
        <v>704</v>
      </c>
      <c r="C252" s="799" t="s">
        <v>890</v>
      </c>
      <c r="D252" s="800"/>
      <c r="E252" s="800"/>
      <c r="F252" s="400">
        <f t="shared" si="157"/>
        <v>0</v>
      </c>
      <c r="G252" s="400">
        <f t="shared" si="158"/>
        <v>0</v>
      </c>
      <c r="H252" s="576">
        <f t="shared" si="158"/>
        <v>0</v>
      </c>
      <c r="I252" s="463">
        <f t="shared" si="159"/>
        <v>0</v>
      </c>
      <c r="J252" s="43"/>
      <c r="K252" s="13"/>
      <c r="L252" s="13"/>
      <c r="M252" s="77"/>
      <c r="N252" s="13"/>
      <c r="O252" s="13"/>
      <c r="P252" s="13"/>
      <c r="Q252" s="82"/>
      <c r="R252" s="551"/>
      <c r="S252" s="540">
        <f t="shared" si="128"/>
        <v>0</v>
      </c>
      <c r="T252" s="446"/>
      <c r="U252" s="13"/>
      <c r="V252" s="82"/>
      <c r="W252" s="488"/>
      <c r="X252" s="43"/>
      <c r="Y252" s="45"/>
    </row>
    <row r="253" spans="1:25" s="41" customFormat="1" ht="15.75" hidden="1" thickBot="1">
      <c r="A253" s="127" t="s">
        <v>302</v>
      </c>
      <c r="B253" s="53" t="s">
        <v>705</v>
      </c>
      <c r="C253" s="799" t="s">
        <v>303</v>
      </c>
      <c r="D253" s="800"/>
      <c r="E253" s="800"/>
      <c r="F253" s="400">
        <f t="shared" si="157"/>
        <v>0</v>
      </c>
      <c r="G253" s="400">
        <f t="shared" si="158"/>
        <v>0</v>
      </c>
      <c r="H253" s="576">
        <f t="shared" si="158"/>
        <v>0</v>
      </c>
      <c r="I253" s="463">
        <f t="shared" si="159"/>
        <v>0</v>
      </c>
      <c r="J253" s="43"/>
      <c r="K253" s="13"/>
      <c r="L253" s="13"/>
      <c r="M253" s="77"/>
      <c r="N253" s="13"/>
      <c r="O253" s="13"/>
      <c r="P253" s="13"/>
      <c r="Q253" s="82"/>
      <c r="R253" s="551"/>
      <c r="S253" s="540">
        <f t="shared" si="128"/>
        <v>0</v>
      </c>
      <c r="T253" s="446"/>
      <c r="U253" s="13"/>
      <c r="V253" s="82"/>
      <c r="W253" s="488"/>
      <c r="X253" s="43"/>
      <c r="Y253" s="45"/>
    </row>
    <row r="254" spans="1:25" s="41" customFormat="1" ht="15.75" hidden="1" thickBot="1">
      <c r="A254" s="127" t="s">
        <v>891</v>
      </c>
      <c r="B254" s="53" t="s">
        <v>892</v>
      </c>
      <c r="C254" s="799" t="s">
        <v>894</v>
      </c>
      <c r="D254" s="800"/>
      <c r="E254" s="800"/>
      <c r="F254" s="400">
        <f t="shared" si="157"/>
        <v>0</v>
      </c>
      <c r="G254" s="400">
        <f t="shared" si="158"/>
        <v>0</v>
      </c>
      <c r="H254" s="576">
        <f t="shared" si="158"/>
        <v>0</v>
      </c>
      <c r="I254" s="463">
        <f t="shared" si="159"/>
        <v>0</v>
      </c>
      <c r="J254" s="43"/>
      <c r="K254" s="13"/>
      <c r="L254" s="13"/>
      <c r="M254" s="77"/>
      <c r="N254" s="13"/>
      <c r="O254" s="13"/>
      <c r="P254" s="13"/>
      <c r="Q254" s="82"/>
      <c r="R254" s="551"/>
      <c r="S254" s="540">
        <f t="shared" si="128"/>
        <v>0</v>
      </c>
      <c r="T254" s="446"/>
      <c r="U254" s="13"/>
      <c r="V254" s="82"/>
      <c r="W254" s="488"/>
      <c r="X254" s="43"/>
      <c r="Y254" s="45"/>
    </row>
    <row r="255" spans="1:25" s="41" customFormat="1" ht="15.75" hidden="1" thickBot="1">
      <c r="A255" s="127"/>
      <c r="B255" s="53" t="s">
        <v>893</v>
      </c>
      <c r="C255" s="799" t="s">
        <v>895</v>
      </c>
      <c r="D255" s="800"/>
      <c r="E255" s="800"/>
      <c r="F255" s="400">
        <f>F256+F257</f>
        <v>0</v>
      </c>
      <c r="G255" s="400">
        <f>G256+G257</f>
        <v>0</v>
      </c>
      <c r="H255" s="576">
        <f>H256+H257</f>
        <v>0</v>
      </c>
      <c r="I255" s="463">
        <f>I256+I257</f>
        <v>0</v>
      </c>
      <c r="J255" s="43">
        <f t="shared" ref="J255:L255" si="160">J256+J257</f>
        <v>0</v>
      </c>
      <c r="K255" s="13">
        <f t="shared" si="160"/>
        <v>0</v>
      </c>
      <c r="L255" s="13">
        <f t="shared" si="160"/>
        <v>0</v>
      </c>
      <c r="M255" s="77">
        <f t="shared" ref="M255:Y255" si="161">M256+M257</f>
        <v>0</v>
      </c>
      <c r="N255" s="13">
        <f t="shared" si="161"/>
        <v>0</v>
      </c>
      <c r="O255" s="13">
        <f t="shared" si="161"/>
        <v>0</v>
      </c>
      <c r="P255" s="13">
        <f t="shared" si="161"/>
        <v>0</v>
      </c>
      <c r="Q255" s="82">
        <f t="shared" si="161"/>
        <v>0</v>
      </c>
      <c r="R255" s="551">
        <f t="shared" si="161"/>
        <v>0</v>
      </c>
      <c r="S255" s="540">
        <f t="shared" si="128"/>
        <v>0</v>
      </c>
      <c r="T255" s="446">
        <f t="shared" si="161"/>
        <v>0</v>
      </c>
      <c r="U255" s="13">
        <f t="shared" si="161"/>
        <v>0</v>
      </c>
      <c r="V255" s="82">
        <f t="shared" si="161"/>
        <v>0</v>
      </c>
      <c r="W255" s="488">
        <f t="shared" si="161"/>
        <v>0</v>
      </c>
      <c r="X255" s="43">
        <f t="shared" si="161"/>
        <v>0</v>
      </c>
      <c r="Y255" s="45">
        <f t="shared" si="161"/>
        <v>0</v>
      </c>
    </row>
    <row r="256" spans="1:25" s="209" customFormat="1" ht="15.75" hidden="1" thickBot="1">
      <c r="A256" s="127" t="s">
        <v>897</v>
      </c>
      <c r="B256" s="189" t="s">
        <v>896</v>
      </c>
      <c r="C256" s="198"/>
      <c r="D256" s="780" t="s">
        <v>900</v>
      </c>
      <c r="E256" s="780"/>
      <c r="F256" s="398">
        <f>SUM(L256:X256)</f>
        <v>0</v>
      </c>
      <c r="G256" s="398">
        <f>SUM(L256:X256)</f>
        <v>0</v>
      </c>
      <c r="H256" s="574">
        <f>SUM(M256:Y256)</f>
        <v>0</v>
      </c>
      <c r="I256" s="461">
        <f t="shared" ref="I256:I257" si="162">SUM(M256:Y256)</f>
        <v>0</v>
      </c>
      <c r="J256" s="192"/>
      <c r="K256" s="193"/>
      <c r="L256" s="193"/>
      <c r="M256" s="199"/>
      <c r="N256" s="193"/>
      <c r="O256" s="193"/>
      <c r="P256" s="193"/>
      <c r="Q256" s="194"/>
      <c r="R256" s="549"/>
      <c r="S256" s="538">
        <f t="shared" si="128"/>
        <v>0</v>
      </c>
      <c r="T256" s="444"/>
      <c r="U256" s="193"/>
      <c r="V256" s="194"/>
      <c r="W256" s="492"/>
      <c r="X256" s="192"/>
      <c r="Y256" s="195"/>
    </row>
    <row r="257" spans="1:25" s="209" customFormat="1" ht="15.75" hidden="1" thickBot="1">
      <c r="A257" s="127" t="s">
        <v>898</v>
      </c>
      <c r="B257" s="189" t="s">
        <v>899</v>
      </c>
      <c r="C257" s="198"/>
      <c r="D257" s="780" t="s">
        <v>901</v>
      </c>
      <c r="E257" s="780"/>
      <c r="F257" s="398">
        <f>SUM(L257:X257)</f>
        <v>0</v>
      </c>
      <c r="G257" s="398">
        <f>SUM(L257:X257)</f>
        <v>0</v>
      </c>
      <c r="H257" s="574">
        <f>SUM(M257:Y257)</f>
        <v>0</v>
      </c>
      <c r="I257" s="461">
        <f t="shared" si="162"/>
        <v>0</v>
      </c>
      <c r="J257" s="192"/>
      <c r="K257" s="193"/>
      <c r="L257" s="193"/>
      <c r="M257" s="199"/>
      <c r="N257" s="193"/>
      <c r="O257" s="193"/>
      <c r="P257" s="193"/>
      <c r="Q257" s="194"/>
      <c r="R257" s="549"/>
      <c r="S257" s="538">
        <f t="shared" si="128"/>
        <v>0</v>
      </c>
      <c r="T257" s="444"/>
      <c r="U257" s="193"/>
      <c r="V257" s="194"/>
      <c r="W257" s="492"/>
      <c r="X257" s="192"/>
      <c r="Y257" s="195"/>
    </row>
    <row r="258" spans="1:25" ht="15.75" hidden="1" thickBot="1">
      <c r="B258" s="92" t="s">
        <v>709</v>
      </c>
      <c r="C258" s="769" t="s">
        <v>304</v>
      </c>
      <c r="D258" s="770"/>
      <c r="E258" s="770"/>
      <c r="F258" s="399">
        <f>F259+F260+F261+F262+F263</f>
        <v>0</v>
      </c>
      <c r="G258" s="399">
        <f>G259+G260+G261+G262+G263</f>
        <v>0</v>
      </c>
      <c r="H258" s="575">
        <f>H259+H260+H261+H262+H263</f>
        <v>0</v>
      </c>
      <c r="I258" s="462">
        <f>I259+I260+I261+I262+I263</f>
        <v>0</v>
      </c>
      <c r="J258" s="97">
        <f t="shared" ref="J258:L258" si="163">J259+J260+J261+J262+J263</f>
        <v>0</v>
      </c>
      <c r="K258" s="95">
        <f t="shared" si="163"/>
        <v>0</v>
      </c>
      <c r="L258" s="95">
        <f t="shared" si="163"/>
        <v>0</v>
      </c>
      <c r="M258" s="94">
        <f t="shared" ref="M258:Y258" si="164">M259+M260+M261+M262+M263</f>
        <v>0</v>
      </c>
      <c r="N258" s="95">
        <f t="shared" si="164"/>
        <v>0</v>
      </c>
      <c r="O258" s="95">
        <f t="shared" si="164"/>
        <v>0</v>
      </c>
      <c r="P258" s="95">
        <f t="shared" si="164"/>
        <v>0</v>
      </c>
      <c r="Q258" s="98">
        <f t="shared" si="164"/>
        <v>0</v>
      </c>
      <c r="R258" s="550">
        <f t="shared" si="164"/>
        <v>0</v>
      </c>
      <c r="S258" s="539">
        <f t="shared" si="128"/>
        <v>0</v>
      </c>
      <c r="T258" s="445">
        <f t="shared" si="164"/>
        <v>0</v>
      </c>
      <c r="U258" s="95">
        <f t="shared" si="164"/>
        <v>0</v>
      </c>
      <c r="V258" s="98">
        <f t="shared" si="164"/>
        <v>0</v>
      </c>
      <c r="W258" s="489">
        <f t="shared" si="164"/>
        <v>0</v>
      </c>
      <c r="X258" s="97">
        <f t="shared" si="164"/>
        <v>0</v>
      </c>
      <c r="Y258" s="99">
        <f t="shared" si="164"/>
        <v>0</v>
      </c>
    </row>
    <row r="259" spans="1:25" s="41" customFormat="1" ht="15.75" hidden="1" thickBot="1">
      <c r="A259" s="127" t="s">
        <v>305</v>
      </c>
      <c r="B259" s="196" t="s">
        <v>710</v>
      </c>
      <c r="C259" s="804" t="s">
        <v>385</v>
      </c>
      <c r="D259" s="805"/>
      <c r="E259" s="805"/>
      <c r="F259" s="401">
        <f t="shared" ref="F259:F265" si="165">SUM(L259:X259)</f>
        <v>0</v>
      </c>
      <c r="G259" s="401">
        <f t="shared" ref="G259:H265" si="166">SUM(L259:X259)</f>
        <v>0</v>
      </c>
      <c r="H259" s="577">
        <f t="shared" si="166"/>
        <v>0</v>
      </c>
      <c r="I259" s="464">
        <f t="shared" ref="I259:I265" si="167">SUM(M259:Y259)</f>
        <v>0</v>
      </c>
      <c r="J259" s="215"/>
      <c r="K259" s="213"/>
      <c r="L259" s="213"/>
      <c r="M259" s="212"/>
      <c r="N259" s="213"/>
      <c r="O259" s="213"/>
      <c r="P259" s="213"/>
      <c r="Q259" s="216"/>
      <c r="R259" s="556"/>
      <c r="S259" s="545">
        <f t="shared" ref="S259:S266" si="168">SUM(M259:R259)</f>
        <v>0</v>
      </c>
      <c r="T259" s="451"/>
      <c r="U259" s="213"/>
      <c r="V259" s="216"/>
      <c r="W259" s="560"/>
      <c r="X259" s="215"/>
      <c r="Y259" s="214"/>
    </row>
    <row r="260" spans="1:25" s="41" customFormat="1" ht="15.75" hidden="1" thickBot="1">
      <c r="A260" s="127" t="s">
        <v>306</v>
      </c>
      <c r="B260" s="196" t="s">
        <v>711</v>
      </c>
      <c r="C260" s="804" t="s">
        <v>386</v>
      </c>
      <c r="D260" s="805"/>
      <c r="E260" s="805"/>
      <c r="F260" s="401">
        <f t="shared" si="165"/>
        <v>0</v>
      </c>
      <c r="G260" s="401">
        <f t="shared" si="166"/>
        <v>0</v>
      </c>
      <c r="H260" s="577">
        <f t="shared" si="166"/>
        <v>0</v>
      </c>
      <c r="I260" s="464">
        <f t="shared" si="167"/>
        <v>0</v>
      </c>
      <c r="J260" s="215"/>
      <c r="K260" s="213"/>
      <c r="L260" s="213"/>
      <c r="M260" s="212"/>
      <c r="N260" s="213"/>
      <c r="O260" s="213"/>
      <c r="P260" s="213"/>
      <c r="Q260" s="216"/>
      <c r="R260" s="556"/>
      <c r="S260" s="545">
        <f t="shared" si="168"/>
        <v>0</v>
      </c>
      <c r="T260" s="451"/>
      <c r="U260" s="213"/>
      <c r="V260" s="216"/>
      <c r="W260" s="560"/>
      <c r="X260" s="215"/>
      <c r="Y260" s="214"/>
    </row>
    <row r="261" spans="1:25" s="41" customFormat="1" ht="15.75" hidden="1" thickBot="1">
      <c r="A261" s="127" t="s">
        <v>307</v>
      </c>
      <c r="B261" s="196" t="s">
        <v>712</v>
      </c>
      <c r="C261" s="804" t="s">
        <v>308</v>
      </c>
      <c r="D261" s="805"/>
      <c r="E261" s="805"/>
      <c r="F261" s="401">
        <f t="shared" si="165"/>
        <v>0</v>
      </c>
      <c r="G261" s="401">
        <f t="shared" si="166"/>
        <v>0</v>
      </c>
      <c r="H261" s="577">
        <f t="shared" si="166"/>
        <v>0</v>
      </c>
      <c r="I261" s="464">
        <f t="shared" si="167"/>
        <v>0</v>
      </c>
      <c r="J261" s="215"/>
      <c r="K261" s="213"/>
      <c r="L261" s="213"/>
      <c r="M261" s="212"/>
      <c r="N261" s="213"/>
      <c r="O261" s="213"/>
      <c r="P261" s="213"/>
      <c r="Q261" s="216"/>
      <c r="R261" s="556"/>
      <c r="S261" s="545">
        <f t="shared" si="168"/>
        <v>0</v>
      </c>
      <c r="T261" s="451"/>
      <c r="U261" s="213"/>
      <c r="V261" s="216"/>
      <c r="W261" s="560"/>
      <c r="X261" s="215"/>
      <c r="Y261" s="214"/>
    </row>
    <row r="262" spans="1:25" s="41" customFormat="1" ht="15.75" hidden="1" thickBot="1">
      <c r="A262" s="127" t="s">
        <v>309</v>
      </c>
      <c r="B262" s="196" t="s">
        <v>713</v>
      </c>
      <c r="C262" s="804" t="s">
        <v>310</v>
      </c>
      <c r="D262" s="805"/>
      <c r="E262" s="805"/>
      <c r="F262" s="401">
        <f t="shared" si="165"/>
        <v>0</v>
      </c>
      <c r="G262" s="401">
        <f t="shared" si="166"/>
        <v>0</v>
      </c>
      <c r="H262" s="577">
        <f t="shared" si="166"/>
        <v>0</v>
      </c>
      <c r="I262" s="464">
        <f t="shared" si="167"/>
        <v>0</v>
      </c>
      <c r="J262" s="215"/>
      <c r="K262" s="213"/>
      <c r="L262" s="213"/>
      <c r="M262" s="212"/>
      <c r="N262" s="213"/>
      <c r="O262" s="213"/>
      <c r="P262" s="213"/>
      <c r="Q262" s="216"/>
      <c r="R262" s="556"/>
      <c r="S262" s="545">
        <f t="shared" si="168"/>
        <v>0</v>
      </c>
      <c r="T262" s="451"/>
      <c r="U262" s="213"/>
      <c r="V262" s="216"/>
      <c r="W262" s="560"/>
      <c r="X262" s="215"/>
      <c r="Y262" s="214"/>
    </row>
    <row r="263" spans="1:25" s="41" customFormat="1" ht="15.75" hidden="1" thickBot="1">
      <c r="A263" s="127" t="s">
        <v>311</v>
      </c>
      <c r="B263" s="196" t="s">
        <v>714</v>
      </c>
      <c r="C263" s="804" t="s">
        <v>387</v>
      </c>
      <c r="D263" s="805"/>
      <c r="E263" s="805"/>
      <c r="F263" s="401">
        <f t="shared" si="165"/>
        <v>0</v>
      </c>
      <c r="G263" s="401">
        <f t="shared" si="166"/>
        <v>0</v>
      </c>
      <c r="H263" s="577">
        <f t="shared" si="166"/>
        <v>0</v>
      </c>
      <c r="I263" s="464">
        <f t="shared" si="167"/>
        <v>0</v>
      </c>
      <c r="J263" s="215"/>
      <c r="K263" s="213"/>
      <c r="L263" s="213"/>
      <c r="M263" s="212"/>
      <c r="N263" s="213"/>
      <c r="O263" s="213"/>
      <c r="P263" s="213"/>
      <c r="Q263" s="216"/>
      <c r="R263" s="556"/>
      <c r="S263" s="545">
        <f t="shared" si="168"/>
        <v>0</v>
      </c>
      <c r="T263" s="451"/>
      <c r="U263" s="213"/>
      <c r="V263" s="216"/>
      <c r="W263" s="560"/>
      <c r="X263" s="215"/>
      <c r="Y263" s="214"/>
    </row>
    <row r="264" spans="1:25" ht="15.75" hidden="1" thickBot="1">
      <c r="A264" s="127" t="s">
        <v>313</v>
      </c>
      <c r="B264" s="92" t="s">
        <v>715</v>
      </c>
      <c r="C264" s="769" t="s">
        <v>312</v>
      </c>
      <c r="D264" s="770"/>
      <c r="E264" s="770"/>
      <c r="F264" s="399">
        <f t="shared" si="165"/>
        <v>0</v>
      </c>
      <c r="G264" s="399">
        <f t="shared" si="166"/>
        <v>0</v>
      </c>
      <c r="H264" s="575">
        <f t="shared" si="166"/>
        <v>0</v>
      </c>
      <c r="I264" s="462">
        <f t="shared" si="167"/>
        <v>0</v>
      </c>
      <c r="J264" s="97"/>
      <c r="K264" s="95"/>
      <c r="L264" s="95"/>
      <c r="M264" s="94"/>
      <c r="N264" s="95"/>
      <c r="O264" s="95"/>
      <c r="P264" s="95"/>
      <c r="Q264" s="98"/>
      <c r="R264" s="550"/>
      <c r="S264" s="539">
        <f t="shared" si="168"/>
        <v>0</v>
      </c>
      <c r="T264" s="445"/>
      <c r="U264" s="95"/>
      <c r="V264" s="98"/>
      <c r="W264" s="489"/>
      <c r="X264" s="97"/>
      <c r="Y264" s="99"/>
    </row>
    <row r="265" spans="1:25" ht="15.75" hidden="1" thickBot="1">
      <c r="A265" s="127" t="s">
        <v>902</v>
      </c>
      <c r="B265" s="92" t="s">
        <v>903</v>
      </c>
      <c r="C265" s="769" t="s">
        <v>904</v>
      </c>
      <c r="D265" s="770"/>
      <c r="E265" s="770"/>
      <c r="F265" s="399">
        <f t="shared" si="165"/>
        <v>0</v>
      </c>
      <c r="G265" s="399">
        <f t="shared" si="166"/>
        <v>0</v>
      </c>
      <c r="H265" s="575">
        <f t="shared" si="166"/>
        <v>0</v>
      </c>
      <c r="I265" s="462">
        <f t="shared" si="167"/>
        <v>0</v>
      </c>
      <c r="J265" s="97"/>
      <c r="K265" s="95"/>
      <c r="L265" s="95"/>
      <c r="M265" s="94"/>
      <c r="N265" s="95"/>
      <c r="O265" s="95"/>
      <c r="P265" s="95"/>
      <c r="Q265" s="98"/>
      <c r="R265" s="550"/>
      <c r="S265" s="539">
        <f t="shared" si="168"/>
        <v>0</v>
      </c>
      <c r="T265" s="445"/>
      <c r="U265" s="95"/>
      <c r="V265" s="98"/>
      <c r="W265" s="489"/>
      <c r="X265" s="97"/>
      <c r="Y265" s="99"/>
    </row>
    <row r="266" spans="1:25" ht="15.75" thickBot="1">
      <c r="B266" s="806" t="s">
        <v>314</v>
      </c>
      <c r="C266" s="807"/>
      <c r="D266" s="807"/>
      <c r="E266" s="807"/>
      <c r="F266" s="396">
        <f t="shared" ref="F266:R266" si="169">F5+F24+F34+F70+F86+F158+F168+F173+F236</f>
        <v>63318550.269999996</v>
      </c>
      <c r="G266" s="396">
        <f t="shared" ref="G266" si="170">G5+G24+G34+G70+G86+G158+G168+G173+G236</f>
        <v>63371168</v>
      </c>
      <c r="H266" s="572">
        <f t="shared" si="169"/>
        <v>62893650</v>
      </c>
      <c r="I266" s="459">
        <f t="shared" si="169"/>
        <v>63301171.020000003</v>
      </c>
      <c r="J266" s="89">
        <f t="shared" si="169"/>
        <v>545800</v>
      </c>
      <c r="K266" s="87">
        <f t="shared" si="169"/>
        <v>58540321.020000003</v>
      </c>
      <c r="L266" s="87">
        <f t="shared" si="169"/>
        <v>4215050</v>
      </c>
      <c r="M266" s="86">
        <f t="shared" si="169"/>
        <v>4992651</v>
      </c>
      <c r="N266" s="87">
        <f t="shared" si="169"/>
        <v>5423332</v>
      </c>
      <c r="O266" s="87">
        <f t="shared" si="169"/>
        <v>5190636</v>
      </c>
      <c r="P266" s="87">
        <f t="shared" si="169"/>
        <v>5057388</v>
      </c>
      <c r="Q266" s="90">
        <f t="shared" si="169"/>
        <v>4911318</v>
      </c>
      <c r="R266" s="547">
        <f t="shared" si="169"/>
        <v>5218238</v>
      </c>
      <c r="S266" s="536">
        <f t="shared" si="168"/>
        <v>30793563</v>
      </c>
      <c r="T266" s="442">
        <f t="shared" ref="T266:Y266" si="171">T5+T24+T34+T70+T86+T158+T168+T173+T236</f>
        <v>5332016</v>
      </c>
      <c r="U266" s="87">
        <f t="shared" si="171"/>
        <v>5107357</v>
      </c>
      <c r="V266" s="90">
        <f t="shared" si="171"/>
        <v>5123241</v>
      </c>
      <c r="W266" s="486">
        <f t="shared" si="171"/>
        <v>6013043.2199999997</v>
      </c>
      <c r="X266" s="89">
        <f t="shared" si="171"/>
        <v>5480907.9000000004</v>
      </c>
      <c r="Y266" s="91">
        <f t="shared" si="171"/>
        <v>5451042.9000000004</v>
      </c>
    </row>
    <row r="267" spans="1:25">
      <c r="B267" s="22"/>
      <c r="C267" s="23"/>
      <c r="D267" s="23"/>
      <c r="E267" s="24"/>
      <c r="F267" s="24"/>
      <c r="G267" s="24"/>
      <c r="H267" s="24"/>
      <c r="I267" s="2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5"/>
      <c r="C268" s="26"/>
      <c r="D268" s="26"/>
      <c r="E268" s="24"/>
      <c r="F268" s="24"/>
      <c r="G268" s="24"/>
      <c r="H268" s="24"/>
      <c r="I268" s="3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7"/>
      <c r="C270" s="24"/>
      <c r="D270" s="24"/>
      <c r="E270" s="28"/>
      <c r="F270" s="28"/>
      <c r="G270" s="28"/>
      <c r="H270" s="28"/>
      <c r="I270" s="49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B275" s="27"/>
      <c r="C275" s="28"/>
      <c r="D275" s="28"/>
      <c r="E275" s="24"/>
      <c r="F275" s="24"/>
      <c r="G275" s="24"/>
      <c r="H275" s="24"/>
      <c r="I275" s="2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B276" s="27"/>
      <c r="C276" s="28"/>
      <c r="D276" s="28"/>
      <c r="E276" s="24"/>
      <c r="F276" s="24"/>
      <c r="G276" s="24"/>
      <c r="H276" s="24"/>
      <c r="I276" s="2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9"/>
      <c r="B299" s="27"/>
      <c r="C299" s="28"/>
      <c r="D299" s="28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9"/>
      <c r="B310" s="29"/>
      <c r="C310" s="23"/>
      <c r="D310" s="23"/>
      <c r="E310" s="24"/>
      <c r="F310" s="24"/>
      <c r="G310" s="24"/>
      <c r="H310" s="24"/>
      <c r="I310" s="2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9"/>
      <c r="B311" s="27"/>
      <c r="C311" s="28"/>
      <c r="D311" s="28"/>
      <c r="E311" s="24"/>
      <c r="F311" s="24"/>
      <c r="G311" s="24"/>
      <c r="H311" s="24"/>
      <c r="I311" s="2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9"/>
      <c r="B312" s="27"/>
      <c r="C312" s="28"/>
      <c r="D312" s="28"/>
      <c r="E312" s="24"/>
      <c r="F312" s="24"/>
      <c r="G312" s="24"/>
      <c r="H312" s="24"/>
      <c r="I312" s="2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>
      <c r="A324" s="129"/>
      <c r="B324" s="27"/>
      <c r="C324" s="28"/>
      <c r="D324" s="28"/>
      <c r="E324" s="24"/>
      <c r="F324" s="24"/>
      <c r="G324" s="24"/>
      <c r="H324" s="24"/>
      <c r="I324" s="2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>
      <c r="A327" s="129"/>
      <c r="B327" s="27"/>
      <c r="C327" s="24"/>
      <c r="D327" s="24"/>
      <c r="E327" s="28"/>
      <c r="F327" s="28"/>
      <c r="G327" s="28"/>
      <c r="H327" s="28"/>
      <c r="I327" s="28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>
      <c r="A328" s="129"/>
      <c r="B328" s="27"/>
      <c r="C328" s="24"/>
      <c r="D328" s="24"/>
      <c r="E328" s="28"/>
      <c r="F328" s="28"/>
      <c r="G328" s="28"/>
      <c r="H328" s="28"/>
      <c r="I328" s="28"/>
    </row>
    <row r="329" spans="1:25">
      <c r="B329" s="27"/>
      <c r="C329" s="24"/>
      <c r="D329" s="24"/>
      <c r="E329" s="28"/>
      <c r="F329" s="28"/>
      <c r="G329" s="28"/>
      <c r="H329" s="28"/>
      <c r="I329" s="2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5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5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5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5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5" s="12" customFormat="1">
      <c r="A335" s="130"/>
      <c r="B335" s="27"/>
      <c r="C335" s="28"/>
      <c r="D335" s="28"/>
      <c r="E335" s="24"/>
      <c r="F335" s="24"/>
      <c r="G335" s="24"/>
      <c r="H335" s="24"/>
      <c r="I335" s="24"/>
    </row>
    <row r="336" spans="1:25" s="12" customFormat="1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5" s="12" customFormat="1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5" s="12" customFormat="1">
      <c r="A338" s="130"/>
      <c r="B338" s="27"/>
      <c r="C338" s="24"/>
      <c r="D338" s="24"/>
      <c r="E338" s="28"/>
      <c r="F338" s="28"/>
      <c r="G338" s="28"/>
      <c r="H338" s="28"/>
      <c r="I338" s="28"/>
    </row>
    <row r="339" spans="1:25" s="12" customFormat="1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5" s="12" customFormat="1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5" s="12" customFormat="1">
      <c r="A341" s="130"/>
      <c r="B341" s="27"/>
      <c r="C341" s="24"/>
      <c r="D341" s="24"/>
      <c r="E341" s="28"/>
      <c r="F341" s="28"/>
      <c r="G341" s="28"/>
      <c r="H341" s="28"/>
      <c r="I341" s="28"/>
    </row>
    <row r="342" spans="1:25" s="12" customFormat="1">
      <c r="A342" s="130"/>
      <c r="B342" s="27"/>
      <c r="C342" s="24"/>
      <c r="D342" s="24"/>
      <c r="E342" s="28"/>
      <c r="F342" s="28"/>
      <c r="G342" s="28"/>
      <c r="H342" s="28"/>
      <c r="I342" s="28"/>
    </row>
    <row r="343" spans="1:25" s="12" customFormat="1">
      <c r="A343" s="130"/>
      <c r="B343" s="27"/>
      <c r="C343" s="24"/>
      <c r="D343" s="24"/>
      <c r="E343" s="28"/>
      <c r="F343" s="28"/>
      <c r="G343" s="28"/>
      <c r="H343" s="28"/>
      <c r="I343" s="28"/>
    </row>
    <row r="344" spans="1:25" s="12" customFormat="1">
      <c r="A344" s="130"/>
      <c r="B344" s="27"/>
      <c r="C344" s="24"/>
      <c r="D344" s="24"/>
      <c r="E344" s="28"/>
      <c r="F344" s="28"/>
      <c r="G344" s="28"/>
      <c r="H344" s="28"/>
      <c r="I344" s="28"/>
    </row>
    <row r="345" spans="1:25" s="12" customFormat="1">
      <c r="A345" s="130"/>
      <c r="B345" s="27"/>
      <c r="C345" s="24"/>
      <c r="D345" s="24"/>
      <c r="E345" s="28"/>
      <c r="F345" s="28"/>
      <c r="G345" s="28"/>
      <c r="H345" s="28"/>
      <c r="I345" s="28"/>
    </row>
    <row r="346" spans="1:25">
      <c r="B346" s="29"/>
      <c r="C346" s="23"/>
      <c r="D346" s="23"/>
      <c r="E346" s="28"/>
      <c r="F346" s="28"/>
      <c r="G346" s="28"/>
      <c r="H346" s="28"/>
      <c r="I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>
      <c r="B347" s="30"/>
      <c r="C347" s="26"/>
      <c r="D347" s="26"/>
      <c r="E347" s="24"/>
      <c r="F347" s="24"/>
      <c r="G347" s="24"/>
      <c r="H347" s="24"/>
      <c r="I347" s="24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>
      <c r="B349" s="27"/>
      <c r="C349" s="28"/>
      <c r="D349" s="28"/>
      <c r="E349" s="24"/>
      <c r="F349" s="24"/>
      <c r="G349" s="24"/>
      <c r="H349" s="24"/>
      <c r="I349" s="24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>
      <c r="B350" s="27"/>
      <c r="C350" s="24"/>
      <c r="D350" s="24"/>
      <c r="E350" s="28"/>
      <c r="F350" s="28"/>
      <c r="G350" s="28"/>
      <c r="H350" s="28"/>
      <c r="I350" s="2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>
      <c r="B351" s="27"/>
      <c r="C351" s="24"/>
      <c r="D351" s="24"/>
      <c r="E351" s="28"/>
      <c r="F351" s="28"/>
      <c r="G351" s="28"/>
      <c r="H351" s="28"/>
      <c r="I351" s="2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>
      <c r="B352" s="27"/>
      <c r="C352" s="24"/>
      <c r="D352" s="24"/>
      <c r="E352" s="28"/>
      <c r="F352" s="28"/>
      <c r="G352" s="28"/>
      <c r="H352" s="28"/>
      <c r="I352" s="2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>
      <c r="B353" s="27"/>
      <c r="C353" s="24"/>
      <c r="D353" s="24"/>
      <c r="E353" s="28"/>
      <c r="F353" s="28"/>
      <c r="G353" s="28"/>
      <c r="H353" s="28"/>
      <c r="I353" s="2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>
      <c r="B354" s="27"/>
      <c r="C354" s="28"/>
      <c r="D354" s="28"/>
      <c r="E354" s="24"/>
      <c r="F354" s="24"/>
      <c r="G354" s="24"/>
      <c r="H354" s="24"/>
      <c r="I354" s="2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B358" s="27"/>
      <c r="C358" s="28"/>
      <c r="D358" s="28"/>
      <c r="E358" s="24"/>
      <c r="F358" s="24"/>
      <c r="G358" s="24"/>
      <c r="H358" s="24"/>
      <c r="I358" s="2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9"/>
      <c r="B362" s="27"/>
      <c r="C362" s="28"/>
      <c r="D362" s="28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9"/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9"/>
      <c r="B373" s="29"/>
      <c r="C373" s="23"/>
      <c r="D373" s="23"/>
      <c r="E373" s="24"/>
      <c r="F373" s="24"/>
      <c r="G373" s="24"/>
      <c r="H373" s="24"/>
      <c r="I373" s="2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9"/>
      <c r="B374" s="27"/>
      <c r="C374" s="28"/>
      <c r="D374" s="28"/>
      <c r="E374" s="24"/>
      <c r="F374" s="24"/>
      <c r="G374" s="24"/>
      <c r="H374" s="24"/>
      <c r="I374" s="2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9"/>
      <c r="B375" s="27"/>
      <c r="C375" s="28"/>
      <c r="D375" s="28"/>
      <c r="E375" s="24"/>
      <c r="F375" s="24"/>
      <c r="G375" s="24"/>
      <c r="H375" s="24"/>
      <c r="I375" s="2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9"/>
      <c r="B390" s="27"/>
      <c r="C390" s="28"/>
      <c r="D390" s="28"/>
      <c r="E390" s="24"/>
      <c r="F390" s="24"/>
      <c r="G390" s="24"/>
      <c r="H390" s="24"/>
      <c r="I390" s="2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9"/>
      <c r="B391" s="27"/>
      <c r="C391" s="28"/>
      <c r="D391" s="28"/>
      <c r="E391" s="24"/>
      <c r="F391" s="24"/>
      <c r="G391" s="24"/>
      <c r="H391" s="24"/>
      <c r="I391" s="2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9"/>
      <c r="B392" s="27"/>
      <c r="C392" s="28"/>
      <c r="D392" s="28"/>
      <c r="E392" s="24"/>
      <c r="F392" s="24"/>
      <c r="G392" s="24"/>
      <c r="H392" s="24"/>
      <c r="I392" s="2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9"/>
      <c r="B394" s="27"/>
      <c r="C394" s="24"/>
      <c r="D394" s="24"/>
      <c r="E394" s="28"/>
      <c r="F394" s="28"/>
      <c r="G394" s="28"/>
      <c r="H394" s="28"/>
      <c r="I394" s="28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9"/>
      <c r="B398" s="27"/>
      <c r="C398" s="28"/>
      <c r="D398" s="28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9"/>
      <c r="B409" s="29"/>
      <c r="C409" s="23"/>
      <c r="D409" s="23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9"/>
      <c r="B412" s="27"/>
      <c r="C412" s="24"/>
      <c r="D412" s="24"/>
      <c r="E412" s="28"/>
      <c r="F412" s="28"/>
      <c r="G412" s="28"/>
      <c r="H412" s="28"/>
      <c r="I412" s="28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9"/>
      <c r="B414" s="27"/>
      <c r="C414" s="28"/>
      <c r="D414" s="28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9"/>
      <c r="B415" s="27"/>
      <c r="C415" s="28"/>
      <c r="D415" s="28"/>
      <c r="E415" s="24"/>
      <c r="F415" s="24"/>
      <c r="G415" s="24"/>
      <c r="H415" s="24"/>
      <c r="I415" s="2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9"/>
      <c r="B419" s="29"/>
      <c r="C419" s="23"/>
      <c r="D419" s="23"/>
      <c r="E419" s="24"/>
      <c r="F419" s="24"/>
      <c r="G419" s="24"/>
      <c r="H419" s="24"/>
      <c r="I419" s="2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9"/>
      <c r="B420" s="27"/>
      <c r="C420" s="28"/>
      <c r="D420" s="28"/>
      <c r="E420" s="24"/>
      <c r="F420" s="24"/>
      <c r="G420" s="24"/>
      <c r="H420" s="24"/>
      <c r="I420" s="2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9"/>
      <c r="B421" s="27"/>
      <c r="C421" s="28"/>
      <c r="D421" s="28"/>
      <c r="E421" s="24"/>
      <c r="F421" s="24"/>
      <c r="G421" s="24"/>
      <c r="H421" s="24"/>
      <c r="I421" s="2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9"/>
      <c r="B433" s="27"/>
      <c r="C433" s="28"/>
      <c r="D433" s="28"/>
      <c r="E433" s="24"/>
      <c r="F433" s="24"/>
      <c r="G433" s="24"/>
      <c r="H433" s="24"/>
      <c r="I433" s="2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9"/>
      <c r="B445" s="29"/>
      <c r="C445" s="23"/>
      <c r="D445" s="23"/>
      <c r="E445" s="24"/>
      <c r="F445" s="24"/>
      <c r="G445" s="24"/>
      <c r="H445" s="24"/>
      <c r="I445" s="2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9"/>
      <c r="B446" s="27"/>
      <c r="C446" s="28"/>
      <c r="D446" s="28"/>
      <c r="E446" s="24"/>
      <c r="F446" s="24"/>
      <c r="G446" s="24"/>
      <c r="H446" s="24"/>
      <c r="I446" s="2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9"/>
      <c r="B447" s="27"/>
      <c r="C447" s="28"/>
      <c r="D447" s="28"/>
      <c r="E447" s="24"/>
      <c r="F447" s="24"/>
      <c r="G447" s="24"/>
      <c r="H447" s="24"/>
      <c r="I447" s="2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9"/>
      <c r="B459" s="27"/>
      <c r="C459" s="28"/>
      <c r="D459" s="28"/>
      <c r="E459" s="24"/>
      <c r="F459" s="24"/>
      <c r="G459" s="24"/>
      <c r="H459" s="24"/>
      <c r="I459" s="2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9"/>
      <c r="B466" s="27"/>
      <c r="C466" s="24"/>
      <c r="D466" s="24"/>
      <c r="E466" s="28"/>
      <c r="F466" s="28"/>
      <c r="G466" s="28"/>
      <c r="H466" s="28"/>
      <c r="I466" s="28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9"/>
      <c r="B467" s="27"/>
      <c r="C467" s="24"/>
      <c r="D467" s="24"/>
      <c r="E467" s="28"/>
      <c r="F467" s="28"/>
      <c r="G467" s="28"/>
      <c r="H467" s="28"/>
      <c r="I467" s="28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9"/>
      <c r="B468" s="27"/>
      <c r="C468" s="24"/>
      <c r="D468" s="24"/>
      <c r="E468" s="28"/>
      <c r="F468" s="28"/>
      <c r="G468" s="28"/>
      <c r="H468" s="28"/>
      <c r="I468" s="28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9"/>
      <c r="B471" s="29"/>
      <c r="C471" s="23"/>
      <c r="D471" s="23"/>
      <c r="E471" s="24"/>
      <c r="F471" s="24"/>
      <c r="G471" s="24"/>
      <c r="H471" s="24"/>
      <c r="I471" s="2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29"/>
      <c r="B472" s="32"/>
      <c r="C472" s="33"/>
      <c r="D472" s="33"/>
      <c r="E472" s="24"/>
      <c r="F472" s="24"/>
      <c r="G472" s="24"/>
      <c r="H472" s="24"/>
      <c r="I472" s="2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>
      <c r="A473" s="129"/>
      <c r="B473" s="34"/>
      <c r="C473" s="35"/>
      <c r="D473" s="35"/>
      <c r="E473" s="36"/>
      <c r="F473" s="36"/>
      <c r="G473" s="36"/>
      <c r="H473" s="36"/>
      <c r="I473" s="36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>
      <c r="A474" s="129"/>
      <c r="B474" s="19"/>
      <c r="C474" s="37"/>
      <c r="D474" s="37"/>
      <c r="E474" s="24"/>
      <c r="F474" s="24"/>
      <c r="G474" s="24"/>
      <c r="H474" s="24"/>
      <c r="I474" s="2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>
      <c r="A475" s="129"/>
      <c r="B475" s="19"/>
      <c r="C475" s="37"/>
      <c r="D475" s="37"/>
      <c r="E475" s="24"/>
      <c r="F475" s="24"/>
      <c r="G475" s="24"/>
      <c r="H475" s="24"/>
      <c r="I475" s="2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>
      <c r="A476" s="129"/>
      <c r="B476" s="19"/>
      <c r="C476" s="37"/>
      <c r="D476" s="37"/>
      <c r="E476" s="24"/>
      <c r="F476" s="24"/>
      <c r="G476" s="24"/>
      <c r="H476" s="24"/>
      <c r="I476" s="2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>
      <c r="A477" s="129"/>
      <c r="B477" s="34"/>
      <c r="C477" s="35"/>
      <c r="D477" s="35"/>
      <c r="E477" s="36"/>
      <c r="F477" s="36"/>
      <c r="G477" s="36"/>
      <c r="H477" s="36"/>
      <c r="I477" s="36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>
      <c r="A478" s="129"/>
      <c r="B478" s="19"/>
      <c r="C478" s="37"/>
      <c r="D478" s="37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>
      <c r="A479" s="129"/>
      <c r="B479" s="19"/>
      <c r="C479" s="24"/>
      <c r="D479" s="24"/>
      <c r="E479" s="37"/>
      <c r="F479" s="37"/>
      <c r="G479" s="37"/>
      <c r="H479" s="37"/>
      <c r="I479" s="37"/>
    </row>
    <row r="480" spans="1:25">
      <c r="A480" s="129"/>
      <c r="B480" s="19"/>
      <c r="C480" s="24"/>
      <c r="D480" s="24"/>
      <c r="E480" s="37"/>
      <c r="F480" s="37"/>
      <c r="G480" s="37"/>
      <c r="H480" s="37"/>
      <c r="I480" s="37"/>
    </row>
    <row r="481" spans="1:25">
      <c r="A481" s="129"/>
      <c r="B481" s="19"/>
      <c r="C481" s="24"/>
      <c r="D481" s="24"/>
      <c r="E481" s="37"/>
      <c r="F481" s="37"/>
      <c r="G481" s="37"/>
      <c r="H481" s="37"/>
      <c r="I481" s="37"/>
    </row>
    <row r="482" spans="1:25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5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5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5">
      <c r="A485" s="129"/>
      <c r="B485" s="34"/>
      <c r="C485" s="35"/>
      <c r="D485" s="35"/>
      <c r="E485" s="36"/>
      <c r="F485" s="36"/>
      <c r="G485" s="36"/>
      <c r="H485" s="36"/>
      <c r="I485" s="36"/>
    </row>
    <row r="486" spans="1:25">
      <c r="A486" s="129"/>
      <c r="B486" s="19"/>
      <c r="C486" s="37"/>
      <c r="D486" s="37"/>
      <c r="E486" s="24"/>
      <c r="F486" s="24"/>
      <c r="G486" s="24"/>
      <c r="H486" s="24"/>
      <c r="I486" s="24"/>
    </row>
    <row r="487" spans="1:25">
      <c r="A487" s="129"/>
      <c r="B487" s="19"/>
      <c r="C487" s="37"/>
      <c r="D487" s="37"/>
      <c r="E487" s="24"/>
      <c r="F487" s="24"/>
      <c r="G487" s="24"/>
      <c r="H487" s="24"/>
      <c r="I487" s="24"/>
    </row>
    <row r="488" spans="1:25">
      <c r="A488" s="129"/>
      <c r="B488" s="19"/>
      <c r="C488" s="37"/>
      <c r="D488" s="37"/>
      <c r="E488" s="24"/>
      <c r="F488" s="24"/>
      <c r="G488" s="24"/>
      <c r="H488" s="24"/>
      <c r="I488" s="24"/>
    </row>
    <row r="489" spans="1:25">
      <c r="B489" s="19"/>
      <c r="C489" s="37"/>
      <c r="D489" s="37"/>
      <c r="E489" s="24"/>
      <c r="F489" s="24"/>
      <c r="G489" s="24"/>
      <c r="H489" s="24"/>
      <c r="I489" s="24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s="12" customFormat="1">
      <c r="A490" s="130"/>
      <c r="B490" s="19"/>
      <c r="C490" s="37"/>
      <c r="D490" s="37"/>
      <c r="E490" s="24"/>
      <c r="F490" s="24"/>
      <c r="G490" s="24"/>
      <c r="H490" s="24"/>
      <c r="I490" s="24"/>
    </row>
    <row r="491" spans="1:25" s="12" customFormat="1">
      <c r="A491" s="130"/>
      <c r="B491" s="32"/>
      <c r="C491" s="33"/>
      <c r="D491" s="33"/>
      <c r="E491" s="24"/>
      <c r="F491" s="24"/>
      <c r="G491" s="24"/>
      <c r="H491" s="24"/>
      <c r="I491" s="24"/>
    </row>
    <row r="492" spans="1:25" s="12" customFormat="1">
      <c r="A492" s="130"/>
      <c r="B492" s="19"/>
      <c r="C492" s="37"/>
      <c r="D492" s="37"/>
      <c r="E492" s="24"/>
      <c r="F492" s="24"/>
      <c r="G492" s="24"/>
      <c r="H492" s="24"/>
      <c r="I492" s="24"/>
    </row>
    <row r="493" spans="1:25" s="12" customFormat="1">
      <c r="A493" s="130"/>
      <c r="B493" s="19"/>
      <c r="C493" s="37"/>
      <c r="D493" s="37"/>
      <c r="E493" s="24"/>
      <c r="F493" s="24"/>
      <c r="G493" s="24"/>
      <c r="H493" s="24"/>
      <c r="I493" s="24"/>
    </row>
    <row r="494" spans="1:25" s="12" customFormat="1">
      <c r="A494" s="130"/>
      <c r="B494" s="19"/>
      <c r="C494" s="37"/>
      <c r="D494" s="37"/>
      <c r="E494" s="24"/>
      <c r="F494" s="24"/>
      <c r="G494" s="24"/>
      <c r="H494" s="24"/>
      <c r="I494" s="24"/>
    </row>
    <row r="495" spans="1:25" s="12" customFormat="1">
      <c r="A495" s="130"/>
      <c r="B495" s="19"/>
      <c r="C495" s="37"/>
      <c r="D495" s="37"/>
      <c r="E495" s="24"/>
      <c r="F495" s="24"/>
      <c r="G495" s="24"/>
      <c r="H495" s="24"/>
      <c r="I495" s="24"/>
    </row>
    <row r="496" spans="1:25" s="12" customFormat="1">
      <c r="A496" s="130"/>
      <c r="B496" s="19"/>
      <c r="C496" s="37"/>
      <c r="D496" s="37"/>
      <c r="E496" s="24"/>
      <c r="F496" s="24"/>
      <c r="G496" s="24"/>
      <c r="H496" s="24"/>
      <c r="I496" s="24"/>
    </row>
    <row r="497" spans="1:25" s="12" customFormat="1">
      <c r="A497" s="130"/>
      <c r="B497" s="19"/>
      <c r="C497" s="37"/>
      <c r="D497" s="37"/>
      <c r="E497" s="24"/>
      <c r="F497" s="24"/>
      <c r="G497" s="24"/>
      <c r="H497" s="24"/>
      <c r="I497" s="24"/>
    </row>
    <row r="498" spans="1: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</sheetData>
  <mergeCells count="247">
    <mergeCell ref="M2:Y2"/>
    <mergeCell ref="C23:E23"/>
    <mergeCell ref="B2:E4"/>
    <mergeCell ref="J2:L2"/>
    <mergeCell ref="C32:E32"/>
    <mergeCell ref="C33:E33"/>
    <mergeCell ref="I2:I4"/>
    <mergeCell ref="F2:F4"/>
    <mergeCell ref="J3:J4"/>
    <mergeCell ref="K3:K4"/>
    <mergeCell ref="L3:L4"/>
    <mergeCell ref="C5:E5"/>
    <mergeCell ref="C6:E6"/>
    <mergeCell ref="C20:E20"/>
    <mergeCell ref="C21:E21"/>
    <mergeCell ref="C22:E22"/>
    <mergeCell ref="H2:H4"/>
    <mergeCell ref="G2:G4"/>
    <mergeCell ref="M3:V3"/>
    <mergeCell ref="W3:Y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Y74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11.140625" style="12" customWidth="1"/>
    <col min="11" max="11" width="12" style="12" customWidth="1"/>
    <col min="12" max="17" width="10.140625" style="12" bestFit="1" customWidth="1"/>
    <col min="18" max="18" width="11.28515625" style="12" bestFit="1" customWidth="1"/>
    <col min="19" max="23" width="10.140625" style="12" bestFit="1" customWidth="1"/>
    <col min="24" max="24" width="11.28515625" style="12" bestFit="1" customWidth="1"/>
    <col min="25" max="16384" width="9.140625" style="17"/>
  </cols>
  <sheetData>
    <row r="1" spans="1:24" ht="15.75" thickBot="1">
      <c r="X1" s="11" t="s">
        <v>827</v>
      </c>
    </row>
    <row r="2" spans="1:24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1129</v>
      </c>
      <c r="J2" s="751" t="s">
        <v>1128</v>
      </c>
      <c r="K2" s="849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4" ht="27.75" customHeight="1">
      <c r="B3" s="752"/>
      <c r="C3" s="753"/>
      <c r="D3" s="753"/>
      <c r="E3" s="753"/>
      <c r="F3" s="752"/>
      <c r="G3" s="752"/>
      <c r="H3" s="861"/>
      <c r="I3" s="866"/>
      <c r="J3" s="871"/>
      <c r="K3" s="851"/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4" ht="39" thickBot="1">
      <c r="B4" s="754"/>
      <c r="C4" s="755"/>
      <c r="D4" s="755"/>
      <c r="E4" s="755"/>
      <c r="F4" s="754"/>
      <c r="G4" s="754"/>
      <c r="H4" s="862"/>
      <c r="I4" s="867"/>
      <c r="J4" s="387" t="s">
        <v>983</v>
      </c>
      <c r="K4" s="290" t="s">
        <v>984</v>
      </c>
      <c r="L4" s="131" t="s">
        <v>593</v>
      </c>
      <c r="M4" s="65" t="s">
        <v>594</v>
      </c>
      <c r="N4" s="65" t="s">
        <v>595</v>
      </c>
      <c r="O4" s="65" t="s">
        <v>596</v>
      </c>
      <c r="P4" s="83" t="s">
        <v>597</v>
      </c>
      <c r="Q4" s="532" t="s">
        <v>598</v>
      </c>
      <c r="R4" s="535" t="s">
        <v>1107</v>
      </c>
      <c r="S4" s="557" t="s">
        <v>599</v>
      </c>
      <c r="T4" s="83" t="s">
        <v>600</v>
      </c>
      <c r="U4" s="652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 t="shared" ref="F5:X5" si="0">F6+F26</f>
        <v>9473200</v>
      </c>
      <c r="G5" s="396">
        <f t="shared" ref="G5:H5" si="1">G6+G26</f>
        <v>9473200</v>
      </c>
      <c r="H5" s="572">
        <f t="shared" si="1"/>
        <v>9372603</v>
      </c>
      <c r="I5" s="459">
        <f t="shared" si="0"/>
        <v>9373427</v>
      </c>
      <c r="J5" s="89">
        <f t="shared" si="0"/>
        <v>8502500</v>
      </c>
      <c r="K5" s="87">
        <f t="shared" si="0"/>
        <v>870927</v>
      </c>
      <c r="L5" s="86">
        <f t="shared" si="0"/>
        <v>0</v>
      </c>
      <c r="M5" s="87">
        <f t="shared" si="0"/>
        <v>839600</v>
      </c>
      <c r="N5" s="87">
        <f t="shared" si="0"/>
        <v>840695</v>
      </c>
      <c r="O5" s="87">
        <f t="shared" si="0"/>
        <v>916488</v>
      </c>
      <c r="P5" s="87">
        <f t="shared" si="0"/>
        <v>870749</v>
      </c>
      <c r="Q5" s="442">
        <f t="shared" ref="Q5" si="2">Q6+Q26</f>
        <v>857400</v>
      </c>
      <c r="R5" s="536">
        <f t="shared" ref="R5:R7" si="3">SUM(L5:Q5)</f>
        <v>4324932</v>
      </c>
      <c r="S5" s="442">
        <f t="shared" si="0"/>
        <v>883123</v>
      </c>
      <c r="T5" s="87">
        <f t="shared" si="0"/>
        <v>729563</v>
      </c>
      <c r="U5" s="90">
        <f t="shared" si="0"/>
        <v>729920</v>
      </c>
      <c r="V5" s="486">
        <f t="shared" si="0"/>
        <v>896962</v>
      </c>
      <c r="W5" s="89">
        <f t="shared" si="0"/>
        <v>911962</v>
      </c>
      <c r="X5" s="91">
        <f t="shared" si="0"/>
        <v>896965</v>
      </c>
    </row>
    <row r="6" spans="1:24">
      <c r="B6" s="124" t="s">
        <v>609</v>
      </c>
      <c r="C6" s="748" t="s">
        <v>120</v>
      </c>
      <c r="D6" s="749"/>
      <c r="E6" s="749"/>
      <c r="F6" s="397">
        <f t="shared" ref="F6:H6" si="4">F7+F10+F11+F12+F13+F14+F15+F16+F19+F22+F23+F24+F25</f>
        <v>9473200</v>
      </c>
      <c r="G6" s="397">
        <f t="shared" ref="G6" si="5">G7+G10+G11+G12+G13+G14+G15+G16+G19+G22+G23+G24+G25</f>
        <v>9364122</v>
      </c>
      <c r="H6" s="573">
        <f t="shared" si="4"/>
        <v>9219403</v>
      </c>
      <c r="I6" s="460">
        <f t="shared" ref="I6:X6" si="6">I7+I10+I11+I12+I13+I14+I15+I16+I19+I22+I23+I24+I25</f>
        <v>9220227</v>
      </c>
      <c r="J6" s="121">
        <f t="shared" si="6"/>
        <v>8349300</v>
      </c>
      <c r="K6" s="119">
        <f t="shared" si="6"/>
        <v>870927</v>
      </c>
      <c r="L6" s="118">
        <f t="shared" si="6"/>
        <v>0</v>
      </c>
      <c r="M6" s="119">
        <f t="shared" si="6"/>
        <v>839600</v>
      </c>
      <c r="N6" s="119">
        <f t="shared" si="6"/>
        <v>840695</v>
      </c>
      <c r="O6" s="119">
        <f t="shared" si="6"/>
        <v>916488</v>
      </c>
      <c r="P6" s="119">
        <f t="shared" si="6"/>
        <v>870749</v>
      </c>
      <c r="Q6" s="443">
        <f t="shared" ref="Q6" si="7">Q7+Q10+Q11+Q12+Q13+Q14+Q15+Q16+Q19+Q22+Q23+Q24+Q25</f>
        <v>857400</v>
      </c>
      <c r="R6" s="537">
        <f t="shared" si="3"/>
        <v>4324932</v>
      </c>
      <c r="S6" s="443">
        <f t="shared" si="6"/>
        <v>729923</v>
      </c>
      <c r="T6" s="119">
        <f t="shared" si="6"/>
        <v>729563</v>
      </c>
      <c r="U6" s="122">
        <f t="shared" si="6"/>
        <v>729920</v>
      </c>
      <c r="V6" s="487">
        <f t="shared" si="6"/>
        <v>896962</v>
      </c>
      <c r="W6" s="121">
        <f t="shared" si="6"/>
        <v>911962</v>
      </c>
      <c r="X6" s="123">
        <f t="shared" si="6"/>
        <v>896965</v>
      </c>
    </row>
    <row r="7" spans="1:24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>SUM(F8:F9)</f>
        <v>8989200</v>
      </c>
      <c r="G7" s="398">
        <f>SUM(G8:G9)</f>
        <v>8845670</v>
      </c>
      <c r="H7" s="574">
        <f>SUM(H8:H9)</f>
        <v>8646603</v>
      </c>
      <c r="I7" s="461">
        <f t="shared" ref="I7:X7" si="8">SUM(I8:I9)</f>
        <v>8646603</v>
      </c>
      <c r="J7" s="192">
        <f t="shared" si="8"/>
        <v>7782000</v>
      </c>
      <c r="K7" s="193">
        <f t="shared" si="8"/>
        <v>864603</v>
      </c>
      <c r="L7" s="199">
        <f t="shared" si="8"/>
        <v>0</v>
      </c>
      <c r="M7" s="193">
        <f t="shared" si="8"/>
        <v>804500</v>
      </c>
      <c r="N7" s="193">
        <f t="shared" si="8"/>
        <v>794435</v>
      </c>
      <c r="O7" s="193">
        <f t="shared" si="8"/>
        <v>842598</v>
      </c>
      <c r="P7" s="193">
        <f t="shared" si="8"/>
        <v>817199</v>
      </c>
      <c r="Q7" s="444">
        <f t="shared" ref="Q7" si="9">SUM(Q8:Q9)</f>
        <v>786700</v>
      </c>
      <c r="R7" s="538">
        <f t="shared" si="3"/>
        <v>4045432</v>
      </c>
      <c r="S7" s="444">
        <f t="shared" si="8"/>
        <v>683003</v>
      </c>
      <c r="T7" s="193">
        <f t="shared" si="8"/>
        <v>683003</v>
      </c>
      <c r="U7" s="194">
        <f t="shared" si="8"/>
        <v>683000</v>
      </c>
      <c r="V7" s="492">
        <f t="shared" si="8"/>
        <v>850721</v>
      </c>
      <c r="W7" s="192">
        <f t="shared" si="8"/>
        <v>850721</v>
      </c>
      <c r="X7" s="195">
        <f t="shared" si="8"/>
        <v>850723</v>
      </c>
    </row>
    <row r="8" spans="1:24">
      <c r="B8" s="55"/>
      <c r="C8" s="323"/>
      <c r="D8" s="235"/>
      <c r="E8" s="235" t="s">
        <v>1037</v>
      </c>
      <c r="F8" s="406">
        <v>8090280</v>
      </c>
      <c r="G8" s="406">
        <v>7946750</v>
      </c>
      <c r="H8" s="582">
        <v>7782000</v>
      </c>
      <c r="I8" s="471">
        <f>SUM(R8:X8)</f>
        <v>7782000</v>
      </c>
      <c r="J8" s="42">
        <f>I8</f>
        <v>7782000</v>
      </c>
      <c r="K8" s="1"/>
      <c r="L8" s="75">
        <f>'096015'!J7</f>
        <v>0</v>
      </c>
      <c r="M8" s="1">
        <f>'096015'!K7</f>
        <v>724050</v>
      </c>
      <c r="N8" s="1">
        <f>'096015'!L7</f>
        <v>714991</v>
      </c>
      <c r="O8" s="1">
        <f>'096015'!M7</f>
        <v>758338</v>
      </c>
      <c r="P8" s="1">
        <f>'096015'!N7</f>
        <v>735480</v>
      </c>
      <c r="Q8" s="447">
        <f>'096015'!O7</f>
        <v>708030</v>
      </c>
      <c r="R8" s="541">
        <f>SUM(L8:Q8)</f>
        <v>3640889</v>
      </c>
      <c r="S8" s="447">
        <f>'096015'!Q7</f>
        <v>614703</v>
      </c>
      <c r="T8" s="1">
        <f>'096015'!R7</f>
        <v>614703</v>
      </c>
      <c r="U8" s="81">
        <f>'096015'!S7</f>
        <v>614700</v>
      </c>
      <c r="V8" s="490">
        <f>'096015'!T7</f>
        <v>765668</v>
      </c>
      <c r="W8" s="42">
        <f>'096015'!U7</f>
        <v>765668</v>
      </c>
      <c r="X8" s="44">
        <f>'096015'!V7</f>
        <v>765669</v>
      </c>
    </row>
    <row r="9" spans="1:24">
      <c r="B9" s="55"/>
      <c r="C9" s="323"/>
      <c r="D9" s="235"/>
      <c r="E9" s="235" t="s">
        <v>1038</v>
      </c>
      <c r="F9" s="406">
        <v>898920</v>
      </c>
      <c r="G9" s="406">
        <v>898920</v>
      </c>
      <c r="H9" s="582">
        <v>864603</v>
      </c>
      <c r="I9" s="471">
        <f>SUM(R9:X9)</f>
        <v>864603</v>
      </c>
      <c r="J9" s="42"/>
      <c r="K9" s="1">
        <f>I9</f>
        <v>864603</v>
      </c>
      <c r="L9" s="75">
        <f>'096025'!J7</f>
        <v>0</v>
      </c>
      <c r="M9" s="1">
        <f>'096025'!K7</f>
        <v>80450</v>
      </c>
      <c r="N9" s="1">
        <f>'096025'!L7</f>
        <v>79444</v>
      </c>
      <c r="O9" s="1">
        <f>'096025'!M7</f>
        <v>84260</v>
      </c>
      <c r="P9" s="1">
        <f>'096025'!N7</f>
        <v>81719</v>
      </c>
      <c r="Q9" s="447">
        <f>'096025'!O7</f>
        <v>78670</v>
      </c>
      <c r="R9" s="541">
        <f t="shared" ref="R9:R72" si="10">SUM(L9:Q9)</f>
        <v>404543</v>
      </c>
      <c r="S9" s="447">
        <f>'096025'!Q7</f>
        <v>68300</v>
      </c>
      <c r="T9" s="1">
        <f>'096025'!R7</f>
        <v>68300</v>
      </c>
      <c r="U9" s="81">
        <f>'096025'!S7</f>
        <v>68300</v>
      </c>
      <c r="V9" s="490">
        <f>'096025'!T7</f>
        <v>85053</v>
      </c>
      <c r="W9" s="42">
        <f>'096025'!U7</f>
        <v>85053</v>
      </c>
      <c r="X9" s="44">
        <f>'096025'!V7</f>
        <v>85054</v>
      </c>
    </row>
    <row r="10" spans="1:24" s="209" customFormat="1" hidden="1">
      <c r="A10" s="127" t="s">
        <v>123</v>
      </c>
      <c r="B10" s="189" t="s">
        <v>611</v>
      </c>
      <c r="C10" s="202"/>
      <c r="D10" s="260" t="s">
        <v>124</v>
      </c>
      <c r="E10" s="285"/>
      <c r="F10" s="398">
        <v>0</v>
      </c>
      <c r="G10" s="398">
        <v>0</v>
      </c>
      <c r="H10" s="574">
        <v>0</v>
      </c>
      <c r="I10" s="461">
        <f t="shared" ref="I10:I15" si="11">SUM(L10:X10)</f>
        <v>0</v>
      </c>
      <c r="J10" s="192"/>
      <c r="K10" s="193"/>
      <c r="L10" s="199"/>
      <c r="M10" s="193"/>
      <c r="N10" s="193"/>
      <c r="O10" s="193"/>
      <c r="P10" s="193"/>
      <c r="Q10" s="444"/>
      <c r="R10" s="538">
        <f t="shared" si="10"/>
        <v>0</v>
      </c>
      <c r="S10" s="444"/>
      <c r="T10" s="193"/>
      <c r="U10" s="194"/>
      <c r="V10" s="492"/>
      <c r="W10" s="192"/>
      <c r="X10" s="195"/>
    </row>
    <row r="11" spans="1:24" s="209" customFormat="1" hidden="1">
      <c r="A11" s="127" t="s">
        <v>125</v>
      </c>
      <c r="B11" s="189" t="s">
        <v>612</v>
      </c>
      <c r="C11" s="202"/>
      <c r="D11" s="260" t="s">
        <v>126</v>
      </c>
      <c r="E11" s="285"/>
      <c r="F11" s="398">
        <v>0</v>
      </c>
      <c r="G11" s="398">
        <v>0</v>
      </c>
      <c r="H11" s="574">
        <v>0</v>
      </c>
      <c r="I11" s="461">
        <f t="shared" si="11"/>
        <v>0</v>
      </c>
      <c r="J11" s="192"/>
      <c r="K11" s="193"/>
      <c r="L11" s="199"/>
      <c r="M11" s="193"/>
      <c r="N11" s="193"/>
      <c r="O11" s="193"/>
      <c r="P11" s="193"/>
      <c r="Q11" s="444"/>
      <c r="R11" s="538">
        <f t="shared" si="10"/>
        <v>0</v>
      </c>
      <c r="S11" s="444"/>
      <c r="T11" s="193"/>
      <c r="U11" s="194"/>
      <c r="V11" s="492"/>
      <c r="W11" s="192"/>
      <c r="X11" s="195"/>
    </row>
    <row r="12" spans="1:24" s="209" customFormat="1" hidden="1">
      <c r="A12" s="127" t="s">
        <v>127</v>
      </c>
      <c r="B12" s="189" t="s">
        <v>613</v>
      </c>
      <c r="C12" s="202"/>
      <c r="D12" s="260" t="s">
        <v>351</v>
      </c>
      <c r="E12" s="285"/>
      <c r="F12" s="398">
        <v>0</v>
      </c>
      <c r="G12" s="398">
        <v>0</v>
      </c>
      <c r="H12" s="574">
        <v>0</v>
      </c>
      <c r="I12" s="461">
        <f t="shared" si="11"/>
        <v>0</v>
      </c>
      <c r="J12" s="192"/>
      <c r="K12" s="193"/>
      <c r="L12" s="199"/>
      <c r="M12" s="193"/>
      <c r="N12" s="193"/>
      <c r="O12" s="193"/>
      <c r="P12" s="193"/>
      <c r="Q12" s="444"/>
      <c r="R12" s="538">
        <f t="shared" si="10"/>
        <v>0</v>
      </c>
      <c r="S12" s="444"/>
      <c r="T12" s="193"/>
      <c r="U12" s="194"/>
      <c r="V12" s="492"/>
      <c r="W12" s="192"/>
      <c r="X12" s="195"/>
    </row>
    <row r="13" spans="1:24" s="209" customFormat="1" hidden="1">
      <c r="A13" s="127" t="s">
        <v>128</v>
      </c>
      <c r="B13" s="189" t="s">
        <v>614</v>
      </c>
      <c r="C13" s="202"/>
      <c r="D13" s="260" t="s">
        <v>129</v>
      </c>
      <c r="E13" s="285"/>
      <c r="F13" s="398">
        <v>0</v>
      </c>
      <c r="G13" s="398">
        <v>0</v>
      </c>
      <c r="H13" s="574">
        <v>0</v>
      </c>
      <c r="I13" s="461">
        <f t="shared" si="11"/>
        <v>0</v>
      </c>
      <c r="J13" s="192"/>
      <c r="K13" s="193"/>
      <c r="L13" s="199"/>
      <c r="M13" s="193"/>
      <c r="N13" s="193"/>
      <c r="O13" s="193"/>
      <c r="P13" s="193"/>
      <c r="Q13" s="444"/>
      <c r="R13" s="538">
        <f t="shared" si="10"/>
        <v>0</v>
      </c>
      <c r="S13" s="444"/>
      <c r="T13" s="193"/>
      <c r="U13" s="194"/>
      <c r="V13" s="492"/>
      <c r="W13" s="192"/>
      <c r="X13" s="195"/>
    </row>
    <row r="14" spans="1:24" s="209" customFormat="1" hidden="1">
      <c r="A14" s="127" t="s">
        <v>130</v>
      </c>
      <c r="B14" s="189" t="s">
        <v>615</v>
      </c>
      <c r="C14" s="202"/>
      <c r="D14" s="260" t="s">
        <v>131</v>
      </c>
      <c r="E14" s="285"/>
      <c r="F14" s="398">
        <v>0</v>
      </c>
      <c r="G14" s="398">
        <v>0</v>
      </c>
      <c r="H14" s="574">
        <v>0</v>
      </c>
      <c r="I14" s="461">
        <f t="shared" si="11"/>
        <v>0</v>
      </c>
      <c r="J14" s="192"/>
      <c r="K14" s="193"/>
      <c r="L14" s="199"/>
      <c r="M14" s="193"/>
      <c r="N14" s="193"/>
      <c r="O14" s="193"/>
      <c r="P14" s="193"/>
      <c r="Q14" s="444"/>
      <c r="R14" s="538">
        <f t="shared" si="10"/>
        <v>0</v>
      </c>
      <c r="S14" s="444"/>
      <c r="T14" s="193"/>
      <c r="U14" s="194"/>
      <c r="V14" s="492"/>
      <c r="W14" s="192"/>
      <c r="X14" s="195"/>
    </row>
    <row r="15" spans="1:24" s="209" customFormat="1" hidden="1">
      <c r="A15" s="127" t="s">
        <v>132</v>
      </c>
      <c r="B15" s="189" t="s">
        <v>616</v>
      </c>
      <c r="C15" s="202"/>
      <c r="D15" s="260" t="s">
        <v>133</v>
      </c>
      <c r="E15" s="285"/>
      <c r="F15" s="398">
        <v>0</v>
      </c>
      <c r="G15" s="398">
        <v>0</v>
      </c>
      <c r="H15" s="574">
        <v>0</v>
      </c>
      <c r="I15" s="461">
        <f t="shared" si="11"/>
        <v>0</v>
      </c>
      <c r="J15" s="192"/>
      <c r="K15" s="193"/>
      <c r="L15" s="199"/>
      <c r="M15" s="193"/>
      <c r="N15" s="193"/>
      <c r="O15" s="193"/>
      <c r="P15" s="193"/>
      <c r="Q15" s="444"/>
      <c r="R15" s="538">
        <f t="shared" si="10"/>
        <v>0</v>
      </c>
      <c r="S15" s="444"/>
      <c r="T15" s="193"/>
      <c r="U15" s="194"/>
      <c r="V15" s="492"/>
      <c r="W15" s="192"/>
      <c r="X15" s="195"/>
    </row>
    <row r="16" spans="1:24" s="209" customFormat="1">
      <c r="A16" s="127" t="s">
        <v>134</v>
      </c>
      <c r="B16" s="189" t="s">
        <v>617</v>
      </c>
      <c r="C16" s="202"/>
      <c r="D16" s="260" t="s">
        <v>135</v>
      </c>
      <c r="E16" s="285"/>
      <c r="F16" s="398">
        <f t="shared" ref="F16:X16" si="12">SUM(F17:F18)</f>
        <v>15000</v>
      </c>
      <c r="G16" s="398">
        <f t="shared" ref="G16:H16" si="13">SUM(G17:G18)</f>
        <v>15000</v>
      </c>
      <c r="H16" s="574">
        <f t="shared" si="13"/>
        <v>15000</v>
      </c>
      <c r="I16" s="461">
        <f t="shared" si="12"/>
        <v>15000</v>
      </c>
      <c r="J16" s="192">
        <f t="shared" si="12"/>
        <v>13500</v>
      </c>
      <c r="K16" s="193">
        <f t="shared" si="12"/>
        <v>1500</v>
      </c>
      <c r="L16" s="199">
        <f t="shared" si="12"/>
        <v>0</v>
      </c>
      <c r="M16" s="193">
        <f t="shared" si="12"/>
        <v>0</v>
      </c>
      <c r="N16" s="193">
        <f t="shared" si="12"/>
        <v>0</v>
      </c>
      <c r="O16" s="193">
        <f t="shared" si="12"/>
        <v>0</v>
      </c>
      <c r="P16" s="193">
        <f t="shared" si="12"/>
        <v>0</v>
      </c>
      <c r="Q16" s="444">
        <f t="shared" ref="Q16" si="14">SUM(Q17:Q18)</f>
        <v>0</v>
      </c>
      <c r="R16" s="538">
        <f t="shared" si="10"/>
        <v>0</v>
      </c>
      <c r="S16" s="444">
        <f t="shared" si="12"/>
        <v>0</v>
      </c>
      <c r="T16" s="193">
        <f t="shared" si="12"/>
        <v>0</v>
      </c>
      <c r="U16" s="194">
        <f t="shared" si="12"/>
        <v>0</v>
      </c>
      <c r="V16" s="492">
        <f t="shared" si="12"/>
        <v>0</v>
      </c>
      <c r="W16" s="192">
        <f t="shared" si="12"/>
        <v>15000</v>
      </c>
      <c r="X16" s="195">
        <f t="shared" si="12"/>
        <v>0</v>
      </c>
    </row>
    <row r="17" spans="1:24">
      <c r="B17" s="55"/>
      <c r="C17" s="323"/>
      <c r="D17" s="235"/>
      <c r="E17" s="235" t="s">
        <v>1037</v>
      </c>
      <c r="F17" s="406">
        <v>13500</v>
      </c>
      <c r="G17" s="406">
        <v>13500</v>
      </c>
      <c r="H17" s="582">
        <v>13500</v>
      </c>
      <c r="I17" s="471">
        <f t="shared" ref="I17:I18" si="15">SUM(R17:X17)</f>
        <v>13500</v>
      </c>
      <c r="J17" s="42">
        <f>I17</f>
        <v>13500</v>
      </c>
      <c r="K17" s="1"/>
      <c r="L17" s="75">
        <f>'096015'!J14</f>
        <v>0</v>
      </c>
      <c r="M17" s="1">
        <f>'096015'!K14</f>
        <v>0</v>
      </c>
      <c r="N17" s="1">
        <f>'096015'!L14</f>
        <v>0</v>
      </c>
      <c r="O17" s="1">
        <f>'096015'!M14</f>
        <v>0</v>
      </c>
      <c r="P17" s="1">
        <f>'096015'!N14</f>
        <v>0</v>
      </c>
      <c r="Q17" s="447">
        <f>'096015'!O14</f>
        <v>0</v>
      </c>
      <c r="R17" s="541">
        <f t="shared" si="10"/>
        <v>0</v>
      </c>
      <c r="S17" s="447">
        <f>'096015'!Q14</f>
        <v>0</v>
      </c>
      <c r="T17" s="1">
        <f>'096015'!R14</f>
        <v>0</v>
      </c>
      <c r="U17" s="81">
        <f>'096015'!S14</f>
        <v>0</v>
      </c>
      <c r="V17" s="490">
        <f>'096015'!T14</f>
        <v>0</v>
      </c>
      <c r="W17" s="42">
        <f>'096015'!U14</f>
        <v>13500</v>
      </c>
      <c r="X17" s="44">
        <f>'096015'!V14</f>
        <v>0</v>
      </c>
    </row>
    <row r="18" spans="1:24">
      <c r="B18" s="55"/>
      <c r="C18" s="323"/>
      <c r="D18" s="235"/>
      <c r="E18" s="235" t="s">
        <v>1038</v>
      </c>
      <c r="F18" s="406">
        <v>1500</v>
      </c>
      <c r="G18" s="406">
        <v>1500</v>
      </c>
      <c r="H18" s="582">
        <v>1500</v>
      </c>
      <c r="I18" s="471">
        <f t="shared" si="15"/>
        <v>1500</v>
      </c>
      <c r="J18" s="42"/>
      <c r="K18" s="1">
        <f>I18</f>
        <v>1500</v>
      </c>
      <c r="L18" s="75">
        <f>'096025'!J14</f>
        <v>0</v>
      </c>
      <c r="M18" s="1">
        <f>'096025'!K14</f>
        <v>0</v>
      </c>
      <c r="N18" s="1">
        <f>'096025'!L14</f>
        <v>0</v>
      </c>
      <c r="O18" s="1">
        <f>'096025'!M14</f>
        <v>0</v>
      </c>
      <c r="P18" s="1">
        <f>'096025'!N14</f>
        <v>0</v>
      </c>
      <c r="Q18" s="447">
        <f>'096025'!O14</f>
        <v>0</v>
      </c>
      <c r="R18" s="541">
        <f t="shared" si="10"/>
        <v>0</v>
      </c>
      <c r="S18" s="447">
        <f>'096025'!Q14</f>
        <v>0</v>
      </c>
      <c r="T18" s="1">
        <f>'096025'!R14</f>
        <v>0</v>
      </c>
      <c r="U18" s="81">
        <f>'096025'!S14</f>
        <v>0</v>
      </c>
      <c r="V18" s="490">
        <f>'096025'!T14</f>
        <v>0</v>
      </c>
      <c r="W18" s="42">
        <f>'096025'!U14</f>
        <v>1500</v>
      </c>
      <c r="X18" s="44">
        <f>'096025'!V14</f>
        <v>0</v>
      </c>
    </row>
    <row r="19" spans="1:24" s="209" customFormat="1">
      <c r="A19" s="127" t="s">
        <v>136</v>
      </c>
      <c r="B19" s="189" t="s">
        <v>618</v>
      </c>
      <c r="C19" s="202"/>
      <c r="D19" s="260" t="s">
        <v>137</v>
      </c>
      <c r="E19" s="285"/>
      <c r="F19" s="398">
        <f t="shared" ref="F19:H19" si="16">SUM(F20:F21)</f>
        <v>40000</v>
      </c>
      <c r="G19" s="398">
        <f t="shared" ref="G19" si="17">SUM(G20:G21)</f>
        <v>27652</v>
      </c>
      <c r="H19" s="574">
        <f t="shared" si="16"/>
        <v>76700</v>
      </c>
      <c r="I19" s="461">
        <f t="shared" ref="I19" si="18">SUM(I20:I21)</f>
        <v>77524</v>
      </c>
      <c r="J19" s="192">
        <f t="shared" ref="J19" si="19">SUM(J20:J21)</f>
        <v>72700</v>
      </c>
      <c r="K19" s="193">
        <f t="shared" ref="K19" si="20">SUM(K20:K21)</f>
        <v>4824</v>
      </c>
      <c r="L19" s="199">
        <f t="shared" ref="L19" si="21">SUM(L20:L21)</f>
        <v>0</v>
      </c>
      <c r="M19" s="193">
        <f t="shared" ref="M19" si="22">SUM(M20:M21)</f>
        <v>0</v>
      </c>
      <c r="N19" s="193">
        <f t="shared" ref="N19" si="23">SUM(N20:N21)</f>
        <v>11160</v>
      </c>
      <c r="O19" s="193">
        <f t="shared" ref="O19" si="24">SUM(O20:O21)</f>
        <v>7200</v>
      </c>
      <c r="P19" s="193">
        <f t="shared" ref="P19" si="25">SUM(P20:P21)</f>
        <v>7920</v>
      </c>
      <c r="Q19" s="444">
        <f t="shared" ref="Q19" si="26">SUM(Q20:Q21)</f>
        <v>6120</v>
      </c>
      <c r="R19" s="538">
        <f t="shared" si="10"/>
        <v>32400</v>
      </c>
      <c r="S19" s="444">
        <f t="shared" ref="S19" si="27">SUM(S20:S21)</f>
        <v>7920</v>
      </c>
      <c r="T19" s="193">
        <f t="shared" ref="T19" si="28">SUM(T20:T21)</f>
        <v>7560</v>
      </c>
      <c r="U19" s="194">
        <f t="shared" ref="U19" si="29">SUM(U20:U21)</f>
        <v>7920</v>
      </c>
      <c r="V19" s="492">
        <f t="shared" ref="V19" si="30">SUM(V20:V21)</f>
        <v>7241</v>
      </c>
      <c r="W19" s="192">
        <f t="shared" ref="W19" si="31">SUM(W20:W21)</f>
        <v>7241</v>
      </c>
      <c r="X19" s="195">
        <f t="shared" ref="X19" si="32">SUM(X20:X21)</f>
        <v>7242</v>
      </c>
    </row>
    <row r="20" spans="1:24">
      <c r="B20" s="55"/>
      <c r="C20" s="323"/>
      <c r="D20" s="235"/>
      <c r="E20" s="235" t="s">
        <v>1037</v>
      </c>
      <c r="F20" s="406">
        <v>36000</v>
      </c>
      <c r="G20" s="406">
        <v>23652</v>
      </c>
      <c r="H20" s="582">
        <v>72700</v>
      </c>
      <c r="I20" s="471">
        <f t="shared" ref="I20:I25" si="33">SUM(R20:X20)</f>
        <v>72700</v>
      </c>
      <c r="J20" s="42">
        <f>I20</f>
        <v>72700</v>
      </c>
      <c r="K20" s="1"/>
      <c r="L20" s="75">
        <f>'096015'!J15</f>
        <v>0</v>
      </c>
      <c r="M20" s="1">
        <f>'096015'!K15</f>
        <v>0</v>
      </c>
      <c r="N20" s="1">
        <f>'096015'!L15</f>
        <v>10044</v>
      </c>
      <c r="O20" s="1">
        <f>'096015'!M15</f>
        <v>6480</v>
      </c>
      <c r="P20" s="1">
        <f>'096015'!N15</f>
        <v>7128</v>
      </c>
      <c r="Q20" s="447">
        <f>'096015'!O15</f>
        <v>5508</v>
      </c>
      <c r="R20" s="541">
        <f t="shared" si="10"/>
        <v>29160</v>
      </c>
      <c r="S20" s="447">
        <f>'096015'!Q15</f>
        <v>7128</v>
      </c>
      <c r="T20" s="1">
        <f>'096015'!R15</f>
        <v>7560</v>
      </c>
      <c r="U20" s="81">
        <f>'096015'!S15</f>
        <v>7128</v>
      </c>
      <c r="V20" s="490">
        <f>'096015'!T15</f>
        <v>7241</v>
      </c>
      <c r="W20" s="42">
        <f>'096015'!U15</f>
        <v>7241</v>
      </c>
      <c r="X20" s="44">
        <f>'096015'!V15</f>
        <v>7242</v>
      </c>
    </row>
    <row r="21" spans="1:24">
      <c r="B21" s="55"/>
      <c r="C21" s="323"/>
      <c r="D21" s="235"/>
      <c r="E21" s="235" t="s">
        <v>1038</v>
      </c>
      <c r="F21" s="406">
        <v>4000</v>
      </c>
      <c r="G21" s="406">
        <v>4000</v>
      </c>
      <c r="H21" s="582">
        <v>4000</v>
      </c>
      <c r="I21" s="471">
        <f t="shared" si="33"/>
        <v>4824</v>
      </c>
      <c r="J21" s="42"/>
      <c r="K21" s="1">
        <f>I21</f>
        <v>4824</v>
      </c>
      <c r="L21" s="75">
        <f>'096025'!J15</f>
        <v>0</v>
      </c>
      <c r="M21" s="1">
        <f>'096025'!K15</f>
        <v>0</v>
      </c>
      <c r="N21" s="1">
        <f>'096025'!L15</f>
        <v>1116</v>
      </c>
      <c r="O21" s="1">
        <f>'096025'!M15</f>
        <v>720</v>
      </c>
      <c r="P21" s="1">
        <f>'096025'!N15</f>
        <v>792</v>
      </c>
      <c r="Q21" s="447">
        <f>'096025'!O15</f>
        <v>612</v>
      </c>
      <c r="R21" s="541">
        <f t="shared" si="10"/>
        <v>3240</v>
      </c>
      <c r="S21" s="447">
        <f>'096025'!Q15</f>
        <v>792</v>
      </c>
      <c r="T21" s="1">
        <f>'096025'!R15</f>
        <v>0</v>
      </c>
      <c r="U21" s="81">
        <f>'096025'!S15</f>
        <v>792</v>
      </c>
      <c r="V21" s="490">
        <f>'096025'!T15</f>
        <v>0</v>
      </c>
      <c r="W21" s="42">
        <f>'096025'!U15</f>
        <v>0</v>
      </c>
      <c r="X21" s="44">
        <f>'096025'!V15</f>
        <v>0</v>
      </c>
    </row>
    <row r="22" spans="1:24" s="209" customFormat="1" hidden="1">
      <c r="A22" s="127" t="s">
        <v>138</v>
      </c>
      <c r="B22" s="189" t="s">
        <v>619</v>
      </c>
      <c r="C22" s="202"/>
      <c r="D22" s="260" t="s">
        <v>139</v>
      </c>
      <c r="E22" s="285"/>
      <c r="F22" s="398">
        <v>0</v>
      </c>
      <c r="G22" s="398">
        <v>0</v>
      </c>
      <c r="H22" s="574">
        <v>0</v>
      </c>
      <c r="I22" s="461">
        <f t="shared" si="33"/>
        <v>0</v>
      </c>
      <c r="J22" s="192">
        <f t="shared" ref="J22:J24" si="34">I22*0.9</f>
        <v>0</v>
      </c>
      <c r="K22" s="193">
        <f t="shared" ref="K22:K24" si="35">I22*0.1</f>
        <v>0</v>
      </c>
      <c r="L22" s="199"/>
      <c r="M22" s="193"/>
      <c r="N22" s="193"/>
      <c r="O22" s="193"/>
      <c r="P22" s="193"/>
      <c r="Q22" s="444"/>
      <c r="R22" s="538">
        <f t="shared" si="10"/>
        <v>0</v>
      </c>
      <c r="S22" s="444"/>
      <c r="T22" s="193"/>
      <c r="U22" s="194"/>
      <c r="V22" s="492"/>
      <c r="W22" s="192"/>
      <c r="X22" s="195"/>
    </row>
    <row r="23" spans="1:24" s="209" customFormat="1" hidden="1">
      <c r="A23" s="127" t="s">
        <v>140</v>
      </c>
      <c r="B23" s="189" t="s">
        <v>620</v>
      </c>
      <c r="C23" s="202"/>
      <c r="D23" s="260" t="s">
        <v>141</v>
      </c>
      <c r="E23" s="285"/>
      <c r="F23" s="398">
        <v>0</v>
      </c>
      <c r="G23" s="398">
        <v>0</v>
      </c>
      <c r="H23" s="574">
        <v>0</v>
      </c>
      <c r="I23" s="461">
        <f t="shared" si="33"/>
        <v>0</v>
      </c>
      <c r="J23" s="192">
        <f t="shared" si="34"/>
        <v>0</v>
      </c>
      <c r="K23" s="193">
        <f t="shared" si="35"/>
        <v>0</v>
      </c>
      <c r="L23" s="199"/>
      <c r="M23" s="193"/>
      <c r="N23" s="193"/>
      <c r="O23" s="193"/>
      <c r="P23" s="193"/>
      <c r="Q23" s="444"/>
      <c r="R23" s="538">
        <f t="shared" si="10"/>
        <v>0</v>
      </c>
      <c r="S23" s="444"/>
      <c r="T23" s="193"/>
      <c r="U23" s="194"/>
      <c r="V23" s="492"/>
      <c r="W23" s="192"/>
      <c r="X23" s="195"/>
    </row>
    <row r="24" spans="1:24" s="209" customFormat="1" hidden="1">
      <c r="A24" s="127" t="s">
        <v>142</v>
      </c>
      <c r="B24" s="189" t="s">
        <v>621</v>
      </c>
      <c r="C24" s="202"/>
      <c r="D24" s="260" t="s">
        <v>143</v>
      </c>
      <c r="E24" s="285"/>
      <c r="F24" s="398">
        <v>0</v>
      </c>
      <c r="G24" s="398">
        <v>0</v>
      </c>
      <c r="H24" s="574">
        <v>0</v>
      </c>
      <c r="I24" s="461">
        <f t="shared" si="33"/>
        <v>0</v>
      </c>
      <c r="J24" s="192">
        <f t="shared" si="34"/>
        <v>0</v>
      </c>
      <c r="K24" s="193">
        <f t="shared" si="35"/>
        <v>0</v>
      </c>
      <c r="L24" s="199"/>
      <c r="M24" s="193"/>
      <c r="N24" s="193"/>
      <c r="O24" s="193"/>
      <c r="P24" s="193"/>
      <c r="Q24" s="444"/>
      <c r="R24" s="538">
        <f t="shared" si="10"/>
        <v>0</v>
      </c>
      <c r="S24" s="444"/>
      <c r="T24" s="193"/>
      <c r="U24" s="194"/>
      <c r="V24" s="492"/>
      <c r="W24" s="192"/>
      <c r="X24" s="195"/>
    </row>
    <row r="25" spans="1:24" s="209" customFormat="1">
      <c r="A25" s="127" t="s">
        <v>144</v>
      </c>
      <c r="B25" s="189" t="s">
        <v>622</v>
      </c>
      <c r="C25" s="202"/>
      <c r="D25" s="260" t="s">
        <v>145</v>
      </c>
      <c r="E25" s="285"/>
      <c r="F25" s="398">
        <v>429000</v>
      </c>
      <c r="G25" s="398">
        <v>475800</v>
      </c>
      <c r="H25" s="574">
        <v>481100</v>
      </c>
      <c r="I25" s="461">
        <f t="shared" si="33"/>
        <v>481100</v>
      </c>
      <c r="J25" s="192">
        <f>I25</f>
        <v>481100</v>
      </c>
      <c r="K25" s="193"/>
      <c r="L25" s="199">
        <f>'096015'!J19</f>
        <v>0</v>
      </c>
      <c r="M25" s="193">
        <f>'096015'!K19</f>
        <v>35100</v>
      </c>
      <c r="N25" s="193">
        <f>'096015'!L19</f>
        <v>35100</v>
      </c>
      <c r="O25" s="193">
        <f>'096015'!M19</f>
        <v>66690</v>
      </c>
      <c r="P25" s="193">
        <f>'096015'!N19</f>
        <v>45630</v>
      </c>
      <c r="Q25" s="444">
        <f>'096015'!O19</f>
        <v>64580</v>
      </c>
      <c r="R25" s="538">
        <f t="shared" si="10"/>
        <v>247100</v>
      </c>
      <c r="S25" s="444">
        <f>'096015'!Q19</f>
        <v>39000</v>
      </c>
      <c r="T25" s="193">
        <f>'096015'!R19</f>
        <v>39000</v>
      </c>
      <c r="U25" s="194">
        <f>'096015'!S19</f>
        <v>39000</v>
      </c>
      <c r="V25" s="492">
        <f>'096015'!T19</f>
        <v>39000</v>
      </c>
      <c r="W25" s="192">
        <f>'096015'!U19</f>
        <v>39000</v>
      </c>
      <c r="X25" s="195">
        <f>'096015'!V19</f>
        <v>39000</v>
      </c>
    </row>
    <row r="26" spans="1:24">
      <c r="B26" s="92" t="s">
        <v>623</v>
      </c>
      <c r="C26" s="736" t="s">
        <v>146</v>
      </c>
      <c r="D26" s="737"/>
      <c r="E26" s="737"/>
      <c r="F26" s="399">
        <f>F27+F28+F29</f>
        <v>0</v>
      </c>
      <c r="G26" s="399">
        <f>G27+G28+G29</f>
        <v>109078</v>
      </c>
      <c r="H26" s="575">
        <f>H27+H28+H29</f>
        <v>153200</v>
      </c>
      <c r="I26" s="462">
        <f>I27+I28+I29</f>
        <v>153200</v>
      </c>
      <c r="J26" s="97">
        <f t="shared" ref="J26:K26" si="36">J27+J28+J29</f>
        <v>153200</v>
      </c>
      <c r="K26" s="95">
        <f t="shared" si="36"/>
        <v>0</v>
      </c>
      <c r="L26" s="94">
        <f t="shared" ref="L26:X26" si="37">L27+L28+L29</f>
        <v>0</v>
      </c>
      <c r="M26" s="95">
        <f t="shared" si="37"/>
        <v>0</v>
      </c>
      <c r="N26" s="95">
        <f t="shared" si="37"/>
        <v>0</v>
      </c>
      <c r="O26" s="95">
        <f t="shared" si="37"/>
        <v>0</v>
      </c>
      <c r="P26" s="95">
        <f t="shared" si="37"/>
        <v>0</v>
      </c>
      <c r="Q26" s="445">
        <f t="shared" ref="Q26" si="38">Q27+Q28+Q29</f>
        <v>0</v>
      </c>
      <c r="R26" s="539">
        <f t="shared" si="10"/>
        <v>0</v>
      </c>
      <c r="S26" s="445">
        <f t="shared" si="37"/>
        <v>153200</v>
      </c>
      <c r="T26" s="95">
        <f t="shared" si="37"/>
        <v>0</v>
      </c>
      <c r="U26" s="98">
        <f t="shared" si="37"/>
        <v>0</v>
      </c>
      <c r="V26" s="489">
        <f t="shared" si="37"/>
        <v>0</v>
      </c>
      <c r="W26" s="97">
        <f t="shared" si="37"/>
        <v>0</v>
      </c>
      <c r="X26" s="99">
        <f t="shared" si="37"/>
        <v>0</v>
      </c>
    </row>
    <row r="27" spans="1:24" s="41" customFormat="1" hidden="1">
      <c r="A27" s="127" t="s">
        <v>147</v>
      </c>
      <c r="B27" s="53" t="s">
        <v>624</v>
      </c>
      <c r="C27" s="789" t="s">
        <v>148</v>
      </c>
      <c r="D27" s="790"/>
      <c r="E27" s="790"/>
      <c r="F27" s="400">
        <f>SUM(K27:W27)</f>
        <v>0</v>
      </c>
      <c r="G27" s="400">
        <f>SUM(K27:W27)</f>
        <v>0</v>
      </c>
      <c r="H27" s="576">
        <f>SUM(L27:X27)</f>
        <v>0</v>
      </c>
      <c r="I27" s="463">
        <f t="shared" ref="I27:I29" si="39">SUM(L27:X27)</f>
        <v>0</v>
      </c>
      <c r="J27" s="43"/>
      <c r="K27" s="13"/>
      <c r="L27" s="77"/>
      <c r="M27" s="13"/>
      <c r="N27" s="13"/>
      <c r="O27" s="13"/>
      <c r="P27" s="13"/>
      <c r="Q27" s="446"/>
      <c r="R27" s="540">
        <f t="shared" si="10"/>
        <v>0</v>
      </c>
      <c r="S27" s="446"/>
      <c r="T27" s="13"/>
      <c r="U27" s="82"/>
      <c r="V27" s="488"/>
      <c r="W27" s="43"/>
      <c r="X27" s="45"/>
    </row>
    <row r="28" spans="1:24" s="41" customFormat="1" ht="27.75" customHeight="1" thickBot="1">
      <c r="A28" s="127" t="s">
        <v>149</v>
      </c>
      <c r="B28" s="53" t="s">
        <v>625</v>
      </c>
      <c r="C28" s="791" t="s">
        <v>870</v>
      </c>
      <c r="D28" s="792"/>
      <c r="E28" s="792"/>
      <c r="F28" s="400">
        <v>0</v>
      </c>
      <c r="G28" s="400">
        <v>109078</v>
      </c>
      <c r="H28" s="576">
        <v>153200</v>
      </c>
      <c r="I28" s="463">
        <f>SUM(R28:X28)</f>
        <v>153200</v>
      </c>
      <c r="J28" s="43">
        <f>I28</f>
        <v>153200</v>
      </c>
      <c r="K28" s="13"/>
      <c r="L28" s="77">
        <f>'096015'!J22</f>
        <v>0</v>
      </c>
      <c r="M28" s="13">
        <f>'096015'!K22</f>
        <v>0</v>
      </c>
      <c r="N28" s="13">
        <f>'096015'!L22</f>
        <v>0</v>
      </c>
      <c r="O28" s="13">
        <f>'096015'!M22</f>
        <v>0</v>
      </c>
      <c r="P28" s="13">
        <f>'096015'!N22</f>
        <v>0</v>
      </c>
      <c r="Q28" s="446">
        <f>'096015'!O22</f>
        <v>0</v>
      </c>
      <c r="R28" s="540">
        <f t="shared" si="10"/>
        <v>0</v>
      </c>
      <c r="S28" s="446">
        <f>'096015'!Q22</f>
        <v>153200</v>
      </c>
      <c r="T28" s="13">
        <f>'096015'!R22</f>
        <v>0</v>
      </c>
      <c r="U28" s="82">
        <f>'096015'!S22</f>
        <v>0</v>
      </c>
      <c r="V28" s="488">
        <f>'096015'!T22</f>
        <v>0</v>
      </c>
      <c r="W28" s="43">
        <f>'096015'!U22</f>
        <v>0</v>
      </c>
      <c r="X28" s="45">
        <f>'096015'!V22</f>
        <v>0</v>
      </c>
    </row>
    <row r="29" spans="1:24" s="41" customFormat="1" ht="15.75" hidden="1" thickBot="1">
      <c r="A29" s="127" t="s">
        <v>150</v>
      </c>
      <c r="B29" s="196" t="s">
        <v>626</v>
      </c>
      <c r="C29" s="836" t="s">
        <v>151</v>
      </c>
      <c r="D29" s="837"/>
      <c r="E29" s="837"/>
      <c r="F29" s="401">
        <f>SUM(K29:W29)</f>
        <v>0</v>
      </c>
      <c r="G29" s="401">
        <f>SUM(K29:W29)</f>
        <v>0</v>
      </c>
      <c r="H29" s="577">
        <f>SUM(L29:X29)</f>
        <v>0</v>
      </c>
      <c r="I29" s="464">
        <f t="shared" si="39"/>
        <v>0</v>
      </c>
      <c r="J29" s="43"/>
      <c r="K29" s="13"/>
      <c r="L29" s="77"/>
      <c r="M29" s="13"/>
      <c r="N29" s="13"/>
      <c r="O29" s="13"/>
      <c r="P29" s="13"/>
      <c r="Q29" s="446"/>
      <c r="R29" s="540">
        <f t="shared" si="10"/>
        <v>0</v>
      </c>
      <c r="S29" s="446"/>
      <c r="T29" s="13"/>
      <c r="U29" s="82"/>
      <c r="V29" s="488"/>
      <c r="W29" s="43"/>
      <c r="X29" s="45"/>
    </row>
    <row r="30" spans="1:24" ht="15.75" thickBot="1">
      <c r="A30" s="127" t="s">
        <v>959</v>
      </c>
      <c r="B30" s="84" t="s">
        <v>152</v>
      </c>
      <c r="C30" s="746" t="s">
        <v>803</v>
      </c>
      <c r="D30" s="746"/>
      <c r="E30" s="747"/>
      <c r="F30" s="402">
        <f t="shared" ref="F30:H30" si="40">F31+F34+F35+F36+F39+F40+F41</f>
        <v>1955617</v>
      </c>
      <c r="G30" s="402">
        <f t="shared" ref="G30" si="41">G31+G34+G35+G36+G39+G40+G41</f>
        <v>1955617</v>
      </c>
      <c r="H30" s="578">
        <f t="shared" si="40"/>
        <v>2044299.9600000002</v>
      </c>
      <c r="I30" s="465">
        <f t="shared" ref="I30:X30" si="42">I31+I34+I35+I36+I39+I40+I41</f>
        <v>2044299.2999999998</v>
      </c>
      <c r="J30" s="89">
        <f t="shared" si="42"/>
        <v>1845999.7999999998</v>
      </c>
      <c r="K30" s="87">
        <f t="shared" si="42"/>
        <v>198299.5</v>
      </c>
      <c r="L30" s="86">
        <f t="shared" si="42"/>
        <v>0</v>
      </c>
      <c r="M30" s="87">
        <f t="shared" si="42"/>
        <v>185570</v>
      </c>
      <c r="N30" s="87">
        <f t="shared" si="42"/>
        <v>183356</v>
      </c>
      <c r="O30" s="87">
        <f t="shared" si="42"/>
        <v>201674</v>
      </c>
      <c r="P30" s="87">
        <f t="shared" si="42"/>
        <v>190938</v>
      </c>
      <c r="Q30" s="442">
        <f t="shared" ref="Q30" si="43">Q31+Q34+Q35+Q36+Q39+Q40+Q41</f>
        <v>182820</v>
      </c>
      <c r="R30" s="536">
        <f t="shared" si="10"/>
        <v>944358</v>
      </c>
      <c r="S30" s="442">
        <f t="shared" si="42"/>
        <v>189175</v>
      </c>
      <c r="T30" s="87">
        <f t="shared" si="42"/>
        <v>158840</v>
      </c>
      <c r="U30" s="90">
        <f t="shared" si="42"/>
        <v>158840</v>
      </c>
      <c r="V30" s="486">
        <f t="shared" si="42"/>
        <v>195738.62</v>
      </c>
      <c r="W30" s="89">
        <f t="shared" si="42"/>
        <v>200871.62</v>
      </c>
      <c r="X30" s="91">
        <f t="shared" si="42"/>
        <v>196476.06</v>
      </c>
    </row>
    <row r="31" spans="1:24" s="209" customFormat="1">
      <c r="A31" s="338"/>
      <c r="B31" s="353"/>
      <c r="C31" s="838" t="s">
        <v>154</v>
      </c>
      <c r="D31" s="839"/>
      <c r="E31" s="839"/>
      <c r="F31" s="457">
        <f t="shared" ref="F31:H31" si="44">SUM(F32:F33)</f>
        <v>1949068</v>
      </c>
      <c r="G31" s="457">
        <f t="shared" ref="G31" si="45">SUM(G32:G33)</f>
        <v>1949068</v>
      </c>
      <c r="H31" s="668">
        <f t="shared" si="44"/>
        <v>2039166.9600000002</v>
      </c>
      <c r="I31" s="466">
        <f t="shared" ref="I31" si="46">SUM(I32:I33)</f>
        <v>2039166.2999999998</v>
      </c>
      <c r="J31" s="192">
        <f t="shared" ref="J31" si="47">SUM(J32:J33)</f>
        <v>1841380.0999999999</v>
      </c>
      <c r="K31" s="193">
        <f t="shared" ref="K31" si="48">SUM(K32:K33)</f>
        <v>197786.2</v>
      </c>
      <c r="L31" s="199">
        <f t="shared" ref="L31" si="49">SUM(L32:L33)</f>
        <v>0</v>
      </c>
      <c r="M31" s="193">
        <f t="shared" ref="M31" si="50">SUM(M32:M33)</f>
        <v>185570</v>
      </c>
      <c r="N31" s="193">
        <f t="shared" ref="N31" si="51">SUM(N32:N33)</f>
        <v>183356</v>
      </c>
      <c r="O31" s="193">
        <f t="shared" ref="O31" si="52">SUM(O32:O33)</f>
        <v>201674</v>
      </c>
      <c r="P31" s="193">
        <f t="shared" ref="P31" si="53">SUM(P32:P33)</f>
        <v>190938</v>
      </c>
      <c r="Q31" s="444">
        <f t="shared" ref="Q31" si="54">SUM(Q32:Q33)</f>
        <v>182820</v>
      </c>
      <c r="R31" s="538">
        <f t="shared" si="10"/>
        <v>944358</v>
      </c>
      <c r="S31" s="444">
        <f t="shared" ref="S31" si="55">SUM(S32:S33)</f>
        <v>189175</v>
      </c>
      <c r="T31" s="193">
        <f t="shared" ref="T31" si="56">SUM(T32:T33)</f>
        <v>158840</v>
      </c>
      <c r="U31" s="194">
        <f t="shared" ref="U31" si="57">SUM(U32:U33)</f>
        <v>158840</v>
      </c>
      <c r="V31" s="492">
        <f t="shared" ref="V31" si="58">SUM(V32:V33)</f>
        <v>195738.62</v>
      </c>
      <c r="W31" s="192">
        <f t="shared" ref="W31" si="59">SUM(W32:W33)</f>
        <v>195738.62</v>
      </c>
      <c r="X31" s="195">
        <f t="shared" ref="X31" si="60">SUM(X32:X33)</f>
        <v>196476.06</v>
      </c>
    </row>
    <row r="32" spans="1:24">
      <c r="B32" s="61"/>
      <c r="C32" s="382"/>
      <c r="D32" s="235" t="s">
        <v>1037</v>
      </c>
      <c r="E32" s="383"/>
      <c r="F32" s="403">
        <v>1754161</v>
      </c>
      <c r="G32" s="403">
        <v>1754160</v>
      </c>
      <c r="H32" s="579">
        <v>1841380.7600000002</v>
      </c>
      <c r="I32" s="471">
        <f t="shared" ref="I32:I33" si="61">SUM(R32:X32)</f>
        <v>1841380.0999999999</v>
      </c>
      <c r="J32" s="42">
        <f>I32</f>
        <v>1841380.0999999999</v>
      </c>
      <c r="K32" s="1"/>
      <c r="L32" s="75">
        <f>'096015'!J25</f>
        <v>0</v>
      </c>
      <c r="M32" s="1">
        <f>'096015'!K25</f>
        <v>167013</v>
      </c>
      <c r="N32" s="1">
        <f>'096015'!L25</f>
        <v>165020</v>
      </c>
      <c r="O32" s="1">
        <f>'096015'!M25</f>
        <v>181507</v>
      </c>
      <c r="P32" s="1">
        <f>'096015'!N25</f>
        <v>171845</v>
      </c>
      <c r="Q32" s="447">
        <f>'096015'!O25</f>
        <v>165512</v>
      </c>
      <c r="R32" s="541">
        <f t="shared" si="10"/>
        <v>850897</v>
      </c>
      <c r="S32" s="447">
        <f>'096015'!Q25</f>
        <v>171116</v>
      </c>
      <c r="T32" s="1">
        <f>'096015'!R25</f>
        <v>143814</v>
      </c>
      <c r="U32" s="81">
        <f>'096015'!S25</f>
        <v>143814</v>
      </c>
      <c r="V32" s="490">
        <f>'096015'!T25</f>
        <v>177026.96</v>
      </c>
      <c r="W32" s="42">
        <f>'096015'!U25</f>
        <v>177026.96</v>
      </c>
      <c r="X32" s="44">
        <f>'096015'!V25</f>
        <v>177685.18</v>
      </c>
    </row>
    <row r="33" spans="1:24">
      <c r="B33" s="61"/>
      <c r="C33" s="382"/>
      <c r="D33" s="235" t="s">
        <v>1038</v>
      </c>
      <c r="E33" s="383"/>
      <c r="F33" s="403">
        <v>194907</v>
      </c>
      <c r="G33" s="403">
        <v>194908</v>
      </c>
      <c r="H33" s="579">
        <v>197786.19999999998</v>
      </c>
      <c r="I33" s="471">
        <f t="shared" si="61"/>
        <v>197786.2</v>
      </c>
      <c r="J33" s="42"/>
      <c r="K33" s="1">
        <f>I33</f>
        <v>197786.2</v>
      </c>
      <c r="L33" s="75">
        <f>'096025'!J25</f>
        <v>0</v>
      </c>
      <c r="M33" s="1">
        <f>'096025'!K25</f>
        <v>18557</v>
      </c>
      <c r="N33" s="1">
        <f>'096025'!L25</f>
        <v>18336</v>
      </c>
      <c r="O33" s="1">
        <f>'096025'!M25</f>
        <v>20167</v>
      </c>
      <c r="P33" s="1">
        <f>'096025'!N25</f>
        <v>19093</v>
      </c>
      <c r="Q33" s="447">
        <f>'096025'!O25</f>
        <v>17308</v>
      </c>
      <c r="R33" s="541">
        <f t="shared" si="10"/>
        <v>93461</v>
      </c>
      <c r="S33" s="447">
        <f>'096025'!Q25</f>
        <v>18059</v>
      </c>
      <c r="T33" s="1">
        <f>'096025'!R25</f>
        <v>15026</v>
      </c>
      <c r="U33" s="81">
        <f>'096025'!S25</f>
        <v>15026</v>
      </c>
      <c r="V33" s="490">
        <f>'096025'!T25</f>
        <v>18711.66</v>
      </c>
      <c r="W33" s="42">
        <f>'096025'!U25</f>
        <v>18711.66</v>
      </c>
      <c r="X33" s="44">
        <f>'096025'!V25</f>
        <v>18790.88</v>
      </c>
    </row>
    <row r="34" spans="1:24" hidden="1">
      <c r="B34" s="62"/>
      <c r="C34" s="822" t="s">
        <v>155</v>
      </c>
      <c r="D34" s="823"/>
      <c r="E34" s="823"/>
      <c r="F34" s="404">
        <v>0</v>
      </c>
      <c r="G34" s="404">
        <v>0</v>
      </c>
      <c r="H34" s="580">
        <v>0</v>
      </c>
      <c r="I34" s="468">
        <f t="shared" ref="I34:I40" si="62">SUM(L34:X34)</f>
        <v>0</v>
      </c>
      <c r="J34" s="42">
        <f t="shared" ref="J34:J40" si="63">I34*0.9</f>
        <v>0</v>
      </c>
      <c r="K34" s="1">
        <f t="shared" ref="K34:K40" si="64">I34*0.1</f>
        <v>0</v>
      </c>
      <c r="L34" s="75"/>
      <c r="M34" s="1"/>
      <c r="N34" s="1"/>
      <c r="O34" s="1"/>
      <c r="P34" s="1"/>
      <c r="Q34" s="447"/>
      <c r="R34" s="541">
        <f t="shared" si="10"/>
        <v>0</v>
      </c>
      <c r="S34" s="447"/>
      <c r="T34" s="1"/>
      <c r="U34" s="81"/>
      <c r="V34" s="490"/>
      <c r="W34" s="42"/>
      <c r="X34" s="44"/>
    </row>
    <row r="35" spans="1:24" hidden="1">
      <c r="B35" s="62"/>
      <c r="C35" s="822" t="s">
        <v>156</v>
      </c>
      <c r="D35" s="823"/>
      <c r="E35" s="823"/>
      <c r="F35" s="404">
        <v>0</v>
      </c>
      <c r="G35" s="404">
        <v>0</v>
      </c>
      <c r="H35" s="580">
        <v>0</v>
      </c>
      <c r="I35" s="468">
        <f t="shared" si="62"/>
        <v>0</v>
      </c>
      <c r="J35" s="42">
        <f t="shared" si="63"/>
        <v>0</v>
      </c>
      <c r="K35" s="1">
        <f t="shared" si="64"/>
        <v>0</v>
      </c>
      <c r="L35" s="75"/>
      <c r="M35" s="1"/>
      <c r="N35" s="1"/>
      <c r="O35" s="1"/>
      <c r="P35" s="1"/>
      <c r="Q35" s="447"/>
      <c r="R35" s="541">
        <f t="shared" si="10"/>
        <v>0</v>
      </c>
      <c r="S35" s="447"/>
      <c r="T35" s="1"/>
      <c r="U35" s="81"/>
      <c r="V35" s="490"/>
      <c r="W35" s="42"/>
      <c r="X35" s="44"/>
    </row>
    <row r="36" spans="1:24" s="209" customFormat="1">
      <c r="A36" s="338"/>
      <c r="B36" s="354"/>
      <c r="C36" s="842" t="s">
        <v>157</v>
      </c>
      <c r="D36" s="843"/>
      <c r="E36" s="843"/>
      <c r="F36" s="418">
        <f t="shared" ref="F36:H36" si="65">SUM(F37:F38)</f>
        <v>3894</v>
      </c>
      <c r="G36" s="418">
        <f t="shared" ref="G36" si="66">SUM(G37:G38)</f>
        <v>3894</v>
      </c>
      <c r="H36" s="594">
        <f t="shared" si="65"/>
        <v>2478.0000000000005</v>
      </c>
      <c r="I36" s="469">
        <f t="shared" ref="I36" si="67">SUM(I37:I38)</f>
        <v>2478.0000000000005</v>
      </c>
      <c r="J36" s="192">
        <f t="shared" ref="J36" si="68">SUM(J37:J38)</f>
        <v>2230.2000000000003</v>
      </c>
      <c r="K36" s="193">
        <f t="shared" ref="K36" si="69">SUM(K37:K38)</f>
        <v>247.8</v>
      </c>
      <c r="L36" s="199">
        <f t="shared" ref="L36" si="70">SUM(L37:L38)</f>
        <v>0</v>
      </c>
      <c r="M36" s="193">
        <f t="shared" ref="M36" si="71">SUM(M37:M38)</f>
        <v>0</v>
      </c>
      <c r="N36" s="193">
        <f t="shared" ref="N36" si="72">SUM(N37:N38)</f>
        <v>0</v>
      </c>
      <c r="O36" s="193">
        <f t="shared" ref="O36" si="73">SUM(O37:O38)</f>
        <v>0</v>
      </c>
      <c r="P36" s="193">
        <f t="shared" ref="P36" si="74">SUM(P37:P38)</f>
        <v>0</v>
      </c>
      <c r="Q36" s="444">
        <f t="shared" ref="Q36" si="75">SUM(Q37:Q38)</f>
        <v>0</v>
      </c>
      <c r="R36" s="538">
        <f t="shared" si="10"/>
        <v>0</v>
      </c>
      <c r="S36" s="444">
        <f t="shared" ref="S36" si="76">SUM(S37:S38)</f>
        <v>0</v>
      </c>
      <c r="T36" s="193">
        <f t="shared" ref="T36" si="77">SUM(T37:T38)</f>
        <v>0</v>
      </c>
      <c r="U36" s="194">
        <f t="shared" ref="U36" si="78">SUM(U37:U38)</f>
        <v>0</v>
      </c>
      <c r="V36" s="492">
        <f t="shared" ref="V36" si="79">SUM(V37:V38)</f>
        <v>0</v>
      </c>
      <c r="W36" s="192">
        <f t="shared" ref="W36" si="80">SUM(W37:W38)</f>
        <v>2478.0000000000005</v>
      </c>
      <c r="X36" s="195">
        <f t="shared" ref="X36" si="81">SUM(X37:X38)</f>
        <v>0</v>
      </c>
    </row>
    <row r="37" spans="1:24">
      <c r="B37" s="62"/>
      <c r="C37" s="384"/>
      <c r="D37" s="235" t="s">
        <v>1037</v>
      </c>
      <c r="E37" s="385"/>
      <c r="F37" s="404">
        <v>3505</v>
      </c>
      <c r="G37" s="404">
        <v>3505</v>
      </c>
      <c r="H37" s="580">
        <v>2230.2000000000003</v>
      </c>
      <c r="I37" s="471">
        <f t="shared" ref="I37:I38" si="82">SUM(R37:X37)</f>
        <v>2230.2000000000003</v>
      </c>
      <c r="J37" s="42">
        <f>I37</f>
        <v>2230.2000000000003</v>
      </c>
      <c r="K37" s="1"/>
      <c r="L37" s="75">
        <f>'096015'!J28</f>
        <v>0</v>
      </c>
      <c r="M37" s="1">
        <f>'096015'!K28</f>
        <v>0</v>
      </c>
      <c r="N37" s="1">
        <f>'096015'!L28</f>
        <v>0</v>
      </c>
      <c r="O37" s="1">
        <f>'096015'!M28</f>
        <v>0</v>
      </c>
      <c r="P37" s="1">
        <f>'096015'!N28</f>
        <v>0</v>
      </c>
      <c r="Q37" s="447">
        <f>'096015'!O28</f>
        <v>0</v>
      </c>
      <c r="R37" s="541">
        <f t="shared" si="10"/>
        <v>0</v>
      </c>
      <c r="S37" s="447">
        <f>'096015'!Q28</f>
        <v>0</v>
      </c>
      <c r="T37" s="1">
        <f>'096015'!R28</f>
        <v>0</v>
      </c>
      <c r="U37" s="81">
        <f>'096015'!S28</f>
        <v>0</v>
      </c>
      <c r="V37" s="490">
        <f>'096015'!T28</f>
        <v>0</v>
      </c>
      <c r="W37" s="42">
        <f>'096015'!U28</f>
        <v>2230.2000000000003</v>
      </c>
      <c r="X37" s="44">
        <f>'096015'!V28</f>
        <v>0</v>
      </c>
    </row>
    <row r="38" spans="1:24">
      <c r="B38" s="62"/>
      <c r="C38" s="384"/>
      <c r="D38" s="235" t="s">
        <v>1038</v>
      </c>
      <c r="E38" s="385"/>
      <c r="F38" s="404">
        <v>389</v>
      </c>
      <c r="G38" s="404">
        <v>389</v>
      </c>
      <c r="H38" s="580">
        <v>247.8</v>
      </c>
      <c r="I38" s="471">
        <f t="shared" si="82"/>
        <v>247.8</v>
      </c>
      <c r="J38" s="42"/>
      <c r="K38" s="1">
        <f>I38</f>
        <v>247.8</v>
      </c>
      <c r="L38" s="75">
        <f>'096025'!J28</f>
        <v>0</v>
      </c>
      <c r="M38" s="1">
        <f>'096025'!K28</f>
        <v>0</v>
      </c>
      <c r="N38" s="1">
        <f>'096025'!L28</f>
        <v>0</v>
      </c>
      <c r="O38" s="1">
        <f>'096025'!M28</f>
        <v>0</v>
      </c>
      <c r="P38" s="1">
        <f>'096025'!N28</f>
        <v>0</v>
      </c>
      <c r="Q38" s="447">
        <f>'096025'!O28</f>
        <v>0</v>
      </c>
      <c r="R38" s="541">
        <f t="shared" si="10"/>
        <v>0</v>
      </c>
      <c r="S38" s="447">
        <f>'096025'!Q28</f>
        <v>0</v>
      </c>
      <c r="T38" s="1">
        <f>'096025'!R28</f>
        <v>0</v>
      </c>
      <c r="U38" s="81">
        <f>'096025'!S28</f>
        <v>0</v>
      </c>
      <c r="V38" s="490">
        <f>'096025'!T28</f>
        <v>0</v>
      </c>
      <c r="W38" s="42">
        <f>'096025'!U28</f>
        <v>247.8</v>
      </c>
      <c r="X38" s="44">
        <f>'096025'!V28</f>
        <v>0</v>
      </c>
    </row>
    <row r="39" spans="1:24" hidden="1">
      <c r="B39" s="62"/>
      <c r="C39" s="822" t="s">
        <v>158</v>
      </c>
      <c r="D39" s="823"/>
      <c r="E39" s="823"/>
      <c r="F39" s="404">
        <v>0</v>
      </c>
      <c r="G39" s="404">
        <v>0</v>
      </c>
      <c r="H39" s="580">
        <v>0</v>
      </c>
      <c r="I39" s="468">
        <f t="shared" si="62"/>
        <v>0</v>
      </c>
      <c r="J39" s="42">
        <f t="shared" si="63"/>
        <v>0</v>
      </c>
      <c r="K39" s="1">
        <f t="shared" si="64"/>
        <v>0</v>
      </c>
      <c r="L39" s="75"/>
      <c r="M39" s="1"/>
      <c r="N39" s="1"/>
      <c r="O39" s="1"/>
      <c r="P39" s="1"/>
      <c r="Q39" s="447"/>
      <c r="R39" s="541">
        <f t="shared" si="10"/>
        <v>0</v>
      </c>
      <c r="S39" s="447"/>
      <c r="T39" s="1"/>
      <c r="U39" s="81"/>
      <c r="V39" s="490"/>
      <c r="W39" s="42"/>
      <c r="X39" s="44"/>
    </row>
    <row r="40" spans="1:24" hidden="1">
      <c r="B40" s="62"/>
      <c r="C40" s="822" t="s">
        <v>159</v>
      </c>
      <c r="D40" s="823"/>
      <c r="E40" s="823"/>
      <c r="F40" s="404">
        <v>0</v>
      </c>
      <c r="G40" s="404">
        <v>0</v>
      </c>
      <c r="H40" s="580">
        <v>0</v>
      </c>
      <c r="I40" s="468">
        <f t="shared" si="62"/>
        <v>0</v>
      </c>
      <c r="J40" s="42">
        <f t="shared" si="63"/>
        <v>0</v>
      </c>
      <c r="K40" s="1">
        <f t="shared" si="64"/>
        <v>0</v>
      </c>
      <c r="L40" s="75"/>
      <c r="M40" s="1"/>
      <c r="N40" s="1"/>
      <c r="O40" s="1"/>
      <c r="P40" s="1"/>
      <c r="Q40" s="447"/>
      <c r="R40" s="541">
        <f t="shared" si="10"/>
        <v>0</v>
      </c>
      <c r="S40" s="447"/>
      <c r="T40" s="1"/>
      <c r="U40" s="81"/>
      <c r="V40" s="490"/>
      <c r="W40" s="42"/>
      <c r="X40" s="44"/>
    </row>
    <row r="41" spans="1:24" s="209" customFormat="1">
      <c r="A41" s="338"/>
      <c r="B41" s="354"/>
      <c r="C41" s="842" t="s">
        <v>160</v>
      </c>
      <c r="D41" s="843"/>
      <c r="E41" s="843"/>
      <c r="F41" s="418">
        <f t="shared" ref="F41:H41" si="83">SUM(F42:F43)</f>
        <v>2655</v>
      </c>
      <c r="G41" s="418">
        <f t="shared" ref="G41" si="84">SUM(G42:G43)</f>
        <v>2655</v>
      </c>
      <c r="H41" s="594">
        <f t="shared" si="83"/>
        <v>2655</v>
      </c>
      <c r="I41" s="469">
        <f t="shared" ref="I41" si="85">SUM(I42:I43)</f>
        <v>2655</v>
      </c>
      <c r="J41" s="192">
        <f t="shared" ref="J41" si="86">SUM(J42:J43)</f>
        <v>2389.5</v>
      </c>
      <c r="K41" s="193">
        <f t="shared" ref="K41" si="87">SUM(K42:K43)</f>
        <v>265.5</v>
      </c>
      <c r="L41" s="199">
        <f t="shared" ref="L41" si="88">SUM(L42:L43)</f>
        <v>0</v>
      </c>
      <c r="M41" s="193">
        <f t="shared" ref="M41" si="89">SUM(M42:M43)</f>
        <v>0</v>
      </c>
      <c r="N41" s="193">
        <f t="shared" ref="N41" si="90">SUM(N42:N43)</f>
        <v>0</v>
      </c>
      <c r="O41" s="193">
        <f t="shared" ref="O41" si="91">SUM(O42:O43)</f>
        <v>0</v>
      </c>
      <c r="P41" s="193">
        <f t="shared" ref="P41" si="92">SUM(P42:P43)</f>
        <v>0</v>
      </c>
      <c r="Q41" s="444">
        <f t="shared" ref="Q41" si="93">SUM(Q42:Q43)</f>
        <v>0</v>
      </c>
      <c r="R41" s="538">
        <f t="shared" si="10"/>
        <v>0</v>
      </c>
      <c r="S41" s="444">
        <f t="shared" ref="S41" si="94">SUM(S42:S43)</f>
        <v>0</v>
      </c>
      <c r="T41" s="193">
        <f t="shared" ref="T41" si="95">SUM(T42:T43)</f>
        <v>0</v>
      </c>
      <c r="U41" s="194">
        <f t="shared" ref="U41" si="96">SUM(U42:U43)</f>
        <v>0</v>
      </c>
      <c r="V41" s="492">
        <f t="shared" ref="V41" si="97">SUM(V42:V43)</f>
        <v>0</v>
      </c>
      <c r="W41" s="192">
        <f t="shared" ref="W41" si="98">SUM(W42:W43)</f>
        <v>2655</v>
      </c>
      <c r="X41" s="195">
        <f t="shared" ref="X41" si="99">SUM(X42:X43)</f>
        <v>0</v>
      </c>
    </row>
    <row r="42" spans="1:24">
      <c r="B42" s="62"/>
      <c r="C42" s="384"/>
      <c r="D42" s="235" t="s">
        <v>1037</v>
      </c>
      <c r="E42" s="385"/>
      <c r="F42" s="404">
        <v>2390</v>
      </c>
      <c r="G42" s="404">
        <v>2390</v>
      </c>
      <c r="H42" s="580">
        <v>2389.5</v>
      </c>
      <c r="I42" s="468">
        <f t="shared" ref="I42:I43" si="100">SUM(R42:X42)</f>
        <v>2389.5</v>
      </c>
      <c r="J42" s="42">
        <f>I42</f>
        <v>2389.5</v>
      </c>
      <c r="K42" s="1"/>
      <c r="L42" s="75">
        <f>'096015'!J31</f>
        <v>0</v>
      </c>
      <c r="M42" s="1">
        <f>'096015'!K31</f>
        <v>0</v>
      </c>
      <c r="N42" s="1">
        <f>'096015'!L31</f>
        <v>0</v>
      </c>
      <c r="O42" s="1">
        <f>'096015'!M31</f>
        <v>0</v>
      </c>
      <c r="P42" s="1">
        <f>'096015'!N31</f>
        <v>0</v>
      </c>
      <c r="Q42" s="447">
        <f>'096015'!O31</f>
        <v>0</v>
      </c>
      <c r="R42" s="541">
        <f t="shared" si="10"/>
        <v>0</v>
      </c>
      <c r="S42" s="447">
        <f>'096015'!Q31</f>
        <v>0</v>
      </c>
      <c r="T42" s="1">
        <f>'096015'!R31</f>
        <v>0</v>
      </c>
      <c r="U42" s="81">
        <f>'096015'!S31</f>
        <v>0</v>
      </c>
      <c r="V42" s="490">
        <f>'096015'!T31</f>
        <v>0</v>
      </c>
      <c r="W42" s="42">
        <f>'096015'!U31</f>
        <v>2389.5</v>
      </c>
      <c r="X42" s="44">
        <f>'096015'!V31</f>
        <v>0</v>
      </c>
    </row>
    <row r="43" spans="1:24" ht="15.75" thickBot="1">
      <c r="B43" s="495"/>
      <c r="C43" s="496"/>
      <c r="D43" s="497" t="s">
        <v>1038</v>
      </c>
      <c r="E43" s="498"/>
      <c r="F43" s="499">
        <v>265</v>
      </c>
      <c r="G43" s="499">
        <v>265</v>
      </c>
      <c r="H43" s="670">
        <v>265.5</v>
      </c>
      <c r="I43" s="500">
        <f t="shared" si="100"/>
        <v>265.5</v>
      </c>
      <c r="J43" s="333"/>
      <c r="K43" s="331">
        <f>I43</f>
        <v>265.5</v>
      </c>
      <c r="L43" s="330">
        <f>'096025'!J31</f>
        <v>0</v>
      </c>
      <c r="M43" s="331">
        <f>'096025'!K31</f>
        <v>0</v>
      </c>
      <c r="N43" s="331">
        <f>'096025'!L31</f>
        <v>0</v>
      </c>
      <c r="O43" s="331">
        <f>'096025'!M31</f>
        <v>0</v>
      </c>
      <c r="P43" s="331">
        <f>'096025'!N31</f>
        <v>0</v>
      </c>
      <c r="Q43" s="534">
        <f>'096025'!O31</f>
        <v>0</v>
      </c>
      <c r="R43" s="596">
        <f t="shared" si="10"/>
        <v>0</v>
      </c>
      <c r="S43" s="534">
        <f>'096025'!Q31</f>
        <v>0</v>
      </c>
      <c r="T43" s="331">
        <f>'096025'!R31</f>
        <v>0</v>
      </c>
      <c r="U43" s="332">
        <f>'096025'!S31</f>
        <v>0</v>
      </c>
      <c r="V43" s="595">
        <f>'096025'!T31</f>
        <v>0</v>
      </c>
      <c r="W43" s="333">
        <f>'096025'!U31</f>
        <v>265.5</v>
      </c>
      <c r="X43" s="334">
        <f>'096025'!V31</f>
        <v>0</v>
      </c>
    </row>
    <row r="44" spans="1:24" ht="15.75" thickBot="1">
      <c r="B44" s="84" t="s">
        <v>161</v>
      </c>
      <c r="C44" s="747" t="s">
        <v>162</v>
      </c>
      <c r="D44" s="771"/>
      <c r="E44" s="771"/>
      <c r="F44" s="402">
        <f t="shared" ref="F44:X44" si="101">F45+F53+F60+F76+F79</f>
        <v>14364060</v>
      </c>
      <c r="G44" s="402">
        <f t="shared" ref="G44:H44" si="102">G45+G53+G60+G76+G79</f>
        <v>14313115</v>
      </c>
      <c r="H44" s="578">
        <f t="shared" si="102"/>
        <v>14542041</v>
      </c>
      <c r="I44" s="465">
        <f t="shared" si="101"/>
        <v>14541219</v>
      </c>
      <c r="J44" s="89">
        <f t="shared" si="101"/>
        <v>13373002</v>
      </c>
      <c r="K44" s="87">
        <f t="shared" si="101"/>
        <v>1168217</v>
      </c>
      <c r="L44" s="86">
        <f t="shared" si="101"/>
        <v>151472</v>
      </c>
      <c r="M44" s="87">
        <f t="shared" si="101"/>
        <v>261626</v>
      </c>
      <c r="N44" s="87">
        <f t="shared" si="101"/>
        <v>3109935</v>
      </c>
      <c r="O44" s="87">
        <f t="shared" si="101"/>
        <v>89084</v>
      </c>
      <c r="P44" s="87">
        <f t="shared" si="101"/>
        <v>1636078</v>
      </c>
      <c r="Q44" s="442">
        <f t="shared" ref="Q44" si="103">Q45+Q53+Q60+Q76+Q79</f>
        <v>2065689</v>
      </c>
      <c r="R44" s="536">
        <f t="shared" si="10"/>
        <v>7313884</v>
      </c>
      <c r="S44" s="442">
        <f t="shared" si="101"/>
        <v>159625</v>
      </c>
      <c r="T44" s="87">
        <f t="shared" si="101"/>
        <v>237268</v>
      </c>
      <c r="U44" s="90">
        <f t="shared" si="101"/>
        <v>1542739</v>
      </c>
      <c r="V44" s="486">
        <f t="shared" si="101"/>
        <v>1427072</v>
      </c>
      <c r="W44" s="89">
        <f t="shared" si="101"/>
        <v>1433072</v>
      </c>
      <c r="X44" s="91">
        <f t="shared" si="101"/>
        <v>1727957</v>
      </c>
    </row>
    <row r="45" spans="1:24">
      <c r="B45" s="124" t="s">
        <v>627</v>
      </c>
      <c r="C45" s="748" t="s">
        <v>163</v>
      </c>
      <c r="D45" s="749"/>
      <c r="E45" s="749"/>
      <c r="F45" s="397">
        <f t="shared" ref="F45:X45" si="104">F46+F49+F52</f>
        <v>10532300</v>
      </c>
      <c r="G45" s="397">
        <f t="shared" ref="G45:H45" si="105">G46+G49+G52</f>
        <v>10294747</v>
      </c>
      <c r="H45" s="573">
        <f t="shared" si="105"/>
        <v>10273987</v>
      </c>
      <c r="I45" s="460">
        <f t="shared" si="104"/>
        <v>10273987</v>
      </c>
      <c r="J45" s="121">
        <f t="shared" si="104"/>
        <v>9353447</v>
      </c>
      <c r="K45" s="119">
        <f t="shared" si="104"/>
        <v>920540</v>
      </c>
      <c r="L45" s="118">
        <f t="shared" si="104"/>
        <v>120344</v>
      </c>
      <c r="M45" s="119">
        <f t="shared" si="104"/>
        <v>68279</v>
      </c>
      <c r="N45" s="119">
        <f t="shared" si="104"/>
        <v>2763007</v>
      </c>
      <c r="O45" s="119">
        <f t="shared" si="104"/>
        <v>51187</v>
      </c>
      <c r="P45" s="119">
        <f t="shared" si="104"/>
        <v>948158</v>
      </c>
      <c r="Q45" s="443">
        <f t="shared" ref="Q45" si="106">Q46+Q49+Q52</f>
        <v>1353844</v>
      </c>
      <c r="R45" s="537">
        <f t="shared" si="10"/>
        <v>5304819</v>
      </c>
      <c r="S45" s="443">
        <f t="shared" si="104"/>
        <v>82348</v>
      </c>
      <c r="T45" s="119">
        <f t="shared" si="104"/>
        <v>190065</v>
      </c>
      <c r="U45" s="122">
        <f t="shared" si="104"/>
        <v>1260092</v>
      </c>
      <c r="V45" s="487">
        <f t="shared" si="104"/>
        <v>1052538</v>
      </c>
      <c r="W45" s="121">
        <f t="shared" si="104"/>
        <v>1058538</v>
      </c>
      <c r="X45" s="123">
        <f t="shared" si="104"/>
        <v>1325587</v>
      </c>
    </row>
    <row r="46" spans="1:24" s="41" customFormat="1">
      <c r="A46" s="127" t="s">
        <v>164</v>
      </c>
      <c r="B46" s="53" t="s">
        <v>628</v>
      </c>
      <c r="C46" s="789" t="s">
        <v>165</v>
      </c>
      <c r="D46" s="790"/>
      <c r="E46" s="790"/>
      <c r="F46" s="400">
        <f t="shared" ref="F46:H46" si="107">SUM(F47:F48)</f>
        <v>6000</v>
      </c>
      <c r="G46" s="400">
        <f t="shared" ref="G46" si="108">SUM(G47:G48)</f>
        <v>6000</v>
      </c>
      <c r="H46" s="576">
        <f t="shared" si="107"/>
        <v>6000</v>
      </c>
      <c r="I46" s="463">
        <f t="shared" ref="I46" si="109">SUM(I47:I48)</f>
        <v>6000</v>
      </c>
      <c r="J46" s="43">
        <f t="shared" ref="J46" si="110">SUM(J47:J48)</f>
        <v>5400</v>
      </c>
      <c r="K46" s="13">
        <f t="shared" ref="K46" si="111">SUM(K47:K48)</f>
        <v>600</v>
      </c>
      <c r="L46" s="77">
        <f t="shared" ref="L46" si="112">SUM(L47:L48)</f>
        <v>0</v>
      </c>
      <c r="M46" s="13">
        <f t="shared" ref="M46" si="113">SUM(M47:M48)</f>
        <v>0</v>
      </c>
      <c r="N46" s="13">
        <f t="shared" ref="N46" si="114">SUM(N47:N48)</f>
        <v>0</v>
      </c>
      <c r="O46" s="13">
        <f t="shared" ref="O46" si="115">SUM(O47:O48)</f>
        <v>0</v>
      </c>
      <c r="P46" s="13">
        <f t="shared" ref="P46" si="116">SUM(P47:P48)</f>
        <v>0</v>
      </c>
      <c r="Q46" s="446">
        <f t="shared" ref="Q46" si="117">SUM(Q47:Q48)</f>
        <v>0</v>
      </c>
      <c r="R46" s="540">
        <f t="shared" si="10"/>
        <v>0</v>
      </c>
      <c r="S46" s="446">
        <f t="shared" ref="S46" si="118">SUM(S47:S48)</f>
        <v>0</v>
      </c>
      <c r="T46" s="13">
        <f t="shared" ref="T46" si="119">SUM(T47:T48)</f>
        <v>0</v>
      </c>
      <c r="U46" s="82">
        <f t="shared" ref="U46" si="120">SUM(U47:U48)</f>
        <v>0</v>
      </c>
      <c r="V46" s="488">
        <f t="shared" ref="V46" si="121">SUM(V47:V48)</f>
        <v>0</v>
      </c>
      <c r="W46" s="43">
        <f t="shared" ref="W46" si="122">SUM(W47:W48)</f>
        <v>6000</v>
      </c>
      <c r="X46" s="45">
        <f t="shared" ref="X46" si="123">SUM(X47:X48)</f>
        <v>0</v>
      </c>
    </row>
    <row r="47" spans="1:24">
      <c r="B47" s="62"/>
      <c r="C47" s="384"/>
      <c r="D47" s="235" t="s">
        <v>1037</v>
      </c>
      <c r="E47" s="385"/>
      <c r="F47" s="404">
        <v>5400</v>
      </c>
      <c r="G47" s="404">
        <v>5400</v>
      </c>
      <c r="H47" s="580">
        <v>5400</v>
      </c>
      <c r="I47" s="471">
        <f t="shared" ref="I47:I48" si="124">SUM(R47:X47)</f>
        <v>5400</v>
      </c>
      <c r="J47" s="42">
        <f>I47</f>
        <v>5400</v>
      </c>
      <c r="K47" s="1"/>
      <c r="L47" s="75">
        <f>'096015'!J34</f>
        <v>0</v>
      </c>
      <c r="M47" s="1">
        <f>'096015'!K34</f>
        <v>0</v>
      </c>
      <c r="N47" s="1">
        <f>'096015'!L34</f>
        <v>0</v>
      </c>
      <c r="O47" s="1">
        <f>'096015'!M34</f>
        <v>0</v>
      </c>
      <c r="P47" s="1">
        <f>'096015'!N34</f>
        <v>0</v>
      </c>
      <c r="Q47" s="447">
        <f>'096015'!O34</f>
        <v>0</v>
      </c>
      <c r="R47" s="541">
        <f t="shared" si="10"/>
        <v>0</v>
      </c>
      <c r="S47" s="447">
        <f>'096015'!Q34</f>
        <v>0</v>
      </c>
      <c r="T47" s="1">
        <f>'096015'!R34</f>
        <v>0</v>
      </c>
      <c r="U47" s="81">
        <f>'096015'!S34</f>
        <v>0</v>
      </c>
      <c r="V47" s="490">
        <f>'096015'!T34</f>
        <v>0</v>
      </c>
      <c r="W47" s="42">
        <f>'096015'!U34</f>
        <v>5400</v>
      </c>
      <c r="X47" s="44">
        <f>'096015'!V34</f>
        <v>0</v>
      </c>
    </row>
    <row r="48" spans="1:24">
      <c r="B48" s="62"/>
      <c r="C48" s="384"/>
      <c r="D48" s="235" t="s">
        <v>1038</v>
      </c>
      <c r="E48" s="385"/>
      <c r="F48" s="404">
        <v>600</v>
      </c>
      <c r="G48" s="404">
        <v>600</v>
      </c>
      <c r="H48" s="580">
        <v>600</v>
      </c>
      <c r="I48" s="471">
        <f t="shared" si="124"/>
        <v>600</v>
      </c>
      <c r="J48" s="42"/>
      <c r="K48" s="1">
        <f>I48</f>
        <v>600</v>
      </c>
      <c r="L48" s="75">
        <f>'096025'!J34</f>
        <v>0</v>
      </c>
      <c r="M48" s="1">
        <f>'096025'!K34</f>
        <v>0</v>
      </c>
      <c r="N48" s="1">
        <f>'096025'!L34</f>
        <v>0</v>
      </c>
      <c r="O48" s="1">
        <f>'096025'!M34</f>
        <v>0</v>
      </c>
      <c r="P48" s="1">
        <f>'096025'!N34</f>
        <v>0</v>
      </c>
      <c r="Q48" s="447">
        <f>'096025'!O34</f>
        <v>0</v>
      </c>
      <c r="R48" s="541">
        <f t="shared" si="10"/>
        <v>0</v>
      </c>
      <c r="S48" s="447">
        <f>'096025'!Q34</f>
        <v>0</v>
      </c>
      <c r="T48" s="1">
        <f>'096025'!R34</f>
        <v>0</v>
      </c>
      <c r="U48" s="81">
        <f>'096025'!S34</f>
        <v>0</v>
      </c>
      <c r="V48" s="490">
        <f>'096025'!T34</f>
        <v>0</v>
      </c>
      <c r="W48" s="42">
        <f>'096025'!U34</f>
        <v>600</v>
      </c>
      <c r="X48" s="44">
        <f>'096025'!V34</f>
        <v>0</v>
      </c>
    </row>
    <row r="49" spans="1:24" s="41" customFormat="1">
      <c r="A49" s="127" t="s">
        <v>166</v>
      </c>
      <c r="B49" s="53" t="s">
        <v>629</v>
      </c>
      <c r="C49" s="789" t="s">
        <v>167</v>
      </c>
      <c r="D49" s="790"/>
      <c r="E49" s="790"/>
      <c r="F49" s="400">
        <f>F50+F51</f>
        <v>10526300</v>
      </c>
      <c r="G49" s="400">
        <f>G50+G51</f>
        <v>10288747</v>
      </c>
      <c r="H49" s="576">
        <f>H50+H51</f>
        <v>10267987</v>
      </c>
      <c r="I49" s="463">
        <f t="shared" ref="I49:X49" si="125">I50+I51</f>
        <v>10267987</v>
      </c>
      <c r="J49" s="43">
        <f t="shared" si="125"/>
        <v>9348047</v>
      </c>
      <c r="K49" s="13">
        <f t="shared" si="125"/>
        <v>919940</v>
      </c>
      <c r="L49" s="77">
        <f t="shared" si="125"/>
        <v>120344</v>
      </c>
      <c r="M49" s="13">
        <f t="shared" si="125"/>
        <v>68279</v>
      </c>
      <c r="N49" s="13">
        <f t="shared" si="125"/>
        <v>2763007</v>
      </c>
      <c r="O49" s="13">
        <f t="shared" si="125"/>
        <v>51187</v>
      </c>
      <c r="P49" s="13">
        <f t="shared" si="125"/>
        <v>948158</v>
      </c>
      <c r="Q49" s="446">
        <f t="shared" ref="Q49" si="126">Q50+Q51</f>
        <v>1353844</v>
      </c>
      <c r="R49" s="540">
        <f t="shared" si="10"/>
        <v>5304819</v>
      </c>
      <c r="S49" s="446">
        <f t="shared" si="125"/>
        <v>82348</v>
      </c>
      <c r="T49" s="13">
        <f t="shared" si="125"/>
        <v>190065</v>
      </c>
      <c r="U49" s="82">
        <f t="shared" si="125"/>
        <v>1260092</v>
      </c>
      <c r="V49" s="488">
        <f t="shared" si="125"/>
        <v>1052538</v>
      </c>
      <c r="W49" s="43">
        <f t="shared" si="125"/>
        <v>1052538</v>
      </c>
      <c r="X49" s="45">
        <f t="shared" si="125"/>
        <v>1325587</v>
      </c>
    </row>
    <row r="50" spans="1:24">
      <c r="B50" s="55"/>
      <c r="C50" s="323"/>
      <c r="D50" s="235" t="s">
        <v>1037</v>
      </c>
      <c r="E50" s="235"/>
      <c r="F50" s="406">
        <v>9606360</v>
      </c>
      <c r="G50" s="406">
        <v>9368807</v>
      </c>
      <c r="H50" s="582">
        <v>9348047</v>
      </c>
      <c r="I50" s="471">
        <f t="shared" ref="I50:I51" si="127">SUM(R50:X50)</f>
        <v>9348047</v>
      </c>
      <c r="J50" s="42">
        <f>I50</f>
        <v>9348047</v>
      </c>
      <c r="K50" s="1"/>
      <c r="L50" s="75">
        <f>'096015'!J35</f>
        <v>120344</v>
      </c>
      <c r="M50" s="1">
        <f>'096015'!K35</f>
        <v>68279</v>
      </c>
      <c r="N50" s="1">
        <f>'096015'!L35</f>
        <v>2522533</v>
      </c>
      <c r="O50" s="1">
        <f>'096015'!M35</f>
        <v>51187</v>
      </c>
      <c r="P50" s="1">
        <f>'096015'!N35</f>
        <v>948158</v>
      </c>
      <c r="Q50" s="447">
        <f>'096015'!O35</f>
        <v>1185325</v>
      </c>
      <c r="R50" s="541">
        <f t="shared" si="10"/>
        <v>4895826</v>
      </c>
      <c r="S50" s="447">
        <f>'096015'!Q35</f>
        <v>82348</v>
      </c>
      <c r="T50" s="1">
        <f>'096015'!R35</f>
        <v>190065</v>
      </c>
      <c r="U50" s="81">
        <f>'096015'!S35</f>
        <v>1022194</v>
      </c>
      <c r="V50" s="490">
        <f>'096015'!T35</f>
        <v>1052538</v>
      </c>
      <c r="W50" s="42">
        <f>'096015'!U35</f>
        <v>1052538</v>
      </c>
      <c r="X50" s="44">
        <f>'096015'!V35</f>
        <v>1052538</v>
      </c>
    </row>
    <row r="51" spans="1:24">
      <c r="B51" s="55"/>
      <c r="C51" s="323"/>
      <c r="D51" s="235" t="s">
        <v>1038</v>
      </c>
      <c r="E51" s="235"/>
      <c r="F51" s="406">
        <v>919940</v>
      </c>
      <c r="G51" s="406">
        <v>919940</v>
      </c>
      <c r="H51" s="582">
        <v>919940</v>
      </c>
      <c r="I51" s="471">
        <f t="shared" si="127"/>
        <v>919940</v>
      </c>
      <c r="J51" s="42"/>
      <c r="K51" s="1">
        <f>I51</f>
        <v>919940</v>
      </c>
      <c r="L51" s="75">
        <f>'096025'!J35</f>
        <v>0</v>
      </c>
      <c r="M51" s="1">
        <f>'096025'!K35</f>
        <v>0</v>
      </c>
      <c r="N51" s="1">
        <f>'096025'!L35</f>
        <v>240474</v>
      </c>
      <c r="O51" s="1">
        <f>'096025'!M35</f>
        <v>0</v>
      </c>
      <c r="P51" s="1">
        <f>'096025'!N35</f>
        <v>0</v>
      </c>
      <c r="Q51" s="447">
        <f>'096025'!O35</f>
        <v>168519</v>
      </c>
      <c r="R51" s="541">
        <f t="shared" si="10"/>
        <v>408993</v>
      </c>
      <c r="S51" s="447">
        <f>'096025'!Q35</f>
        <v>0</v>
      </c>
      <c r="T51" s="1">
        <f>'096025'!R35</f>
        <v>0</v>
      </c>
      <c r="U51" s="81">
        <f>'096025'!S35</f>
        <v>237898</v>
      </c>
      <c r="V51" s="490">
        <f>'096025'!T35</f>
        <v>0</v>
      </c>
      <c r="W51" s="42">
        <f>'096025'!U35</f>
        <v>0</v>
      </c>
      <c r="X51" s="44">
        <f>'096025'!V35</f>
        <v>273049</v>
      </c>
    </row>
    <row r="52" spans="1:24" s="41" customFormat="1" hidden="1">
      <c r="A52" s="127" t="s">
        <v>168</v>
      </c>
      <c r="B52" s="53" t="s">
        <v>630</v>
      </c>
      <c r="C52" s="789" t="s">
        <v>169</v>
      </c>
      <c r="D52" s="790"/>
      <c r="E52" s="790"/>
      <c r="F52" s="400">
        <f>SUM(K52:W52)</f>
        <v>0</v>
      </c>
      <c r="G52" s="400">
        <f>SUM(K52:W52)</f>
        <v>0</v>
      </c>
      <c r="H52" s="576">
        <f>SUM(L52:X52)</f>
        <v>0</v>
      </c>
      <c r="I52" s="463">
        <f t="shared" ref="I52" si="128">SUM(L52:X52)</f>
        <v>0</v>
      </c>
      <c r="J52" s="43"/>
      <c r="K52" s="13"/>
      <c r="L52" s="77"/>
      <c r="M52" s="13"/>
      <c r="N52" s="13"/>
      <c r="O52" s="13"/>
      <c r="P52" s="13"/>
      <c r="Q52" s="446"/>
      <c r="R52" s="540">
        <f t="shared" si="10"/>
        <v>0</v>
      </c>
      <c r="S52" s="446"/>
      <c r="T52" s="13"/>
      <c r="U52" s="82"/>
      <c r="V52" s="488"/>
      <c r="W52" s="43"/>
      <c r="X52" s="45"/>
    </row>
    <row r="53" spans="1:24">
      <c r="B53" s="92" t="s">
        <v>631</v>
      </c>
      <c r="C53" s="736" t="s">
        <v>170</v>
      </c>
      <c r="D53" s="737"/>
      <c r="E53" s="737"/>
      <c r="F53" s="399">
        <f>F54+F57</f>
        <v>420400</v>
      </c>
      <c r="G53" s="399">
        <f>G54+G57</f>
        <v>408014</v>
      </c>
      <c r="H53" s="575">
        <f>H54+H57</f>
        <v>408014</v>
      </c>
      <c r="I53" s="462">
        <f>I54+I57</f>
        <v>157854</v>
      </c>
      <c r="J53" s="97">
        <f t="shared" ref="J53:K53" si="129">J54+J57</f>
        <v>149293</v>
      </c>
      <c r="K53" s="95">
        <f t="shared" si="129"/>
        <v>8561</v>
      </c>
      <c r="L53" s="94">
        <f t="shared" ref="L53:X53" si="130">L54+L57</f>
        <v>0</v>
      </c>
      <c r="M53" s="95">
        <f t="shared" si="130"/>
        <v>0</v>
      </c>
      <c r="N53" s="95">
        <f t="shared" si="130"/>
        <v>95114</v>
      </c>
      <c r="O53" s="95">
        <f t="shared" si="130"/>
        <v>0</v>
      </c>
      <c r="P53" s="95">
        <f t="shared" si="130"/>
        <v>62738</v>
      </c>
      <c r="Q53" s="445">
        <f t="shared" ref="Q53" si="131">Q54+Q57</f>
        <v>0</v>
      </c>
      <c r="R53" s="539">
        <f t="shared" si="10"/>
        <v>157852</v>
      </c>
      <c r="S53" s="445">
        <f t="shared" si="130"/>
        <v>0</v>
      </c>
      <c r="T53" s="95">
        <f t="shared" si="130"/>
        <v>0</v>
      </c>
      <c r="U53" s="98">
        <f t="shared" si="130"/>
        <v>0</v>
      </c>
      <c r="V53" s="489">
        <f t="shared" si="130"/>
        <v>0</v>
      </c>
      <c r="W53" s="97">
        <f t="shared" si="130"/>
        <v>0</v>
      </c>
      <c r="X53" s="99">
        <f t="shared" si="130"/>
        <v>2</v>
      </c>
    </row>
    <row r="54" spans="1:24" s="41" customFormat="1">
      <c r="A54" s="127" t="s">
        <v>171</v>
      </c>
      <c r="B54" s="53" t="s">
        <v>632</v>
      </c>
      <c r="C54" s="789" t="s">
        <v>1096</v>
      </c>
      <c r="D54" s="790"/>
      <c r="E54" s="790"/>
      <c r="F54" s="400">
        <f t="shared" ref="F54:X54" si="132">F55+F56</f>
        <v>404400</v>
      </c>
      <c r="G54" s="400">
        <f t="shared" ref="G54:H54" si="133">G55+G56</f>
        <v>367900</v>
      </c>
      <c r="H54" s="576">
        <f t="shared" si="133"/>
        <v>367900</v>
      </c>
      <c r="I54" s="463">
        <f t="shared" si="132"/>
        <v>156846</v>
      </c>
      <c r="J54" s="43">
        <f t="shared" si="132"/>
        <v>148376</v>
      </c>
      <c r="K54" s="13">
        <f t="shared" si="132"/>
        <v>8470</v>
      </c>
      <c r="L54" s="77">
        <f t="shared" si="132"/>
        <v>0</v>
      </c>
      <c r="M54" s="13">
        <f t="shared" si="132"/>
        <v>0</v>
      </c>
      <c r="N54" s="13">
        <f t="shared" si="132"/>
        <v>94107</v>
      </c>
      <c r="O54" s="13">
        <f t="shared" si="132"/>
        <v>0</v>
      </c>
      <c r="P54" s="13">
        <f t="shared" si="132"/>
        <v>62738</v>
      </c>
      <c r="Q54" s="446">
        <f t="shared" ref="Q54" si="134">Q55+Q56</f>
        <v>0</v>
      </c>
      <c r="R54" s="540">
        <f t="shared" si="10"/>
        <v>156845</v>
      </c>
      <c r="S54" s="446">
        <f t="shared" si="132"/>
        <v>0</v>
      </c>
      <c r="T54" s="13">
        <f t="shared" si="132"/>
        <v>0</v>
      </c>
      <c r="U54" s="82">
        <f t="shared" si="132"/>
        <v>0</v>
      </c>
      <c r="V54" s="488">
        <f t="shared" si="132"/>
        <v>0</v>
      </c>
      <c r="W54" s="43">
        <f t="shared" si="132"/>
        <v>0</v>
      </c>
      <c r="X54" s="45">
        <f t="shared" si="132"/>
        <v>1</v>
      </c>
    </row>
    <row r="55" spans="1:24">
      <c r="B55" s="55"/>
      <c r="C55" s="323"/>
      <c r="D55" s="235" t="s">
        <v>1037</v>
      </c>
      <c r="E55" s="235"/>
      <c r="F55" s="406">
        <v>363960</v>
      </c>
      <c r="G55" s="406">
        <v>359430</v>
      </c>
      <c r="H55" s="582">
        <v>359430</v>
      </c>
      <c r="I55" s="471">
        <f t="shared" ref="I55:I56" si="135">SUM(R55:X55)</f>
        <v>148376</v>
      </c>
      <c r="J55" s="42">
        <f>I55</f>
        <v>148376</v>
      </c>
      <c r="K55" s="1"/>
      <c r="L55" s="75">
        <f>'096015'!J38</f>
        <v>0</v>
      </c>
      <c r="M55" s="1">
        <f>'096015'!K38</f>
        <v>0</v>
      </c>
      <c r="N55" s="1">
        <f>'096015'!L38</f>
        <v>85637</v>
      </c>
      <c r="O55" s="1">
        <f>'096015'!M38</f>
        <v>0</v>
      </c>
      <c r="P55" s="1">
        <f>'096015'!N38</f>
        <v>62738</v>
      </c>
      <c r="Q55" s="447">
        <f>'096015'!O38</f>
        <v>0</v>
      </c>
      <c r="R55" s="541">
        <f t="shared" si="10"/>
        <v>148375</v>
      </c>
      <c r="S55" s="447">
        <f>'096015'!Q38</f>
        <v>0</v>
      </c>
      <c r="T55" s="1">
        <f>'096015'!R38</f>
        <v>0</v>
      </c>
      <c r="U55" s="81">
        <f>'096015'!S38</f>
        <v>0</v>
      </c>
      <c r="V55" s="490">
        <f>'096015'!T38</f>
        <v>0</v>
      </c>
      <c r="W55" s="42">
        <f>'096015'!U38</f>
        <v>0</v>
      </c>
      <c r="X55" s="44">
        <f>'096015'!V38</f>
        <v>1</v>
      </c>
    </row>
    <row r="56" spans="1:24">
      <c r="B56" s="55"/>
      <c r="C56" s="323"/>
      <c r="D56" s="235" t="s">
        <v>1038</v>
      </c>
      <c r="E56" s="235"/>
      <c r="F56" s="406">
        <v>40440</v>
      </c>
      <c r="G56" s="406">
        <v>8470</v>
      </c>
      <c r="H56" s="582">
        <v>8470</v>
      </c>
      <c r="I56" s="471">
        <f t="shared" si="135"/>
        <v>8470</v>
      </c>
      <c r="J56" s="42"/>
      <c r="K56" s="1">
        <f>I56</f>
        <v>8470</v>
      </c>
      <c r="L56" s="75">
        <f>'096025'!J38</f>
        <v>0</v>
      </c>
      <c r="M56" s="1">
        <f>'096025'!K38</f>
        <v>0</v>
      </c>
      <c r="N56" s="1">
        <f>'096025'!L38</f>
        <v>8470</v>
      </c>
      <c r="O56" s="1">
        <f>'096025'!M38</f>
        <v>0</v>
      </c>
      <c r="P56" s="1">
        <f>'096025'!N38</f>
        <v>0</v>
      </c>
      <c r="Q56" s="447">
        <f>'096025'!O38</f>
        <v>0</v>
      </c>
      <c r="R56" s="541">
        <f t="shared" si="10"/>
        <v>8470</v>
      </c>
      <c r="S56" s="447">
        <f>'096025'!Q38</f>
        <v>0</v>
      </c>
      <c r="T56" s="1">
        <f>'096025'!R38</f>
        <v>0</v>
      </c>
      <c r="U56" s="81">
        <f>'096025'!S38</f>
        <v>0</v>
      </c>
      <c r="V56" s="490">
        <f>'096025'!T38</f>
        <v>0</v>
      </c>
      <c r="W56" s="42">
        <f>'096025'!U38</f>
        <v>0</v>
      </c>
      <c r="X56" s="44">
        <f>'096025'!V38</f>
        <v>0</v>
      </c>
    </row>
    <row r="57" spans="1:24" s="41" customFormat="1">
      <c r="A57" s="127" t="s">
        <v>173</v>
      </c>
      <c r="B57" s="53" t="s">
        <v>633</v>
      </c>
      <c r="C57" s="789" t="s">
        <v>174</v>
      </c>
      <c r="D57" s="790"/>
      <c r="E57" s="790"/>
      <c r="F57" s="400">
        <f t="shared" ref="F57:H57" si="136">F58+F59</f>
        <v>16000</v>
      </c>
      <c r="G57" s="400">
        <f t="shared" ref="G57" si="137">G58+G59</f>
        <v>40114</v>
      </c>
      <c r="H57" s="576">
        <f t="shared" si="136"/>
        <v>40114</v>
      </c>
      <c r="I57" s="463">
        <f t="shared" ref="I57" si="138">I58+I59</f>
        <v>1008</v>
      </c>
      <c r="J57" s="43">
        <f t="shared" ref="J57" si="139">J58+J59</f>
        <v>917</v>
      </c>
      <c r="K57" s="13">
        <f t="shared" ref="K57" si="140">K58+K59</f>
        <v>91</v>
      </c>
      <c r="L57" s="77">
        <f t="shared" ref="L57" si="141">L58+L59</f>
        <v>0</v>
      </c>
      <c r="M57" s="13">
        <f t="shared" ref="M57" si="142">M58+M59</f>
        <v>0</v>
      </c>
      <c r="N57" s="13">
        <f t="shared" ref="N57" si="143">N58+N59</f>
        <v>1007</v>
      </c>
      <c r="O57" s="13">
        <f t="shared" ref="O57" si="144">O58+O59</f>
        <v>0</v>
      </c>
      <c r="P57" s="13">
        <f t="shared" ref="P57" si="145">P58+P59</f>
        <v>0</v>
      </c>
      <c r="Q57" s="446">
        <f t="shared" ref="Q57" si="146">Q58+Q59</f>
        <v>0</v>
      </c>
      <c r="R57" s="540">
        <f t="shared" si="10"/>
        <v>1007</v>
      </c>
      <c r="S57" s="446">
        <f t="shared" ref="S57" si="147">S58+S59</f>
        <v>0</v>
      </c>
      <c r="T57" s="13">
        <f t="shared" ref="T57" si="148">T58+T59</f>
        <v>0</v>
      </c>
      <c r="U57" s="82">
        <f t="shared" ref="U57" si="149">U58+U59</f>
        <v>0</v>
      </c>
      <c r="V57" s="488">
        <f t="shared" ref="V57" si="150">V58+V59</f>
        <v>0</v>
      </c>
      <c r="W57" s="43">
        <f t="shared" ref="W57" si="151">W58+W59</f>
        <v>0</v>
      </c>
      <c r="X57" s="45">
        <f t="shared" ref="X57" si="152">X58+X59</f>
        <v>1</v>
      </c>
    </row>
    <row r="58" spans="1:24">
      <c r="B58" s="55"/>
      <c r="C58" s="323"/>
      <c r="D58" s="235" t="s">
        <v>1037</v>
      </c>
      <c r="E58" s="235"/>
      <c r="F58" s="406">
        <v>14400</v>
      </c>
      <c r="G58" s="406">
        <v>40023</v>
      </c>
      <c r="H58" s="582">
        <v>40023</v>
      </c>
      <c r="I58" s="471">
        <f t="shared" ref="I58:I59" si="153">SUM(R58:X58)</f>
        <v>917</v>
      </c>
      <c r="J58" s="42">
        <f>I58</f>
        <v>917</v>
      </c>
      <c r="K58" s="1"/>
      <c r="L58" s="75">
        <f>'096015'!J39</f>
        <v>0</v>
      </c>
      <c r="M58" s="1">
        <f>'096015'!K39</f>
        <v>0</v>
      </c>
      <c r="N58" s="1">
        <f>'096015'!L39</f>
        <v>916</v>
      </c>
      <c r="O58" s="1">
        <f>'096015'!M39</f>
        <v>0</v>
      </c>
      <c r="P58" s="1">
        <f>'096015'!N39</f>
        <v>0</v>
      </c>
      <c r="Q58" s="447">
        <f>'096015'!O39</f>
        <v>0</v>
      </c>
      <c r="R58" s="541">
        <f t="shared" si="10"/>
        <v>916</v>
      </c>
      <c r="S58" s="447">
        <f>'096015'!Q39</f>
        <v>0</v>
      </c>
      <c r="T58" s="1">
        <f>'096015'!R39</f>
        <v>0</v>
      </c>
      <c r="U58" s="81">
        <f>'096015'!S39</f>
        <v>0</v>
      </c>
      <c r="V58" s="490">
        <f>'096015'!T39</f>
        <v>0</v>
      </c>
      <c r="W58" s="42">
        <f>'096015'!U39</f>
        <v>0</v>
      </c>
      <c r="X58" s="44">
        <f>'096015'!V39</f>
        <v>1</v>
      </c>
    </row>
    <row r="59" spans="1:24">
      <c r="B59" s="55"/>
      <c r="C59" s="323"/>
      <c r="D59" s="235" t="s">
        <v>1038</v>
      </c>
      <c r="E59" s="235"/>
      <c r="F59" s="406">
        <v>1600</v>
      </c>
      <c r="G59" s="406">
        <v>91</v>
      </c>
      <c r="H59" s="582">
        <v>91</v>
      </c>
      <c r="I59" s="471">
        <f t="shared" si="153"/>
        <v>91</v>
      </c>
      <c r="J59" s="42"/>
      <c r="K59" s="1">
        <f>I59</f>
        <v>91</v>
      </c>
      <c r="L59" s="75">
        <f>'096025'!J39</f>
        <v>0</v>
      </c>
      <c r="M59" s="1">
        <f>'096025'!K39</f>
        <v>0</v>
      </c>
      <c r="N59" s="1">
        <f>'096025'!L39</f>
        <v>91</v>
      </c>
      <c r="O59" s="1">
        <f>'096025'!M39</f>
        <v>0</v>
      </c>
      <c r="P59" s="1">
        <f>'096025'!N39</f>
        <v>0</v>
      </c>
      <c r="Q59" s="447">
        <f>'096025'!O39</f>
        <v>0</v>
      </c>
      <c r="R59" s="541">
        <f t="shared" si="10"/>
        <v>91</v>
      </c>
      <c r="S59" s="447">
        <f>'096025'!Q39</f>
        <v>0</v>
      </c>
      <c r="T59" s="1">
        <f>'096025'!R39</f>
        <v>0</v>
      </c>
      <c r="U59" s="81">
        <f>'096025'!S39</f>
        <v>0</v>
      </c>
      <c r="V59" s="490">
        <f>'096025'!T39</f>
        <v>0</v>
      </c>
      <c r="W59" s="42">
        <f>'096025'!U39</f>
        <v>0</v>
      </c>
      <c r="X59" s="44">
        <f>'096025'!V39</f>
        <v>0</v>
      </c>
    </row>
    <row r="60" spans="1:24">
      <c r="B60" s="92" t="s">
        <v>634</v>
      </c>
      <c r="C60" s="736" t="s">
        <v>175</v>
      </c>
      <c r="D60" s="737"/>
      <c r="E60" s="737"/>
      <c r="F60" s="399">
        <f t="shared" ref="F60:X60" si="154">F61+F64+F65+F66+F69+F72+F73</f>
        <v>1212400</v>
      </c>
      <c r="G60" s="399">
        <f t="shared" ref="G60:H60" si="155">G61+G64+G65+G66+G69+G72+G73</f>
        <v>1411400</v>
      </c>
      <c r="H60" s="575">
        <f t="shared" si="155"/>
        <v>1831206</v>
      </c>
      <c r="I60" s="462">
        <f t="shared" si="154"/>
        <v>2081368</v>
      </c>
      <c r="J60" s="97">
        <f t="shared" si="154"/>
        <v>2025762</v>
      </c>
      <c r="K60" s="95">
        <f t="shared" si="154"/>
        <v>55606</v>
      </c>
      <c r="L60" s="94">
        <f t="shared" si="154"/>
        <v>0</v>
      </c>
      <c r="M60" s="95">
        <f t="shared" si="154"/>
        <v>6500</v>
      </c>
      <c r="N60" s="95">
        <f t="shared" si="154"/>
        <v>73651</v>
      </c>
      <c r="O60" s="95">
        <f t="shared" si="154"/>
        <v>30000</v>
      </c>
      <c r="P60" s="95">
        <f t="shared" si="154"/>
        <v>460196</v>
      </c>
      <c r="Q60" s="445">
        <f t="shared" ref="Q60" si="156">Q61+Q64+Q65+Q66+Q69+Q72+Q73</f>
        <v>417973</v>
      </c>
      <c r="R60" s="539">
        <f t="shared" si="10"/>
        <v>988320</v>
      </c>
      <c r="S60" s="445">
        <f t="shared" si="154"/>
        <v>65366</v>
      </c>
      <c r="T60" s="95">
        <f t="shared" si="154"/>
        <v>10952</v>
      </c>
      <c r="U60" s="98">
        <f t="shared" si="154"/>
        <v>36351</v>
      </c>
      <c r="V60" s="489">
        <f t="shared" si="154"/>
        <v>87610</v>
      </c>
      <c r="W60" s="97">
        <f t="shared" si="154"/>
        <v>87610</v>
      </c>
      <c r="X60" s="99">
        <f t="shared" si="154"/>
        <v>105557</v>
      </c>
    </row>
    <row r="61" spans="1:24" s="41" customFormat="1">
      <c r="A61" s="127" t="s">
        <v>176</v>
      </c>
      <c r="B61" s="53" t="s">
        <v>635</v>
      </c>
      <c r="C61" s="789" t="s">
        <v>177</v>
      </c>
      <c r="D61" s="790"/>
      <c r="E61" s="790"/>
      <c r="F61" s="400">
        <f t="shared" ref="F61:H61" si="157">F62+F63</f>
        <v>610000</v>
      </c>
      <c r="G61" s="400">
        <f t="shared" ref="G61" si="158">G62+G63</f>
        <v>610000</v>
      </c>
      <c r="H61" s="576">
        <f t="shared" si="157"/>
        <v>580366</v>
      </c>
      <c r="I61" s="463">
        <f t="shared" ref="I61" si="159">I62+I63</f>
        <v>580366</v>
      </c>
      <c r="J61" s="43">
        <f t="shared" ref="J61" si="160">J62+J63</f>
        <v>549000</v>
      </c>
      <c r="K61" s="13">
        <f t="shared" ref="K61" si="161">K62+K63</f>
        <v>31366</v>
      </c>
      <c r="L61" s="77">
        <f t="shared" ref="L61" si="162">L62+L63</f>
        <v>0</v>
      </c>
      <c r="M61" s="13">
        <f t="shared" ref="M61" si="163">M62+M63</f>
        <v>0</v>
      </c>
      <c r="N61" s="13">
        <f t="shared" ref="N61" si="164">N62+N63</f>
        <v>0</v>
      </c>
      <c r="O61" s="13">
        <f t="shared" ref="O61" si="165">O62+O63</f>
        <v>0</v>
      </c>
      <c r="P61" s="13">
        <f t="shared" ref="P61" si="166">P62+P63</f>
        <v>460196</v>
      </c>
      <c r="Q61" s="446">
        <f t="shared" ref="Q61" si="167">Q62+Q63</f>
        <v>120170</v>
      </c>
      <c r="R61" s="540">
        <f t="shared" si="10"/>
        <v>580366</v>
      </c>
      <c r="S61" s="446">
        <f t="shared" ref="S61" si="168">S62+S63</f>
        <v>0</v>
      </c>
      <c r="T61" s="13">
        <f t="shared" ref="T61" si="169">T62+T63</f>
        <v>0</v>
      </c>
      <c r="U61" s="82">
        <f t="shared" ref="U61" si="170">U62+U63</f>
        <v>0</v>
      </c>
      <c r="V61" s="488">
        <f t="shared" ref="V61" si="171">V62+V63</f>
        <v>0</v>
      </c>
      <c r="W61" s="43">
        <f t="shared" ref="W61" si="172">W62+W63</f>
        <v>0</v>
      </c>
      <c r="X61" s="45">
        <f t="shared" ref="X61" si="173">X62+X63</f>
        <v>0</v>
      </c>
    </row>
    <row r="62" spans="1:24">
      <c r="B62" s="55"/>
      <c r="C62" s="323"/>
      <c r="D62" s="235" t="s">
        <v>1037</v>
      </c>
      <c r="E62" s="235"/>
      <c r="F62" s="406">
        <v>549000</v>
      </c>
      <c r="G62" s="406">
        <v>549000</v>
      </c>
      <c r="H62" s="582">
        <v>549000</v>
      </c>
      <c r="I62" s="471">
        <f t="shared" ref="I62:I63" si="174">SUM(R62:X62)</f>
        <v>549000</v>
      </c>
      <c r="J62" s="42">
        <f>I62</f>
        <v>549000</v>
      </c>
      <c r="K62" s="1"/>
      <c r="L62" s="75">
        <f>'096015'!J41</f>
        <v>0</v>
      </c>
      <c r="M62" s="1">
        <f>'096015'!K41</f>
        <v>0</v>
      </c>
      <c r="N62" s="1">
        <f>'096015'!L41</f>
        <v>0</v>
      </c>
      <c r="O62" s="1">
        <f>'096015'!M41</f>
        <v>0</v>
      </c>
      <c r="P62" s="1">
        <f>'096015'!N41</f>
        <v>460196</v>
      </c>
      <c r="Q62" s="447">
        <f>'096015'!O41</f>
        <v>88804</v>
      </c>
      <c r="R62" s="541">
        <f t="shared" si="10"/>
        <v>549000</v>
      </c>
      <c r="S62" s="447">
        <f>'096015'!Q41</f>
        <v>0</v>
      </c>
      <c r="T62" s="1">
        <f>'096015'!R41</f>
        <v>0</v>
      </c>
      <c r="U62" s="81">
        <f>'096015'!S41</f>
        <v>0</v>
      </c>
      <c r="V62" s="490">
        <f>'096015'!T41</f>
        <v>0</v>
      </c>
      <c r="W62" s="42">
        <f>'096015'!U41</f>
        <v>0</v>
      </c>
      <c r="X62" s="44">
        <f>'096015'!V41</f>
        <v>0</v>
      </c>
    </row>
    <row r="63" spans="1:24">
      <c r="B63" s="55"/>
      <c r="C63" s="323"/>
      <c r="D63" s="235" t="s">
        <v>1038</v>
      </c>
      <c r="E63" s="235"/>
      <c r="F63" s="406">
        <v>61000</v>
      </c>
      <c r="G63" s="406">
        <v>61000</v>
      </c>
      <c r="H63" s="582">
        <v>31366</v>
      </c>
      <c r="I63" s="471">
        <f t="shared" si="174"/>
        <v>31366</v>
      </c>
      <c r="J63" s="42"/>
      <c r="K63" s="1">
        <f>I63</f>
        <v>31366</v>
      </c>
      <c r="L63" s="75">
        <f>'096025'!J41</f>
        <v>0</v>
      </c>
      <c r="M63" s="1">
        <f>'096025'!K41</f>
        <v>0</v>
      </c>
      <c r="N63" s="1">
        <f>'096025'!L41</f>
        <v>0</v>
      </c>
      <c r="O63" s="1">
        <f>'096025'!M41</f>
        <v>0</v>
      </c>
      <c r="P63" s="1">
        <f>'096025'!N41</f>
        <v>0</v>
      </c>
      <c r="Q63" s="447">
        <f>'096025'!O41</f>
        <v>31366</v>
      </c>
      <c r="R63" s="541">
        <f t="shared" si="10"/>
        <v>31366</v>
      </c>
      <c r="S63" s="447">
        <f>'096025'!Q41</f>
        <v>0</v>
      </c>
      <c r="T63" s="1">
        <f>'096025'!R41</f>
        <v>0</v>
      </c>
      <c r="U63" s="81">
        <f>'096025'!S41</f>
        <v>0</v>
      </c>
      <c r="V63" s="490">
        <f>'096025'!T41</f>
        <v>0</v>
      </c>
      <c r="W63" s="42">
        <f>'096025'!U41</f>
        <v>0</v>
      </c>
      <c r="X63" s="44">
        <f>'096025'!V41</f>
        <v>0</v>
      </c>
    </row>
    <row r="64" spans="1:24" s="41" customFormat="1" hidden="1">
      <c r="A64" s="127" t="s">
        <v>178</v>
      </c>
      <c r="B64" s="53" t="s">
        <v>636</v>
      </c>
      <c r="C64" s="789" t="s">
        <v>179</v>
      </c>
      <c r="D64" s="790"/>
      <c r="E64" s="790"/>
      <c r="F64" s="400">
        <v>0</v>
      </c>
      <c r="G64" s="400">
        <v>0</v>
      </c>
      <c r="H64" s="576">
        <v>0</v>
      </c>
      <c r="I64" s="463">
        <f t="shared" ref="I64:I65" si="175">SUM(L64:X64)</f>
        <v>0</v>
      </c>
      <c r="J64" s="43"/>
      <c r="K64" s="13"/>
      <c r="L64" s="77"/>
      <c r="M64" s="13"/>
      <c r="N64" s="13"/>
      <c r="O64" s="13"/>
      <c r="P64" s="13"/>
      <c r="Q64" s="446"/>
      <c r="R64" s="540">
        <f t="shared" si="10"/>
        <v>0</v>
      </c>
      <c r="S64" s="446"/>
      <c r="T64" s="13"/>
      <c r="U64" s="82"/>
      <c r="V64" s="488"/>
      <c r="W64" s="43"/>
      <c r="X64" s="45"/>
    </row>
    <row r="65" spans="1:24" s="41" customFormat="1" hidden="1">
      <c r="A65" s="127" t="s">
        <v>180</v>
      </c>
      <c r="B65" s="53" t="s">
        <v>637</v>
      </c>
      <c r="C65" s="789" t="s">
        <v>181</v>
      </c>
      <c r="D65" s="790"/>
      <c r="E65" s="790"/>
      <c r="F65" s="400">
        <v>0</v>
      </c>
      <c r="G65" s="400">
        <v>0</v>
      </c>
      <c r="H65" s="576">
        <v>0</v>
      </c>
      <c r="I65" s="463">
        <f t="shared" si="175"/>
        <v>0</v>
      </c>
      <c r="J65" s="43"/>
      <c r="K65" s="13"/>
      <c r="L65" s="77"/>
      <c r="M65" s="13"/>
      <c r="N65" s="13"/>
      <c r="O65" s="13"/>
      <c r="P65" s="13"/>
      <c r="Q65" s="446"/>
      <c r="R65" s="540">
        <f t="shared" si="10"/>
        <v>0</v>
      </c>
      <c r="S65" s="446"/>
      <c r="T65" s="13"/>
      <c r="U65" s="82"/>
      <c r="V65" s="488"/>
      <c r="W65" s="43"/>
      <c r="X65" s="45"/>
    </row>
    <row r="66" spans="1:24" s="41" customFormat="1">
      <c r="A66" s="127" t="s">
        <v>182</v>
      </c>
      <c r="B66" s="53" t="s">
        <v>638</v>
      </c>
      <c r="C66" s="789" t="s">
        <v>183</v>
      </c>
      <c r="D66" s="790"/>
      <c r="E66" s="790"/>
      <c r="F66" s="400">
        <f t="shared" ref="F66:H66" si="176">F67+F68</f>
        <v>120000</v>
      </c>
      <c r="G66" s="400">
        <f t="shared" ref="G66" si="177">G67+G68</f>
        <v>120000</v>
      </c>
      <c r="H66" s="576">
        <f t="shared" si="176"/>
        <v>120000</v>
      </c>
      <c r="I66" s="463">
        <f t="shared" ref="I66" si="178">I67+I68</f>
        <v>120000</v>
      </c>
      <c r="J66" s="43">
        <f t="shared" ref="J66" si="179">J67+J68</f>
        <v>108000</v>
      </c>
      <c r="K66" s="13">
        <f t="shared" ref="K66" si="180">K67+K68</f>
        <v>12000</v>
      </c>
      <c r="L66" s="77">
        <f t="shared" ref="L66" si="181">L67+L68</f>
        <v>0</v>
      </c>
      <c r="M66" s="13">
        <f t="shared" ref="M66" si="182">M67+M68</f>
        <v>6500</v>
      </c>
      <c r="N66" s="13">
        <f t="shared" ref="N66" si="183">N67+N68</f>
        <v>0</v>
      </c>
      <c r="O66" s="13">
        <f t="shared" ref="O66" si="184">O67+O68</f>
        <v>0</v>
      </c>
      <c r="P66" s="13">
        <f t="shared" ref="P66" si="185">P67+P68</f>
        <v>0</v>
      </c>
      <c r="Q66" s="446">
        <f t="shared" ref="Q66" si="186">Q67+Q68</f>
        <v>2354</v>
      </c>
      <c r="R66" s="540">
        <f t="shared" si="10"/>
        <v>8854</v>
      </c>
      <c r="S66" s="446">
        <f t="shared" ref="S66" si="187">S67+S68</f>
        <v>0</v>
      </c>
      <c r="T66" s="13">
        <f t="shared" ref="T66" si="188">T67+T68</f>
        <v>0</v>
      </c>
      <c r="U66" s="82">
        <f t="shared" ref="U66" si="189">U67+U68</f>
        <v>0</v>
      </c>
      <c r="V66" s="488">
        <f t="shared" ref="V66" si="190">V67+V68</f>
        <v>33103</v>
      </c>
      <c r="W66" s="43">
        <f t="shared" ref="W66" si="191">W67+W68</f>
        <v>33103</v>
      </c>
      <c r="X66" s="45">
        <f t="shared" ref="X66" si="192">X67+X68</f>
        <v>44940</v>
      </c>
    </row>
    <row r="67" spans="1:24">
      <c r="B67" s="55"/>
      <c r="C67" s="323"/>
      <c r="D67" s="235" t="s">
        <v>1037</v>
      </c>
      <c r="E67" s="235"/>
      <c r="F67" s="406">
        <v>108000</v>
      </c>
      <c r="G67" s="406">
        <v>108000</v>
      </c>
      <c r="H67" s="582">
        <v>108000</v>
      </c>
      <c r="I67" s="471">
        <f t="shared" ref="I67:I68" si="193">SUM(R67:X67)</f>
        <v>108000</v>
      </c>
      <c r="J67" s="42">
        <f>I67</f>
        <v>108000</v>
      </c>
      <c r="K67" s="1"/>
      <c r="L67" s="75">
        <f>'096015'!J44</f>
        <v>0</v>
      </c>
      <c r="M67" s="1">
        <f>'096015'!K44</f>
        <v>6500</v>
      </c>
      <c r="N67" s="1">
        <f>'096015'!L44</f>
        <v>0</v>
      </c>
      <c r="O67" s="1">
        <f>'096015'!M44</f>
        <v>0</v>
      </c>
      <c r="P67" s="1">
        <f>'096015'!N44</f>
        <v>0</v>
      </c>
      <c r="Q67" s="447">
        <f>'096015'!O44</f>
        <v>2189</v>
      </c>
      <c r="R67" s="541">
        <f t="shared" si="10"/>
        <v>8689</v>
      </c>
      <c r="S67" s="447">
        <f>'096015'!Q44</f>
        <v>0</v>
      </c>
      <c r="T67" s="1">
        <f>'096015'!R44</f>
        <v>0</v>
      </c>
      <c r="U67" s="81">
        <f>'096015'!S44</f>
        <v>0</v>
      </c>
      <c r="V67" s="490">
        <f>'096015'!T44</f>
        <v>33103</v>
      </c>
      <c r="W67" s="42">
        <f>'096015'!U44</f>
        <v>33103</v>
      </c>
      <c r="X67" s="44">
        <f>'096015'!V44</f>
        <v>33105</v>
      </c>
    </row>
    <row r="68" spans="1:24">
      <c r="B68" s="55"/>
      <c r="C68" s="323"/>
      <c r="D68" s="235" t="s">
        <v>1038</v>
      </c>
      <c r="E68" s="235"/>
      <c r="F68" s="406">
        <v>12000</v>
      </c>
      <c r="G68" s="406">
        <v>12000</v>
      </c>
      <c r="H68" s="582">
        <v>12000</v>
      </c>
      <c r="I68" s="471">
        <f t="shared" si="193"/>
        <v>12000</v>
      </c>
      <c r="J68" s="42"/>
      <c r="K68" s="1">
        <f>I68</f>
        <v>12000</v>
      </c>
      <c r="L68" s="75">
        <f>'096025'!J44</f>
        <v>0</v>
      </c>
      <c r="M68" s="1">
        <f>'096025'!K44</f>
        <v>0</v>
      </c>
      <c r="N68" s="1">
        <f>'096025'!L44</f>
        <v>0</v>
      </c>
      <c r="O68" s="1">
        <f>'096025'!M44</f>
        <v>0</v>
      </c>
      <c r="P68" s="1">
        <f>'096025'!N44</f>
        <v>0</v>
      </c>
      <c r="Q68" s="447">
        <f>'096025'!O44</f>
        <v>165</v>
      </c>
      <c r="R68" s="541">
        <f t="shared" si="10"/>
        <v>165</v>
      </c>
      <c r="S68" s="447">
        <f>'096025'!Q44</f>
        <v>0</v>
      </c>
      <c r="T68" s="1">
        <f>'096025'!R44</f>
        <v>0</v>
      </c>
      <c r="U68" s="81">
        <f>'096025'!S44</f>
        <v>0</v>
      </c>
      <c r="V68" s="490">
        <f>'096025'!T44</f>
        <v>0</v>
      </c>
      <c r="W68" s="42">
        <f>'096025'!U44</f>
        <v>0</v>
      </c>
      <c r="X68" s="44">
        <f>'096025'!V44</f>
        <v>11835</v>
      </c>
    </row>
    <row r="69" spans="1:24" s="18" customFormat="1">
      <c r="A69" s="127" t="s">
        <v>184</v>
      </c>
      <c r="B69" s="53" t="s">
        <v>639</v>
      </c>
      <c r="C69" s="789" t="s">
        <v>185</v>
      </c>
      <c r="D69" s="790"/>
      <c r="E69" s="790"/>
      <c r="F69" s="400">
        <v>0</v>
      </c>
      <c r="G69" s="400">
        <v>0</v>
      </c>
      <c r="H69" s="576">
        <f>H70</f>
        <v>449440</v>
      </c>
      <c r="I69" s="463">
        <f>I70+I71</f>
        <v>699602</v>
      </c>
      <c r="J69" s="43">
        <f t="shared" ref="J69:K69" si="194">J70+J71</f>
        <v>699602</v>
      </c>
      <c r="K69" s="13">
        <f t="shared" si="194"/>
        <v>0</v>
      </c>
      <c r="L69" s="77"/>
      <c r="M69" s="13"/>
      <c r="N69" s="13"/>
      <c r="O69" s="13"/>
      <c r="P69" s="13"/>
      <c r="Q69" s="446"/>
      <c r="R69" s="540">
        <f t="shared" si="10"/>
        <v>0</v>
      </c>
      <c r="S69" s="446"/>
      <c r="T69" s="13"/>
      <c r="U69" s="82"/>
      <c r="V69" s="488"/>
      <c r="W69" s="43"/>
      <c r="X69" s="45"/>
    </row>
    <row r="70" spans="1:24">
      <c r="B70" s="55"/>
      <c r="C70" s="264"/>
      <c r="D70" s="764" t="s">
        <v>186</v>
      </c>
      <c r="E70" s="764"/>
      <c r="F70" s="406">
        <v>0</v>
      </c>
      <c r="G70" s="406">
        <v>0</v>
      </c>
      <c r="H70" s="582">
        <v>449440</v>
      </c>
      <c r="I70" s="471">
        <f t="shared" ref="I70:I71" si="195">SUM(L70:X70)</f>
        <v>699602</v>
      </c>
      <c r="J70" s="42">
        <f>I70</f>
        <v>699602</v>
      </c>
      <c r="K70" s="1"/>
      <c r="L70" s="75">
        <f>'096015'!J46</f>
        <v>0</v>
      </c>
      <c r="M70" s="1">
        <f>'096015'!K46</f>
        <v>0</v>
      </c>
      <c r="N70" s="1">
        <f>'096015'!L46</f>
        <v>0</v>
      </c>
      <c r="O70" s="1">
        <f>'096015'!M46</f>
        <v>0</v>
      </c>
      <c r="P70" s="1">
        <f>'096015'!N46</f>
        <v>0</v>
      </c>
      <c r="Q70" s="447">
        <f>'096015'!O46</f>
        <v>0</v>
      </c>
      <c r="R70" s="541">
        <f t="shared" si="10"/>
        <v>0</v>
      </c>
      <c r="S70" s="447">
        <f>'096015'!Q46</f>
        <v>0</v>
      </c>
      <c r="T70" s="1">
        <f>'096015'!R46</f>
        <v>449440</v>
      </c>
      <c r="U70" s="81">
        <f>'096015'!S46</f>
        <v>73468</v>
      </c>
      <c r="V70" s="490">
        <f>'096015'!T46</f>
        <v>0</v>
      </c>
      <c r="W70" s="42">
        <f>'096015'!U46</f>
        <v>176694</v>
      </c>
      <c r="X70" s="44">
        <f>'096015'!V46</f>
        <v>0</v>
      </c>
    </row>
    <row r="71" spans="1:24" hidden="1">
      <c r="B71" s="55"/>
      <c r="C71" s="264"/>
      <c r="D71" s="764" t="s">
        <v>187</v>
      </c>
      <c r="E71" s="764"/>
      <c r="F71" s="406">
        <v>0</v>
      </c>
      <c r="G71" s="406">
        <v>0</v>
      </c>
      <c r="H71" s="582">
        <v>0</v>
      </c>
      <c r="I71" s="471">
        <f t="shared" si="195"/>
        <v>0</v>
      </c>
      <c r="J71" s="42"/>
      <c r="K71" s="1"/>
      <c r="L71" s="75"/>
      <c r="M71" s="1"/>
      <c r="N71" s="1"/>
      <c r="O71" s="1"/>
      <c r="P71" s="1"/>
      <c r="Q71" s="447"/>
      <c r="R71" s="541">
        <f t="shared" si="10"/>
        <v>0</v>
      </c>
      <c r="S71" s="447"/>
      <c r="T71" s="1"/>
      <c r="U71" s="81"/>
      <c r="V71" s="490"/>
      <c r="W71" s="42"/>
      <c r="X71" s="44"/>
    </row>
    <row r="72" spans="1:24" s="41" customFormat="1">
      <c r="A72" s="127" t="s">
        <v>188</v>
      </c>
      <c r="B72" s="53" t="s">
        <v>640</v>
      </c>
      <c r="C72" s="799" t="s">
        <v>189</v>
      </c>
      <c r="D72" s="800"/>
      <c r="E72" s="800"/>
      <c r="F72" s="400">
        <v>360000</v>
      </c>
      <c r="G72" s="400">
        <v>559000</v>
      </c>
      <c r="H72" s="576">
        <v>559000</v>
      </c>
      <c r="I72" s="463">
        <f>SUM(R72:X72)</f>
        <v>559000</v>
      </c>
      <c r="J72" s="43">
        <f>I72</f>
        <v>559000</v>
      </c>
      <c r="K72" s="13"/>
      <c r="L72" s="77">
        <f>'096015'!J48</f>
        <v>0</v>
      </c>
      <c r="M72" s="13">
        <f>'096015'!K48</f>
        <v>0</v>
      </c>
      <c r="N72" s="13">
        <f>'096015'!L48</f>
        <v>54600</v>
      </c>
      <c r="O72" s="13">
        <f>'096015'!M48</f>
        <v>0</v>
      </c>
      <c r="P72" s="13">
        <f>'096015'!N48</f>
        <v>0</v>
      </c>
      <c r="Q72" s="446">
        <f>'096015'!O48</f>
        <v>285400</v>
      </c>
      <c r="R72" s="540">
        <f t="shared" si="10"/>
        <v>340000</v>
      </c>
      <c r="S72" s="446">
        <f>'096015'!Q48</f>
        <v>60000</v>
      </c>
      <c r="T72" s="13">
        <f>'096015'!R48</f>
        <v>0</v>
      </c>
      <c r="U72" s="82">
        <f>'096015'!S48</f>
        <v>35000</v>
      </c>
      <c r="V72" s="488">
        <f>'096015'!T48</f>
        <v>41333</v>
      </c>
      <c r="W72" s="43">
        <f>'096015'!U48</f>
        <v>41333</v>
      </c>
      <c r="X72" s="45">
        <f>'096015'!V48</f>
        <v>41334</v>
      </c>
    </row>
    <row r="73" spans="1:24" s="41" customFormat="1">
      <c r="A73" s="127" t="s">
        <v>190</v>
      </c>
      <c r="B73" s="53" t="s">
        <v>641</v>
      </c>
      <c r="C73" s="799" t="s">
        <v>191</v>
      </c>
      <c r="D73" s="800"/>
      <c r="E73" s="800"/>
      <c r="F73" s="400">
        <f t="shared" ref="F73:H73" si="196">F74+F75</f>
        <v>122400</v>
      </c>
      <c r="G73" s="400">
        <f t="shared" ref="G73" si="197">G74+G75</f>
        <v>122400</v>
      </c>
      <c r="H73" s="576">
        <f t="shared" si="196"/>
        <v>122400</v>
      </c>
      <c r="I73" s="463">
        <f t="shared" ref="I73" si="198">I74+I75</f>
        <v>122400</v>
      </c>
      <c r="J73" s="43">
        <f t="shared" ref="J73" si="199">J74+J75</f>
        <v>110160</v>
      </c>
      <c r="K73" s="13">
        <f t="shared" ref="K73" si="200">K74+K75</f>
        <v>12240</v>
      </c>
      <c r="L73" s="77">
        <f t="shared" ref="L73" si="201">L74+L75</f>
        <v>0</v>
      </c>
      <c r="M73" s="13">
        <f t="shared" ref="M73" si="202">M74+M75</f>
        <v>0</v>
      </c>
      <c r="N73" s="13">
        <f t="shared" ref="N73" si="203">N74+N75</f>
        <v>19051</v>
      </c>
      <c r="O73" s="13">
        <f t="shared" ref="O73" si="204">O74+O75</f>
        <v>30000</v>
      </c>
      <c r="P73" s="13">
        <f t="shared" ref="P73" si="205">P74+P75</f>
        <v>0</v>
      </c>
      <c r="Q73" s="446">
        <f t="shared" ref="Q73" si="206">Q74+Q75</f>
        <v>10049</v>
      </c>
      <c r="R73" s="540">
        <f t="shared" ref="R73:R136" si="207">SUM(L73:Q73)</f>
        <v>59100</v>
      </c>
      <c r="S73" s="446">
        <f t="shared" ref="S73" si="208">S74+S75</f>
        <v>5366</v>
      </c>
      <c r="T73" s="13">
        <f t="shared" ref="T73" si="209">T74+T75</f>
        <v>10952</v>
      </c>
      <c r="U73" s="82">
        <f t="shared" ref="U73" si="210">U74+U75</f>
        <v>1351</v>
      </c>
      <c r="V73" s="488">
        <f t="shared" ref="V73" si="211">V74+V75</f>
        <v>13174</v>
      </c>
      <c r="W73" s="43">
        <f t="shared" ref="W73" si="212">W74+W75</f>
        <v>13174</v>
      </c>
      <c r="X73" s="45">
        <f t="shared" ref="X73" si="213">X74+X75</f>
        <v>19283</v>
      </c>
    </row>
    <row r="74" spans="1:24">
      <c r="B74" s="55"/>
      <c r="C74" s="323"/>
      <c r="D74" s="235" t="s">
        <v>1037</v>
      </c>
      <c r="E74" s="235"/>
      <c r="F74" s="406">
        <v>110160</v>
      </c>
      <c r="G74" s="406">
        <v>110160</v>
      </c>
      <c r="H74" s="582">
        <v>110160</v>
      </c>
      <c r="I74" s="471">
        <f t="shared" ref="I74:I75" si="214">SUM(R74:X74)</f>
        <v>110160</v>
      </c>
      <c r="J74" s="42">
        <f>I74</f>
        <v>110160</v>
      </c>
      <c r="K74" s="1"/>
      <c r="L74" s="75">
        <f>'096015'!J49</f>
        <v>0</v>
      </c>
      <c r="M74" s="1">
        <f>'096015'!K49</f>
        <v>0</v>
      </c>
      <c r="N74" s="1">
        <f>'096015'!L49</f>
        <v>17336</v>
      </c>
      <c r="O74" s="1">
        <f>'096015'!M49</f>
        <v>30000</v>
      </c>
      <c r="P74" s="1">
        <f>'096015'!N49</f>
        <v>0</v>
      </c>
      <c r="Q74" s="447">
        <f>'096015'!O49</f>
        <v>10049</v>
      </c>
      <c r="R74" s="541">
        <f t="shared" si="207"/>
        <v>57385</v>
      </c>
      <c r="S74" s="447">
        <f>'096015'!Q49</f>
        <v>5366</v>
      </c>
      <c r="T74" s="1">
        <f>'096015'!R49</f>
        <v>6631</v>
      </c>
      <c r="U74" s="81">
        <f>'096015'!S49</f>
        <v>1256</v>
      </c>
      <c r="V74" s="490">
        <f>'096015'!T49</f>
        <v>13174</v>
      </c>
      <c r="W74" s="42">
        <f>'096015'!U49</f>
        <v>13174</v>
      </c>
      <c r="X74" s="44">
        <f>'096015'!V49</f>
        <v>13174</v>
      </c>
    </row>
    <row r="75" spans="1:24">
      <c r="B75" s="55"/>
      <c r="C75" s="323"/>
      <c r="D75" s="235" t="s">
        <v>1038</v>
      </c>
      <c r="E75" s="235"/>
      <c r="F75" s="406">
        <v>12240</v>
      </c>
      <c r="G75" s="406">
        <v>12240</v>
      </c>
      <c r="H75" s="582">
        <v>12240</v>
      </c>
      <c r="I75" s="471">
        <f t="shared" si="214"/>
        <v>12240</v>
      </c>
      <c r="J75" s="42"/>
      <c r="K75" s="1">
        <f>I75</f>
        <v>12240</v>
      </c>
      <c r="L75" s="75">
        <f>'096025'!J49</f>
        <v>0</v>
      </c>
      <c r="M75" s="1">
        <f>'096025'!K49</f>
        <v>0</v>
      </c>
      <c r="N75" s="1">
        <f>'096025'!L49</f>
        <v>1715</v>
      </c>
      <c r="O75" s="1">
        <f>'096025'!M49</f>
        <v>0</v>
      </c>
      <c r="P75" s="1">
        <f>'096025'!N49</f>
        <v>0</v>
      </c>
      <c r="Q75" s="447">
        <f>'096025'!O49</f>
        <v>0</v>
      </c>
      <c r="R75" s="541">
        <f t="shared" si="207"/>
        <v>1715</v>
      </c>
      <c r="S75" s="447">
        <f>'096025'!Q49</f>
        <v>0</v>
      </c>
      <c r="T75" s="1">
        <f>'096025'!R49</f>
        <v>4321</v>
      </c>
      <c r="U75" s="81">
        <f>'096025'!S49</f>
        <v>95</v>
      </c>
      <c r="V75" s="490">
        <f>'096025'!T49</f>
        <v>0</v>
      </c>
      <c r="W75" s="42">
        <f>'096025'!U49</f>
        <v>0</v>
      </c>
      <c r="X75" s="44">
        <f>'096025'!V49</f>
        <v>6109</v>
      </c>
    </row>
    <row r="76" spans="1:24" hidden="1">
      <c r="B76" s="92" t="s">
        <v>642</v>
      </c>
      <c r="C76" s="769" t="s">
        <v>192</v>
      </c>
      <c r="D76" s="770"/>
      <c r="E76" s="770"/>
      <c r="F76" s="399">
        <f>F77+F78</f>
        <v>0</v>
      </c>
      <c r="G76" s="399">
        <f>G77+G78</f>
        <v>0</v>
      </c>
      <c r="H76" s="575">
        <f>H77+H78</f>
        <v>0</v>
      </c>
      <c r="I76" s="462">
        <f>I77+I78</f>
        <v>0</v>
      </c>
      <c r="J76" s="97">
        <f t="shared" ref="J76:K76" si="215">J77+J78</f>
        <v>0</v>
      </c>
      <c r="K76" s="95">
        <f t="shared" si="215"/>
        <v>0</v>
      </c>
      <c r="L76" s="94">
        <f t="shared" ref="L76:X76" si="216">L77+L78</f>
        <v>0</v>
      </c>
      <c r="M76" s="95">
        <f t="shared" si="216"/>
        <v>0</v>
      </c>
      <c r="N76" s="95">
        <f t="shared" si="216"/>
        <v>0</v>
      </c>
      <c r="O76" s="95">
        <f t="shared" si="216"/>
        <v>0</v>
      </c>
      <c r="P76" s="95">
        <f t="shared" si="216"/>
        <v>0</v>
      </c>
      <c r="Q76" s="445">
        <f t="shared" ref="Q76" si="217">Q77+Q78</f>
        <v>0</v>
      </c>
      <c r="R76" s="539">
        <f t="shared" si="207"/>
        <v>0</v>
      </c>
      <c r="S76" s="445">
        <f t="shared" si="216"/>
        <v>0</v>
      </c>
      <c r="T76" s="95">
        <f t="shared" si="216"/>
        <v>0</v>
      </c>
      <c r="U76" s="98">
        <f t="shared" si="216"/>
        <v>0</v>
      </c>
      <c r="V76" s="489">
        <f t="shared" si="216"/>
        <v>0</v>
      </c>
      <c r="W76" s="97">
        <f t="shared" si="216"/>
        <v>0</v>
      </c>
      <c r="X76" s="99">
        <f t="shared" si="216"/>
        <v>0</v>
      </c>
    </row>
    <row r="77" spans="1:24" s="41" customFormat="1" hidden="1">
      <c r="A77" s="127" t="s">
        <v>193</v>
      </c>
      <c r="B77" s="53" t="s">
        <v>643</v>
      </c>
      <c r="C77" s="799" t="s">
        <v>194</v>
      </c>
      <c r="D77" s="800"/>
      <c r="E77" s="800"/>
      <c r="F77" s="400">
        <f>SUM(K77:W77)</f>
        <v>0</v>
      </c>
      <c r="G77" s="400">
        <f>SUM(K77:W77)</f>
        <v>0</v>
      </c>
      <c r="H77" s="576">
        <f>SUM(L77:X77)</f>
        <v>0</v>
      </c>
      <c r="I77" s="463">
        <f t="shared" ref="I77:I78" si="218">SUM(L77:X77)</f>
        <v>0</v>
      </c>
      <c r="J77" s="43"/>
      <c r="K77" s="13"/>
      <c r="L77" s="77"/>
      <c r="M77" s="13"/>
      <c r="N77" s="13"/>
      <c r="O77" s="13"/>
      <c r="P77" s="13"/>
      <c r="Q77" s="446"/>
      <c r="R77" s="540">
        <f t="shared" si="207"/>
        <v>0</v>
      </c>
      <c r="S77" s="446"/>
      <c r="T77" s="13"/>
      <c r="U77" s="82"/>
      <c r="V77" s="488"/>
      <c r="W77" s="43"/>
      <c r="X77" s="45"/>
    </row>
    <row r="78" spans="1:24" s="41" customFormat="1" hidden="1">
      <c r="A78" s="127" t="s">
        <v>195</v>
      </c>
      <c r="B78" s="53" t="s">
        <v>644</v>
      </c>
      <c r="C78" s="799" t="s">
        <v>196</v>
      </c>
      <c r="D78" s="800"/>
      <c r="E78" s="800"/>
      <c r="F78" s="400">
        <f>SUM(K78:W78)</f>
        <v>0</v>
      </c>
      <c r="G78" s="400">
        <f>SUM(K78:W78)</f>
        <v>0</v>
      </c>
      <c r="H78" s="576">
        <f>SUM(L78:X78)</f>
        <v>0</v>
      </c>
      <c r="I78" s="463">
        <f t="shared" si="218"/>
        <v>0</v>
      </c>
      <c r="J78" s="43"/>
      <c r="K78" s="13"/>
      <c r="L78" s="77"/>
      <c r="M78" s="13"/>
      <c r="N78" s="13"/>
      <c r="O78" s="13"/>
      <c r="P78" s="13"/>
      <c r="Q78" s="446"/>
      <c r="R78" s="540">
        <f t="shared" si="207"/>
        <v>0</v>
      </c>
      <c r="S78" s="446"/>
      <c r="T78" s="13"/>
      <c r="U78" s="82"/>
      <c r="V78" s="488"/>
      <c r="W78" s="43"/>
      <c r="X78" s="45"/>
    </row>
    <row r="79" spans="1:24">
      <c r="B79" s="92" t="s">
        <v>645</v>
      </c>
      <c r="C79" s="769" t="s">
        <v>197</v>
      </c>
      <c r="D79" s="770"/>
      <c r="E79" s="770"/>
      <c r="F79" s="399">
        <f>F80+F83+F84+F85+F86</f>
        <v>2198960</v>
      </c>
      <c r="G79" s="399">
        <f>G80+G83+G84+G85+G86</f>
        <v>2198954</v>
      </c>
      <c r="H79" s="575">
        <f>H80+H83+H84+H85+H86</f>
        <v>2028834</v>
      </c>
      <c r="I79" s="462">
        <f>I80+I83+I84+I85+I86</f>
        <v>2028010</v>
      </c>
      <c r="J79" s="97">
        <f t="shared" ref="J79:K79" si="219">J80+J83+J84+J85+J86</f>
        <v>1844500</v>
      </c>
      <c r="K79" s="95">
        <f t="shared" si="219"/>
        <v>183510</v>
      </c>
      <c r="L79" s="94">
        <f t="shared" ref="L79:X79" si="220">L80+L83+L84+L85+L86</f>
        <v>31128</v>
      </c>
      <c r="M79" s="95">
        <f t="shared" si="220"/>
        <v>186847</v>
      </c>
      <c r="N79" s="95">
        <f t="shared" si="220"/>
        <v>178163</v>
      </c>
      <c r="O79" s="95">
        <f t="shared" si="220"/>
        <v>7897</v>
      </c>
      <c r="P79" s="95">
        <f t="shared" si="220"/>
        <v>164986</v>
      </c>
      <c r="Q79" s="445">
        <f t="shared" ref="Q79" si="221">Q80+Q83+Q84+Q85+Q86</f>
        <v>293872</v>
      </c>
      <c r="R79" s="539">
        <f t="shared" si="207"/>
        <v>862893</v>
      </c>
      <c r="S79" s="445">
        <f t="shared" si="220"/>
        <v>11911</v>
      </c>
      <c r="T79" s="95">
        <f t="shared" si="220"/>
        <v>36251</v>
      </c>
      <c r="U79" s="98">
        <f t="shared" si="220"/>
        <v>246296</v>
      </c>
      <c r="V79" s="489">
        <f t="shared" si="220"/>
        <v>286924</v>
      </c>
      <c r="W79" s="97">
        <f t="shared" si="220"/>
        <v>286924</v>
      </c>
      <c r="X79" s="99">
        <f t="shared" si="220"/>
        <v>296811</v>
      </c>
    </row>
    <row r="80" spans="1:24" s="41" customFormat="1">
      <c r="A80" s="127" t="s">
        <v>198</v>
      </c>
      <c r="B80" s="53" t="s">
        <v>646</v>
      </c>
      <c r="C80" s="799" t="s">
        <v>871</v>
      </c>
      <c r="D80" s="800"/>
      <c r="E80" s="800"/>
      <c r="F80" s="400">
        <f>SUM(F81:F82)</f>
        <v>2193960</v>
      </c>
      <c r="G80" s="400">
        <f>SUM(G81:G82)</f>
        <v>2193954</v>
      </c>
      <c r="H80" s="576">
        <f>SUM(H81:H82)</f>
        <v>2023834</v>
      </c>
      <c r="I80" s="463">
        <f>SUM(I81:I82)</f>
        <v>2023010</v>
      </c>
      <c r="J80" s="43">
        <f t="shared" ref="J80" si="222">SUM(J81:J82)</f>
        <v>1840000</v>
      </c>
      <c r="K80" s="13">
        <f t="shared" ref="K80" si="223">SUM(K81:K82)</f>
        <v>183010</v>
      </c>
      <c r="L80" s="77">
        <f t="shared" ref="L80" si="224">SUM(L81:L82)</f>
        <v>31127</v>
      </c>
      <c r="M80" s="13">
        <f t="shared" ref="M80" si="225">SUM(M81:M82)</f>
        <v>186847</v>
      </c>
      <c r="N80" s="13">
        <f t="shared" ref="N80" si="226">SUM(N81:N82)</f>
        <v>178163</v>
      </c>
      <c r="O80" s="13">
        <f t="shared" ref="O80" si="227">SUM(O81:O82)</f>
        <v>7897</v>
      </c>
      <c r="P80" s="13">
        <f t="shared" ref="P80" si="228">SUM(P81:P82)</f>
        <v>164986</v>
      </c>
      <c r="Q80" s="446">
        <f t="shared" ref="Q80" si="229">SUM(Q81:Q82)</f>
        <v>293872</v>
      </c>
      <c r="R80" s="540">
        <f t="shared" si="207"/>
        <v>862892</v>
      </c>
      <c r="S80" s="446">
        <f t="shared" ref="S80" si="230">SUM(S81:S82)</f>
        <v>11911</v>
      </c>
      <c r="T80" s="13">
        <f t="shared" ref="T80" si="231">SUM(T81:T82)</f>
        <v>36251</v>
      </c>
      <c r="U80" s="82">
        <f t="shared" ref="U80" si="232">SUM(U81:U82)</f>
        <v>246296</v>
      </c>
      <c r="V80" s="488">
        <f t="shared" ref="V80" si="233">SUM(V81:V82)</f>
        <v>286924</v>
      </c>
      <c r="W80" s="43">
        <f t="shared" ref="W80" si="234">SUM(W81:W82)</f>
        <v>286924</v>
      </c>
      <c r="X80" s="45">
        <f t="shared" ref="X80" si="235">SUM(X81:X82)</f>
        <v>291812</v>
      </c>
    </row>
    <row r="81" spans="1:24">
      <c r="B81" s="55"/>
      <c r="C81" s="264"/>
      <c r="D81" s="343" t="s">
        <v>1037</v>
      </c>
      <c r="E81" s="343"/>
      <c r="F81" s="406">
        <v>2010120</v>
      </c>
      <c r="G81" s="406">
        <v>2010120</v>
      </c>
      <c r="H81" s="582">
        <v>1840000</v>
      </c>
      <c r="I81" s="471">
        <f t="shared" ref="I81:I82" si="236">SUM(R81:X81)</f>
        <v>1840000</v>
      </c>
      <c r="J81" s="42">
        <f>I81</f>
        <v>1840000</v>
      </c>
      <c r="K81" s="1"/>
      <c r="L81" s="75">
        <f>'096015'!J54</f>
        <v>31127</v>
      </c>
      <c r="M81" s="1">
        <f>'096015'!K54</f>
        <v>186847</v>
      </c>
      <c r="N81" s="1">
        <f>'096015'!L54</f>
        <v>144850</v>
      </c>
      <c r="O81" s="1">
        <f>'096015'!M54</f>
        <v>7897</v>
      </c>
      <c r="P81" s="1">
        <f>'096015'!N54</f>
        <v>164986</v>
      </c>
      <c r="Q81" s="447">
        <f>'096015'!O54</f>
        <v>255467</v>
      </c>
      <c r="R81" s="541">
        <f t="shared" si="207"/>
        <v>791174</v>
      </c>
      <c r="S81" s="447">
        <f>'096015'!Q54</f>
        <v>11911</v>
      </c>
      <c r="T81" s="1">
        <f>'096015'!R54</f>
        <v>36251</v>
      </c>
      <c r="U81" s="81">
        <f>'096015'!S54</f>
        <v>207159</v>
      </c>
      <c r="V81" s="490">
        <f>'096015'!T54</f>
        <v>264501</v>
      </c>
      <c r="W81" s="42">
        <f>'096015'!U54</f>
        <v>264501</v>
      </c>
      <c r="X81" s="44">
        <f>'096015'!V54</f>
        <v>264503</v>
      </c>
    </row>
    <row r="82" spans="1:24">
      <c r="B82" s="55"/>
      <c r="C82" s="264"/>
      <c r="D82" s="343" t="s">
        <v>1038</v>
      </c>
      <c r="E82" s="343"/>
      <c r="F82" s="406">
        <v>183840</v>
      </c>
      <c r="G82" s="406">
        <v>183834</v>
      </c>
      <c r="H82" s="582">
        <v>183834</v>
      </c>
      <c r="I82" s="471">
        <f t="shared" si="236"/>
        <v>183010</v>
      </c>
      <c r="J82" s="42"/>
      <c r="K82" s="1">
        <f>I82</f>
        <v>183010</v>
      </c>
      <c r="L82" s="75">
        <f>'096025'!J54</f>
        <v>0</v>
      </c>
      <c r="M82" s="1">
        <f>'096025'!K54</f>
        <v>0</v>
      </c>
      <c r="N82" s="1">
        <f>'096025'!L54</f>
        <v>33313</v>
      </c>
      <c r="O82" s="1">
        <f>'096025'!M54</f>
        <v>0</v>
      </c>
      <c r="P82" s="1">
        <f>'096025'!N54</f>
        <v>0</v>
      </c>
      <c r="Q82" s="447">
        <f>'096025'!O54</f>
        <v>38405</v>
      </c>
      <c r="R82" s="541">
        <f t="shared" si="207"/>
        <v>71718</v>
      </c>
      <c r="S82" s="447">
        <f>'096025'!Q54</f>
        <v>0</v>
      </c>
      <c r="T82" s="1">
        <f>'096025'!R54</f>
        <v>0</v>
      </c>
      <c r="U82" s="81">
        <f>'096025'!S54</f>
        <v>39137</v>
      </c>
      <c r="V82" s="490">
        <f>'096025'!T54</f>
        <v>22423</v>
      </c>
      <c r="W82" s="42">
        <f>'096025'!U54</f>
        <v>22423</v>
      </c>
      <c r="X82" s="44">
        <f>'096025'!V54</f>
        <v>27309</v>
      </c>
    </row>
    <row r="83" spans="1:24" s="41" customFormat="1" hidden="1">
      <c r="A83" s="127" t="s">
        <v>199</v>
      </c>
      <c r="B83" s="53" t="s">
        <v>647</v>
      </c>
      <c r="C83" s="799" t="s">
        <v>200</v>
      </c>
      <c r="D83" s="800"/>
      <c r="E83" s="800"/>
      <c r="F83" s="400">
        <v>0</v>
      </c>
      <c r="G83" s="400">
        <v>0</v>
      </c>
      <c r="H83" s="576">
        <v>0</v>
      </c>
      <c r="I83" s="463">
        <f t="shared" ref="I83:I85" si="237">SUM(L83:X83)</f>
        <v>0</v>
      </c>
      <c r="J83" s="43"/>
      <c r="K83" s="13"/>
      <c r="L83" s="77"/>
      <c r="M83" s="13"/>
      <c r="N83" s="13"/>
      <c r="O83" s="13"/>
      <c r="P83" s="13"/>
      <c r="Q83" s="446"/>
      <c r="R83" s="540">
        <f t="shared" si="207"/>
        <v>0</v>
      </c>
      <c r="S83" s="446"/>
      <c r="T83" s="13"/>
      <c r="U83" s="82"/>
      <c r="V83" s="488"/>
      <c r="W83" s="43"/>
      <c r="X83" s="45"/>
    </row>
    <row r="84" spans="1:24" s="41" customFormat="1" hidden="1">
      <c r="A84" s="127" t="s">
        <v>201</v>
      </c>
      <c r="B84" s="53" t="s">
        <v>648</v>
      </c>
      <c r="C84" s="799" t="s">
        <v>202</v>
      </c>
      <c r="D84" s="800"/>
      <c r="E84" s="800"/>
      <c r="F84" s="400">
        <v>0</v>
      </c>
      <c r="G84" s="400">
        <v>0</v>
      </c>
      <c r="H84" s="576">
        <v>0</v>
      </c>
      <c r="I84" s="463">
        <f t="shared" si="237"/>
        <v>0</v>
      </c>
      <c r="J84" s="43"/>
      <c r="K84" s="13"/>
      <c r="L84" s="77"/>
      <c r="M84" s="13"/>
      <c r="N84" s="13"/>
      <c r="O84" s="13"/>
      <c r="P84" s="13"/>
      <c r="Q84" s="446"/>
      <c r="R84" s="540">
        <f t="shared" si="207"/>
        <v>0</v>
      </c>
      <c r="S84" s="446"/>
      <c r="T84" s="13"/>
      <c r="U84" s="82"/>
      <c r="V84" s="488"/>
      <c r="W84" s="43"/>
      <c r="X84" s="45"/>
    </row>
    <row r="85" spans="1:24" s="41" customFormat="1" hidden="1">
      <c r="A85" s="127" t="s">
        <v>203</v>
      </c>
      <c r="B85" s="53" t="s">
        <v>649</v>
      </c>
      <c r="C85" s="799" t="s">
        <v>204</v>
      </c>
      <c r="D85" s="800"/>
      <c r="E85" s="800"/>
      <c r="F85" s="400">
        <v>0</v>
      </c>
      <c r="G85" s="400">
        <v>0</v>
      </c>
      <c r="H85" s="576">
        <v>0</v>
      </c>
      <c r="I85" s="463">
        <f t="shared" si="237"/>
        <v>0</v>
      </c>
      <c r="J85" s="43"/>
      <c r="K85" s="13"/>
      <c r="L85" s="77"/>
      <c r="M85" s="13"/>
      <c r="N85" s="13"/>
      <c r="O85" s="13"/>
      <c r="P85" s="13"/>
      <c r="Q85" s="446"/>
      <c r="R85" s="540">
        <f t="shared" si="207"/>
        <v>0</v>
      </c>
      <c r="S85" s="446"/>
      <c r="T85" s="13"/>
      <c r="U85" s="82"/>
      <c r="V85" s="488"/>
      <c r="W85" s="43"/>
      <c r="X85" s="45"/>
    </row>
    <row r="86" spans="1:24" s="41" customFormat="1">
      <c r="A86" s="127" t="s">
        <v>205</v>
      </c>
      <c r="B86" s="53" t="s">
        <v>650</v>
      </c>
      <c r="C86" s="799" t="s">
        <v>206</v>
      </c>
      <c r="D86" s="800"/>
      <c r="E86" s="800"/>
      <c r="F86" s="400">
        <f t="shared" ref="F86:X86" si="238">SUM(F87:F88)</f>
        <v>5000</v>
      </c>
      <c r="G86" s="400">
        <f t="shared" ref="G86:H86" si="239">SUM(G87:G88)</f>
        <v>5000</v>
      </c>
      <c r="H86" s="576">
        <f t="shared" si="239"/>
        <v>5000</v>
      </c>
      <c r="I86" s="463">
        <f t="shared" si="238"/>
        <v>5000</v>
      </c>
      <c r="J86" s="43">
        <f t="shared" si="238"/>
        <v>4500</v>
      </c>
      <c r="K86" s="13">
        <f t="shared" si="238"/>
        <v>500</v>
      </c>
      <c r="L86" s="77">
        <f t="shared" si="238"/>
        <v>1</v>
      </c>
      <c r="M86" s="13">
        <f t="shared" si="238"/>
        <v>0</v>
      </c>
      <c r="N86" s="13">
        <f t="shared" si="238"/>
        <v>0</v>
      </c>
      <c r="O86" s="13">
        <f t="shared" si="238"/>
        <v>0</v>
      </c>
      <c r="P86" s="13">
        <f t="shared" si="238"/>
        <v>0</v>
      </c>
      <c r="Q86" s="446">
        <f t="shared" ref="Q86" si="240">SUM(Q87:Q88)</f>
        <v>0</v>
      </c>
      <c r="R86" s="540">
        <f t="shared" si="207"/>
        <v>1</v>
      </c>
      <c r="S86" s="446">
        <f t="shared" si="238"/>
        <v>0</v>
      </c>
      <c r="T86" s="13">
        <f t="shared" si="238"/>
        <v>0</v>
      </c>
      <c r="U86" s="82">
        <f t="shared" si="238"/>
        <v>0</v>
      </c>
      <c r="V86" s="488">
        <f t="shared" si="238"/>
        <v>0</v>
      </c>
      <c r="W86" s="43">
        <f t="shared" si="238"/>
        <v>0</v>
      </c>
      <c r="X86" s="45">
        <f t="shared" si="238"/>
        <v>4999</v>
      </c>
    </row>
    <row r="87" spans="1:24">
      <c r="B87" s="55"/>
      <c r="C87" s="264"/>
      <c r="D87" s="381" t="s">
        <v>1037</v>
      </c>
      <c r="E87" s="381"/>
      <c r="F87" s="406">
        <v>4500</v>
      </c>
      <c r="G87" s="406">
        <v>4500</v>
      </c>
      <c r="H87" s="582">
        <v>4500</v>
      </c>
      <c r="I87" s="471">
        <f t="shared" ref="I87:I88" si="241">SUM(R87:X87)</f>
        <v>4500</v>
      </c>
      <c r="J87" s="42">
        <f>I87</f>
        <v>4500</v>
      </c>
      <c r="K87" s="1"/>
      <c r="L87" s="75">
        <f>'096015'!J58</f>
        <v>1</v>
      </c>
      <c r="M87" s="1">
        <f>'096015'!K58</f>
        <v>0</v>
      </c>
      <c r="N87" s="1">
        <f>'096015'!L58</f>
        <v>0</v>
      </c>
      <c r="O87" s="1">
        <f>'096015'!M58</f>
        <v>0</v>
      </c>
      <c r="P87" s="1">
        <f>'096015'!N58</f>
        <v>0</v>
      </c>
      <c r="Q87" s="447">
        <f>'096015'!O58</f>
        <v>0</v>
      </c>
      <c r="R87" s="541">
        <f t="shared" si="207"/>
        <v>1</v>
      </c>
      <c r="S87" s="447">
        <f>'096015'!Q58</f>
        <v>0</v>
      </c>
      <c r="T87" s="1">
        <f>'096015'!R58</f>
        <v>0</v>
      </c>
      <c r="U87" s="81">
        <f>'096015'!S58</f>
        <v>0</v>
      </c>
      <c r="V87" s="490">
        <f>'096015'!T58</f>
        <v>0</v>
      </c>
      <c r="W87" s="42">
        <f>'096015'!U58</f>
        <v>0</v>
      </c>
      <c r="X87" s="44">
        <f>'096015'!V58</f>
        <v>4499</v>
      </c>
    </row>
    <row r="88" spans="1:24" ht="15.75" thickBot="1">
      <c r="B88" s="325"/>
      <c r="C88" s="326"/>
      <c r="D88" s="381" t="s">
        <v>1038</v>
      </c>
      <c r="E88" s="327"/>
      <c r="F88" s="501">
        <v>500</v>
      </c>
      <c r="G88" s="501">
        <v>500</v>
      </c>
      <c r="H88" s="671">
        <v>500</v>
      </c>
      <c r="I88" s="502">
        <f t="shared" si="241"/>
        <v>500</v>
      </c>
      <c r="J88" s="333"/>
      <c r="K88" s="331">
        <f>I88</f>
        <v>500</v>
      </c>
      <c r="L88" s="330">
        <f>'096025'!J58</f>
        <v>0</v>
      </c>
      <c r="M88" s="331">
        <f>'096025'!K58</f>
        <v>0</v>
      </c>
      <c r="N88" s="331">
        <f>'096025'!L58</f>
        <v>0</v>
      </c>
      <c r="O88" s="331">
        <f>'096025'!M58</f>
        <v>0</v>
      </c>
      <c r="P88" s="331">
        <f>'096025'!N58</f>
        <v>0</v>
      </c>
      <c r="Q88" s="534">
        <f>'096025'!O58</f>
        <v>0</v>
      </c>
      <c r="R88" s="596">
        <f t="shared" si="207"/>
        <v>0</v>
      </c>
      <c r="S88" s="534">
        <f>'096025'!Q58</f>
        <v>0</v>
      </c>
      <c r="T88" s="331">
        <f>'096025'!R58</f>
        <v>0</v>
      </c>
      <c r="U88" s="332">
        <f>'096025'!S58</f>
        <v>0</v>
      </c>
      <c r="V88" s="595">
        <f>'096025'!T58</f>
        <v>0</v>
      </c>
      <c r="W88" s="333">
        <f>'096025'!U58</f>
        <v>0</v>
      </c>
      <c r="X88" s="334">
        <f>'096025'!V58</f>
        <v>500</v>
      </c>
    </row>
    <row r="89" spans="1:24" ht="15.75" thickBot="1">
      <c r="B89" s="84" t="s">
        <v>207</v>
      </c>
      <c r="C89" s="773" t="s">
        <v>208</v>
      </c>
      <c r="D89" s="774"/>
      <c r="E89" s="774"/>
      <c r="F89" s="402">
        <f>F90+F91+F92+F93+F94+F95+F96+F100</f>
        <v>0</v>
      </c>
      <c r="G89" s="402">
        <f>G90+G91+G92+G93+G94+G95+G96+G100</f>
        <v>0</v>
      </c>
      <c r="H89" s="578">
        <f>H90+H91+H92+H93+H94+H95+H96+H100</f>
        <v>0</v>
      </c>
      <c r="I89" s="465">
        <f>I90+I91+I92+I93+I94+I95+I96+I100</f>
        <v>0</v>
      </c>
      <c r="J89" s="89">
        <f t="shared" ref="J89:K89" si="242">J90+J91+J92+J93+J94+J95+J96+J100</f>
        <v>0</v>
      </c>
      <c r="K89" s="87">
        <f t="shared" si="242"/>
        <v>0</v>
      </c>
      <c r="L89" s="86">
        <f t="shared" ref="L89:X89" si="243">L90+L91+L92+L93+L94+L95+L96+L100</f>
        <v>0</v>
      </c>
      <c r="M89" s="87">
        <f t="shared" si="243"/>
        <v>0</v>
      </c>
      <c r="N89" s="87">
        <f t="shared" si="243"/>
        <v>0</v>
      </c>
      <c r="O89" s="87">
        <f t="shared" si="243"/>
        <v>0</v>
      </c>
      <c r="P89" s="87">
        <f t="shared" si="243"/>
        <v>0</v>
      </c>
      <c r="Q89" s="442">
        <f t="shared" ref="Q89" si="244">Q90+Q91+Q92+Q93+Q94+Q95+Q96+Q100</f>
        <v>0</v>
      </c>
      <c r="R89" s="536">
        <f t="shared" si="207"/>
        <v>0</v>
      </c>
      <c r="S89" s="442">
        <f t="shared" si="243"/>
        <v>0</v>
      </c>
      <c r="T89" s="87">
        <f t="shared" si="243"/>
        <v>0</v>
      </c>
      <c r="U89" s="90">
        <f t="shared" si="243"/>
        <v>0</v>
      </c>
      <c r="V89" s="486">
        <f t="shared" si="243"/>
        <v>0</v>
      </c>
      <c r="W89" s="89">
        <f t="shared" si="243"/>
        <v>0</v>
      </c>
      <c r="X89" s="91">
        <f t="shared" si="243"/>
        <v>0</v>
      </c>
    </row>
    <row r="90" spans="1:24" s="18" customFormat="1" hidden="1">
      <c r="A90" s="127" t="s">
        <v>872</v>
      </c>
      <c r="B90" s="116" t="s">
        <v>873</v>
      </c>
      <c r="C90" s="801" t="s">
        <v>874</v>
      </c>
      <c r="D90" s="802"/>
      <c r="E90" s="802"/>
      <c r="F90" s="397">
        <f t="shared" ref="F90:F95" si="245">SUM(K90:W90)</f>
        <v>0</v>
      </c>
      <c r="G90" s="397">
        <f t="shared" ref="G90:H95" si="246">SUM(K90:W90)</f>
        <v>0</v>
      </c>
      <c r="H90" s="573">
        <f t="shared" si="246"/>
        <v>0</v>
      </c>
      <c r="I90" s="460">
        <f t="shared" ref="I90:I95" si="247">SUM(L90:X90)</f>
        <v>0</v>
      </c>
      <c r="J90" s="97"/>
      <c r="K90" s="95"/>
      <c r="L90" s="94"/>
      <c r="M90" s="95"/>
      <c r="N90" s="95"/>
      <c r="O90" s="95"/>
      <c r="P90" s="95"/>
      <c r="Q90" s="445"/>
      <c r="R90" s="539">
        <f t="shared" si="207"/>
        <v>0</v>
      </c>
      <c r="S90" s="445"/>
      <c r="T90" s="95"/>
      <c r="U90" s="98"/>
      <c r="V90" s="489"/>
      <c r="W90" s="97"/>
      <c r="X90" s="99"/>
    </row>
    <row r="91" spans="1:24" s="18" customFormat="1" hidden="1">
      <c r="A91" s="127" t="s">
        <v>209</v>
      </c>
      <c r="B91" s="116" t="s">
        <v>651</v>
      </c>
      <c r="C91" s="801" t="s">
        <v>210</v>
      </c>
      <c r="D91" s="802"/>
      <c r="E91" s="802"/>
      <c r="F91" s="397">
        <f t="shared" si="245"/>
        <v>0</v>
      </c>
      <c r="G91" s="397">
        <f t="shared" si="246"/>
        <v>0</v>
      </c>
      <c r="H91" s="573">
        <f t="shared" si="246"/>
        <v>0</v>
      </c>
      <c r="I91" s="460">
        <f t="shared" si="247"/>
        <v>0</v>
      </c>
      <c r="J91" s="97"/>
      <c r="K91" s="95"/>
      <c r="L91" s="94"/>
      <c r="M91" s="95"/>
      <c r="N91" s="95"/>
      <c r="O91" s="95"/>
      <c r="P91" s="95"/>
      <c r="Q91" s="445"/>
      <c r="R91" s="539">
        <f t="shared" si="207"/>
        <v>0</v>
      </c>
      <c r="S91" s="445"/>
      <c r="T91" s="95"/>
      <c r="U91" s="98"/>
      <c r="V91" s="489"/>
      <c r="W91" s="97"/>
      <c r="X91" s="99"/>
    </row>
    <row r="92" spans="1:24" s="18" customFormat="1" hidden="1">
      <c r="A92" s="127" t="s">
        <v>211</v>
      </c>
      <c r="B92" s="92" t="s">
        <v>652</v>
      </c>
      <c r="C92" s="769" t="s">
        <v>352</v>
      </c>
      <c r="D92" s="770"/>
      <c r="E92" s="770"/>
      <c r="F92" s="399">
        <f t="shared" si="245"/>
        <v>0</v>
      </c>
      <c r="G92" s="399">
        <f t="shared" si="246"/>
        <v>0</v>
      </c>
      <c r="H92" s="575">
        <f t="shared" si="246"/>
        <v>0</v>
      </c>
      <c r="I92" s="462">
        <f t="shared" si="247"/>
        <v>0</v>
      </c>
      <c r="J92" s="97"/>
      <c r="K92" s="95"/>
      <c r="L92" s="94"/>
      <c r="M92" s="95"/>
      <c r="N92" s="95"/>
      <c r="O92" s="95"/>
      <c r="P92" s="95"/>
      <c r="Q92" s="445"/>
      <c r="R92" s="539">
        <f t="shared" si="207"/>
        <v>0</v>
      </c>
      <c r="S92" s="445"/>
      <c r="T92" s="95"/>
      <c r="U92" s="98"/>
      <c r="V92" s="489"/>
      <c r="W92" s="97"/>
      <c r="X92" s="99"/>
    </row>
    <row r="93" spans="1:24" s="18" customFormat="1" hidden="1">
      <c r="A93" s="127" t="s">
        <v>212</v>
      </c>
      <c r="B93" s="116" t="s">
        <v>653</v>
      </c>
      <c r="C93" s="769" t="s">
        <v>875</v>
      </c>
      <c r="D93" s="770"/>
      <c r="E93" s="770"/>
      <c r="F93" s="399">
        <f t="shared" si="245"/>
        <v>0</v>
      </c>
      <c r="G93" s="399">
        <f t="shared" si="246"/>
        <v>0</v>
      </c>
      <c r="H93" s="575">
        <f t="shared" si="246"/>
        <v>0</v>
      </c>
      <c r="I93" s="462">
        <f t="shared" si="247"/>
        <v>0</v>
      </c>
      <c r="J93" s="97"/>
      <c r="K93" s="95"/>
      <c r="L93" s="94"/>
      <c r="M93" s="95"/>
      <c r="N93" s="95"/>
      <c r="O93" s="95"/>
      <c r="P93" s="95"/>
      <c r="Q93" s="445"/>
      <c r="R93" s="539">
        <f t="shared" si="207"/>
        <v>0</v>
      </c>
      <c r="S93" s="445"/>
      <c r="T93" s="95"/>
      <c r="U93" s="98"/>
      <c r="V93" s="489"/>
      <c r="W93" s="97"/>
      <c r="X93" s="99"/>
    </row>
    <row r="94" spans="1:24" s="18" customFormat="1" hidden="1">
      <c r="A94" s="127" t="s">
        <v>213</v>
      </c>
      <c r="B94" s="92" t="s">
        <v>654</v>
      </c>
      <c r="C94" s="769" t="s">
        <v>876</v>
      </c>
      <c r="D94" s="770"/>
      <c r="E94" s="770"/>
      <c r="F94" s="399">
        <f t="shared" si="245"/>
        <v>0</v>
      </c>
      <c r="G94" s="399">
        <f t="shared" si="246"/>
        <v>0</v>
      </c>
      <c r="H94" s="575">
        <f t="shared" si="246"/>
        <v>0</v>
      </c>
      <c r="I94" s="462">
        <f t="shared" si="247"/>
        <v>0</v>
      </c>
      <c r="J94" s="97"/>
      <c r="K94" s="95"/>
      <c r="L94" s="94"/>
      <c r="M94" s="95"/>
      <c r="N94" s="95"/>
      <c r="O94" s="95"/>
      <c r="P94" s="95"/>
      <c r="Q94" s="445"/>
      <c r="R94" s="539">
        <f t="shared" si="207"/>
        <v>0</v>
      </c>
      <c r="S94" s="445"/>
      <c r="T94" s="95"/>
      <c r="U94" s="98"/>
      <c r="V94" s="489"/>
      <c r="W94" s="97"/>
      <c r="X94" s="99"/>
    </row>
    <row r="95" spans="1:24" s="18" customFormat="1" hidden="1">
      <c r="A95" s="127" t="s">
        <v>214</v>
      </c>
      <c r="B95" s="116" t="s">
        <v>655</v>
      </c>
      <c r="C95" s="769" t="s">
        <v>215</v>
      </c>
      <c r="D95" s="770"/>
      <c r="E95" s="770"/>
      <c r="F95" s="399">
        <f t="shared" si="245"/>
        <v>0</v>
      </c>
      <c r="G95" s="399">
        <f t="shared" si="246"/>
        <v>0</v>
      </c>
      <c r="H95" s="575">
        <f t="shared" si="246"/>
        <v>0</v>
      </c>
      <c r="I95" s="462">
        <f t="shared" si="247"/>
        <v>0</v>
      </c>
      <c r="J95" s="97"/>
      <c r="K95" s="95"/>
      <c r="L95" s="94"/>
      <c r="M95" s="95"/>
      <c r="N95" s="95"/>
      <c r="O95" s="95"/>
      <c r="P95" s="95"/>
      <c r="Q95" s="445"/>
      <c r="R95" s="539">
        <f t="shared" si="207"/>
        <v>0</v>
      </c>
      <c r="S95" s="445"/>
      <c r="T95" s="95"/>
      <c r="U95" s="98"/>
      <c r="V95" s="489"/>
      <c r="W95" s="97"/>
      <c r="X95" s="99"/>
    </row>
    <row r="96" spans="1:24" s="18" customFormat="1" hidden="1">
      <c r="A96" s="127" t="s">
        <v>216</v>
      </c>
      <c r="B96" s="92" t="s">
        <v>656</v>
      </c>
      <c r="C96" s="769" t="s">
        <v>217</v>
      </c>
      <c r="D96" s="770"/>
      <c r="E96" s="770"/>
      <c r="F96" s="399">
        <f>F97+F98+F99</f>
        <v>0</v>
      </c>
      <c r="G96" s="399">
        <f>G97+G98+G99</f>
        <v>0</v>
      </c>
      <c r="H96" s="575">
        <f>H97+H98+H99</f>
        <v>0</v>
      </c>
      <c r="I96" s="462">
        <f>I97+I98+I99</f>
        <v>0</v>
      </c>
      <c r="J96" s="97">
        <f t="shared" ref="J96:K96" si="248">J97+J98+J99</f>
        <v>0</v>
      </c>
      <c r="K96" s="95">
        <f t="shared" si="248"/>
        <v>0</v>
      </c>
      <c r="L96" s="94">
        <f t="shared" ref="L96:X96" si="249">L97+L98+L99</f>
        <v>0</v>
      </c>
      <c r="M96" s="95">
        <f t="shared" si="249"/>
        <v>0</v>
      </c>
      <c r="N96" s="95">
        <f t="shared" si="249"/>
        <v>0</v>
      </c>
      <c r="O96" s="95">
        <f t="shared" si="249"/>
        <v>0</v>
      </c>
      <c r="P96" s="95">
        <f t="shared" si="249"/>
        <v>0</v>
      </c>
      <c r="Q96" s="445">
        <f t="shared" ref="Q96" si="250">Q97+Q98+Q99</f>
        <v>0</v>
      </c>
      <c r="R96" s="539">
        <f t="shared" si="207"/>
        <v>0</v>
      </c>
      <c r="S96" s="445">
        <f t="shared" si="249"/>
        <v>0</v>
      </c>
      <c r="T96" s="95">
        <f t="shared" si="249"/>
        <v>0</v>
      </c>
      <c r="U96" s="98">
        <f t="shared" si="249"/>
        <v>0</v>
      </c>
      <c r="V96" s="489">
        <f t="shared" si="249"/>
        <v>0</v>
      </c>
      <c r="W96" s="97">
        <f t="shared" si="249"/>
        <v>0</v>
      </c>
      <c r="X96" s="99">
        <f t="shared" si="249"/>
        <v>0</v>
      </c>
    </row>
    <row r="97" spans="1:25" hidden="1">
      <c r="B97" s="55"/>
      <c r="C97" s="2"/>
      <c r="D97" s="764" t="s">
        <v>343</v>
      </c>
      <c r="E97" s="764"/>
      <c r="F97" s="406">
        <f>SUM(K97:W97)</f>
        <v>0</v>
      </c>
      <c r="G97" s="406">
        <f t="shared" ref="G97:H99" si="251">SUM(K97:W97)</f>
        <v>0</v>
      </c>
      <c r="H97" s="582">
        <f t="shared" si="251"/>
        <v>0</v>
      </c>
      <c r="I97" s="471">
        <f t="shared" ref="I97:I99" si="252">SUM(L97:X97)</f>
        <v>0</v>
      </c>
      <c r="J97" s="42"/>
      <c r="K97" s="1"/>
      <c r="L97" s="75"/>
      <c r="M97" s="1"/>
      <c r="N97" s="1"/>
      <c r="O97" s="1"/>
      <c r="P97" s="1"/>
      <c r="Q97" s="447"/>
      <c r="R97" s="541">
        <f t="shared" si="207"/>
        <v>0</v>
      </c>
      <c r="S97" s="447"/>
      <c r="T97" s="1"/>
      <c r="U97" s="81"/>
      <c r="V97" s="490"/>
      <c r="W97" s="42"/>
      <c r="X97" s="44"/>
      <c r="Y97" s="21"/>
    </row>
    <row r="98" spans="1:25" hidden="1">
      <c r="B98" s="55"/>
      <c r="C98" s="2"/>
      <c r="D98" s="764" t="s">
        <v>344</v>
      </c>
      <c r="E98" s="764"/>
      <c r="F98" s="406">
        <f>SUM(K98:W98)</f>
        <v>0</v>
      </c>
      <c r="G98" s="406">
        <f t="shared" si="251"/>
        <v>0</v>
      </c>
      <c r="H98" s="582">
        <f t="shared" si="251"/>
        <v>0</v>
      </c>
      <c r="I98" s="471">
        <f t="shared" si="252"/>
        <v>0</v>
      </c>
      <c r="J98" s="42"/>
      <c r="K98" s="1"/>
      <c r="L98" s="75"/>
      <c r="M98" s="1"/>
      <c r="N98" s="1"/>
      <c r="O98" s="1"/>
      <c r="P98" s="1"/>
      <c r="Q98" s="447"/>
      <c r="R98" s="541">
        <f t="shared" si="207"/>
        <v>0</v>
      </c>
      <c r="S98" s="447"/>
      <c r="T98" s="1"/>
      <c r="U98" s="81"/>
      <c r="V98" s="490"/>
      <c r="W98" s="42"/>
      <c r="X98" s="44"/>
    </row>
    <row r="99" spans="1:25" hidden="1">
      <c r="B99" s="55"/>
      <c r="C99" s="2"/>
      <c r="D99" s="764" t="s">
        <v>345</v>
      </c>
      <c r="E99" s="764"/>
      <c r="F99" s="406">
        <f>SUM(K99:W99)</f>
        <v>0</v>
      </c>
      <c r="G99" s="406">
        <f t="shared" si="251"/>
        <v>0</v>
      </c>
      <c r="H99" s="582">
        <f t="shared" si="251"/>
        <v>0</v>
      </c>
      <c r="I99" s="471">
        <f t="shared" si="252"/>
        <v>0</v>
      </c>
      <c r="J99" s="42"/>
      <c r="K99" s="1"/>
      <c r="L99" s="75"/>
      <c r="M99" s="1"/>
      <c r="N99" s="1"/>
      <c r="O99" s="1"/>
      <c r="P99" s="1"/>
      <c r="Q99" s="447"/>
      <c r="R99" s="541">
        <f t="shared" si="207"/>
        <v>0</v>
      </c>
      <c r="S99" s="447"/>
      <c r="T99" s="1"/>
      <c r="U99" s="81"/>
      <c r="V99" s="490"/>
      <c r="W99" s="42"/>
      <c r="X99" s="44"/>
    </row>
    <row r="100" spans="1:25" s="18" customFormat="1" hidden="1">
      <c r="A100" s="127" t="s">
        <v>218</v>
      </c>
      <c r="B100" s="92" t="s">
        <v>657</v>
      </c>
      <c r="C100" s="769" t="s">
        <v>219</v>
      </c>
      <c r="D100" s="770"/>
      <c r="E100" s="770"/>
      <c r="F100" s="399">
        <f>F101+F102+F103+F104</f>
        <v>0</v>
      </c>
      <c r="G100" s="399">
        <f>G101+G102+G103+G104</f>
        <v>0</v>
      </c>
      <c r="H100" s="575">
        <f>H101+H102+H103+H104</f>
        <v>0</v>
      </c>
      <c r="I100" s="462">
        <f>I101+I102+I103+I104</f>
        <v>0</v>
      </c>
      <c r="J100" s="97">
        <f t="shared" ref="J100:K100" si="253">J101+J102+J103+J104</f>
        <v>0</v>
      </c>
      <c r="K100" s="95">
        <f t="shared" si="253"/>
        <v>0</v>
      </c>
      <c r="L100" s="94">
        <f t="shared" ref="L100:X100" si="254">L101+L102+L103+L104</f>
        <v>0</v>
      </c>
      <c r="M100" s="95">
        <f t="shared" si="254"/>
        <v>0</v>
      </c>
      <c r="N100" s="95">
        <f t="shared" si="254"/>
        <v>0</v>
      </c>
      <c r="O100" s="95">
        <f t="shared" si="254"/>
        <v>0</v>
      </c>
      <c r="P100" s="95">
        <f t="shared" si="254"/>
        <v>0</v>
      </c>
      <c r="Q100" s="445">
        <f t="shared" ref="Q100" si="255">Q101+Q102+Q103+Q104</f>
        <v>0</v>
      </c>
      <c r="R100" s="539">
        <f t="shared" si="207"/>
        <v>0</v>
      </c>
      <c r="S100" s="445">
        <f t="shared" si="254"/>
        <v>0</v>
      </c>
      <c r="T100" s="95">
        <f t="shared" si="254"/>
        <v>0</v>
      </c>
      <c r="U100" s="98">
        <f t="shared" si="254"/>
        <v>0</v>
      </c>
      <c r="V100" s="489">
        <f t="shared" si="254"/>
        <v>0</v>
      </c>
      <c r="W100" s="97">
        <f t="shared" si="254"/>
        <v>0</v>
      </c>
      <c r="X100" s="99">
        <f t="shared" si="254"/>
        <v>0</v>
      </c>
    </row>
    <row r="101" spans="1:25" hidden="1">
      <c r="B101" s="55"/>
      <c r="C101" s="2"/>
      <c r="D101" s="764" t="s">
        <v>835</v>
      </c>
      <c r="E101" s="764"/>
      <c r="F101" s="406">
        <f>SUM(K101:W101)</f>
        <v>0</v>
      </c>
      <c r="G101" s="406">
        <f t="shared" ref="G101:H104" si="256">SUM(K101:W101)</f>
        <v>0</v>
      </c>
      <c r="H101" s="582">
        <f t="shared" si="256"/>
        <v>0</v>
      </c>
      <c r="I101" s="471">
        <f t="shared" ref="I101:I104" si="257">SUM(L101:X101)</f>
        <v>0</v>
      </c>
      <c r="J101" s="42"/>
      <c r="K101" s="1"/>
      <c r="L101" s="75"/>
      <c r="M101" s="1"/>
      <c r="N101" s="1"/>
      <c r="O101" s="1"/>
      <c r="P101" s="1"/>
      <c r="Q101" s="447"/>
      <c r="R101" s="541">
        <f t="shared" si="207"/>
        <v>0</v>
      </c>
      <c r="S101" s="447"/>
      <c r="T101" s="1"/>
      <c r="U101" s="81"/>
      <c r="V101" s="490"/>
      <c r="W101" s="42"/>
      <c r="X101" s="44"/>
    </row>
    <row r="102" spans="1:25" hidden="1">
      <c r="B102" s="55"/>
      <c r="C102" s="2"/>
      <c r="D102" s="764" t="s">
        <v>346</v>
      </c>
      <c r="E102" s="764"/>
      <c r="F102" s="406">
        <f>SUM(K102:W102)</f>
        <v>0</v>
      </c>
      <c r="G102" s="406">
        <f t="shared" si="256"/>
        <v>0</v>
      </c>
      <c r="H102" s="582">
        <f t="shared" si="256"/>
        <v>0</v>
      </c>
      <c r="I102" s="471">
        <f t="shared" si="257"/>
        <v>0</v>
      </c>
      <c r="J102" s="42"/>
      <c r="K102" s="1"/>
      <c r="L102" s="75"/>
      <c r="M102" s="1"/>
      <c r="N102" s="1"/>
      <c r="O102" s="1"/>
      <c r="P102" s="1"/>
      <c r="Q102" s="447"/>
      <c r="R102" s="541">
        <f t="shared" si="207"/>
        <v>0</v>
      </c>
      <c r="S102" s="447"/>
      <c r="T102" s="1"/>
      <c r="U102" s="81"/>
      <c r="V102" s="490"/>
      <c r="W102" s="42"/>
      <c r="X102" s="44"/>
    </row>
    <row r="103" spans="1:25" hidden="1">
      <c r="B103" s="55"/>
      <c r="C103" s="2"/>
      <c r="D103" s="764" t="s">
        <v>836</v>
      </c>
      <c r="E103" s="764"/>
      <c r="F103" s="406">
        <f>SUM(K103:W103)</f>
        <v>0</v>
      </c>
      <c r="G103" s="406">
        <f t="shared" si="256"/>
        <v>0</v>
      </c>
      <c r="H103" s="582">
        <f t="shared" si="256"/>
        <v>0</v>
      </c>
      <c r="I103" s="471">
        <f t="shared" si="257"/>
        <v>0</v>
      </c>
      <c r="J103" s="42"/>
      <c r="K103" s="1"/>
      <c r="L103" s="75"/>
      <c r="M103" s="1"/>
      <c r="N103" s="1"/>
      <c r="O103" s="1"/>
      <c r="P103" s="1"/>
      <c r="Q103" s="447"/>
      <c r="R103" s="541">
        <f t="shared" si="207"/>
        <v>0</v>
      </c>
      <c r="S103" s="447"/>
      <c r="T103" s="1"/>
      <c r="U103" s="81"/>
      <c r="V103" s="490"/>
      <c r="W103" s="42"/>
      <c r="X103" s="44"/>
    </row>
    <row r="104" spans="1:25" ht="15.75" hidden="1" thickBot="1">
      <c r="B104" s="55"/>
      <c r="C104" s="2"/>
      <c r="D104" s="764" t="s">
        <v>834</v>
      </c>
      <c r="E104" s="764"/>
      <c r="F104" s="406">
        <f>SUM(K104:W104)</f>
        <v>0</v>
      </c>
      <c r="G104" s="406">
        <f t="shared" si="256"/>
        <v>0</v>
      </c>
      <c r="H104" s="582">
        <f t="shared" si="256"/>
        <v>0</v>
      </c>
      <c r="I104" s="471">
        <f t="shared" si="257"/>
        <v>0</v>
      </c>
      <c r="J104" s="42"/>
      <c r="K104" s="1"/>
      <c r="L104" s="75"/>
      <c r="M104" s="1"/>
      <c r="N104" s="1"/>
      <c r="O104" s="1"/>
      <c r="P104" s="1"/>
      <c r="Q104" s="447"/>
      <c r="R104" s="541">
        <f t="shared" si="207"/>
        <v>0</v>
      </c>
      <c r="S104" s="447"/>
      <c r="T104" s="1"/>
      <c r="U104" s="81"/>
      <c r="V104" s="490"/>
      <c r="W104" s="42"/>
      <c r="X104" s="44"/>
    </row>
    <row r="105" spans="1:25" ht="15.75" thickBot="1">
      <c r="B105" s="100" t="s">
        <v>220</v>
      </c>
      <c r="C105" s="773" t="s">
        <v>221</v>
      </c>
      <c r="D105" s="774"/>
      <c r="E105" s="774"/>
      <c r="F105" s="402">
        <f>F106+F109+F113+F114+F125+F136+F147+F150+F162+F163+F164+F165+F176</f>
        <v>0</v>
      </c>
      <c r="G105" s="402">
        <f>G106+G109+G113+G114+G125+G136+G147+G150+G162+G163+G164+G165+G176</f>
        <v>0</v>
      </c>
      <c r="H105" s="578">
        <f>H106+H109+H113+H114+H125+H136+H147+H150+H162+H163+H164+H165+H176</f>
        <v>0</v>
      </c>
      <c r="I105" s="465">
        <f>I106+I109+I113+I114+I125+I136+I147+I150+I162+I163+I164+I165+I176</f>
        <v>0</v>
      </c>
      <c r="J105" s="89">
        <f t="shared" ref="J105:K105" si="258">J106+J109+J113+J114+J125+J136+J147+J150+J162+J163+J164+J165+J176</f>
        <v>0</v>
      </c>
      <c r="K105" s="87">
        <f t="shared" si="258"/>
        <v>0</v>
      </c>
      <c r="L105" s="86">
        <f t="shared" ref="L105:X105" si="259">L106+L109+L113+L114+L125+L136+L147+L150+L162+L163+L164+L165+L176</f>
        <v>0</v>
      </c>
      <c r="M105" s="87">
        <f t="shared" si="259"/>
        <v>0</v>
      </c>
      <c r="N105" s="87">
        <f t="shared" si="259"/>
        <v>0</v>
      </c>
      <c r="O105" s="87">
        <f t="shared" si="259"/>
        <v>0</v>
      </c>
      <c r="P105" s="87">
        <f t="shared" si="259"/>
        <v>0</v>
      </c>
      <c r="Q105" s="442">
        <f t="shared" ref="Q105" si="260">Q106+Q109+Q113+Q114+Q125+Q136+Q147+Q150+Q162+Q163+Q164+Q165+Q176</f>
        <v>0</v>
      </c>
      <c r="R105" s="536">
        <f t="shared" si="207"/>
        <v>0</v>
      </c>
      <c r="S105" s="442">
        <f t="shared" si="259"/>
        <v>0</v>
      </c>
      <c r="T105" s="87">
        <f t="shared" si="259"/>
        <v>0</v>
      </c>
      <c r="U105" s="90">
        <f t="shared" si="259"/>
        <v>0</v>
      </c>
      <c r="V105" s="486">
        <f t="shared" si="259"/>
        <v>0</v>
      </c>
      <c r="W105" s="89">
        <f t="shared" si="259"/>
        <v>0</v>
      </c>
      <c r="X105" s="91">
        <f t="shared" si="259"/>
        <v>0</v>
      </c>
    </row>
    <row r="106" spans="1:25" s="41" customFormat="1" hidden="1">
      <c r="A106" s="127" t="s">
        <v>222</v>
      </c>
      <c r="B106" s="125" t="s">
        <v>658</v>
      </c>
      <c r="C106" s="775" t="s">
        <v>223</v>
      </c>
      <c r="D106" s="776"/>
      <c r="E106" s="776"/>
      <c r="F106" s="407">
        <f>F107+F108</f>
        <v>0</v>
      </c>
      <c r="G106" s="407">
        <f>G107+G108</f>
        <v>0</v>
      </c>
      <c r="H106" s="583">
        <f>H107+H108</f>
        <v>0</v>
      </c>
      <c r="I106" s="472">
        <f>I107+I108</f>
        <v>0</v>
      </c>
      <c r="J106" s="132">
        <f t="shared" ref="J106:K106" si="261">J107+J108</f>
        <v>0</v>
      </c>
      <c r="K106" s="133">
        <f t="shared" si="261"/>
        <v>0</v>
      </c>
      <c r="L106" s="171">
        <f t="shared" ref="L106:X106" si="262">L107+L108</f>
        <v>0</v>
      </c>
      <c r="M106" s="133">
        <f t="shared" si="262"/>
        <v>0</v>
      </c>
      <c r="N106" s="133">
        <f t="shared" si="262"/>
        <v>0</v>
      </c>
      <c r="O106" s="133">
        <f t="shared" si="262"/>
        <v>0</v>
      </c>
      <c r="P106" s="133">
        <f t="shared" si="262"/>
        <v>0</v>
      </c>
      <c r="Q106" s="448">
        <f t="shared" ref="Q106" si="263">Q107+Q108</f>
        <v>0</v>
      </c>
      <c r="R106" s="542">
        <f t="shared" si="207"/>
        <v>0</v>
      </c>
      <c r="S106" s="448">
        <f t="shared" si="262"/>
        <v>0</v>
      </c>
      <c r="T106" s="133">
        <f t="shared" si="262"/>
        <v>0</v>
      </c>
      <c r="U106" s="134">
        <f t="shared" si="262"/>
        <v>0</v>
      </c>
      <c r="V106" s="558">
        <f t="shared" si="262"/>
        <v>0</v>
      </c>
      <c r="W106" s="132">
        <f t="shared" si="262"/>
        <v>0</v>
      </c>
      <c r="X106" s="135">
        <f t="shared" si="262"/>
        <v>0</v>
      </c>
    </row>
    <row r="107" spans="1:25" hidden="1">
      <c r="B107" s="55"/>
      <c r="C107" s="2"/>
      <c r="D107" s="764" t="s">
        <v>347</v>
      </c>
      <c r="E107" s="764"/>
      <c r="F107" s="406">
        <f>SUM(K107:W107)</f>
        <v>0</v>
      </c>
      <c r="G107" s="406">
        <f>SUM(K107:W107)</f>
        <v>0</v>
      </c>
      <c r="H107" s="582">
        <f>SUM(L107:X107)</f>
        <v>0</v>
      </c>
      <c r="I107" s="471">
        <f t="shared" ref="I107:I108" si="264">SUM(L107:X107)</f>
        <v>0</v>
      </c>
      <c r="J107" s="42"/>
      <c r="K107" s="1"/>
      <c r="L107" s="75"/>
      <c r="M107" s="1"/>
      <c r="N107" s="1"/>
      <c r="O107" s="1"/>
      <c r="P107" s="1"/>
      <c r="Q107" s="447"/>
      <c r="R107" s="541">
        <f t="shared" si="207"/>
        <v>0</v>
      </c>
      <c r="S107" s="447"/>
      <c r="T107" s="1"/>
      <c r="U107" s="81"/>
      <c r="V107" s="490"/>
      <c r="W107" s="42"/>
      <c r="X107" s="44"/>
    </row>
    <row r="108" spans="1:25" hidden="1">
      <c r="B108" s="55"/>
      <c r="C108" s="2"/>
      <c r="D108" s="764" t="s">
        <v>348</v>
      </c>
      <c r="E108" s="764"/>
      <c r="F108" s="406">
        <f>SUM(K108:W108)</f>
        <v>0</v>
      </c>
      <c r="G108" s="406">
        <f>SUM(K108:W108)</f>
        <v>0</v>
      </c>
      <c r="H108" s="582">
        <f>SUM(L108:X108)</f>
        <v>0</v>
      </c>
      <c r="I108" s="471">
        <f t="shared" si="264"/>
        <v>0</v>
      </c>
      <c r="J108" s="42"/>
      <c r="K108" s="1"/>
      <c r="L108" s="75"/>
      <c r="M108" s="1"/>
      <c r="N108" s="1"/>
      <c r="O108" s="1"/>
      <c r="P108" s="1"/>
      <c r="Q108" s="447"/>
      <c r="R108" s="541">
        <f t="shared" si="207"/>
        <v>0</v>
      </c>
      <c r="S108" s="447"/>
      <c r="T108" s="1"/>
      <c r="U108" s="81"/>
      <c r="V108" s="490"/>
      <c r="W108" s="42"/>
      <c r="X108" s="44"/>
    </row>
    <row r="109" spans="1:25" hidden="1">
      <c r="B109" s="125" t="s">
        <v>837</v>
      </c>
      <c r="C109" s="775" t="s">
        <v>838</v>
      </c>
      <c r="D109" s="776"/>
      <c r="E109" s="776"/>
      <c r="F109" s="407">
        <f>F110+F111+F112</f>
        <v>0</v>
      </c>
      <c r="G109" s="407">
        <f>G110+G111+G112</f>
        <v>0</v>
      </c>
      <c r="H109" s="583">
        <f>H110+H111+H112</f>
        <v>0</v>
      </c>
      <c r="I109" s="472">
        <f>I110+I111+I112</f>
        <v>0</v>
      </c>
      <c r="J109" s="132">
        <f t="shared" ref="J109:K109" si="265">J110+J111+J112</f>
        <v>0</v>
      </c>
      <c r="K109" s="133">
        <f t="shared" si="265"/>
        <v>0</v>
      </c>
      <c r="L109" s="171">
        <f t="shared" ref="L109:X109" si="266">L110+L111+L112</f>
        <v>0</v>
      </c>
      <c r="M109" s="133">
        <f t="shared" si="266"/>
        <v>0</v>
      </c>
      <c r="N109" s="133">
        <f t="shared" si="266"/>
        <v>0</v>
      </c>
      <c r="O109" s="133">
        <f t="shared" si="266"/>
        <v>0</v>
      </c>
      <c r="P109" s="133">
        <f t="shared" si="266"/>
        <v>0</v>
      </c>
      <c r="Q109" s="448">
        <f t="shared" ref="Q109" si="267">Q110+Q111+Q112</f>
        <v>0</v>
      </c>
      <c r="R109" s="542">
        <f t="shared" si="207"/>
        <v>0</v>
      </c>
      <c r="S109" s="448">
        <f t="shared" si="266"/>
        <v>0</v>
      </c>
      <c r="T109" s="133">
        <f t="shared" si="266"/>
        <v>0</v>
      </c>
      <c r="U109" s="134">
        <f t="shared" si="266"/>
        <v>0</v>
      </c>
      <c r="V109" s="558">
        <f t="shared" si="266"/>
        <v>0</v>
      </c>
      <c r="W109" s="132">
        <f t="shared" si="266"/>
        <v>0</v>
      </c>
      <c r="X109" s="135">
        <f t="shared" si="266"/>
        <v>0</v>
      </c>
    </row>
    <row r="110" spans="1:25" s="209" customFormat="1" hidden="1">
      <c r="A110" s="127" t="s">
        <v>877</v>
      </c>
      <c r="B110" s="189" t="s">
        <v>878</v>
      </c>
      <c r="C110" s="202"/>
      <c r="D110" s="260" t="s">
        <v>963</v>
      </c>
      <c r="E110" s="285"/>
      <c r="F110" s="398">
        <f>SUM(K110:W110)</f>
        <v>0</v>
      </c>
      <c r="G110" s="398">
        <f t="shared" ref="G110:H113" si="268">SUM(K110:W110)</f>
        <v>0</v>
      </c>
      <c r="H110" s="574">
        <f t="shared" si="268"/>
        <v>0</v>
      </c>
      <c r="I110" s="461">
        <f t="shared" ref="I110:I113" si="269">SUM(L110:X110)</f>
        <v>0</v>
      </c>
      <c r="J110" s="192"/>
      <c r="K110" s="193"/>
      <c r="L110" s="199"/>
      <c r="M110" s="193"/>
      <c r="N110" s="193"/>
      <c r="O110" s="193"/>
      <c r="P110" s="193"/>
      <c r="Q110" s="444"/>
      <c r="R110" s="538">
        <f t="shared" si="207"/>
        <v>0</v>
      </c>
      <c r="S110" s="444"/>
      <c r="T110" s="193"/>
      <c r="U110" s="194"/>
      <c r="V110" s="492"/>
      <c r="W110" s="192"/>
      <c r="X110" s="195"/>
    </row>
    <row r="111" spans="1:25" s="209" customFormat="1" hidden="1">
      <c r="A111" s="127" t="s">
        <v>224</v>
      </c>
      <c r="B111" s="189" t="s">
        <v>659</v>
      </c>
      <c r="C111" s="202"/>
      <c r="D111" s="260" t="s">
        <v>225</v>
      </c>
      <c r="E111" s="285"/>
      <c r="F111" s="398">
        <f>SUM(K111:W111)</f>
        <v>0</v>
      </c>
      <c r="G111" s="398">
        <f t="shared" si="268"/>
        <v>0</v>
      </c>
      <c r="H111" s="574">
        <f t="shared" si="268"/>
        <v>0</v>
      </c>
      <c r="I111" s="461">
        <f t="shared" si="269"/>
        <v>0</v>
      </c>
      <c r="J111" s="192"/>
      <c r="K111" s="193"/>
      <c r="L111" s="199"/>
      <c r="M111" s="193"/>
      <c r="N111" s="193"/>
      <c r="O111" s="193"/>
      <c r="P111" s="193"/>
      <c r="Q111" s="444"/>
      <c r="R111" s="538">
        <f t="shared" si="207"/>
        <v>0</v>
      </c>
      <c r="S111" s="444"/>
      <c r="T111" s="193"/>
      <c r="U111" s="194"/>
      <c r="V111" s="492"/>
      <c r="W111" s="192"/>
      <c r="X111" s="195"/>
    </row>
    <row r="112" spans="1:25" s="209" customFormat="1" hidden="1">
      <c r="A112" s="127" t="s">
        <v>226</v>
      </c>
      <c r="B112" s="189" t="s">
        <v>660</v>
      </c>
      <c r="C112" s="202"/>
      <c r="D112" s="260" t="s">
        <v>227</v>
      </c>
      <c r="E112" s="285"/>
      <c r="F112" s="398">
        <f>SUM(K112:W112)</f>
        <v>0</v>
      </c>
      <c r="G112" s="398">
        <f t="shared" si="268"/>
        <v>0</v>
      </c>
      <c r="H112" s="574">
        <f t="shared" si="268"/>
        <v>0</v>
      </c>
      <c r="I112" s="461">
        <f t="shared" si="269"/>
        <v>0</v>
      </c>
      <c r="J112" s="192"/>
      <c r="K112" s="193"/>
      <c r="L112" s="199"/>
      <c r="M112" s="193"/>
      <c r="N112" s="193"/>
      <c r="O112" s="193"/>
      <c r="P112" s="193"/>
      <c r="Q112" s="444"/>
      <c r="R112" s="538">
        <f t="shared" si="207"/>
        <v>0</v>
      </c>
      <c r="S112" s="444"/>
      <c r="T112" s="193"/>
      <c r="U112" s="194"/>
      <c r="V112" s="492"/>
      <c r="W112" s="192"/>
      <c r="X112" s="195"/>
    </row>
    <row r="113" spans="1:24" s="41" customFormat="1" ht="27.75" hidden="1" customHeight="1">
      <c r="A113" s="127" t="s">
        <v>228</v>
      </c>
      <c r="B113" s="108" t="s">
        <v>661</v>
      </c>
      <c r="C113" s="820" t="s">
        <v>353</v>
      </c>
      <c r="D113" s="821"/>
      <c r="E113" s="821"/>
      <c r="F113" s="408">
        <f>SUM(K113:W113)</f>
        <v>0</v>
      </c>
      <c r="G113" s="408">
        <f t="shared" si="268"/>
        <v>0</v>
      </c>
      <c r="H113" s="584">
        <f t="shared" si="268"/>
        <v>0</v>
      </c>
      <c r="I113" s="473">
        <f t="shared" si="269"/>
        <v>0</v>
      </c>
      <c r="J113" s="113"/>
      <c r="K113" s="111"/>
      <c r="L113" s="110"/>
      <c r="M113" s="111"/>
      <c r="N113" s="111"/>
      <c r="O113" s="111"/>
      <c r="P113" s="111"/>
      <c r="Q113" s="449"/>
      <c r="R113" s="543">
        <f t="shared" si="207"/>
        <v>0</v>
      </c>
      <c r="S113" s="449"/>
      <c r="T113" s="111"/>
      <c r="U113" s="114"/>
      <c r="V113" s="491"/>
      <c r="W113" s="113"/>
      <c r="X113" s="115"/>
    </row>
    <row r="114" spans="1:24" s="41" customFormat="1" hidden="1">
      <c r="A114" s="127" t="s">
        <v>229</v>
      </c>
      <c r="B114" s="108" t="s">
        <v>662</v>
      </c>
      <c r="C114" s="820" t="s">
        <v>804</v>
      </c>
      <c r="D114" s="821"/>
      <c r="E114" s="821"/>
      <c r="F114" s="408">
        <f>F115+F116+F117+F118+F119+F120+F121+F122+F123+F124</f>
        <v>0</v>
      </c>
      <c r="G114" s="408">
        <f>G115+G116+G117+G118+G119+G120+G121+G122+G123+G124</f>
        <v>0</v>
      </c>
      <c r="H114" s="584">
        <f>H115+H116+H117+H118+H119+H120+H121+H122+H123+H124</f>
        <v>0</v>
      </c>
      <c r="I114" s="473">
        <f>I115+I116+I117+I118+I119+I120+I121+I122+I123+I124</f>
        <v>0</v>
      </c>
      <c r="J114" s="113">
        <f t="shared" ref="J114:K114" si="270">J115+J116+J117+J118+J119+J120+J121+J122+J123+J124</f>
        <v>0</v>
      </c>
      <c r="K114" s="111">
        <f t="shared" si="270"/>
        <v>0</v>
      </c>
      <c r="L114" s="110">
        <f t="shared" ref="L114:X114" si="271">L115+L116+L117+L118+L119+L120+L121+L122+L123+L124</f>
        <v>0</v>
      </c>
      <c r="M114" s="111">
        <f t="shared" si="271"/>
        <v>0</v>
      </c>
      <c r="N114" s="111">
        <f t="shared" si="271"/>
        <v>0</v>
      </c>
      <c r="O114" s="111">
        <f t="shared" si="271"/>
        <v>0</v>
      </c>
      <c r="P114" s="111">
        <f t="shared" si="271"/>
        <v>0</v>
      </c>
      <c r="Q114" s="449">
        <f t="shared" ref="Q114" si="272">Q115+Q116+Q117+Q118+Q119+Q120+Q121+Q122+Q123+Q124</f>
        <v>0</v>
      </c>
      <c r="R114" s="543">
        <f t="shared" si="207"/>
        <v>0</v>
      </c>
      <c r="S114" s="449">
        <f t="shared" si="271"/>
        <v>0</v>
      </c>
      <c r="T114" s="111">
        <f t="shared" si="271"/>
        <v>0</v>
      </c>
      <c r="U114" s="114">
        <f t="shared" si="271"/>
        <v>0</v>
      </c>
      <c r="V114" s="491">
        <f t="shared" si="271"/>
        <v>0</v>
      </c>
      <c r="W114" s="113">
        <f t="shared" si="271"/>
        <v>0</v>
      </c>
      <c r="X114" s="115">
        <f t="shared" si="271"/>
        <v>0</v>
      </c>
    </row>
    <row r="115" spans="1:24" hidden="1">
      <c r="B115" s="55"/>
      <c r="C115" s="2"/>
      <c r="D115" s="764" t="s">
        <v>370</v>
      </c>
      <c r="E115" s="764"/>
      <c r="F115" s="406">
        <f t="shared" ref="F115:F124" si="273">SUM(K115:W115)</f>
        <v>0</v>
      </c>
      <c r="G115" s="406">
        <f t="shared" ref="G115:H124" si="274">SUM(K115:W115)</f>
        <v>0</v>
      </c>
      <c r="H115" s="582">
        <f t="shared" si="274"/>
        <v>0</v>
      </c>
      <c r="I115" s="471">
        <f t="shared" ref="I115:I124" si="275">SUM(L115:X115)</f>
        <v>0</v>
      </c>
      <c r="J115" s="42"/>
      <c r="K115" s="1"/>
      <c r="L115" s="75"/>
      <c r="M115" s="1"/>
      <c r="N115" s="1"/>
      <c r="O115" s="1"/>
      <c r="P115" s="1"/>
      <c r="Q115" s="447"/>
      <c r="R115" s="541">
        <f t="shared" si="207"/>
        <v>0</v>
      </c>
      <c r="S115" s="447"/>
      <c r="T115" s="1"/>
      <c r="U115" s="81"/>
      <c r="V115" s="490"/>
      <c r="W115" s="42"/>
      <c r="X115" s="44"/>
    </row>
    <row r="116" spans="1:24" hidden="1">
      <c r="B116" s="55"/>
      <c r="C116" s="2"/>
      <c r="D116" s="764" t="s">
        <v>506</v>
      </c>
      <c r="E116" s="764"/>
      <c r="F116" s="406">
        <f t="shared" si="273"/>
        <v>0</v>
      </c>
      <c r="G116" s="406">
        <f t="shared" si="274"/>
        <v>0</v>
      </c>
      <c r="H116" s="582">
        <f t="shared" si="274"/>
        <v>0</v>
      </c>
      <c r="I116" s="471">
        <f t="shared" si="275"/>
        <v>0</v>
      </c>
      <c r="J116" s="42"/>
      <c r="K116" s="1"/>
      <c r="L116" s="75"/>
      <c r="M116" s="1"/>
      <c r="N116" s="1"/>
      <c r="O116" s="1"/>
      <c r="P116" s="1"/>
      <c r="Q116" s="447"/>
      <c r="R116" s="541">
        <f t="shared" si="207"/>
        <v>0</v>
      </c>
      <c r="S116" s="447"/>
      <c r="T116" s="1"/>
      <c r="U116" s="81"/>
      <c r="V116" s="490"/>
      <c r="W116" s="42"/>
      <c r="X116" s="44"/>
    </row>
    <row r="117" spans="1:24" hidden="1">
      <c r="B117" s="55"/>
      <c r="C117" s="2"/>
      <c r="D117" s="764" t="s">
        <v>507</v>
      </c>
      <c r="E117" s="764"/>
      <c r="F117" s="406">
        <f t="shared" si="273"/>
        <v>0</v>
      </c>
      <c r="G117" s="406">
        <f t="shared" si="274"/>
        <v>0</v>
      </c>
      <c r="H117" s="582">
        <f t="shared" si="274"/>
        <v>0</v>
      </c>
      <c r="I117" s="471">
        <f t="shared" si="275"/>
        <v>0</v>
      </c>
      <c r="J117" s="42"/>
      <c r="K117" s="1"/>
      <c r="L117" s="75"/>
      <c r="M117" s="1"/>
      <c r="N117" s="1"/>
      <c r="O117" s="1"/>
      <c r="P117" s="1"/>
      <c r="Q117" s="447"/>
      <c r="R117" s="541">
        <f t="shared" si="207"/>
        <v>0</v>
      </c>
      <c r="S117" s="447"/>
      <c r="T117" s="1"/>
      <c r="U117" s="81"/>
      <c r="V117" s="490"/>
      <c r="W117" s="42"/>
      <c r="X117" s="44"/>
    </row>
    <row r="118" spans="1:24" hidden="1">
      <c r="B118" s="55"/>
      <c r="C118" s="2"/>
      <c r="D118" s="764" t="s">
        <v>508</v>
      </c>
      <c r="E118" s="764"/>
      <c r="F118" s="406">
        <f t="shared" si="273"/>
        <v>0</v>
      </c>
      <c r="G118" s="406">
        <f t="shared" si="274"/>
        <v>0</v>
      </c>
      <c r="H118" s="582">
        <f t="shared" si="274"/>
        <v>0</v>
      </c>
      <c r="I118" s="471">
        <f t="shared" si="275"/>
        <v>0</v>
      </c>
      <c r="J118" s="42"/>
      <c r="K118" s="1"/>
      <c r="L118" s="75"/>
      <c r="M118" s="1"/>
      <c r="N118" s="1"/>
      <c r="O118" s="1"/>
      <c r="P118" s="1"/>
      <c r="Q118" s="447"/>
      <c r="R118" s="541">
        <f t="shared" si="207"/>
        <v>0</v>
      </c>
      <c r="S118" s="447"/>
      <c r="T118" s="1"/>
      <c r="U118" s="81"/>
      <c r="V118" s="490"/>
      <c r="W118" s="42"/>
      <c r="X118" s="44"/>
    </row>
    <row r="119" spans="1:24" hidden="1">
      <c r="B119" s="55"/>
      <c r="C119" s="2"/>
      <c r="D119" s="764" t="s">
        <v>509</v>
      </c>
      <c r="E119" s="764"/>
      <c r="F119" s="406">
        <f t="shared" si="273"/>
        <v>0</v>
      </c>
      <c r="G119" s="406">
        <f t="shared" si="274"/>
        <v>0</v>
      </c>
      <c r="H119" s="582">
        <f t="shared" si="274"/>
        <v>0</v>
      </c>
      <c r="I119" s="471">
        <f t="shared" si="275"/>
        <v>0</v>
      </c>
      <c r="J119" s="42"/>
      <c r="K119" s="1"/>
      <c r="L119" s="75"/>
      <c r="M119" s="1"/>
      <c r="N119" s="1"/>
      <c r="O119" s="1"/>
      <c r="P119" s="1"/>
      <c r="Q119" s="447"/>
      <c r="R119" s="541">
        <f t="shared" si="207"/>
        <v>0</v>
      </c>
      <c r="S119" s="447"/>
      <c r="T119" s="1"/>
      <c r="U119" s="81"/>
      <c r="V119" s="490"/>
      <c r="W119" s="42"/>
      <c r="X119" s="44"/>
    </row>
    <row r="120" spans="1:24" hidden="1">
      <c r="B120" s="55"/>
      <c r="C120" s="2"/>
      <c r="D120" s="764" t="s">
        <v>510</v>
      </c>
      <c r="E120" s="764"/>
      <c r="F120" s="406">
        <f t="shared" si="273"/>
        <v>0</v>
      </c>
      <c r="G120" s="406">
        <f t="shared" si="274"/>
        <v>0</v>
      </c>
      <c r="H120" s="582">
        <f t="shared" si="274"/>
        <v>0</v>
      </c>
      <c r="I120" s="471">
        <f t="shared" si="275"/>
        <v>0</v>
      </c>
      <c r="J120" s="42"/>
      <c r="K120" s="1"/>
      <c r="L120" s="75"/>
      <c r="M120" s="1"/>
      <c r="N120" s="1"/>
      <c r="O120" s="1"/>
      <c r="P120" s="1"/>
      <c r="Q120" s="447"/>
      <c r="R120" s="541">
        <f t="shared" si="207"/>
        <v>0</v>
      </c>
      <c r="S120" s="447"/>
      <c r="T120" s="1"/>
      <c r="U120" s="81"/>
      <c r="V120" s="490"/>
      <c r="W120" s="42"/>
      <c r="X120" s="44"/>
    </row>
    <row r="121" spans="1:24" ht="25.5" hidden="1" customHeight="1">
      <c r="B121" s="55"/>
      <c r="C121" s="2"/>
      <c r="D121" s="735" t="s">
        <v>511</v>
      </c>
      <c r="E121" s="735"/>
      <c r="F121" s="409">
        <f t="shared" si="273"/>
        <v>0</v>
      </c>
      <c r="G121" s="409">
        <f t="shared" si="274"/>
        <v>0</v>
      </c>
      <c r="H121" s="585">
        <f t="shared" si="274"/>
        <v>0</v>
      </c>
      <c r="I121" s="474">
        <f t="shared" si="275"/>
        <v>0</v>
      </c>
      <c r="J121" s="42"/>
      <c r="K121" s="1"/>
      <c r="L121" s="75"/>
      <c r="M121" s="1"/>
      <c r="N121" s="1"/>
      <c r="O121" s="1"/>
      <c r="P121" s="1"/>
      <c r="Q121" s="447"/>
      <c r="R121" s="541">
        <f t="shared" si="207"/>
        <v>0</v>
      </c>
      <c r="S121" s="447"/>
      <c r="T121" s="1"/>
      <c r="U121" s="81"/>
      <c r="V121" s="490"/>
      <c r="W121" s="42"/>
      <c r="X121" s="44"/>
    </row>
    <row r="122" spans="1:24" hidden="1">
      <c r="B122" s="55"/>
      <c r="C122" s="2"/>
      <c r="D122" s="764" t="s">
        <v>805</v>
      </c>
      <c r="E122" s="764"/>
      <c r="F122" s="406">
        <f t="shared" si="273"/>
        <v>0</v>
      </c>
      <c r="G122" s="406">
        <f t="shared" si="274"/>
        <v>0</v>
      </c>
      <c r="H122" s="582">
        <f t="shared" si="274"/>
        <v>0</v>
      </c>
      <c r="I122" s="471">
        <f t="shared" si="275"/>
        <v>0</v>
      </c>
      <c r="J122" s="42"/>
      <c r="K122" s="1"/>
      <c r="L122" s="75"/>
      <c r="M122" s="1"/>
      <c r="N122" s="1"/>
      <c r="O122" s="1"/>
      <c r="P122" s="1"/>
      <c r="Q122" s="447"/>
      <c r="R122" s="541">
        <f t="shared" si="207"/>
        <v>0</v>
      </c>
      <c r="S122" s="447"/>
      <c r="T122" s="1"/>
      <c r="U122" s="81"/>
      <c r="V122" s="490"/>
      <c r="W122" s="42"/>
      <c r="X122" s="44"/>
    </row>
    <row r="123" spans="1:24" ht="25.5" hidden="1" customHeight="1">
      <c r="B123" s="55"/>
      <c r="C123" s="2"/>
      <c r="D123" s="735" t="s">
        <v>512</v>
      </c>
      <c r="E123" s="735"/>
      <c r="F123" s="409">
        <f t="shared" si="273"/>
        <v>0</v>
      </c>
      <c r="G123" s="409">
        <f t="shared" si="274"/>
        <v>0</v>
      </c>
      <c r="H123" s="585">
        <f t="shared" si="274"/>
        <v>0</v>
      </c>
      <c r="I123" s="474">
        <f t="shared" si="275"/>
        <v>0</v>
      </c>
      <c r="J123" s="42"/>
      <c r="K123" s="1"/>
      <c r="L123" s="75"/>
      <c r="M123" s="1"/>
      <c r="N123" s="1"/>
      <c r="O123" s="1"/>
      <c r="P123" s="1"/>
      <c r="Q123" s="447"/>
      <c r="R123" s="541">
        <f t="shared" si="207"/>
        <v>0</v>
      </c>
      <c r="S123" s="447"/>
      <c r="T123" s="1"/>
      <c r="U123" s="81"/>
      <c r="V123" s="490"/>
      <c r="W123" s="42"/>
      <c r="X123" s="44"/>
    </row>
    <row r="124" spans="1:24" ht="25.5" hidden="1" customHeight="1">
      <c r="B124" s="55"/>
      <c r="C124" s="2"/>
      <c r="D124" s="735" t="s">
        <v>513</v>
      </c>
      <c r="E124" s="735"/>
      <c r="F124" s="409">
        <f t="shared" si="273"/>
        <v>0</v>
      </c>
      <c r="G124" s="409">
        <f t="shared" si="274"/>
        <v>0</v>
      </c>
      <c r="H124" s="585">
        <f t="shared" si="274"/>
        <v>0</v>
      </c>
      <c r="I124" s="474">
        <f t="shared" si="275"/>
        <v>0</v>
      </c>
      <c r="J124" s="42"/>
      <c r="K124" s="1"/>
      <c r="L124" s="75"/>
      <c r="M124" s="1"/>
      <c r="N124" s="1"/>
      <c r="O124" s="1"/>
      <c r="P124" s="1"/>
      <c r="Q124" s="447"/>
      <c r="R124" s="541">
        <f t="shared" si="207"/>
        <v>0</v>
      </c>
      <c r="S124" s="447"/>
      <c r="T124" s="1"/>
      <c r="U124" s="81"/>
      <c r="V124" s="490"/>
      <c r="W124" s="42"/>
      <c r="X124" s="44"/>
    </row>
    <row r="125" spans="1:24" s="41" customFormat="1" ht="15" hidden="1" customHeight="1">
      <c r="A125" s="127" t="s">
        <v>230</v>
      </c>
      <c r="B125" s="108" t="s">
        <v>663</v>
      </c>
      <c r="C125" s="820" t="s">
        <v>806</v>
      </c>
      <c r="D125" s="821"/>
      <c r="E125" s="821"/>
      <c r="F125" s="408">
        <f>F126+F127+F128+F129+F130+F131+F132+F133+F134+F135</f>
        <v>0</v>
      </c>
      <c r="G125" s="408">
        <f>G126+G127+G128+G129+G130+G131+G132+G133+G134+G135</f>
        <v>0</v>
      </c>
      <c r="H125" s="584">
        <f>H126+H127+H128+H129+H130+H131+H132+H133+H134+H135</f>
        <v>0</v>
      </c>
      <c r="I125" s="473">
        <f>I126+I127+I128+I129+I130+I131+I132+I133+I134+I135</f>
        <v>0</v>
      </c>
      <c r="J125" s="113">
        <f t="shared" ref="J125:K125" si="276">J126+J127+J128+J129+J130+J131+J132+J133+J134+J135</f>
        <v>0</v>
      </c>
      <c r="K125" s="111">
        <f t="shared" si="276"/>
        <v>0</v>
      </c>
      <c r="L125" s="110">
        <f t="shared" ref="L125:X125" si="277">L126+L127+L128+L129+L130+L131+L132+L133+L134+L135</f>
        <v>0</v>
      </c>
      <c r="M125" s="111">
        <f t="shared" si="277"/>
        <v>0</v>
      </c>
      <c r="N125" s="111">
        <f t="shared" si="277"/>
        <v>0</v>
      </c>
      <c r="O125" s="111">
        <f t="shared" si="277"/>
        <v>0</v>
      </c>
      <c r="P125" s="111">
        <f t="shared" si="277"/>
        <v>0</v>
      </c>
      <c r="Q125" s="449">
        <f t="shared" ref="Q125" si="278">Q126+Q127+Q128+Q129+Q130+Q131+Q132+Q133+Q134+Q135</f>
        <v>0</v>
      </c>
      <c r="R125" s="543">
        <f t="shared" si="207"/>
        <v>0</v>
      </c>
      <c r="S125" s="449">
        <f t="shared" si="277"/>
        <v>0</v>
      </c>
      <c r="T125" s="111">
        <f t="shared" si="277"/>
        <v>0</v>
      </c>
      <c r="U125" s="114">
        <f t="shared" si="277"/>
        <v>0</v>
      </c>
      <c r="V125" s="491">
        <f t="shared" si="277"/>
        <v>0</v>
      </c>
      <c r="W125" s="113">
        <f t="shared" si="277"/>
        <v>0</v>
      </c>
      <c r="X125" s="115">
        <f t="shared" si="277"/>
        <v>0</v>
      </c>
    </row>
    <row r="126" spans="1:24" hidden="1">
      <c r="B126" s="55"/>
      <c r="C126" s="2"/>
      <c r="D126" s="764" t="s">
        <v>369</v>
      </c>
      <c r="E126" s="764"/>
      <c r="F126" s="406">
        <f t="shared" ref="F126:F135" si="279">SUM(K126:W126)</f>
        <v>0</v>
      </c>
      <c r="G126" s="406">
        <f t="shared" ref="G126:H135" si="280">SUM(K126:W126)</f>
        <v>0</v>
      </c>
      <c r="H126" s="582">
        <f t="shared" si="280"/>
        <v>0</v>
      </c>
      <c r="I126" s="471">
        <f t="shared" ref="I126:I135" si="281">SUM(L126:X126)</f>
        <v>0</v>
      </c>
      <c r="J126" s="42"/>
      <c r="K126" s="1"/>
      <c r="L126" s="75"/>
      <c r="M126" s="1"/>
      <c r="N126" s="1"/>
      <c r="O126" s="1"/>
      <c r="P126" s="1"/>
      <c r="Q126" s="447"/>
      <c r="R126" s="541">
        <f t="shared" si="207"/>
        <v>0</v>
      </c>
      <c r="S126" s="447"/>
      <c r="T126" s="1"/>
      <c r="U126" s="81"/>
      <c r="V126" s="490"/>
      <c r="W126" s="42"/>
      <c r="X126" s="44"/>
    </row>
    <row r="127" spans="1:24" hidden="1">
      <c r="B127" s="55"/>
      <c r="C127" s="2"/>
      <c r="D127" s="764" t="s">
        <v>514</v>
      </c>
      <c r="E127" s="764"/>
      <c r="F127" s="406">
        <f t="shared" si="279"/>
        <v>0</v>
      </c>
      <c r="G127" s="406">
        <f t="shared" si="280"/>
        <v>0</v>
      </c>
      <c r="H127" s="582">
        <f t="shared" si="280"/>
        <v>0</v>
      </c>
      <c r="I127" s="471">
        <f t="shared" si="281"/>
        <v>0</v>
      </c>
      <c r="J127" s="42"/>
      <c r="K127" s="1"/>
      <c r="L127" s="75"/>
      <c r="M127" s="1"/>
      <c r="N127" s="1"/>
      <c r="O127" s="1"/>
      <c r="P127" s="1"/>
      <c r="Q127" s="447"/>
      <c r="R127" s="541">
        <f t="shared" si="207"/>
        <v>0</v>
      </c>
      <c r="S127" s="447"/>
      <c r="T127" s="1"/>
      <c r="U127" s="81"/>
      <c r="V127" s="490"/>
      <c r="W127" s="42"/>
      <c r="X127" s="44"/>
    </row>
    <row r="128" spans="1:24" hidden="1">
      <c r="B128" s="55"/>
      <c r="C128" s="2"/>
      <c r="D128" s="764" t="s">
        <v>516</v>
      </c>
      <c r="E128" s="764"/>
      <c r="F128" s="406">
        <f t="shared" si="279"/>
        <v>0</v>
      </c>
      <c r="G128" s="406">
        <f t="shared" si="280"/>
        <v>0</v>
      </c>
      <c r="H128" s="582">
        <f t="shared" si="280"/>
        <v>0</v>
      </c>
      <c r="I128" s="471">
        <f t="shared" si="281"/>
        <v>0</v>
      </c>
      <c r="J128" s="42"/>
      <c r="K128" s="1"/>
      <c r="L128" s="75"/>
      <c r="M128" s="1"/>
      <c r="N128" s="1"/>
      <c r="O128" s="1"/>
      <c r="P128" s="1"/>
      <c r="Q128" s="447"/>
      <c r="R128" s="541">
        <f t="shared" si="207"/>
        <v>0</v>
      </c>
      <c r="S128" s="447"/>
      <c r="T128" s="1"/>
      <c r="U128" s="81"/>
      <c r="V128" s="490"/>
      <c r="W128" s="42"/>
      <c r="X128" s="44"/>
    </row>
    <row r="129" spans="1:24" hidden="1">
      <c r="B129" s="55"/>
      <c r="C129" s="2"/>
      <c r="D129" s="764" t="s">
        <v>808</v>
      </c>
      <c r="E129" s="764"/>
      <c r="F129" s="406">
        <f t="shared" si="279"/>
        <v>0</v>
      </c>
      <c r="G129" s="406">
        <f t="shared" si="280"/>
        <v>0</v>
      </c>
      <c r="H129" s="582">
        <f t="shared" si="280"/>
        <v>0</v>
      </c>
      <c r="I129" s="471">
        <f t="shared" si="281"/>
        <v>0</v>
      </c>
      <c r="J129" s="42"/>
      <c r="K129" s="1"/>
      <c r="L129" s="75"/>
      <c r="M129" s="1"/>
      <c r="N129" s="1"/>
      <c r="O129" s="1"/>
      <c r="P129" s="1"/>
      <c r="Q129" s="447"/>
      <c r="R129" s="541">
        <f t="shared" si="207"/>
        <v>0</v>
      </c>
      <c r="S129" s="447"/>
      <c r="T129" s="1"/>
      <c r="U129" s="81"/>
      <c r="V129" s="490"/>
      <c r="W129" s="42"/>
      <c r="X129" s="44"/>
    </row>
    <row r="130" spans="1:24" hidden="1">
      <c r="B130" s="55"/>
      <c r="C130" s="2"/>
      <c r="D130" s="764" t="s">
        <v>521</v>
      </c>
      <c r="E130" s="764"/>
      <c r="F130" s="406">
        <f t="shared" si="279"/>
        <v>0</v>
      </c>
      <c r="G130" s="406">
        <f t="shared" si="280"/>
        <v>0</v>
      </c>
      <c r="H130" s="582">
        <f t="shared" si="280"/>
        <v>0</v>
      </c>
      <c r="I130" s="471">
        <f t="shared" si="281"/>
        <v>0</v>
      </c>
      <c r="J130" s="42"/>
      <c r="K130" s="1"/>
      <c r="L130" s="75"/>
      <c r="M130" s="1"/>
      <c r="N130" s="1"/>
      <c r="O130" s="1"/>
      <c r="P130" s="1"/>
      <c r="Q130" s="447"/>
      <c r="R130" s="541">
        <f t="shared" si="207"/>
        <v>0</v>
      </c>
      <c r="S130" s="447"/>
      <c r="T130" s="1"/>
      <c r="U130" s="81"/>
      <c r="V130" s="490"/>
      <c r="W130" s="42"/>
      <c r="X130" s="44"/>
    </row>
    <row r="131" spans="1:24" hidden="1">
      <c r="B131" s="55"/>
      <c r="C131" s="2"/>
      <c r="D131" s="764" t="s">
        <v>519</v>
      </c>
      <c r="E131" s="764"/>
      <c r="F131" s="406">
        <f t="shared" si="279"/>
        <v>0</v>
      </c>
      <c r="G131" s="406">
        <f t="shared" si="280"/>
        <v>0</v>
      </c>
      <c r="H131" s="582">
        <f t="shared" si="280"/>
        <v>0</v>
      </c>
      <c r="I131" s="471">
        <f t="shared" si="281"/>
        <v>0</v>
      </c>
      <c r="J131" s="42"/>
      <c r="K131" s="1"/>
      <c r="L131" s="75"/>
      <c r="M131" s="1"/>
      <c r="N131" s="1"/>
      <c r="O131" s="1"/>
      <c r="P131" s="1"/>
      <c r="Q131" s="447"/>
      <c r="R131" s="541">
        <f t="shared" si="207"/>
        <v>0</v>
      </c>
      <c r="S131" s="447"/>
      <c r="T131" s="1"/>
      <c r="U131" s="81"/>
      <c r="V131" s="490"/>
      <c r="W131" s="42"/>
      <c r="X131" s="44"/>
    </row>
    <row r="132" spans="1:24" ht="25.5" hidden="1" customHeight="1">
      <c r="B132" s="55"/>
      <c r="C132" s="2"/>
      <c r="D132" s="735" t="s">
        <v>523</v>
      </c>
      <c r="E132" s="735"/>
      <c r="F132" s="409">
        <f t="shared" si="279"/>
        <v>0</v>
      </c>
      <c r="G132" s="409">
        <f t="shared" si="280"/>
        <v>0</v>
      </c>
      <c r="H132" s="585">
        <f t="shared" si="280"/>
        <v>0</v>
      </c>
      <c r="I132" s="474">
        <f t="shared" si="281"/>
        <v>0</v>
      </c>
      <c r="J132" s="42"/>
      <c r="K132" s="1"/>
      <c r="L132" s="75"/>
      <c r="M132" s="1"/>
      <c r="N132" s="1"/>
      <c r="O132" s="1"/>
      <c r="P132" s="1"/>
      <c r="Q132" s="447"/>
      <c r="R132" s="541">
        <f t="shared" si="207"/>
        <v>0</v>
      </c>
      <c r="S132" s="447"/>
      <c r="T132" s="1"/>
      <c r="U132" s="81"/>
      <c r="V132" s="490"/>
      <c r="W132" s="42"/>
      <c r="X132" s="44"/>
    </row>
    <row r="133" spans="1:24" hidden="1">
      <c r="B133" s="55"/>
      <c r="C133" s="2"/>
      <c r="D133" s="764" t="s">
        <v>807</v>
      </c>
      <c r="E133" s="764"/>
      <c r="F133" s="406">
        <f t="shared" si="279"/>
        <v>0</v>
      </c>
      <c r="G133" s="406">
        <f t="shared" si="280"/>
        <v>0</v>
      </c>
      <c r="H133" s="582">
        <f t="shared" si="280"/>
        <v>0</v>
      </c>
      <c r="I133" s="471">
        <f t="shared" si="281"/>
        <v>0</v>
      </c>
      <c r="J133" s="42"/>
      <c r="K133" s="1"/>
      <c r="L133" s="75"/>
      <c r="M133" s="1"/>
      <c r="N133" s="1"/>
      <c r="O133" s="1"/>
      <c r="P133" s="1"/>
      <c r="Q133" s="447"/>
      <c r="R133" s="541">
        <f t="shared" si="207"/>
        <v>0</v>
      </c>
      <c r="S133" s="447"/>
      <c r="T133" s="1"/>
      <c r="U133" s="81"/>
      <c r="V133" s="490"/>
      <c r="W133" s="42"/>
      <c r="X133" s="44"/>
    </row>
    <row r="134" spans="1:24" ht="25.5" hidden="1" customHeight="1">
      <c r="B134" s="55"/>
      <c r="C134" s="2"/>
      <c r="D134" s="735" t="s">
        <v>526</v>
      </c>
      <c r="E134" s="735"/>
      <c r="F134" s="409">
        <f t="shared" si="279"/>
        <v>0</v>
      </c>
      <c r="G134" s="409">
        <f t="shared" si="280"/>
        <v>0</v>
      </c>
      <c r="H134" s="585">
        <f t="shared" si="280"/>
        <v>0</v>
      </c>
      <c r="I134" s="474">
        <f t="shared" si="281"/>
        <v>0</v>
      </c>
      <c r="J134" s="42"/>
      <c r="K134" s="1"/>
      <c r="L134" s="75"/>
      <c r="M134" s="1"/>
      <c r="N134" s="1"/>
      <c r="O134" s="1"/>
      <c r="P134" s="1"/>
      <c r="Q134" s="447"/>
      <c r="R134" s="541">
        <f t="shared" si="207"/>
        <v>0</v>
      </c>
      <c r="S134" s="447"/>
      <c r="T134" s="1"/>
      <c r="U134" s="81"/>
      <c r="V134" s="490"/>
      <c r="W134" s="42"/>
      <c r="X134" s="44"/>
    </row>
    <row r="135" spans="1:24" ht="25.5" hidden="1" customHeight="1">
      <c r="B135" s="55"/>
      <c r="C135" s="2"/>
      <c r="D135" s="735" t="s">
        <v>528</v>
      </c>
      <c r="E135" s="735"/>
      <c r="F135" s="409">
        <f t="shared" si="279"/>
        <v>0</v>
      </c>
      <c r="G135" s="409">
        <f t="shared" si="280"/>
        <v>0</v>
      </c>
      <c r="H135" s="585">
        <f t="shared" si="280"/>
        <v>0</v>
      </c>
      <c r="I135" s="474">
        <f t="shared" si="281"/>
        <v>0</v>
      </c>
      <c r="J135" s="42"/>
      <c r="K135" s="1"/>
      <c r="L135" s="75"/>
      <c r="M135" s="1"/>
      <c r="N135" s="1"/>
      <c r="O135" s="1"/>
      <c r="P135" s="1"/>
      <c r="Q135" s="447"/>
      <c r="R135" s="541">
        <f t="shared" si="207"/>
        <v>0</v>
      </c>
      <c r="S135" s="447"/>
      <c r="T135" s="1"/>
      <c r="U135" s="81"/>
      <c r="V135" s="490"/>
      <c r="W135" s="42"/>
      <c r="X135" s="44"/>
    </row>
    <row r="136" spans="1:24" s="41" customFormat="1" hidden="1">
      <c r="A136" s="127" t="s">
        <v>231</v>
      </c>
      <c r="B136" s="108" t="s">
        <v>664</v>
      </c>
      <c r="C136" s="777" t="s">
        <v>232</v>
      </c>
      <c r="D136" s="778"/>
      <c r="E136" s="778"/>
      <c r="F136" s="410">
        <f>F137+F138+F139+F140+F141+F142+F143+F144+F145+F146</f>
        <v>0</v>
      </c>
      <c r="G136" s="410">
        <f>G137+G138+G139+G140+G141+G142+G143+G144+G145+G146</f>
        <v>0</v>
      </c>
      <c r="H136" s="586">
        <f>H137+H138+H139+H140+H141+H142+H143+H144+H145+H146</f>
        <v>0</v>
      </c>
      <c r="I136" s="475">
        <f>I137+I138+I139+I140+I141+I142+I143+I144+I145+I146</f>
        <v>0</v>
      </c>
      <c r="J136" s="113">
        <f t="shared" ref="J136:K136" si="282">J137+J138+J139+J140+J141+J142+J143+J144+J145+J146</f>
        <v>0</v>
      </c>
      <c r="K136" s="111">
        <f t="shared" si="282"/>
        <v>0</v>
      </c>
      <c r="L136" s="110">
        <f t="shared" ref="L136:X136" si="283">L137+L138+L139+L140+L141+L142+L143+L144+L145+L146</f>
        <v>0</v>
      </c>
      <c r="M136" s="111">
        <f t="shared" si="283"/>
        <v>0</v>
      </c>
      <c r="N136" s="111">
        <f t="shared" si="283"/>
        <v>0</v>
      </c>
      <c r="O136" s="111">
        <f t="shared" si="283"/>
        <v>0</v>
      </c>
      <c r="P136" s="111">
        <f t="shared" si="283"/>
        <v>0</v>
      </c>
      <c r="Q136" s="449">
        <f t="shared" ref="Q136" si="284">Q137+Q138+Q139+Q140+Q141+Q142+Q143+Q144+Q145+Q146</f>
        <v>0</v>
      </c>
      <c r="R136" s="543">
        <f t="shared" si="207"/>
        <v>0</v>
      </c>
      <c r="S136" s="449">
        <f t="shared" si="283"/>
        <v>0</v>
      </c>
      <c r="T136" s="111">
        <f t="shared" si="283"/>
        <v>0</v>
      </c>
      <c r="U136" s="114">
        <f t="shared" si="283"/>
        <v>0</v>
      </c>
      <c r="V136" s="491">
        <f t="shared" si="283"/>
        <v>0</v>
      </c>
      <c r="W136" s="113">
        <f t="shared" si="283"/>
        <v>0</v>
      </c>
      <c r="X136" s="115">
        <f t="shared" si="283"/>
        <v>0</v>
      </c>
    </row>
    <row r="137" spans="1:24" hidden="1">
      <c r="B137" s="55"/>
      <c r="C137" s="2"/>
      <c r="D137" s="764" t="s">
        <v>368</v>
      </c>
      <c r="E137" s="764"/>
      <c r="F137" s="406">
        <f t="shared" ref="F137:F146" si="285">SUM(K137:W137)</f>
        <v>0</v>
      </c>
      <c r="G137" s="406">
        <f t="shared" ref="G137:H146" si="286">SUM(K137:W137)</f>
        <v>0</v>
      </c>
      <c r="H137" s="582">
        <f t="shared" si="286"/>
        <v>0</v>
      </c>
      <c r="I137" s="471">
        <f t="shared" ref="I137:I146" si="287">SUM(L137:X137)</f>
        <v>0</v>
      </c>
      <c r="J137" s="42"/>
      <c r="K137" s="1"/>
      <c r="L137" s="75"/>
      <c r="M137" s="1"/>
      <c r="N137" s="1"/>
      <c r="O137" s="1"/>
      <c r="P137" s="1"/>
      <c r="Q137" s="447"/>
      <c r="R137" s="541">
        <f t="shared" ref="R137:R200" si="288">SUM(L137:Q137)</f>
        <v>0</v>
      </c>
      <c r="S137" s="447"/>
      <c r="T137" s="1"/>
      <c r="U137" s="81"/>
      <c r="V137" s="490"/>
      <c r="W137" s="42"/>
      <c r="X137" s="44"/>
    </row>
    <row r="138" spans="1:24" hidden="1">
      <c r="B138" s="55"/>
      <c r="C138" s="2"/>
      <c r="D138" s="764" t="s">
        <v>515</v>
      </c>
      <c r="E138" s="764"/>
      <c r="F138" s="406">
        <f t="shared" si="285"/>
        <v>0</v>
      </c>
      <c r="G138" s="406">
        <f t="shared" si="286"/>
        <v>0</v>
      </c>
      <c r="H138" s="582">
        <f t="shared" si="286"/>
        <v>0</v>
      </c>
      <c r="I138" s="471">
        <f t="shared" si="287"/>
        <v>0</v>
      </c>
      <c r="J138" s="42"/>
      <c r="K138" s="1"/>
      <c r="L138" s="75"/>
      <c r="M138" s="1"/>
      <c r="N138" s="1"/>
      <c r="O138" s="1"/>
      <c r="P138" s="1"/>
      <c r="Q138" s="447"/>
      <c r="R138" s="541">
        <f t="shared" si="288"/>
        <v>0</v>
      </c>
      <c r="S138" s="447"/>
      <c r="T138" s="1"/>
      <c r="U138" s="81"/>
      <c r="V138" s="490"/>
      <c r="W138" s="42"/>
      <c r="X138" s="44"/>
    </row>
    <row r="139" spans="1:24" hidden="1">
      <c r="B139" s="55"/>
      <c r="C139" s="2"/>
      <c r="D139" s="764" t="s">
        <v>517</v>
      </c>
      <c r="E139" s="764"/>
      <c r="F139" s="406">
        <f t="shared" si="285"/>
        <v>0</v>
      </c>
      <c r="G139" s="406">
        <f t="shared" si="286"/>
        <v>0</v>
      </c>
      <c r="H139" s="582">
        <f t="shared" si="286"/>
        <v>0</v>
      </c>
      <c r="I139" s="471">
        <f t="shared" si="287"/>
        <v>0</v>
      </c>
      <c r="J139" s="42"/>
      <c r="K139" s="1"/>
      <c r="L139" s="75"/>
      <c r="M139" s="1"/>
      <c r="N139" s="1"/>
      <c r="O139" s="1"/>
      <c r="P139" s="1"/>
      <c r="Q139" s="447"/>
      <c r="R139" s="541">
        <f t="shared" si="288"/>
        <v>0</v>
      </c>
      <c r="S139" s="447"/>
      <c r="T139" s="1"/>
      <c r="U139" s="81"/>
      <c r="V139" s="490"/>
      <c r="W139" s="42"/>
      <c r="X139" s="44"/>
    </row>
    <row r="140" spans="1:24" hidden="1">
      <c r="B140" s="55"/>
      <c r="C140" s="2"/>
      <c r="D140" s="764" t="s">
        <v>518</v>
      </c>
      <c r="E140" s="764"/>
      <c r="F140" s="406">
        <f t="shared" si="285"/>
        <v>0</v>
      </c>
      <c r="G140" s="406">
        <f t="shared" si="286"/>
        <v>0</v>
      </c>
      <c r="H140" s="582">
        <f t="shared" si="286"/>
        <v>0</v>
      </c>
      <c r="I140" s="471">
        <f t="shared" si="287"/>
        <v>0</v>
      </c>
      <c r="J140" s="42"/>
      <c r="K140" s="1"/>
      <c r="L140" s="75"/>
      <c r="M140" s="1"/>
      <c r="N140" s="1"/>
      <c r="O140" s="1"/>
      <c r="P140" s="1"/>
      <c r="Q140" s="447"/>
      <c r="R140" s="541">
        <f t="shared" si="288"/>
        <v>0</v>
      </c>
      <c r="S140" s="447"/>
      <c r="T140" s="1"/>
      <c r="U140" s="81"/>
      <c r="V140" s="490"/>
      <c r="W140" s="42"/>
      <c r="X140" s="44"/>
    </row>
    <row r="141" spans="1:24" hidden="1">
      <c r="B141" s="55"/>
      <c r="C141" s="2"/>
      <c r="D141" s="764" t="s">
        <v>522</v>
      </c>
      <c r="E141" s="764"/>
      <c r="F141" s="406">
        <f t="shared" si="285"/>
        <v>0</v>
      </c>
      <c r="G141" s="406">
        <f t="shared" si="286"/>
        <v>0</v>
      </c>
      <c r="H141" s="582">
        <f t="shared" si="286"/>
        <v>0</v>
      </c>
      <c r="I141" s="471">
        <f t="shared" si="287"/>
        <v>0</v>
      </c>
      <c r="J141" s="42"/>
      <c r="K141" s="1"/>
      <c r="L141" s="75"/>
      <c r="M141" s="1"/>
      <c r="N141" s="1"/>
      <c r="O141" s="1"/>
      <c r="P141" s="1"/>
      <c r="Q141" s="447"/>
      <c r="R141" s="541">
        <f t="shared" si="288"/>
        <v>0</v>
      </c>
      <c r="S141" s="447"/>
      <c r="T141" s="1"/>
      <c r="U141" s="81"/>
      <c r="V141" s="490"/>
      <c r="W141" s="42"/>
      <c r="X141" s="44"/>
    </row>
    <row r="142" spans="1:24" hidden="1">
      <c r="B142" s="55"/>
      <c r="C142" s="2"/>
      <c r="D142" s="764" t="s">
        <v>520</v>
      </c>
      <c r="E142" s="764"/>
      <c r="F142" s="406">
        <f t="shared" si="285"/>
        <v>0</v>
      </c>
      <c r="G142" s="406">
        <f t="shared" si="286"/>
        <v>0</v>
      </c>
      <c r="H142" s="582">
        <f t="shared" si="286"/>
        <v>0</v>
      </c>
      <c r="I142" s="471">
        <f t="shared" si="287"/>
        <v>0</v>
      </c>
      <c r="J142" s="42"/>
      <c r="K142" s="1"/>
      <c r="L142" s="75"/>
      <c r="M142" s="1"/>
      <c r="N142" s="1"/>
      <c r="O142" s="1"/>
      <c r="P142" s="1"/>
      <c r="Q142" s="447"/>
      <c r="R142" s="541">
        <f t="shared" si="288"/>
        <v>0</v>
      </c>
      <c r="S142" s="447"/>
      <c r="T142" s="1"/>
      <c r="U142" s="81"/>
      <c r="V142" s="490"/>
      <c r="W142" s="42"/>
      <c r="X142" s="44"/>
    </row>
    <row r="143" spans="1:24" ht="25.5" hidden="1" customHeight="1">
      <c r="B143" s="55"/>
      <c r="C143" s="2"/>
      <c r="D143" s="735" t="s">
        <v>524</v>
      </c>
      <c r="E143" s="735"/>
      <c r="F143" s="409">
        <f t="shared" si="285"/>
        <v>0</v>
      </c>
      <c r="G143" s="409">
        <f t="shared" si="286"/>
        <v>0</v>
      </c>
      <c r="H143" s="585">
        <f t="shared" si="286"/>
        <v>0</v>
      </c>
      <c r="I143" s="474">
        <f t="shared" si="287"/>
        <v>0</v>
      </c>
      <c r="J143" s="42"/>
      <c r="K143" s="1"/>
      <c r="L143" s="75"/>
      <c r="M143" s="1"/>
      <c r="N143" s="1"/>
      <c r="O143" s="1"/>
      <c r="P143" s="1"/>
      <c r="Q143" s="447"/>
      <c r="R143" s="541">
        <f t="shared" si="288"/>
        <v>0</v>
      </c>
      <c r="S143" s="447"/>
      <c r="T143" s="1"/>
      <c r="U143" s="81"/>
      <c r="V143" s="490"/>
      <c r="W143" s="42"/>
      <c r="X143" s="44"/>
    </row>
    <row r="144" spans="1:24" hidden="1">
      <c r="B144" s="55"/>
      <c r="C144" s="2"/>
      <c r="D144" s="764" t="s">
        <v>525</v>
      </c>
      <c r="E144" s="764"/>
      <c r="F144" s="406">
        <f t="shared" si="285"/>
        <v>0</v>
      </c>
      <c r="G144" s="406">
        <f t="shared" si="286"/>
        <v>0</v>
      </c>
      <c r="H144" s="582">
        <f t="shared" si="286"/>
        <v>0</v>
      </c>
      <c r="I144" s="471">
        <f t="shared" si="287"/>
        <v>0</v>
      </c>
      <c r="J144" s="42"/>
      <c r="K144" s="1"/>
      <c r="L144" s="75"/>
      <c r="M144" s="1"/>
      <c r="N144" s="1"/>
      <c r="O144" s="1"/>
      <c r="P144" s="1"/>
      <c r="Q144" s="447"/>
      <c r="R144" s="541">
        <f t="shared" si="288"/>
        <v>0</v>
      </c>
      <c r="S144" s="447"/>
      <c r="T144" s="1"/>
      <c r="U144" s="81"/>
      <c r="V144" s="490"/>
      <c r="W144" s="42"/>
      <c r="X144" s="44"/>
    </row>
    <row r="145" spans="1:24" ht="25.5" hidden="1" customHeight="1">
      <c r="B145" s="55"/>
      <c r="C145" s="2"/>
      <c r="D145" s="735" t="s">
        <v>527</v>
      </c>
      <c r="E145" s="735"/>
      <c r="F145" s="409">
        <f t="shared" si="285"/>
        <v>0</v>
      </c>
      <c r="G145" s="409">
        <f t="shared" si="286"/>
        <v>0</v>
      </c>
      <c r="H145" s="585">
        <f t="shared" si="286"/>
        <v>0</v>
      </c>
      <c r="I145" s="474">
        <f t="shared" si="287"/>
        <v>0</v>
      </c>
      <c r="J145" s="42"/>
      <c r="K145" s="1"/>
      <c r="L145" s="75"/>
      <c r="M145" s="1"/>
      <c r="N145" s="1"/>
      <c r="O145" s="1"/>
      <c r="P145" s="1"/>
      <c r="Q145" s="447"/>
      <c r="R145" s="541">
        <f t="shared" si="288"/>
        <v>0</v>
      </c>
      <c r="S145" s="447"/>
      <c r="T145" s="1"/>
      <c r="U145" s="81"/>
      <c r="V145" s="490"/>
      <c r="W145" s="42"/>
      <c r="X145" s="44"/>
    </row>
    <row r="146" spans="1:24" ht="25.5" hidden="1" customHeight="1">
      <c r="B146" s="55"/>
      <c r="C146" s="2"/>
      <c r="D146" s="735" t="s">
        <v>529</v>
      </c>
      <c r="E146" s="735"/>
      <c r="F146" s="409">
        <f t="shared" si="285"/>
        <v>0</v>
      </c>
      <c r="G146" s="409">
        <f t="shared" si="286"/>
        <v>0</v>
      </c>
      <c r="H146" s="585">
        <f t="shared" si="286"/>
        <v>0</v>
      </c>
      <c r="I146" s="474">
        <f t="shared" si="287"/>
        <v>0</v>
      </c>
      <c r="J146" s="42"/>
      <c r="K146" s="1"/>
      <c r="L146" s="75"/>
      <c r="M146" s="1"/>
      <c r="N146" s="1"/>
      <c r="O146" s="1"/>
      <c r="P146" s="1"/>
      <c r="Q146" s="447"/>
      <c r="R146" s="541">
        <f t="shared" si="288"/>
        <v>0</v>
      </c>
      <c r="S146" s="447"/>
      <c r="T146" s="1"/>
      <c r="U146" s="81"/>
      <c r="V146" s="490"/>
      <c r="W146" s="42"/>
      <c r="X146" s="44"/>
    </row>
    <row r="147" spans="1:24" s="41" customFormat="1" ht="27.75" hidden="1" customHeight="1">
      <c r="A147" s="127" t="s">
        <v>233</v>
      </c>
      <c r="B147" s="108" t="s">
        <v>665</v>
      </c>
      <c r="C147" s="820" t="s">
        <v>809</v>
      </c>
      <c r="D147" s="821"/>
      <c r="E147" s="821"/>
      <c r="F147" s="408">
        <f>F148+F149</f>
        <v>0</v>
      </c>
      <c r="G147" s="408">
        <f>G148+G149</f>
        <v>0</v>
      </c>
      <c r="H147" s="584">
        <f>H148+H149</f>
        <v>0</v>
      </c>
      <c r="I147" s="473">
        <f>I148+I149</f>
        <v>0</v>
      </c>
      <c r="J147" s="113">
        <f t="shared" ref="J147:K147" si="289">J148+J149</f>
        <v>0</v>
      </c>
      <c r="K147" s="111">
        <f t="shared" si="289"/>
        <v>0</v>
      </c>
      <c r="L147" s="110">
        <f t="shared" ref="L147:X147" si="290">L148+L149</f>
        <v>0</v>
      </c>
      <c r="M147" s="111">
        <f t="shared" si="290"/>
        <v>0</v>
      </c>
      <c r="N147" s="111">
        <f t="shared" si="290"/>
        <v>0</v>
      </c>
      <c r="O147" s="111">
        <f t="shared" si="290"/>
        <v>0</v>
      </c>
      <c r="P147" s="111">
        <f t="shared" si="290"/>
        <v>0</v>
      </c>
      <c r="Q147" s="449">
        <f t="shared" ref="Q147" si="291">Q148+Q149</f>
        <v>0</v>
      </c>
      <c r="R147" s="543">
        <f t="shared" si="288"/>
        <v>0</v>
      </c>
      <c r="S147" s="449">
        <f t="shared" si="290"/>
        <v>0</v>
      </c>
      <c r="T147" s="111">
        <f t="shared" si="290"/>
        <v>0</v>
      </c>
      <c r="U147" s="114">
        <f t="shared" si="290"/>
        <v>0</v>
      </c>
      <c r="V147" s="491">
        <f t="shared" si="290"/>
        <v>0</v>
      </c>
      <c r="W147" s="113">
        <f t="shared" si="290"/>
        <v>0</v>
      </c>
      <c r="X147" s="115">
        <f t="shared" si="290"/>
        <v>0</v>
      </c>
    </row>
    <row r="148" spans="1:24" hidden="1">
      <c r="B148" s="55"/>
      <c r="C148" s="2"/>
      <c r="D148" s="764" t="s">
        <v>531</v>
      </c>
      <c r="E148" s="764"/>
      <c r="F148" s="406">
        <f>SUM(K148:W148)</f>
        <v>0</v>
      </c>
      <c r="G148" s="406">
        <f>SUM(K148:W148)</f>
        <v>0</v>
      </c>
      <c r="H148" s="582">
        <f>SUM(L148:X148)</f>
        <v>0</v>
      </c>
      <c r="I148" s="471">
        <f t="shared" ref="I148:I149" si="292">SUM(L148:X148)</f>
        <v>0</v>
      </c>
      <c r="J148" s="42"/>
      <c r="K148" s="1"/>
      <c r="L148" s="75"/>
      <c r="M148" s="1"/>
      <c r="N148" s="1"/>
      <c r="O148" s="1"/>
      <c r="P148" s="1"/>
      <c r="Q148" s="447"/>
      <c r="R148" s="541">
        <f t="shared" si="288"/>
        <v>0</v>
      </c>
      <c r="S148" s="447"/>
      <c r="T148" s="1"/>
      <c r="U148" s="81"/>
      <c r="V148" s="490"/>
      <c r="W148" s="42"/>
      <c r="X148" s="44"/>
    </row>
    <row r="149" spans="1:24" ht="25.5" hidden="1" customHeight="1">
      <c r="B149" s="55"/>
      <c r="C149" s="2"/>
      <c r="D149" s="735" t="s">
        <v>530</v>
      </c>
      <c r="E149" s="735"/>
      <c r="F149" s="409">
        <f>SUM(K149:W149)</f>
        <v>0</v>
      </c>
      <c r="G149" s="409">
        <f>SUM(K149:W149)</f>
        <v>0</v>
      </c>
      <c r="H149" s="585">
        <f>SUM(L149:X149)</f>
        <v>0</v>
      </c>
      <c r="I149" s="474">
        <f t="shared" si="292"/>
        <v>0</v>
      </c>
      <c r="J149" s="42"/>
      <c r="K149" s="1"/>
      <c r="L149" s="75"/>
      <c r="M149" s="1"/>
      <c r="N149" s="1"/>
      <c r="O149" s="1"/>
      <c r="P149" s="1"/>
      <c r="Q149" s="447"/>
      <c r="R149" s="541">
        <f t="shared" si="288"/>
        <v>0</v>
      </c>
      <c r="S149" s="447"/>
      <c r="T149" s="1"/>
      <c r="U149" s="81"/>
      <c r="V149" s="490"/>
      <c r="W149" s="42"/>
      <c r="X149" s="44"/>
    </row>
    <row r="150" spans="1:24" s="41" customFormat="1" hidden="1">
      <c r="A150" s="127" t="s">
        <v>234</v>
      </c>
      <c r="B150" s="108" t="s">
        <v>667</v>
      </c>
      <c r="C150" s="820" t="s">
        <v>810</v>
      </c>
      <c r="D150" s="821"/>
      <c r="E150" s="821"/>
      <c r="F150" s="408">
        <f>F151+F152+F153+F154+F155+F156+F157+F158+F159+F160+F161</f>
        <v>0</v>
      </c>
      <c r="G150" s="408">
        <f>G151+G152+G153+G154+G155+G156+G157+G158+G159+G160+G161</f>
        <v>0</v>
      </c>
      <c r="H150" s="584">
        <f>H151+H152+H153+H154+H155+H156+H157+H158+H159+H160+H161</f>
        <v>0</v>
      </c>
      <c r="I150" s="473">
        <f>I151+I152+I153+I154+I155+I156+I157+I158+I159+I160+I161</f>
        <v>0</v>
      </c>
      <c r="J150" s="113">
        <f t="shared" ref="J150:K150" si="293">J151+J152+J153+J154+J155+J156+J157+J158+J159+J160+J161</f>
        <v>0</v>
      </c>
      <c r="K150" s="111">
        <f t="shared" si="293"/>
        <v>0</v>
      </c>
      <c r="L150" s="110">
        <f t="shared" ref="L150:X150" si="294">L151+L152+L153+L154+L155+L156+L157+L158+L159+L160+L161</f>
        <v>0</v>
      </c>
      <c r="M150" s="111">
        <f t="shared" si="294"/>
        <v>0</v>
      </c>
      <c r="N150" s="111">
        <f t="shared" si="294"/>
        <v>0</v>
      </c>
      <c r="O150" s="111">
        <f t="shared" si="294"/>
        <v>0</v>
      </c>
      <c r="P150" s="111">
        <f t="shared" si="294"/>
        <v>0</v>
      </c>
      <c r="Q150" s="449">
        <f t="shared" ref="Q150" si="295">Q151+Q152+Q153+Q154+Q155+Q156+Q157+Q158+Q159+Q160+Q161</f>
        <v>0</v>
      </c>
      <c r="R150" s="543">
        <f t="shared" si="288"/>
        <v>0</v>
      </c>
      <c r="S150" s="449">
        <f t="shared" si="294"/>
        <v>0</v>
      </c>
      <c r="T150" s="111">
        <f t="shared" si="294"/>
        <v>0</v>
      </c>
      <c r="U150" s="114">
        <f t="shared" si="294"/>
        <v>0</v>
      </c>
      <c r="V150" s="491">
        <f t="shared" si="294"/>
        <v>0</v>
      </c>
      <c r="W150" s="113">
        <f t="shared" si="294"/>
        <v>0</v>
      </c>
      <c r="X150" s="115">
        <f t="shared" si="294"/>
        <v>0</v>
      </c>
    </row>
    <row r="151" spans="1:24" hidden="1">
      <c r="B151" s="55"/>
      <c r="C151" s="2"/>
      <c r="D151" s="764" t="s">
        <v>354</v>
      </c>
      <c r="E151" s="764"/>
      <c r="F151" s="406">
        <f t="shared" ref="F151:F164" si="296">SUM(K151:W151)</f>
        <v>0</v>
      </c>
      <c r="G151" s="406">
        <f t="shared" ref="G151:H164" si="297">SUM(K151:W151)</f>
        <v>0</v>
      </c>
      <c r="H151" s="582">
        <f t="shared" si="297"/>
        <v>0</v>
      </c>
      <c r="I151" s="471">
        <f t="shared" ref="I151:I164" si="298">SUM(L151:X151)</f>
        <v>0</v>
      </c>
      <c r="J151" s="42"/>
      <c r="K151" s="1"/>
      <c r="L151" s="75"/>
      <c r="M151" s="1"/>
      <c r="N151" s="1"/>
      <c r="O151" s="1"/>
      <c r="P151" s="1"/>
      <c r="Q151" s="447"/>
      <c r="R151" s="541">
        <f t="shared" si="288"/>
        <v>0</v>
      </c>
      <c r="S151" s="447"/>
      <c r="T151" s="1"/>
      <c r="U151" s="81"/>
      <c r="V151" s="490"/>
      <c r="W151" s="42"/>
      <c r="X151" s="44"/>
    </row>
    <row r="152" spans="1:24" hidden="1">
      <c r="B152" s="55"/>
      <c r="C152" s="2"/>
      <c r="D152" s="764" t="s">
        <v>357</v>
      </c>
      <c r="E152" s="764"/>
      <c r="F152" s="406">
        <f t="shared" si="296"/>
        <v>0</v>
      </c>
      <c r="G152" s="406">
        <f t="shared" si="297"/>
        <v>0</v>
      </c>
      <c r="H152" s="582">
        <f t="shared" si="297"/>
        <v>0</v>
      </c>
      <c r="I152" s="471">
        <f t="shared" si="298"/>
        <v>0</v>
      </c>
      <c r="J152" s="42"/>
      <c r="K152" s="1"/>
      <c r="L152" s="75"/>
      <c r="M152" s="1"/>
      <c r="N152" s="1"/>
      <c r="O152" s="1"/>
      <c r="P152" s="1"/>
      <c r="Q152" s="447"/>
      <c r="R152" s="541">
        <f t="shared" si="288"/>
        <v>0</v>
      </c>
      <c r="S152" s="447"/>
      <c r="T152" s="1"/>
      <c r="U152" s="81"/>
      <c r="V152" s="490"/>
      <c r="W152" s="42"/>
      <c r="X152" s="44"/>
    </row>
    <row r="153" spans="1:24" hidden="1">
      <c r="B153" s="55"/>
      <c r="C153" s="2"/>
      <c r="D153" s="764" t="s">
        <v>358</v>
      </c>
      <c r="E153" s="764"/>
      <c r="F153" s="406">
        <f t="shared" si="296"/>
        <v>0</v>
      </c>
      <c r="G153" s="406">
        <f t="shared" si="297"/>
        <v>0</v>
      </c>
      <c r="H153" s="582">
        <f t="shared" si="297"/>
        <v>0</v>
      </c>
      <c r="I153" s="471">
        <f t="shared" si="298"/>
        <v>0</v>
      </c>
      <c r="J153" s="42"/>
      <c r="K153" s="1"/>
      <c r="L153" s="75"/>
      <c r="M153" s="1"/>
      <c r="N153" s="1"/>
      <c r="O153" s="1"/>
      <c r="P153" s="1"/>
      <c r="Q153" s="447"/>
      <c r="R153" s="541">
        <f t="shared" si="288"/>
        <v>0</v>
      </c>
      <c r="S153" s="447"/>
      <c r="T153" s="1"/>
      <c r="U153" s="81"/>
      <c r="V153" s="490"/>
      <c r="W153" s="42"/>
      <c r="X153" s="44"/>
    </row>
    <row r="154" spans="1:24" hidden="1">
      <c r="B154" s="55"/>
      <c r="C154" s="2"/>
      <c r="D154" s="764" t="s">
        <v>355</v>
      </c>
      <c r="E154" s="764"/>
      <c r="F154" s="406">
        <f t="shared" si="296"/>
        <v>0</v>
      </c>
      <c r="G154" s="406">
        <f t="shared" si="297"/>
        <v>0</v>
      </c>
      <c r="H154" s="582">
        <f t="shared" si="297"/>
        <v>0</v>
      </c>
      <c r="I154" s="471">
        <f t="shared" si="298"/>
        <v>0</v>
      </c>
      <c r="J154" s="42"/>
      <c r="K154" s="1"/>
      <c r="L154" s="75"/>
      <c r="M154" s="1"/>
      <c r="N154" s="1"/>
      <c r="O154" s="1"/>
      <c r="P154" s="1"/>
      <c r="Q154" s="447"/>
      <c r="R154" s="541">
        <f t="shared" si="288"/>
        <v>0</v>
      </c>
      <c r="S154" s="447"/>
      <c r="T154" s="1"/>
      <c r="U154" s="81"/>
      <c r="V154" s="490"/>
      <c r="W154" s="42"/>
      <c r="X154" s="44"/>
    </row>
    <row r="155" spans="1:24" hidden="1">
      <c r="B155" s="55"/>
      <c r="C155" s="2"/>
      <c r="D155" s="764" t="s">
        <v>811</v>
      </c>
      <c r="E155" s="764"/>
      <c r="F155" s="406">
        <f t="shared" si="296"/>
        <v>0</v>
      </c>
      <c r="G155" s="406">
        <f t="shared" si="297"/>
        <v>0</v>
      </c>
      <c r="H155" s="582">
        <f t="shared" si="297"/>
        <v>0</v>
      </c>
      <c r="I155" s="471">
        <f t="shared" si="298"/>
        <v>0</v>
      </c>
      <c r="J155" s="42"/>
      <c r="K155" s="1"/>
      <c r="L155" s="75"/>
      <c r="M155" s="1"/>
      <c r="N155" s="1"/>
      <c r="O155" s="1"/>
      <c r="P155" s="1"/>
      <c r="Q155" s="447"/>
      <c r="R155" s="541">
        <f t="shared" si="288"/>
        <v>0</v>
      </c>
      <c r="S155" s="447"/>
      <c r="T155" s="1"/>
      <c r="U155" s="81"/>
      <c r="V155" s="490"/>
      <c r="W155" s="42"/>
      <c r="X155" s="44"/>
    </row>
    <row r="156" spans="1:24" ht="25.5" hidden="1" customHeight="1">
      <c r="B156" s="55"/>
      <c r="C156" s="2"/>
      <c r="D156" s="735" t="s">
        <v>532</v>
      </c>
      <c r="E156" s="735"/>
      <c r="F156" s="409">
        <f t="shared" si="296"/>
        <v>0</v>
      </c>
      <c r="G156" s="409">
        <f t="shared" si="297"/>
        <v>0</v>
      </c>
      <c r="H156" s="585">
        <f t="shared" si="297"/>
        <v>0</v>
      </c>
      <c r="I156" s="474">
        <f t="shared" si="298"/>
        <v>0</v>
      </c>
      <c r="J156" s="42"/>
      <c r="K156" s="1"/>
      <c r="L156" s="75"/>
      <c r="M156" s="1"/>
      <c r="N156" s="1"/>
      <c r="O156" s="1"/>
      <c r="P156" s="1"/>
      <c r="Q156" s="447"/>
      <c r="R156" s="541">
        <f t="shared" si="288"/>
        <v>0</v>
      </c>
      <c r="S156" s="447"/>
      <c r="T156" s="1"/>
      <c r="U156" s="81"/>
      <c r="V156" s="490"/>
      <c r="W156" s="42"/>
      <c r="X156" s="44"/>
    </row>
    <row r="157" spans="1:24" ht="25.5" hidden="1" customHeight="1">
      <c r="B157" s="55"/>
      <c r="C157" s="2"/>
      <c r="D157" s="735" t="s">
        <v>533</v>
      </c>
      <c r="E157" s="735"/>
      <c r="F157" s="409">
        <f t="shared" si="296"/>
        <v>0</v>
      </c>
      <c r="G157" s="409">
        <f t="shared" si="297"/>
        <v>0</v>
      </c>
      <c r="H157" s="585">
        <f t="shared" si="297"/>
        <v>0</v>
      </c>
      <c r="I157" s="474">
        <f t="shared" si="298"/>
        <v>0</v>
      </c>
      <c r="J157" s="42"/>
      <c r="K157" s="1"/>
      <c r="L157" s="75"/>
      <c r="M157" s="1"/>
      <c r="N157" s="1"/>
      <c r="O157" s="1"/>
      <c r="P157" s="1"/>
      <c r="Q157" s="447"/>
      <c r="R157" s="541">
        <f t="shared" si="288"/>
        <v>0</v>
      </c>
      <c r="S157" s="447"/>
      <c r="T157" s="1"/>
      <c r="U157" s="81"/>
      <c r="V157" s="490"/>
      <c r="W157" s="42"/>
      <c r="X157" s="44"/>
    </row>
    <row r="158" spans="1:24" hidden="1">
      <c r="B158" s="55"/>
      <c r="C158" s="2"/>
      <c r="D158" s="764" t="s">
        <v>364</v>
      </c>
      <c r="E158" s="764"/>
      <c r="F158" s="406">
        <f t="shared" si="296"/>
        <v>0</v>
      </c>
      <c r="G158" s="406">
        <f t="shared" si="297"/>
        <v>0</v>
      </c>
      <c r="H158" s="582">
        <f t="shared" si="297"/>
        <v>0</v>
      </c>
      <c r="I158" s="471">
        <f t="shared" si="298"/>
        <v>0</v>
      </c>
      <c r="J158" s="42"/>
      <c r="K158" s="1"/>
      <c r="L158" s="75"/>
      <c r="M158" s="1"/>
      <c r="N158" s="1"/>
      <c r="O158" s="1"/>
      <c r="P158" s="1"/>
      <c r="Q158" s="447"/>
      <c r="R158" s="541">
        <f t="shared" si="288"/>
        <v>0</v>
      </c>
      <c r="S158" s="447"/>
      <c r="T158" s="1"/>
      <c r="U158" s="81"/>
      <c r="V158" s="490"/>
      <c r="W158" s="42"/>
      <c r="X158" s="44"/>
    </row>
    <row r="159" spans="1:24" hidden="1">
      <c r="B159" s="55"/>
      <c r="C159" s="2"/>
      <c r="D159" s="764" t="s">
        <v>356</v>
      </c>
      <c r="E159" s="764"/>
      <c r="F159" s="406">
        <f t="shared" si="296"/>
        <v>0</v>
      </c>
      <c r="G159" s="406">
        <f t="shared" si="297"/>
        <v>0</v>
      </c>
      <c r="H159" s="582">
        <f t="shared" si="297"/>
        <v>0</v>
      </c>
      <c r="I159" s="471">
        <f t="shared" si="298"/>
        <v>0</v>
      </c>
      <c r="J159" s="42"/>
      <c r="K159" s="1"/>
      <c r="L159" s="75"/>
      <c r="M159" s="1"/>
      <c r="N159" s="1"/>
      <c r="O159" s="1"/>
      <c r="P159" s="1"/>
      <c r="Q159" s="447"/>
      <c r="R159" s="541">
        <f t="shared" si="288"/>
        <v>0</v>
      </c>
      <c r="S159" s="447"/>
      <c r="T159" s="1"/>
      <c r="U159" s="81"/>
      <c r="V159" s="490"/>
      <c r="W159" s="42"/>
      <c r="X159" s="44"/>
    </row>
    <row r="160" spans="1:24" ht="25.5" hidden="1" customHeight="1">
      <c r="B160" s="55"/>
      <c r="C160" s="2"/>
      <c r="D160" s="735" t="s">
        <v>534</v>
      </c>
      <c r="E160" s="735"/>
      <c r="F160" s="409">
        <f t="shared" si="296"/>
        <v>0</v>
      </c>
      <c r="G160" s="409">
        <f t="shared" si="297"/>
        <v>0</v>
      </c>
      <c r="H160" s="585">
        <f t="shared" si="297"/>
        <v>0</v>
      </c>
      <c r="I160" s="474">
        <f t="shared" si="298"/>
        <v>0</v>
      </c>
      <c r="J160" s="42"/>
      <c r="K160" s="1"/>
      <c r="L160" s="75"/>
      <c r="M160" s="1"/>
      <c r="N160" s="1"/>
      <c r="O160" s="1"/>
      <c r="P160" s="1"/>
      <c r="Q160" s="447"/>
      <c r="R160" s="541">
        <f t="shared" si="288"/>
        <v>0</v>
      </c>
      <c r="S160" s="447"/>
      <c r="T160" s="1"/>
      <c r="U160" s="81"/>
      <c r="V160" s="490"/>
      <c r="W160" s="42"/>
      <c r="X160" s="44"/>
    </row>
    <row r="161" spans="1:24" hidden="1">
      <c r="B161" s="55"/>
      <c r="C161" s="2"/>
      <c r="D161" s="764" t="s">
        <v>535</v>
      </c>
      <c r="E161" s="764"/>
      <c r="F161" s="406">
        <f t="shared" si="296"/>
        <v>0</v>
      </c>
      <c r="G161" s="406">
        <f t="shared" si="297"/>
        <v>0</v>
      </c>
      <c r="H161" s="582">
        <f t="shared" si="297"/>
        <v>0</v>
      </c>
      <c r="I161" s="471">
        <f t="shared" si="298"/>
        <v>0</v>
      </c>
      <c r="J161" s="42"/>
      <c r="K161" s="1"/>
      <c r="L161" s="75"/>
      <c r="M161" s="1"/>
      <c r="N161" s="1"/>
      <c r="O161" s="1"/>
      <c r="P161" s="1"/>
      <c r="Q161" s="447"/>
      <c r="R161" s="541">
        <f t="shared" si="288"/>
        <v>0</v>
      </c>
      <c r="S161" s="447"/>
      <c r="T161" s="1"/>
      <c r="U161" s="81"/>
      <c r="V161" s="490"/>
      <c r="W161" s="42"/>
      <c r="X161" s="44"/>
    </row>
    <row r="162" spans="1:24" s="41" customFormat="1" hidden="1">
      <c r="A162" s="127" t="s">
        <v>235</v>
      </c>
      <c r="B162" s="108" t="s">
        <v>666</v>
      </c>
      <c r="C162" s="777" t="s">
        <v>236</v>
      </c>
      <c r="D162" s="778"/>
      <c r="E162" s="778"/>
      <c r="F162" s="410">
        <f t="shared" si="296"/>
        <v>0</v>
      </c>
      <c r="G162" s="410">
        <f t="shared" si="297"/>
        <v>0</v>
      </c>
      <c r="H162" s="586">
        <f t="shared" si="297"/>
        <v>0</v>
      </c>
      <c r="I162" s="475">
        <f t="shared" si="298"/>
        <v>0</v>
      </c>
      <c r="J162" s="113"/>
      <c r="K162" s="111"/>
      <c r="L162" s="110"/>
      <c r="M162" s="111"/>
      <c r="N162" s="111"/>
      <c r="O162" s="111"/>
      <c r="P162" s="111"/>
      <c r="Q162" s="449"/>
      <c r="R162" s="543">
        <f t="shared" si="288"/>
        <v>0</v>
      </c>
      <c r="S162" s="449"/>
      <c r="T162" s="111"/>
      <c r="U162" s="114"/>
      <c r="V162" s="491"/>
      <c r="W162" s="113"/>
      <c r="X162" s="115"/>
    </row>
    <row r="163" spans="1:24" s="41" customFormat="1" hidden="1">
      <c r="A163" s="127" t="s">
        <v>237</v>
      </c>
      <c r="B163" s="108" t="s">
        <v>668</v>
      </c>
      <c r="C163" s="777" t="s">
        <v>238</v>
      </c>
      <c r="D163" s="778"/>
      <c r="E163" s="778"/>
      <c r="F163" s="410">
        <f t="shared" si="296"/>
        <v>0</v>
      </c>
      <c r="G163" s="410">
        <f t="shared" si="297"/>
        <v>0</v>
      </c>
      <c r="H163" s="586">
        <f t="shared" si="297"/>
        <v>0</v>
      </c>
      <c r="I163" s="475">
        <f t="shared" si="298"/>
        <v>0</v>
      </c>
      <c r="J163" s="113"/>
      <c r="K163" s="111"/>
      <c r="L163" s="110"/>
      <c r="M163" s="111"/>
      <c r="N163" s="111"/>
      <c r="O163" s="111"/>
      <c r="P163" s="111"/>
      <c r="Q163" s="449"/>
      <c r="R163" s="543">
        <f t="shared" si="288"/>
        <v>0</v>
      </c>
      <c r="S163" s="449"/>
      <c r="T163" s="111"/>
      <c r="U163" s="114"/>
      <c r="V163" s="491"/>
      <c r="W163" s="113"/>
      <c r="X163" s="115"/>
    </row>
    <row r="164" spans="1:24" s="41" customFormat="1" hidden="1">
      <c r="A164" s="127" t="s">
        <v>239</v>
      </c>
      <c r="B164" s="108" t="s">
        <v>669</v>
      </c>
      <c r="C164" s="777" t="s">
        <v>240</v>
      </c>
      <c r="D164" s="778"/>
      <c r="E164" s="778"/>
      <c r="F164" s="410">
        <f t="shared" si="296"/>
        <v>0</v>
      </c>
      <c r="G164" s="410">
        <f t="shared" si="297"/>
        <v>0</v>
      </c>
      <c r="H164" s="586">
        <f t="shared" si="297"/>
        <v>0</v>
      </c>
      <c r="I164" s="475">
        <f t="shared" si="298"/>
        <v>0</v>
      </c>
      <c r="J164" s="113"/>
      <c r="K164" s="111"/>
      <c r="L164" s="110"/>
      <c r="M164" s="111"/>
      <c r="N164" s="111"/>
      <c r="O164" s="111"/>
      <c r="P164" s="111"/>
      <c r="Q164" s="449"/>
      <c r="R164" s="543">
        <f t="shared" si="288"/>
        <v>0</v>
      </c>
      <c r="S164" s="449"/>
      <c r="T164" s="111"/>
      <c r="U164" s="114"/>
      <c r="V164" s="491"/>
      <c r="W164" s="113"/>
      <c r="X164" s="115"/>
    </row>
    <row r="165" spans="1:24" s="41" customFormat="1" hidden="1">
      <c r="A165" s="127" t="s">
        <v>241</v>
      </c>
      <c r="B165" s="108" t="s">
        <v>670</v>
      </c>
      <c r="C165" s="777" t="s">
        <v>242</v>
      </c>
      <c r="D165" s="778"/>
      <c r="E165" s="778"/>
      <c r="F165" s="410">
        <f>F166+F167+F168+F169+F170+F171+F172+F173+F174+F175</f>
        <v>0</v>
      </c>
      <c r="G165" s="410">
        <f>G166+G167+G168+G169+G170+G171+G172+G173+G174+G175</f>
        <v>0</v>
      </c>
      <c r="H165" s="586">
        <f>H166+H167+H168+H169+H170+H171+H172+H173+H174+H175</f>
        <v>0</v>
      </c>
      <c r="I165" s="475">
        <f>I166+I167+I168+I169+I170+I171+I172+I173+I174+I175</f>
        <v>0</v>
      </c>
      <c r="J165" s="113">
        <f t="shared" ref="J165:K165" si="299">J166+J167+J168+J169+J170+J171+J172+J173+J174+J175</f>
        <v>0</v>
      </c>
      <c r="K165" s="111">
        <f t="shared" si="299"/>
        <v>0</v>
      </c>
      <c r="L165" s="110">
        <f t="shared" ref="L165:X165" si="300">L166+L167+L168+L169+L170+L171+L172+L173+L174+L175</f>
        <v>0</v>
      </c>
      <c r="M165" s="111">
        <f t="shared" si="300"/>
        <v>0</v>
      </c>
      <c r="N165" s="111">
        <f t="shared" si="300"/>
        <v>0</v>
      </c>
      <c r="O165" s="111">
        <f t="shared" si="300"/>
        <v>0</v>
      </c>
      <c r="P165" s="111">
        <f t="shared" si="300"/>
        <v>0</v>
      </c>
      <c r="Q165" s="449">
        <f t="shared" ref="Q165" si="301">Q166+Q167+Q168+Q169+Q170+Q171+Q172+Q173+Q174+Q175</f>
        <v>0</v>
      </c>
      <c r="R165" s="543">
        <f t="shared" si="288"/>
        <v>0</v>
      </c>
      <c r="S165" s="449">
        <f t="shared" si="300"/>
        <v>0</v>
      </c>
      <c r="T165" s="111">
        <f t="shared" si="300"/>
        <v>0</v>
      </c>
      <c r="U165" s="114">
        <f t="shared" si="300"/>
        <v>0</v>
      </c>
      <c r="V165" s="491">
        <f t="shared" si="300"/>
        <v>0</v>
      </c>
      <c r="W165" s="113">
        <f t="shared" si="300"/>
        <v>0</v>
      </c>
      <c r="X165" s="115">
        <f t="shared" si="300"/>
        <v>0</v>
      </c>
    </row>
    <row r="166" spans="1:24" hidden="1">
      <c r="B166" s="55"/>
      <c r="C166" s="2"/>
      <c r="D166" s="764" t="s">
        <v>359</v>
      </c>
      <c r="E166" s="764"/>
      <c r="F166" s="406">
        <f t="shared" ref="F166:F176" si="302">SUM(K166:W166)</f>
        <v>0</v>
      </c>
      <c r="G166" s="406">
        <f t="shared" ref="G166:H176" si="303">SUM(K166:W166)</f>
        <v>0</v>
      </c>
      <c r="H166" s="582">
        <f t="shared" si="303"/>
        <v>0</v>
      </c>
      <c r="I166" s="471">
        <f t="shared" ref="I166:I176" si="304">SUM(L166:X166)</f>
        <v>0</v>
      </c>
      <c r="J166" s="42"/>
      <c r="K166" s="1"/>
      <c r="L166" s="75"/>
      <c r="M166" s="1"/>
      <c r="N166" s="1"/>
      <c r="O166" s="1"/>
      <c r="P166" s="1"/>
      <c r="Q166" s="447"/>
      <c r="R166" s="541">
        <f t="shared" si="288"/>
        <v>0</v>
      </c>
      <c r="S166" s="447"/>
      <c r="T166" s="1"/>
      <c r="U166" s="81"/>
      <c r="V166" s="490"/>
      <c r="W166" s="42"/>
      <c r="X166" s="44"/>
    </row>
    <row r="167" spans="1:24" hidden="1">
      <c r="B167" s="55"/>
      <c r="C167" s="2"/>
      <c r="D167" s="764" t="s">
        <v>360</v>
      </c>
      <c r="E167" s="764"/>
      <c r="F167" s="406">
        <f t="shared" si="302"/>
        <v>0</v>
      </c>
      <c r="G167" s="406">
        <f t="shared" si="303"/>
        <v>0</v>
      </c>
      <c r="H167" s="582">
        <f t="shared" si="303"/>
        <v>0</v>
      </c>
      <c r="I167" s="471">
        <f t="shared" si="304"/>
        <v>0</v>
      </c>
      <c r="J167" s="42"/>
      <c r="K167" s="1"/>
      <c r="L167" s="75"/>
      <c r="M167" s="1"/>
      <c r="N167" s="1"/>
      <c r="O167" s="1"/>
      <c r="P167" s="1"/>
      <c r="Q167" s="447"/>
      <c r="R167" s="541">
        <f t="shared" si="288"/>
        <v>0</v>
      </c>
      <c r="S167" s="447"/>
      <c r="T167" s="1"/>
      <c r="U167" s="81"/>
      <c r="V167" s="490"/>
      <c r="W167" s="42"/>
      <c r="X167" s="44"/>
    </row>
    <row r="168" spans="1:24" hidden="1">
      <c r="B168" s="55"/>
      <c r="C168" s="2"/>
      <c r="D168" s="764" t="s">
        <v>361</v>
      </c>
      <c r="E168" s="764"/>
      <c r="F168" s="406">
        <f t="shared" si="302"/>
        <v>0</v>
      </c>
      <c r="G168" s="406">
        <f t="shared" si="303"/>
        <v>0</v>
      </c>
      <c r="H168" s="582">
        <f t="shared" si="303"/>
        <v>0</v>
      </c>
      <c r="I168" s="471">
        <f t="shared" si="304"/>
        <v>0</v>
      </c>
      <c r="J168" s="42"/>
      <c r="K168" s="1"/>
      <c r="L168" s="75"/>
      <c r="M168" s="1"/>
      <c r="N168" s="1"/>
      <c r="O168" s="1"/>
      <c r="P168" s="1"/>
      <c r="Q168" s="447"/>
      <c r="R168" s="541">
        <f t="shared" si="288"/>
        <v>0</v>
      </c>
      <c r="S168" s="447"/>
      <c r="T168" s="1"/>
      <c r="U168" s="81"/>
      <c r="V168" s="490"/>
      <c r="W168" s="42"/>
      <c r="X168" s="44"/>
    </row>
    <row r="169" spans="1:24" hidden="1">
      <c r="B169" s="55"/>
      <c r="C169" s="2"/>
      <c r="D169" s="764" t="s">
        <v>362</v>
      </c>
      <c r="E169" s="764"/>
      <c r="F169" s="406">
        <f t="shared" si="302"/>
        <v>0</v>
      </c>
      <c r="G169" s="406">
        <f t="shared" si="303"/>
        <v>0</v>
      </c>
      <c r="H169" s="582">
        <f t="shared" si="303"/>
        <v>0</v>
      </c>
      <c r="I169" s="471">
        <f t="shared" si="304"/>
        <v>0</v>
      </c>
      <c r="J169" s="42"/>
      <c r="K169" s="1"/>
      <c r="L169" s="75"/>
      <c r="M169" s="1"/>
      <c r="N169" s="1"/>
      <c r="O169" s="1"/>
      <c r="P169" s="1"/>
      <c r="Q169" s="447"/>
      <c r="R169" s="541">
        <f t="shared" si="288"/>
        <v>0</v>
      </c>
      <c r="S169" s="447"/>
      <c r="T169" s="1"/>
      <c r="U169" s="81"/>
      <c r="V169" s="490"/>
      <c r="W169" s="42"/>
      <c r="X169" s="44"/>
    </row>
    <row r="170" spans="1:24" hidden="1">
      <c r="B170" s="55"/>
      <c r="C170" s="2"/>
      <c r="D170" s="764" t="s">
        <v>363</v>
      </c>
      <c r="E170" s="764"/>
      <c r="F170" s="406">
        <f t="shared" si="302"/>
        <v>0</v>
      </c>
      <c r="G170" s="406">
        <f t="shared" si="303"/>
        <v>0</v>
      </c>
      <c r="H170" s="582">
        <f t="shared" si="303"/>
        <v>0</v>
      </c>
      <c r="I170" s="471">
        <f t="shared" si="304"/>
        <v>0</v>
      </c>
      <c r="J170" s="42"/>
      <c r="K170" s="1"/>
      <c r="L170" s="75"/>
      <c r="M170" s="1"/>
      <c r="N170" s="1"/>
      <c r="O170" s="1"/>
      <c r="P170" s="1"/>
      <c r="Q170" s="447"/>
      <c r="R170" s="541">
        <f t="shared" si="288"/>
        <v>0</v>
      </c>
      <c r="S170" s="447"/>
      <c r="T170" s="1"/>
      <c r="U170" s="81"/>
      <c r="V170" s="490"/>
      <c r="W170" s="42"/>
      <c r="X170" s="44"/>
    </row>
    <row r="171" spans="1:24" ht="25.5" hidden="1" customHeight="1">
      <c r="B171" s="55"/>
      <c r="C171" s="2"/>
      <c r="D171" s="735" t="s">
        <v>536</v>
      </c>
      <c r="E171" s="735"/>
      <c r="F171" s="409">
        <f t="shared" si="302"/>
        <v>0</v>
      </c>
      <c r="G171" s="409">
        <f t="shared" si="303"/>
        <v>0</v>
      </c>
      <c r="H171" s="585">
        <f t="shared" si="303"/>
        <v>0</v>
      </c>
      <c r="I171" s="474">
        <f t="shared" si="304"/>
        <v>0</v>
      </c>
      <c r="J171" s="42"/>
      <c r="K171" s="1"/>
      <c r="L171" s="75"/>
      <c r="M171" s="1"/>
      <c r="N171" s="1"/>
      <c r="O171" s="1"/>
      <c r="P171" s="1"/>
      <c r="Q171" s="447"/>
      <c r="R171" s="541">
        <f t="shared" si="288"/>
        <v>0</v>
      </c>
      <c r="S171" s="447"/>
      <c r="T171" s="1"/>
      <c r="U171" s="81"/>
      <c r="V171" s="490"/>
      <c r="W171" s="42"/>
      <c r="X171" s="44"/>
    </row>
    <row r="172" spans="1:24" ht="25.5" hidden="1" customHeight="1">
      <c r="B172" s="55"/>
      <c r="C172" s="2"/>
      <c r="D172" s="735" t="s">
        <v>539</v>
      </c>
      <c r="E172" s="735"/>
      <c r="F172" s="409">
        <f t="shared" si="302"/>
        <v>0</v>
      </c>
      <c r="G172" s="409">
        <f t="shared" si="303"/>
        <v>0</v>
      </c>
      <c r="H172" s="585">
        <f t="shared" si="303"/>
        <v>0</v>
      </c>
      <c r="I172" s="474">
        <f t="shared" si="304"/>
        <v>0</v>
      </c>
      <c r="J172" s="42"/>
      <c r="K172" s="1"/>
      <c r="L172" s="75"/>
      <c r="M172" s="1"/>
      <c r="N172" s="1"/>
      <c r="O172" s="1"/>
      <c r="P172" s="1"/>
      <c r="Q172" s="447"/>
      <c r="R172" s="541">
        <f t="shared" si="288"/>
        <v>0</v>
      </c>
      <c r="S172" s="447"/>
      <c r="T172" s="1"/>
      <c r="U172" s="81"/>
      <c r="V172" s="490"/>
      <c r="W172" s="42"/>
      <c r="X172" s="44"/>
    </row>
    <row r="173" spans="1:24" hidden="1">
      <c r="B173" s="55"/>
      <c r="C173" s="2"/>
      <c r="D173" s="764" t="s">
        <v>365</v>
      </c>
      <c r="E173" s="764"/>
      <c r="F173" s="406">
        <f t="shared" si="302"/>
        <v>0</v>
      </c>
      <c r="G173" s="406">
        <f t="shared" si="303"/>
        <v>0</v>
      </c>
      <c r="H173" s="582">
        <f t="shared" si="303"/>
        <v>0</v>
      </c>
      <c r="I173" s="471">
        <f t="shared" si="304"/>
        <v>0</v>
      </c>
      <c r="J173" s="42"/>
      <c r="K173" s="1"/>
      <c r="L173" s="75"/>
      <c r="M173" s="1"/>
      <c r="N173" s="1"/>
      <c r="O173" s="1"/>
      <c r="P173" s="1"/>
      <c r="Q173" s="447"/>
      <c r="R173" s="541">
        <f t="shared" si="288"/>
        <v>0</v>
      </c>
      <c r="S173" s="447"/>
      <c r="T173" s="1"/>
      <c r="U173" s="81"/>
      <c r="V173" s="490"/>
      <c r="W173" s="42"/>
      <c r="X173" s="44"/>
    </row>
    <row r="174" spans="1:24" ht="25.5" hidden="1" customHeight="1">
      <c r="B174" s="55"/>
      <c r="C174" s="2"/>
      <c r="D174" s="735" t="s">
        <v>542</v>
      </c>
      <c r="E174" s="735"/>
      <c r="F174" s="409">
        <f t="shared" si="302"/>
        <v>0</v>
      </c>
      <c r="G174" s="409">
        <f t="shared" si="303"/>
        <v>0</v>
      </c>
      <c r="H174" s="585">
        <f t="shared" si="303"/>
        <v>0</v>
      </c>
      <c r="I174" s="474">
        <f t="shared" si="304"/>
        <v>0</v>
      </c>
      <c r="J174" s="42"/>
      <c r="K174" s="1"/>
      <c r="L174" s="75"/>
      <c r="M174" s="1"/>
      <c r="N174" s="1"/>
      <c r="O174" s="1"/>
      <c r="P174" s="1"/>
      <c r="Q174" s="447"/>
      <c r="R174" s="541">
        <f t="shared" si="288"/>
        <v>0</v>
      </c>
      <c r="S174" s="447"/>
      <c r="T174" s="1"/>
      <c r="U174" s="81"/>
      <c r="V174" s="490"/>
      <c r="W174" s="42"/>
      <c r="X174" s="44"/>
    </row>
    <row r="175" spans="1:24" hidden="1">
      <c r="B175" s="55"/>
      <c r="C175" s="2"/>
      <c r="D175" s="764" t="s">
        <v>543</v>
      </c>
      <c r="E175" s="764"/>
      <c r="F175" s="406">
        <f t="shared" si="302"/>
        <v>0</v>
      </c>
      <c r="G175" s="406">
        <f t="shared" si="303"/>
        <v>0</v>
      </c>
      <c r="H175" s="582">
        <f t="shared" si="303"/>
        <v>0</v>
      </c>
      <c r="I175" s="471">
        <f t="shared" si="304"/>
        <v>0</v>
      </c>
      <c r="J175" s="42"/>
      <c r="K175" s="1"/>
      <c r="L175" s="75"/>
      <c r="M175" s="1"/>
      <c r="N175" s="1"/>
      <c r="O175" s="1"/>
      <c r="P175" s="1"/>
      <c r="Q175" s="447"/>
      <c r="R175" s="541">
        <f t="shared" si="288"/>
        <v>0</v>
      </c>
      <c r="S175" s="447"/>
      <c r="T175" s="1"/>
      <c r="U175" s="81"/>
      <c r="V175" s="490"/>
      <c r="W175" s="42"/>
      <c r="X175" s="44"/>
    </row>
    <row r="176" spans="1:24" s="41" customFormat="1" ht="15.75" hidden="1" thickBot="1">
      <c r="A176" s="127" t="s">
        <v>243</v>
      </c>
      <c r="B176" s="136" t="s">
        <v>671</v>
      </c>
      <c r="C176" s="818" t="s">
        <v>244</v>
      </c>
      <c r="D176" s="819"/>
      <c r="E176" s="819"/>
      <c r="F176" s="411">
        <f t="shared" si="302"/>
        <v>0</v>
      </c>
      <c r="G176" s="411">
        <f t="shared" si="303"/>
        <v>0</v>
      </c>
      <c r="H176" s="587">
        <f t="shared" si="303"/>
        <v>0</v>
      </c>
      <c r="I176" s="476">
        <f t="shared" si="304"/>
        <v>0</v>
      </c>
      <c r="J176" s="113"/>
      <c r="K176" s="111"/>
      <c r="L176" s="110"/>
      <c r="M176" s="111"/>
      <c r="N176" s="111"/>
      <c r="O176" s="111"/>
      <c r="P176" s="111"/>
      <c r="Q176" s="449"/>
      <c r="R176" s="543">
        <f t="shared" si="288"/>
        <v>0</v>
      </c>
      <c r="S176" s="449"/>
      <c r="T176" s="111"/>
      <c r="U176" s="114"/>
      <c r="V176" s="491"/>
      <c r="W176" s="113"/>
      <c r="X176" s="115"/>
    </row>
    <row r="177" spans="1:24" ht="15.75" thickBot="1">
      <c r="B177" s="100" t="s">
        <v>245</v>
      </c>
      <c r="C177" s="773" t="s">
        <v>246</v>
      </c>
      <c r="D177" s="774"/>
      <c r="E177" s="774"/>
      <c r="F177" s="402">
        <f>F178+F179+F182+F183+F184+F185+F186</f>
        <v>127000</v>
      </c>
      <c r="G177" s="402">
        <f>G178+G179+G182+G183+G184+G185+G186</f>
        <v>127000</v>
      </c>
      <c r="H177" s="578">
        <f>H178+H179+H182+H183+H184+H185+H186</f>
        <v>127000</v>
      </c>
      <c r="I177" s="465">
        <f>I178+I179+I182+I183+I184+I185+I186</f>
        <v>127000</v>
      </c>
      <c r="J177" s="89">
        <f t="shared" ref="J177:K177" si="305">J178+J179+J182+J183+J184+J185+J186</f>
        <v>127000</v>
      </c>
      <c r="K177" s="87">
        <f t="shared" si="305"/>
        <v>0</v>
      </c>
      <c r="L177" s="86">
        <f t="shared" ref="L177:X177" si="306">L178+L179+L182+L183+L184+L185+L186</f>
        <v>0</v>
      </c>
      <c r="M177" s="87">
        <f t="shared" si="306"/>
        <v>0</v>
      </c>
      <c r="N177" s="87">
        <f t="shared" si="306"/>
        <v>0</v>
      </c>
      <c r="O177" s="87">
        <f t="shared" si="306"/>
        <v>0</v>
      </c>
      <c r="P177" s="87">
        <f t="shared" si="306"/>
        <v>0</v>
      </c>
      <c r="Q177" s="442">
        <f t="shared" ref="Q177" si="307">Q178+Q179+Q182+Q183+Q184+Q185+Q186</f>
        <v>0</v>
      </c>
      <c r="R177" s="536">
        <f t="shared" si="288"/>
        <v>0</v>
      </c>
      <c r="S177" s="442">
        <f t="shared" si="306"/>
        <v>0</v>
      </c>
      <c r="T177" s="87">
        <f t="shared" si="306"/>
        <v>89415</v>
      </c>
      <c r="U177" s="90">
        <f t="shared" si="306"/>
        <v>0</v>
      </c>
      <c r="V177" s="486">
        <f t="shared" si="306"/>
        <v>0</v>
      </c>
      <c r="W177" s="89">
        <f t="shared" si="306"/>
        <v>0</v>
      </c>
      <c r="X177" s="91">
        <f t="shared" si="306"/>
        <v>37585</v>
      </c>
    </row>
    <row r="178" spans="1:24" s="18" customFormat="1" hidden="1">
      <c r="A178" s="127" t="s">
        <v>247</v>
      </c>
      <c r="B178" s="116" t="s">
        <v>672</v>
      </c>
      <c r="C178" s="801" t="s">
        <v>248</v>
      </c>
      <c r="D178" s="802"/>
      <c r="E178" s="802"/>
      <c r="F178" s="397">
        <f>SUM(K178:W178)</f>
        <v>0</v>
      </c>
      <c r="G178" s="397">
        <f>SUM(K178:W178)</f>
        <v>0</v>
      </c>
      <c r="H178" s="573">
        <f>SUM(L178:X178)</f>
        <v>0</v>
      </c>
      <c r="I178" s="460">
        <f t="shared" ref="I178" si="308">SUM(L178:X178)</f>
        <v>0</v>
      </c>
      <c r="J178" s="97"/>
      <c r="K178" s="95"/>
      <c r="L178" s="94"/>
      <c r="M178" s="95"/>
      <c r="N178" s="95"/>
      <c r="O178" s="95"/>
      <c r="P178" s="95"/>
      <c r="Q178" s="445"/>
      <c r="R178" s="539">
        <f t="shared" si="288"/>
        <v>0</v>
      </c>
      <c r="S178" s="445"/>
      <c r="T178" s="95"/>
      <c r="U178" s="98"/>
      <c r="V178" s="489"/>
      <c r="W178" s="97"/>
      <c r="X178" s="99"/>
    </row>
    <row r="179" spans="1:24" s="18" customFormat="1" hidden="1">
      <c r="A179" s="127" t="s">
        <v>249</v>
      </c>
      <c r="B179" s="92" t="s">
        <v>673</v>
      </c>
      <c r="C179" s="769" t="s">
        <v>250</v>
      </c>
      <c r="D179" s="770"/>
      <c r="E179" s="770"/>
      <c r="F179" s="399">
        <f>F180+F181</f>
        <v>0</v>
      </c>
      <c r="G179" s="399">
        <f>G180+G181</f>
        <v>0</v>
      </c>
      <c r="H179" s="575">
        <f>H180+H181</f>
        <v>0</v>
      </c>
      <c r="I179" s="462">
        <f>I180+I181</f>
        <v>0</v>
      </c>
      <c r="J179" s="97">
        <f t="shared" ref="J179:K179" si="309">J180+J181</f>
        <v>0</v>
      </c>
      <c r="K179" s="95">
        <f t="shared" si="309"/>
        <v>0</v>
      </c>
      <c r="L179" s="94">
        <f t="shared" ref="L179:X179" si="310">L180+L181</f>
        <v>0</v>
      </c>
      <c r="M179" s="95">
        <f t="shared" si="310"/>
        <v>0</v>
      </c>
      <c r="N179" s="95">
        <f t="shared" si="310"/>
        <v>0</v>
      </c>
      <c r="O179" s="95">
        <f t="shared" si="310"/>
        <v>0</v>
      </c>
      <c r="P179" s="95">
        <f t="shared" si="310"/>
        <v>0</v>
      </c>
      <c r="Q179" s="445">
        <f t="shared" ref="Q179" si="311">Q180+Q181</f>
        <v>0</v>
      </c>
      <c r="R179" s="539">
        <f t="shared" si="288"/>
        <v>0</v>
      </c>
      <c r="S179" s="445">
        <f t="shared" si="310"/>
        <v>0</v>
      </c>
      <c r="T179" s="95">
        <f t="shared" si="310"/>
        <v>0</v>
      </c>
      <c r="U179" s="98">
        <f t="shared" si="310"/>
        <v>0</v>
      </c>
      <c r="V179" s="489">
        <f t="shared" si="310"/>
        <v>0</v>
      </c>
      <c r="W179" s="97">
        <f t="shared" si="310"/>
        <v>0</v>
      </c>
      <c r="X179" s="99">
        <f t="shared" si="310"/>
        <v>0</v>
      </c>
    </row>
    <row r="180" spans="1:24" hidden="1">
      <c r="B180" s="55"/>
      <c r="C180" s="2"/>
      <c r="D180" s="764" t="s">
        <v>250</v>
      </c>
      <c r="E180" s="764"/>
      <c r="F180" s="406">
        <f>SUM(K180:W180)</f>
        <v>0</v>
      </c>
      <c r="G180" s="406">
        <f t="shared" ref="G180:H182" si="312">SUM(K180:W180)</f>
        <v>0</v>
      </c>
      <c r="H180" s="582">
        <f t="shared" si="312"/>
        <v>0</v>
      </c>
      <c r="I180" s="471">
        <f t="shared" ref="I180:I182" si="313">SUM(L180:X180)</f>
        <v>0</v>
      </c>
      <c r="J180" s="42"/>
      <c r="K180" s="1"/>
      <c r="L180" s="75"/>
      <c r="M180" s="1"/>
      <c r="N180" s="1"/>
      <c r="O180" s="1"/>
      <c r="P180" s="1"/>
      <c r="Q180" s="447"/>
      <c r="R180" s="541">
        <f t="shared" si="288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349</v>
      </c>
      <c r="E181" s="764"/>
      <c r="F181" s="406">
        <f>SUM(K181:W181)</f>
        <v>0</v>
      </c>
      <c r="G181" s="406">
        <f t="shared" si="312"/>
        <v>0</v>
      </c>
      <c r="H181" s="582">
        <f t="shared" si="312"/>
        <v>0</v>
      </c>
      <c r="I181" s="471">
        <f t="shared" si="313"/>
        <v>0</v>
      </c>
      <c r="J181" s="42"/>
      <c r="K181" s="1"/>
      <c r="L181" s="75"/>
      <c r="M181" s="1"/>
      <c r="N181" s="1"/>
      <c r="O181" s="1"/>
      <c r="P181" s="1"/>
      <c r="Q181" s="447"/>
      <c r="R181" s="541">
        <f t="shared" si="288"/>
        <v>0</v>
      </c>
      <c r="S181" s="447"/>
      <c r="T181" s="1"/>
      <c r="U181" s="81"/>
      <c r="V181" s="490"/>
      <c r="W181" s="42"/>
      <c r="X181" s="44"/>
    </row>
    <row r="182" spans="1:24" s="18" customFormat="1" hidden="1">
      <c r="A182" s="127" t="s">
        <v>251</v>
      </c>
      <c r="B182" s="92" t="s">
        <v>674</v>
      </c>
      <c r="C182" s="769" t="s">
        <v>252</v>
      </c>
      <c r="D182" s="770"/>
      <c r="E182" s="770"/>
      <c r="F182" s="399">
        <f>SUM(K182:W182)</f>
        <v>0</v>
      </c>
      <c r="G182" s="399">
        <f t="shared" si="312"/>
        <v>0</v>
      </c>
      <c r="H182" s="575">
        <f t="shared" si="312"/>
        <v>0</v>
      </c>
      <c r="I182" s="462">
        <f t="shared" si="313"/>
        <v>0</v>
      </c>
      <c r="J182" s="97"/>
      <c r="K182" s="95"/>
      <c r="L182" s="94"/>
      <c r="M182" s="95"/>
      <c r="N182" s="95"/>
      <c r="O182" s="95"/>
      <c r="P182" s="95"/>
      <c r="Q182" s="445"/>
      <c r="R182" s="539">
        <f t="shared" si="288"/>
        <v>0</v>
      </c>
      <c r="S182" s="445"/>
      <c r="T182" s="95"/>
      <c r="U182" s="98"/>
      <c r="V182" s="489"/>
      <c r="W182" s="97"/>
      <c r="X182" s="99"/>
    </row>
    <row r="183" spans="1:24" s="18" customFormat="1">
      <c r="A183" s="127" t="s">
        <v>253</v>
      </c>
      <c r="B183" s="92" t="s">
        <v>675</v>
      </c>
      <c r="C183" s="769" t="s">
        <v>254</v>
      </c>
      <c r="D183" s="770"/>
      <c r="E183" s="770"/>
      <c r="F183" s="399">
        <v>100000</v>
      </c>
      <c r="G183" s="399">
        <v>100000</v>
      </c>
      <c r="H183" s="575">
        <v>100000</v>
      </c>
      <c r="I183" s="462">
        <f t="shared" ref="I183:I186" si="314">SUM(R183:X183)</f>
        <v>100000</v>
      </c>
      <c r="J183" s="97">
        <f>I183</f>
        <v>100000</v>
      </c>
      <c r="K183" s="95"/>
      <c r="L183" s="94">
        <f>'096015'!J153</f>
        <v>0</v>
      </c>
      <c r="M183" s="95">
        <f>'096015'!K153</f>
        <v>0</v>
      </c>
      <c r="N183" s="95">
        <f>'096015'!L153</f>
        <v>0</v>
      </c>
      <c r="O183" s="95">
        <f>'096015'!M153</f>
        <v>0</v>
      </c>
      <c r="P183" s="95">
        <f>'096015'!N153</f>
        <v>0</v>
      </c>
      <c r="Q183" s="445">
        <f>'096015'!O153</f>
        <v>0</v>
      </c>
      <c r="R183" s="539">
        <f t="shared" si="288"/>
        <v>0</v>
      </c>
      <c r="S183" s="445">
        <f>'096015'!Q153</f>
        <v>0</v>
      </c>
      <c r="T183" s="95">
        <f>'096015'!R153</f>
        <v>70405</v>
      </c>
      <c r="U183" s="98">
        <f>'096015'!S153</f>
        <v>0</v>
      </c>
      <c r="V183" s="489">
        <f>'096015'!T153</f>
        <v>0</v>
      </c>
      <c r="W183" s="97">
        <f>'096015'!U153</f>
        <v>0</v>
      </c>
      <c r="X183" s="99">
        <f>'096015'!V153</f>
        <v>29595</v>
      </c>
    </row>
    <row r="184" spans="1:24" s="18" customFormat="1" hidden="1">
      <c r="A184" s="127" t="s">
        <v>255</v>
      </c>
      <c r="B184" s="92" t="s">
        <v>676</v>
      </c>
      <c r="C184" s="769" t="s">
        <v>256</v>
      </c>
      <c r="D184" s="770"/>
      <c r="E184" s="770"/>
      <c r="F184" s="399">
        <v>0</v>
      </c>
      <c r="G184" s="399">
        <v>0</v>
      </c>
      <c r="H184" s="575">
        <v>0</v>
      </c>
      <c r="I184" s="462">
        <f t="shared" si="314"/>
        <v>0</v>
      </c>
      <c r="J184" s="97"/>
      <c r="K184" s="95"/>
      <c r="L184" s="94"/>
      <c r="M184" s="95"/>
      <c r="N184" s="95"/>
      <c r="O184" s="95"/>
      <c r="P184" s="95"/>
      <c r="Q184" s="445"/>
      <c r="R184" s="539">
        <f t="shared" si="288"/>
        <v>0</v>
      </c>
      <c r="S184" s="445"/>
      <c r="T184" s="95"/>
      <c r="U184" s="98"/>
      <c r="V184" s="489"/>
      <c r="W184" s="97"/>
      <c r="X184" s="99"/>
    </row>
    <row r="185" spans="1:24" s="18" customFormat="1" hidden="1">
      <c r="A185" s="127" t="s">
        <v>257</v>
      </c>
      <c r="B185" s="92" t="s">
        <v>677</v>
      </c>
      <c r="C185" s="769" t="s">
        <v>258</v>
      </c>
      <c r="D185" s="770"/>
      <c r="E185" s="770"/>
      <c r="F185" s="399">
        <v>0</v>
      </c>
      <c r="G185" s="399">
        <v>0</v>
      </c>
      <c r="H185" s="575">
        <v>0</v>
      </c>
      <c r="I185" s="462">
        <f t="shared" si="314"/>
        <v>0</v>
      </c>
      <c r="J185" s="97"/>
      <c r="K185" s="95"/>
      <c r="L185" s="94"/>
      <c r="M185" s="95"/>
      <c r="N185" s="95"/>
      <c r="O185" s="95"/>
      <c r="P185" s="95"/>
      <c r="Q185" s="445"/>
      <c r="R185" s="539">
        <f t="shared" si="288"/>
        <v>0</v>
      </c>
      <c r="S185" s="445"/>
      <c r="T185" s="95"/>
      <c r="U185" s="98"/>
      <c r="V185" s="489"/>
      <c r="W185" s="97"/>
      <c r="X185" s="99"/>
    </row>
    <row r="186" spans="1:24" s="18" customFormat="1" ht="15.75" thickBot="1">
      <c r="A186" s="127" t="s">
        <v>259</v>
      </c>
      <c r="B186" s="126" t="s">
        <v>678</v>
      </c>
      <c r="C186" s="814" t="s">
        <v>260</v>
      </c>
      <c r="D186" s="815"/>
      <c r="E186" s="815"/>
      <c r="F186" s="412">
        <v>27000</v>
      </c>
      <c r="G186" s="412">
        <v>27000</v>
      </c>
      <c r="H186" s="588">
        <v>27000</v>
      </c>
      <c r="I186" s="477">
        <f t="shared" si="314"/>
        <v>27000</v>
      </c>
      <c r="J186" s="97">
        <f>I186</f>
        <v>27000</v>
      </c>
      <c r="K186" s="95"/>
      <c r="L186" s="94">
        <f>'096015'!J156</f>
        <v>0</v>
      </c>
      <c r="M186" s="95">
        <f>'096015'!K156</f>
        <v>0</v>
      </c>
      <c r="N186" s="95">
        <f>'096015'!L156</f>
        <v>0</v>
      </c>
      <c r="O186" s="95">
        <f>'096015'!M156</f>
        <v>0</v>
      </c>
      <c r="P186" s="95">
        <f>'096015'!N156</f>
        <v>0</v>
      </c>
      <c r="Q186" s="445">
        <f>'096015'!O156</f>
        <v>0</v>
      </c>
      <c r="R186" s="539">
        <f t="shared" si="288"/>
        <v>0</v>
      </c>
      <c r="S186" s="445">
        <f>'096015'!Q156</f>
        <v>0</v>
      </c>
      <c r="T186" s="95">
        <f>'096015'!R156</f>
        <v>19010</v>
      </c>
      <c r="U186" s="98">
        <f>'096015'!S156</f>
        <v>0</v>
      </c>
      <c r="V186" s="489">
        <f>'096015'!T156</f>
        <v>0</v>
      </c>
      <c r="W186" s="97">
        <f>'096015'!U156</f>
        <v>0</v>
      </c>
      <c r="X186" s="99">
        <f>'096015'!V156</f>
        <v>7990</v>
      </c>
    </row>
    <row r="187" spans="1:24" ht="15.75" thickBot="1">
      <c r="B187" s="100" t="s">
        <v>261</v>
      </c>
      <c r="C187" s="773" t="s">
        <v>262</v>
      </c>
      <c r="D187" s="774"/>
      <c r="E187" s="774"/>
      <c r="F187" s="402">
        <f>F188+F189+F190+F191</f>
        <v>0</v>
      </c>
      <c r="G187" s="402">
        <f>G188+G189+G190+G191</f>
        <v>0</v>
      </c>
      <c r="H187" s="578">
        <f>H188+H189+H190+H191</f>
        <v>0</v>
      </c>
      <c r="I187" s="465">
        <f>I188+I189+I190+I191</f>
        <v>0</v>
      </c>
      <c r="J187" s="89">
        <f t="shared" ref="J187:K187" si="315">J188+J189+J190+J191</f>
        <v>0</v>
      </c>
      <c r="K187" s="87">
        <f t="shared" si="315"/>
        <v>0</v>
      </c>
      <c r="L187" s="86">
        <f t="shared" ref="L187:X187" si="316">L188+L189+L190+L191</f>
        <v>0</v>
      </c>
      <c r="M187" s="87">
        <f t="shared" si="316"/>
        <v>0</v>
      </c>
      <c r="N187" s="87">
        <f t="shared" si="316"/>
        <v>0</v>
      </c>
      <c r="O187" s="87">
        <f t="shared" si="316"/>
        <v>0</v>
      </c>
      <c r="P187" s="87">
        <f t="shared" si="316"/>
        <v>0</v>
      </c>
      <c r="Q187" s="442">
        <f t="shared" ref="Q187" si="317">Q188+Q189+Q190+Q191</f>
        <v>0</v>
      </c>
      <c r="R187" s="536">
        <f t="shared" si="288"/>
        <v>0</v>
      </c>
      <c r="S187" s="442">
        <f t="shared" si="316"/>
        <v>0</v>
      </c>
      <c r="T187" s="87">
        <f t="shared" si="316"/>
        <v>0</v>
      </c>
      <c r="U187" s="90">
        <f t="shared" si="316"/>
        <v>0</v>
      </c>
      <c r="V187" s="486">
        <f t="shared" si="316"/>
        <v>0</v>
      </c>
      <c r="W187" s="89">
        <f t="shared" si="316"/>
        <v>0</v>
      </c>
      <c r="X187" s="91">
        <f t="shared" si="316"/>
        <v>0</v>
      </c>
    </row>
    <row r="188" spans="1:24" s="18" customFormat="1" hidden="1">
      <c r="A188" s="127" t="s">
        <v>263</v>
      </c>
      <c r="B188" s="268" t="s">
        <v>679</v>
      </c>
      <c r="C188" s="816" t="s">
        <v>264</v>
      </c>
      <c r="D188" s="817"/>
      <c r="E188" s="817"/>
      <c r="F188" s="413">
        <f>SUM(K188:W188)</f>
        <v>0</v>
      </c>
      <c r="G188" s="413">
        <f t="shared" ref="G188:H191" si="318">SUM(K188:W188)</f>
        <v>0</v>
      </c>
      <c r="H188" s="589">
        <f t="shared" si="318"/>
        <v>0</v>
      </c>
      <c r="I188" s="478">
        <f t="shared" ref="I188:I191" si="319">SUM(L188:X188)</f>
        <v>0</v>
      </c>
      <c r="J188" s="275"/>
      <c r="K188" s="273"/>
      <c r="L188" s="272"/>
      <c r="M188" s="273"/>
      <c r="N188" s="273"/>
      <c r="O188" s="273"/>
      <c r="P188" s="273"/>
      <c r="Q188" s="450"/>
      <c r="R188" s="544">
        <f t="shared" si="288"/>
        <v>0</v>
      </c>
      <c r="S188" s="450"/>
      <c r="T188" s="273"/>
      <c r="U188" s="274"/>
      <c r="V188" s="559"/>
      <c r="W188" s="275"/>
      <c r="X188" s="276"/>
    </row>
    <row r="189" spans="1:24" s="18" customFormat="1" hidden="1">
      <c r="A189" s="127" t="s">
        <v>265</v>
      </c>
      <c r="B189" s="277" t="s">
        <v>680</v>
      </c>
      <c r="C189" s="810" t="s">
        <v>879</v>
      </c>
      <c r="D189" s="811"/>
      <c r="E189" s="811"/>
      <c r="F189" s="414">
        <f>SUM(K189:W189)</f>
        <v>0</v>
      </c>
      <c r="G189" s="414">
        <f t="shared" si="318"/>
        <v>0</v>
      </c>
      <c r="H189" s="590">
        <f t="shared" si="318"/>
        <v>0</v>
      </c>
      <c r="I189" s="479">
        <f t="shared" si="319"/>
        <v>0</v>
      </c>
      <c r="J189" s="275"/>
      <c r="K189" s="273"/>
      <c r="L189" s="272"/>
      <c r="M189" s="273"/>
      <c r="N189" s="273"/>
      <c r="O189" s="273"/>
      <c r="P189" s="273"/>
      <c r="Q189" s="450"/>
      <c r="R189" s="544">
        <f t="shared" si="288"/>
        <v>0</v>
      </c>
      <c r="S189" s="450"/>
      <c r="T189" s="273"/>
      <c r="U189" s="274"/>
      <c r="V189" s="559"/>
      <c r="W189" s="275"/>
      <c r="X189" s="276"/>
    </row>
    <row r="190" spans="1:24" s="18" customFormat="1" hidden="1">
      <c r="A190" s="127" t="s">
        <v>266</v>
      </c>
      <c r="B190" s="277" t="s">
        <v>681</v>
      </c>
      <c r="C190" s="810" t="s">
        <v>267</v>
      </c>
      <c r="D190" s="811"/>
      <c r="E190" s="811"/>
      <c r="F190" s="414">
        <f>SUM(K190:W190)</f>
        <v>0</v>
      </c>
      <c r="G190" s="414">
        <f t="shared" si="318"/>
        <v>0</v>
      </c>
      <c r="H190" s="590">
        <f t="shared" si="318"/>
        <v>0</v>
      </c>
      <c r="I190" s="479">
        <f t="shared" si="319"/>
        <v>0</v>
      </c>
      <c r="J190" s="275"/>
      <c r="K190" s="273"/>
      <c r="L190" s="272"/>
      <c r="M190" s="273"/>
      <c r="N190" s="273"/>
      <c r="O190" s="273"/>
      <c r="P190" s="273"/>
      <c r="Q190" s="450"/>
      <c r="R190" s="544">
        <f t="shared" si="288"/>
        <v>0</v>
      </c>
      <c r="S190" s="450"/>
      <c r="T190" s="273"/>
      <c r="U190" s="274"/>
      <c r="V190" s="559"/>
      <c r="W190" s="275"/>
      <c r="X190" s="276"/>
    </row>
    <row r="191" spans="1:24" s="18" customFormat="1" ht="15.75" hidden="1" thickBot="1">
      <c r="A191" s="127" t="s">
        <v>268</v>
      </c>
      <c r="B191" s="280" t="s">
        <v>682</v>
      </c>
      <c r="C191" s="812" t="s">
        <v>366</v>
      </c>
      <c r="D191" s="813"/>
      <c r="E191" s="813"/>
      <c r="F191" s="415">
        <f>SUM(K191:W191)</f>
        <v>0</v>
      </c>
      <c r="G191" s="415">
        <f t="shared" si="318"/>
        <v>0</v>
      </c>
      <c r="H191" s="591">
        <f t="shared" si="318"/>
        <v>0</v>
      </c>
      <c r="I191" s="480">
        <f t="shared" si="319"/>
        <v>0</v>
      </c>
      <c r="J191" s="275"/>
      <c r="K191" s="273"/>
      <c r="L191" s="272"/>
      <c r="M191" s="273"/>
      <c r="N191" s="273"/>
      <c r="O191" s="273"/>
      <c r="P191" s="273"/>
      <c r="Q191" s="450"/>
      <c r="R191" s="544">
        <f t="shared" si="288"/>
        <v>0</v>
      </c>
      <c r="S191" s="450"/>
      <c r="T191" s="273"/>
      <c r="U191" s="274"/>
      <c r="V191" s="559"/>
      <c r="W191" s="275"/>
      <c r="X191" s="276"/>
    </row>
    <row r="192" spans="1:24" ht="15.75" thickBot="1">
      <c r="B192" s="100" t="s">
        <v>269</v>
      </c>
      <c r="C192" s="773" t="s">
        <v>270</v>
      </c>
      <c r="D192" s="774"/>
      <c r="E192" s="774"/>
      <c r="F192" s="402">
        <f>F193+F194+F205+F216+F227+F230+F242+F243+F244</f>
        <v>0</v>
      </c>
      <c r="G192" s="402">
        <f>G193+G194+G205+G216+G227+G230+G242+G243+G244</f>
        <v>0</v>
      </c>
      <c r="H192" s="578">
        <f>H193+H194+H205+H216+H227+H230+H242+H243+H244</f>
        <v>0</v>
      </c>
      <c r="I192" s="465">
        <f>I193+I194+I205+I216+I227+I230+I242+I243+I244</f>
        <v>0</v>
      </c>
      <c r="J192" s="89">
        <f t="shared" ref="J192:K192" si="320">J193+J194+J205+J216+J227+J230+J242+J243+J244</f>
        <v>0</v>
      </c>
      <c r="K192" s="87">
        <f t="shared" si="320"/>
        <v>0</v>
      </c>
      <c r="L192" s="86">
        <f t="shared" ref="L192:X192" si="321">L193+L194+L205+L216+L227+L230+L242+L243+L244</f>
        <v>0</v>
      </c>
      <c r="M192" s="87">
        <f t="shared" si="321"/>
        <v>0</v>
      </c>
      <c r="N192" s="87">
        <f t="shared" si="321"/>
        <v>0</v>
      </c>
      <c r="O192" s="87">
        <f t="shared" si="321"/>
        <v>0</v>
      </c>
      <c r="P192" s="87">
        <f t="shared" si="321"/>
        <v>0</v>
      </c>
      <c r="Q192" s="442">
        <f t="shared" ref="Q192" si="322">Q193+Q194+Q205+Q216+Q227+Q230+Q242+Q243+Q244</f>
        <v>0</v>
      </c>
      <c r="R192" s="536">
        <f t="shared" si="288"/>
        <v>0</v>
      </c>
      <c r="S192" s="442">
        <f t="shared" si="321"/>
        <v>0</v>
      </c>
      <c r="T192" s="87">
        <f t="shared" si="321"/>
        <v>0</v>
      </c>
      <c r="U192" s="90">
        <f t="shared" si="321"/>
        <v>0</v>
      </c>
      <c r="V192" s="486">
        <f t="shared" si="321"/>
        <v>0</v>
      </c>
      <c r="W192" s="89">
        <f t="shared" si="321"/>
        <v>0</v>
      </c>
      <c r="X192" s="91">
        <f t="shared" si="321"/>
        <v>0</v>
      </c>
    </row>
    <row r="193" spans="1:24" s="18" customFormat="1" ht="25.5" hidden="1" customHeight="1">
      <c r="A193" s="127" t="s">
        <v>271</v>
      </c>
      <c r="B193" s="92" t="s">
        <v>683</v>
      </c>
      <c r="C193" s="733" t="s">
        <v>367</v>
      </c>
      <c r="D193" s="734"/>
      <c r="E193" s="734"/>
      <c r="F193" s="416">
        <f>SUM(K193:W193)</f>
        <v>0</v>
      </c>
      <c r="G193" s="416">
        <f>SUM(K193:W193)</f>
        <v>0</v>
      </c>
      <c r="H193" s="592">
        <f>SUM(L193:X193)</f>
        <v>0</v>
      </c>
      <c r="I193" s="481">
        <f t="shared" ref="I193" si="323">SUM(L193:X193)</f>
        <v>0</v>
      </c>
      <c r="J193" s="97"/>
      <c r="K193" s="95"/>
      <c r="L193" s="94"/>
      <c r="M193" s="95"/>
      <c r="N193" s="95"/>
      <c r="O193" s="95"/>
      <c r="P193" s="95"/>
      <c r="Q193" s="445"/>
      <c r="R193" s="539">
        <f t="shared" si="288"/>
        <v>0</v>
      </c>
      <c r="S193" s="445"/>
      <c r="T193" s="95"/>
      <c r="U193" s="98"/>
      <c r="V193" s="489"/>
      <c r="W193" s="97"/>
      <c r="X193" s="99"/>
    </row>
    <row r="194" spans="1:24" s="18" customFormat="1" ht="16.350000000000001" hidden="1" customHeight="1">
      <c r="A194" s="127" t="s">
        <v>272</v>
      </c>
      <c r="B194" s="92" t="s">
        <v>684</v>
      </c>
      <c r="C194" s="808" t="s">
        <v>812</v>
      </c>
      <c r="D194" s="809"/>
      <c r="E194" s="809"/>
      <c r="F194" s="416">
        <f>F195+F196+F197+F198+F199+F200+F201+F202+F203+F204</f>
        <v>0</v>
      </c>
      <c r="G194" s="416">
        <f>G195+G196+G197+G198+G199+G200+G201+G202+G203+G204</f>
        <v>0</v>
      </c>
      <c r="H194" s="592">
        <f>H195+H196+H197+H198+H199+H200+H201+H202+H203+H204</f>
        <v>0</v>
      </c>
      <c r="I194" s="481">
        <f>I195+I196+I197+I198+I199+I200+I201+I202+I203+I204</f>
        <v>0</v>
      </c>
      <c r="J194" s="97">
        <f t="shared" ref="J194:K194" si="324">J195+J196+J197+J198+J199+J200+J201+J202+J203+J204</f>
        <v>0</v>
      </c>
      <c r="K194" s="95">
        <f t="shared" si="324"/>
        <v>0</v>
      </c>
      <c r="L194" s="94">
        <f t="shared" ref="L194:X194" si="325">L195+L196+L197+L198+L199+L200+L201+L202+L203+L204</f>
        <v>0</v>
      </c>
      <c r="M194" s="95">
        <f t="shared" si="325"/>
        <v>0</v>
      </c>
      <c r="N194" s="95">
        <f t="shared" si="325"/>
        <v>0</v>
      </c>
      <c r="O194" s="95">
        <f t="shared" si="325"/>
        <v>0</v>
      </c>
      <c r="P194" s="95">
        <f t="shared" si="325"/>
        <v>0</v>
      </c>
      <c r="Q194" s="445">
        <f t="shared" ref="Q194" si="326">Q195+Q196+Q197+Q198+Q199+Q200+Q201+Q202+Q203+Q204</f>
        <v>0</v>
      </c>
      <c r="R194" s="539">
        <f t="shared" si="288"/>
        <v>0</v>
      </c>
      <c r="S194" s="445">
        <f t="shared" si="325"/>
        <v>0</v>
      </c>
      <c r="T194" s="95">
        <f t="shared" si="325"/>
        <v>0</v>
      </c>
      <c r="U194" s="98">
        <f t="shared" si="325"/>
        <v>0</v>
      </c>
      <c r="V194" s="489">
        <f t="shared" si="325"/>
        <v>0</v>
      </c>
      <c r="W194" s="97">
        <f t="shared" si="325"/>
        <v>0</v>
      </c>
      <c r="X194" s="99">
        <f t="shared" si="325"/>
        <v>0</v>
      </c>
    </row>
    <row r="195" spans="1:24" hidden="1">
      <c r="B195" s="55"/>
      <c r="C195" s="2"/>
      <c r="D195" s="764" t="s">
        <v>813</v>
      </c>
      <c r="E195" s="764"/>
      <c r="F195" s="406">
        <f t="shared" ref="F195:F204" si="327">SUM(K195:W195)</f>
        <v>0</v>
      </c>
      <c r="G195" s="406">
        <f t="shared" ref="G195:H204" si="328">SUM(K195:W195)</f>
        <v>0</v>
      </c>
      <c r="H195" s="582">
        <f t="shared" si="328"/>
        <v>0</v>
      </c>
      <c r="I195" s="471">
        <f t="shared" ref="I195:I204" si="329">SUM(L195:X195)</f>
        <v>0</v>
      </c>
      <c r="J195" s="42"/>
      <c r="K195" s="1"/>
      <c r="L195" s="75"/>
      <c r="M195" s="1"/>
      <c r="N195" s="1"/>
      <c r="O195" s="1"/>
      <c r="P195" s="1"/>
      <c r="Q195" s="447"/>
      <c r="R195" s="541">
        <f t="shared" si="288"/>
        <v>0</v>
      </c>
      <c r="S195" s="447"/>
      <c r="T195" s="1"/>
      <c r="U195" s="81"/>
      <c r="V195" s="490"/>
      <c r="W195" s="42"/>
      <c r="X195" s="44"/>
    </row>
    <row r="196" spans="1:24" hidden="1">
      <c r="B196" s="55"/>
      <c r="C196" s="2"/>
      <c r="D196" s="764" t="s">
        <v>814</v>
      </c>
      <c r="E196" s="764"/>
      <c r="F196" s="406">
        <f t="shared" si="327"/>
        <v>0</v>
      </c>
      <c r="G196" s="406">
        <f t="shared" si="328"/>
        <v>0</v>
      </c>
      <c r="H196" s="582">
        <f t="shared" si="328"/>
        <v>0</v>
      </c>
      <c r="I196" s="471">
        <f t="shared" si="329"/>
        <v>0</v>
      </c>
      <c r="J196" s="42"/>
      <c r="K196" s="1"/>
      <c r="L196" s="75"/>
      <c r="M196" s="1"/>
      <c r="N196" s="1"/>
      <c r="O196" s="1"/>
      <c r="P196" s="1"/>
      <c r="Q196" s="447"/>
      <c r="R196" s="541">
        <f t="shared" si="288"/>
        <v>0</v>
      </c>
      <c r="S196" s="447"/>
      <c r="T196" s="1"/>
      <c r="U196" s="81"/>
      <c r="V196" s="490"/>
      <c r="W196" s="42"/>
      <c r="X196" s="44"/>
    </row>
    <row r="197" spans="1:24" hidden="1">
      <c r="B197" s="55"/>
      <c r="C197" s="2"/>
      <c r="D197" s="764" t="s">
        <v>545</v>
      </c>
      <c r="E197" s="764"/>
      <c r="F197" s="406">
        <f t="shared" si="327"/>
        <v>0</v>
      </c>
      <c r="G197" s="406">
        <f t="shared" si="328"/>
        <v>0</v>
      </c>
      <c r="H197" s="582">
        <f t="shared" si="328"/>
        <v>0</v>
      </c>
      <c r="I197" s="471">
        <f t="shared" si="329"/>
        <v>0</v>
      </c>
      <c r="J197" s="42"/>
      <c r="K197" s="1"/>
      <c r="L197" s="75"/>
      <c r="M197" s="1"/>
      <c r="N197" s="1"/>
      <c r="O197" s="1"/>
      <c r="P197" s="1"/>
      <c r="Q197" s="447"/>
      <c r="R197" s="541">
        <f t="shared" si="288"/>
        <v>0</v>
      </c>
      <c r="S197" s="447"/>
      <c r="T197" s="1"/>
      <c r="U197" s="81"/>
      <c r="V197" s="490"/>
      <c r="W197" s="42"/>
      <c r="X197" s="44"/>
    </row>
    <row r="198" spans="1:24" ht="25.5" hidden="1" customHeight="1">
      <c r="B198" s="55"/>
      <c r="C198" s="2"/>
      <c r="D198" s="735" t="s">
        <v>548</v>
      </c>
      <c r="E198" s="735"/>
      <c r="F198" s="409">
        <f t="shared" si="327"/>
        <v>0</v>
      </c>
      <c r="G198" s="409">
        <f t="shared" si="328"/>
        <v>0</v>
      </c>
      <c r="H198" s="585">
        <f t="shared" si="328"/>
        <v>0</v>
      </c>
      <c r="I198" s="474">
        <f t="shared" si="329"/>
        <v>0</v>
      </c>
      <c r="J198" s="42"/>
      <c r="K198" s="1"/>
      <c r="L198" s="75"/>
      <c r="M198" s="1"/>
      <c r="N198" s="1"/>
      <c r="O198" s="1"/>
      <c r="P198" s="1"/>
      <c r="Q198" s="447"/>
      <c r="R198" s="541">
        <f t="shared" si="288"/>
        <v>0</v>
      </c>
      <c r="S198" s="447"/>
      <c r="T198" s="1"/>
      <c r="U198" s="81"/>
      <c r="V198" s="490"/>
      <c r="W198" s="42"/>
      <c r="X198" s="44"/>
    </row>
    <row r="199" spans="1:24" hidden="1">
      <c r="B199" s="55"/>
      <c r="C199" s="2"/>
      <c r="D199" s="764" t="s">
        <v>550</v>
      </c>
      <c r="E199" s="764"/>
      <c r="F199" s="406">
        <f t="shared" si="327"/>
        <v>0</v>
      </c>
      <c r="G199" s="406">
        <f t="shared" si="328"/>
        <v>0</v>
      </c>
      <c r="H199" s="582">
        <f t="shared" si="328"/>
        <v>0</v>
      </c>
      <c r="I199" s="471">
        <f t="shared" si="329"/>
        <v>0</v>
      </c>
      <c r="J199" s="42"/>
      <c r="K199" s="1"/>
      <c r="L199" s="75"/>
      <c r="M199" s="1"/>
      <c r="N199" s="1"/>
      <c r="O199" s="1"/>
      <c r="P199" s="1"/>
      <c r="Q199" s="447"/>
      <c r="R199" s="541">
        <f t="shared" si="288"/>
        <v>0</v>
      </c>
      <c r="S199" s="447"/>
      <c r="T199" s="1"/>
      <c r="U199" s="81"/>
      <c r="V199" s="490"/>
      <c r="W199" s="42"/>
      <c r="X199" s="44"/>
    </row>
    <row r="200" spans="1:24" hidden="1">
      <c r="B200" s="55"/>
      <c r="C200" s="2"/>
      <c r="D200" s="764" t="s">
        <v>551</v>
      </c>
      <c r="E200" s="764"/>
      <c r="F200" s="406">
        <f t="shared" si="327"/>
        <v>0</v>
      </c>
      <c r="G200" s="406">
        <f t="shared" si="328"/>
        <v>0</v>
      </c>
      <c r="H200" s="582">
        <f t="shared" si="328"/>
        <v>0</v>
      </c>
      <c r="I200" s="471">
        <f t="shared" si="329"/>
        <v>0</v>
      </c>
      <c r="J200" s="42"/>
      <c r="K200" s="1"/>
      <c r="L200" s="75"/>
      <c r="M200" s="1"/>
      <c r="N200" s="1"/>
      <c r="O200" s="1"/>
      <c r="P200" s="1"/>
      <c r="Q200" s="447"/>
      <c r="R200" s="541">
        <f t="shared" si="288"/>
        <v>0</v>
      </c>
      <c r="S200" s="447"/>
      <c r="T200" s="1"/>
      <c r="U200" s="81"/>
      <c r="V200" s="490"/>
      <c r="W200" s="42"/>
      <c r="X200" s="44"/>
    </row>
    <row r="201" spans="1:24" ht="25.5" hidden="1" customHeight="1">
      <c r="B201" s="55"/>
      <c r="C201" s="2"/>
      <c r="D201" s="735" t="s">
        <v>555</v>
      </c>
      <c r="E201" s="735"/>
      <c r="F201" s="409">
        <f t="shared" si="327"/>
        <v>0</v>
      </c>
      <c r="G201" s="409">
        <f t="shared" si="328"/>
        <v>0</v>
      </c>
      <c r="H201" s="585">
        <f t="shared" si="328"/>
        <v>0</v>
      </c>
      <c r="I201" s="474">
        <f t="shared" si="329"/>
        <v>0</v>
      </c>
      <c r="J201" s="42"/>
      <c r="K201" s="1"/>
      <c r="L201" s="75"/>
      <c r="M201" s="1"/>
      <c r="N201" s="1"/>
      <c r="O201" s="1"/>
      <c r="P201" s="1"/>
      <c r="Q201" s="447"/>
      <c r="R201" s="541">
        <f t="shared" ref="R201:R264" si="330">SUM(L201:Q201)</f>
        <v>0</v>
      </c>
      <c r="S201" s="447"/>
      <c r="T201" s="1"/>
      <c r="U201" s="81"/>
      <c r="V201" s="490"/>
      <c r="W201" s="42"/>
      <c r="X201" s="44"/>
    </row>
    <row r="202" spans="1:24" ht="25.5" hidden="1" customHeight="1">
      <c r="B202" s="55"/>
      <c r="C202" s="2"/>
      <c r="D202" s="735" t="s">
        <v>558</v>
      </c>
      <c r="E202" s="735"/>
      <c r="F202" s="409">
        <f t="shared" si="327"/>
        <v>0</v>
      </c>
      <c r="G202" s="409">
        <f t="shared" si="328"/>
        <v>0</v>
      </c>
      <c r="H202" s="585">
        <f t="shared" si="328"/>
        <v>0</v>
      </c>
      <c r="I202" s="474">
        <f t="shared" si="329"/>
        <v>0</v>
      </c>
      <c r="J202" s="42"/>
      <c r="K202" s="1"/>
      <c r="L202" s="75"/>
      <c r="M202" s="1"/>
      <c r="N202" s="1"/>
      <c r="O202" s="1"/>
      <c r="P202" s="1"/>
      <c r="Q202" s="447"/>
      <c r="R202" s="541">
        <f t="shared" si="330"/>
        <v>0</v>
      </c>
      <c r="S202" s="447"/>
      <c r="T202" s="1"/>
      <c r="U202" s="81"/>
      <c r="V202" s="490"/>
      <c r="W202" s="42"/>
      <c r="X202" s="44"/>
    </row>
    <row r="203" spans="1:24" ht="25.5" hidden="1" customHeight="1">
      <c r="B203" s="55"/>
      <c r="C203" s="2"/>
      <c r="D203" s="735" t="s">
        <v>560</v>
      </c>
      <c r="E203" s="735"/>
      <c r="F203" s="409">
        <f t="shared" si="327"/>
        <v>0</v>
      </c>
      <c r="G203" s="409">
        <f t="shared" si="328"/>
        <v>0</v>
      </c>
      <c r="H203" s="585">
        <f t="shared" si="328"/>
        <v>0</v>
      </c>
      <c r="I203" s="474">
        <f t="shared" si="329"/>
        <v>0</v>
      </c>
      <c r="J203" s="42"/>
      <c r="K203" s="1"/>
      <c r="L203" s="75"/>
      <c r="M203" s="1"/>
      <c r="N203" s="1"/>
      <c r="O203" s="1"/>
      <c r="P203" s="1"/>
      <c r="Q203" s="447"/>
      <c r="R203" s="541">
        <f t="shared" si="330"/>
        <v>0</v>
      </c>
      <c r="S203" s="447"/>
      <c r="T203" s="1"/>
      <c r="U203" s="81"/>
      <c r="V203" s="490"/>
      <c r="W203" s="42"/>
      <c r="X203" s="44"/>
    </row>
    <row r="204" spans="1:24" ht="25.5" hidden="1" customHeight="1">
      <c r="B204" s="55"/>
      <c r="C204" s="2"/>
      <c r="D204" s="735" t="s">
        <v>563</v>
      </c>
      <c r="E204" s="735"/>
      <c r="F204" s="409">
        <f t="shared" si="327"/>
        <v>0</v>
      </c>
      <c r="G204" s="409">
        <f t="shared" si="328"/>
        <v>0</v>
      </c>
      <c r="H204" s="585">
        <f t="shared" si="328"/>
        <v>0</v>
      </c>
      <c r="I204" s="474">
        <f t="shared" si="329"/>
        <v>0</v>
      </c>
      <c r="J204" s="42"/>
      <c r="K204" s="1"/>
      <c r="L204" s="75"/>
      <c r="M204" s="1"/>
      <c r="N204" s="1"/>
      <c r="O204" s="1"/>
      <c r="P204" s="1"/>
      <c r="Q204" s="447"/>
      <c r="R204" s="541">
        <f t="shared" si="330"/>
        <v>0</v>
      </c>
      <c r="S204" s="447"/>
      <c r="T204" s="1"/>
      <c r="U204" s="81"/>
      <c r="V204" s="490"/>
      <c r="W204" s="42"/>
      <c r="X204" s="44"/>
    </row>
    <row r="205" spans="1:24" s="18" customFormat="1" ht="25.5" hidden="1" customHeight="1">
      <c r="A205" s="130" t="s">
        <v>273</v>
      </c>
      <c r="B205" s="92" t="s">
        <v>685</v>
      </c>
      <c r="C205" s="808" t="s">
        <v>606</v>
      </c>
      <c r="D205" s="809"/>
      <c r="E205" s="809"/>
      <c r="F205" s="416">
        <f>F206+F207+F208+F209+F210+F211+F212+F213+F214+F215</f>
        <v>0</v>
      </c>
      <c r="G205" s="416">
        <f>G206+G207+G208+G209+G210+G211+G212+G213+G214+G215</f>
        <v>0</v>
      </c>
      <c r="H205" s="592">
        <f>H206+H207+H208+H209+H210+H211+H212+H213+H214+H215</f>
        <v>0</v>
      </c>
      <c r="I205" s="481">
        <f>I206+I207+I208+I209+I210+I211+I212+I213+I214+I215</f>
        <v>0</v>
      </c>
      <c r="J205" s="97">
        <f t="shared" ref="J205:K205" si="331">J206+J207+J208+J209+J210+J211+J212+J213+J214+J215</f>
        <v>0</v>
      </c>
      <c r="K205" s="95">
        <f t="shared" si="331"/>
        <v>0</v>
      </c>
      <c r="L205" s="94">
        <f t="shared" ref="L205:X205" si="332">L206+L207+L208+L209+L210+L211+L212+L213+L214+L215</f>
        <v>0</v>
      </c>
      <c r="M205" s="95">
        <f t="shared" si="332"/>
        <v>0</v>
      </c>
      <c r="N205" s="95">
        <f t="shared" si="332"/>
        <v>0</v>
      </c>
      <c r="O205" s="95">
        <f t="shared" si="332"/>
        <v>0</v>
      </c>
      <c r="P205" s="95">
        <f t="shared" si="332"/>
        <v>0</v>
      </c>
      <c r="Q205" s="445">
        <f t="shared" ref="Q205" si="333">Q206+Q207+Q208+Q209+Q210+Q211+Q212+Q213+Q214+Q215</f>
        <v>0</v>
      </c>
      <c r="R205" s="539">
        <f t="shared" si="330"/>
        <v>0</v>
      </c>
      <c r="S205" s="445">
        <f t="shared" si="332"/>
        <v>0</v>
      </c>
      <c r="T205" s="95">
        <f t="shared" si="332"/>
        <v>0</v>
      </c>
      <c r="U205" s="98">
        <f t="shared" si="332"/>
        <v>0</v>
      </c>
      <c r="V205" s="489">
        <f t="shared" si="332"/>
        <v>0</v>
      </c>
      <c r="W205" s="97">
        <f t="shared" si="332"/>
        <v>0</v>
      </c>
      <c r="X205" s="99">
        <f t="shared" si="332"/>
        <v>0</v>
      </c>
    </row>
    <row r="206" spans="1:24" hidden="1">
      <c r="B206" s="55"/>
      <c r="C206" s="2"/>
      <c r="D206" s="764" t="s">
        <v>815</v>
      </c>
      <c r="E206" s="764"/>
      <c r="F206" s="406">
        <f t="shared" ref="F206:F215" si="334">SUM(K206:W206)</f>
        <v>0</v>
      </c>
      <c r="G206" s="406">
        <f t="shared" ref="G206:H215" si="335">SUM(K206:W206)</f>
        <v>0</v>
      </c>
      <c r="H206" s="582">
        <f t="shared" si="335"/>
        <v>0</v>
      </c>
      <c r="I206" s="471">
        <f t="shared" ref="I206:I215" si="336">SUM(L206:X206)</f>
        <v>0</v>
      </c>
      <c r="J206" s="42"/>
      <c r="K206" s="1"/>
      <c r="L206" s="75"/>
      <c r="M206" s="1"/>
      <c r="N206" s="1"/>
      <c r="O206" s="1"/>
      <c r="P206" s="1"/>
      <c r="Q206" s="447"/>
      <c r="R206" s="541">
        <f t="shared" si="330"/>
        <v>0</v>
      </c>
      <c r="S206" s="447"/>
      <c r="T206" s="1"/>
      <c r="U206" s="81"/>
      <c r="V206" s="490"/>
      <c r="W206" s="42"/>
      <c r="X206" s="44"/>
    </row>
    <row r="207" spans="1:24" hidden="1">
      <c r="B207" s="55"/>
      <c r="C207" s="2"/>
      <c r="D207" s="764" t="s">
        <v>816</v>
      </c>
      <c r="E207" s="764"/>
      <c r="F207" s="406">
        <f t="shared" si="334"/>
        <v>0</v>
      </c>
      <c r="G207" s="406">
        <f t="shared" si="335"/>
        <v>0</v>
      </c>
      <c r="H207" s="582">
        <f t="shared" si="335"/>
        <v>0</v>
      </c>
      <c r="I207" s="471">
        <f t="shared" si="336"/>
        <v>0</v>
      </c>
      <c r="J207" s="42"/>
      <c r="K207" s="1"/>
      <c r="L207" s="75"/>
      <c r="M207" s="1"/>
      <c r="N207" s="1"/>
      <c r="O207" s="1"/>
      <c r="P207" s="1"/>
      <c r="Q207" s="447"/>
      <c r="R207" s="541">
        <f t="shared" si="330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546</v>
      </c>
      <c r="E208" s="764"/>
      <c r="F208" s="406">
        <f t="shared" si="334"/>
        <v>0</v>
      </c>
      <c r="G208" s="406">
        <f t="shared" si="335"/>
        <v>0</v>
      </c>
      <c r="H208" s="582">
        <f t="shared" si="335"/>
        <v>0</v>
      </c>
      <c r="I208" s="471">
        <f t="shared" si="336"/>
        <v>0</v>
      </c>
      <c r="J208" s="42"/>
      <c r="K208" s="1"/>
      <c r="L208" s="75"/>
      <c r="M208" s="1"/>
      <c r="N208" s="1"/>
      <c r="O208" s="1"/>
      <c r="P208" s="1"/>
      <c r="Q208" s="447"/>
      <c r="R208" s="541">
        <f t="shared" si="330"/>
        <v>0</v>
      </c>
      <c r="S208" s="447"/>
      <c r="T208" s="1"/>
      <c r="U208" s="81"/>
      <c r="V208" s="490"/>
      <c r="W208" s="42"/>
      <c r="X208" s="44"/>
    </row>
    <row r="209" spans="1:24" ht="25.5" hidden="1" customHeight="1">
      <c r="B209" s="55"/>
      <c r="C209" s="2"/>
      <c r="D209" s="735" t="s">
        <v>549</v>
      </c>
      <c r="E209" s="735"/>
      <c r="F209" s="409">
        <f t="shared" si="334"/>
        <v>0</v>
      </c>
      <c r="G209" s="409">
        <f t="shared" si="335"/>
        <v>0</v>
      </c>
      <c r="H209" s="585">
        <f t="shared" si="335"/>
        <v>0</v>
      </c>
      <c r="I209" s="474">
        <f t="shared" si="336"/>
        <v>0</v>
      </c>
      <c r="J209" s="42"/>
      <c r="K209" s="1"/>
      <c r="L209" s="75"/>
      <c r="M209" s="1"/>
      <c r="N209" s="1"/>
      <c r="O209" s="1"/>
      <c r="P209" s="1"/>
      <c r="Q209" s="447"/>
      <c r="R209" s="541">
        <f t="shared" si="330"/>
        <v>0</v>
      </c>
      <c r="S209" s="447"/>
      <c r="T209" s="1"/>
      <c r="U209" s="81"/>
      <c r="V209" s="490"/>
      <c r="W209" s="42"/>
      <c r="X209" s="44"/>
    </row>
    <row r="210" spans="1:24" hidden="1">
      <c r="B210" s="55"/>
      <c r="C210" s="2"/>
      <c r="D210" s="764" t="s">
        <v>552</v>
      </c>
      <c r="E210" s="764"/>
      <c r="F210" s="406">
        <f t="shared" si="334"/>
        <v>0</v>
      </c>
      <c r="G210" s="406">
        <f t="shared" si="335"/>
        <v>0</v>
      </c>
      <c r="H210" s="582">
        <f t="shared" si="335"/>
        <v>0</v>
      </c>
      <c r="I210" s="471">
        <f t="shared" si="336"/>
        <v>0</v>
      </c>
      <c r="J210" s="42"/>
      <c r="K210" s="1"/>
      <c r="L210" s="75"/>
      <c r="M210" s="1"/>
      <c r="N210" s="1"/>
      <c r="O210" s="1"/>
      <c r="P210" s="1"/>
      <c r="Q210" s="447"/>
      <c r="R210" s="541">
        <f t="shared" si="330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817</v>
      </c>
      <c r="E211" s="764"/>
      <c r="F211" s="406">
        <f t="shared" si="334"/>
        <v>0</v>
      </c>
      <c r="G211" s="406">
        <f t="shared" si="335"/>
        <v>0</v>
      </c>
      <c r="H211" s="582">
        <f t="shared" si="335"/>
        <v>0</v>
      </c>
      <c r="I211" s="471">
        <f t="shared" si="336"/>
        <v>0</v>
      </c>
      <c r="J211" s="42"/>
      <c r="K211" s="1"/>
      <c r="L211" s="75"/>
      <c r="M211" s="1"/>
      <c r="N211" s="1"/>
      <c r="O211" s="1"/>
      <c r="P211" s="1"/>
      <c r="Q211" s="447"/>
      <c r="R211" s="541">
        <f t="shared" si="330"/>
        <v>0</v>
      </c>
      <c r="S211" s="447"/>
      <c r="T211" s="1"/>
      <c r="U211" s="81"/>
      <c r="V211" s="490"/>
      <c r="W211" s="42"/>
      <c r="X211" s="44"/>
    </row>
    <row r="212" spans="1:24" ht="25.5" hidden="1" customHeight="1">
      <c r="B212" s="55"/>
      <c r="C212" s="2"/>
      <c r="D212" s="735" t="s">
        <v>556</v>
      </c>
      <c r="E212" s="735"/>
      <c r="F212" s="409">
        <f t="shared" si="334"/>
        <v>0</v>
      </c>
      <c r="G212" s="409">
        <f t="shared" si="335"/>
        <v>0</v>
      </c>
      <c r="H212" s="585">
        <f t="shared" si="335"/>
        <v>0</v>
      </c>
      <c r="I212" s="474">
        <f t="shared" si="336"/>
        <v>0</v>
      </c>
      <c r="J212" s="42"/>
      <c r="K212" s="1"/>
      <c r="L212" s="75"/>
      <c r="M212" s="1"/>
      <c r="N212" s="1"/>
      <c r="O212" s="1"/>
      <c r="P212" s="1"/>
      <c r="Q212" s="447"/>
      <c r="R212" s="541">
        <f t="shared" si="330"/>
        <v>0</v>
      </c>
      <c r="S212" s="447"/>
      <c r="T212" s="1"/>
      <c r="U212" s="81"/>
      <c r="V212" s="490"/>
      <c r="W212" s="42"/>
      <c r="X212" s="44"/>
    </row>
    <row r="213" spans="1:24" ht="25.5" hidden="1" customHeight="1">
      <c r="B213" s="55"/>
      <c r="C213" s="2"/>
      <c r="D213" s="735" t="s">
        <v>559</v>
      </c>
      <c r="E213" s="735"/>
      <c r="F213" s="409">
        <f t="shared" si="334"/>
        <v>0</v>
      </c>
      <c r="G213" s="409">
        <f t="shared" si="335"/>
        <v>0</v>
      </c>
      <c r="H213" s="585">
        <f t="shared" si="335"/>
        <v>0</v>
      </c>
      <c r="I213" s="474">
        <f t="shared" si="336"/>
        <v>0</v>
      </c>
      <c r="J213" s="42"/>
      <c r="K213" s="1"/>
      <c r="L213" s="75"/>
      <c r="M213" s="1"/>
      <c r="N213" s="1"/>
      <c r="O213" s="1"/>
      <c r="P213" s="1"/>
      <c r="Q213" s="447"/>
      <c r="R213" s="541">
        <f t="shared" si="330"/>
        <v>0</v>
      </c>
      <c r="S213" s="447"/>
      <c r="T213" s="1"/>
      <c r="U213" s="81"/>
      <c r="V213" s="490"/>
      <c r="W213" s="42"/>
      <c r="X213" s="44"/>
    </row>
    <row r="214" spans="1:24" ht="25.5" hidden="1" customHeight="1">
      <c r="B214" s="55"/>
      <c r="C214" s="2"/>
      <c r="D214" s="735" t="s">
        <v>561</v>
      </c>
      <c r="E214" s="735"/>
      <c r="F214" s="409">
        <f t="shared" si="334"/>
        <v>0</v>
      </c>
      <c r="G214" s="409">
        <f t="shared" si="335"/>
        <v>0</v>
      </c>
      <c r="H214" s="585">
        <f t="shared" si="335"/>
        <v>0</v>
      </c>
      <c r="I214" s="474">
        <f t="shared" si="336"/>
        <v>0</v>
      </c>
      <c r="J214" s="42"/>
      <c r="K214" s="1"/>
      <c r="L214" s="75"/>
      <c r="M214" s="1"/>
      <c r="N214" s="1"/>
      <c r="O214" s="1"/>
      <c r="P214" s="1"/>
      <c r="Q214" s="447"/>
      <c r="R214" s="541">
        <f t="shared" si="330"/>
        <v>0</v>
      </c>
      <c r="S214" s="447"/>
      <c r="T214" s="1"/>
      <c r="U214" s="81"/>
      <c r="V214" s="490"/>
      <c r="W214" s="42"/>
      <c r="X214" s="44"/>
    </row>
    <row r="215" spans="1:24" ht="25.5" hidden="1" customHeight="1">
      <c r="B215" s="55"/>
      <c r="C215" s="2"/>
      <c r="D215" s="735" t="s">
        <v>564</v>
      </c>
      <c r="E215" s="735"/>
      <c r="F215" s="409">
        <f t="shared" si="334"/>
        <v>0</v>
      </c>
      <c r="G215" s="409">
        <f t="shared" si="335"/>
        <v>0</v>
      </c>
      <c r="H215" s="585">
        <f t="shared" si="335"/>
        <v>0</v>
      </c>
      <c r="I215" s="474">
        <f t="shared" si="336"/>
        <v>0</v>
      </c>
      <c r="J215" s="42"/>
      <c r="K215" s="1"/>
      <c r="L215" s="75"/>
      <c r="M215" s="1"/>
      <c r="N215" s="1"/>
      <c r="O215" s="1"/>
      <c r="P215" s="1"/>
      <c r="Q215" s="447"/>
      <c r="R215" s="541">
        <f t="shared" si="330"/>
        <v>0</v>
      </c>
      <c r="S215" s="447"/>
      <c r="T215" s="1"/>
      <c r="U215" s="81"/>
      <c r="V215" s="490"/>
      <c r="W215" s="42"/>
      <c r="X215" s="44"/>
    </row>
    <row r="216" spans="1:24" s="18" customFormat="1" hidden="1">
      <c r="A216" s="127" t="s">
        <v>274</v>
      </c>
      <c r="B216" s="92" t="s">
        <v>686</v>
      </c>
      <c r="C216" s="769" t="s">
        <v>275</v>
      </c>
      <c r="D216" s="770"/>
      <c r="E216" s="770"/>
      <c r="F216" s="399">
        <f>F217+F218+F219+F220+F221+F222+F223+F224+F225+F226</f>
        <v>0</v>
      </c>
      <c r="G216" s="399">
        <f>G217+G218+G219+G220+G221+G222+G223+G224+G225+G226</f>
        <v>0</v>
      </c>
      <c r="H216" s="575">
        <f>H217+H218+H219+H220+H221+H222+H223+H224+H225+H226</f>
        <v>0</v>
      </c>
      <c r="I216" s="462">
        <f>I217+I218+I219+I220+I221+I222+I223+I224+I225+I226</f>
        <v>0</v>
      </c>
      <c r="J216" s="97">
        <f t="shared" ref="J216:K216" si="337">J217+J218+J219+J220+J221+J222+J223+J224+J225+J226</f>
        <v>0</v>
      </c>
      <c r="K216" s="95">
        <f t="shared" si="337"/>
        <v>0</v>
      </c>
      <c r="L216" s="94">
        <f t="shared" ref="L216:X216" si="338">L217+L218+L219+L220+L221+L222+L223+L224+L225+L226</f>
        <v>0</v>
      </c>
      <c r="M216" s="95">
        <f t="shared" si="338"/>
        <v>0</v>
      </c>
      <c r="N216" s="95">
        <f t="shared" si="338"/>
        <v>0</v>
      </c>
      <c r="O216" s="95">
        <f t="shared" si="338"/>
        <v>0</v>
      </c>
      <c r="P216" s="95">
        <f t="shared" si="338"/>
        <v>0</v>
      </c>
      <c r="Q216" s="445">
        <f t="shared" ref="Q216" si="339">Q217+Q218+Q219+Q220+Q221+Q222+Q223+Q224+Q225+Q226</f>
        <v>0</v>
      </c>
      <c r="R216" s="539">
        <f t="shared" si="330"/>
        <v>0</v>
      </c>
      <c r="S216" s="445">
        <f t="shared" si="338"/>
        <v>0</v>
      </c>
      <c r="T216" s="95">
        <f t="shared" si="338"/>
        <v>0</v>
      </c>
      <c r="U216" s="98">
        <f t="shared" si="338"/>
        <v>0</v>
      </c>
      <c r="V216" s="489">
        <f t="shared" si="338"/>
        <v>0</v>
      </c>
      <c r="W216" s="97">
        <f t="shared" si="338"/>
        <v>0</v>
      </c>
      <c r="X216" s="99">
        <f t="shared" si="338"/>
        <v>0</v>
      </c>
    </row>
    <row r="217" spans="1:24" hidden="1">
      <c r="B217" s="55"/>
      <c r="C217" s="2"/>
      <c r="D217" s="764" t="s">
        <v>371</v>
      </c>
      <c r="E217" s="764"/>
      <c r="F217" s="406">
        <f t="shared" ref="F217:F226" si="340">SUM(K217:W217)</f>
        <v>0</v>
      </c>
      <c r="G217" s="406">
        <f t="shared" ref="G217:H226" si="341">SUM(K217:W217)</f>
        <v>0</v>
      </c>
      <c r="H217" s="582">
        <f t="shared" si="341"/>
        <v>0</v>
      </c>
      <c r="I217" s="471">
        <f t="shared" ref="I217:I226" si="342">SUM(L217:X217)</f>
        <v>0</v>
      </c>
      <c r="J217" s="42"/>
      <c r="K217" s="1"/>
      <c r="L217" s="75"/>
      <c r="M217" s="1"/>
      <c r="N217" s="1"/>
      <c r="O217" s="1"/>
      <c r="P217" s="1"/>
      <c r="Q217" s="447"/>
      <c r="R217" s="541">
        <f t="shared" si="330"/>
        <v>0</v>
      </c>
      <c r="S217" s="447"/>
      <c r="T217" s="1"/>
      <c r="U217" s="81"/>
      <c r="V217" s="490"/>
      <c r="W217" s="42"/>
      <c r="X217" s="44"/>
    </row>
    <row r="218" spans="1:24" hidden="1">
      <c r="B218" s="55"/>
      <c r="C218" s="2"/>
      <c r="D218" s="764" t="s">
        <v>544</v>
      </c>
      <c r="E218" s="764"/>
      <c r="F218" s="406">
        <f t="shared" si="340"/>
        <v>0</v>
      </c>
      <c r="G218" s="406">
        <f t="shared" si="341"/>
        <v>0</v>
      </c>
      <c r="H218" s="582">
        <f t="shared" si="341"/>
        <v>0</v>
      </c>
      <c r="I218" s="471">
        <f t="shared" si="342"/>
        <v>0</v>
      </c>
      <c r="J218" s="42"/>
      <c r="K218" s="1"/>
      <c r="L218" s="75"/>
      <c r="M218" s="1"/>
      <c r="N218" s="1"/>
      <c r="O218" s="1"/>
      <c r="P218" s="1"/>
      <c r="Q218" s="447"/>
      <c r="R218" s="541">
        <f t="shared" si="330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547</v>
      </c>
      <c r="E219" s="764"/>
      <c r="F219" s="406">
        <f t="shared" si="340"/>
        <v>0</v>
      </c>
      <c r="G219" s="406">
        <f t="shared" si="341"/>
        <v>0</v>
      </c>
      <c r="H219" s="582">
        <f t="shared" si="341"/>
        <v>0</v>
      </c>
      <c r="I219" s="471">
        <f t="shared" si="342"/>
        <v>0</v>
      </c>
      <c r="J219" s="42"/>
      <c r="K219" s="1"/>
      <c r="L219" s="75"/>
      <c r="M219" s="1"/>
      <c r="N219" s="1"/>
      <c r="O219" s="1"/>
      <c r="P219" s="1"/>
      <c r="Q219" s="447"/>
      <c r="R219" s="541">
        <f t="shared" si="330"/>
        <v>0</v>
      </c>
      <c r="S219" s="447"/>
      <c r="T219" s="1"/>
      <c r="U219" s="81"/>
      <c r="V219" s="490"/>
      <c r="W219" s="42"/>
      <c r="X219" s="44"/>
    </row>
    <row r="220" spans="1:24" hidden="1">
      <c r="B220" s="55"/>
      <c r="C220" s="2"/>
      <c r="D220" s="735" t="s">
        <v>818</v>
      </c>
      <c r="E220" s="735"/>
      <c r="F220" s="409">
        <f t="shared" si="340"/>
        <v>0</v>
      </c>
      <c r="G220" s="409">
        <f t="shared" si="341"/>
        <v>0</v>
      </c>
      <c r="H220" s="585">
        <f t="shared" si="341"/>
        <v>0</v>
      </c>
      <c r="I220" s="474">
        <f t="shared" si="342"/>
        <v>0</v>
      </c>
      <c r="J220" s="42"/>
      <c r="K220" s="1"/>
      <c r="L220" s="75"/>
      <c r="M220" s="1"/>
      <c r="N220" s="1"/>
      <c r="O220" s="1"/>
      <c r="P220" s="1"/>
      <c r="Q220" s="447"/>
      <c r="R220" s="541">
        <f t="shared" si="330"/>
        <v>0</v>
      </c>
      <c r="S220" s="447"/>
      <c r="T220" s="1"/>
      <c r="U220" s="81"/>
      <c r="V220" s="490"/>
      <c r="W220" s="42"/>
      <c r="X220" s="44"/>
    </row>
    <row r="221" spans="1:24" hidden="1">
      <c r="B221" s="55"/>
      <c r="C221" s="2"/>
      <c r="D221" s="764" t="s">
        <v>554</v>
      </c>
      <c r="E221" s="764"/>
      <c r="F221" s="406">
        <f t="shared" si="340"/>
        <v>0</v>
      </c>
      <c r="G221" s="406">
        <f t="shared" si="341"/>
        <v>0</v>
      </c>
      <c r="H221" s="582">
        <f t="shared" si="341"/>
        <v>0</v>
      </c>
      <c r="I221" s="471">
        <f t="shared" si="342"/>
        <v>0</v>
      </c>
      <c r="J221" s="42"/>
      <c r="K221" s="1"/>
      <c r="L221" s="75"/>
      <c r="M221" s="1"/>
      <c r="N221" s="1"/>
      <c r="O221" s="1"/>
      <c r="P221" s="1"/>
      <c r="Q221" s="447"/>
      <c r="R221" s="541">
        <f t="shared" si="330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553</v>
      </c>
      <c r="E222" s="764"/>
      <c r="F222" s="406">
        <f t="shared" si="340"/>
        <v>0</v>
      </c>
      <c r="G222" s="406">
        <f t="shared" si="341"/>
        <v>0</v>
      </c>
      <c r="H222" s="582">
        <f t="shared" si="341"/>
        <v>0</v>
      </c>
      <c r="I222" s="471">
        <f t="shared" si="342"/>
        <v>0</v>
      </c>
      <c r="J222" s="42"/>
      <c r="K222" s="1"/>
      <c r="L222" s="75"/>
      <c r="M222" s="1"/>
      <c r="N222" s="1"/>
      <c r="O222" s="1"/>
      <c r="P222" s="1"/>
      <c r="Q222" s="447"/>
      <c r="R222" s="541">
        <f t="shared" si="330"/>
        <v>0</v>
      </c>
      <c r="S222" s="447"/>
      <c r="T222" s="1"/>
      <c r="U222" s="81"/>
      <c r="V222" s="490"/>
      <c r="W222" s="42"/>
      <c r="X222" s="44"/>
    </row>
    <row r="223" spans="1:24" ht="25.5" hidden="1" customHeight="1">
      <c r="B223" s="55"/>
      <c r="C223" s="2"/>
      <c r="D223" s="735" t="s">
        <v>557</v>
      </c>
      <c r="E223" s="735"/>
      <c r="F223" s="409">
        <f t="shared" si="340"/>
        <v>0</v>
      </c>
      <c r="G223" s="409">
        <f t="shared" si="341"/>
        <v>0</v>
      </c>
      <c r="H223" s="585">
        <f t="shared" si="341"/>
        <v>0</v>
      </c>
      <c r="I223" s="474">
        <f t="shared" si="342"/>
        <v>0</v>
      </c>
      <c r="J223" s="42"/>
      <c r="K223" s="1"/>
      <c r="L223" s="75"/>
      <c r="M223" s="1"/>
      <c r="N223" s="1"/>
      <c r="O223" s="1"/>
      <c r="P223" s="1"/>
      <c r="Q223" s="447"/>
      <c r="R223" s="541">
        <f t="shared" si="330"/>
        <v>0</v>
      </c>
      <c r="S223" s="447"/>
      <c r="T223" s="1"/>
      <c r="U223" s="81"/>
      <c r="V223" s="490"/>
      <c r="W223" s="42"/>
      <c r="X223" s="44"/>
    </row>
    <row r="224" spans="1:24" hidden="1">
      <c r="B224" s="55"/>
      <c r="C224" s="2"/>
      <c r="D224" s="764" t="s">
        <v>819</v>
      </c>
      <c r="E224" s="764"/>
      <c r="F224" s="406">
        <f t="shared" si="340"/>
        <v>0</v>
      </c>
      <c r="G224" s="406">
        <f t="shared" si="341"/>
        <v>0</v>
      </c>
      <c r="H224" s="582">
        <f t="shared" si="341"/>
        <v>0</v>
      </c>
      <c r="I224" s="471">
        <f t="shared" si="342"/>
        <v>0</v>
      </c>
      <c r="J224" s="42"/>
      <c r="K224" s="1"/>
      <c r="L224" s="75"/>
      <c r="M224" s="1"/>
      <c r="N224" s="1"/>
      <c r="O224" s="1"/>
      <c r="P224" s="1"/>
      <c r="Q224" s="447"/>
      <c r="R224" s="541">
        <f t="shared" si="330"/>
        <v>0</v>
      </c>
      <c r="S224" s="447"/>
      <c r="T224" s="1"/>
      <c r="U224" s="81"/>
      <c r="V224" s="490"/>
      <c r="W224" s="42"/>
      <c r="X224" s="44"/>
    </row>
    <row r="225" spans="1:24" ht="25.5" hidden="1" customHeight="1">
      <c r="B225" s="55"/>
      <c r="C225" s="2"/>
      <c r="D225" s="735" t="s">
        <v>562</v>
      </c>
      <c r="E225" s="735"/>
      <c r="F225" s="409">
        <f t="shared" si="340"/>
        <v>0</v>
      </c>
      <c r="G225" s="409">
        <f t="shared" si="341"/>
        <v>0</v>
      </c>
      <c r="H225" s="585">
        <f t="shared" si="341"/>
        <v>0</v>
      </c>
      <c r="I225" s="474">
        <f t="shared" si="342"/>
        <v>0</v>
      </c>
      <c r="J225" s="42"/>
      <c r="K225" s="1"/>
      <c r="L225" s="75"/>
      <c r="M225" s="1"/>
      <c r="N225" s="1"/>
      <c r="O225" s="1"/>
      <c r="P225" s="1"/>
      <c r="Q225" s="447"/>
      <c r="R225" s="541">
        <f t="shared" si="330"/>
        <v>0</v>
      </c>
      <c r="S225" s="447"/>
      <c r="T225" s="1"/>
      <c r="U225" s="81"/>
      <c r="V225" s="490"/>
      <c r="W225" s="42"/>
      <c r="X225" s="44"/>
    </row>
    <row r="226" spans="1:24" ht="25.5" hidden="1" customHeight="1">
      <c r="B226" s="55"/>
      <c r="C226" s="2"/>
      <c r="D226" s="735" t="s">
        <v>565</v>
      </c>
      <c r="E226" s="735"/>
      <c r="F226" s="409">
        <f t="shared" si="340"/>
        <v>0</v>
      </c>
      <c r="G226" s="409">
        <f t="shared" si="341"/>
        <v>0</v>
      </c>
      <c r="H226" s="585">
        <f t="shared" si="341"/>
        <v>0</v>
      </c>
      <c r="I226" s="474">
        <f t="shared" si="342"/>
        <v>0</v>
      </c>
      <c r="J226" s="42"/>
      <c r="K226" s="1"/>
      <c r="L226" s="75"/>
      <c r="M226" s="1"/>
      <c r="N226" s="1"/>
      <c r="O226" s="1"/>
      <c r="P226" s="1"/>
      <c r="Q226" s="447"/>
      <c r="R226" s="541">
        <f t="shared" si="330"/>
        <v>0</v>
      </c>
      <c r="S226" s="447"/>
      <c r="T226" s="1"/>
      <c r="U226" s="81"/>
      <c r="V226" s="490"/>
      <c r="W226" s="42"/>
      <c r="X226" s="44"/>
    </row>
    <row r="227" spans="1:24" s="18" customFormat="1" ht="25.5" hidden="1" customHeight="1">
      <c r="A227" s="127" t="s">
        <v>276</v>
      </c>
      <c r="B227" s="92" t="s">
        <v>687</v>
      </c>
      <c r="C227" s="808" t="s">
        <v>607</v>
      </c>
      <c r="D227" s="809"/>
      <c r="E227" s="809"/>
      <c r="F227" s="416">
        <f>F228+F229</f>
        <v>0</v>
      </c>
      <c r="G227" s="416">
        <f>G228+G229</f>
        <v>0</v>
      </c>
      <c r="H227" s="592">
        <f>H228+H229</f>
        <v>0</v>
      </c>
      <c r="I227" s="481">
        <f>I228+I229</f>
        <v>0</v>
      </c>
      <c r="J227" s="97">
        <f t="shared" ref="J227:K227" si="343">J228+J229</f>
        <v>0</v>
      </c>
      <c r="K227" s="95">
        <f t="shared" si="343"/>
        <v>0</v>
      </c>
      <c r="L227" s="94">
        <f t="shared" ref="L227:X227" si="344">L228+L229</f>
        <v>0</v>
      </c>
      <c r="M227" s="95">
        <f t="shared" si="344"/>
        <v>0</v>
      </c>
      <c r="N227" s="95">
        <f t="shared" si="344"/>
        <v>0</v>
      </c>
      <c r="O227" s="95">
        <f t="shared" si="344"/>
        <v>0</v>
      </c>
      <c r="P227" s="95">
        <f t="shared" si="344"/>
        <v>0</v>
      </c>
      <c r="Q227" s="445">
        <f t="shared" ref="Q227" si="345">Q228+Q229</f>
        <v>0</v>
      </c>
      <c r="R227" s="539">
        <f t="shared" si="330"/>
        <v>0</v>
      </c>
      <c r="S227" s="445">
        <f t="shared" si="344"/>
        <v>0</v>
      </c>
      <c r="T227" s="95">
        <f t="shared" si="344"/>
        <v>0</v>
      </c>
      <c r="U227" s="98">
        <f t="shared" si="344"/>
        <v>0</v>
      </c>
      <c r="V227" s="489">
        <f t="shared" si="344"/>
        <v>0</v>
      </c>
      <c r="W227" s="97">
        <f t="shared" si="344"/>
        <v>0</v>
      </c>
      <c r="X227" s="99">
        <f t="shared" si="344"/>
        <v>0</v>
      </c>
    </row>
    <row r="228" spans="1:24" ht="25.5" hidden="1" customHeight="1">
      <c r="B228" s="55"/>
      <c r="C228" s="2"/>
      <c r="D228" s="735" t="s">
        <v>568</v>
      </c>
      <c r="E228" s="735"/>
      <c r="F228" s="409">
        <f>SUM(K228:W228)</f>
        <v>0</v>
      </c>
      <c r="G228" s="409">
        <f>SUM(K228:W228)</f>
        <v>0</v>
      </c>
      <c r="H228" s="585">
        <f>SUM(L228:X228)</f>
        <v>0</v>
      </c>
      <c r="I228" s="474">
        <f t="shared" ref="I228:I229" si="346">SUM(L228:X228)</f>
        <v>0</v>
      </c>
      <c r="J228" s="42"/>
      <c r="K228" s="1"/>
      <c r="L228" s="75"/>
      <c r="M228" s="1"/>
      <c r="N228" s="1"/>
      <c r="O228" s="1"/>
      <c r="P228" s="1"/>
      <c r="Q228" s="447"/>
      <c r="R228" s="541">
        <f t="shared" si="330"/>
        <v>0</v>
      </c>
      <c r="S228" s="447"/>
      <c r="T228" s="1"/>
      <c r="U228" s="81"/>
      <c r="V228" s="490"/>
      <c r="W228" s="42"/>
      <c r="X228" s="44"/>
    </row>
    <row r="229" spans="1:24" ht="25.5" hidden="1" customHeight="1">
      <c r="B229" s="55"/>
      <c r="C229" s="2"/>
      <c r="D229" s="735" t="s">
        <v>569</v>
      </c>
      <c r="E229" s="735"/>
      <c r="F229" s="409">
        <f>SUM(K229:W229)</f>
        <v>0</v>
      </c>
      <c r="G229" s="409">
        <f>SUM(K229:W229)</f>
        <v>0</v>
      </c>
      <c r="H229" s="585">
        <f>SUM(L229:X229)</f>
        <v>0</v>
      </c>
      <c r="I229" s="474">
        <f t="shared" si="346"/>
        <v>0</v>
      </c>
      <c r="J229" s="42"/>
      <c r="K229" s="1"/>
      <c r="L229" s="75"/>
      <c r="M229" s="1"/>
      <c r="N229" s="1"/>
      <c r="O229" s="1"/>
      <c r="P229" s="1"/>
      <c r="Q229" s="447"/>
      <c r="R229" s="541">
        <f t="shared" si="330"/>
        <v>0</v>
      </c>
      <c r="S229" s="447"/>
      <c r="T229" s="1"/>
      <c r="U229" s="81"/>
      <c r="V229" s="490"/>
      <c r="W229" s="42"/>
      <c r="X229" s="44"/>
    </row>
    <row r="230" spans="1:24" s="18" customFormat="1" ht="15" hidden="1" customHeight="1">
      <c r="A230" s="127" t="s">
        <v>277</v>
      </c>
      <c r="B230" s="92" t="s">
        <v>688</v>
      </c>
      <c r="C230" s="808" t="s">
        <v>820</v>
      </c>
      <c r="D230" s="809"/>
      <c r="E230" s="809"/>
      <c r="F230" s="416">
        <f>F231+F232+F233+F234+F235+F236+F237+F238+F239+F240+F241</f>
        <v>0</v>
      </c>
      <c r="G230" s="416">
        <f>G231+G232+G233+G234+G235+G236+G237+G238+G239+G240+G241</f>
        <v>0</v>
      </c>
      <c r="H230" s="592">
        <f>H231+H232+H233+H234+H235+H236+H237+H238+H239+H240+H241</f>
        <v>0</v>
      </c>
      <c r="I230" s="481">
        <f>I231+I232+I233+I234+I235+I236+I237+I238+I239+I240+I241</f>
        <v>0</v>
      </c>
      <c r="J230" s="97">
        <f t="shared" ref="J230:K230" si="347">J231+J232+J233+J234+J235+J236+J237+J238+J239+J240+J241</f>
        <v>0</v>
      </c>
      <c r="K230" s="95">
        <f t="shared" si="347"/>
        <v>0</v>
      </c>
      <c r="L230" s="94">
        <f t="shared" ref="L230:X230" si="348">L231+L232+L233+L234+L235+L236+L237+L238+L239+L240+L241</f>
        <v>0</v>
      </c>
      <c r="M230" s="95">
        <f t="shared" si="348"/>
        <v>0</v>
      </c>
      <c r="N230" s="95">
        <f t="shared" si="348"/>
        <v>0</v>
      </c>
      <c r="O230" s="95">
        <f t="shared" si="348"/>
        <v>0</v>
      </c>
      <c r="P230" s="95">
        <f t="shared" si="348"/>
        <v>0</v>
      </c>
      <c r="Q230" s="445">
        <f t="shared" ref="Q230" si="349">Q231+Q232+Q233+Q234+Q235+Q236+Q237+Q238+Q239+Q240+Q241</f>
        <v>0</v>
      </c>
      <c r="R230" s="539">
        <f t="shared" si="330"/>
        <v>0</v>
      </c>
      <c r="S230" s="445">
        <f t="shared" si="348"/>
        <v>0</v>
      </c>
      <c r="T230" s="95">
        <f t="shared" si="348"/>
        <v>0</v>
      </c>
      <c r="U230" s="98">
        <f t="shared" si="348"/>
        <v>0</v>
      </c>
      <c r="V230" s="489">
        <f t="shared" si="348"/>
        <v>0</v>
      </c>
      <c r="W230" s="97">
        <f t="shared" si="348"/>
        <v>0</v>
      </c>
      <c r="X230" s="99">
        <f t="shared" si="348"/>
        <v>0</v>
      </c>
    </row>
    <row r="231" spans="1:24" hidden="1">
      <c r="B231" s="55"/>
      <c r="C231" s="2"/>
      <c r="D231" s="764" t="s">
        <v>372</v>
      </c>
      <c r="E231" s="764"/>
      <c r="F231" s="406">
        <f t="shared" ref="F231:F243" si="350">SUM(K231:W231)</f>
        <v>0</v>
      </c>
      <c r="G231" s="406">
        <f t="shared" ref="G231:H243" si="351">SUM(K231:W231)</f>
        <v>0</v>
      </c>
      <c r="H231" s="582">
        <f t="shared" si="351"/>
        <v>0</v>
      </c>
      <c r="I231" s="471">
        <f t="shared" ref="I231:I243" si="352">SUM(L231:X231)</f>
        <v>0</v>
      </c>
      <c r="J231" s="42"/>
      <c r="K231" s="1"/>
      <c r="L231" s="75"/>
      <c r="M231" s="1"/>
      <c r="N231" s="1"/>
      <c r="O231" s="1"/>
      <c r="P231" s="1"/>
      <c r="Q231" s="447"/>
      <c r="R231" s="541">
        <f t="shared" si="330"/>
        <v>0</v>
      </c>
      <c r="S231" s="447"/>
      <c r="T231" s="1"/>
      <c r="U231" s="81"/>
      <c r="V231" s="490"/>
      <c r="W231" s="42"/>
      <c r="X231" s="44"/>
    </row>
    <row r="232" spans="1:24" hidden="1">
      <c r="B232" s="55"/>
      <c r="C232" s="2"/>
      <c r="D232" s="764" t="s">
        <v>821</v>
      </c>
      <c r="E232" s="764"/>
      <c r="F232" s="406">
        <f t="shared" si="350"/>
        <v>0</v>
      </c>
      <c r="G232" s="406">
        <f t="shared" si="351"/>
        <v>0</v>
      </c>
      <c r="H232" s="582">
        <f t="shared" si="351"/>
        <v>0</v>
      </c>
      <c r="I232" s="471">
        <f t="shared" si="352"/>
        <v>0</v>
      </c>
      <c r="J232" s="42"/>
      <c r="K232" s="1"/>
      <c r="L232" s="75"/>
      <c r="M232" s="1"/>
      <c r="N232" s="1"/>
      <c r="O232" s="1"/>
      <c r="P232" s="1"/>
      <c r="Q232" s="447"/>
      <c r="R232" s="541">
        <f t="shared" si="330"/>
        <v>0</v>
      </c>
      <c r="S232" s="447"/>
      <c r="T232" s="1"/>
      <c r="U232" s="81"/>
      <c r="V232" s="490"/>
      <c r="W232" s="42"/>
      <c r="X232" s="44"/>
    </row>
    <row r="233" spans="1:24" hidden="1">
      <c r="B233" s="55"/>
      <c r="C233" s="2"/>
      <c r="D233" s="764" t="s">
        <v>375</v>
      </c>
      <c r="E233" s="764"/>
      <c r="F233" s="406">
        <f t="shared" si="350"/>
        <v>0</v>
      </c>
      <c r="G233" s="406">
        <f t="shared" si="351"/>
        <v>0</v>
      </c>
      <c r="H233" s="582">
        <f t="shared" si="351"/>
        <v>0</v>
      </c>
      <c r="I233" s="471">
        <f t="shared" si="352"/>
        <v>0</v>
      </c>
      <c r="J233" s="42"/>
      <c r="K233" s="1"/>
      <c r="L233" s="75"/>
      <c r="M233" s="1"/>
      <c r="N233" s="1"/>
      <c r="O233" s="1"/>
      <c r="P233" s="1"/>
      <c r="Q233" s="447"/>
      <c r="R233" s="541">
        <f t="shared" si="330"/>
        <v>0</v>
      </c>
      <c r="S233" s="447"/>
      <c r="T233" s="1"/>
      <c r="U233" s="81"/>
      <c r="V233" s="490"/>
      <c r="W233" s="42"/>
      <c r="X233" s="44"/>
    </row>
    <row r="234" spans="1:24" hidden="1">
      <c r="B234" s="55"/>
      <c r="C234" s="2"/>
      <c r="D234" s="764" t="s">
        <v>373</v>
      </c>
      <c r="E234" s="764"/>
      <c r="F234" s="406">
        <f t="shared" si="350"/>
        <v>0</v>
      </c>
      <c r="G234" s="406">
        <f t="shared" si="351"/>
        <v>0</v>
      </c>
      <c r="H234" s="582">
        <f t="shared" si="351"/>
        <v>0</v>
      </c>
      <c r="I234" s="471">
        <f t="shared" si="352"/>
        <v>0</v>
      </c>
      <c r="J234" s="42"/>
      <c r="K234" s="1"/>
      <c r="L234" s="75"/>
      <c r="M234" s="1"/>
      <c r="N234" s="1"/>
      <c r="O234" s="1"/>
      <c r="P234" s="1"/>
      <c r="Q234" s="447"/>
      <c r="R234" s="541">
        <f t="shared" si="330"/>
        <v>0</v>
      </c>
      <c r="S234" s="447"/>
      <c r="T234" s="1"/>
      <c r="U234" s="81"/>
      <c r="V234" s="490"/>
      <c r="W234" s="42"/>
      <c r="X234" s="44"/>
    </row>
    <row r="235" spans="1:24" hidden="1">
      <c r="B235" s="55"/>
      <c r="C235" s="2"/>
      <c r="D235" s="764" t="s">
        <v>822</v>
      </c>
      <c r="E235" s="764"/>
      <c r="F235" s="406">
        <f t="shared" si="350"/>
        <v>0</v>
      </c>
      <c r="G235" s="406">
        <f t="shared" si="351"/>
        <v>0</v>
      </c>
      <c r="H235" s="582">
        <f t="shared" si="351"/>
        <v>0</v>
      </c>
      <c r="I235" s="471">
        <f t="shared" si="352"/>
        <v>0</v>
      </c>
      <c r="J235" s="42"/>
      <c r="K235" s="1"/>
      <c r="L235" s="75"/>
      <c r="M235" s="1"/>
      <c r="N235" s="1"/>
      <c r="O235" s="1"/>
      <c r="P235" s="1"/>
      <c r="Q235" s="447"/>
      <c r="R235" s="541">
        <f t="shared" si="330"/>
        <v>0</v>
      </c>
      <c r="S235" s="447"/>
      <c r="T235" s="1"/>
      <c r="U235" s="81"/>
      <c r="V235" s="490"/>
      <c r="W235" s="42"/>
      <c r="X235" s="44"/>
    </row>
    <row r="236" spans="1:24" ht="25.5" hidden="1" customHeight="1">
      <c r="B236" s="55"/>
      <c r="C236" s="2"/>
      <c r="D236" s="735" t="s">
        <v>537</v>
      </c>
      <c r="E236" s="735"/>
      <c r="F236" s="409">
        <f t="shared" si="350"/>
        <v>0</v>
      </c>
      <c r="G236" s="409">
        <f t="shared" si="351"/>
        <v>0</v>
      </c>
      <c r="H236" s="585">
        <f t="shared" si="351"/>
        <v>0</v>
      </c>
      <c r="I236" s="474">
        <f t="shared" si="352"/>
        <v>0</v>
      </c>
      <c r="J236" s="42"/>
      <c r="K236" s="1"/>
      <c r="L236" s="75"/>
      <c r="M236" s="1"/>
      <c r="N236" s="1"/>
      <c r="O236" s="1"/>
      <c r="P236" s="1"/>
      <c r="Q236" s="447"/>
      <c r="R236" s="541">
        <f t="shared" si="330"/>
        <v>0</v>
      </c>
      <c r="S236" s="447"/>
      <c r="T236" s="1"/>
      <c r="U236" s="81"/>
      <c r="V236" s="490"/>
      <c r="W236" s="42"/>
      <c r="X236" s="44"/>
    </row>
    <row r="237" spans="1:24" ht="25.5" hidden="1" customHeight="1">
      <c r="B237" s="55"/>
      <c r="C237" s="2"/>
      <c r="D237" s="735" t="s">
        <v>540</v>
      </c>
      <c r="E237" s="735"/>
      <c r="F237" s="409">
        <f t="shared" si="350"/>
        <v>0</v>
      </c>
      <c r="G237" s="409">
        <f t="shared" si="351"/>
        <v>0</v>
      </c>
      <c r="H237" s="585">
        <f t="shared" si="351"/>
        <v>0</v>
      </c>
      <c r="I237" s="474">
        <f t="shared" si="352"/>
        <v>0</v>
      </c>
      <c r="J237" s="42"/>
      <c r="K237" s="1"/>
      <c r="L237" s="75"/>
      <c r="M237" s="1"/>
      <c r="N237" s="1"/>
      <c r="O237" s="1"/>
      <c r="P237" s="1"/>
      <c r="Q237" s="447"/>
      <c r="R237" s="541">
        <f t="shared" si="330"/>
        <v>0</v>
      </c>
      <c r="S237" s="447"/>
      <c r="T237" s="1"/>
      <c r="U237" s="81"/>
      <c r="V237" s="490"/>
      <c r="W237" s="42"/>
      <c r="X237" s="44"/>
    </row>
    <row r="238" spans="1:24" hidden="1">
      <c r="B238" s="55"/>
      <c r="C238" s="2"/>
      <c r="D238" s="764" t="s">
        <v>823</v>
      </c>
      <c r="E238" s="764"/>
      <c r="F238" s="406">
        <f t="shared" si="350"/>
        <v>0</v>
      </c>
      <c r="G238" s="406">
        <f t="shared" si="351"/>
        <v>0</v>
      </c>
      <c r="H238" s="582">
        <f t="shared" si="351"/>
        <v>0</v>
      </c>
      <c r="I238" s="471">
        <f t="shared" si="352"/>
        <v>0</v>
      </c>
      <c r="J238" s="42"/>
      <c r="K238" s="1"/>
      <c r="L238" s="75"/>
      <c r="M238" s="1"/>
      <c r="N238" s="1"/>
      <c r="O238" s="1"/>
      <c r="P238" s="1"/>
      <c r="Q238" s="447"/>
      <c r="R238" s="541">
        <f t="shared" si="330"/>
        <v>0</v>
      </c>
      <c r="S238" s="447"/>
      <c r="T238" s="1"/>
      <c r="U238" s="81"/>
      <c r="V238" s="490"/>
      <c r="W238" s="42"/>
      <c r="X238" s="44"/>
    </row>
    <row r="239" spans="1:24" hidden="1">
      <c r="B239" s="55"/>
      <c r="C239" s="2"/>
      <c r="D239" s="764" t="s">
        <v>374</v>
      </c>
      <c r="E239" s="764"/>
      <c r="F239" s="406">
        <f t="shared" si="350"/>
        <v>0</v>
      </c>
      <c r="G239" s="406">
        <f t="shared" si="351"/>
        <v>0</v>
      </c>
      <c r="H239" s="582">
        <f t="shared" si="351"/>
        <v>0</v>
      </c>
      <c r="I239" s="471">
        <f t="shared" si="352"/>
        <v>0</v>
      </c>
      <c r="J239" s="42"/>
      <c r="K239" s="1"/>
      <c r="L239" s="75"/>
      <c r="M239" s="1"/>
      <c r="N239" s="1"/>
      <c r="O239" s="1"/>
      <c r="P239" s="1"/>
      <c r="Q239" s="447"/>
      <c r="R239" s="541">
        <f t="shared" si="330"/>
        <v>0</v>
      </c>
      <c r="S239" s="447"/>
      <c r="T239" s="1"/>
      <c r="U239" s="81"/>
      <c r="V239" s="490"/>
      <c r="W239" s="42"/>
      <c r="X239" s="44"/>
    </row>
    <row r="240" spans="1:24" hidden="1">
      <c r="B240" s="55"/>
      <c r="C240" s="2"/>
      <c r="D240" s="764" t="s">
        <v>824</v>
      </c>
      <c r="E240" s="764"/>
      <c r="F240" s="406">
        <f t="shared" si="350"/>
        <v>0</v>
      </c>
      <c r="G240" s="406">
        <f t="shared" si="351"/>
        <v>0</v>
      </c>
      <c r="H240" s="582">
        <f t="shared" si="351"/>
        <v>0</v>
      </c>
      <c r="I240" s="471">
        <f t="shared" si="352"/>
        <v>0</v>
      </c>
      <c r="J240" s="42"/>
      <c r="K240" s="1"/>
      <c r="L240" s="75"/>
      <c r="M240" s="1"/>
      <c r="N240" s="1"/>
      <c r="O240" s="1"/>
      <c r="P240" s="1"/>
      <c r="Q240" s="447"/>
      <c r="R240" s="541">
        <f t="shared" si="330"/>
        <v>0</v>
      </c>
      <c r="S240" s="447"/>
      <c r="T240" s="1"/>
      <c r="U240" s="81"/>
      <c r="V240" s="490"/>
      <c r="W240" s="42"/>
      <c r="X240" s="44"/>
    </row>
    <row r="241" spans="1:24" hidden="1">
      <c r="B241" s="55"/>
      <c r="C241" s="2"/>
      <c r="D241" s="764" t="s">
        <v>566</v>
      </c>
      <c r="E241" s="764"/>
      <c r="F241" s="406">
        <f t="shared" si="350"/>
        <v>0</v>
      </c>
      <c r="G241" s="406">
        <f t="shared" si="351"/>
        <v>0</v>
      </c>
      <c r="H241" s="582">
        <f t="shared" si="351"/>
        <v>0</v>
      </c>
      <c r="I241" s="471">
        <f t="shared" si="352"/>
        <v>0</v>
      </c>
      <c r="J241" s="42"/>
      <c r="K241" s="1"/>
      <c r="L241" s="75"/>
      <c r="M241" s="1"/>
      <c r="N241" s="1"/>
      <c r="O241" s="1"/>
      <c r="P241" s="1"/>
      <c r="Q241" s="447"/>
      <c r="R241" s="541">
        <f t="shared" si="330"/>
        <v>0</v>
      </c>
      <c r="S241" s="447"/>
      <c r="T241" s="1"/>
      <c r="U241" s="81"/>
      <c r="V241" s="490"/>
      <c r="W241" s="42"/>
      <c r="X241" s="44"/>
    </row>
    <row r="242" spans="1:24" s="18" customFormat="1" hidden="1">
      <c r="A242" s="127" t="s">
        <v>278</v>
      </c>
      <c r="B242" s="92" t="s">
        <v>689</v>
      </c>
      <c r="C242" s="769" t="s">
        <v>279</v>
      </c>
      <c r="D242" s="770"/>
      <c r="E242" s="770"/>
      <c r="F242" s="399">
        <f t="shared" si="350"/>
        <v>0</v>
      </c>
      <c r="G242" s="399">
        <f t="shared" si="351"/>
        <v>0</v>
      </c>
      <c r="H242" s="575">
        <f t="shared" si="351"/>
        <v>0</v>
      </c>
      <c r="I242" s="462">
        <f t="shared" si="352"/>
        <v>0</v>
      </c>
      <c r="J242" s="97"/>
      <c r="K242" s="95"/>
      <c r="L242" s="94"/>
      <c r="M242" s="95"/>
      <c r="N242" s="95"/>
      <c r="O242" s="95"/>
      <c r="P242" s="95"/>
      <c r="Q242" s="445"/>
      <c r="R242" s="539">
        <f t="shared" si="330"/>
        <v>0</v>
      </c>
      <c r="S242" s="445"/>
      <c r="T242" s="95"/>
      <c r="U242" s="98"/>
      <c r="V242" s="489"/>
      <c r="W242" s="97"/>
      <c r="X242" s="99"/>
    </row>
    <row r="243" spans="1:24" s="18" customFormat="1" hidden="1">
      <c r="A243" s="127" t="s">
        <v>280</v>
      </c>
      <c r="B243" s="92" t="s">
        <v>690</v>
      </c>
      <c r="C243" s="769" t="s">
        <v>281</v>
      </c>
      <c r="D243" s="770"/>
      <c r="E243" s="770"/>
      <c r="F243" s="399">
        <f t="shared" si="350"/>
        <v>0</v>
      </c>
      <c r="G243" s="399">
        <f t="shared" si="351"/>
        <v>0</v>
      </c>
      <c r="H243" s="575">
        <f t="shared" si="351"/>
        <v>0</v>
      </c>
      <c r="I243" s="462">
        <f t="shared" si="352"/>
        <v>0</v>
      </c>
      <c r="J243" s="97"/>
      <c r="K243" s="95"/>
      <c r="L243" s="94"/>
      <c r="M243" s="95"/>
      <c r="N243" s="95"/>
      <c r="O243" s="95"/>
      <c r="P243" s="95"/>
      <c r="Q243" s="445"/>
      <c r="R243" s="539">
        <f t="shared" si="330"/>
        <v>0</v>
      </c>
      <c r="S243" s="445"/>
      <c r="T243" s="95"/>
      <c r="U243" s="98"/>
      <c r="V243" s="489"/>
      <c r="W243" s="97"/>
      <c r="X243" s="99"/>
    </row>
    <row r="244" spans="1:24" s="18" customFormat="1" hidden="1">
      <c r="A244" s="127" t="s">
        <v>282</v>
      </c>
      <c r="B244" s="92" t="s">
        <v>691</v>
      </c>
      <c r="C244" s="769" t="s">
        <v>283</v>
      </c>
      <c r="D244" s="770"/>
      <c r="E244" s="770"/>
      <c r="F244" s="399">
        <f>F245+F246+F247+F248+F249+F250+F251+F252+F253+F254</f>
        <v>0</v>
      </c>
      <c r="G244" s="399">
        <f>G245+G246+G247+G248+G249+G250+G251+G252+G253+G254</f>
        <v>0</v>
      </c>
      <c r="H244" s="575">
        <f>H245+H246+H247+H248+H249+H250+H251+H252+H253+H254</f>
        <v>0</v>
      </c>
      <c r="I244" s="462">
        <f>I245+I246+I247+I248+I249+I250+I251+I252+I253+I254</f>
        <v>0</v>
      </c>
      <c r="J244" s="97">
        <f t="shared" ref="J244:K244" si="353">J245+J246+J247+J248+J249+J250+J251+J252+J253+J254</f>
        <v>0</v>
      </c>
      <c r="K244" s="95">
        <f t="shared" si="353"/>
        <v>0</v>
      </c>
      <c r="L244" s="94">
        <f t="shared" ref="L244:X244" si="354">L245+L246+L247+L248+L249+L250+L251+L252+L253+L254</f>
        <v>0</v>
      </c>
      <c r="M244" s="95">
        <f t="shared" si="354"/>
        <v>0</v>
      </c>
      <c r="N244" s="95">
        <f t="shared" si="354"/>
        <v>0</v>
      </c>
      <c r="O244" s="95">
        <f t="shared" si="354"/>
        <v>0</v>
      </c>
      <c r="P244" s="95">
        <f t="shared" si="354"/>
        <v>0</v>
      </c>
      <c r="Q244" s="445">
        <f t="shared" ref="Q244" si="355">Q245+Q246+Q247+Q248+Q249+Q250+Q251+Q252+Q253+Q254</f>
        <v>0</v>
      </c>
      <c r="R244" s="539">
        <f t="shared" si="330"/>
        <v>0</v>
      </c>
      <c r="S244" s="445">
        <f t="shared" si="354"/>
        <v>0</v>
      </c>
      <c r="T244" s="95">
        <f t="shared" si="354"/>
        <v>0</v>
      </c>
      <c r="U244" s="98">
        <f t="shared" si="354"/>
        <v>0</v>
      </c>
      <c r="V244" s="489">
        <f t="shared" si="354"/>
        <v>0</v>
      </c>
      <c r="W244" s="97">
        <f t="shared" si="354"/>
        <v>0</v>
      </c>
      <c r="X244" s="99">
        <f t="shared" si="354"/>
        <v>0</v>
      </c>
    </row>
    <row r="245" spans="1:24" hidden="1">
      <c r="B245" s="55"/>
      <c r="C245" s="2"/>
      <c r="D245" s="764" t="s">
        <v>376</v>
      </c>
      <c r="E245" s="764"/>
      <c r="F245" s="406">
        <f t="shared" ref="F245:F254" si="356">SUM(K245:W245)</f>
        <v>0</v>
      </c>
      <c r="G245" s="406">
        <f t="shared" ref="G245:H254" si="357">SUM(K245:W245)</f>
        <v>0</v>
      </c>
      <c r="H245" s="582">
        <f t="shared" si="357"/>
        <v>0</v>
      </c>
      <c r="I245" s="471">
        <f t="shared" ref="I245:I254" si="358">SUM(L245:X245)</f>
        <v>0</v>
      </c>
      <c r="J245" s="42"/>
      <c r="K245" s="1"/>
      <c r="L245" s="75"/>
      <c r="M245" s="1"/>
      <c r="N245" s="1"/>
      <c r="O245" s="1"/>
      <c r="P245" s="1"/>
      <c r="Q245" s="447"/>
      <c r="R245" s="541">
        <f t="shared" si="330"/>
        <v>0</v>
      </c>
      <c r="S245" s="447"/>
      <c r="T245" s="1"/>
      <c r="U245" s="81"/>
      <c r="V245" s="490"/>
      <c r="W245" s="42"/>
      <c r="X245" s="44"/>
    </row>
    <row r="246" spans="1:24" hidden="1">
      <c r="B246" s="55"/>
      <c r="C246" s="2"/>
      <c r="D246" s="764" t="s">
        <v>377</v>
      </c>
      <c r="E246" s="764"/>
      <c r="F246" s="406">
        <f t="shared" si="356"/>
        <v>0</v>
      </c>
      <c r="G246" s="406">
        <f t="shared" si="357"/>
        <v>0</v>
      </c>
      <c r="H246" s="582">
        <f t="shared" si="357"/>
        <v>0</v>
      </c>
      <c r="I246" s="471">
        <f t="shared" si="358"/>
        <v>0</v>
      </c>
      <c r="J246" s="42"/>
      <c r="K246" s="1"/>
      <c r="L246" s="75"/>
      <c r="M246" s="1"/>
      <c r="N246" s="1"/>
      <c r="O246" s="1"/>
      <c r="P246" s="1"/>
      <c r="Q246" s="447"/>
      <c r="R246" s="541">
        <f t="shared" si="330"/>
        <v>0</v>
      </c>
      <c r="S246" s="447"/>
      <c r="T246" s="1"/>
      <c r="U246" s="81"/>
      <c r="V246" s="490"/>
      <c r="W246" s="42"/>
      <c r="X246" s="44"/>
    </row>
    <row r="247" spans="1:24" hidden="1">
      <c r="B247" s="55"/>
      <c r="C247" s="2"/>
      <c r="D247" s="764" t="s">
        <v>378</v>
      </c>
      <c r="E247" s="764"/>
      <c r="F247" s="406">
        <f t="shared" si="356"/>
        <v>0</v>
      </c>
      <c r="G247" s="406">
        <f t="shared" si="357"/>
        <v>0</v>
      </c>
      <c r="H247" s="582">
        <f t="shared" si="357"/>
        <v>0</v>
      </c>
      <c r="I247" s="471">
        <f t="shared" si="358"/>
        <v>0</v>
      </c>
      <c r="J247" s="42"/>
      <c r="K247" s="1"/>
      <c r="L247" s="75"/>
      <c r="M247" s="1"/>
      <c r="N247" s="1"/>
      <c r="O247" s="1"/>
      <c r="P247" s="1"/>
      <c r="Q247" s="447"/>
      <c r="R247" s="541">
        <f t="shared" si="330"/>
        <v>0</v>
      </c>
      <c r="S247" s="447"/>
      <c r="T247" s="1"/>
      <c r="U247" s="81"/>
      <c r="V247" s="490"/>
      <c r="W247" s="42"/>
      <c r="X247" s="44"/>
    </row>
    <row r="248" spans="1:24" hidden="1">
      <c r="B248" s="55"/>
      <c r="C248" s="2"/>
      <c r="D248" s="764" t="s">
        <v>379</v>
      </c>
      <c r="E248" s="764"/>
      <c r="F248" s="406">
        <f t="shared" si="356"/>
        <v>0</v>
      </c>
      <c r="G248" s="406">
        <f t="shared" si="357"/>
        <v>0</v>
      </c>
      <c r="H248" s="582">
        <f t="shared" si="357"/>
        <v>0</v>
      </c>
      <c r="I248" s="471">
        <f t="shared" si="358"/>
        <v>0</v>
      </c>
      <c r="J248" s="42"/>
      <c r="K248" s="1"/>
      <c r="L248" s="75"/>
      <c r="M248" s="1"/>
      <c r="N248" s="1"/>
      <c r="O248" s="1"/>
      <c r="P248" s="1"/>
      <c r="Q248" s="447"/>
      <c r="R248" s="541">
        <f t="shared" si="330"/>
        <v>0</v>
      </c>
      <c r="S248" s="447"/>
      <c r="T248" s="1"/>
      <c r="U248" s="81"/>
      <c r="V248" s="490"/>
      <c r="W248" s="42"/>
      <c r="X248" s="44"/>
    </row>
    <row r="249" spans="1:24" hidden="1">
      <c r="B249" s="55"/>
      <c r="C249" s="2"/>
      <c r="D249" s="764" t="s">
        <v>380</v>
      </c>
      <c r="E249" s="764"/>
      <c r="F249" s="406">
        <f t="shared" si="356"/>
        <v>0</v>
      </c>
      <c r="G249" s="406">
        <f t="shared" si="357"/>
        <v>0</v>
      </c>
      <c r="H249" s="582">
        <f t="shared" si="357"/>
        <v>0</v>
      </c>
      <c r="I249" s="471">
        <f t="shared" si="358"/>
        <v>0</v>
      </c>
      <c r="J249" s="42"/>
      <c r="K249" s="1"/>
      <c r="L249" s="75"/>
      <c r="M249" s="1"/>
      <c r="N249" s="1"/>
      <c r="O249" s="1"/>
      <c r="P249" s="1"/>
      <c r="Q249" s="447"/>
      <c r="R249" s="541">
        <f t="shared" si="330"/>
        <v>0</v>
      </c>
      <c r="S249" s="447"/>
      <c r="T249" s="1"/>
      <c r="U249" s="81"/>
      <c r="V249" s="490"/>
      <c r="W249" s="42"/>
      <c r="X249" s="44"/>
    </row>
    <row r="250" spans="1:24" ht="25.5" hidden="1" customHeight="1">
      <c r="B250" s="55"/>
      <c r="C250" s="2"/>
      <c r="D250" s="735" t="s">
        <v>538</v>
      </c>
      <c r="E250" s="735"/>
      <c r="F250" s="409">
        <f t="shared" si="356"/>
        <v>0</v>
      </c>
      <c r="G250" s="409">
        <f t="shared" si="357"/>
        <v>0</v>
      </c>
      <c r="H250" s="585">
        <f t="shared" si="357"/>
        <v>0</v>
      </c>
      <c r="I250" s="474">
        <f t="shared" si="358"/>
        <v>0</v>
      </c>
      <c r="J250" s="42"/>
      <c r="K250" s="1"/>
      <c r="L250" s="75"/>
      <c r="M250" s="1"/>
      <c r="N250" s="1"/>
      <c r="O250" s="1"/>
      <c r="P250" s="1"/>
      <c r="Q250" s="447"/>
      <c r="R250" s="541">
        <f t="shared" si="330"/>
        <v>0</v>
      </c>
      <c r="S250" s="447"/>
      <c r="T250" s="1"/>
      <c r="U250" s="81"/>
      <c r="V250" s="490"/>
      <c r="W250" s="42"/>
      <c r="X250" s="44"/>
    </row>
    <row r="251" spans="1:24" ht="25.5" hidden="1" customHeight="1">
      <c r="B251" s="55"/>
      <c r="C251" s="2"/>
      <c r="D251" s="735" t="s">
        <v>541</v>
      </c>
      <c r="E251" s="735"/>
      <c r="F251" s="409">
        <f t="shared" si="356"/>
        <v>0</v>
      </c>
      <c r="G251" s="409">
        <f t="shared" si="357"/>
        <v>0</v>
      </c>
      <c r="H251" s="585">
        <f t="shared" si="357"/>
        <v>0</v>
      </c>
      <c r="I251" s="474">
        <f t="shared" si="358"/>
        <v>0</v>
      </c>
      <c r="J251" s="42"/>
      <c r="K251" s="1"/>
      <c r="L251" s="75"/>
      <c r="M251" s="1"/>
      <c r="N251" s="1"/>
      <c r="O251" s="1"/>
      <c r="P251" s="1"/>
      <c r="Q251" s="447"/>
      <c r="R251" s="541">
        <f t="shared" si="330"/>
        <v>0</v>
      </c>
      <c r="S251" s="447"/>
      <c r="T251" s="1"/>
      <c r="U251" s="81"/>
      <c r="V251" s="490"/>
      <c r="W251" s="42"/>
      <c r="X251" s="44"/>
    </row>
    <row r="252" spans="1:24" hidden="1">
      <c r="B252" s="55"/>
      <c r="C252" s="2"/>
      <c r="D252" s="764" t="s">
        <v>381</v>
      </c>
      <c r="E252" s="764"/>
      <c r="F252" s="406">
        <f t="shared" si="356"/>
        <v>0</v>
      </c>
      <c r="G252" s="406">
        <f t="shared" si="357"/>
        <v>0</v>
      </c>
      <c r="H252" s="582">
        <f t="shared" si="357"/>
        <v>0</v>
      </c>
      <c r="I252" s="471">
        <f t="shared" si="358"/>
        <v>0</v>
      </c>
      <c r="J252" s="42"/>
      <c r="K252" s="1"/>
      <c r="L252" s="75"/>
      <c r="M252" s="1"/>
      <c r="N252" s="1"/>
      <c r="O252" s="1"/>
      <c r="P252" s="1"/>
      <c r="Q252" s="447"/>
      <c r="R252" s="541">
        <f t="shared" si="330"/>
        <v>0</v>
      </c>
      <c r="S252" s="447"/>
      <c r="T252" s="1"/>
      <c r="U252" s="81"/>
      <c r="V252" s="490"/>
      <c r="W252" s="42"/>
      <c r="X252" s="44"/>
    </row>
    <row r="253" spans="1:24" hidden="1">
      <c r="B253" s="55"/>
      <c r="C253" s="2"/>
      <c r="D253" s="764" t="s">
        <v>382</v>
      </c>
      <c r="E253" s="764"/>
      <c r="F253" s="406">
        <f t="shared" si="356"/>
        <v>0</v>
      </c>
      <c r="G253" s="406">
        <f t="shared" si="357"/>
        <v>0</v>
      </c>
      <c r="H253" s="582">
        <f t="shared" si="357"/>
        <v>0</v>
      </c>
      <c r="I253" s="471">
        <f t="shared" si="358"/>
        <v>0</v>
      </c>
      <c r="J253" s="42"/>
      <c r="K253" s="1"/>
      <c r="L253" s="75"/>
      <c r="M253" s="1"/>
      <c r="N253" s="1"/>
      <c r="O253" s="1"/>
      <c r="P253" s="1"/>
      <c r="Q253" s="447"/>
      <c r="R253" s="541">
        <f t="shared" si="330"/>
        <v>0</v>
      </c>
      <c r="S253" s="447"/>
      <c r="T253" s="1"/>
      <c r="U253" s="81"/>
      <c r="V253" s="490"/>
      <c r="W253" s="42"/>
      <c r="X253" s="44"/>
    </row>
    <row r="254" spans="1:24" ht="15.75" hidden="1" thickBot="1">
      <c r="B254" s="57"/>
      <c r="C254" s="20"/>
      <c r="D254" s="772" t="s">
        <v>567</v>
      </c>
      <c r="E254" s="772"/>
      <c r="F254" s="417">
        <f t="shared" si="356"/>
        <v>0</v>
      </c>
      <c r="G254" s="417">
        <f t="shared" si="357"/>
        <v>0</v>
      </c>
      <c r="H254" s="593">
        <f t="shared" si="357"/>
        <v>0</v>
      </c>
      <c r="I254" s="482">
        <f t="shared" si="358"/>
        <v>0</v>
      </c>
      <c r="J254" s="42"/>
      <c r="K254" s="1"/>
      <c r="L254" s="75"/>
      <c r="M254" s="1"/>
      <c r="N254" s="1"/>
      <c r="O254" s="1"/>
      <c r="P254" s="1"/>
      <c r="Q254" s="447"/>
      <c r="R254" s="541">
        <f t="shared" si="330"/>
        <v>0</v>
      </c>
      <c r="S254" s="447"/>
      <c r="T254" s="1"/>
      <c r="U254" s="81"/>
      <c r="V254" s="490"/>
      <c r="W254" s="42"/>
      <c r="X254" s="44"/>
    </row>
    <row r="255" spans="1:24" ht="15.75" thickBot="1">
      <c r="B255" s="100" t="s">
        <v>284</v>
      </c>
      <c r="C255" s="773" t="s">
        <v>285</v>
      </c>
      <c r="D255" s="774"/>
      <c r="E255" s="774"/>
      <c r="F255" s="402">
        <f>F256+F277+F283+F284</f>
        <v>0</v>
      </c>
      <c r="G255" s="402">
        <f>G256+G277+G283+G284</f>
        <v>0</v>
      </c>
      <c r="H255" s="578">
        <f>H256+H277+H283+H284</f>
        <v>0</v>
      </c>
      <c r="I255" s="465">
        <f>I256+I277+I283+I284</f>
        <v>0</v>
      </c>
      <c r="J255" s="89">
        <f t="shared" ref="J255:K255" si="359">J256+J277+J283+J284</f>
        <v>0</v>
      </c>
      <c r="K255" s="87">
        <f t="shared" si="359"/>
        <v>0</v>
      </c>
      <c r="L255" s="86">
        <f t="shared" ref="L255:X255" si="360">L256+L277+L283+L284</f>
        <v>0</v>
      </c>
      <c r="M255" s="87">
        <f t="shared" si="360"/>
        <v>0</v>
      </c>
      <c r="N255" s="87">
        <f t="shared" si="360"/>
        <v>0</v>
      </c>
      <c r="O255" s="87">
        <f t="shared" si="360"/>
        <v>0</v>
      </c>
      <c r="P255" s="87">
        <f t="shared" si="360"/>
        <v>0</v>
      </c>
      <c r="Q255" s="442">
        <f t="shared" ref="Q255" si="361">Q256+Q277+Q283+Q284</f>
        <v>0</v>
      </c>
      <c r="R255" s="536">
        <f t="shared" si="330"/>
        <v>0</v>
      </c>
      <c r="S255" s="442">
        <f t="shared" si="360"/>
        <v>0</v>
      </c>
      <c r="T255" s="87">
        <f t="shared" si="360"/>
        <v>0</v>
      </c>
      <c r="U255" s="90">
        <f t="shared" si="360"/>
        <v>0</v>
      </c>
      <c r="V255" s="486">
        <f t="shared" si="360"/>
        <v>0</v>
      </c>
      <c r="W255" s="89">
        <f t="shared" si="360"/>
        <v>0</v>
      </c>
      <c r="X255" s="91">
        <f t="shared" si="360"/>
        <v>0</v>
      </c>
    </row>
    <row r="256" spans="1:24" hidden="1">
      <c r="B256" s="116" t="s">
        <v>692</v>
      </c>
      <c r="C256" s="801" t="s">
        <v>286</v>
      </c>
      <c r="D256" s="802"/>
      <c r="E256" s="802"/>
      <c r="F256" s="397">
        <f>F257+F261+F268+F269+F270+F271+F272+F273+F274</f>
        <v>0</v>
      </c>
      <c r="G256" s="397">
        <f>G257+G261+G268+G269+G270+G271+G272+G273+G274</f>
        <v>0</v>
      </c>
      <c r="H256" s="573">
        <f>H257+H261+H268+H269+H270+H271+H272+H273+H274</f>
        <v>0</v>
      </c>
      <c r="I256" s="460">
        <f>I257+I261+I268+I269+I270+I271+I272+I273+I274</f>
        <v>0</v>
      </c>
      <c r="J256" s="121">
        <f t="shared" ref="J256:K256" si="362">J257+J261+J268+J269+J270+J271+J272+J273+J274</f>
        <v>0</v>
      </c>
      <c r="K256" s="119">
        <f t="shared" si="362"/>
        <v>0</v>
      </c>
      <c r="L256" s="118">
        <f t="shared" ref="L256:X256" si="363">L257+L261+L268+L269+L270+L271+L272+L273+L274</f>
        <v>0</v>
      </c>
      <c r="M256" s="119">
        <f t="shared" si="363"/>
        <v>0</v>
      </c>
      <c r="N256" s="119">
        <f t="shared" si="363"/>
        <v>0</v>
      </c>
      <c r="O256" s="119">
        <f t="shared" si="363"/>
        <v>0</v>
      </c>
      <c r="P256" s="119">
        <f t="shared" si="363"/>
        <v>0</v>
      </c>
      <c r="Q256" s="443">
        <f t="shared" ref="Q256" si="364">Q257+Q261+Q268+Q269+Q270+Q271+Q272+Q273+Q274</f>
        <v>0</v>
      </c>
      <c r="R256" s="537">
        <f t="shared" si="330"/>
        <v>0</v>
      </c>
      <c r="S256" s="443">
        <f t="shared" si="363"/>
        <v>0</v>
      </c>
      <c r="T256" s="119">
        <f t="shared" si="363"/>
        <v>0</v>
      </c>
      <c r="U256" s="122">
        <f t="shared" si="363"/>
        <v>0</v>
      </c>
      <c r="V256" s="487">
        <f t="shared" si="363"/>
        <v>0</v>
      </c>
      <c r="W256" s="121">
        <f t="shared" si="363"/>
        <v>0</v>
      </c>
      <c r="X256" s="123">
        <f t="shared" si="363"/>
        <v>0</v>
      </c>
    </row>
    <row r="257" spans="1:24" s="18" customFormat="1" hidden="1">
      <c r="A257" s="127"/>
      <c r="B257" s="53" t="s">
        <v>693</v>
      </c>
      <c r="C257" s="799" t="s">
        <v>287</v>
      </c>
      <c r="D257" s="800"/>
      <c r="E257" s="800"/>
      <c r="F257" s="400">
        <f>F258+F259+F260</f>
        <v>0</v>
      </c>
      <c r="G257" s="400">
        <f>G258+G259+G260</f>
        <v>0</v>
      </c>
      <c r="H257" s="576">
        <f>H258+H259+H260</f>
        <v>0</v>
      </c>
      <c r="I257" s="463">
        <f>I258+I259+I260</f>
        <v>0</v>
      </c>
      <c r="J257" s="43">
        <f t="shared" ref="J257:K257" si="365">J258+J259+J260</f>
        <v>0</v>
      </c>
      <c r="K257" s="13">
        <f t="shared" si="365"/>
        <v>0</v>
      </c>
      <c r="L257" s="77">
        <f t="shared" ref="L257:X257" si="366">L258+L259+L260</f>
        <v>0</v>
      </c>
      <c r="M257" s="13">
        <f t="shared" si="366"/>
        <v>0</v>
      </c>
      <c r="N257" s="13">
        <f t="shared" si="366"/>
        <v>0</v>
      </c>
      <c r="O257" s="13">
        <f t="shared" si="366"/>
        <v>0</v>
      </c>
      <c r="P257" s="13">
        <f t="shared" si="366"/>
        <v>0</v>
      </c>
      <c r="Q257" s="446">
        <f t="shared" ref="Q257" si="367">Q258+Q259+Q260</f>
        <v>0</v>
      </c>
      <c r="R257" s="540">
        <f t="shared" si="330"/>
        <v>0</v>
      </c>
      <c r="S257" s="446">
        <f t="shared" si="366"/>
        <v>0</v>
      </c>
      <c r="T257" s="13">
        <f t="shared" si="366"/>
        <v>0</v>
      </c>
      <c r="U257" s="82">
        <f t="shared" si="366"/>
        <v>0</v>
      </c>
      <c r="V257" s="488">
        <f t="shared" si="366"/>
        <v>0</v>
      </c>
      <c r="W257" s="43">
        <f t="shared" si="366"/>
        <v>0</v>
      </c>
      <c r="X257" s="45">
        <f t="shared" si="366"/>
        <v>0</v>
      </c>
    </row>
    <row r="258" spans="1:24" s="209" customFormat="1" hidden="1">
      <c r="A258" s="127" t="s">
        <v>288</v>
      </c>
      <c r="B258" s="189" t="s">
        <v>694</v>
      </c>
      <c r="C258" s="240"/>
      <c r="D258" s="803" t="s">
        <v>706</v>
      </c>
      <c r="E258" s="803"/>
      <c r="F258" s="418">
        <f>SUM(K258:W258)</f>
        <v>0</v>
      </c>
      <c r="G258" s="418">
        <f t="shared" ref="G258:H260" si="368">SUM(K258:W258)</f>
        <v>0</v>
      </c>
      <c r="H258" s="594">
        <f t="shared" si="368"/>
        <v>0</v>
      </c>
      <c r="I258" s="469">
        <f t="shared" ref="I258:I260" si="369">SUM(L258:X258)</f>
        <v>0</v>
      </c>
      <c r="J258" s="192"/>
      <c r="K258" s="193"/>
      <c r="L258" s="199"/>
      <c r="M258" s="193"/>
      <c r="N258" s="193"/>
      <c r="O258" s="193"/>
      <c r="P258" s="193"/>
      <c r="Q258" s="444"/>
      <c r="R258" s="538">
        <f t="shared" si="330"/>
        <v>0</v>
      </c>
      <c r="S258" s="444"/>
      <c r="T258" s="193"/>
      <c r="U258" s="194"/>
      <c r="V258" s="492"/>
      <c r="W258" s="192"/>
      <c r="X258" s="195"/>
    </row>
    <row r="259" spans="1:24" s="209" customFormat="1" hidden="1">
      <c r="A259" s="127" t="s">
        <v>289</v>
      </c>
      <c r="B259" s="189" t="s">
        <v>695</v>
      </c>
      <c r="C259" s="198"/>
      <c r="D259" s="780" t="s">
        <v>707</v>
      </c>
      <c r="E259" s="780"/>
      <c r="F259" s="398">
        <f>SUM(K259:W259)</f>
        <v>0</v>
      </c>
      <c r="G259" s="398">
        <f t="shared" si="368"/>
        <v>0</v>
      </c>
      <c r="H259" s="574">
        <f t="shared" si="368"/>
        <v>0</v>
      </c>
      <c r="I259" s="461">
        <f t="shared" si="369"/>
        <v>0</v>
      </c>
      <c r="J259" s="192"/>
      <c r="K259" s="193"/>
      <c r="L259" s="199"/>
      <c r="M259" s="193"/>
      <c r="N259" s="193"/>
      <c r="O259" s="193"/>
      <c r="P259" s="193"/>
      <c r="Q259" s="444"/>
      <c r="R259" s="538">
        <f t="shared" si="330"/>
        <v>0</v>
      </c>
      <c r="S259" s="444"/>
      <c r="T259" s="193"/>
      <c r="U259" s="194"/>
      <c r="V259" s="492"/>
      <c r="W259" s="192"/>
      <c r="X259" s="195"/>
    </row>
    <row r="260" spans="1:24" s="209" customFormat="1" hidden="1">
      <c r="A260" s="127" t="s">
        <v>290</v>
      </c>
      <c r="B260" s="189" t="s">
        <v>696</v>
      </c>
      <c r="C260" s="198"/>
      <c r="D260" s="780" t="s">
        <v>708</v>
      </c>
      <c r="E260" s="780"/>
      <c r="F260" s="398">
        <f>SUM(K260:W260)</f>
        <v>0</v>
      </c>
      <c r="G260" s="398">
        <f t="shared" si="368"/>
        <v>0</v>
      </c>
      <c r="H260" s="574">
        <f t="shared" si="368"/>
        <v>0</v>
      </c>
      <c r="I260" s="461">
        <f t="shared" si="369"/>
        <v>0</v>
      </c>
      <c r="J260" s="192"/>
      <c r="K260" s="193"/>
      <c r="L260" s="199"/>
      <c r="M260" s="193"/>
      <c r="N260" s="193"/>
      <c r="O260" s="193"/>
      <c r="P260" s="193"/>
      <c r="Q260" s="444"/>
      <c r="R260" s="538">
        <f t="shared" si="330"/>
        <v>0</v>
      </c>
      <c r="S260" s="444"/>
      <c r="T260" s="193"/>
      <c r="U260" s="194"/>
      <c r="V260" s="492"/>
      <c r="W260" s="192"/>
      <c r="X260" s="195"/>
    </row>
    <row r="261" spans="1:24" s="18" customFormat="1" hidden="1">
      <c r="A261" s="127"/>
      <c r="B261" s="53" t="s">
        <v>697</v>
      </c>
      <c r="C261" s="799" t="s">
        <v>291</v>
      </c>
      <c r="D261" s="800"/>
      <c r="E261" s="800"/>
      <c r="F261" s="400">
        <f>F262+F263+F264+F265+F266+F267</f>
        <v>0</v>
      </c>
      <c r="G261" s="400">
        <f>G262+G263+G264+G265+G266+G267</f>
        <v>0</v>
      </c>
      <c r="H261" s="576">
        <f>H262+H263+H264+H265+H266+H267</f>
        <v>0</v>
      </c>
      <c r="I261" s="463">
        <f>I262+I263+I264+I265+I266+I267</f>
        <v>0</v>
      </c>
      <c r="J261" s="43">
        <f t="shared" ref="J261:K261" si="370">J262+J263+J264+J265+J266+J267</f>
        <v>0</v>
      </c>
      <c r="K261" s="13">
        <f t="shared" si="370"/>
        <v>0</v>
      </c>
      <c r="L261" s="77">
        <f t="shared" ref="L261:X261" si="371">L262+L263+L264+L265+L266+L267</f>
        <v>0</v>
      </c>
      <c r="M261" s="13">
        <f t="shared" si="371"/>
        <v>0</v>
      </c>
      <c r="N261" s="13">
        <f t="shared" si="371"/>
        <v>0</v>
      </c>
      <c r="O261" s="13">
        <f t="shared" si="371"/>
        <v>0</v>
      </c>
      <c r="P261" s="13">
        <f t="shared" si="371"/>
        <v>0</v>
      </c>
      <c r="Q261" s="446">
        <f t="shared" ref="Q261" si="372">Q262+Q263+Q264+Q265+Q266+Q267</f>
        <v>0</v>
      </c>
      <c r="R261" s="540">
        <f t="shared" si="330"/>
        <v>0</v>
      </c>
      <c r="S261" s="446">
        <f t="shared" si="371"/>
        <v>0</v>
      </c>
      <c r="T261" s="13">
        <f t="shared" si="371"/>
        <v>0</v>
      </c>
      <c r="U261" s="82">
        <f t="shared" si="371"/>
        <v>0</v>
      </c>
      <c r="V261" s="488">
        <f t="shared" si="371"/>
        <v>0</v>
      </c>
      <c r="W261" s="43">
        <f t="shared" si="371"/>
        <v>0</v>
      </c>
      <c r="X261" s="45">
        <f t="shared" si="371"/>
        <v>0</v>
      </c>
    </row>
    <row r="262" spans="1:24" s="209" customFormat="1" hidden="1">
      <c r="A262" s="127" t="s">
        <v>292</v>
      </c>
      <c r="B262" s="189" t="s">
        <v>698</v>
      </c>
      <c r="C262" s="198"/>
      <c r="D262" s="780" t="s">
        <v>383</v>
      </c>
      <c r="E262" s="780"/>
      <c r="F262" s="398">
        <f t="shared" ref="F262:F273" si="373">SUM(K262:W262)</f>
        <v>0</v>
      </c>
      <c r="G262" s="398">
        <f t="shared" ref="G262:H273" si="374">SUM(K262:W262)</f>
        <v>0</v>
      </c>
      <c r="H262" s="574">
        <f t="shared" si="374"/>
        <v>0</v>
      </c>
      <c r="I262" s="461">
        <f t="shared" ref="I262:I273" si="375">SUM(L262:X262)</f>
        <v>0</v>
      </c>
      <c r="J262" s="192"/>
      <c r="K262" s="193"/>
      <c r="L262" s="199"/>
      <c r="M262" s="193"/>
      <c r="N262" s="193"/>
      <c r="O262" s="193"/>
      <c r="P262" s="193"/>
      <c r="Q262" s="444"/>
      <c r="R262" s="538">
        <f t="shared" si="330"/>
        <v>0</v>
      </c>
      <c r="S262" s="444"/>
      <c r="T262" s="193"/>
      <c r="U262" s="194"/>
      <c r="V262" s="492"/>
      <c r="W262" s="192"/>
      <c r="X262" s="195"/>
    </row>
    <row r="263" spans="1:24" s="209" customFormat="1" hidden="1">
      <c r="A263" s="127" t="s">
        <v>293</v>
      </c>
      <c r="B263" s="189" t="s">
        <v>699</v>
      </c>
      <c r="C263" s="198"/>
      <c r="D263" s="780" t="s">
        <v>384</v>
      </c>
      <c r="E263" s="780"/>
      <c r="F263" s="398">
        <f t="shared" si="373"/>
        <v>0</v>
      </c>
      <c r="G263" s="398">
        <f t="shared" si="374"/>
        <v>0</v>
      </c>
      <c r="H263" s="574">
        <f t="shared" si="374"/>
        <v>0</v>
      </c>
      <c r="I263" s="461">
        <f t="shared" si="375"/>
        <v>0</v>
      </c>
      <c r="J263" s="192"/>
      <c r="K263" s="193"/>
      <c r="L263" s="199"/>
      <c r="M263" s="193"/>
      <c r="N263" s="193"/>
      <c r="O263" s="193"/>
      <c r="P263" s="193"/>
      <c r="Q263" s="444"/>
      <c r="R263" s="538">
        <f t="shared" si="330"/>
        <v>0</v>
      </c>
      <c r="S263" s="444"/>
      <c r="T263" s="193"/>
      <c r="U263" s="194"/>
      <c r="V263" s="492"/>
      <c r="W263" s="192"/>
      <c r="X263" s="195"/>
    </row>
    <row r="264" spans="1:24" s="209" customFormat="1" hidden="1">
      <c r="A264" s="127" t="s">
        <v>880</v>
      </c>
      <c r="B264" s="189" t="s">
        <v>881</v>
      </c>
      <c r="C264" s="198"/>
      <c r="D264" s="780" t="s">
        <v>882</v>
      </c>
      <c r="E264" s="780"/>
      <c r="F264" s="398">
        <f t="shared" si="373"/>
        <v>0</v>
      </c>
      <c r="G264" s="398">
        <f t="shared" si="374"/>
        <v>0</v>
      </c>
      <c r="H264" s="574">
        <f t="shared" si="374"/>
        <v>0</v>
      </c>
      <c r="I264" s="461">
        <f t="shared" si="375"/>
        <v>0</v>
      </c>
      <c r="J264" s="192"/>
      <c r="K264" s="193"/>
      <c r="L264" s="199"/>
      <c r="M264" s="193"/>
      <c r="N264" s="193"/>
      <c r="O264" s="193"/>
      <c r="P264" s="193"/>
      <c r="Q264" s="444"/>
      <c r="R264" s="538">
        <f t="shared" si="330"/>
        <v>0</v>
      </c>
      <c r="S264" s="444"/>
      <c r="T264" s="193"/>
      <c r="U264" s="194"/>
      <c r="V264" s="492"/>
      <c r="W264" s="192"/>
      <c r="X264" s="195"/>
    </row>
    <row r="265" spans="1:24" s="209" customFormat="1" hidden="1">
      <c r="A265" s="127" t="s">
        <v>294</v>
      </c>
      <c r="B265" s="189" t="s">
        <v>700</v>
      </c>
      <c r="C265" s="198"/>
      <c r="D265" s="780" t="s">
        <v>295</v>
      </c>
      <c r="E265" s="780"/>
      <c r="F265" s="398">
        <f t="shared" si="373"/>
        <v>0</v>
      </c>
      <c r="G265" s="398">
        <f t="shared" si="374"/>
        <v>0</v>
      </c>
      <c r="H265" s="574">
        <f t="shared" si="374"/>
        <v>0</v>
      </c>
      <c r="I265" s="461">
        <f t="shared" si="375"/>
        <v>0</v>
      </c>
      <c r="J265" s="192"/>
      <c r="K265" s="193"/>
      <c r="L265" s="199"/>
      <c r="M265" s="193"/>
      <c r="N265" s="193"/>
      <c r="O265" s="193"/>
      <c r="P265" s="193"/>
      <c r="Q265" s="444"/>
      <c r="R265" s="538">
        <f t="shared" ref="R265:R285" si="376">SUM(L265:Q265)</f>
        <v>0</v>
      </c>
      <c r="S265" s="444"/>
      <c r="T265" s="193"/>
      <c r="U265" s="194"/>
      <c r="V265" s="492"/>
      <c r="W265" s="192"/>
      <c r="X265" s="195"/>
    </row>
    <row r="266" spans="1:24" s="209" customFormat="1" hidden="1">
      <c r="A266" s="127" t="s">
        <v>296</v>
      </c>
      <c r="B266" s="189" t="s">
        <v>701</v>
      </c>
      <c r="C266" s="198"/>
      <c r="D266" s="780" t="s">
        <v>297</v>
      </c>
      <c r="E266" s="780"/>
      <c r="F266" s="398">
        <f t="shared" si="373"/>
        <v>0</v>
      </c>
      <c r="G266" s="398">
        <f t="shared" si="374"/>
        <v>0</v>
      </c>
      <c r="H266" s="574">
        <f t="shared" si="374"/>
        <v>0</v>
      </c>
      <c r="I266" s="461">
        <f t="shared" si="375"/>
        <v>0</v>
      </c>
      <c r="J266" s="192"/>
      <c r="K266" s="193"/>
      <c r="L266" s="199"/>
      <c r="M266" s="193"/>
      <c r="N266" s="193"/>
      <c r="O266" s="193"/>
      <c r="P266" s="193"/>
      <c r="Q266" s="444"/>
      <c r="R266" s="538">
        <f t="shared" si="376"/>
        <v>0</v>
      </c>
      <c r="S266" s="444"/>
      <c r="T266" s="193"/>
      <c r="U266" s="194"/>
      <c r="V266" s="492"/>
      <c r="W266" s="192"/>
      <c r="X266" s="195"/>
    </row>
    <row r="267" spans="1:24" s="209" customFormat="1" hidden="1">
      <c r="A267" s="127" t="s">
        <v>883</v>
      </c>
      <c r="B267" s="189" t="s">
        <v>884</v>
      </c>
      <c r="C267" s="198"/>
      <c r="D267" s="780" t="s">
        <v>885</v>
      </c>
      <c r="E267" s="780"/>
      <c r="F267" s="398">
        <f t="shared" si="373"/>
        <v>0</v>
      </c>
      <c r="G267" s="398">
        <f t="shared" si="374"/>
        <v>0</v>
      </c>
      <c r="H267" s="574">
        <f t="shared" si="374"/>
        <v>0</v>
      </c>
      <c r="I267" s="461">
        <f t="shared" si="375"/>
        <v>0</v>
      </c>
      <c r="J267" s="192"/>
      <c r="K267" s="193"/>
      <c r="L267" s="199"/>
      <c r="M267" s="193"/>
      <c r="N267" s="193"/>
      <c r="O267" s="193"/>
      <c r="P267" s="193"/>
      <c r="Q267" s="444"/>
      <c r="R267" s="538">
        <f t="shared" si="376"/>
        <v>0</v>
      </c>
      <c r="S267" s="444"/>
      <c r="T267" s="193"/>
      <c r="U267" s="194"/>
      <c r="V267" s="492"/>
      <c r="W267" s="192"/>
      <c r="X267" s="195"/>
    </row>
    <row r="268" spans="1:24" s="41" customFormat="1" hidden="1">
      <c r="A268" s="127" t="s">
        <v>886</v>
      </c>
      <c r="B268" s="53" t="s">
        <v>887</v>
      </c>
      <c r="C268" s="799" t="s">
        <v>888</v>
      </c>
      <c r="D268" s="800"/>
      <c r="E268" s="800"/>
      <c r="F268" s="400">
        <f t="shared" si="373"/>
        <v>0</v>
      </c>
      <c r="G268" s="400">
        <f t="shared" si="374"/>
        <v>0</v>
      </c>
      <c r="H268" s="576">
        <f t="shared" si="374"/>
        <v>0</v>
      </c>
      <c r="I268" s="463">
        <f t="shared" si="375"/>
        <v>0</v>
      </c>
      <c r="J268" s="43"/>
      <c r="K268" s="13"/>
      <c r="L268" s="77"/>
      <c r="M268" s="13"/>
      <c r="N268" s="13"/>
      <c r="O268" s="13"/>
      <c r="P268" s="13"/>
      <c r="Q268" s="446"/>
      <c r="R268" s="540">
        <f t="shared" si="376"/>
        <v>0</v>
      </c>
      <c r="S268" s="446"/>
      <c r="T268" s="13"/>
      <c r="U268" s="82"/>
      <c r="V268" s="488"/>
      <c r="W268" s="43"/>
      <c r="X268" s="45"/>
    </row>
    <row r="269" spans="1:24" s="41" customFormat="1" hidden="1">
      <c r="A269" s="127" t="s">
        <v>298</v>
      </c>
      <c r="B269" s="53" t="s">
        <v>702</v>
      </c>
      <c r="C269" s="799" t="s">
        <v>299</v>
      </c>
      <c r="D269" s="800"/>
      <c r="E269" s="800"/>
      <c r="F269" s="400">
        <f t="shared" si="373"/>
        <v>0</v>
      </c>
      <c r="G269" s="400">
        <f t="shared" si="374"/>
        <v>0</v>
      </c>
      <c r="H269" s="576">
        <f t="shared" si="374"/>
        <v>0</v>
      </c>
      <c r="I269" s="463">
        <f t="shared" si="375"/>
        <v>0</v>
      </c>
      <c r="J269" s="43"/>
      <c r="K269" s="13"/>
      <c r="L269" s="77"/>
      <c r="M269" s="13"/>
      <c r="N269" s="13"/>
      <c r="O269" s="13"/>
      <c r="P269" s="13"/>
      <c r="Q269" s="446"/>
      <c r="R269" s="540">
        <f t="shared" si="376"/>
        <v>0</v>
      </c>
      <c r="S269" s="446"/>
      <c r="T269" s="13"/>
      <c r="U269" s="82"/>
      <c r="V269" s="488"/>
      <c r="W269" s="43"/>
      <c r="X269" s="45"/>
    </row>
    <row r="270" spans="1:24" s="41" customFormat="1" hidden="1">
      <c r="A270" s="127" t="s">
        <v>300</v>
      </c>
      <c r="B270" s="53" t="s">
        <v>703</v>
      </c>
      <c r="C270" s="799" t="s">
        <v>889</v>
      </c>
      <c r="D270" s="800"/>
      <c r="E270" s="800"/>
      <c r="F270" s="400">
        <f t="shared" si="373"/>
        <v>0</v>
      </c>
      <c r="G270" s="400">
        <f t="shared" si="374"/>
        <v>0</v>
      </c>
      <c r="H270" s="576">
        <f t="shared" si="374"/>
        <v>0</v>
      </c>
      <c r="I270" s="463">
        <f t="shared" si="375"/>
        <v>0</v>
      </c>
      <c r="J270" s="43"/>
      <c r="K270" s="13"/>
      <c r="L270" s="77"/>
      <c r="M270" s="13"/>
      <c r="N270" s="13"/>
      <c r="O270" s="13"/>
      <c r="P270" s="13"/>
      <c r="Q270" s="446"/>
      <c r="R270" s="540">
        <f t="shared" si="376"/>
        <v>0</v>
      </c>
      <c r="S270" s="446"/>
      <c r="T270" s="13"/>
      <c r="U270" s="82"/>
      <c r="V270" s="488"/>
      <c r="W270" s="43"/>
      <c r="X270" s="45"/>
    </row>
    <row r="271" spans="1:24" s="41" customFormat="1" hidden="1">
      <c r="A271" s="127" t="s">
        <v>301</v>
      </c>
      <c r="B271" s="53" t="s">
        <v>704</v>
      </c>
      <c r="C271" s="799" t="s">
        <v>890</v>
      </c>
      <c r="D271" s="800"/>
      <c r="E271" s="800"/>
      <c r="F271" s="400">
        <f t="shared" si="373"/>
        <v>0</v>
      </c>
      <c r="G271" s="400">
        <f t="shared" si="374"/>
        <v>0</v>
      </c>
      <c r="H271" s="576">
        <f t="shared" si="374"/>
        <v>0</v>
      </c>
      <c r="I271" s="463">
        <f t="shared" si="375"/>
        <v>0</v>
      </c>
      <c r="J271" s="43"/>
      <c r="K271" s="13"/>
      <c r="L271" s="77"/>
      <c r="M271" s="13"/>
      <c r="N271" s="13"/>
      <c r="O271" s="13"/>
      <c r="P271" s="13"/>
      <c r="Q271" s="446"/>
      <c r="R271" s="540">
        <f t="shared" si="376"/>
        <v>0</v>
      </c>
      <c r="S271" s="446"/>
      <c r="T271" s="13"/>
      <c r="U271" s="82"/>
      <c r="V271" s="488"/>
      <c r="W271" s="43"/>
      <c r="X271" s="45"/>
    </row>
    <row r="272" spans="1:24" s="41" customFormat="1" hidden="1">
      <c r="A272" s="127" t="s">
        <v>302</v>
      </c>
      <c r="B272" s="53" t="s">
        <v>705</v>
      </c>
      <c r="C272" s="799" t="s">
        <v>303</v>
      </c>
      <c r="D272" s="800"/>
      <c r="E272" s="800"/>
      <c r="F272" s="400">
        <f t="shared" si="373"/>
        <v>0</v>
      </c>
      <c r="G272" s="400">
        <f t="shared" si="374"/>
        <v>0</v>
      </c>
      <c r="H272" s="576">
        <f t="shared" si="374"/>
        <v>0</v>
      </c>
      <c r="I272" s="463">
        <f t="shared" si="375"/>
        <v>0</v>
      </c>
      <c r="J272" s="43"/>
      <c r="K272" s="13"/>
      <c r="L272" s="77"/>
      <c r="M272" s="13"/>
      <c r="N272" s="13"/>
      <c r="O272" s="13"/>
      <c r="P272" s="13"/>
      <c r="Q272" s="446"/>
      <c r="R272" s="540">
        <f t="shared" si="376"/>
        <v>0</v>
      </c>
      <c r="S272" s="446"/>
      <c r="T272" s="13"/>
      <c r="U272" s="82"/>
      <c r="V272" s="488"/>
      <c r="W272" s="43"/>
      <c r="X272" s="45"/>
    </row>
    <row r="273" spans="1:24" s="41" customFormat="1" hidden="1">
      <c r="A273" s="127" t="s">
        <v>891</v>
      </c>
      <c r="B273" s="53" t="s">
        <v>892</v>
      </c>
      <c r="C273" s="799" t="s">
        <v>894</v>
      </c>
      <c r="D273" s="800"/>
      <c r="E273" s="800"/>
      <c r="F273" s="400">
        <f t="shared" si="373"/>
        <v>0</v>
      </c>
      <c r="G273" s="400">
        <f t="shared" si="374"/>
        <v>0</v>
      </c>
      <c r="H273" s="576">
        <f t="shared" si="374"/>
        <v>0</v>
      </c>
      <c r="I273" s="463">
        <f t="shared" si="375"/>
        <v>0</v>
      </c>
      <c r="J273" s="43"/>
      <c r="K273" s="13"/>
      <c r="L273" s="77"/>
      <c r="M273" s="13"/>
      <c r="N273" s="13"/>
      <c r="O273" s="13"/>
      <c r="P273" s="13"/>
      <c r="Q273" s="446"/>
      <c r="R273" s="540">
        <f t="shared" si="376"/>
        <v>0</v>
      </c>
      <c r="S273" s="446"/>
      <c r="T273" s="13"/>
      <c r="U273" s="82"/>
      <c r="V273" s="488"/>
      <c r="W273" s="43"/>
      <c r="X273" s="45"/>
    </row>
    <row r="274" spans="1:24" s="41" customFormat="1" hidden="1">
      <c r="A274" s="127"/>
      <c r="B274" s="53" t="s">
        <v>893</v>
      </c>
      <c r="C274" s="799" t="s">
        <v>895</v>
      </c>
      <c r="D274" s="800"/>
      <c r="E274" s="800"/>
      <c r="F274" s="400">
        <f>F275+F276</f>
        <v>0</v>
      </c>
      <c r="G274" s="400">
        <f>G275+G276</f>
        <v>0</v>
      </c>
      <c r="H274" s="576">
        <f>H275+H276</f>
        <v>0</v>
      </c>
      <c r="I274" s="463">
        <f>I275+I276</f>
        <v>0</v>
      </c>
      <c r="J274" s="43">
        <f t="shared" ref="J274:K274" si="377">J275+J276</f>
        <v>0</v>
      </c>
      <c r="K274" s="13">
        <f t="shared" si="377"/>
        <v>0</v>
      </c>
      <c r="L274" s="77">
        <f t="shared" ref="L274:X274" si="378">L275+L276</f>
        <v>0</v>
      </c>
      <c r="M274" s="13">
        <f t="shared" si="378"/>
        <v>0</v>
      </c>
      <c r="N274" s="13">
        <f t="shared" si="378"/>
        <v>0</v>
      </c>
      <c r="O274" s="13">
        <f t="shared" si="378"/>
        <v>0</v>
      </c>
      <c r="P274" s="13">
        <f t="shared" si="378"/>
        <v>0</v>
      </c>
      <c r="Q274" s="446">
        <f t="shared" ref="Q274" si="379">Q275+Q276</f>
        <v>0</v>
      </c>
      <c r="R274" s="540">
        <f t="shared" si="376"/>
        <v>0</v>
      </c>
      <c r="S274" s="446">
        <f t="shared" si="378"/>
        <v>0</v>
      </c>
      <c r="T274" s="13">
        <f t="shared" si="378"/>
        <v>0</v>
      </c>
      <c r="U274" s="82">
        <f t="shared" si="378"/>
        <v>0</v>
      </c>
      <c r="V274" s="488">
        <f t="shared" si="378"/>
        <v>0</v>
      </c>
      <c r="W274" s="43">
        <f t="shared" si="378"/>
        <v>0</v>
      </c>
      <c r="X274" s="45">
        <f t="shared" si="378"/>
        <v>0</v>
      </c>
    </row>
    <row r="275" spans="1:24" s="209" customFormat="1" hidden="1">
      <c r="A275" s="127" t="s">
        <v>897</v>
      </c>
      <c r="B275" s="189" t="s">
        <v>896</v>
      </c>
      <c r="C275" s="198"/>
      <c r="D275" s="780" t="s">
        <v>900</v>
      </c>
      <c r="E275" s="780"/>
      <c r="F275" s="398">
        <f>SUM(K275:W275)</f>
        <v>0</v>
      </c>
      <c r="G275" s="398">
        <f>SUM(K275:W275)</f>
        <v>0</v>
      </c>
      <c r="H275" s="574">
        <f>SUM(L275:X275)</f>
        <v>0</v>
      </c>
      <c r="I275" s="461">
        <f t="shared" ref="I275:I276" si="380">SUM(L275:X275)</f>
        <v>0</v>
      </c>
      <c r="J275" s="192"/>
      <c r="K275" s="193"/>
      <c r="L275" s="199"/>
      <c r="M275" s="193"/>
      <c r="N275" s="193"/>
      <c r="O275" s="193"/>
      <c r="P275" s="193"/>
      <c r="Q275" s="444"/>
      <c r="R275" s="538">
        <f t="shared" si="376"/>
        <v>0</v>
      </c>
      <c r="S275" s="444"/>
      <c r="T275" s="193"/>
      <c r="U275" s="194"/>
      <c r="V275" s="492"/>
      <c r="W275" s="192"/>
      <c r="X275" s="195"/>
    </row>
    <row r="276" spans="1:24" s="209" customFormat="1" hidden="1">
      <c r="A276" s="127" t="s">
        <v>898</v>
      </c>
      <c r="B276" s="189" t="s">
        <v>899</v>
      </c>
      <c r="C276" s="198"/>
      <c r="D276" s="780" t="s">
        <v>901</v>
      </c>
      <c r="E276" s="780"/>
      <c r="F276" s="398">
        <f>SUM(K276:W276)</f>
        <v>0</v>
      </c>
      <c r="G276" s="398">
        <f>SUM(K276:W276)</f>
        <v>0</v>
      </c>
      <c r="H276" s="574">
        <f>SUM(L276:X276)</f>
        <v>0</v>
      </c>
      <c r="I276" s="461">
        <f t="shared" si="380"/>
        <v>0</v>
      </c>
      <c r="J276" s="192"/>
      <c r="K276" s="193"/>
      <c r="L276" s="199"/>
      <c r="M276" s="193"/>
      <c r="N276" s="193"/>
      <c r="O276" s="193"/>
      <c r="P276" s="193"/>
      <c r="Q276" s="444"/>
      <c r="R276" s="538">
        <f t="shared" si="376"/>
        <v>0</v>
      </c>
      <c r="S276" s="444"/>
      <c r="T276" s="193"/>
      <c r="U276" s="194"/>
      <c r="V276" s="492"/>
      <c r="W276" s="192"/>
      <c r="X276" s="195"/>
    </row>
    <row r="277" spans="1:24" hidden="1">
      <c r="B277" s="92" t="s">
        <v>709</v>
      </c>
      <c r="C277" s="769" t="s">
        <v>304</v>
      </c>
      <c r="D277" s="770"/>
      <c r="E277" s="770"/>
      <c r="F277" s="399">
        <f>F278+F279+F280+F281+F282</f>
        <v>0</v>
      </c>
      <c r="G277" s="399">
        <f>G278+G279+G280+G281+G282</f>
        <v>0</v>
      </c>
      <c r="H277" s="575">
        <f>H278+H279+H280+H281+H282</f>
        <v>0</v>
      </c>
      <c r="I277" s="462">
        <f>I278+I279+I280+I281+I282</f>
        <v>0</v>
      </c>
      <c r="J277" s="97">
        <f t="shared" ref="J277:K277" si="381">J278+J279+J280+J281+J282</f>
        <v>0</v>
      </c>
      <c r="K277" s="95">
        <f t="shared" si="381"/>
        <v>0</v>
      </c>
      <c r="L277" s="94">
        <f t="shared" ref="L277:X277" si="382">L278+L279+L280+L281+L282</f>
        <v>0</v>
      </c>
      <c r="M277" s="95">
        <f t="shared" si="382"/>
        <v>0</v>
      </c>
      <c r="N277" s="95">
        <f t="shared" si="382"/>
        <v>0</v>
      </c>
      <c r="O277" s="95">
        <f t="shared" si="382"/>
        <v>0</v>
      </c>
      <c r="P277" s="95">
        <f t="shared" si="382"/>
        <v>0</v>
      </c>
      <c r="Q277" s="445">
        <f t="shared" ref="Q277" si="383">Q278+Q279+Q280+Q281+Q282</f>
        <v>0</v>
      </c>
      <c r="R277" s="539">
        <f t="shared" si="376"/>
        <v>0</v>
      </c>
      <c r="S277" s="445">
        <f t="shared" si="382"/>
        <v>0</v>
      </c>
      <c r="T277" s="95">
        <f t="shared" si="382"/>
        <v>0</v>
      </c>
      <c r="U277" s="98">
        <f t="shared" si="382"/>
        <v>0</v>
      </c>
      <c r="V277" s="489">
        <f t="shared" si="382"/>
        <v>0</v>
      </c>
      <c r="W277" s="97">
        <f t="shared" si="382"/>
        <v>0</v>
      </c>
      <c r="X277" s="99">
        <f t="shared" si="382"/>
        <v>0</v>
      </c>
    </row>
    <row r="278" spans="1:24" s="41" customFormat="1" hidden="1">
      <c r="A278" s="127" t="s">
        <v>305</v>
      </c>
      <c r="B278" s="196" t="s">
        <v>710</v>
      </c>
      <c r="C278" s="804" t="s">
        <v>385</v>
      </c>
      <c r="D278" s="805"/>
      <c r="E278" s="805"/>
      <c r="F278" s="401">
        <f t="shared" ref="F278:F284" si="384">SUM(K278:W278)</f>
        <v>0</v>
      </c>
      <c r="G278" s="401">
        <f t="shared" ref="G278:H284" si="385">SUM(K278:W278)</f>
        <v>0</v>
      </c>
      <c r="H278" s="577">
        <f t="shared" si="385"/>
        <v>0</v>
      </c>
      <c r="I278" s="464">
        <f t="shared" ref="I278:I284" si="386">SUM(L278:X278)</f>
        <v>0</v>
      </c>
      <c r="J278" s="215"/>
      <c r="K278" s="213"/>
      <c r="L278" s="212"/>
      <c r="M278" s="213"/>
      <c r="N278" s="213"/>
      <c r="O278" s="213"/>
      <c r="P278" s="213"/>
      <c r="Q278" s="451"/>
      <c r="R278" s="545">
        <f t="shared" si="376"/>
        <v>0</v>
      </c>
      <c r="S278" s="451"/>
      <c r="T278" s="213"/>
      <c r="U278" s="216"/>
      <c r="V278" s="560"/>
      <c r="W278" s="215"/>
      <c r="X278" s="214"/>
    </row>
    <row r="279" spans="1:24" s="41" customFormat="1" hidden="1">
      <c r="A279" s="127" t="s">
        <v>306</v>
      </c>
      <c r="B279" s="196" t="s">
        <v>711</v>
      </c>
      <c r="C279" s="804" t="s">
        <v>386</v>
      </c>
      <c r="D279" s="805"/>
      <c r="E279" s="805"/>
      <c r="F279" s="401">
        <f t="shared" si="384"/>
        <v>0</v>
      </c>
      <c r="G279" s="401">
        <f t="shared" si="385"/>
        <v>0</v>
      </c>
      <c r="H279" s="577">
        <f t="shared" si="385"/>
        <v>0</v>
      </c>
      <c r="I279" s="464">
        <f t="shared" si="386"/>
        <v>0</v>
      </c>
      <c r="J279" s="215"/>
      <c r="K279" s="213"/>
      <c r="L279" s="212"/>
      <c r="M279" s="213"/>
      <c r="N279" s="213"/>
      <c r="O279" s="213"/>
      <c r="P279" s="213"/>
      <c r="Q279" s="451"/>
      <c r="R279" s="545">
        <f t="shared" si="376"/>
        <v>0</v>
      </c>
      <c r="S279" s="451"/>
      <c r="T279" s="213"/>
      <c r="U279" s="216"/>
      <c r="V279" s="560"/>
      <c r="W279" s="215"/>
      <c r="X279" s="214"/>
    </row>
    <row r="280" spans="1:24" s="41" customFormat="1" hidden="1">
      <c r="A280" s="127" t="s">
        <v>307</v>
      </c>
      <c r="B280" s="196" t="s">
        <v>712</v>
      </c>
      <c r="C280" s="804" t="s">
        <v>308</v>
      </c>
      <c r="D280" s="805"/>
      <c r="E280" s="805"/>
      <c r="F280" s="401">
        <f t="shared" si="384"/>
        <v>0</v>
      </c>
      <c r="G280" s="401">
        <f t="shared" si="385"/>
        <v>0</v>
      </c>
      <c r="H280" s="577">
        <f t="shared" si="385"/>
        <v>0</v>
      </c>
      <c r="I280" s="464">
        <f t="shared" si="386"/>
        <v>0</v>
      </c>
      <c r="J280" s="215"/>
      <c r="K280" s="213"/>
      <c r="L280" s="212"/>
      <c r="M280" s="213"/>
      <c r="N280" s="213"/>
      <c r="O280" s="213"/>
      <c r="P280" s="213"/>
      <c r="Q280" s="451"/>
      <c r="R280" s="545">
        <f t="shared" si="376"/>
        <v>0</v>
      </c>
      <c r="S280" s="451"/>
      <c r="T280" s="213"/>
      <c r="U280" s="216"/>
      <c r="V280" s="560"/>
      <c r="W280" s="215"/>
      <c r="X280" s="214"/>
    </row>
    <row r="281" spans="1:24" s="41" customFormat="1" hidden="1">
      <c r="A281" s="127" t="s">
        <v>309</v>
      </c>
      <c r="B281" s="196" t="s">
        <v>713</v>
      </c>
      <c r="C281" s="804" t="s">
        <v>310</v>
      </c>
      <c r="D281" s="805"/>
      <c r="E281" s="805"/>
      <c r="F281" s="401">
        <f t="shared" si="384"/>
        <v>0</v>
      </c>
      <c r="G281" s="401">
        <f t="shared" si="385"/>
        <v>0</v>
      </c>
      <c r="H281" s="577">
        <f t="shared" si="385"/>
        <v>0</v>
      </c>
      <c r="I281" s="464">
        <f t="shared" si="386"/>
        <v>0</v>
      </c>
      <c r="J281" s="215"/>
      <c r="K281" s="213"/>
      <c r="L281" s="212"/>
      <c r="M281" s="213"/>
      <c r="N281" s="213"/>
      <c r="O281" s="213"/>
      <c r="P281" s="213"/>
      <c r="Q281" s="451"/>
      <c r="R281" s="545">
        <f t="shared" si="376"/>
        <v>0</v>
      </c>
      <c r="S281" s="451"/>
      <c r="T281" s="213"/>
      <c r="U281" s="216"/>
      <c r="V281" s="560"/>
      <c r="W281" s="215"/>
      <c r="X281" s="214"/>
    </row>
    <row r="282" spans="1:24" s="41" customFormat="1" hidden="1">
      <c r="A282" s="127" t="s">
        <v>311</v>
      </c>
      <c r="B282" s="196" t="s">
        <v>714</v>
      </c>
      <c r="C282" s="804" t="s">
        <v>387</v>
      </c>
      <c r="D282" s="805"/>
      <c r="E282" s="805"/>
      <c r="F282" s="401">
        <f t="shared" si="384"/>
        <v>0</v>
      </c>
      <c r="G282" s="401">
        <f t="shared" si="385"/>
        <v>0</v>
      </c>
      <c r="H282" s="577">
        <f t="shared" si="385"/>
        <v>0</v>
      </c>
      <c r="I282" s="464">
        <f t="shared" si="386"/>
        <v>0</v>
      </c>
      <c r="J282" s="215"/>
      <c r="K282" s="213"/>
      <c r="L282" s="212"/>
      <c r="M282" s="213"/>
      <c r="N282" s="213"/>
      <c r="O282" s="213"/>
      <c r="P282" s="213"/>
      <c r="Q282" s="451"/>
      <c r="R282" s="545">
        <f t="shared" si="376"/>
        <v>0</v>
      </c>
      <c r="S282" s="451"/>
      <c r="T282" s="213"/>
      <c r="U282" s="216"/>
      <c r="V282" s="560"/>
      <c r="W282" s="215"/>
      <c r="X282" s="214"/>
    </row>
    <row r="283" spans="1:24" hidden="1">
      <c r="A283" s="127" t="s">
        <v>313</v>
      </c>
      <c r="B283" s="92" t="s">
        <v>715</v>
      </c>
      <c r="C283" s="769" t="s">
        <v>312</v>
      </c>
      <c r="D283" s="770"/>
      <c r="E283" s="770"/>
      <c r="F283" s="399">
        <f t="shared" si="384"/>
        <v>0</v>
      </c>
      <c r="G283" s="399">
        <f t="shared" si="385"/>
        <v>0</v>
      </c>
      <c r="H283" s="575">
        <f t="shared" si="385"/>
        <v>0</v>
      </c>
      <c r="I283" s="462">
        <f t="shared" si="386"/>
        <v>0</v>
      </c>
      <c r="J283" s="97"/>
      <c r="K283" s="95"/>
      <c r="L283" s="94"/>
      <c r="M283" s="95"/>
      <c r="N283" s="95"/>
      <c r="O283" s="95"/>
      <c r="P283" s="95"/>
      <c r="Q283" s="445"/>
      <c r="R283" s="539">
        <f t="shared" si="376"/>
        <v>0</v>
      </c>
      <c r="S283" s="445"/>
      <c r="T283" s="95"/>
      <c r="U283" s="98"/>
      <c r="V283" s="489"/>
      <c r="W283" s="97"/>
      <c r="X283" s="99"/>
    </row>
    <row r="284" spans="1:24" ht="15.75" hidden="1" thickBot="1">
      <c r="A284" s="127" t="s">
        <v>902</v>
      </c>
      <c r="B284" s="92" t="s">
        <v>903</v>
      </c>
      <c r="C284" s="769" t="s">
        <v>904</v>
      </c>
      <c r="D284" s="770"/>
      <c r="E284" s="770"/>
      <c r="F284" s="399">
        <f t="shared" si="384"/>
        <v>0</v>
      </c>
      <c r="G284" s="399">
        <f t="shared" si="385"/>
        <v>0</v>
      </c>
      <c r="H284" s="575">
        <f t="shared" si="385"/>
        <v>0</v>
      </c>
      <c r="I284" s="462">
        <f t="shared" si="386"/>
        <v>0</v>
      </c>
      <c r="J284" s="97"/>
      <c r="K284" s="95"/>
      <c r="L284" s="94"/>
      <c r="M284" s="95"/>
      <c r="N284" s="95"/>
      <c r="O284" s="95"/>
      <c r="P284" s="95"/>
      <c r="Q284" s="445"/>
      <c r="R284" s="539">
        <f t="shared" si="376"/>
        <v>0</v>
      </c>
      <c r="S284" s="445"/>
      <c r="T284" s="95"/>
      <c r="U284" s="98"/>
      <c r="V284" s="489"/>
      <c r="W284" s="97"/>
      <c r="X284" s="99"/>
    </row>
    <row r="285" spans="1:24" ht="15.75" thickBot="1">
      <c r="B285" s="806" t="s">
        <v>314</v>
      </c>
      <c r="C285" s="807"/>
      <c r="D285" s="807"/>
      <c r="E285" s="807"/>
      <c r="F285" s="396">
        <f t="shared" ref="F285:X285" si="387">F5+F30+F44+F89+F105+F177+F187+F192+F255</f>
        <v>25919877</v>
      </c>
      <c r="G285" s="396">
        <f t="shared" ref="G285:H285" si="388">G5+G30+G44+G89+G105+G177+G187+G192+G255</f>
        <v>25868932</v>
      </c>
      <c r="H285" s="572">
        <f t="shared" si="388"/>
        <v>26085943.960000001</v>
      </c>
      <c r="I285" s="459">
        <f t="shared" si="387"/>
        <v>26085945.300000001</v>
      </c>
      <c r="J285" s="89">
        <f t="shared" si="387"/>
        <v>23848501.800000001</v>
      </c>
      <c r="K285" s="87">
        <f t="shared" si="387"/>
        <v>2237443.5</v>
      </c>
      <c r="L285" s="86">
        <f t="shared" si="387"/>
        <v>151472</v>
      </c>
      <c r="M285" s="87">
        <f t="shared" si="387"/>
        <v>1286796</v>
      </c>
      <c r="N285" s="87">
        <f t="shared" si="387"/>
        <v>4133986</v>
      </c>
      <c r="O285" s="87">
        <f t="shared" si="387"/>
        <v>1207246</v>
      </c>
      <c r="P285" s="87">
        <f t="shared" si="387"/>
        <v>2697765</v>
      </c>
      <c r="Q285" s="442">
        <f t="shared" ref="Q285" si="389">Q5+Q30+Q44+Q89+Q105+Q177+Q187+Q192+Q255</f>
        <v>3105909</v>
      </c>
      <c r="R285" s="536">
        <f t="shared" si="376"/>
        <v>12583174</v>
      </c>
      <c r="S285" s="442">
        <f t="shared" si="387"/>
        <v>1231923</v>
      </c>
      <c r="T285" s="87">
        <f t="shared" si="387"/>
        <v>1215086</v>
      </c>
      <c r="U285" s="90">
        <f t="shared" si="387"/>
        <v>2431499</v>
      </c>
      <c r="V285" s="486">
        <f t="shared" si="387"/>
        <v>2519772.62</v>
      </c>
      <c r="W285" s="89">
        <f t="shared" si="387"/>
        <v>2545905.62</v>
      </c>
      <c r="X285" s="91">
        <f t="shared" si="387"/>
        <v>2858983.06</v>
      </c>
    </row>
    <row r="286" spans="1:24">
      <c r="B286" s="22"/>
      <c r="C286" s="23"/>
      <c r="D286" s="23"/>
      <c r="E286" s="24"/>
      <c r="F286" s="24"/>
      <c r="G286" s="24"/>
      <c r="H286" s="24"/>
      <c r="I286" s="2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B287" s="25"/>
      <c r="C287" s="26"/>
      <c r="D287" s="26"/>
      <c r="E287" s="24"/>
      <c r="F287" s="24"/>
      <c r="G287" s="24"/>
      <c r="H287" s="24"/>
      <c r="I287" s="2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B294" s="27"/>
      <c r="C294" s="28"/>
      <c r="D294" s="28"/>
      <c r="E294" s="24"/>
      <c r="F294" s="24"/>
      <c r="G294" s="24"/>
      <c r="H294" s="24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B295" s="27"/>
      <c r="C295" s="28"/>
      <c r="D295" s="28"/>
      <c r="E295" s="24"/>
      <c r="F295" s="24"/>
      <c r="G295" s="24"/>
      <c r="H295" s="24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B296" s="27"/>
      <c r="C296" s="28"/>
      <c r="D296" s="28"/>
      <c r="E296" s="24"/>
      <c r="F296" s="24"/>
      <c r="G296" s="24"/>
      <c r="H296" s="24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8"/>
      <c r="D307" s="28"/>
      <c r="E307" s="24"/>
      <c r="F307" s="24"/>
      <c r="G307" s="24"/>
      <c r="H307" s="24"/>
      <c r="I307" s="2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8"/>
      <c r="D318" s="28"/>
      <c r="E318" s="24"/>
      <c r="F318" s="24"/>
      <c r="G318" s="24"/>
      <c r="H318" s="24"/>
      <c r="I318" s="2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29"/>
      <c r="B324" s="27"/>
      <c r="C324" s="24"/>
      <c r="D324" s="24"/>
      <c r="E324" s="28"/>
      <c r="F324" s="28"/>
      <c r="G324" s="28"/>
      <c r="H324" s="28"/>
      <c r="I324" s="28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29"/>
      <c r="B327" s="27"/>
      <c r="C327" s="24"/>
      <c r="D327" s="24"/>
      <c r="E327" s="28"/>
      <c r="F327" s="28"/>
      <c r="G327" s="28"/>
      <c r="H327" s="28"/>
      <c r="I327" s="28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29"/>
      <c r="B328" s="27"/>
      <c r="C328" s="24"/>
      <c r="D328" s="24"/>
      <c r="E328" s="28"/>
      <c r="F328" s="28"/>
      <c r="G328" s="28"/>
      <c r="H328" s="28"/>
      <c r="I328" s="28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>
      <c r="A329" s="129"/>
      <c r="B329" s="29"/>
      <c r="C329" s="23"/>
      <c r="D329" s="23"/>
      <c r="E329" s="24"/>
      <c r="F329" s="24"/>
      <c r="G329" s="24"/>
      <c r="H329" s="24"/>
      <c r="I329" s="2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>
      <c r="A330" s="129"/>
      <c r="B330" s="27"/>
      <c r="C330" s="28"/>
      <c r="D330" s="28"/>
      <c r="E330" s="24"/>
      <c r="F330" s="24"/>
      <c r="G330" s="24"/>
      <c r="H330" s="24"/>
      <c r="I330" s="2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>
      <c r="A331" s="129"/>
      <c r="B331" s="27"/>
      <c r="C331" s="28"/>
      <c r="D331" s="28"/>
      <c r="E331" s="24"/>
      <c r="F331" s="24"/>
      <c r="G331" s="24"/>
      <c r="H331" s="24"/>
      <c r="I331" s="2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>
      <c r="A332" s="129"/>
      <c r="B332" s="27"/>
      <c r="C332" s="28"/>
      <c r="D332" s="28"/>
      <c r="E332" s="24"/>
      <c r="F332" s="24"/>
      <c r="G332" s="24"/>
      <c r="H332" s="24"/>
      <c r="I332" s="2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>
      <c r="A333" s="129"/>
      <c r="B333" s="27"/>
      <c r="C333" s="24"/>
      <c r="D333" s="24"/>
      <c r="E333" s="28"/>
      <c r="F333" s="28"/>
      <c r="G333" s="28"/>
      <c r="H333" s="28"/>
      <c r="I333" s="28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>
      <c r="A334" s="129"/>
      <c r="B334" s="27"/>
      <c r="C334" s="24"/>
      <c r="D334" s="24"/>
      <c r="E334" s="28"/>
      <c r="F334" s="28"/>
      <c r="G334" s="28"/>
      <c r="H334" s="28"/>
      <c r="I334" s="28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>
      <c r="A335" s="129"/>
      <c r="B335" s="27"/>
      <c r="C335" s="24"/>
      <c r="D335" s="24"/>
      <c r="E335" s="28"/>
      <c r="F335" s="28"/>
      <c r="G335" s="28"/>
      <c r="H335" s="28"/>
      <c r="I335" s="28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>
      <c r="A336" s="129"/>
      <c r="B336" s="27"/>
      <c r="C336" s="24"/>
      <c r="D336" s="24"/>
      <c r="E336" s="28"/>
      <c r="F336" s="28"/>
      <c r="G336" s="28"/>
      <c r="H336" s="28"/>
      <c r="I336" s="28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>
      <c r="A337" s="129"/>
      <c r="B337" s="27"/>
      <c r="C337" s="24"/>
      <c r="D337" s="24"/>
      <c r="E337" s="28"/>
      <c r="F337" s="28"/>
      <c r="G337" s="28"/>
      <c r="H337" s="28"/>
      <c r="I337" s="28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>
      <c r="A338" s="129"/>
      <c r="B338" s="27"/>
      <c r="C338" s="24"/>
      <c r="D338" s="24"/>
      <c r="E338" s="28"/>
      <c r="F338" s="28"/>
      <c r="G338" s="28"/>
      <c r="H338" s="28"/>
      <c r="I338" s="28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>
      <c r="A339" s="129"/>
      <c r="B339" s="27"/>
      <c r="C339" s="24"/>
      <c r="D339" s="24"/>
      <c r="E339" s="28"/>
      <c r="F339" s="28"/>
      <c r="G339" s="28"/>
      <c r="H339" s="28"/>
      <c r="I339" s="28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>
      <c r="A340" s="129"/>
      <c r="B340" s="27"/>
      <c r="C340" s="24"/>
      <c r="D340" s="24"/>
      <c r="E340" s="28"/>
      <c r="F340" s="28"/>
      <c r="G340" s="28"/>
      <c r="H340" s="28"/>
      <c r="I340" s="28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>
      <c r="A341" s="129"/>
      <c r="B341" s="27"/>
      <c r="C341" s="24"/>
      <c r="D341" s="24"/>
      <c r="E341" s="28"/>
      <c r="F341" s="28"/>
      <c r="G341" s="28"/>
      <c r="H341" s="28"/>
      <c r="I341" s="28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>
      <c r="A342" s="129"/>
      <c r="B342" s="27"/>
      <c r="C342" s="24"/>
      <c r="D342" s="24"/>
      <c r="E342" s="28"/>
      <c r="F342" s="28"/>
      <c r="G342" s="28"/>
      <c r="H342" s="28"/>
      <c r="I342" s="28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>
      <c r="A343" s="129"/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A344" s="129"/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A345" s="129"/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A346" s="129"/>
      <c r="B346" s="27"/>
      <c r="C346" s="24"/>
      <c r="D346" s="24"/>
      <c r="E346" s="28"/>
      <c r="F346" s="28"/>
      <c r="G346" s="28"/>
      <c r="H346" s="28"/>
      <c r="I346" s="28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A347" s="129"/>
      <c r="B347" s="27"/>
      <c r="C347" s="24"/>
      <c r="D347" s="24"/>
      <c r="E347" s="28"/>
      <c r="F347" s="28"/>
      <c r="G347" s="28"/>
      <c r="H347" s="28"/>
      <c r="I347" s="28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s="12" customFormat="1">
      <c r="A349" s="130"/>
      <c r="B349" s="27"/>
      <c r="C349" s="24"/>
      <c r="D349" s="24"/>
      <c r="E349" s="28"/>
      <c r="F349" s="28"/>
      <c r="G349" s="28"/>
      <c r="H349" s="28"/>
      <c r="I349" s="28"/>
    </row>
    <row r="350" spans="1:24" s="12" customFormat="1">
      <c r="A350" s="130"/>
      <c r="B350" s="27"/>
      <c r="C350" s="24"/>
      <c r="D350" s="24"/>
      <c r="E350" s="28"/>
      <c r="F350" s="28"/>
      <c r="G350" s="28"/>
      <c r="H350" s="28"/>
      <c r="I350" s="28"/>
    </row>
    <row r="351" spans="1:24" s="12" customFormat="1">
      <c r="A351" s="130"/>
      <c r="B351" s="27"/>
      <c r="C351" s="24"/>
      <c r="D351" s="24"/>
      <c r="E351" s="28"/>
      <c r="F351" s="28"/>
      <c r="G351" s="28"/>
      <c r="H351" s="28"/>
      <c r="I351" s="28"/>
    </row>
    <row r="352" spans="1:24" s="12" customFormat="1">
      <c r="A352" s="130"/>
      <c r="B352" s="27"/>
      <c r="C352" s="24"/>
      <c r="D352" s="24"/>
      <c r="E352" s="28"/>
      <c r="F352" s="28"/>
      <c r="G352" s="28"/>
      <c r="H352" s="28"/>
      <c r="I352" s="28"/>
    </row>
    <row r="353" spans="1:24" s="12" customFormat="1">
      <c r="A353" s="130"/>
      <c r="B353" s="27"/>
      <c r="C353" s="24"/>
      <c r="D353" s="24"/>
      <c r="E353" s="28"/>
      <c r="F353" s="28"/>
      <c r="G353" s="28"/>
      <c r="H353" s="28"/>
      <c r="I353" s="28"/>
    </row>
    <row r="354" spans="1:24" s="12" customFormat="1">
      <c r="A354" s="130"/>
      <c r="B354" s="27"/>
      <c r="C354" s="28"/>
      <c r="D354" s="28"/>
      <c r="E354" s="24"/>
      <c r="F354" s="24"/>
      <c r="G354" s="24"/>
      <c r="H354" s="24"/>
      <c r="I354" s="24"/>
    </row>
    <row r="355" spans="1:24" s="12" customFormat="1">
      <c r="A355" s="130"/>
      <c r="B355" s="27"/>
      <c r="C355" s="24"/>
      <c r="D355" s="24"/>
      <c r="E355" s="28"/>
      <c r="F355" s="28"/>
      <c r="G355" s="28"/>
      <c r="H355" s="28"/>
      <c r="I355" s="28"/>
    </row>
    <row r="356" spans="1:24" s="12" customFormat="1">
      <c r="A356" s="130"/>
      <c r="B356" s="27"/>
      <c r="C356" s="24"/>
      <c r="D356" s="24"/>
      <c r="E356" s="28"/>
      <c r="F356" s="28"/>
      <c r="G356" s="28"/>
      <c r="H356" s="28"/>
      <c r="I356" s="28"/>
    </row>
    <row r="357" spans="1:24" s="12" customFormat="1">
      <c r="A357" s="130"/>
      <c r="B357" s="27"/>
      <c r="C357" s="24"/>
      <c r="D357" s="24"/>
      <c r="E357" s="28"/>
      <c r="F357" s="28"/>
      <c r="G357" s="28"/>
      <c r="H357" s="28"/>
      <c r="I357" s="28"/>
    </row>
    <row r="358" spans="1:24" s="12" customFormat="1">
      <c r="A358" s="130"/>
      <c r="B358" s="27"/>
      <c r="C358" s="24"/>
      <c r="D358" s="24"/>
      <c r="E358" s="28"/>
      <c r="F358" s="28"/>
      <c r="G358" s="28"/>
      <c r="H358" s="28"/>
      <c r="I358" s="28"/>
    </row>
    <row r="359" spans="1:24" s="12" customFormat="1">
      <c r="A359" s="130"/>
      <c r="B359" s="27"/>
      <c r="C359" s="24"/>
      <c r="D359" s="24"/>
      <c r="E359" s="28"/>
      <c r="F359" s="28"/>
      <c r="G359" s="28"/>
      <c r="H359" s="28"/>
      <c r="I359" s="28"/>
    </row>
    <row r="360" spans="1:24" s="12" customFormat="1">
      <c r="A360" s="130"/>
      <c r="B360" s="27"/>
      <c r="C360" s="24"/>
      <c r="D360" s="24"/>
      <c r="E360" s="28"/>
      <c r="F360" s="28"/>
      <c r="G360" s="28"/>
      <c r="H360" s="28"/>
      <c r="I360" s="28"/>
    </row>
    <row r="361" spans="1:24" s="12" customFormat="1">
      <c r="A361" s="130"/>
      <c r="B361" s="27"/>
      <c r="C361" s="24"/>
      <c r="D361" s="24"/>
      <c r="E361" s="28"/>
      <c r="F361" s="28"/>
      <c r="G361" s="28"/>
      <c r="H361" s="28"/>
      <c r="I361" s="28"/>
    </row>
    <row r="362" spans="1:24" s="12" customFormat="1">
      <c r="A362" s="130"/>
      <c r="B362" s="27"/>
      <c r="C362" s="24"/>
      <c r="D362" s="24"/>
      <c r="E362" s="28"/>
      <c r="F362" s="28"/>
      <c r="G362" s="28"/>
      <c r="H362" s="28"/>
      <c r="I362" s="28"/>
    </row>
    <row r="363" spans="1:24" s="12" customFormat="1">
      <c r="A363" s="130"/>
      <c r="B363" s="27"/>
      <c r="C363" s="24"/>
      <c r="D363" s="24"/>
      <c r="E363" s="28"/>
      <c r="F363" s="28"/>
      <c r="G363" s="28"/>
      <c r="H363" s="28"/>
      <c r="I363" s="28"/>
    </row>
    <row r="364" spans="1:24" s="12" customFormat="1">
      <c r="A364" s="130"/>
      <c r="B364" s="27"/>
      <c r="C364" s="24"/>
      <c r="D364" s="24"/>
      <c r="E364" s="28"/>
      <c r="F364" s="28"/>
      <c r="G364" s="28"/>
      <c r="H364" s="28"/>
      <c r="I364" s="28"/>
    </row>
    <row r="365" spans="1:24">
      <c r="B365" s="29"/>
      <c r="C365" s="23"/>
      <c r="D365" s="23"/>
      <c r="E365" s="28"/>
      <c r="F365" s="28"/>
      <c r="G365" s="28"/>
      <c r="H365" s="28"/>
      <c r="I365" s="2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</row>
    <row r="366" spans="1:24">
      <c r="B366" s="30"/>
      <c r="C366" s="26"/>
      <c r="D366" s="26"/>
      <c r="E366" s="24"/>
      <c r="F366" s="24"/>
      <c r="G366" s="24"/>
      <c r="H366" s="24"/>
      <c r="I366" s="24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</row>
    <row r="367" spans="1:24">
      <c r="B367" s="27"/>
      <c r="C367" s="24"/>
      <c r="D367" s="24"/>
      <c r="E367" s="28"/>
      <c r="F367" s="28"/>
      <c r="G367" s="28"/>
      <c r="H367" s="28"/>
      <c r="I367" s="2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>
      <c r="B368" s="27"/>
      <c r="C368" s="28"/>
      <c r="D368" s="28"/>
      <c r="E368" s="24"/>
      <c r="F368" s="24"/>
      <c r="G368" s="24"/>
      <c r="H368" s="24"/>
      <c r="I368" s="24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>
      <c r="B369" s="27"/>
      <c r="C369" s="24"/>
      <c r="D369" s="24"/>
      <c r="E369" s="28"/>
      <c r="F369" s="28"/>
      <c r="G369" s="28"/>
      <c r="H369" s="28"/>
      <c r="I369" s="2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</row>
    <row r="370" spans="1:24">
      <c r="B370" s="27"/>
      <c r="C370" s="24"/>
      <c r="D370" s="24"/>
      <c r="E370" s="28"/>
      <c r="F370" s="28"/>
      <c r="G370" s="28"/>
      <c r="H370" s="28"/>
      <c r="I370" s="2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>
      <c r="B371" s="27"/>
      <c r="C371" s="24"/>
      <c r="D371" s="24"/>
      <c r="E371" s="28"/>
      <c r="F371" s="28"/>
      <c r="G371" s="28"/>
      <c r="H371" s="28"/>
      <c r="I371" s="2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</row>
    <row r="372" spans="1:24">
      <c r="B372" s="27"/>
      <c r="C372" s="24"/>
      <c r="D372" s="24"/>
      <c r="E372" s="28"/>
      <c r="F372" s="28"/>
      <c r="G372" s="28"/>
      <c r="H372" s="28"/>
      <c r="I372" s="2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</row>
    <row r="373" spans="1:24">
      <c r="B373" s="27"/>
      <c r="C373" s="28"/>
      <c r="D373" s="28"/>
      <c r="E373" s="24"/>
      <c r="F373" s="24"/>
      <c r="G373" s="24"/>
      <c r="H373" s="24"/>
      <c r="I373" s="2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B376" s="27"/>
      <c r="C376" s="28"/>
      <c r="D376" s="28"/>
      <c r="E376" s="24"/>
      <c r="F376" s="24"/>
      <c r="G376" s="24"/>
      <c r="H376" s="24"/>
      <c r="I376" s="2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4"/>
      <c r="D382" s="24"/>
      <c r="E382" s="28"/>
      <c r="F382" s="28"/>
      <c r="G382" s="28"/>
      <c r="H382" s="28"/>
      <c r="I382" s="28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9"/>
      <c r="C392" s="23"/>
      <c r="D392" s="23"/>
      <c r="E392" s="24"/>
      <c r="F392" s="24"/>
      <c r="G392" s="24"/>
      <c r="H392" s="24"/>
      <c r="I392" s="2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8"/>
      <c r="D398" s="28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28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8"/>
      <c r="D424" s="28"/>
      <c r="E424" s="24"/>
      <c r="F424" s="24"/>
      <c r="G424" s="24"/>
      <c r="H424" s="24"/>
      <c r="I424" s="2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9"/>
      <c r="C428" s="23"/>
      <c r="D428" s="23"/>
      <c r="E428" s="24"/>
      <c r="F428" s="24"/>
      <c r="G428" s="24"/>
      <c r="H428" s="24"/>
      <c r="I428" s="2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8"/>
      <c r="D429" s="28"/>
      <c r="E429" s="24"/>
      <c r="F429" s="24"/>
      <c r="G429" s="24"/>
      <c r="H429" s="24"/>
      <c r="I429" s="2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8"/>
      <c r="D430" s="28"/>
      <c r="E430" s="24"/>
      <c r="F430" s="24"/>
      <c r="G430" s="24"/>
      <c r="H430" s="24"/>
      <c r="I430" s="2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8"/>
      <c r="D433" s="28"/>
      <c r="E433" s="24"/>
      <c r="F433" s="24"/>
      <c r="G433" s="24"/>
      <c r="H433" s="24"/>
      <c r="I433" s="2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8"/>
      <c r="D434" s="28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9"/>
      <c r="C438" s="23"/>
      <c r="D438" s="23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2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2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8"/>
      <c r="D452" s="28"/>
      <c r="E452" s="24"/>
      <c r="F452" s="24"/>
      <c r="G452" s="24"/>
      <c r="H452" s="24"/>
      <c r="I452" s="2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9"/>
      <c r="C464" s="23"/>
      <c r="D464" s="23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7"/>
      <c r="C465" s="28"/>
      <c r="D465" s="28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27"/>
      <c r="C466" s="28"/>
      <c r="D466" s="28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27"/>
      <c r="C467" s="28"/>
      <c r="D467" s="28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27"/>
      <c r="C468" s="28"/>
      <c r="D468" s="28"/>
      <c r="E468" s="24"/>
      <c r="F468" s="24"/>
      <c r="G468" s="24"/>
      <c r="H468" s="24"/>
      <c r="I468" s="2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27"/>
      <c r="C471" s="24"/>
      <c r="D471" s="24"/>
      <c r="E471" s="28"/>
      <c r="F471" s="28"/>
      <c r="G471" s="28"/>
      <c r="H471" s="28"/>
      <c r="I471" s="28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27"/>
      <c r="C472" s="24"/>
      <c r="D472" s="24"/>
      <c r="E472" s="28"/>
      <c r="F472" s="28"/>
      <c r="G472" s="28"/>
      <c r="H472" s="28"/>
      <c r="I472" s="28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27"/>
      <c r="C473" s="24"/>
      <c r="D473" s="24"/>
      <c r="E473" s="28"/>
      <c r="F473" s="28"/>
      <c r="G473" s="28"/>
      <c r="H473" s="28"/>
      <c r="I473" s="28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29"/>
      <c r="B474" s="27"/>
      <c r="C474" s="24"/>
      <c r="D474" s="24"/>
      <c r="E474" s="28"/>
      <c r="F474" s="28"/>
      <c r="G474" s="28"/>
      <c r="H474" s="28"/>
      <c r="I474" s="28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29"/>
      <c r="B475" s="27"/>
      <c r="C475" s="24"/>
      <c r="D475" s="24"/>
      <c r="E475" s="28"/>
      <c r="F475" s="28"/>
      <c r="G475" s="28"/>
      <c r="H475" s="28"/>
      <c r="I475" s="28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29"/>
      <c r="B476" s="27"/>
      <c r="C476" s="24"/>
      <c r="D476" s="24"/>
      <c r="E476" s="28"/>
      <c r="F476" s="28"/>
      <c r="G476" s="28"/>
      <c r="H476" s="28"/>
      <c r="I476" s="28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29"/>
      <c r="B477" s="27"/>
      <c r="C477" s="24"/>
      <c r="D477" s="24"/>
      <c r="E477" s="28"/>
      <c r="F477" s="28"/>
      <c r="G477" s="28"/>
      <c r="H477" s="28"/>
      <c r="I477" s="28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29"/>
      <c r="B478" s="27"/>
      <c r="C478" s="28"/>
      <c r="D478" s="28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29"/>
      <c r="B479" s="27"/>
      <c r="C479" s="24"/>
      <c r="D479" s="24"/>
      <c r="E479" s="28"/>
      <c r="F479" s="28"/>
      <c r="G479" s="28"/>
      <c r="H479" s="28"/>
      <c r="I479" s="28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>
      <c r="A480" s="129"/>
      <c r="B480" s="27"/>
      <c r="C480" s="24"/>
      <c r="D480" s="24"/>
      <c r="E480" s="28"/>
      <c r="F480" s="28"/>
      <c r="G480" s="28"/>
      <c r="H480" s="28"/>
      <c r="I480" s="28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>
      <c r="A481" s="129"/>
      <c r="B481" s="27"/>
      <c r="C481" s="24"/>
      <c r="D481" s="24"/>
      <c r="E481" s="28"/>
      <c r="F481" s="28"/>
      <c r="G481" s="28"/>
      <c r="H481" s="28"/>
      <c r="I481" s="28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>
      <c r="A482" s="129"/>
      <c r="B482" s="27"/>
      <c r="C482" s="24"/>
      <c r="D482" s="24"/>
      <c r="E482" s="28"/>
      <c r="F482" s="28"/>
      <c r="G482" s="28"/>
      <c r="H482" s="28"/>
      <c r="I482" s="28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>
      <c r="A483" s="129"/>
      <c r="B483" s="27"/>
      <c r="C483" s="24"/>
      <c r="D483" s="24"/>
      <c r="E483" s="28"/>
      <c r="F483" s="28"/>
      <c r="G483" s="28"/>
      <c r="H483" s="28"/>
      <c r="I483" s="28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>
      <c r="A484" s="129"/>
      <c r="B484" s="27"/>
      <c r="C484" s="24"/>
      <c r="D484" s="24"/>
      <c r="E484" s="28"/>
      <c r="F484" s="28"/>
      <c r="G484" s="28"/>
      <c r="H484" s="28"/>
      <c r="I484" s="28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>
      <c r="A485" s="129"/>
      <c r="B485" s="27"/>
      <c r="C485" s="24"/>
      <c r="D485" s="24"/>
      <c r="E485" s="28"/>
      <c r="F485" s="28"/>
      <c r="G485" s="28"/>
      <c r="H485" s="28"/>
      <c r="I485" s="28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>
      <c r="A486" s="129"/>
      <c r="B486" s="27"/>
      <c r="C486" s="24"/>
      <c r="D486" s="24"/>
      <c r="E486" s="28"/>
      <c r="F486" s="28"/>
      <c r="G486" s="28"/>
      <c r="H486" s="28"/>
      <c r="I486" s="28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>
      <c r="A487" s="129"/>
      <c r="B487" s="27"/>
      <c r="C487" s="24"/>
      <c r="D487" s="24"/>
      <c r="E487" s="28"/>
      <c r="F487" s="28"/>
      <c r="G487" s="28"/>
      <c r="H487" s="28"/>
      <c r="I487" s="28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>
      <c r="A488" s="129"/>
      <c r="B488" s="27"/>
      <c r="C488" s="24"/>
      <c r="D488" s="24"/>
      <c r="E488" s="28"/>
      <c r="F488" s="28"/>
      <c r="G488" s="28"/>
      <c r="H488" s="28"/>
      <c r="I488" s="28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>
      <c r="A489" s="129"/>
      <c r="B489" s="27"/>
      <c r="C489" s="24"/>
      <c r="D489" s="24"/>
      <c r="E489" s="28"/>
      <c r="F489" s="28"/>
      <c r="G489" s="28"/>
      <c r="H489" s="28"/>
      <c r="I489" s="28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>
      <c r="A490" s="129"/>
      <c r="B490" s="29"/>
      <c r="C490" s="23"/>
      <c r="D490" s="23"/>
      <c r="E490" s="24"/>
      <c r="F490" s="24"/>
      <c r="G490" s="24"/>
      <c r="H490" s="24"/>
      <c r="I490" s="2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>
      <c r="A491" s="129"/>
      <c r="B491" s="32"/>
      <c r="C491" s="33"/>
      <c r="D491" s="33"/>
      <c r="E491" s="24"/>
      <c r="F491" s="24"/>
      <c r="G491" s="24"/>
      <c r="H491" s="24"/>
      <c r="I491" s="2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>
      <c r="A492" s="129"/>
      <c r="B492" s="34"/>
      <c r="C492" s="35"/>
      <c r="D492" s="35"/>
      <c r="E492" s="36"/>
      <c r="F492" s="36"/>
      <c r="G492" s="36"/>
      <c r="H492" s="36"/>
      <c r="I492" s="36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>
      <c r="A493" s="129"/>
      <c r="B493" s="19"/>
      <c r="C493" s="37"/>
      <c r="D493" s="37"/>
      <c r="E493" s="24"/>
      <c r="F493" s="24"/>
      <c r="G493" s="24"/>
      <c r="H493" s="24"/>
      <c r="I493" s="2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>
      <c r="A494" s="129"/>
      <c r="B494" s="19"/>
      <c r="C494" s="37"/>
      <c r="D494" s="37"/>
      <c r="E494" s="24"/>
      <c r="F494" s="24"/>
      <c r="G494" s="24"/>
      <c r="H494" s="24"/>
      <c r="I494" s="2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>
      <c r="A495" s="129"/>
      <c r="B495" s="19"/>
      <c r="C495" s="37"/>
      <c r="D495" s="37"/>
      <c r="E495" s="24"/>
      <c r="F495" s="24"/>
      <c r="G495" s="24"/>
      <c r="H495" s="24"/>
      <c r="I495" s="2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>
      <c r="A496" s="129"/>
      <c r="B496" s="34"/>
      <c r="C496" s="35"/>
      <c r="D496" s="35"/>
      <c r="E496" s="36"/>
      <c r="F496" s="36"/>
      <c r="G496" s="36"/>
      <c r="H496" s="36"/>
      <c r="I496" s="36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>
      <c r="A497" s="129"/>
      <c r="B497" s="19"/>
      <c r="C497" s="37"/>
      <c r="D497" s="37"/>
      <c r="E497" s="24"/>
      <c r="F497" s="24"/>
      <c r="G497" s="24"/>
      <c r="H497" s="24"/>
      <c r="I497" s="2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>
      <c r="A498" s="129"/>
      <c r="B498" s="19"/>
      <c r="C498" s="24"/>
      <c r="D498" s="24"/>
      <c r="E498" s="37"/>
      <c r="F498" s="37"/>
      <c r="G498" s="37"/>
      <c r="H498" s="37"/>
      <c r="I498" s="37"/>
    </row>
    <row r="499" spans="1:24">
      <c r="A499" s="129"/>
      <c r="B499" s="19"/>
      <c r="C499" s="24"/>
      <c r="D499" s="24"/>
      <c r="E499" s="37"/>
      <c r="F499" s="37"/>
      <c r="G499" s="37"/>
      <c r="H499" s="37"/>
      <c r="I499" s="37"/>
    </row>
    <row r="500" spans="1:24">
      <c r="A500" s="129"/>
      <c r="B500" s="19"/>
      <c r="C500" s="24"/>
      <c r="D500" s="24"/>
      <c r="E500" s="37"/>
      <c r="F500" s="37"/>
      <c r="G500" s="37"/>
      <c r="H500" s="37"/>
      <c r="I500" s="37"/>
    </row>
    <row r="501" spans="1:24">
      <c r="A501" s="129"/>
      <c r="B501" s="19"/>
      <c r="C501" s="24"/>
      <c r="D501" s="24"/>
      <c r="E501" s="37"/>
      <c r="F501" s="37"/>
      <c r="G501" s="37"/>
      <c r="H501" s="37"/>
      <c r="I501" s="37"/>
    </row>
    <row r="502" spans="1:24">
      <c r="A502" s="129"/>
      <c r="B502" s="19"/>
      <c r="C502" s="24"/>
      <c r="D502" s="24"/>
      <c r="E502" s="37"/>
      <c r="F502" s="37"/>
      <c r="G502" s="37"/>
      <c r="H502" s="37"/>
      <c r="I502" s="37"/>
    </row>
    <row r="503" spans="1:24">
      <c r="A503" s="129"/>
      <c r="B503" s="19"/>
      <c r="C503" s="24"/>
      <c r="D503" s="24"/>
      <c r="E503" s="37"/>
      <c r="F503" s="37"/>
      <c r="G503" s="37"/>
      <c r="H503" s="37"/>
      <c r="I503" s="37"/>
    </row>
    <row r="504" spans="1:24">
      <c r="A504" s="129"/>
      <c r="B504" s="34"/>
      <c r="C504" s="35"/>
      <c r="D504" s="35"/>
      <c r="E504" s="36"/>
      <c r="F504" s="36"/>
      <c r="G504" s="36"/>
      <c r="H504" s="36"/>
      <c r="I504" s="36"/>
    </row>
    <row r="505" spans="1:24">
      <c r="A505" s="129"/>
      <c r="B505" s="19"/>
      <c r="C505" s="37"/>
      <c r="D505" s="37"/>
      <c r="E505" s="24"/>
      <c r="F505" s="24"/>
      <c r="G505" s="24"/>
      <c r="H505" s="24"/>
      <c r="I505" s="24"/>
    </row>
    <row r="506" spans="1:24">
      <c r="A506" s="129"/>
      <c r="B506" s="19"/>
      <c r="C506" s="37"/>
      <c r="D506" s="37"/>
      <c r="E506" s="24"/>
      <c r="F506" s="24"/>
      <c r="G506" s="24"/>
      <c r="H506" s="24"/>
      <c r="I506" s="24"/>
    </row>
    <row r="507" spans="1:24">
      <c r="A507" s="129"/>
      <c r="B507" s="19"/>
      <c r="C507" s="37"/>
      <c r="D507" s="37"/>
      <c r="E507" s="24"/>
      <c r="F507" s="24"/>
      <c r="G507" s="24"/>
      <c r="H507" s="24"/>
      <c r="I507" s="24"/>
    </row>
    <row r="508" spans="1:24">
      <c r="B508" s="19"/>
      <c r="C508" s="37"/>
      <c r="D508" s="37"/>
      <c r="E508" s="24"/>
      <c r="F508" s="24"/>
      <c r="G508" s="24"/>
      <c r="H508" s="24"/>
      <c r="I508" s="24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s="12" customFormat="1">
      <c r="A509" s="130"/>
      <c r="B509" s="19"/>
      <c r="C509" s="37"/>
      <c r="D509" s="37"/>
      <c r="E509" s="24"/>
      <c r="F509" s="24"/>
      <c r="G509" s="24"/>
      <c r="H509" s="24"/>
      <c r="I509" s="24"/>
    </row>
    <row r="510" spans="1:24" s="12" customFormat="1">
      <c r="A510" s="130"/>
      <c r="B510" s="32"/>
      <c r="C510" s="33"/>
      <c r="D510" s="33"/>
      <c r="E510" s="24"/>
      <c r="F510" s="24"/>
      <c r="G510" s="24"/>
      <c r="H510" s="24"/>
      <c r="I510" s="24"/>
    </row>
    <row r="511" spans="1:24" s="12" customFormat="1">
      <c r="A511" s="130"/>
      <c r="B511" s="19"/>
      <c r="C511" s="37"/>
      <c r="D511" s="37"/>
      <c r="E511" s="24"/>
      <c r="F511" s="24"/>
      <c r="G511" s="24"/>
      <c r="H511" s="24"/>
      <c r="I511" s="24"/>
    </row>
    <row r="512" spans="1:24" s="12" customFormat="1">
      <c r="A512" s="130"/>
      <c r="B512" s="19"/>
      <c r="C512" s="37"/>
      <c r="D512" s="37"/>
      <c r="E512" s="24"/>
      <c r="F512" s="24"/>
      <c r="G512" s="24"/>
      <c r="H512" s="24"/>
      <c r="I512" s="24"/>
    </row>
    <row r="513" spans="1:24" s="12" customFormat="1">
      <c r="A513" s="130"/>
      <c r="B513" s="19"/>
      <c r="C513" s="37"/>
      <c r="D513" s="37"/>
      <c r="E513" s="24"/>
      <c r="F513" s="24"/>
      <c r="G513" s="24"/>
      <c r="H513" s="24"/>
      <c r="I513" s="24"/>
    </row>
    <row r="514" spans="1:24" s="12" customFormat="1">
      <c r="A514" s="130"/>
      <c r="B514" s="19"/>
      <c r="C514" s="37"/>
      <c r="D514" s="37"/>
      <c r="E514" s="24"/>
      <c r="F514" s="24"/>
      <c r="G514" s="24"/>
      <c r="H514" s="24"/>
      <c r="I514" s="24"/>
    </row>
    <row r="515" spans="1:24" s="12" customFormat="1">
      <c r="A515" s="130"/>
      <c r="B515" s="19"/>
      <c r="C515" s="37"/>
      <c r="D515" s="37"/>
      <c r="E515" s="24"/>
      <c r="F515" s="24"/>
      <c r="G515" s="24"/>
      <c r="H515" s="24"/>
      <c r="I515" s="24"/>
    </row>
    <row r="516" spans="1:24" s="12" customFormat="1">
      <c r="A516" s="130"/>
      <c r="B516" s="19"/>
      <c r="C516" s="37"/>
      <c r="D516" s="37"/>
      <c r="E516" s="24"/>
      <c r="F516" s="24"/>
      <c r="G516" s="24"/>
      <c r="H516" s="24"/>
      <c r="I516" s="24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</sheetData>
  <mergeCells count="244">
    <mergeCell ref="J2:K3"/>
    <mergeCell ref="L2:X2"/>
    <mergeCell ref="C40:E40"/>
    <mergeCell ref="C41:E41"/>
    <mergeCell ref="C44:E44"/>
    <mergeCell ref="C45:E45"/>
    <mergeCell ref="C46:E46"/>
    <mergeCell ref="I2:I4"/>
    <mergeCell ref="H2:H4"/>
    <mergeCell ref="G2:G4"/>
    <mergeCell ref="L3:U3"/>
    <mergeCell ref="V3:X3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1"/>
  </sheetPr>
  <dimension ref="A1:X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1" width="7.85546875" style="12" bestFit="1" customWidth="1"/>
    <col min="12" max="12" width="5.5703125" style="12" bestFit="1" customWidth="1"/>
    <col min="13" max="15" width="7.85546875" style="12" bestFit="1" customWidth="1"/>
    <col min="16" max="16" width="9" style="12" bestFit="1" customWidth="1"/>
    <col min="17" max="17" width="6.7109375" style="12" bestFit="1" customWidth="1"/>
    <col min="18" max="19" width="5.5703125" style="12" bestFit="1" customWidth="1"/>
    <col min="20" max="22" width="7.85546875" style="12" bestFit="1" customWidth="1"/>
    <col min="23" max="16384" width="9.140625" style="17"/>
  </cols>
  <sheetData>
    <row r="1" spans="1:23" ht="15.75" thickBot="1">
      <c r="V1" s="11" t="s">
        <v>827</v>
      </c>
    </row>
    <row r="2" spans="1:23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1125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3" ht="22.5" customHeight="1">
      <c r="B3" s="752"/>
      <c r="C3" s="753"/>
      <c r="D3" s="753"/>
      <c r="E3" s="753"/>
      <c r="F3" s="752"/>
      <c r="G3" s="752"/>
      <c r="H3" s="861"/>
      <c r="I3" s="8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3" ht="42" customHeight="1" thickBot="1">
      <c r="B4" s="754"/>
      <c r="C4" s="755"/>
      <c r="D4" s="755"/>
      <c r="E4" s="755"/>
      <c r="F4" s="754"/>
      <c r="G4" s="754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>
      <c r="B5" s="84" t="s">
        <v>118</v>
      </c>
      <c r="C5" s="834" t="s">
        <v>119</v>
      </c>
      <c r="D5" s="835"/>
      <c r="E5" s="835"/>
      <c r="F5" s="396">
        <f t="shared" ref="F5:V5" si="0">F6+F20</f>
        <v>301250</v>
      </c>
      <c r="G5" s="396">
        <f t="shared" ref="G5:H5" si="1">G6+G20</f>
        <v>301250</v>
      </c>
      <c r="H5" s="572">
        <f t="shared" si="1"/>
        <v>301000</v>
      </c>
      <c r="I5" s="459">
        <f t="shared" si="0"/>
        <v>301000</v>
      </c>
      <c r="J5" s="86">
        <f t="shared" si="0"/>
        <v>48000</v>
      </c>
      <c r="K5" s="87">
        <f t="shared" si="0"/>
        <v>36000</v>
      </c>
      <c r="L5" s="87">
        <f t="shared" si="0"/>
        <v>0</v>
      </c>
      <c r="M5" s="87">
        <f t="shared" si="0"/>
        <v>27000</v>
      </c>
      <c r="N5" s="90">
        <f t="shared" si="0"/>
        <v>27000</v>
      </c>
      <c r="O5" s="547">
        <f t="shared" si="0"/>
        <v>48000</v>
      </c>
      <c r="P5" s="536">
        <f>SUM(J5:O5)</f>
        <v>186000</v>
      </c>
      <c r="Q5" s="442">
        <f t="shared" si="0"/>
        <v>6000</v>
      </c>
      <c r="R5" s="87">
        <f t="shared" si="0"/>
        <v>0</v>
      </c>
      <c r="S5" s="90">
        <f t="shared" si="0"/>
        <v>0</v>
      </c>
      <c r="T5" s="486">
        <f t="shared" si="0"/>
        <v>54000</v>
      </c>
      <c r="U5" s="89">
        <f t="shared" si="0"/>
        <v>27000</v>
      </c>
      <c r="V5" s="91">
        <f t="shared" si="0"/>
        <v>28000</v>
      </c>
    </row>
    <row r="6" spans="1:23" hidden="1">
      <c r="B6" s="124" t="s">
        <v>609</v>
      </c>
      <c r="C6" s="748" t="s">
        <v>120</v>
      </c>
      <c r="D6" s="749"/>
      <c r="E6" s="749"/>
      <c r="F6" s="397">
        <f t="shared" ref="F6:V6" si="2">F7+F8+F9+F10+F11+F12+F13+F14+F15+F16+F17+F18+F19</f>
        <v>0</v>
      </c>
      <c r="G6" s="397">
        <f t="shared" ref="G6:H6" si="3">G7+G8+G9+G10+G11+G12+G13+G14+G15+G16+G17+G18+G19</f>
        <v>0</v>
      </c>
      <c r="H6" s="573">
        <f t="shared" si="3"/>
        <v>0</v>
      </c>
      <c r="I6" s="460">
        <f t="shared" si="2"/>
        <v>0</v>
      </c>
      <c r="J6" s="118">
        <f t="shared" si="2"/>
        <v>0</v>
      </c>
      <c r="K6" s="119">
        <f t="shared" si="2"/>
        <v>0</v>
      </c>
      <c r="L6" s="119">
        <f t="shared" si="2"/>
        <v>0</v>
      </c>
      <c r="M6" s="119">
        <f t="shared" si="2"/>
        <v>0</v>
      </c>
      <c r="N6" s="122">
        <f t="shared" si="2"/>
        <v>0</v>
      </c>
      <c r="O6" s="548">
        <f t="shared" si="2"/>
        <v>0</v>
      </c>
      <c r="P6" s="537">
        <f t="shared" ref="P6:P69" si="4">SUM(J6:O6)</f>
        <v>0</v>
      </c>
      <c r="Q6" s="443">
        <f t="shared" si="2"/>
        <v>0</v>
      </c>
      <c r="R6" s="119">
        <f t="shared" si="2"/>
        <v>0</v>
      </c>
      <c r="S6" s="122">
        <f t="shared" si="2"/>
        <v>0</v>
      </c>
      <c r="T6" s="487">
        <f t="shared" si="2"/>
        <v>0</v>
      </c>
      <c r="U6" s="121">
        <f t="shared" si="2"/>
        <v>0</v>
      </c>
      <c r="V6" s="123">
        <f t="shared" si="2"/>
        <v>0</v>
      </c>
    </row>
    <row r="7" spans="1:23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/>
      <c r="G7" s="398"/>
      <c r="H7" s="574"/>
      <c r="I7" s="461">
        <f>SUM(J7:V7)</f>
        <v>0</v>
      </c>
      <c r="J7" s="199"/>
      <c r="K7" s="193"/>
      <c r="L7" s="193"/>
      <c r="M7" s="193"/>
      <c r="N7" s="194"/>
      <c r="O7" s="549"/>
      <c r="P7" s="538">
        <f t="shared" si="4"/>
        <v>0</v>
      </c>
      <c r="Q7" s="444"/>
      <c r="R7" s="193"/>
      <c r="S7" s="194"/>
      <c r="T7" s="492"/>
      <c r="U7" s="192"/>
      <c r="V7" s="195"/>
      <c r="W7" s="210"/>
    </row>
    <row r="8" spans="1:23" s="209" customFormat="1" ht="15" hidden="1" customHeight="1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/>
      <c r="H8" s="574"/>
      <c r="I8" s="461">
        <f t="shared" ref="I8:I19" si="5">SUM(J8:V8)</f>
        <v>0</v>
      </c>
      <c r="J8" s="199"/>
      <c r="K8" s="193"/>
      <c r="L8" s="193"/>
      <c r="M8" s="193"/>
      <c r="N8" s="194"/>
      <c r="O8" s="549"/>
      <c r="P8" s="538">
        <f t="shared" si="4"/>
        <v>0</v>
      </c>
      <c r="Q8" s="444"/>
      <c r="R8" s="193"/>
      <c r="S8" s="194"/>
      <c r="T8" s="492"/>
      <c r="U8" s="192"/>
      <c r="V8" s="195"/>
    </row>
    <row r="9" spans="1:23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/>
      <c r="H9" s="574"/>
      <c r="I9" s="461">
        <f t="shared" si="5"/>
        <v>0</v>
      </c>
      <c r="J9" s="199"/>
      <c r="K9" s="193"/>
      <c r="L9" s="193"/>
      <c r="M9" s="193"/>
      <c r="N9" s="194"/>
      <c r="O9" s="549"/>
      <c r="P9" s="538">
        <f t="shared" si="4"/>
        <v>0</v>
      </c>
      <c r="Q9" s="444"/>
      <c r="R9" s="193"/>
      <c r="S9" s="194"/>
      <c r="T9" s="492"/>
      <c r="U9" s="192"/>
      <c r="V9" s="195"/>
    </row>
    <row r="10" spans="1:23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/>
      <c r="H10" s="574"/>
      <c r="I10" s="461">
        <f t="shared" si="5"/>
        <v>0</v>
      </c>
      <c r="J10" s="199"/>
      <c r="K10" s="193"/>
      <c r="L10" s="193"/>
      <c r="M10" s="193"/>
      <c r="N10" s="194"/>
      <c r="O10" s="549"/>
      <c r="P10" s="538">
        <f t="shared" si="4"/>
        <v>0</v>
      </c>
      <c r="Q10" s="444"/>
      <c r="R10" s="193"/>
      <c r="S10" s="194"/>
      <c r="T10" s="492"/>
      <c r="U10" s="192"/>
      <c r="V10" s="195"/>
    </row>
    <row r="11" spans="1:23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/>
      <c r="H11" s="574"/>
      <c r="I11" s="461">
        <f t="shared" si="5"/>
        <v>0</v>
      </c>
      <c r="J11" s="199"/>
      <c r="K11" s="193"/>
      <c r="L11" s="193"/>
      <c r="M11" s="193"/>
      <c r="N11" s="194"/>
      <c r="O11" s="549"/>
      <c r="P11" s="538">
        <f t="shared" si="4"/>
        <v>0</v>
      </c>
      <c r="Q11" s="444"/>
      <c r="R11" s="193"/>
      <c r="S11" s="194"/>
      <c r="T11" s="492"/>
      <c r="U11" s="192"/>
      <c r="V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1044</v>
      </c>
      <c r="E12" s="285"/>
      <c r="F12" s="398"/>
      <c r="G12" s="398"/>
      <c r="H12" s="574"/>
      <c r="I12" s="461">
        <f t="shared" si="5"/>
        <v>0</v>
      </c>
      <c r="J12" s="199"/>
      <c r="K12" s="193"/>
      <c r="L12" s="193"/>
      <c r="M12" s="193"/>
      <c r="N12" s="194"/>
      <c r="O12" s="549"/>
      <c r="P12" s="538">
        <f t="shared" si="4"/>
        <v>0</v>
      </c>
      <c r="Q12" s="444"/>
      <c r="R12" s="193"/>
      <c r="S12" s="194"/>
      <c r="T12" s="492"/>
      <c r="U12" s="192"/>
      <c r="V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/>
      <c r="H13" s="574"/>
      <c r="I13" s="461">
        <f t="shared" si="5"/>
        <v>0</v>
      </c>
      <c r="J13" s="199"/>
      <c r="K13" s="193"/>
      <c r="L13" s="193"/>
      <c r="M13" s="193"/>
      <c r="N13" s="194"/>
      <c r="O13" s="549"/>
      <c r="P13" s="538">
        <f t="shared" si="4"/>
        <v>0</v>
      </c>
      <c r="Q13" s="444"/>
      <c r="R13" s="193"/>
      <c r="S13" s="194"/>
      <c r="T13" s="492"/>
      <c r="U13" s="192"/>
      <c r="V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398"/>
      <c r="H14" s="574"/>
      <c r="I14" s="461">
        <f t="shared" si="5"/>
        <v>0</v>
      </c>
      <c r="J14" s="199"/>
      <c r="K14" s="193"/>
      <c r="L14" s="193"/>
      <c r="M14" s="193"/>
      <c r="N14" s="194"/>
      <c r="O14" s="549"/>
      <c r="P14" s="538">
        <f t="shared" si="4"/>
        <v>0</v>
      </c>
      <c r="Q14" s="444"/>
      <c r="R14" s="193"/>
      <c r="S14" s="194"/>
      <c r="T14" s="492"/>
      <c r="U14" s="192"/>
      <c r="V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398"/>
      <c r="H15" s="574"/>
      <c r="I15" s="461">
        <f t="shared" si="5"/>
        <v>0</v>
      </c>
      <c r="J15" s="199"/>
      <c r="K15" s="193"/>
      <c r="L15" s="193"/>
      <c r="M15" s="193"/>
      <c r="N15" s="194"/>
      <c r="O15" s="549"/>
      <c r="P15" s="538">
        <f t="shared" si="4"/>
        <v>0</v>
      </c>
      <c r="Q15" s="444"/>
      <c r="R15" s="193"/>
      <c r="S15" s="194"/>
      <c r="T15" s="492"/>
      <c r="U15" s="192"/>
      <c r="V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5"/>
        <v>0</v>
      </c>
      <c r="J16" s="199"/>
      <c r="K16" s="193"/>
      <c r="L16" s="193"/>
      <c r="M16" s="193"/>
      <c r="N16" s="194"/>
      <c r="O16" s="549"/>
      <c r="P16" s="538">
        <f t="shared" si="4"/>
        <v>0</v>
      </c>
      <c r="Q16" s="444"/>
      <c r="R16" s="193"/>
      <c r="S16" s="194"/>
      <c r="T16" s="492"/>
      <c r="U16" s="192"/>
      <c r="V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5"/>
        <v>0</v>
      </c>
      <c r="J17" s="199"/>
      <c r="K17" s="193"/>
      <c r="L17" s="193"/>
      <c r="M17" s="193"/>
      <c r="N17" s="194"/>
      <c r="O17" s="549"/>
      <c r="P17" s="538">
        <f t="shared" si="4"/>
        <v>0</v>
      </c>
      <c r="Q17" s="444"/>
      <c r="R17" s="193"/>
      <c r="S17" s="194"/>
      <c r="T17" s="492"/>
      <c r="U17" s="192"/>
      <c r="V17" s="195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5"/>
        <v>0</v>
      </c>
      <c r="J18" s="199"/>
      <c r="K18" s="193"/>
      <c r="L18" s="193"/>
      <c r="M18" s="193"/>
      <c r="N18" s="194"/>
      <c r="O18" s="549"/>
      <c r="P18" s="538">
        <f t="shared" si="4"/>
        <v>0</v>
      </c>
      <c r="Q18" s="444"/>
      <c r="R18" s="193"/>
      <c r="S18" s="194"/>
      <c r="T18" s="492"/>
      <c r="U18" s="192"/>
      <c r="V18" s="195"/>
    </row>
    <row r="19" spans="1:24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5"/>
        <v>0</v>
      </c>
      <c r="J19" s="199"/>
      <c r="K19" s="193"/>
      <c r="L19" s="193"/>
      <c r="M19" s="193"/>
      <c r="N19" s="194"/>
      <c r="O19" s="549"/>
      <c r="P19" s="538">
        <f t="shared" si="4"/>
        <v>0</v>
      </c>
      <c r="Q19" s="444"/>
      <c r="R19" s="193"/>
      <c r="S19" s="194"/>
      <c r="T19" s="492"/>
      <c r="U19" s="192"/>
      <c r="V19" s="195"/>
    </row>
    <row r="20" spans="1:24">
      <c r="B20" s="92" t="s">
        <v>623</v>
      </c>
      <c r="C20" s="736" t="s">
        <v>146</v>
      </c>
      <c r="D20" s="737"/>
      <c r="E20" s="737"/>
      <c r="F20" s="399">
        <f>F21+F22+F23</f>
        <v>301250</v>
      </c>
      <c r="G20" s="399">
        <f>G21+G22+G23</f>
        <v>301250</v>
      </c>
      <c r="H20" s="575">
        <f>H21+H22+H23</f>
        <v>301000</v>
      </c>
      <c r="I20" s="462">
        <f>I21+I22+I23</f>
        <v>301000</v>
      </c>
      <c r="J20" s="94">
        <f t="shared" ref="J20:V20" si="6">J21+J22+J23</f>
        <v>48000</v>
      </c>
      <c r="K20" s="95">
        <f t="shared" si="6"/>
        <v>36000</v>
      </c>
      <c r="L20" s="95">
        <f t="shared" si="6"/>
        <v>0</v>
      </c>
      <c r="M20" s="95">
        <f t="shared" si="6"/>
        <v>27000</v>
      </c>
      <c r="N20" s="98">
        <f t="shared" si="6"/>
        <v>27000</v>
      </c>
      <c r="O20" s="550">
        <f t="shared" si="6"/>
        <v>48000</v>
      </c>
      <c r="P20" s="539">
        <f t="shared" si="4"/>
        <v>186000</v>
      </c>
      <c r="Q20" s="445">
        <f t="shared" si="6"/>
        <v>6000</v>
      </c>
      <c r="R20" s="95">
        <f t="shared" si="6"/>
        <v>0</v>
      </c>
      <c r="S20" s="98">
        <f t="shared" si="6"/>
        <v>0</v>
      </c>
      <c r="T20" s="489">
        <f t="shared" si="6"/>
        <v>54000</v>
      </c>
      <c r="U20" s="97">
        <f t="shared" si="6"/>
        <v>27000</v>
      </c>
      <c r="V20" s="99">
        <f t="shared" si="6"/>
        <v>28000</v>
      </c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00"/>
      <c r="H21" s="576"/>
      <c r="I21" s="463">
        <f>SUM(J21:V21)</f>
        <v>0</v>
      </c>
      <c r="J21" s="77"/>
      <c r="K21" s="13"/>
      <c r="L21" s="13"/>
      <c r="M21" s="13"/>
      <c r="N21" s="82"/>
      <c r="O21" s="551"/>
      <c r="P21" s="540">
        <f t="shared" si="4"/>
        <v>0</v>
      </c>
      <c r="Q21" s="446"/>
      <c r="R21" s="13"/>
      <c r="S21" s="82"/>
      <c r="T21" s="488"/>
      <c r="U21" s="43"/>
      <c r="V21" s="45"/>
    </row>
    <row r="22" spans="1:24" s="41" customFormat="1" ht="27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v>301250</v>
      </c>
      <c r="G22" s="400">
        <v>301250</v>
      </c>
      <c r="H22" s="576">
        <v>301000</v>
      </c>
      <c r="I22" s="463">
        <f>SUM(P22:V22)</f>
        <v>301000</v>
      </c>
      <c r="J22" s="77">
        <v>48000</v>
      </c>
      <c r="K22" s="13">
        <v>36000</v>
      </c>
      <c r="L22" s="13"/>
      <c r="M22" s="13">
        <v>27000</v>
      </c>
      <c r="N22" s="82">
        <v>27000</v>
      </c>
      <c r="O22" s="551">
        <v>48000</v>
      </c>
      <c r="P22" s="540">
        <f t="shared" si="4"/>
        <v>186000</v>
      </c>
      <c r="Q22" s="446">
        <v>6000</v>
      </c>
      <c r="R22" s="13"/>
      <c r="S22" s="82"/>
      <c r="T22" s="488">
        <f>27000*2</f>
        <v>54000</v>
      </c>
      <c r="U22" s="43">
        <v>27000</v>
      </c>
      <c r="V22" s="45">
        <v>28000</v>
      </c>
      <c r="W22" s="203"/>
      <c r="X22" s="203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01"/>
      <c r="H23" s="577"/>
      <c r="I23" s="464">
        <f>SUM(J23:V23)</f>
        <v>0</v>
      </c>
      <c r="J23" s="77"/>
      <c r="K23" s="13"/>
      <c r="L23" s="13"/>
      <c r="M23" s="13"/>
      <c r="N23" s="82"/>
      <c r="O23" s="551"/>
      <c r="P23" s="540">
        <f t="shared" si="4"/>
        <v>0</v>
      </c>
      <c r="Q23" s="446"/>
      <c r="R23" s="13"/>
      <c r="S23" s="82"/>
      <c r="T23" s="488"/>
      <c r="U23" s="43"/>
      <c r="V23" s="45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 t="shared" ref="F24:V24" si="7">F25+F26+F27+F28+F29+F30+F31</f>
        <v>67438</v>
      </c>
      <c r="G24" s="402">
        <f t="shared" ref="G24:H24" si="8">G25+G26+G27+G28+G29+G30+G31</f>
        <v>67438</v>
      </c>
      <c r="H24" s="578">
        <f t="shared" si="8"/>
        <v>61800</v>
      </c>
      <c r="I24" s="465">
        <f t="shared" si="7"/>
        <v>61800</v>
      </c>
      <c r="J24" s="86">
        <f t="shared" si="7"/>
        <v>11664</v>
      </c>
      <c r="K24" s="87">
        <f t="shared" si="7"/>
        <v>7128</v>
      </c>
      <c r="L24" s="87">
        <f t="shared" si="7"/>
        <v>0</v>
      </c>
      <c r="M24" s="87">
        <f t="shared" si="7"/>
        <v>5346</v>
      </c>
      <c r="N24" s="90">
        <f t="shared" si="7"/>
        <v>5346</v>
      </c>
      <c r="O24" s="547">
        <f t="shared" si="7"/>
        <v>9504</v>
      </c>
      <c r="P24" s="536">
        <f t="shared" si="4"/>
        <v>38988</v>
      </c>
      <c r="Q24" s="442">
        <f t="shared" si="7"/>
        <v>1188</v>
      </c>
      <c r="R24" s="87">
        <f t="shared" si="7"/>
        <v>0</v>
      </c>
      <c r="S24" s="90">
        <f t="shared" si="7"/>
        <v>0</v>
      </c>
      <c r="T24" s="486">
        <f t="shared" si="7"/>
        <v>10692</v>
      </c>
      <c r="U24" s="89">
        <f t="shared" si="7"/>
        <v>5346</v>
      </c>
      <c r="V24" s="91">
        <f t="shared" si="7"/>
        <v>5586</v>
      </c>
    </row>
    <row r="25" spans="1:24" ht="15.75" thickBot="1">
      <c r="B25" s="61"/>
      <c r="C25" s="826" t="s">
        <v>154</v>
      </c>
      <c r="D25" s="827"/>
      <c r="E25" s="827"/>
      <c r="F25" s="403">
        <v>67438</v>
      </c>
      <c r="G25" s="403">
        <v>67438</v>
      </c>
      <c r="H25" s="579">
        <v>61800</v>
      </c>
      <c r="I25" s="467">
        <f>SUM(P25:V25)</f>
        <v>61800</v>
      </c>
      <c r="J25" s="75">
        <v>11664</v>
      </c>
      <c r="K25" s="1">
        <v>7128</v>
      </c>
      <c r="L25" s="1"/>
      <c r="M25" s="1">
        <v>5346</v>
      </c>
      <c r="N25" s="81">
        <v>5346</v>
      </c>
      <c r="O25" s="552">
        <v>9504</v>
      </c>
      <c r="P25" s="541">
        <f t="shared" si="4"/>
        <v>38988</v>
      </c>
      <c r="Q25" s="447">
        <v>1188</v>
      </c>
      <c r="R25" s="1"/>
      <c r="S25" s="81"/>
      <c r="T25" s="490">
        <f>5346*2</f>
        <v>10692</v>
      </c>
      <c r="U25" s="42">
        <v>5346</v>
      </c>
      <c r="V25" s="44">
        <v>5586</v>
      </c>
    </row>
    <row r="26" spans="1:24" ht="15.75" hidden="1" thickBot="1">
      <c r="B26" s="62"/>
      <c r="C26" s="822" t="s">
        <v>155</v>
      </c>
      <c r="D26" s="823"/>
      <c r="E26" s="823"/>
      <c r="F26" s="404"/>
      <c r="G26" s="404"/>
      <c r="H26" s="580"/>
      <c r="I26" s="468">
        <f t="shared" ref="I26:I31" si="9">SUM(J26:V26)</f>
        <v>0</v>
      </c>
      <c r="J26" s="75"/>
      <c r="K26" s="1"/>
      <c r="L26" s="1"/>
      <c r="M26" s="1"/>
      <c r="N26" s="81"/>
      <c r="O26" s="552"/>
      <c r="P26" s="541">
        <f t="shared" si="4"/>
        <v>0</v>
      </c>
      <c r="Q26" s="447"/>
      <c r="R26" s="1"/>
      <c r="S26" s="81"/>
      <c r="T26" s="490"/>
      <c r="U26" s="42"/>
      <c r="V26" s="44"/>
    </row>
    <row r="27" spans="1:24" ht="15.75" hidden="1" thickBot="1">
      <c r="B27" s="62"/>
      <c r="C27" s="822" t="s">
        <v>156</v>
      </c>
      <c r="D27" s="823"/>
      <c r="E27" s="823"/>
      <c r="F27" s="404"/>
      <c r="G27" s="404"/>
      <c r="H27" s="580"/>
      <c r="I27" s="468">
        <f t="shared" si="9"/>
        <v>0</v>
      </c>
      <c r="J27" s="75"/>
      <c r="K27" s="1"/>
      <c r="L27" s="1"/>
      <c r="M27" s="1"/>
      <c r="N27" s="81"/>
      <c r="O27" s="552"/>
      <c r="P27" s="541">
        <f t="shared" si="4"/>
        <v>0</v>
      </c>
      <c r="Q27" s="447"/>
      <c r="R27" s="1"/>
      <c r="S27" s="81"/>
      <c r="T27" s="490"/>
      <c r="U27" s="42"/>
      <c r="V27" s="44"/>
    </row>
    <row r="28" spans="1:24" ht="15.75" hidden="1" thickBot="1">
      <c r="B28" s="62"/>
      <c r="C28" s="822" t="s">
        <v>157</v>
      </c>
      <c r="D28" s="823"/>
      <c r="E28" s="823"/>
      <c r="F28" s="404"/>
      <c r="G28" s="404"/>
      <c r="H28" s="580"/>
      <c r="I28" s="468">
        <f t="shared" si="9"/>
        <v>0</v>
      </c>
      <c r="J28" s="75"/>
      <c r="K28" s="1"/>
      <c r="L28" s="1"/>
      <c r="M28" s="1"/>
      <c r="N28" s="81"/>
      <c r="O28" s="552"/>
      <c r="P28" s="541">
        <f t="shared" si="4"/>
        <v>0</v>
      </c>
      <c r="Q28" s="447"/>
      <c r="R28" s="1"/>
      <c r="S28" s="81"/>
      <c r="T28" s="490"/>
      <c r="U28" s="42"/>
      <c r="V28" s="44"/>
    </row>
    <row r="29" spans="1:24" ht="15.75" hidden="1" thickBot="1">
      <c r="B29" s="62"/>
      <c r="C29" s="822" t="s">
        <v>158</v>
      </c>
      <c r="D29" s="823"/>
      <c r="E29" s="823"/>
      <c r="F29" s="404"/>
      <c r="G29" s="404"/>
      <c r="H29" s="580"/>
      <c r="I29" s="468">
        <f t="shared" si="9"/>
        <v>0</v>
      </c>
      <c r="J29" s="75"/>
      <c r="K29" s="1"/>
      <c r="L29" s="1"/>
      <c r="M29" s="1"/>
      <c r="N29" s="81"/>
      <c r="O29" s="552"/>
      <c r="P29" s="541">
        <f t="shared" si="4"/>
        <v>0</v>
      </c>
      <c r="Q29" s="447"/>
      <c r="R29" s="1"/>
      <c r="S29" s="81"/>
      <c r="T29" s="490"/>
      <c r="U29" s="42"/>
      <c r="V29" s="44"/>
    </row>
    <row r="30" spans="1:24" ht="15.75" hidden="1" thickBot="1">
      <c r="B30" s="62"/>
      <c r="C30" s="822" t="s">
        <v>159</v>
      </c>
      <c r="D30" s="823"/>
      <c r="E30" s="823"/>
      <c r="F30" s="404"/>
      <c r="G30" s="404"/>
      <c r="H30" s="580"/>
      <c r="I30" s="468">
        <f t="shared" si="9"/>
        <v>0</v>
      </c>
      <c r="J30" s="75"/>
      <c r="K30" s="1"/>
      <c r="L30" s="1"/>
      <c r="M30" s="1"/>
      <c r="N30" s="81"/>
      <c r="O30" s="552"/>
      <c r="P30" s="541">
        <f t="shared" si="4"/>
        <v>0</v>
      </c>
      <c r="Q30" s="447"/>
      <c r="R30" s="1"/>
      <c r="S30" s="81"/>
      <c r="T30" s="490"/>
      <c r="U30" s="42"/>
      <c r="V30" s="44"/>
    </row>
    <row r="31" spans="1:24" ht="15.75" hidden="1" thickBot="1">
      <c r="B31" s="63"/>
      <c r="C31" s="824" t="s">
        <v>160</v>
      </c>
      <c r="D31" s="825"/>
      <c r="E31" s="825"/>
      <c r="F31" s="405"/>
      <c r="G31" s="405"/>
      <c r="H31" s="581"/>
      <c r="I31" s="503">
        <f t="shared" si="9"/>
        <v>0</v>
      </c>
      <c r="J31" s="75"/>
      <c r="K31" s="1"/>
      <c r="L31" s="1"/>
      <c r="M31" s="1"/>
      <c r="N31" s="81"/>
      <c r="O31" s="552"/>
      <c r="P31" s="541">
        <f t="shared" si="4"/>
        <v>0</v>
      </c>
      <c r="Q31" s="447"/>
      <c r="R31" s="1"/>
      <c r="S31" s="81"/>
      <c r="T31" s="490"/>
      <c r="U31" s="42"/>
      <c r="V31" s="44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 t="shared" ref="F32:V32" si="10">F33+F37+F40+F51+F54</f>
        <v>78000</v>
      </c>
      <c r="G32" s="402">
        <f t="shared" ref="G32:H32" si="11">G33+G37+G40+G51+G54</f>
        <v>87000</v>
      </c>
      <c r="H32" s="578">
        <f t="shared" si="11"/>
        <v>135000</v>
      </c>
      <c r="I32" s="465">
        <f t="shared" si="10"/>
        <v>183000</v>
      </c>
      <c r="J32" s="86">
        <f t="shared" si="10"/>
        <v>0</v>
      </c>
      <c r="K32" s="87">
        <f t="shared" si="10"/>
        <v>48000</v>
      </c>
      <c r="L32" s="87">
        <f t="shared" si="10"/>
        <v>0</v>
      </c>
      <c r="M32" s="87">
        <f t="shared" si="10"/>
        <v>0</v>
      </c>
      <c r="N32" s="90">
        <f t="shared" si="10"/>
        <v>0</v>
      </c>
      <c r="O32" s="547">
        <f t="shared" si="10"/>
        <v>39000</v>
      </c>
      <c r="P32" s="536">
        <f t="shared" si="4"/>
        <v>87000</v>
      </c>
      <c r="Q32" s="442">
        <f t="shared" si="10"/>
        <v>0</v>
      </c>
      <c r="R32" s="87">
        <f t="shared" si="10"/>
        <v>0</v>
      </c>
      <c r="S32" s="90">
        <f t="shared" si="10"/>
        <v>0</v>
      </c>
      <c r="T32" s="486">
        <f t="shared" si="10"/>
        <v>30000</v>
      </c>
      <c r="U32" s="89">
        <f t="shared" si="10"/>
        <v>24000</v>
      </c>
      <c r="V32" s="91">
        <f t="shared" si="10"/>
        <v>42000</v>
      </c>
    </row>
    <row r="33" spans="1:22" hidden="1">
      <c r="B33" s="124" t="s">
        <v>627</v>
      </c>
      <c r="C33" s="748" t="s">
        <v>163</v>
      </c>
      <c r="D33" s="749"/>
      <c r="E33" s="749"/>
      <c r="F33" s="397">
        <f>F34+F35+F36</f>
        <v>0</v>
      </c>
      <c r="G33" s="397">
        <f>G34+G35+G36</f>
        <v>0</v>
      </c>
      <c r="H33" s="573">
        <f>H34+H35+H36</f>
        <v>0</v>
      </c>
      <c r="I33" s="460">
        <f>I34+I35+I36</f>
        <v>0</v>
      </c>
      <c r="J33" s="118">
        <f t="shared" ref="J33:V33" si="12">J34+J35+J36</f>
        <v>0</v>
      </c>
      <c r="K33" s="119">
        <f t="shared" si="12"/>
        <v>0</v>
      </c>
      <c r="L33" s="119">
        <f t="shared" si="12"/>
        <v>0</v>
      </c>
      <c r="M33" s="119">
        <f t="shared" si="12"/>
        <v>0</v>
      </c>
      <c r="N33" s="122">
        <f t="shared" si="12"/>
        <v>0</v>
      </c>
      <c r="O33" s="548">
        <f t="shared" si="12"/>
        <v>0</v>
      </c>
      <c r="P33" s="537">
        <f t="shared" si="4"/>
        <v>0</v>
      </c>
      <c r="Q33" s="443">
        <f t="shared" si="12"/>
        <v>0</v>
      </c>
      <c r="R33" s="119">
        <f t="shared" si="12"/>
        <v>0</v>
      </c>
      <c r="S33" s="122">
        <f t="shared" si="12"/>
        <v>0</v>
      </c>
      <c r="T33" s="487">
        <f t="shared" si="12"/>
        <v>0</v>
      </c>
      <c r="U33" s="121">
        <f t="shared" si="12"/>
        <v>0</v>
      </c>
      <c r="V33" s="123">
        <f t="shared" si="12"/>
        <v>0</v>
      </c>
    </row>
    <row r="34" spans="1:22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/>
      <c r="G34" s="400"/>
      <c r="H34" s="576"/>
      <c r="I34" s="463">
        <f>SUM(J34:V34)</f>
        <v>0</v>
      </c>
      <c r="J34" s="77"/>
      <c r="K34" s="13"/>
      <c r="L34" s="13"/>
      <c r="M34" s="13"/>
      <c r="N34" s="82"/>
      <c r="O34" s="551"/>
      <c r="P34" s="540">
        <f t="shared" si="4"/>
        <v>0</v>
      </c>
      <c r="Q34" s="446"/>
      <c r="R34" s="13"/>
      <c r="S34" s="82"/>
      <c r="T34" s="488"/>
      <c r="U34" s="43"/>
      <c r="V34" s="45"/>
    </row>
    <row r="35" spans="1:22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/>
      <c r="G35" s="400"/>
      <c r="H35" s="576"/>
      <c r="I35" s="463">
        <f>SUM(J35:V35)</f>
        <v>0</v>
      </c>
      <c r="J35" s="77"/>
      <c r="K35" s="13"/>
      <c r="L35" s="13"/>
      <c r="M35" s="13"/>
      <c r="N35" s="82"/>
      <c r="O35" s="551"/>
      <c r="P35" s="540">
        <f t="shared" si="4"/>
        <v>0</v>
      </c>
      <c r="Q35" s="446"/>
      <c r="R35" s="13"/>
      <c r="S35" s="82"/>
      <c r="T35" s="488"/>
      <c r="U35" s="43"/>
      <c r="V35" s="45"/>
    </row>
    <row r="36" spans="1:22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82"/>
      <c r="O36" s="551"/>
      <c r="P36" s="540">
        <f t="shared" si="4"/>
        <v>0</v>
      </c>
      <c r="Q36" s="446"/>
      <c r="R36" s="13"/>
      <c r="S36" s="82"/>
      <c r="T36" s="488"/>
      <c r="U36" s="43"/>
      <c r="V36" s="45"/>
    </row>
    <row r="37" spans="1:22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399">
        <f>G38+G39</f>
        <v>0</v>
      </c>
      <c r="H37" s="575">
        <f>H38+H39</f>
        <v>0</v>
      </c>
      <c r="I37" s="462">
        <f>I38+I39</f>
        <v>0</v>
      </c>
      <c r="J37" s="94">
        <f t="shared" ref="J37:V37" si="13">J38+J39</f>
        <v>0</v>
      </c>
      <c r="K37" s="95">
        <f t="shared" si="13"/>
        <v>0</v>
      </c>
      <c r="L37" s="95">
        <f t="shared" si="13"/>
        <v>0</v>
      </c>
      <c r="M37" s="95">
        <f t="shared" si="13"/>
        <v>0</v>
      </c>
      <c r="N37" s="98">
        <f t="shared" si="13"/>
        <v>0</v>
      </c>
      <c r="O37" s="550">
        <f t="shared" si="13"/>
        <v>0</v>
      </c>
      <c r="P37" s="539">
        <f t="shared" si="4"/>
        <v>0</v>
      </c>
      <c r="Q37" s="445">
        <f t="shared" si="13"/>
        <v>0</v>
      </c>
      <c r="R37" s="95">
        <f t="shared" si="13"/>
        <v>0</v>
      </c>
      <c r="S37" s="98">
        <f t="shared" si="13"/>
        <v>0</v>
      </c>
      <c r="T37" s="489">
        <f t="shared" si="13"/>
        <v>0</v>
      </c>
      <c r="U37" s="97">
        <f t="shared" si="13"/>
        <v>0</v>
      </c>
      <c r="V37" s="99">
        <f t="shared" si="13"/>
        <v>0</v>
      </c>
    </row>
    <row r="38" spans="1:22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/>
      <c r="G38" s="400"/>
      <c r="H38" s="576"/>
      <c r="I38" s="463">
        <f t="shared" ref="I38:I39" si="14">SUM(J38:V38)</f>
        <v>0</v>
      </c>
      <c r="J38" s="77"/>
      <c r="K38" s="13"/>
      <c r="L38" s="13"/>
      <c r="M38" s="13"/>
      <c r="N38" s="82"/>
      <c r="O38" s="551"/>
      <c r="P38" s="540">
        <f t="shared" si="4"/>
        <v>0</v>
      </c>
      <c r="Q38" s="446"/>
      <c r="R38" s="13"/>
      <c r="S38" s="82"/>
      <c r="T38" s="488"/>
      <c r="U38" s="43"/>
      <c r="V38" s="45"/>
    </row>
    <row r="39" spans="1:22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/>
      <c r="G39" s="400"/>
      <c r="H39" s="576"/>
      <c r="I39" s="463">
        <f t="shared" si="14"/>
        <v>0</v>
      </c>
      <c r="J39" s="77"/>
      <c r="K39" s="13"/>
      <c r="L39" s="13"/>
      <c r="M39" s="13"/>
      <c r="N39" s="82"/>
      <c r="O39" s="551"/>
      <c r="P39" s="540">
        <f t="shared" si="4"/>
        <v>0</v>
      </c>
      <c r="Q39" s="446"/>
      <c r="R39" s="13"/>
      <c r="S39" s="82"/>
      <c r="T39" s="488"/>
      <c r="U39" s="43"/>
      <c r="V39" s="45"/>
    </row>
    <row r="40" spans="1:22">
      <c r="B40" s="92" t="s">
        <v>634</v>
      </c>
      <c r="C40" s="736" t="s">
        <v>175</v>
      </c>
      <c r="D40" s="737"/>
      <c r="E40" s="737"/>
      <c r="F40" s="399">
        <f t="shared" ref="F40:V40" si="15">F41+F42+F43+F44+F45+F48+F50</f>
        <v>78000</v>
      </c>
      <c r="G40" s="399">
        <f t="shared" ref="G40:H40" si="16">G41+G42+G43+G44+G45+G48+G50</f>
        <v>87000</v>
      </c>
      <c r="H40" s="575">
        <f t="shared" si="16"/>
        <v>135000</v>
      </c>
      <c r="I40" s="462">
        <f t="shared" si="15"/>
        <v>183000</v>
      </c>
      <c r="J40" s="94">
        <f t="shared" si="15"/>
        <v>0</v>
      </c>
      <c r="K40" s="95">
        <f t="shared" si="15"/>
        <v>48000</v>
      </c>
      <c r="L40" s="95">
        <f t="shared" si="15"/>
        <v>0</v>
      </c>
      <c r="M40" s="95">
        <f t="shared" si="15"/>
        <v>0</v>
      </c>
      <c r="N40" s="98">
        <f t="shared" si="15"/>
        <v>0</v>
      </c>
      <c r="O40" s="550">
        <f t="shared" si="15"/>
        <v>39000</v>
      </c>
      <c r="P40" s="539">
        <f t="shared" si="4"/>
        <v>87000</v>
      </c>
      <c r="Q40" s="445">
        <f t="shared" si="15"/>
        <v>0</v>
      </c>
      <c r="R40" s="95">
        <f t="shared" si="15"/>
        <v>0</v>
      </c>
      <c r="S40" s="98">
        <f t="shared" si="15"/>
        <v>0</v>
      </c>
      <c r="T40" s="489">
        <f t="shared" si="15"/>
        <v>30000</v>
      </c>
      <c r="U40" s="97">
        <f t="shared" si="15"/>
        <v>24000</v>
      </c>
      <c r="V40" s="99">
        <f t="shared" si="15"/>
        <v>42000</v>
      </c>
    </row>
    <row r="41" spans="1:22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/>
      <c r="G41" s="400"/>
      <c r="H41" s="576"/>
      <c r="I41" s="463">
        <f>SUM(J41:V41)</f>
        <v>0</v>
      </c>
      <c r="J41" s="77"/>
      <c r="K41" s="13"/>
      <c r="L41" s="13"/>
      <c r="M41" s="13"/>
      <c r="N41" s="82"/>
      <c r="O41" s="551"/>
      <c r="P41" s="540">
        <f t="shared" si="4"/>
        <v>0</v>
      </c>
      <c r="Q41" s="446"/>
      <c r="R41" s="13"/>
      <c r="S41" s="82"/>
      <c r="T41" s="488"/>
      <c r="U41" s="43"/>
      <c r="V41" s="45"/>
    </row>
    <row r="42" spans="1:22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00"/>
      <c r="H42" s="576"/>
      <c r="I42" s="463">
        <f>SUM(J42:V42)</f>
        <v>0</v>
      </c>
      <c r="J42" s="77"/>
      <c r="K42" s="13"/>
      <c r="L42" s="13"/>
      <c r="M42" s="13"/>
      <c r="N42" s="82"/>
      <c r="O42" s="551"/>
      <c r="P42" s="540">
        <f t="shared" si="4"/>
        <v>0</v>
      </c>
      <c r="Q42" s="446"/>
      <c r="R42" s="13"/>
      <c r="S42" s="82"/>
      <c r="T42" s="488"/>
      <c r="U42" s="43"/>
      <c r="V42" s="45"/>
    </row>
    <row r="43" spans="1:22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/>
      <c r="G43" s="400"/>
      <c r="H43" s="576"/>
      <c r="I43" s="463">
        <f>SUM(J43:V43)</f>
        <v>0</v>
      </c>
      <c r="J43" s="77"/>
      <c r="K43" s="13"/>
      <c r="L43" s="13"/>
      <c r="M43" s="13"/>
      <c r="N43" s="82"/>
      <c r="O43" s="551"/>
      <c r="P43" s="540">
        <f t="shared" si="4"/>
        <v>0</v>
      </c>
      <c r="Q43" s="446"/>
      <c r="R43" s="13"/>
      <c r="S43" s="82"/>
      <c r="T43" s="488"/>
      <c r="U43" s="43"/>
      <c r="V43" s="45"/>
    </row>
    <row r="44" spans="1:22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/>
      <c r="G44" s="400"/>
      <c r="H44" s="576"/>
      <c r="I44" s="463">
        <f>SUM(J44:V44)</f>
        <v>0</v>
      </c>
      <c r="J44" s="77"/>
      <c r="K44" s="13"/>
      <c r="L44" s="13"/>
      <c r="M44" s="13"/>
      <c r="N44" s="82"/>
      <c r="O44" s="551"/>
      <c r="P44" s="540">
        <f t="shared" si="4"/>
        <v>0</v>
      </c>
      <c r="Q44" s="446"/>
      <c r="R44" s="13"/>
      <c r="S44" s="82"/>
      <c r="T44" s="488"/>
      <c r="U44" s="43"/>
      <c r="V44" s="45"/>
    </row>
    <row r="45" spans="1:22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00">
        <f>G46+G47</f>
        <v>0</v>
      </c>
      <c r="H45" s="576">
        <f>H46+H47</f>
        <v>0</v>
      </c>
      <c r="I45" s="463">
        <f>I46+I47</f>
        <v>0</v>
      </c>
      <c r="J45" s="77">
        <f t="shared" ref="J45:V45" si="17">J46+J47</f>
        <v>0</v>
      </c>
      <c r="K45" s="13">
        <f t="shared" si="17"/>
        <v>0</v>
      </c>
      <c r="L45" s="13">
        <f t="shared" si="17"/>
        <v>0</v>
      </c>
      <c r="M45" s="13">
        <f t="shared" si="17"/>
        <v>0</v>
      </c>
      <c r="N45" s="82">
        <f t="shared" si="17"/>
        <v>0</v>
      </c>
      <c r="O45" s="551">
        <f t="shared" si="17"/>
        <v>0</v>
      </c>
      <c r="P45" s="540">
        <f t="shared" si="4"/>
        <v>0</v>
      </c>
      <c r="Q45" s="446">
        <f t="shared" si="17"/>
        <v>0</v>
      </c>
      <c r="R45" s="13">
        <f t="shared" si="17"/>
        <v>0</v>
      </c>
      <c r="S45" s="82">
        <f t="shared" si="17"/>
        <v>0</v>
      </c>
      <c r="T45" s="488">
        <f t="shared" si="17"/>
        <v>0</v>
      </c>
      <c r="U45" s="43">
        <f t="shared" si="17"/>
        <v>0</v>
      </c>
      <c r="V45" s="45">
        <f t="shared" si="17"/>
        <v>0</v>
      </c>
    </row>
    <row r="46" spans="1:22" hidden="1">
      <c r="B46" s="55"/>
      <c r="C46" s="264"/>
      <c r="D46" s="764" t="s">
        <v>186</v>
      </c>
      <c r="E46" s="764"/>
      <c r="F46" s="406"/>
      <c r="G46" s="406"/>
      <c r="H46" s="582"/>
      <c r="I46" s="471">
        <f>SUM(J46:V46)</f>
        <v>0</v>
      </c>
      <c r="J46" s="75"/>
      <c r="K46" s="1"/>
      <c r="L46" s="1"/>
      <c r="M46" s="1"/>
      <c r="N46" s="81"/>
      <c r="O46" s="552"/>
      <c r="P46" s="541">
        <f t="shared" si="4"/>
        <v>0</v>
      </c>
      <c r="Q46" s="447"/>
      <c r="R46" s="1"/>
      <c r="S46" s="81"/>
      <c r="T46" s="490"/>
      <c r="U46" s="42"/>
      <c r="V46" s="44"/>
    </row>
    <row r="47" spans="1:22" hidden="1">
      <c r="B47" s="55"/>
      <c r="C47" s="264"/>
      <c r="D47" s="764" t="s">
        <v>187</v>
      </c>
      <c r="E47" s="764"/>
      <c r="F47" s="406"/>
      <c r="G47" s="406"/>
      <c r="H47" s="582"/>
      <c r="I47" s="471">
        <f>SUM(J47:V47)</f>
        <v>0</v>
      </c>
      <c r="J47" s="75"/>
      <c r="K47" s="1"/>
      <c r="L47" s="1"/>
      <c r="M47" s="1"/>
      <c r="N47" s="81"/>
      <c r="O47" s="552"/>
      <c r="P47" s="541">
        <f t="shared" si="4"/>
        <v>0</v>
      </c>
      <c r="Q47" s="447"/>
      <c r="R47" s="1"/>
      <c r="S47" s="81"/>
      <c r="T47" s="490"/>
      <c r="U47" s="42"/>
      <c r="V47" s="44"/>
    </row>
    <row r="48" spans="1:22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F49</f>
        <v>78000</v>
      </c>
      <c r="G48" s="400">
        <f>G49</f>
        <v>87000</v>
      </c>
      <c r="H48" s="576">
        <f>H49</f>
        <v>135000</v>
      </c>
      <c r="I48" s="463">
        <f t="shared" ref="I48:V48" si="18">I49</f>
        <v>183000</v>
      </c>
      <c r="J48" s="77">
        <f t="shared" si="18"/>
        <v>0</v>
      </c>
      <c r="K48" s="13">
        <f t="shared" si="18"/>
        <v>48000</v>
      </c>
      <c r="L48" s="13">
        <f t="shared" si="18"/>
        <v>0</v>
      </c>
      <c r="M48" s="13">
        <f t="shared" si="18"/>
        <v>0</v>
      </c>
      <c r="N48" s="82">
        <f t="shared" si="18"/>
        <v>0</v>
      </c>
      <c r="O48" s="551">
        <f t="shared" si="18"/>
        <v>39000</v>
      </c>
      <c r="P48" s="540">
        <f t="shared" si="4"/>
        <v>87000</v>
      </c>
      <c r="Q48" s="446">
        <f t="shared" si="18"/>
        <v>0</v>
      </c>
      <c r="R48" s="13">
        <f t="shared" si="18"/>
        <v>0</v>
      </c>
      <c r="S48" s="82">
        <f t="shared" si="18"/>
        <v>0</v>
      </c>
      <c r="T48" s="488">
        <f t="shared" si="18"/>
        <v>30000</v>
      </c>
      <c r="U48" s="43">
        <f t="shared" si="18"/>
        <v>24000</v>
      </c>
      <c r="V48" s="45">
        <f t="shared" si="18"/>
        <v>42000</v>
      </c>
    </row>
    <row r="49" spans="1:22" ht="15.75" thickBot="1">
      <c r="B49" s="55"/>
      <c r="C49" s="264"/>
      <c r="D49" s="455" t="s">
        <v>1039</v>
      </c>
      <c r="E49" s="455"/>
      <c r="F49" s="406">
        <v>78000</v>
      </c>
      <c r="G49" s="406">
        <v>87000</v>
      </c>
      <c r="H49" s="582">
        <v>135000</v>
      </c>
      <c r="I49" s="471">
        <f>SUM(P49:V49)</f>
        <v>183000</v>
      </c>
      <c r="J49" s="75"/>
      <c r="K49" s="1">
        <v>48000</v>
      </c>
      <c r="L49" s="1"/>
      <c r="M49" s="1"/>
      <c r="N49" s="81"/>
      <c r="O49" s="552">
        <v>39000</v>
      </c>
      <c r="P49" s="541">
        <f t="shared" si="4"/>
        <v>87000</v>
      </c>
      <c r="Q49" s="447"/>
      <c r="R49" s="1"/>
      <c r="S49" s="81"/>
      <c r="T49" s="490">
        <v>30000</v>
      </c>
      <c r="U49" s="42">
        <v>24000</v>
      </c>
      <c r="V49" s="44">
        <f>30000+12000</f>
        <v>42000</v>
      </c>
    </row>
    <row r="50" spans="1:22" s="41" customFormat="1" ht="15.75" hidden="1" thickBot="1">
      <c r="A50" s="127" t="s">
        <v>190</v>
      </c>
      <c r="B50" s="53" t="s">
        <v>641</v>
      </c>
      <c r="C50" s="799" t="s">
        <v>191</v>
      </c>
      <c r="D50" s="800"/>
      <c r="E50" s="800"/>
      <c r="F50" s="400"/>
      <c r="G50" s="400"/>
      <c r="H50" s="576"/>
      <c r="I50" s="463">
        <f>SUM(J50:V50)</f>
        <v>0</v>
      </c>
      <c r="J50" s="77"/>
      <c r="K50" s="13"/>
      <c r="L50" s="13"/>
      <c r="M50" s="13"/>
      <c r="N50" s="82"/>
      <c r="O50" s="551"/>
      <c r="P50" s="540">
        <f t="shared" si="4"/>
        <v>0</v>
      </c>
      <c r="Q50" s="446"/>
      <c r="R50" s="13"/>
      <c r="S50" s="82"/>
      <c r="T50" s="488"/>
      <c r="U50" s="43"/>
      <c r="V50" s="45"/>
    </row>
    <row r="51" spans="1:22" ht="15.75" hidden="1" thickBot="1">
      <c r="B51" s="92" t="s">
        <v>642</v>
      </c>
      <c r="C51" s="769" t="s">
        <v>192</v>
      </c>
      <c r="D51" s="770"/>
      <c r="E51" s="770"/>
      <c r="F51" s="399">
        <f>F52+F53</f>
        <v>0</v>
      </c>
      <c r="G51" s="399">
        <f>G52+G53</f>
        <v>0</v>
      </c>
      <c r="H51" s="575">
        <f>H52+H53</f>
        <v>0</v>
      </c>
      <c r="I51" s="462">
        <f>I52+I53</f>
        <v>0</v>
      </c>
      <c r="J51" s="94">
        <f t="shared" ref="J51:V51" si="19">J52+J53</f>
        <v>0</v>
      </c>
      <c r="K51" s="95">
        <f t="shared" si="19"/>
        <v>0</v>
      </c>
      <c r="L51" s="95">
        <f t="shared" si="19"/>
        <v>0</v>
      </c>
      <c r="M51" s="95">
        <f t="shared" si="19"/>
        <v>0</v>
      </c>
      <c r="N51" s="98">
        <f t="shared" si="19"/>
        <v>0</v>
      </c>
      <c r="O51" s="550">
        <f t="shared" si="19"/>
        <v>0</v>
      </c>
      <c r="P51" s="539">
        <f t="shared" si="4"/>
        <v>0</v>
      </c>
      <c r="Q51" s="445">
        <f t="shared" si="19"/>
        <v>0</v>
      </c>
      <c r="R51" s="95">
        <f t="shared" si="19"/>
        <v>0</v>
      </c>
      <c r="S51" s="98">
        <f t="shared" si="19"/>
        <v>0</v>
      </c>
      <c r="T51" s="489">
        <f t="shared" si="19"/>
        <v>0</v>
      </c>
      <c r="U51" s="97">
        <f t="shared" si="19"/>
        <v>0</v>
      </c>
      <c r="V51" s="99">
        <f t="shared" si="19"/>
        <v>0</v>
      </c>
    </row>
    <row r="52" spans="1:22" s="41" customFormat="1" ht="15.75" hidden="1" thickBot="1">
      <c r="A52" s="127" t="s">
        <v>193</v>
      </c>
      <c r="B52" s="53" t="s">
        <v>643</v>
      </c>
      <c r="C52" s="799" t="s">
        <v>194</v>
      </c>
      <c r="D52" s="800"/>
      <c r="E52" s="800"/>
      <c r="F52" s="400"/>
      <c r="G52" s="400"/>
      <c r="H52" s="576"/>
      <c r="I52" s="463">
        <f>SUM(J52:V52)</f>
        <v>0</v>
      </c>
      <c r="J52" s="77"/>
      <c r="K52" s="13"/>
      <c r="L52" s="13"/>
      <c r="M52" s="13"/>
      <c r="N52" s="82"/>
      <c r="O52" s="551"/>
      <c r="P52" s="540">
        <f t="shared" si="4"/>
        <v>0</v>
      </c>
      <c r="Q52" s="446"/>
      <c r="R52" s="13"/>
      <c r="S52" s="82"/>
      <c r="T52" s="488"/>
      <c r="U52" s="43"/>
      <c r="V52" s="45"/>
    </row>
    <row r="53" spans="1:22" s="41" customFormat="1" ht="15.75" hidden="1" thickBot="1">
      <c r="A53" s="127" t="s">
        <v>195</v>
      </c>
      <c r="B53" s="53" t="s">
        <v>644</v>
      </c>
      <c r="C53" s="799" t="s">
        <v>196</v>
      </c>
      <c r="D53" s="800"/>
      <c r="E53" s="800"/>
      <c r="F53" s="400"/>
      <c r="G53" s="400"/>
      <c r="H53" s="576"/>
      <c r="I53" s="463">
        <f>SUM(J53:V53)</f>
        <v>0</v>
      </c>
      <c r="J53" s="77"/>
      <c r="K53" s="13"/>
      <c r="L53" s="13"/>
      <c r="M53" s="13"/>
      <c r="N53" s="82"/>
      <c r="O53" s="551"/>
      <c r="P53" s="540">
        <f t="shared" si="4"/>
        <v>0</v>
      </c>
      <c r="Q53" s="446"/>
      <c r="R53" s="13"/>
      <c r="S53" s="82"/>
      <c r="T53" s="488"/>
      <c r="U53" s="43"/>
      <c r="V53" s="45"/>
    </row>
    <row r="54" spans="1:22" ht="15.75" hidden="1" thickBot="1">
      <c r="B54" s="92" t="s">
        <v>645</v>
      </c>
      <c r="C54" s="769" t="s">
        <v>197</v>
      </c>
      <c r="D54" s="770"/>
      <c r="E54" s="770"/>
      <c r="F54" s="399">
        <f t="shared" ref="F54:V54" si="20">F55+F56+F57+F58+F59</f>
        <v>0</v>
      </c>
      <c r="G54" s="399">
        <f t="shared" ref="G54:H54" si="21">G55+G56+G57+G58+G59</f>
        <v>0</v>
      </c>
      <c r="H54" s="575">
        <f t="shared" si="21"/>
        <v>0</v>
      </c>
      <c r="I54" s="462">
        <f t="shared" si="20"/>
        <v>0</v>
      </c>
      <c r="J54" s="94">
        <f t="shared" si="20"/>
        <v>0</v>
      </c>
      <c r="K54" s="95">
        <f t="shared" si="20"/>
        <v>0</v>
      </c>
      <c r="L54" s="95">
        <f t="shared" si="20"/>
        <v>0</v>
      </c>
      <c r="M54" s="95">
        <f t="shared" si="20"/>
        <v>0</v>
      </c>
      <c r="N54" s="98">
        <f t="shared" si="20"/>
        <v>0</v>
      </c>
      <c r="O54" s="550">
        <f t="shared" si="20"/>
        <v>0</v>
      </c>
      <c r="P54" s="539">
        <f t="shared" si="4"/>
        <v>0</v>
      </c>
      <c r="Q54" s="445">
        <f t="shared" si="20"/>
        <v>0</v>
      </c>
      <c r="R54" s="95">
        <f t="shared" si="20"/>
        <v>0</v>
      </c>
      <c r="S54" s="98">
        <f t="shared" si="20"/>
        <v>0</v>
      </c>
      <c r="T54" s="489">
        <f t="shared" si="20"/>
        <v>0</v>
      </c>
      <c r="U54" s="97">
        <f t="shared" si="20"/>
        <v>0</v>
      </c>
      <c r="V54" s="99">
        <f t="shared" si="20"/>
        <v>0</v>
      </c>
    </row>
    <row r="55" spans="1:22" s="41" customFormat="1" ht="15.75" hidden="1" thickBot="1">
      <c r="A55" s="127" t="s">
        <v>198</v>
      </c>
      <c r="B55" s="53" t="s">
        <v>646</v>
      </c>
      <c r="C55" s="799" t="s">
        <v>871</v>
      </c>
      <c r="D55" s="800"/>
      <c r="E55" s="800"/>
      <c r="F55" s="400"/>
      <c r="G55" s="400"/>
      <c r="H55" s="576"/>
      <c r="I55" s="463">
        <f>SUM(J55:V55)</f>
        <v>0</v>
      </c>
      <c r="J55" s="77"/>
      <c r="K55" s="13"/>
      <c r="L55" s="13"/>
      <c r="M55" s="13"/>
      <c r="N55" s="82"/>
      <c r="O55" s="551"/>
      <c r="P55" s="540">
        <f t="shared" si="4"/>
        <v>0</v>
      </c>
      <c r="Q55" s="446"/>
      <c r="R55" s="13"/>
      <c r="S55" s="82"/>
      <c r="T55" s="488"/>
      <c r="U55" s="43"/>
      <c r="V55" s="45"/>
    </row>
    <row r="56" spans="1:22" s="41" customFormat="1" ht="15.75" hidden="1" thickBot="1">
      <c r="A56" s="127" t="s">
        <v>199</v>
      </c>
      <c r="B56" s="53" t="s">
        <v>647</v>
      </c>
      <c r="C56" s="799" t="s">
        <v>200</v>
      </c>
      <c r="D56" s="800"/>
      <c r="E56" s="800"/>
      <c r="F56" s="400"/>
      <c r="G56" s="400"/>
      <c r="H56" s="576"/>
      <c r="I56" s="463">
        <f>SUM(J56:V56)</f>
        <v>0</v>
      </c>
      <c r="J56" s="77"/>
      <c r="K56" s="13"/>
      <c r="L56" s="13"/>
      <c r="M56" s="13"/>
      <c r="N56" s="82"/>
      <c r="O56" s="551"/>
      <c r="P56" s="540">
        <f t="shared" si="4"/>
        <v>0</v>
      </c>
      <c r="Q56" s="446"/>
      <c r="R56" s="13"/>
      <c r="S56" s="82"/>
      <c r="T56" s="488"/>
      <c r="U56" s="43"/>
      <c r="V56" s="45"/>
    </row>
    <row r="57" spans="1:22" s="41" customFormat="1" ht="15.75" hidden="1" thickBot="1">
      <c r="A57" s="127" t="s">
        <v>201</v>
      </c>
      <c r="B57" s="53" t="s">
        <v>648</v>
      </c>
      <c r="C57" s="799" t="s">
        <v>202</v>
      </c>
      <c r="D57" s="800"/>
      <c r="E57" s="800"/>
      <c r="F57" s="400"/>
      <c r="G57" s="400"/>
      <c r="H57" s="576"/>
      <c r="I57" s="463">
        <f>SUM(J57:V57)</f>
        <v>0</v>
      </c>
      <c r="J57" s="77"/>
      <c r="K57" s="13"/>
      <c r="L57" s="13"/>
      <c r="M57" s="13"/>
      <c r="N57" s="82"/>
      <c r="O57" s="551"/>
      <c r="P57" s="540">
        <f t="shared" si="4"/>
        <v>0</v>
      </c>
      <c r="Q57" s="446"/>
      <c r="R57" s="13"/>
      <c r="S57" s="82"/>
      <c r="T57" s="488"/>
      <c r="U57" s="43"/>
      <c r="V57" s="45"/>
    </row>
    <row r="58" spans="1:22" s="41" customFormat="1" ht="15.75" hidden="1" thickBot="1">
      <c r="A58" s="127" t="s">
        <v>203</v>
      </c>
      <c r="B58" s="53" t="s">
        <v>649</v>
      </c>
      <c r="C58" s="799" t="s">
        <v>204</v>
      </c>
      <c r="D58" s="800"/>
      <c r="E58" s="800"/>
      <c r="F58" s="400"/>
      <c r="G58" s="400"/>
      <c r="H58" s="576"/>
      <c r="I58" s="463">
        <f>SUM(J58:V58)</f>
        <v>0</v>
      </c>
      <c r="J58" s="77"/>
      <c r="K58" s="13"/>
      <c r="L58" s="13"/>
      <c r="M58" s="13"/>
      <c r="N58" s="82"/>
      <c r="O58" s="551"/>
      <c r="P58" s="540">
        <f t="shared" si="4"/>
        <v>0</v>
      </c>
      <c r="Q58" s="446"/>
      <c r="R58" s="13"/>
      <c r="S58" s="82"/>
      <c r="T58" s="488"/>
      <c r="U58" s="43"/>
      <c r="V58" s="45"/>
    </row>
    <row r="59" spans="1:22" s="41" customFormat="1" ht="15.75" hidden="1" thickBot="1">
      <c r="A59" s="127" t="s">
        <v>205</v>
      </c>
      <c r="B59" s="196" t="s">
        <v>650</v>
      </c>
      <c r="C59" s="804" t="s">
        <v>206</v>
      </c>
      <c r="D59" s="805"/>
      <c r="E59" s="805"/>
      <c r="F59" s="401"/>
      <c r="G59" s="401"/>
      <c r="H59" s="577"/>
      <c r="I59" s="464">
        <f>SUM(J59:V59)</f>
        <v>0</v>
      </c>
      <c r="J59" s="77"/>
      <c r="K59" s="13"/>
      <c r="L59" s="13"/>
      <c r="M59" s="13"/>
      <c r="N59" s="82"/>
      <c r="O59" s="551"/>
      <c r="P59" s="540">
        <f t="shared" si="4"/>
        <v>0</v>
      </c>
      <c r="Q59" s="446"/>
      <c r="R59" s="13"/>
      <c r="S59" s="82"/>
      <c r="T59" s="488"/>
      <c r="U59" s="43"/>
      <c r="V59" s="45"/>
    </row>
    <row r="60" spans="1:22" ht="15.75" thickBot="1">
      <c r="B60" s="84" t="s">
        <v>207</v>
      </c>
      <c r="C60" s="773" t="s">
        <v>208</v>
      </c>
      <c r="D60" s="774"/>
      <c r="E60" s="774"/>
      <c r="F60" s="402">
        <f>F61+F62+F63+F64+F65+F66+F67+F71</f>
        <v>0</v>
      </c>
      <c r="G60" s="402">
        <f>G61+G62+G63+G64+G65+G66+G67+G71</f>
        <v>0</v>
      </c>
      <c r="H60" s="578">
        <f>H61+H62+H63+H64+H65+H66+H67+H71</f>
        <v>0</v>
      </c>
      <c r="I60" s="465">
        <f>I61+I62+I63+I64+I65+I66+I67+I71</f>
        <v>0</v>
      </c>
      <c r="J60" s="86">
        <f t="shared" ref="J60:V60" si="22">J61+J62+J63+J64+J65+J66+J67+J71</f>
        <v>0</v>
      </c>
      <c r="K60" s="87">
        <f t="shared" si="22"/>
        <v>0</v>
      </c>
      <c r="L60" s="87">
        <f t="shared" si="22"/>
        <v>0</v>
      </c>
      <c r="M60" s="87">
        <f t="shared" si="22"/>
        <v>0</v>
      </c>
      <c r="N60" s="90">
        <f t="shared" si="22"/>
        <v>0</v>
      </c>
      <c r="O60" s="547">
        <f t="shared" si="22"/>
        <v>0</v>
      </c>
      <c r="P60" s="536">
        <f t="shared" si="4"/>
        <v>0</v>
      </c>
      <c r="Q60" s="442">
        <f t="shared" si="22"/>
        <v>0</v>
      </c>
      <c r="R60" s="87">
        <f t="shared" si="22"/>
        <v>0</v>
      </c>
      <c r="S60" s="90">
        <f t="shared" si="22"/>
        <v>0</v>
      </c>
      <c r="T60" s="486">
        <f t="shared" si="22"/>
        <v>0</v>
      </c>
      <c r="U60" s="89">
        <f t="shared" si="22"/>
        <v>0</v>
      </c>
      <c r="V60" s="91">
        <f t="shared" si="22"/>
        <v>0</v>
      </c>
    </row>
    <row r="61" spans="1:22" s="18" customFormat="1" ht="15.75" hidden="1" thickBot="1">
      <c r="A61" s="127" t="s">
        <v>872</v>
      </c>
      <c r="B61" s="116" t="s">
        <v>873</v>
      </c>
      <c r="C61" s="801" t="s">
        <v>874</v>
      </c>
      <c r="D61" s="802"/>
      <c r="E61" s="802"/>
      <c r="F61" s="397"/>
      <c r="G61" s="397"/>
      <c r="H61" s="573"/>
      <c r="I61" s="460">
        <f t="shared" ref="I61:I66" si="23">SUM(J61:V61)</f>
        <v>0</v>
      </c>
      <c r="J61" s="94"/>
      <c r="K61" s="95"/>
      <c r="L61" s="95"/>
      <c r="M61" s="95"/>
      <c r="N61" s="98"/>
      <c r="O61" s="550"/>
      <c r="P61" s="539">
        <f t="shared" si="4"/>
        <v>0</v>
      </c>
      <c r="Q61" s="445"/>
      <c r="R61" s="95"/>
      <c r="S61" s="98"/>
      <c r="T61" s="489"/>
      <c r="U61" s="97"/>
      <c r="V61" s="99"/>
    </row>
    <row r="62" spans="1:22" s="18" customFormat="1" ht="15.75" hidden="1" thickBot="1">
      <c r="A62" s="127" t="s">
        <v>209</v>
      </c>
      <c r="B62" s="116" t="s">
        <v>651</v>
      </c>
      <c r="C62" s="801" t="s">
        <v>210</v>
      </c>
      <c r="D62" s="802"/>
      <c r="E62" s="802"/>
      <c r="F62" s="397"/>
      <c r="G62" s="397"/>
      <c r="H62" s="573"/>
      <c r="I62" s="460">
        <f t="shared" si="23"/>
        <v>0</v>
      </c>
      <c r="J62" s="94"/>
      <c r="K62" s="95"/>
      <c r="L62" s="95"/>
      <c r="M62" s="95"/>
      <c r="N62" s="98"/>
      <c r="O62" s="550"/>
      <c r="P62" s="539">
        <f t="shared" si="4"/>
        <v>0</v>
      </c>
      <c r="Q62" s="445"/>
      <c r="R62" s="95"/>
      <c r="S62" s="98"/>
      <c r="T62" s="489"/>
      <c r="U62" s="97"/>
      <c r="V62" s="99"/>
    </row>
    <row r="63" spans="1:22" s="18" customFormat="1" ht="15.75" hidden="1" thickBot="1">
      <c r="A63" s="127" t="s">
        <v>211</v>
      </c>
      <c r="B63" s="92" t="s">
        <v>652</v>
      </c>
      <c r="C63" s="769" t="s">
        <v>352</v>
      </c>
      <c r="D63" s="770"/>
      <c r="E63" s="770"/>
      <c r="F63" s="399"/>
      <c r="G63" s="399"/>
      <c r="H63" s="575"/>
      <c r="I63" s="462">
        <f t="shared" si="23"/>
        <v>0</v>
      </c>
      <c r="J63" s="94"/>
      <c r="K63" s="95"/>
      <c r="L63" s="95"/>
      <c r="M63" s="95"/>
      <c r="N63" s="98"/>
      <c r="O63" s="550"/>
      <c r="P63" s="539">
        <f t="shared" si="4"/>
        <v>0</v>
      </c>
      <c r="Q63" s="445"/>
      <c r="R63" s="95"/>
      <c r="S63" s="98"/>
      <c r="T63" s="489"/>
      <c r="U63" s="97"/>
      <c r="V63" s="99"/>
    </row>
    <row r="64" spans="1:22" s="18" customFormat="1" ht="15.75" hidden="1" thickBot="1">
      <c r="A64" s="127" t="s">
        <v>212</v>
      </c>
      <c r="B64" s="116" t="s">
        <v>653</v>
      </c>
      <c r="C64" s="769" t="s">
        <v>875</v>
      </c>
      <c r="D64" s="770"/>
      <c r="E64" s="770"/>
      <c r="F64" s="399"/>
      <c r="G64" s="399"/>
      <c r="H64" s="575"/>
      <c r="I64" s="462">
        <f t="shared" si="23"/>
        <v>0</v>
      </c>
      <c r="J64" s="94"/>
      <c r="K64" s="95"/>
      <c r="L64" s="95"/>
      <c r="M64" s="95"/>
      <c r="N64" s="98"/>
      <c r="O64" s="550"/>
      <c r="P64" s="539">
        <f t="shared" si="4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>
      <c r="A65" s="127" t="s">
        <v>213</v>
      </c>
      <c r="B65" s="92" t="s">
        <v>654</v>
      </c>
      <c r="C65" s="769" t="s">
        <v>876</v>
      </c>
      <c r="D65" s="770"/>
      <c r="E65" s="770"/>
      <c r="F65" s="399"/>
      <c r="G65" s="399"/>
      <c r="H65" s="575"/>
      <c r="I65" s="462">
        <f t="shared" si="23"/>
        <v>0</v>
      </c>
      <c r="J65" s="94"/>
      <c r="K65" s="95"/>
      <c r="L65" s="95"/>
      <c r="M65" s="95"/>
      <c r="N65" s="98"/>
      <c r="O65" s="550"/>
      <c r="P65" s="539">
        <f t="shared" si="4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>
      <c r="A66" s="127" t="s">
        <v>214</v>
      </c>
      <c r="B66" s="116" t="s">
        <v>655</v>
      </c>
      <c r="C66" s="769" t="s">
        <v>215</v>
      </c>
      <c r="D66" s="770"/>
      <c r="E66" s="770"/>
      <c r="F66" s="399"/>
      <c r="G66" s="399"/>
      <c r="H66" s="575"/>
      <c r="I66" s="462">
        <f t="shared" si="23"/>
        <v>0</v>
      </c>
      <c r="J66" s="94"/>
      <c r="K66" s="95"/>
      <c r="L66" s="95"/>
      <c r="M66" s="95"/>
      <c r="N66" s="98"/>
      <c r="O66" s="550"/>
      <c r="P66" s="539">
        <f t="shared" si="4"/>
        <v>0</v>
      </c>
      <c r="Q66" s="445"/>
      <c r="R66" s="95"/>
      <c r="S66" s="98"/>
      <c r="T66" s="489"/>
      <c r="U66" s="97"/>
      <c r="V66" s="99"/>
    </row>
    <row r="67" spans="1:23" s="18" customFormat="1" ht="15.75" hidden="1" thickBot="1">
      <c r="A67" s="127" t="s">
        <v>216</v>
      </c>
      <c r="B67" s="92" t="s">
        <v>656</v>
      </c>
      <c r="C67" s="769" t="s">
        <v>217</v>
      </c>
      <c r="D67" s="770"/>
      <c r="E67" s="770"/>
      <c r="F67" s="399">
        <f>F68+F69+F70</f>
        <v>0</v>
      </c>
      <c r="G67" s="399">
        <f>G68+G69+G70</f>
        <v>0</v>
      </c>
      <c r="H67" s="575">
        <f>H68+H69+H70</f>
        <v>0</v>
      </c>
      <c r="I67" s="462">
        <f>I68+I69+I70</f>
        <v>0</v>
      </c>
      <c r="J67" s="94">
        <f t="shared" ref="J67:V67" si="24">J68+J69+J70</f>
        <v>0</v>
      </c>
      <c r="K67" s="95">
        <f t="shared" si="24"/>
        <v>0</v>
      </c>
      <c r="L67" s="95">
        <f t="shared" si="24"/>
        <v>0</v>
      </c>
      <c r="M67" s="95">
        <f t="shared" si="24"/>
        <v>0</v>
      </c>
      <c r="N67" s="98">
        <f t="shared" si="24"/>
        <v>0</v>
      </c>
      <c r="O67" s="550">
        <f t="shared" si="24"/>
        <v>0</v>
      </c>
      <c r="P67" s="539">
        <f t="shared" si="4"/>
        <v>0</v>
      </c>
      <c r="Q67" s="445">
        <f t="shared" si="24"/>
        <v>0</v>
      </c>
      <c r="R67" s="95">
        <f t="shared" si="24"/>
        <v>0</v>
      </c>
      <c r="S67" s="98">
        <f t="shared" si="24"/>
        <v>0</v>
      </c>
      <c r="T67" s="489">
        <f t="shared" si="24"/>
        <v>0</v>
      </c>
      <c r="U67" s="97">
        <f t="shared" si="24"/>
        <v>0</v>
      </c>
      <c r="V67" s="99">
        <f t="shared" si="24"/>
        <v>0</v>
      </c>
    </row>
    <row r="68" spans="1:23" ht="15.75" hidden="1" thickBot="1">
      <c r="B68" s="55"/>
      <c r="C68" s="2"/>
      <c r="D68" s="764" t="s">
        <v>343</v>
      </c>
      <c r="E68" s="764"/>
      <c r="F68" s="406"/>
      <c r="G68" s="406"/>
      <c r="H68" s="582"/>
      <c r="I68" s="471">
        <f>SUM(J68:V68)</f>
        <v>0</v>
      </c>
      <c r="J68" s="75"/>
      <c r="K68" s="1"/>
      <c r="L68" s="1"/>
      <c r="M68" s="1"/>
      <c r="N68" s="81"/>
      <c r="O68" s="552"/>
      <c r="P68" s="541">
        <f t="shared" si="4"/>
        <v>0</v>
      </c>
      <c r="Q68" s="447"/>
      <c r="R68" s="1"/>
      <c r="S68" s="81"/>
      <c r="T68" s="490"/>
      <c r="U68" s="42"/>
      <c r="V68" s="44"/>
      <c r="W68" s="21"/>
    </row>
    <row r="69" spans="1:23" ht="15.75" hidden="1" thickBot="1">
      <c r="B69" s="55"/>
      <c r="C69" s="2"/>
      <c r="D69" s="764" t="s">
        <v>344</v>
      </c>
      <c r="E69" s="764"/>
      <c r="F69" s="406"/>
      <c r="G69" s="406"/>
      <c r="H69" s="582"/>
      <c r="I69" s="471">
        <f>SUM(J69:V69)</f>
        <v>0</v>
      </c>
      <c r="J69" s="75"/>
      <c r="K69" s="1"/>
      <c r="L69" s="1"/>
      <c r="M69" s="1"/>
      <c r="N69" s="81"/>
      <c r="O69" s="552"/>
      <c r="P69" s="541">
        <f t="shared" si="4"/>
        <v>0</v>
      </c>
      <c r="Q69" s="447"/>
      <c r="R69" s="1"/>
      <c r="S69" s="81"/>
      <c r="T69" s="490"/>
      <c r="U69" s="42"/>
      <c r="V69" s="44"/>
    </row>
    <row r="70" spans="1:23" ht="15.75" hidden="1" thickBot="1">
      <c r="B70" s="55"/>
      <c r="C70" s="2"/>
      <c r="D70" s="764" t="s">
        <v>345</v>
      </c>
      <c r="E70" s="764"/>
      <c r="F70" s="406"/>
      <c r="G70" s="406"/>
      <c r="H70" s="582"/>
      <c r="I70" s="471">
        <f>SUM(J70:V70)</f>
        <v>0</v>
      </c>
      <c r="J70" s="75"/>
      <c r="K70" s="1"/>
      <c r="L70" s="1"/>
      <c r="M70" s="1"/>
      <c r="N70" s="81"/>
      <c r="O70" s="552"/>
      <c r="P70" s="541">
        <f t="shared" ref="P70:P133" si="25">SUM(J70:O70)</f>
        <v>0</v>
      </c>
      <c r="Q70" s="447"/>
      <c r="R70" s="1"/>
      <c r="S70" s="81"/>
      <c r="T70" s="490"/>
      <c r="U70" s="42"/>
      <c r="V70" s="44"/>
    </row>
    <row r="71" spans="1:23" s="18" customFormat="1" ht="15.75" hidden="1" thickBot="1">
      <c r="A71" s="127" t="s">
        <v>218</v>
      </c>
      <c r="B71" s="92" t="s">
        <v>657</v>
      </c>
      <c r="C71" s="769" t="s">
        <v>219</v>
      </c>
      <c r="D71" s="770"/>
      <c r="E71" s="770"/>
      <c r="F71" s="399">
        <f>F72+F73+F74+F75</f>
        <v>0</v>
      </c>
      <c r="G71" s="399">
        <f>G72+G73+G74+G75</f>
        <v>0</v>
      </c>
      <c r="H71" s="575">
        <f>H72+H73+H74+H75</f>
        <v>0</v>
      </c>
      <c r="I71" s="462">
        <f>I72+I73+I74+I75</f>
        <v>0</v>
      </c>
      <c r="J71" s="94">
        <f t="shared" ref="J71:V71" si="26">J72+J73+J74+J75</f>
        <v>0</v>
      </c>
      <c r="K71" s="95">
        <f t="shared" si="26"/>
        <v>0</v>
      </c>
      <c r="L71" s="95">
        <f t="shared" si="26"/>
        <v>0</v>
      </c>
      <c r="M71" s="95">
        <f t="shared" si="26"/>
        <v>0</v>
      </c>
      <c r="N71" s="98">
        <f t="shared" si="26"/>
        <v>0</v>
      </c>
      <c r="O71" s="550">
        <f t="shared" si="26"/>
        <v>0</v>
      </c>
      <c r="P71" s="539">
        <f t="shared" si="25"/>
        <v>0</v>
      </c>
      <c r="Q71" s="445">
        <f t="shared" si="26"/>
        <v>0</v>
      </c>
      <c r="R71" s="95">
        <f t="shared" si="26"/>
        <v>0</v>
      </c>
      <c r="S71" s="98">
        <f t="shared" si="26"/>
        <v>0</v>
      </c>
      <c r="T71" s="489">
        <f t="shared" si="26"/>
        <v>0</v>
      </c>
      <c r="U71" s="97">
        <f t="shared" si="26"/>
        <v>0</v>
      </c>
      <c r="V71" s="99">
        <f t="shared" si="26"/>
        <v>0</v>
      </c>
    </row>
    <row r="72" spans="1:23" ht="15.75" hidden="1" thickBot="1">
      <c r="B72" s="55"/>
      <c r="C72" s="2"/>
      <c r="D72" s="764" t="s">
        <v>835</v>
      </c>
      <c r="E72" s="764"/>
      <c r="F72" s="406"/>
      <c r="G72" s="406"/>
      <c r="H72" s="582"/>
      <c r="I72" s="471">
        <f>SUM(J72:V72)</f>
        <v>0</v>
      </c>
      <c r="J72" s="75"/>
      <c r="K72" s="1"/>
      <c r="L72" s="1"/>
      <c r="M72" s="1"/>
      <c r="N72" s="81"/>
      <c r="O72" s="552"/>
      <c r="P72" s="541">
        <f t="shared" si="25"/>
        <v>0</v>
      </c>
      <c r="Q72" s="447"/>
      <c r="R72" s="1"/>
      <c r="S72" s="81"/>
      <c r="T72" s="490"/>
      <c r="U72" s="42"/>
      <c r="V72" s="44"/>
    </row>
    <row r="73" spans="1:23" ht="15.75" hidden="1" thickBot="1">
      <c r="B73" s="55"/>
      <c r="C73" s="2"/>
      <c r="D73" s="764" t="s">
        <v>346</v>
      </c>
      <c r="E73" s="764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81"/>
      <c r="O73" s="552"/>
      <c r="P73" s="541">
        <f t="shared" si="25"/>
        <v>0</v>
      </c>
      <c r="Q73" s="447"/>
      <c r="R73" s="1"/>
      <c r="S73" s="81"/>
      <c r="T73" s="490"/>
      <c r="U73" s="42"/>
      <c r="V73" s="44"/>
    </row>
    <row r="74" spans="1:23" ht="15.75" hidden="1" thickBot="1">
      <c r="B74" s="55"/>
      <c r="C74" s="2"/>
      <c r="D74" s="764" t="s">
        <v>836</v>
      </c>
      <c r="E74" s="764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81"/>
      <c r="O74" s="552"/>
      <c r="P74" s="541">
        <f t="shared" si="25"/>
        <v>0</v>
      </c>
      <c r="Q74" s="447"/>
      <c r="R74" s="1"/>
      <c r="S74" s="81"/>
      <c r="T74" s="490"/>
      <c r="U74" s="42"/>
      <c r="V74" s="44"/>
    </row>
    <row r="75" spans="1:23" ht="15.75" hidden="1" thickBot="1">
      <c r="B75" s="55"/>
      <c r="C75" s="2"/>
      <c r="D75" s="764" t="s">
        <v>834</v>
      </c>
      <c r="E75" s="764"/>
      <c r="F75" s="406"/>
      <c r="G75" s="406"/>
      <c r="H75" s="582"/>
      <c r="I75" s="471">
        <f>SUM(J75:V75)</f>
        <v>0</v>
      </c>
      <c r="J75" s="75"/>
      <c r="K75" s="1"/>
      <c r="L75" s="1"/>
      <c r="M75" s="1"/>
      <c r="N75" s="81"/>
      <c r="O75" s="552"/>
      <c r="P75" s="541">
        <f t="shared" si="25"/>
        <v>0</v>
      </c>
      <c r="Q75" s="447"/>
      <c r="R75" s="1"/>
      <c r="S75" s="81"/>
      <c r="T75" s="490"/>
      <c r="U75" s="42"/>
      <c r="V75" s="44"/>
    </row>
    <row r="76" spans="1:23" ht="15.75" thickBot="1">
      <c r="B76" s="100" t="s">
        <v>220</v>
      </c>
      <c r="C76" s="773" t="s">
        <v>221</v>
      </c>
      <c r="D76" s="774"/>
      <c r="E76" s="774"/>
      <c r="F76" s="402">
        <f>F77+F80+F84+F85+F96+F107+F118+F121+F133+F134+F135+F136+F147</f>
        <v>0</v>
      </c>
      <c r="G76" s="402">
        <f>G77+G80+G84+G85+G96+G107+G118+G121+G133+G134+G135+G136+G147</f>
        <v>0</v>
      </c>
      <c r="H76" s="578">
        <f>H77+H80+H84+H85+H96+H107+H118+H121+H133+H134+H135+H136+H147</f>
        <v>0</v>
      </c>
      <c r="I76" s="465">
        <f>I77+I80+I84+I85+I96+I107+I118+I121+I133+I134+I135+I136+I147</f>
        <v>0</v>
      </c>
      <c r="J76" s="86">
        <f t="shared" ref="J76:V76" si="27">J77+J80+J84+J85+J96+J107+J118+J121+J133+J134+J135+J136+J147</f>
        <v>0</v>
      </c>
      <c r="K76" s="87">
        <f t="shared" si="27"/>
        <v>0</v>
      </c>
      <c r="L76" s="87">
        <f t="shared" si="27"/>
        <v>0</v>
      </c>
      <c r="M76" s="87">
        <f t="shared" si="27"/>
        <v>0</v>
      </c>
      <c r="N76" s="90">
        <f t="shared" si="27"/>
        <v>0</v>
      </c>
      <c r="O76" s="547">
        <f t="shared" si="27"/>
        <v>0</v>
      </c>
      <c r="P76" s="536">
        <f t="shared" si="25"/>
        <v>0</v>
      </c>
      <c r="Q76" s="442">
        <f t="shared" si="27"/>
        <v>0</v>
      </c>
      <c r="R76" s="87">
        <f t="shared" si="27"/>
        <v>0</v>
      </c>
      <c r="S76" s="90">
        <f t="shared" si="27"/>
        <v>0</v>
      </c>
      <c r="T76" s="486">
        <f t="shared" si="27"/>
        <v>0</v>
      </c>
      <c r="U76" s="89">
        <f t="shared" si="27"/>
        <v>0</v>
      </c>
      <c r="V76" s="91">
        <f t="shared" si="27"/>
        <v>0</v>
      </c>
    </row>
    <row r="77" spans="1:23" s="41" customFormat="1" ht="15.75" hidden="1" thickBot="1">
      <c r="A77" s="127" t="s">
        <v>222</v>
      </c>
      <c r="B77" s="125" t="s">
        <v>658</v>
      </c>
      <c r="C77" s="775" t="s">
        <v>223</v>
      </c>
      <c r="D77" s="776"/>
      <c r="E77" s="776"/>
      <c r="F77" s="407">
        <f>F78+F79</f>
        <v>0</v>
      </c>
      <c r="G77" s="407">
        <f>G78+G79</f>
        <v>0</v>
      </c>
      <c r="H77" s="583">
        <f>H78+H79</f>
        <v>0</v>
      </c>
      <c r="I77" s="472">
        <f>I78+I79</f>
        <v>0</v>
      </c>
      <c r="J77" s="171">
        <f t="shared" ref="J77:V77" si="28">J78+J79</f>
        <v>0</v>
      </c>
      <c r="K77" s="133">
        <f t="shared" si="28"/>
        <v>0</v>
      </c>
      <c r="L77" s="133">
        <f t="shared" si="28"/>
        <v>0</v>
      </c>
      <c r="M77" s="133">
        <f t="shared" si="28"/>
        <v>0</v>
      </c>
      <c r="N77" s="134">
        <f t="shared" si="28"/>
        <v>0</v>
      </c>
      <c r="O77" s="553">
        <f t="shared" si="28"/>
        <v>0</v>
      </c>
      <c r="P77" s="542">
        <f t="shared" si="25"/>
        <v>0</v>
      </c>
      <c r="Q77" s="448">
        <f t="shared" si="28"/>
        <v>0</v>
      </c>
      <c r="R77" s="133">
        <f t="shared" si="28"/>
        <v>0</v>
      </c>
      <c r="S77" s="134">
        <f t="shared" si="28"/>
        <v>0</v>
      </c>
      <c r="T77" s="558">
        <f t="shared" si="28"/>
        <v>0</v>
      </c>
      <c r="U77" s="132">
        <f t="shared" si="28"/>
        <v>0</v>
      </c>
      <c r="V77" s="135">
        <f t="shared" si="28"/>
        <v>0</v>
      </c>
    </row>
    <row r="78" spans="1:23" ht="15.75" hidden="1" thickBot="1">
      <c r="B78" s="55"/>
      <c r="C78" s="2"/>
      <c r="D78" s="764" t="s">
        <v>347</v>
      </c>
      <c r="E78" s="764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81"/>
      <c r="O78" s="552"/>
      <c r="P78" s="541">
        <f t="shared" si="25"/>
        <v>0</v>
      </c>
      <c r="Q78" s="447"/>
      <c r="R78" s="1"/>
      <c r="S78" s="81"/>
      <c r="T78" s="490"/>
      <c r="U78" s="42"/>
      <c r="V78" s="44"/>
    </row>
    <row r="79" spans="1:23" ht="15.75" hidden="1" thickBot="1">
      <c r="B79" s="55"/>
      <c r="C79" s="2"/>
      <c r="D79" s="764" t="s">
        <v>348</v>
      </c>
      <c r="E79" s="764"/>
      <c r="F79" s="406"/>
      <c r="G79" s="406"/>
      <c r="H79" s="582"/>
      <c r="I79" s="471">
        <f>SUM(J79:V79)</f>
        <v>0</v>
      </c>
      <c r="J79" s="75"/>
      <c r="K79" s="1"/>
      <c r="L79" s="1"/>
      <c r="M79" s="1"/>
      <c r="N79" s="81"/>
      <c r="O79" s="552"/>
      <c r="P79" s="541">
        <f t="shared" si="25"/>
        <v>0</v>
      </c>
      <c r="Q79" s="447"/>
      <c r="R79" s="1"/>
      <c r="S79" s="81"/>
      <c r="T79" s="490"/>
      <c r="U79" s="42"/>
      <c r="V79" s="44"/>
    </row>
    <row r="80" spans="1:23" ht="15.75" hidden="1" thickBot="1">
      <c r="B80" s="125" t="s">
        <v>837</v>
      </c>
      <c r="C80" s="775" t="s">
        <v>838</v>
      </c>
      <c r="D80" s="776"/>
      <c r="E80" s="776"/>
      <c r="F80" s="407">
        <f>F81+F82+F83</f>
        <v>0</v>
      </c>
      <c r="G80" s="407">
        <f>G81+G82+G83</f>
        <v>0</v>
      </c>
      <c r="H80" s="583">
        <f>H81+H82+H83</f>
        <v>0</v>
      </c>
      <c r="I80" s="472">
        <f>I81+I82+I83</f>
        <v>0</v>
      </c>
      <c r="J80" s="171">
        <f t="shared" ref="J80:V80" si="29">J81+J82+J83</f>
        <v>0</v>
      </c>
      <c r="K80" s="133">
        <f t="shared" si="29"/>
        <v>0</v>
      </c>
      <c r="L80" s="133">
        <f t="shared" si="29"/>
        <v>0</v>
      </c>
      <c r="M80" s="133">
        <f t="shared" si="29"/>
        <v>0</v>
      </c>
      <c r="N80" s="134">
        <f t="shared" si="29"/>
        <v>0</v>
      </c>
      <c r="O80" s="553">
        <f t="shared" si="29"/>
        <v>0</v>
      </c>
      <c r="P80" s="542">
        <f t="shared" si="25"/>
        <v>0</v>
      </c>
      <c r="Q80" s="448">
        <f t="shared" si="29"/>
        <v>0</v>
      </c>
      <c r="R80" s="133">
        <f t="shared" si="29"/>
        <v>0</v>
      </c>
      <c r="S80" s="134">
        <f t="shared" si="29"/>
        <v>0</v>
      </c>
      <c r="T80" s="558">
        <f t="shared" si="29"/>
        <v>0</v>
      </c>
      <c r="U80" s="132">
        <f t="shared" si="29"/>
        <v>0</v>
      </c>
      <c r="V80" s="135">
        <f t="shared" si="29"/>
        <v>0</v>
      </c>
    </row>
    <row r="81" spans="1:22" s="209" customFormat="1" ht="15.75" hidden="1" thickBot="1">
      <c r="A81" s="127" t="s">
        <v>877</v>
      </c>
      <c r="B81" s="189" t="s">
        <v>878</v>
      </c>
      <c r="C81" s="202"/>
      <c r="D81" s="260" t="s">
        <v>963</v>
      </c>
      <c r="E81" s="285"/>
      <c r="F81" s="398"/>
      <c r="G81" s="398"/>
      <c r="H81" s="574"/>
      <c r="I81" s="461">
        <f>SUM(J81:V81)</f>
        <v>0</v>
      </c>
      <c r="J81" s="199"/>
      <c r="K81" s="193"/>
      <c r="L81" s="193"/>
      <c r="M81" s="193"/>
      <c r="N81" s="194"/>
      <c r="O81" s="549"/>
      <c r="P81" s="538">
        <f t="shared" si="25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>
      <c r="A82" s="127" t="s">
        <v>224</v>
      </c>
      <c r="B82" s="189" t="s">
        <v>659</v>
      </c>
      <c r="C82" s="202"/>
      <c r="D82" s="260" t="s">
        <v>225</v>
      </c>
      <c r="E82" s="285"/>
      <c r="F82" s="398"/>
      <c r="G82" s="398"/>
      <c r="H82" s="574"/>
      <c r="I82" s="461">
        <f>SUM(J82:V82)</f>
        <v>0</v>
      </c>
      <c r="J82" s="199"/>
      <c r="K82" s="193"/>
      <c r="L82" s="193"/>
      <c r="M82" s="193"/>
      <c r="N82" s="194"/>
      <c r="O82" s="549"/>
      <c r="P82" s="538">
        <f t="shared" si="25"/>
        <v>0</v>
      </c>
      <c r="Q82" s="444"/>
      <c r="R82" s="193"/>
      <c r="S82" s="194"/>
      <c r="T82" s="492"/>
      <c r="U82" s="192"/>
      <c r="V82" s="195"/>
    </row>
    <row r="83" spans="1:22" s="209" customFormat="1" ht="15.75" hidden="1" thickBot="1">
      <c r="A83" s="127" t="s">
        <v>226</v>
      </c>
      <c r="B83" s="189" t="s">
        <v>660</v>
      </c>
      <c r="C83" s="202"/>
      <c r="D83" s="260" t="s">
        <v>227</v>
      </c>
      <c r="E83" s="285"/>
      <c r="F83" s="398"/>
      <c r="G83" s="398"/>
      <c r="H83" s="574"/>
      <c r="I83" s="461">
        <f>SUM(J83:V83)</f>
        <v>0</v>
      </c>
      <c r="J83" s="199"/>
      <c r="K83" s="193"/>
      <c r="L83" s="193"/>
      <c r="M83" s="193"/>
      <c r="N83" s="194"/>
      <c r="O83" s="549"/>
      <c r="P83" s="538">
        <f t="shared" si="25"/>
        <v>0</v>
      </c>
      <c r="Q83" s="444"/>
      <c r="R83" s="193"/>
      <c r="S83" s="194"/>
      <c r="T83" s="492"/>
      <c r="U83" s="192"/>
      <c r="V83" s="195"/>
    </row>
    <row r="84" spans="1:22" s="41" customFormat="1" ht="27.75" hidden="1" customHeight="1">
      <c r="A84" s="127" t="s">
        <v>228</v>
      </c>
      <c r="B84" s="108" t="s">
        <v>661</v>
      </c>
      <c r="C84" s="820" t="s">
        <v>353</v>
      </c>
      <c r="D84" s="821"/>
      <c r="E84" s="821"/>
      <c r="F84" s="408"/>
      <c r="G84" s="408"/>
      <c r="H84" s="584"/>
      <c r="I84" s="473">
        <f>SUM(J84:V84)</f>
        <v>0</v>
      </c>
      <c r="J84" s="110"/>
      <c r="K84" s="111"/>
      <c r="L84" s="111"/>
      <c r="M84" s="111"/>
      <c r="N84" s="114"/>
      <c r="O84" s="554"/>
      <c r="P84" s="543">
        <f t="shared" si="25"/>
        <v>0</v>
      </c>
      <c r="Q84" s="449"/>
      <c r="R84" s="111"/>
      <c r="S84" s="114"/>
      <c r="T84" s="491"/>
      <c r="U84" s="113"/>
      <c r="V84" s="115"/>
    </row>
    <row r="85" spans="1:22" s="41" customFormat="1" ht="15.75" hidden="1" thickBot="1">
      <c r="A85" s="127" t="s">
        <v>229</v>
      </c>
      <c r="B85" s="108" t="s">
        <v>662</v>
      </c>
      <c r="C85" s="820" t="s">
        <v>804</v>
      </c>
      <c r="D85" s="821"/>
      <c r="E85" s="821"/>
      <c r="F85" s="408">
        <f>F86+F87+F88+F89+F90+F91+F92+F93+F94+F95</f>
        <v>0</v>
      </c>
      <c r="G85" s="408">
        <f>G86+G87+G88+G89+G90+G91+G92+G93+G94+G95</f>
        <v>0</v>
      </c>
      <c r="H85" s="584">
        <f>H86+H87+H88+H89+H90+H91+H92+H93+H94+H95</f>
        <v>0</v>
      </c>
      <c r="I85" s="473">
        <f>I86+I87+I88+I89+I90+I91+I92+I93+I94+I95</f>
        <v>0</v>
      </c>
      <c r="J85" s="110">
        <f t="shared" ref="J85:V85" si="30">J86+J87+J88+J89+J90+J91+J92+J93+J94+J95</f>
        <v>0</v>
      </c>
      <c r="K85" s="111">
        <f t="shared" si="30"/>
        <v>0</v>
      </c>
      <c r="L85" s="111">
        <f t="shared" si="30"/>
        <v>0</v>
      </c>
      <c r="M85" s="111">
        <f t="shared" si="30"/>
        <v>0</v>
      </c>
      <c r="N85" s="114">
        <f t="shared" si="30"/>
        <v>0</v>
      </c>
      <c r="O85" s="554">
        <f t="shared" si="30"/>
        <v>0</v>
      </c>
      <c r="P85" s="543">
        <f t="shared" si="25"/>
        <v>0</v>
      </c>
      <c r="Q85" s="449">
        <f t="shared" si="30"/>
        <v>0</v>
      </c>
      <c r="R85" s="111">
        <f t="shared" si="30"/>
        <v>0</v>
      </c>
      <c r="S85" s="114">
        <f t="shared" si="30"/>
        <v>0</v>
      </c>
      <c r="T85" s="491">
        <f t="shared" si="30"/>
        <v>0</v>
      </c>
      <c r="U85" s="113">
        <f t="shared" si="30"/>
        <v>0</v>
      </c>
      <c r="V85" s="115">
        <f t="shared" si="30"/>
        <v>0</v>
      </c>
    </row>
    <row r="86" spans="1:22" ht="15.75" hidden="1" thickBot="1">
      <c r="B86" s="55"/>
      <c r="C86" s="2"/>
      <c r="D86" s="764" t="s">
        <v>370</v>
      </c>
      <c r="E86" s="764"/>
      <c r="F86" s="406"/>
      <c r="G86" s="406"/>
      <c r="H86" s="582"/>
      <c r="I86" s="471">
        <f t="shared" ref="I86:I95" si="31">SUM(J86:V86)</f>
        <v>0</v>
      </c>
      <c r="J86" s="75"/>
      <c r="K86" s="1"/>
      <c r="L86" s="1"/>
      <c r="M86" s="1"/>
      <c r="N86" s="81"/>
      <c r="O86" s="552"/>
      <c r="P86" s="541">
        <f t="shared" si="25"/>
        <v>0</v>
      </c>
      <c r="Q86" s="447"/>
      <c r="R86" s="1"/>
      <c r="S86" s="81"/>
      <c r="T86" s="490"/>
      <c r="U86" s="42"/>
      <c r="V86" s="44"/>
    </row>
    <row r="87" spans="1:22" ht="15.75" hidden="1" thickBot="1">
      <c r="B87" s="55"/>
      <c r="C87" s="2"/>
      <c r="D87" s="764" t="s">
        <v>506</v>
      </c>
      <c r="E87" s="764"/>
      <c r="F87" s="406"/>
      <c r="G87" s="406"/>
      <c r="H87" s="582"/>
      <c r="I87" s="471">
        <f t="shared" si="31"/>
        <v>0</v>
      </c>
      <c r="J87" s="75"/>
      <c r="K87" s="1"/>
      <c r="L87" s="1"/>
      <c r="M87" s="1"/>
      <c r="N87" s="81"/>
      <c r="O87" s="552"/>
      <c r="P87" s="541">
        <f t="shared" si="25"/>
        <v>0</v>
      </c>
      <c r="Q87" s="447"/>
      <c r="R87" s="1"/>
      <c r="S87" s="81"/>
      <c r="T87" s="490"/>
      <c r="U87" s="42"/>
      <c r="V87" s="44"/>
    </row>
    <row r="88" spans="1:22" ht="15.75" hidden="1" thickBot="1">
      <c r="B88" s="55"/>
      <c r="C88" s="2"/>
      <c r="D88" s="764" t="s">
        <v>507</v>
      </c>
      <c r="E88" s="764"/>
      <c r="F88" s="406"/>
      <c r="G88" s="406"/>
      <c r="H88" s="582"/>
      <c r="I88" s="471">
        <f t="shared" si="31"/>
        <v>0</v>
      </c>
      <c r="J88" s="75"/>
      <c r="K88" s="1"/>
      <c r="L88" s="1"/>
      <c r="M88" s="1"/>
      <c r="N88" s="81"/>
      <c r="O88" s="552"/>
      <c r="P88" s="541">
        <f t="shared" si="25"/>
        <v>0</v>
      </c>
      <c r="Q88" s="447"/>
      <c r="R88" s="1"/>
      <c r="S88" s="81"/>
      <c r="T88" s="490"/>
      <c r="U88" s="42"/>
      <c r="V88" s="44"/>
    </row>
    <row r="89" spans="1:22" ht="15.75" hidden="1" thickBot="1">
      <c r="B89" s="55"/>
      <c r="C89" s="2"/>
      <c r="D89" s="764" t="s">
        <v>508</v>
      </c>
      <c r="E89" s="764"/>
      <c r="F89" s="406"/>
      <c r="G89" s="406"/>
      <c r="H89" s="582"/>
      <c r="I89" s="471">
        <f t="shared" si="31"/>
        <v>0</v>
      </c>
      <c r="J89" s="75"/>
      <c r="K89" s="1"/>
      <c r="L89" s="1"/>
      <c r="M89" s="1"/>
      <c r="N89" s="81"/>
      <c r="O89" s="552"/>
      <c r="P89" s="541">
        <f t="shared" si="25"/>
        <v>0</v>
      </c>
      <c r="Q89" s="447"/>
      <c r="R89" s="1"/>
      <c r="S89" s="81"/>
      <c r="T89" s="490"/>
      <c r="U89" s="42"/>
      <c r="V89" s="44"/>
    </row>
    <row r="90" spans="1:22" ht="15.75" hidden="1" thickBot="1">
      <c r="B90" s="55"/>
      <c r="C90" s="2"/>
      <c r="D90" s="764" t="s">
        <v>509</v>
      </c>
      <c r="E90" s="764"/>
      <c r="F90" s="406"/>
      <c r="G90" s="406"/>
      <c r="H90" s="582"/>
      <c r="I90" s="471">
        <f t="shared" si="31"/>
        <v>0</v>
      </c>
      <c r="J90" s="75"/>
      <c r="K90" s="1"/>
      <c r="L90" s="1"/>
      <c r="M90" s="1"/>
      <c r="N90" s="81"/>
      <c r="O90" s="552"/>
      <c r="P90" s="541">
        <f t="shared" si="25"/>
        <v>0</v>
      </c>
      <c r="Q90" s="447"/>
      <c r="R90" s="1"/>
      <c r="S90" s="81"/>
      <c r="T90" s="490"/>
      <c r="U90" s="42"/>
      <c r="V90" s="44"/>
    </row>
    <row r="91" spans="1:22" ht="15.75" hidden="1" thickBot="1">
      <c r="B91" s="55"/>
      <c r="C91" s="2"/>
      <c r="D91" s="764" t="s">
        <v>510</v>
      </c>
      <c r="E91" s="764"/>
      <c r="F91" s="406"/>
      <c r="G91" s="406"/>
      <c r="H91" s="582"/>
      <c r="I91" s="471">
        <f t="shared" si="31"/>
        <v>0</v>
      </c>
      <c r="J91" s="75"/>
      <c r="K91" s="1"/>
      <c r="L91" s="1"/>
      <c r="M91" s="1"/>
      <c r="N91" s="81"/>
      <c r="O91" s="552"/>
      <c r="P91" s="541">
        <f t="shared" si="25"/>
        <v>0</v>
      </c>
      <c r="Q91" s="447"/>
      <c r="R91" s="1"/>
      <c r="S91" s="81"/>
      <c r="T91" s="490"/>
      <c r="U91" s="42"/>
      <c r="V91" s="44"/>
    </row>
    <row r="92" spans="1:22" ht="25.5" hidden="1" customHeight="1">
      <c r="B92" s="55"/>
      <c r="C92" s="2"/>
      <c r="D92" s="735" t="s">
        <v>511</v>
      </c>
      <c r="E92" s="735"/>
      <c r="F92" s="409"/>
      <c r="G92" s="409"/>
      <c r="H92" s="585"/>
      <c r="I92" s="474">
        <f t="shared" si="31"/>
        <v>0</v>
      </c>
      <c r="J92" s="75"/>
      <c r="K92" s="1"/>
      <c r="L92" s="1"/>
      <c r="M92" s="1"/>
      <c r="N92" s="81"/>
      <c r="O92" s="552"/>
      <c r="P92" s="541">
        <f t="shared" si="25"/>
        <v>0</v>
      </c>
      <c r="Q92" s="447"/>
      <c r="R92" s="1"/>
      <c r="S92" s="81"/>
      <c r="T92" s="490"/>
      <c r="U92" s="42"/>
      <c r="V92" s="44"/>
    </row>
    <row r="93" spans="1:22" ht="15.75" hidden="1" thickBot="1">
      <c r="B93" s="55"/>
      <c r="C93" s="2"/>
      <c r="D93" s="764" t="s">
        <v>805</v>
      </c>
      <c r="E93" s="764"/>
      <c r="F93" s="406"/>
      <c r="G93" s="406"/>
      <c r="H93" s="582"/>
      <c r="I93" s="471">
        <f t="shared" si="31"/>
        <v>0</v>
      </c>
      <c r="J93" s="75"/>
      <c r="K93" s="1"/>
      <c r="L93" s="1"/>
      <c r="M93" s="1"/>
      <c r="N93" s="81"/>
      <c r="O93" s="552"/>
      <c r="P93" s="541">
        <f t="shared" si="25"/>
        <v>0</v>
      </c>
      <c r="Q93" s="447"/>
      <c r="R93" s="1"/>
      <c r="S93" s="81"/>
      <c r="T93" s="490"/>
      <c r="U93" s="42"/>
      <c r="V93" s="44"/>
    </row>
    <row r="94" spans="1:22" ht="25.5" hidden="1" customHeight="1">
      <c r="B94" s="55"/>
      <c r="C94" s="2"/>
      <c r="D94" s="735" t="s">
        <v>512</v>
      </c>
      <c r="E94" s="735"/>
      <c r="F94" s="409"/>
      <c r="G94" s="409"/>
      <c r="H94" s="585"/>
      <c r="I94" s="474">
        <f t="shared" si="31"/>
        <v>0</v>
      </c>
      <c r="J94" s="75"/>
      <c r="K94" s="1"/>
      <c r="L94" s="1"/>
      <c r="M94" s="1"/>
      <c r="N94" s="81"/>
      <c r="O94" s="552"/>
      <c r="P94" s="541">
        <f t="shared" si="25"/>
        <v>0</v>
      </c>
      <c r="Q94" s="447"/>
      <c r="R94" s="1"/>
      <c r="S94" s="81"/>
      <c r="T94" s="490"/>
      <c r="U94" s="42"/>
      <c r="V94" s="44"/>
    </row>
    <row r="95" spans="1:22" ht="25.5" hidden="1" customHeight="1">
      <c r="B95" s="55"/>
      <c r="C95" s="2"/>
      <c r="D95" s="735" t="s">
        <v>513</v>
      </c>
      <c r="E95" s="735"/>
      <c r="F95" s="409"/>
      <c r="G95" s="409"/>
      <c r="H95" s="585"/>
      <c r="I95" s="474">
        <f t="shared" si="31"/>
        <v>0</v>
      </c>
      <c r="J95" s="75"/>
      <c r="K95" s="1"/>
      <c r="L95" s="1"/>
      <c r="M95" s="1"/>
      <c r="N95" s="81"/>
      <c r="O95" s="552"/>
      <c r="P95" s="541">
        <f t="shared" si="25"/>
        <v>0</v>
      </c>
      <c r="Q95" s="447"/>
      <c r="R95" s="1"/>
      <c r="S95" s="81"/>
      <c r="T95" s="490"/>
      <c r="U95" s="42"/>
      <c r="V95" s="44"/>
    </row>
    <row r="96" spans="1:22" s="41" customFormat="1" ht="15" hidden="1" customHeight="1">
      <c r="A96" s="127" t="s">
        <v>230</v>
      </c>
      <c r="B96" s="108" t="s">
        <v>663</v>
      </c>
      <c r="C96" s="820" t="s">
        <v>806</v>
      </c>
      <c r="D96" s="821"/>
      <c r="E96" s="821"/>
      <c r="F96" s="408">
        <f>F97+F98+F99+F100+F101+F102+F103+F104+F105+F106</f>
        <v>0</v>
      </c>
      <c r="G96" s="408">
        <f>G97+G98+G99+G100+G101+G102+G103+G104+G105+G106</f>
        <v>0</v>
      </c>
      <c r="H96" s="584">
        <f>H97+H98+H99+H100+H101+H102+H103+H104+H105+H106</f>
        <v>0</v>
      </c>
      <c r="I96" s="473">
        <f>I97+I98+I99+I100+I101+I102+I103+I104+I105+I106</f>
        <v>0</v>
      </c>
      <c r="J96" s="110">
        <f t="shared" ref="J96:V96" si="32">J97+J98+J99+J100+J101+J102+J103+J104+J105+J106</f>
        <v>0</v>
      </c>
      <c r="K96" s="111">
        <f t="shared" si="32"/>
        <v>0</v>
      </c>
      <c r="L96" s="111">
        <f t="shared" si="32"/>
        <v>0</v>
      </c>
      <c r="M96" s="111">
        <f t="shared" si="32"/>
        <v>0</v>
      </c>
      <c r="N96" s="114">
        <f t="shared" si="32"/>
        <v>0</v>
      </c>
      <c r="O96" s="554">
        <f t="shared" si="32"/>
        <v>0</v>
      </c>
      <c r="P96" s="543">
        <f t="shared" si="25"/>
        <v>0</v>
      </c>
      <c r="Q96" s="449">
        <f t="shared" si="32"/>
        <v>0</v>
      </c>
      <c r="R96" s="111">
        <f t="shared" si="32"/>
        <v>0</v>
      </c>
      <c r="S96" s="114">
        <f t="shared" si="32"/>
        <v>0</v>
      </c>
      <c r="T96" s="491">
        <f t="shared" si="32"/>
        <v>0</v>
      </c>
      <c r="U96" s="113">
        <f t="shared" si="32"/>
        <v>0</v>
      </c>
      <c r="V96" s="115">
        <f t="shared" si="32"/>
        <v>0</v>
      </c>
    </row>
    <row r="97" spans="1:22" ht="15.75" hidden="1" thickBot="1">
      <c r="B97" s="55"/>
      <c r="C97" s="2"/>
      <c r="D97" s="764" t="s">
        <v>369</v>
      </c>
      <c r="E97" s="764"/>
      <c r="F97" s="406"/>
      <c r="G97" s="406"/>
      <c r="H97" s="582"/>
      <c r="I97" s="471">
        <f t="shared" ref="I97:I106" si="33">SUM(J97:V97)</f>
        <v>0</v>
      </c>
      <c r="J97" s="75"/>
      <c r="K97" s="1"/>
      <c r="L97" s="1"/>
      <c r="M97" s="1"/>
      <c r="N97" s="81"/>
      <c r="O97" s="552"/>
      <c r="P97" s="541">
        <f t="shared" si="25"/>
        <v>0</v>
      </c>
      <c r="Q97" s="447"/>
      <c r="R97" s="1"/>
      <c r="S97" s="81"/>
      <c r="T97" s="490"/>
      <c r="U97" s="42"/>
      <c r="V97" s="44"/>
    </row>
    <row r="98" spans="1:22" ht="15.75" hidden="1" thickBot="1">
      <c r="B98" s="55"/>
      <c r="C98" s="2"/>
      <c r="D98" s="764" t="s">
        <v>514</v>
      </c>
      <c r="E98" s="764"/>
      <c r="F98" s="406"/>
      <c r="G98" s="406"/>
      <c r="H98" s="582"/>
      <c r="I98" s="471">
        <f t="shared" si="33"/>
        <v>0</v>
      </c>
      <c r="J98" s="75"/>
      <c r="K98" s="1"/>
      <c r="L98" s="1"/>
      <c r="M98" s="1"/>
      <c r="N98" s="81"/>
      <c r="O98" s="552"/>
      <c r="P98" s="541">
        <f t="shared" si="25"/>
        <v>0</v>
      </c>
      <c r="Q98" s="447"/>
      <c r="R98" s="1"/>
      <c r="S98" s="81"/>
      <c r="T98" s="490"/>
      <c r="U98" s="42"/>
      <c r="V98" s="44"/>
    </row>
    <row r="99" spans="1:22" ht="15.75" hidden="1" thickBot="1">
      <c r="B99" s="55"/>
      <c r="C99" s="2"/>
      <c r="D99" s="764" t="s">
        <v>516</v>
      </c>
      <c r="E99" s="764"/>
      <c r="F99" s="406"/>
      <c r="G99" s="406"/>
      <c r="H99" s="582"/>
      <c r="I99" s="471">
        <f t="shared" si="33"/>
        <v>0</v>
      </c>
      <c r="J99" s="75"/>
      <c r="K99" s="1"/>
      <c r="L99" s="1"/>
      <c r="M99" s="1"/>
      <c r="N99" s="81"/>
      <c r="O99" s="552"/>
      <c r="P99" s="541">
        <f t="shared" si="25"/>
        <v>0</v>
      </c>
      <c r="Q99" s="447"/>
      <c r="R99" s="1"/>
      <c r="S99" s="81"/>
      <c r="T99" s="490"/>
      <c r="U99" s="42"/>
      <c r="V99" s="44"/>
    </row>
    <row r="100" spans="1:22" ht="15.75" hidden="1" thickBot="1">
      <c r="B100" s="55"/>
      <c r="C100" s="2"/>
      <c r="D100" s="764" t="s">
        <v>808</v>
      </c>
      <c r="E100" s="764"/>
      <c r="F100" s="406"/>
      <c r="G100" s="406"/>
      <c r="H100" s="582"/>
      <c r="I100" s="471">
        <f t="shared" si="33"/>
        <v>0</v>
      </c>
      <c r="J100" s="75"/>
      <c r="K100" s="1"/>
      <c r="L100" s="1"/>
      <c r="M100" s="1"/>
      <c r="N100" s="81"/>
      <c r="O100" s="552"/>
      <c r="P100" s="541">
        <f t="shared" si="25"/>
        <v>0</v>
      </c>
      <c r="Q100" s="447"/>
      <c r="R100" s="1"/>
      <c r="S100" s="81"/>
      <c r="T100" s="490"/>
      <c r="U100" s="42"/>
      <c r="V100" s="44"/>
    </row>
    <row r="101" spans="1:22" ht="15.75" hidden="1" thickBot="1">
      <c r="B101" s="55"/>
      <c r="C101" s="2"/>
      <c r="D101" s="764" t="s">
        <v>521</v>
      </c>
      <c r="E101" s="764"/>
      <c r="F101" s="406"/>
      <c r="G101" s="406"/>
      <c r="H101" s="582"/>
      <c r="I101" s="471">
        <f t="shared" si="33"/>
        <v>0</v>
      </c>
      <c r="J101" s="75"/>
      <c r="K101" s="1"/>
      <c r="L101" s="1"/>
      <c r="M101" s="1"/>
      <c r="N101" s="81"/>
      <c r="O101" s="552"/>
      <c r="P101" s="541">
        <f t="shared" si="25"/>
        <v>0</v>
      </c>
      <c r="Q101" s="447"/>
      <c r="R101" s="1"/>
      <c r="S101" s="81"/>
      <c r="T101" s="490"/>
      <c r="U101" s="42"/>
      <c r="V101" s="44"/>
    </row>
    <row r="102" spans="1:22" ht="15.75" hidden="1" thickBot="1">
      <c r="B102" s="55"/>
      <c r="C102" s="2"/>
      <c r="D102" s="764" t="s">
        <v>519</v>
      </c>
      <c r="E102" s="764"/>
      <c r="F102" s="406"/>
      <c r="G102" s="406"/>
      <c r="H102" s="582"/>
      <c r="I102" s="471">
        <f t="shared" si="33"/>
        <v>0</v>
      </c>
      <c r="J102" s="75"/>
      <c r="K102" s="1"/>
      <c r="L102" s="1"/>
      <c r="M102" s="1"/>
      <c r="N102" s="81"/>
      <c r="O102" s="552"/>
      <c r="P102" s="541">
        <f t="shared" si="25"/>
        <v>0</v>
      </c>
      <c r="Q102" s="447"/>
      <c r="R102" s="1"/>
      <c r="S102" s="81"/>
      <c r="T102" s="490"/>
      <c r="U102" s="42"/>
      <c r="V102" s="44"/>
    </row>
    <row r="103" spans="1:22" ht="25.5" hidden="1" customHeight="1">
      <c r="B103" s="55"/>
      <c r="C103" s="2"/>
      <c r="D103" s="735" t="s">
        <v>523</v>
      </c>
      <c r="E103" s="735"/>
      <c r="F103" s="409"/>
      <c r="G103" s="409"/>
      <c r="H103" s="585"/>
      <c r="I103" s="474">
        <f t="shared" si="33"/>
        <v>0</v>
      </c>
      <c r="J103" s="75"/>
      <c r="K103" s="1"/>
      <c r="L103" s="1"/>
      <c r="M103" s="1"/>
      <c r="N103" s="81"/>
      <c r="O103" s="552"/>
      <c r="P103" s="541">
        <f t="shared" si="25"/>
        <v>0</v>
      </c>
      <c r="Q103" s="447"/>
      <c r="R103" s="1"/>
      <c r="S103" s="81"/>
      <c r="T103" s="490"/>
      <c r="U103" s="42"/>
      <c r="V103" s="44"/>
    </row>
    <row r="104" spans="1:22" ht="15.75" hidden="1" thickBot="1">
      <c r="B104" s="55"/>
      <c r="C104" s="2"/>
      <c r="D104" s="764" t="s">
        <v>807</v>
      </c>
      <c r="E104" s="764"/>
      <c r="F104" s="406"/>
      <c r="G104" s="406"/>
      <c r="H104" s="582"/>
      <c r="I104" s="471">
        <f t="shared" si="33"/>
        <v>0</v>
      </c>
      <c r="J104" s="75"/>
      <c r="K104" s="1"/>
      <c r="L104" s="1"/>
      <c r="M104" s="1"/>
      <c r="N104" s="81"/>
      <c r="O104" s="552"/>
      <c r="P104" s="541">
        <f t="shared" si="25"/>
        <v>0</v>
      </c>
      <c r="Q104" s="447"/>
      <c r="R104" s="1"/>
      <c r="S104" s="81"/>
      <c r="T104" s="490"/>
      <c r="U104" s="42"/>
      <c r="V104" s="44"/>
    </row>
    <row r="105" spans="1:22" ht="25.5" hidden="1" customHeight="1">
      <c r="B105" s="55"/>
      <c r="C105" s="2"/>
      <c r="D105" s="735" t="s">
        <v>526</v>
      </c>
      <c r="E105" s="735"/>
      <c r="F105" s="409"/>
      <c r="G105" s="409"/>
      <c r="H105" s="585"/>
      <c r="I105" s="474">
        <f t="shared" si="33"/>
        <v>0</v>
      </c>
      <c r="J105" s="75"/>
      <c r="K105" s="1"/>
      <c r="L105" s="1"/>
      <c r="M105" s="1"/>
      <c r="N105" s="81"/>
      <c r="O105" s="552"/>
      <c r="P105" s="541">
        <f t="shared" si="25"/>
        <v>0</v>
      </c>
      <c r="Q105" s="447"/>
      <c r="R105" s="1"/>
      <c r="S105" s="81"/>
      <c r="T105" s="490"/>
      <c r="U105" s="42"/>
      <c r="V105" s="44"/>
    </row>
    <row r="106" spans="1:22" ht="25.5" hidden="1" customHeight="1">
      <c r="B106" s="55"/>
      <c r="C106" s="2"/>
      <c r="D106" s="735" t="s">
        <v>528</v>
      </c>
      <c r="E106" s="735"/>
      <c r="F106" s="409"/>
      <c r="G106" s="409"/>
      <c r="H106" s="585"/>
      <c r="I106" s="474">
        <f t="shared" si="33"/>
        <v>0</v>
      </c>
      <c r="J106" s="75"/>
      <c r="K106" s="1"/>
      <c r="L106" s="1"/>
      <c r="M106" s="1"/>
      <c r="N106" s="81"/>
      <c r="O106" s="552"/>
      <c r="P106" s="541">
        <f t="shared" si="25"/>
        <v>0</v>
      </c>
      <c r="Q106" s="447"/>
      <c r="R106" s="1"/>
      <c r="S106" s="81"/>
      <c r="T106" s="490"/>
      <c r="U106" s="42"/>
      <c r="V106" s="44"/>
    </row>
    <row r="107" spans="1:22" s="41" customFormat="1" ht="15.75" hidden="1" thickBot="1">
      <c r="A107" s="127" t="s">
        <v>231</v>
      </c>
      <c r="B107" s="108" t="s">
        <v>664</v>
      </c>
      <c r="C107" s="777" t="s">
        <v>232</v>
      </c>
      <c r="D107" s="778"/>
      <c r="E107" s="778"/>
      <c r="F107" s="410">
        <f>F108+F109+F110+F111+F112+F113+F114+F115+F116+F117</f>
        <v>0</v>
      </c>
      <c r="G107" s="410">
        <f>G108+G109+G110+G111+G112+G113+G114+G115+G116+G117</f>
        <v>0</v>
      </c>
      <c r="H107" s="586">
        <f>H108+H109+H110+H111+H112+H113+H114+H115+H116+H117</f>
        <v>0</v>
      </c>
      <c r="I107" s="475">
        <f>I108+I109+I110+I111+I112+I113+I114+I115+I116+I117</f>
        <v>0</v>
      </c>
      <c r="J107" s="110">
        <f t="shared" ref="J107:V107" si="34">J108+J109+J110+J111+J112+J113+J114+J115+J116+J117</f>
        <v>0</v>
      </c>
      <c r="K107" s="111">
        <f t="shared" si="34"/>
        <v>0</v>
      </c>
      <c r="L107" s="111">
        <f t="shared" si="34"/>
        <v>0</v>
      </c>
      <c r="M107" s="111">
        <f t="shared" si="34"/>
        <v>0</v>
      </c>
      <c r="N107" s="114">
        <f t="shared" si="34"/>
        <v>0</v>
      </c>
      <c r="O107" s="554">
        <f t="shared" si="34"/>
        <v>0</v>
      </c>
      <c r="P107" s="543">
        <f t="shared" si="25"/>
        <v>0</v>
      </c>
      <c r="Q107" s="449">
        <f t="shared" si="34"/>
        <v>0</v>
      </c>
      <c r="R107" s="111">
        <f t="shared" si="34"/>
        <v>0</v>
      </c>
      <c r="S107" s="114">
        <f t="shared" si="34"/>
        <v>0</v>
      </c>
      <c r="T107" s="491">
        <f t="shared" si="34"/>
        <v>0</v>
      </c>
      <c r="U107" s="113">
        <f t="shared" si="34"/>
        <v>0</v>
      </c>
      <c r="V107" s="115">
        <f t="shared" si="34"/>
        <v>0</v>
      </c>
    </row>
    <row r="108" spans="1:22" ht="15.75" hidden="1" thickBot="1">
      <c r="B108" s="55"/>
      <c r="C108" s="2"/>
      <c r="D108" s="764" t="s">
        <v>368</v>
      </c>
      <c r="E108" s="764"/>
      <c r="F108" s="406"/>
      <c r="G108" s="406"/>
      <c r="H108" s="582"/>
      <c r="I108" s="471">
        <f t="shared" ref="I108:I117" si="35">SUM(J108:V108)</f>
        <v>0</v>
      </c>
      <c r="J108" s="75"/>
      <c r="K108" s="1"/>
      <c r="L108" s="1"/>
      <c r="M108" s="1"/>
      <c r="N108" s="81"/>
      <c r="O108" s="552"/>
      <c r="P108" s="541">
        <f t="shared" si="25"/>
        <v>0</v>
      </c>
      <c r="Q108" s="447"/>
      <c r="R108" s="1"/>
      <c r="S108" s="81"/>
      <c r="T108" s="490"/>
      <c r="U108" s="42"/>
      <c r="V108" s="44"/>
    </row>
    <row r="109" spans="1:22" ht="15.75" hidden="1" thickBot="1">
      <c r="B109" s="55"/>
      <c r="C109" s="2"/>
      <c r="D109" s="764" t="s">
        <v>515</v>
      </c>
      <c r="E109" s="764"/>
      <c r="F109" s="406"/>
      <c r="G109" s="406"/>
      <c r="H109" s="582"/>
      <c r="I109" s="471">
        <f t="shared" si="35"/>
        <v>0</v>
      </c>
      <c r="J109" s="75"/>
      <c r="K109" s="1"/>
      <c r="L109" s="1"/>
      <c r="M109" s="1"/>
      <c r="N109" s="81"/>
      <c r="O109" s="552"/>
      <c r="P109" s="541">
        <f t="shared" si="25"/>
        <v>0</v>
      </c>
      <c r="Q109" s="447"/>
      <c r="R109" s="1"/>
      <c r="S109" s="81"/>
      <c r="T109" s="490"/>
      <c r="U109" s="42"/>
      <c r="V109" s="44"/>
    </row>
    <row r="110" spans="1:22" ht="15.75" hidden="1" thickBot="1">
      <c r="B110" s="55"/>
      <c r="C110" s="2"/>
      <c r="D110" s="764" t="s">
        <v>517</v>
      </c>
      <c r="E110" s="764"/>
      <c r="F110" s="406"/>
      <c r="G110" s="406"/>
      <c r="H110" s="582"/>
      <c r="I110" s="471">
        <f t="shared" si="35"/>
        <v>0</v>
      </c>
      <c r="J110" s="75"/>
      <c r="K110" s="1"/>
      <c r="L110" s="1"/>
      <c r="M110" s="1"/>
      <c r="N110" s="81"/>
      <c r="O110" s="552"/>
      <c r="P110" s="541">
        <f t="shared" si="25"/>
        <v>0</v>
      </c>
      <c r="Q110" s="447"/>
      <c r="R110" s="1"/>
      <c r="S110" s="81"/>
      <c r="T110" s="490"/>
      <c r="U110" s="42"/>
      <c r="V110" s="44"/>
    </row>
    <row r="111" spans="1:22" ht="15.75" hidden="1" thickBot="1">
      <c r="B111" s="55"/>
      <c r="C111" s="2"/>
      <c r="D111" s="764" t="s">
        <v>518</v>
      </c>
      <c r="E111" s="764"/>
      <c r="F111" s="406"/>
      <c r="G111" s="406"/>
      <c r="H111" s="582"/>
      <c r="I111" s="471">
        <f t="shared" si="35"/>
        <v>0</v>
      </c>
      <c r="J111" s="75"/>
      <c r="K111" s="1"/>
      <c r="L111" s="1"/>
      <c r="M111" s="1"/>
      <c r="N111" s="81"/>
      <c r="O111" s="552"/>
      <c r="P111" s="541">
        <f t="shared" si="25"/>
        <v>0</v>
      </c>
      <c r="Q111" s="447"/>
      <c r="R111" s="1"/>
      <c r="S111" s="81"/>
      <c r="T111" s="490"/>
      <c r="U111" s="42"/>
      <c r="V111" s="44"/>
    </row>
    <row r="112" spans="1:22" ht="15.75" hidden="1" thickBot="1">
      <c r="B112" s="55"/>
      <c r="C112" s="2"/>
      <c r="D112" s="764" t="s">
        <v>522</v>
      </c>
      <c r="E112" s="764"/>
      <c r="F112" s="406"/>
      <c r="G112" s="406"/>
      <c r="H112" s="582"/>
      <c r="I112" s="471">
        <f t="shared" si="35"/>
        <v>0</v>
      </c>
      <c r="J112" s="75"/>
      <c r="K112" s="1"/>
      <c r="L112" s="1"/>
      <c r="M112" s="1"/>
      <c r="N112" s="81"/>
      <c r="O112" s="552"/>
      <c r="P112" s="541">
        <f t="shared" si="25"/>
        <v>0</v>
      </c>
      <c r="Q112" s="447"/>
      <c r="R112" s="1"/>
      <c r="S112" s="81"/>
      <c r="T112" s="490"/>
      <c r="U112" s="42"/>
      <c r="V112" s="44"/>
    </row>
    <row r="113" spans="1:22" ht="15.75" hidden="1" thickBot="1">
      <c r="B113" s="55"/>
      <c r="C113" s="2"/>
      <c r="D113" s="764" t="s">
        <v>520</v>
      </c>
      <c r="E113" s="764"/>
      <c r="F113" s="406"/>
      <c r="G113" s="406"/>
      <c r="H113" s="582"/>
      <c r="I113" s="471">
        <f t="shared" si="35"/>
        <v>0</v>
      </c>
      <c r="J113" s="75"/>
      <c r="K113" s="1"/>
      <c r="L113" s="1"/>
      <c r="M113" s="1"/>
      <c r="N113" s="81"/>
      <c r="O113" s="552"/>
      <c r="P113" s="541">
        <f t="shared" si="25"/>
        <v>0</v>
      </c>
      <c r="Q113" s="447"/>
      <c r="R113" s="1"/>
      <c r="S113" s="81"/>
      <c r="T113" s="490"/>
      <c r="U113" s="42"/>
      <c r="V113" s="44"/>
    </row>
    <row r="114" spans="1:22" ht="25.5" hidden="1" customHeight="1">
      <c r="B114" s="55"/>
      <c r="C114" s="2"/>
      <c r="D114" s="735" t="s">
        <v>524</v>
      </c>
      <c r="E114" s="735"/>
      <c r="F114" s="409"/>
      <c r="G114" s="409"/>
      <c r="H114" s="585"/>
      <c r="I114" s="474">
        <f t="shared" si="35"/>
        <v>0</v>
      </c>
      <c r="J114" s="75"/>
      <c r="K114" s="1"/>
      <c r="L114" s="1"/>
      <c r="M114" s="1"/>
      <c r="N114" s="81"/>
      <c r="O114" s="552"/>
      <c r="P114" s="541">
        <f t="shared" si="25"/>
        <v>0</v>
      </c>
      <c r="Q114" s="447"/>
      <c r="R114" s="1"/>
      <c r="S114" s="81"/>
      <c r="T114" s="490"/>
      <c r="U114" s="42"/>
      <c r="V114" s="44"/>
    </row>
    <row r="115" spans="1:22" ht="15.75" hidden="1" thickBot="1">
      <c r="B115" s="55"/>
      <c r="C115" s="2"/>
      <c r="D115" s="764" t="s">
        <v>525</v>
      </c>
      <c r="E115" s="764"/>
      <c r="F115" s="406"/>
      <c r="G115" s="406"/>
      <c r="H115" s="582"/>
      <c r="I115" s="471">
        <f t="shared" si="35"/>
        <v>0</v>
      </c>
      <c r="J115" s="75"/>
      <c r="K115" s="1"/>
      <c r="L115" s="1"/>
      <c r="M115" s="1"/>
      <c r="N115" s="81"/>
      <c r="O115" s="552"/>
      <c r="P115" s="541">
        <f t="shared" si="25"/>
        <v>0</v>
      </c>
      <c r="Q115" s="447"/>
      <c r="R115" s="1"/>
      <c r="S115" s="81"/>
      <c r="T115" s="490"/>
      <c r="U115" s="42"/>
      <c r="V115" s="44"/>
    </row>
    <row r="116" spans="1:22" ht="25.5" hidden="1" customHeight="1">
      <c r="B116" s="55"/>
      <c r="C116" s="2"/>
      <c r="D116" s="735" t="s">
        <v>527</v>
      </c>
      <c r="E116" s="735"/>
      <c r="F116" s="409"/>
      <c r="G116" s="409"/>
      <c r="H116" s="585"/>
      <c r="I116" s="474">
        <f t="shared" si="35"/>
        <v>0</v>
      </c>
      <c r="J116" s="75"/>
      <c r="K116" s="1"/>
      <c r="L116" s="1"/>
      <c r="M116" s="1"/>
      <c r="N116" s="81"/>
      <c r="O116" s="552"/>
      <c r="P116" s="541">
        <f t="shared" si="25"/>
        <v>0</v>
      </c>
      <c r="Q116" s="447"/>
      <c r="R116" s="1"/>
      <c r="S116" s="81"/>
      <c r="T116" s="490"/>
      <c r="U116" s="42"/>
      <c r="V116" s="44"/>
    </row>
    <row r="117" spans="1:22" ht="25.5" hidden="1" customHeight="1">
      <c r="B117" s="55"/>
      <c r="C117" s="2"/>
      <c r="D117" s="735" t="s">
        <v>529</v>
      </c>
      <c r="E117" s="735"/>
      <c r="F117" s="409"/>
      <c r="G117" s="409"/>
      <c r="H117" s="585"/>
      <c r="I117" s="474">
        <f t="shared" si="35"/>
        <v>0</v>
      </c>
      <c r="J117" s="75"/>
      <c r="K117" s="1"/>
      <c r="L117" s="1"/>
      <c r="M117" s="1"/>
      <c r="N117" s="81"/>
      <c r="O117" s="552"/>
      <c r="P117" s="541">
        <f t="shared" si="25"/>
        <v>0</v>
      </c>
      <c r="Q117" s="447"/>
      <c r="R117" s="1"/>
      <c r="S117" s="81"/>
      <c r="T117" s="490"/>
      <c r="U117" s="42"/>
      <c r="V117" s="44"/>
    </row>
    <row r="118" spans="1:22" s="41" customFormat="1" ht="27.75" hidden="1" customHeight="1">
      <c r="A118" s="127" t="s">
        <v>233</v>
      </c>
      <c r="B118" s="108" t="s">
        <v>665</v>
      </c>
      <c r="C118" s="820" t="s">
        <v>809</v>
      </c>
      <c r="D118" s="821"/>
      <c r="E118" s="821"/>
      <c r="F118" s="408">
        <f>F119+F120</f>
        <v>0</v>
      </c>
      <c r="G118" s="408">
        <f>G119+G120</f>
        <v>0</v>
      </c>
      <c r="H118" s="584">
        <f>H119+H120</f>
        <v>0</v>
      </c>
      <c r="I118" s="473">
        <f>I119+I120</f>
        <v>0</v>
      </c>
      <c r="J118" s="110">
        <f t="shared" ref="J118:V118" si="36">J119+J120</f>
        <v>0</v>
      </c>
      <c r="K118" s="111">
        <f t="shared" si="36"/>
        <v>0</v>
      </c>
      <c r="L118" s="111">
        <f t="shared" si="36"/>
        <v>0</v>
      </c>
      <c r="M118" s="111">
        <f t="shared" si="36"/>
        <v>0</v>
      </c>
      <c r="N118" s="114">
        <f t="shared" si="36"/>
        <v>0</v>
      </c>
      <c r="O118" s="554">
        <f t="shared" si="36"/>
        <v>0</v>
      </c>
      <c r="P118" s="543">
        <f t="shared" si="25"/>
        <v>0</v>
      </c>
      <c r="Q118" s="449">
        <f t="shared" si="36"/>
        <v>0</v>
      </c>
      <c r="R118" s="111">
        <f t="shared" si="36"/>
        <v>0</v>
      </c>
      <c r="S118" s="114">
        <f t="shared" si="36"/>
        <v>0</v>
      </c>
      <c r="T118" s="491">
        <f t="shared" si="36"/>
        <v>0</v>
      </c>
      <c r="U118" s="113">
        <f t="shared" si="36"/>
        <v>0</v>
      </c>
      <c r="V118" s="115">
        <f t="shared" si="36"/>
        <v>0</v>
      </c>
    </row>
    <row r="119" spans="1:22" ht="15.75" hidden="1" thickBot="1">
      <c r="B119" s="55"/>
      <c r="C119" s="2"/>
      <c r="D119" s="764" t="s">
        <v>531</v>
      </c>
      <c r="E119" s="764"/>
      <c r="F119" s="406"/>
      <c r="G119" s="406"/>
      <c r="H119" s="582"/>
      <c r="I119" s="471">
        <f>SUM(J119:V119)</f>
        <v>0</v>
      </c>
      <c r="J119" s="75"/>
      <c r="K119" s="1"/>
      <c r="L119" s="1"/>
      <c r="M119" s="1"/>
      <c r="N119" s="81"/>
      <c r="O119" s="552"/>
      <c r="P119" s="541">
        <f t="shared" si="25"/>
        <v>0</v>
      </c>
      <c r="Q119" s="447"/>
      <c r="R119" s="1"/>
      <c r="S119" s="81"/>
      <c r="T119" s="490"/>
      <c r="U119" s="42"/>
      <c r="V119" s="44"/>
    </row>
    <row r="120" spans="1:22" ht="25.5" hidden="1" customHeight="1">
      <c r="B120" s="55"/>
      <c r="C120" s="2"/>
      <c r="D120" s="735" t="s">
        <v>530</v>
      </c>
      <c r="E120" s="735"/>
      <c r="F120" s="409"/>
      <c r="G120" s="409"/>
      <c r="H120" s="585"/>
      <c r="I120" s="474">
        <f>SUM(J120:V120)</f>
        <v>0</v>
      </c>
      <c r="J120" s="75"/>
      <c r="K120" s="1"/>
      <c r="L120" s="1"/>
      <c r="M120" s="1"/>
      <c r="N120" s="81"/>
      <c r="O120" s="552"/>
      <c r="P120" s="541">
        <f t="shared" si="25"/>
        <v>0</v>
      </c>
      <c r="Q120" s="447"/>
      <c r="R120" s="1"/>
      <c r="S120" s="81"/>
      <c r="T120" s="490"/>
      <c r="U120" s="42"/>
      <c r="V120" s="44"/>
    </row>
    <row r="121" spans="1:22" s="41" customFormat="1" ht="15.75" hidden="1" thickBot="1">
      <c r="A121" s="127" t="s">
        <v>234</v>
      </c>
      <c r="B121" s="108" t="s">
        <v>667</v>
      </c>
      <c r="C121" s="820" t="s">
        <v>810</v>
      </c>
      <c r="D121" s="821"/>
      <c r="E121" s="821"/>
      <c r="F121" s="408">
        <f>F122+F123+F124+F125+F126+F127+F128+F129+F130+F131+F132</f>
        <v>0</v>
      </c>
      <c r="G121" s="408">
        <f>G122+G123+G124+G125+G126+G127+G128+G129+G130+G131+G132</f>
        <v>0</v>
      </c>
      <c r="H121" s="584">
        <f>H122+H123+H124+H125+H126+H127+H128+H129+H130+H131+H132</f>
        <v>0</v>
      </c>
      <c r="I121" s="473">
        <f>I122+I123+I124+I125+I126+I127+I128+I129+I130+I131+I132</f>
        <v>0</v>
      </c>
      <c r="J121" s="110">
        <f t="shared" ref="J121:V121" si="37">J122+J123+J124+J125+J126+J127+J128+J129+J130+J131+J132</f>
        <v>0</v>
      </c>
      <c r="K121" s="111">
        <f t="shared" si="37"/>
        <v>0</v>
      </c>
      <c r="L121" s="111">
        <f t="shared" si="37"/>
        <v>0</v>
      </c>
      <c r="M121" s="111">
        <f t="shared" si="37"/>
        <v>0</v>
      </c>
      <c r="N121" s="114">
        <f t="shared" si="37"/>
        <v>0</v>
      </c>
      <c r="O121" s="554">
        <f t="shared" si="37"/>
        <v>0</v>
      </c>
      <c r="P121" s="543">
        <f t="shared" si="25"/>
        <v>0</v>
      </c>
      <c r="Q121" s="449">
        <f t="shared" si="37"/>
        <v>0</v>
      </c>
      <c r="R121" s="111">
        <f t="shared" si="37"/>
        <v>0</v>
      </c>
      <c r="S121" s="114">
        <f t="shared" si="37"/>
        <v>0</v>
      </c>
      <c r="T121" s="491">
        <f t="shared" si="37"/>
        <v>0</v>
      </c>
      <c r="U121" s="113">
        <f t="shared" si="37"/>
        <v>0</v>
      </c>
      <c r="V121" s="115">
        <f t="shared" si="37"/>
        <v>0</v>
      </c>
    </row>
    <row r="122" spans="1:22" ht="15.75" hidden="1" thickBot="1">
      <c r="B122" s="55"/>
      <c r="C122" s="2"/>
      <c r="D122" s="764" t="s">
        <v>354</v>
      </c>
      <c r="E122" s="764"/>
      <c r="F122" s="406"/>
      <c r="G122" s="406"/>
      <c r="H122" s="582"/>
      <c r="I122" s="471">
        <f t="shared" ref="I122:I135" si="38">SUM(J122:V122)</f>
        <v>0</v>
      </c>
      <c r="J122" s="75"/>
      <c r="K122" s="1"/>
      <c r="L122" s="1"/>
      <c r="M122" s="1"/>
      <c r="N122" s="81"/>
      <c r="O122" s="552"/>
      <c r="P122" s="541">
        <f t="shared" si="25"/>
        <v>0</v>
      </c>
      <c r="Q122" s="447"/>
      <c r="R122" s="1"/>
      <c r="S122" s="81"/>
      <c r="T122" s="490"/>
      <c r="U122" s="42"/>
      <c r="V122" s="44"/>
    </row>
    <row r="123" spans="1:22" ht="15.75" hidden="1" thickBot="1">
      <c r="B123" s="55"/>
      <c r="C123" s="2"/>
      <c r="D123" s="764" t="s">
        <v>357</v>
      </c>
      <c r="E123" s="764"/>
      <c r="F123" s="406"/>
      <c r="G123" s="406"/>
      <c r="H123" s="582"/>
      <c r="I123" s="471">
        <f t="shared" si="38"/>
        <v>0</v>
      </c>
      <c r="J123" s="75"/>
      <c r="K123" s="1"/>
      <c r="L123" s="1"/>
      <c r="M123" s="1"/>
      <c r="N123" s="81"/>
      <c r="O123" s="552"/>
      <c r="P123" s="541">
        <f t="shared" si="25"/>
        <v>0</v>
      </c>
      <c r="Q123" s="447"/>
      <c r="R123" s="1"/>
      <c r="S123" s="81"/>
      <c r="T123" s="490"/>
      <c r="U123" s="42"/>
      <c r="V123" s="44"/>
    </row>
    <row r="124" spans="1:22" ht="15.75" hidden="1" thickBot="1">
      <c r="B124" s="55"/>
      <c r="C124" s="2"/>
      <c r="D124" s="764" t="s">
        <v>358</v>
      </c>
      <c r="E124" s="764"/>
      <c r="F124" s="406"/>
      <c r="G124" s="406"/>
      <c r="H124" s="582"/>
      <c r="I124" s="471">
        <f t="shared" si="38"/>
        <v>0</v>
      </c>
      <c r="J124" s="75"/>
      <c r="K124" s="1"/>
      <c r="L124" s="1"/>
      <c r="M124" s="1"/>
      <c r="N124" s="81"/>
      <c r="O124" s="552"/>
      <c r="P124" s="541">
        <f t="shared" si="25"/>
        <v>0</v>
      </c>
      <c r="Q124" s="447"/>
      <c r="R124" s="1"/>
      <c r="S124" s="81"/>
      <c r="T124" s="490"/>
      <c r="U124" s="42"/>
      <c r="V124" s="44"/>
    </row>
    <row r="125" spans="1:22" ht="15.75" hidden="1" thickBot="1">
      <c r="B125" s="55"/>
      <c r="C125" s="2"/>
      <c r="D125" s="764" t="s">
        <v>355</v>
      </c>
      <c r="E125" s="764"/>
      <c r="F125" s="406"/>
      <c r="G125" s="406"/>
      <c r="H125" s="582"/>
      <c r="I125" s="471">
        <f t="shared" si="38"/>
        <v>0</v>
      </c>
      <c r="J125" s="75"/>
      <c r="K125" s="1"/>
      <c r="L125" s="1"/>
      <c r="M125" s="1"/>
      <c r="N125" s="81"/>
      <c r="O125" s="552"/>
      <c r="P125" s="541">
        <f t="shared" si="25"/>
        <v>0</v>
      </c>
      <c r="Q125" s="447"/>
      <c r="R125" s="1"/>
      <c r="S125" s="81"/>
      <c r="T125" s="490"/>
      <c r="U125" s="42"/>
      <c r="V125" s="44"/>
    </row>
    <row r="126" spans="1:22" ht="15.75" hidden="1" thickBot="1">
      <c r="B126" s="55"/>
      <c r="C126" s="2"/>
      <c r="D126" s="764" t="s">
        <v>811</v>
      </c>
      <c r="E126" s="764"/>
      <c r="F126" s="406"/>
      <c r="G126" s="406"/>
      <c r="H126" s="582"/>
      <c r="I126" s="471">
        <f t="shared" si="38"/>
        <v>0</v>
      </c>
      <c r="J126" s="75"/>
      <c r="K126" s="1"/>
      <c r="L126" s="1"/>
      <c r="M126" s="1"/>
      <c r="N126" s="81"/>
      <c r="O126" s="552"/>
      <c r="P126" s="541">
        <f t="shared" si="25"/>
        <v>0</v>
      </c>
      <c r="Q126" s="447"/>
      <c r="R126" s="1"/>
      <c r="S126" s="81"/>
      <c r="T126" s="490"/>
      <c r="U126" s="42"/>
      <c r="V126" s="44"/>
    </row>
    <row r="127" spans="1:22" ht="25.5" hidden="1" customHeight="1">
      <c r="B127" s="55"/>
      <c r="C127" s="2"/>
      <c r="D127" s="735" t="s">
        <v>532</v>
      </c>
      <c r="E127" s="735"/>
      <c r="F127" s="409"/>
      <c r="G127" s="409"/>
      <c r="H127" s="585"/>
      <c r="I127" s="474">
        <f t="shared" si="38"/>
        <v>0</v>
      </c>
      <c r="J127" s="75"/>
      <c r="K127" s="1"/>
      <c r="L127" s="1"/>
      <c r="M127" s="1"/>
      <c r="N127" s="81"/>
      <c r="O127" s="552"/>
      <c r="P127" s="541">
        <f t="shared" si="25"/>
        <v>0</v>
      </c>
      <c r="Q127" s="447"/>
      <c r="R127" s="1"/>
      <c r="S127" s="81"/>
      <c r="T127" s="490"/>
      <c r="U127" s="42"/>
      <c r="V127" s="44"/>
    </row>
    <row r="128" spans="1:22" ht="25.5" hidden="1" customHeight="1">
      <c r="B128" s="55"/>
      <c r="C128" s="2"/>
      <c r="D128" s="735" t="s">
        <v>533</v>
      </c>
      <c r="E128" s="735"/>
      <c r="F128" s="409"/>
      <c r="G128" s="409"/>
      <c r="H128" s="585"/>
      <c r="I128" s="474">
        <f t="shared" si="38"/>
        <v>0</v>
      </c>
      <c r="J128" s="75"/>
      <c r="K128" s="1"/>
      <c r="L128" s="1"/>
      <c r="M128" s="1"/>
      <c r="N128" s="81"/>
      <c r="O128" s="552"/>
      <c r="P128" s="541">
        <f t="shared" si="25"/>
        <v>0</v>
      </c>
      <c r="Q128" s="447"/>
      <c r="R128" s="1"/>
      <c r="S128" s="81"/>
      <c r="T128" s="490"/>
      <c r="U128" s="42"/>
      <c r="V128" s="44"/>
    </row>
    <row r="129" spans="1:22" ht="15.75" hidden="1" thickBot="1">
      <c r="B129" s="55"/>
      <c r="C129" s="2"/>
      <c r="D129" s="764" t="s">
        <v>364</v>
      </c>
      <c r="E129" s="764"/>
      <c r="F129" s="406"/>
      <c r="G129" s="406"/>
      <c r="H129" s="582"/>
      <c r="I129" s="471">
        <f t="shared" si="38"/>
        <v>0</v>
      </c>
      <c r="J129" s="75"/>
      <c r="K129" s="1"/>
      <c r="L129" s="1"/>
      <c r="M129" s="1"/>
      <c r="N129" s="81"/>
      <c r="O129" s="552"/>
      <c r="P129" s="541">
        <f t="shared" si="25"/>
        <v>0</v>
      </c>
      <c r="Q129" s="447"/>
      <c r="R129" s="1"/>
      <c r="S129" s="81"/>
      <c r="T129" s="490"/>
      <c r="U129" s="42"/>
      <c r="V129" s="44"/>
    </row>
    <row r="130" spans="1:22" ht="15.75" hidden="1" thickBot="1">
      <c r="B130" s="55"/>
      <c r="C130" s="2"/>
      <c r="D130" s="764" t="s">
        <v>356</v>
      </c>
      <c r="E130" s="764"/>
      <c r="F130" s="406"/>
      <c r="G130" s="406"/>
      <c r="H130" s="582"/>
      <c r="I130" s="471">
        <f t="shared" si="38"/>
        <v>0</v>
      </c>
      <c r="J130" s="75"/>
      <c r="K130" s="1"/>
      <c r="L130" s="1"/>
      <c r="M130" s="1"/>
      <c r="N130" s="81"/>
      <c r="O130" s="552"/>
      <c r="P130" s="541">
        <f t="shared" si="25"/>
        <v>0</v>
      </c>
      <c r="Q130" s="447"/>
      <c r="R130" s="1"/>
      <c r="S130" s="81"/>
      <c r="T130" s="490"/>
      <c r="U130" s="42"/>
      <c r="V130" s="44"/>
    </row>
    <row r="131" spans="1:22" ht="25.5" hidden="1" customHeight="1">
      <c r="B131" s="55"/>
      <c r="C131" s="2"/>
      <c r="D131" s="735" t="s">
        <v>534</v>
      </c>
      <c r="E131" s="735"/>
      <c r="F131" s="409"/>
      <c r="G131" s="409"/>
      <c r="H131" s="585"/>
      <c r="I131" s="474">
        <f t="shared" si="38"/>
        <v>0</v>
      </c>
      <c r="J131" s="75"/>
      <c r="K131" s="1"/>
      <c r="L131" s="1"/>
      <c r="M131" s="1"/>
      <c r="N131" s="81"/>
      <c r="O131" s="552"/>
      <c r="P131" s="541">
        <f t="shared" si="25"/>
        <v>0</v>
      </c>
      <c r="Q131" s="447"/>
      <c r="R131" s="1"/>
      <c r="S131" s="81"/>
      <c r="T131" s="490"/>
      <c r="U131" s="42"/>
      <c r="V131" s="44"/>
    </row>
    <row r="132" spans="1:22" ht="15.75" hidden="1" thickBot="1">
      <c r="B132" s="55"/>
      <c r="C132" s="2"/>
      <c r="D132" s="764" t="s">
        <v>535</v>
      </c>
      <c r="E132" s="764"/>
      <c r="F132" s="406"/>
      <c r="G132" s="406"/>
      <c r="H132" s="582"/>
      <c r="I132" s="471">
        <f t="shared" si="38"/>
        <v>0</v>
      </c>
      <c r="J132" s="75"/>
      <c r="K132" s="1"/>
      <c r="L132" s="1"/>
      <c r="M132" s="1"/>
      <c r="N132" s="81"/>
      <c r="O132" s="552"/>
      <c r="P132" s="541">
        <f t="shared" si="25"/>
        <v>0</v>
      </c>
      <c r="Q132" s="447"/>
      <c r="R132" s="1"/>
      <c r="S132" s="81"/>
      <c r="T132" s="490"/>
      <c r="U132" s="42"/>
      <c r="V132" s="44"/>
    </row>
    <row r="133" spans="1:22" s="41" customFormat="1" ht="15.75" hidden="1" thickBot="1">
      <c r="A133" s="127" t="s">
        <v>235</v>
      </c>
      <c r="B133" s="108" t="s">
        <v>666</v>
      </c>
      <c r="C133" s="777" t="s">
        <v>236</v>
      </c>
      <c r="D133" s="778"/>
      <c r="E133" s="778"/>
      <c r="F133" s="410"/>
      <c r="G133" s="410"/>
      <c r="H133" s="586"/>
      <c r="I133" s="475">
        <f t="shared" si="38"/>
        <v>0</v>
      </c>
      <c r="J133" s="110"/>
      <c r="K133" s="111"/>
      <c r="L133" s="111"/>
      <c r="M133" s="111"/>
      <c r="N133" s="114"/>
      <c r="O133" s="554"/>
      <c r="P133" s="543">
        <f t="shared" si="25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>
      <c r="A134" s="127" t="s">
        <v>237</v>
      </c>
      <c r="B134" s="108" t="s">
        <v>668</v>
      </c>
      <c r="C134" s="777" t="s">
        <v>238</v>
      </c>
      <c r="D134" s="778"/>
      <c r="E134" s="778"/>
      <c r="F134" s="410"/>
      <c r="G134" s="410"/>
      <c r="H134" s="586"/>
      <c r="I134" s="475">
        <f t="shared" si="38"/>
        <v>0</v>
      </c>
      <c r="J134" s="110"/>
      <c r="K134" s="111"/>
      <c r="L134" s="111"/>
      <c r="M134" s="111"/>
      <c r="N134" s="114"/>
      <c r="O134" s="554"/>
      <c r="P134" s="543">
        <f t="shared" ref="P134:P197" si="39">SUM(J134:O134)</f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>
      <c r="A135" s="127" t="s">
        <v>239</v>
      </c>
      <c r="B135" s="108" t="s">
        <v>669</v>
      </c>
      <c r="C135" s="777" t="s">
        <v>240</v>
      </c>
      <c r="D135" s="778"/>
      <c r="E135" s="778"/>
      <c r="F135" s="410"/>
      <c r="G135" s="410"/>
      <c r="H135" s="586"/>
      <c r="I135" s="475">
        <f t="shared" si="38"/>
        <v>0</v>
      </c>
      <c r="J135" s="110"/>
      <c r="K135" s="111"/>
      <c r="L135" s="111"/>
      <c r="M135" s="111"/>
      <c r="N135" s="114"/>
      <c r="O135" s="554"/>
      <c r="P135" s="543">
        <f t="shared" si="39"/>
        <v>0</v>
      </c>
      <c r="Q135" s="449"/>
      <c r="R135" s="111"/>
      <c r="S135" s="114"/>
      <c r="T135" s="491"/>
      <c r="U135" s="113"/>
      <c r="V135" s="115"/>
    </row>
    <row r="136" spans="1:22" s="41" customFormat="1" ht="15.75" hidden="1" thickBot="1">
      <c r="A136" s="127" t="s">
        <v>241</v>
      </c>
      <c r="B136" s="108" t="s">
        <v>670</v>
      </c>
      <c r="C136" s="777" t="s">
        <v>242</v>
      </c>
      <c r="D136" s="778"/>
      <c r="E136" s="778"/>
      <c r="F136" s="410">
        <f>F137+F138+F139+F140+F141+F142+F143+F144+F145+F146</f>
        <v>0</v>
      </c>
      <c r="G136" s="410">
        <f>G137+G138+G139+G140+G141+G142+G143+G144+G145+G146</f>
        <v>0</v>
      </c>
      <c r="H136" s="586">
        <f>H137+H138+H139+H140+H141+H142+H143+H144+H145+H146</f>
        <v>0</v>
      </c>
      <c r="I136" s="475">
        <f>I137+I138+I139+I140+I141+I142+I143+I144+I145+I146</f>
        <v>0</v>
      </c>
      <c r="J136" s="110">
        <f t="shared" ref="J136:V136" si="40">J137+J138+J139+J140+J141+J142+J143+J144+J145+J146</f>
        <v>0</v>
      </c>
      <c r="K136" s="111">
        <f t="shared" si="40"/>
        <v>0</v>
      </c>
      <c r="L136" s="111">
        <f t="shared" si="40"/>
        <v>0</v>
      </c>
      <c r="M136" s="111">
        <f t="shared" si="40"/>
        <v>0</v>
      </c>
      <c r="N136" s="114">
        <f t="shared" si="40"/>
        <v>0</v>
      </c>
      <c r="O136" s="554">
        <f t="shared" si="40"/>
        <v>0</v>
      </c>
      <c r="P136" s="543">
        <f t="shared" si="39"/>
        <v>0</v>
      </c>
      <c r="Q136" s="449">
        <f t="shared" si="40"/>
        <v>0</v>
      </c>
      <c r="R136" s="111">
        <f t="shared" si="40"/>
        <v>0</v>
      </c>
      <c r="S136" s="114">
        <f t="shared" si="40"/>
        <v>0</v>
      </c>
      <c r="T136" s="491">
        <f t="shared" si="40"/>
        <v>0</v>
      </c>
      <c r="U136" s="113">
        <f t="shared" si="40"/>
        <v>0</v>
      </c>
      <c r="V136" s="115">
        <f t="shared" si="40"/>
        <v>0</v>
      </c>
    </row>
    <row r="137" spans="1:22" ht="15.75" hidden="1" thickBot="1">
      <c r="B137" s="55"/>
      <c r="C137" s="2"/>
      <c r="D137" s="764" t="s">
        <v>359</v>
      </c>
      <c r="E137" s="764"/>
      <c r="F137" s="406"/>
      <c r="G137" s="406"/>
      <c r="H137" s="582"/>
      <c r="I137" s="471">
        <f t="shared" ref="I137:I147" si="41">SUM(J137:V137)</f>
        <v>0</v>
      </c>
      <c r="J137" s="75"/>
      <c r="K137" s="1"/>
      <c r="L137" s="1"/>
      <c r="M137" s="1"/>
      <c r="N137" s="81"/>
      <c r="O137" s="552"/>
      <c r="P137" s="541">
        <f t="shared" si="39"/>
        <v>0</v>
      </c>
      <c r="Q137" s="447"/>
      <c r="R137" s="1"/>
      <c r="S137" s="81"/>
      <c r="T137" s="490"/>
      <c r="U137" s="42"/>
      <c r="V137" s="44"/>
    </row>
    <row r="138" spans="1:22" ht="15.75" hidden="1" thickBot="1">
      <c r="B138" s="55"/>
      <c r="C138" s="2"/>
      <c r="D138" s="764" t="s">
        <v>360</v>
      </c>
      <c r="E138" s="764"/>
      <c r="F138" s="406"/>
      <c r="G138" s="406"/>
      <c r="H138" s="582"/>
      <c r="I138" s="471">
        <f t="shared" si="41"/>
        <v>0</v>
      </c>
      <c r="J138" s="75"/>
      <c r="K138" s="1"/>
      <c r="L138" s="1"/>
      <c r="M138" s="1"/>
      <c r="N138" s="81"/>
      <c r="O138" s="552"/>
      <c r="P138" s="541">
        <f t="shared" si="39"/>
        <v>0</v>
      </c>
      <c r="Q138" s="447"/>
      <c r="R138" s="1"/>
      <c r="S138" s="81"/>
      <c r="T138" s="490"/>
      <c r="U138" s="42"/>
      <c r="V138" s="44"/>
    </row>
    <row r="139" spans="1:22" ht="15.75" hidden="1" thickBot="1">
      <c r="B139" s="55"/>
      <c r="C139" s="2"/>
      <c r="D139" s="764" t="s">
        <v>361</v>
      </c>
      <c r="E139" s="764"/>
      <c r="F139" s="406"/>
      <c r="G139" s="406"/>
      <c r="H139" s="582"/>
      <c r="I139" s="471">
        <f t="shared" si="41"/>
        <v>0</v>
      </c>
      <c r="J139" s="75"/>
      <c r="K139" s="1"/>
      <c r="L139" s="1"/>
      <c r="M139" s="1"/>
      <c r="N139" s="81"/>
      <c r="O139" s="552"/>
      <c r="P139" s="541">
        <f t="shared" si="39"/>
        <v>0</v>
      </c>
      <c r="Q139" s="447"/>
      <c r="R139" s="1"/>
      <c r="S139" s="81"/>
      <c r="T139" s="490"/>
      <c r="U139" s="42"/>
      <c r="V139" s="44"/>
    </row>
    <row r="140" spans="1:22" ht="15.75" hidden="1" thickBot="1">
      <c r="B140" s="55"/>
      <c r="C140" s="2"/>
      <c r="D140" s="764" t="s">
        <v>362</v>
      </c>
      <c r="E140" s="764"/>
      <c r="F140" s="406"/>
      <c r="G140" s="406"/>
      <c r="H140" s="582"/>
      <c r="I140" s="471">
        <f t="shared" si="41"/>
        <v>0</v>
      </c>
      <c r="J140" s="75"/>
      <c r="K140" s="1"/>
      <c r="L140" s="1"/>
      <c r="M140" s="1"/>
      <c r="N140" s="81"/>
      <c r="O140" s="552"/>
      <c r="P140" s="541">
        <f t="shared" si="39"/>
        <v>0</v>
      </c>
      <c r="Q140" s="447"/>
      <c r="R140" s="1"/>
      <c r="S140" s="81"/>
      <c r="T140" s="490"/>
      <c r="U140" s="42"/>
      <c r="V140" s="44"/>
    </row>
    <row r="141" spans="1:22" ht="15.75" hidden="1" thickBot="1">
      <c r="B141" s="55"/>
      <c r="C141" s="2"/>
      <c r="D141" s="764" t="s">
        <v>363</v>
      </c>
      <c r="E141" s="764"/>
      <c r="F141" s="406"/>
      <c r="G141" s="406"/>
      <c r="H141" s="582"/>
      <c r="I141" s="471">
        <f t="shared" si="41"/>
        <v>0</v>
      </c>
      <c r="J141" s="75"/>
      <c r="K141" s="1"/>
      <c r="L141" s="1"/>
      <c r="M141" s="1"/>
      <c r="N141" s="81"/>
      <c r="O141" s="552"/>
      <c r="P141" s="541">
        <f t="shared" si="39"/>
        <v>0</v>
      </c>
      <c r="Q141" s="447"/>
      <c r="R141" s="1"/>
      <c r="S141" s="81"/>
      <c r="T141" s="490"/>
      <c r="U141" s="42"/>
      <c r="V141" s="44"/>
    </row>
    <row r="142" spans="1:22" ht="25.5" hidden="1" customHeight="1">
      <c r="B142" s="55"/>
      <c r="C142" s="2"/>
      <c r="D142" s="735" t="s">
        <v>536</v>
      </c>
      <c r="E142" s="735"/>
      <c r="F142" s="409"/>
      <c r="G142" s="409"/>
      <c r="H142" s="585"/>
      <c r="I142" s="474">
        <f t="shared" si="41"/>
        <v>0</v>
      </c>
      <c r="J142" s="75"/>
      <c r="K142" s="1"/>
      <c r="L142" s="1"/>
      <c r="M142" s="1"/>
      <c r="N142" s="81"/>
      <c r="O142" s="552"/>
      <c r="P142" s="541">
        <f t="shared" si="39"/>
        <v>0</v>
      </c>
      <c r="Q142" s="447"/>
      <c r="R142" s="1"/>
      <c r="S142" s="81"/>
      <c r="T142" s="490"/>
      <c r="U142" s="42"/>
      <c r="V142" s="44"/>
    </row>
    <row r="143" spans="1:22" ht="25.5" hidden="1" customHeight="1">
      <c r="B143" s="55"/>
      <c r="C143" s="2"/>
      <c r="D143" s="735" t="s">
        <v>539</v>
      </c>
      <c r="E143" s="735"/>
      <c r="F143" s="409"/>
      <c r="G143" s="409"/>
      <c r="H143" s="585"/>
      <c r="I143" s="474">
        <f t="shared" si="41"/>
        <v>0</v>
      </c>
      <c r="J143" s="75"/>
      <c r="K143" s="1"/>
      <c r="L143" s="1"/>
      <c r="M143" s="1"/>
      <c r="N143" s="81"/>
      <c r="O143" s="552"/>
      <c r="P143" s="541">
        <f t="shared" si="39"/>
        <v>0</v>
      </c>
      <c r="Q143" s="447"/>
      <c r="R143" s="1"/>
      <c r="S143" s="81"/>
      <c r="T143" s="490"/>
      <c r="U143" s="42"/>
      <c r="V143" s="44"/>
    </row>
    <row r="144" spans="1:22" ht="15.75" hidden="1" thickBot="1">
      <c r="B144" s="55"/>
      <c r="C144" s="2"/>
      <c r="D144" s="764" t="s">
        <v>365</v>
      </c>
      <c r="E144" s="764"/>
      <c r="F144" s="406"/>
      <c r="G144" s="406"/>
      <c r="H144" s="582"/>
      <c r="I144" s="471">
        <f t="shared" si="41"/>
        <v>0</v>
      </c>
      <c r="J144" s="75"/>
      <c r="K144" s="1"/>
      <c r="L144" s="1"/>
      <c r="M144" s="1"/>
      <c r="N144" s="81"/>
      <c r="O144" s="552"/>
      <c r="P144" s="541">
        <f t="shared" si="39"/>
        <v>0</v>
      </c>
      <c r="Q144" s="447"/>
      <c r="R144" s="1"/>
      <c r="S144" s="81"/>
      <c r="T144" s="490"/>
      <c r="U144" s="42"/>
      <c r="V144" s="44"/>
    </row>
    <row r="145" spans="1:22" ht="25.5" hidden="1" customHeight="1">
      <c r="B145" s="55"/>
      <c r="C145" s="2"/>
      <c r="D145" s="735" t="s">
        <v>542</v>
      </c>
      <c r="E145" s="735"/>
      <c r="F145" s="409"/>
      <c r="G145" s="409"/>
      <c r="H145" s="585"/>
      <c r="I145" s="474">
        <f t="shared" si="41"/>
        <v>0</v>
      </c>
      <c r="J145" s="75"/>
      <c r="K145" s="1"/>
      <c r="L145" s="1"/>
      <c r="M145" s="1"/>
      <c r="N145" s="81"/>
      <c r="O145" s="552"/>
      <c r="P145" s="541">
        <f t="shared" si="39"/>
        <v>0</v>
      </c>
      <c r="Q145" s="447"/>
      <c r="R145" s="1"/>
      <c r="S145" s="81"/>
      <c r="T145" s="490"/>
      <c r="U145" s="42"/>
      <c r="V145" s="44"/>
    </row>
    <row r="146" spans="1:22" ht="15.75" hidden="1" thickBot="1">
      <c r="B146" s="55"/>
      <c r="C146" s="2"/>
      <c r="D146" s="764" t="s">
        <v>543</v>
      </c>
      <c r="E146" s="764"/>
      <c r="F146" s="406"/>
      <c r="G146" s="406"/>
      <c r="H146" s="582"/>
      <c r="I146" s="471">
        <f t="shared" si="41"/>
        <v>0</v>
      </c>
      <c r="J146" s="75"/>
      <c r="K146" s="1"/>
      <c r="L146" s="1"/>
      <c r="M146" s="1"/>
      <c r="N146" s="81"/>
      <c r="O146" s="552"/>
      <c r="P146" s="541">
        <f t="shared" si="39"/>
        <v>0</v>
      </c>
      <c r="Q146" s="447"/>
      <c r="R146" s="1"/>
      <c r="S146" s="81"/>
      <c r="T146" s="490"/>
      <c r="U146" s="42"/>
      <c r="V146" s="44"/>
    </row>
    <row r="147" spans="1:22" s="41" customFormat="1" ht="15.75" hidden="1" thickBot="1">
      <c r="A147" s="127" t="s">
        <v>243</v>
      </c>
      <c r="B147" s="136" t="s">
        <v>671</v>
      </c>
      <c r="C147" s="818" t="s">
        <v>244</v>
      </c>
      <c r="D147" s="819"/>
      <c r="E147" s="819"/>
      <c r="F147" s="411"/>
      <c r="G147" s="411"/>
      <c r="H147" s="587"/>
      <c r="I147" s="476">
        <f t="shared" si="41"/>
        <v>0</v>
      </c>
      <c r="J147" s="110"/>
      <c r="K147" s="111"/>
      <c r="L147" s="111"/>
      <c r="M147" s="111"/>
      <c r="N147" s="114"/>
      <c r="O147" s="554"/>
      <c r="P147" s="543">
        <f t="shared" si="39"/>
        <v>0</v>
      </c>
      <c r="Q147" s="449"/>
      <c r="R147" s="111"/>
      <c r="S147" s="114"/>
      <c r="T147" s="491"/>
      <c r="U147" s="113"/>
      <c r="V147" s="115"/>
    </row>
    <row r="148" spans="1:22" ht="15.75" thickBot="1">
      <c r="B148" s="100" t="s">
        <v>245</v>
      </c>
      <c r="C148" s="773" t="s">
        <v>246</v>
      </c>
      <c r="D148" s="774"/>
      <c r="E148" s="774"/>
      <c r="F148" s="402">
        <f>F149+F150+F153+F154+F155+F156+F157</f>
        <v>0</v>
      </c>
      <c r="G148" s="402">
        <f>G149+G150+G153+G154+G155+G156+G157</f>
        <v>0</v>
      </c>
      <c r="H148" s="578">
        <f>H149+H150+H153+H154+H155+H156+H157</f>
        <v>0</v>
      </c>
      <c r="I148" s="465">
        <f>I149+I150+I153+I154+I155+I156+I157</f>
        <v>0</v>
      </c>
      <c r="J148" s="86">
        <f t="shared" ref="J148:V148" si="42">J149+J150+J153+J154+J155+J156+J157</f>
        <v>0</v>
      </c>
      <c r="K148" s="87">
        <f t="shared" si="42"/>
        <v>0</v>
      </c>
      <c r="L148" s="87">
        <f t="shared" si="42"/>
        <v>0</v>
      </c>
      <c r="M148" s="87">
        <f t="shared" si="42"/>
        <v>0</v>
      </c>
      <c r="N148" s="90">
        <f t="shared" si="42"/>
        <v>0</v>
      </c>
      <c r="O148" s="547">
        <f t="shared" si="42"/>
        <v>0</v>
      </c>
      <c r="P148" s="536">
        <f t="shared" si="39"/>
        <v>0</v>
      </c>
      <c r="Q148" s="442">
        <f t="shared" si="42"/>
        <v>0</v>
      </c>
      <c r="R148" s="87">
        <f t="shared" si="42"/>
        <v>0</v>
      </c>
      <c r="S148" s="90">
        <f t="shared" si="42"/>
        <v>0</v>
      </c>
      <c r="T148" s="486">
        <f t="shared" si="42"/>
        <v>0</v>
      </c>
      <c r="U148" s="89">
        <f t="shared" si="42"/>
        <v>0</v>
      </c>
      <c r="V148" s="91">
        <f t="shared" si="42"/>
        <v>0</v>
      </c>
    </row>
    <row r="149" spans="1:22" s="18" customFormat="1" ht="15.75" hidden="1" thickBot="1">
      <c r="A149" s="127" t="s">
        <v>247</v>
      </c>
      <c r="B149" s="116" t="s">
        <v>672</v>
      </c>
      <c r="C149" s="801" t="s">
        <v>248</v>
      </c>
      <c r="D149" s="802"/>
      <c r="E149" s="802"/>
      <c r="F149" s="397"/>
      <c r="G149" s="397"/>
      <c r="H149" s="573"/>
      <c r="I149" s="460">
        <f>SUM(J149:V149)</f>
        <v>0</v>
      </c>
      <c r="J149" s="94"/>
      <c r="K149" s="95"/>
      <c r="L149" s="95"/>
      <c r="M149" s="95"/>
      <c r="N149" s="98"/>
      <c r="O149" s="550"/>
      <c r="P149" s="539">
        <f t="shared" si="39"/>
        <v>0</v>
      </c>
      <c r="Q149" s="445"/>
      <c r="R149" s="95"/>
      <c r="S149" s="98"/>
      <c r="T149" s="489"/>
      <c r="U149" s="97"/>
      <c r="V149" s="99"/>
    </row>
    <row r="150" spans="1:22" s="18" customFormat="1" ht="15.75" hidden="1" thickBot="1">
      <c r="A150" s="127" t="s">
        <v>249</v>
      </c>
      <c r="B150" s="92" t="s">
        <v>673</v>
      </c>
      <c r="C150" s="769" t="s">
        <v>250</v>
      </c>
      <c r="D150" s="770"/>
      <c r="E150" s="770"/>
      <c r="F150" s="399">
        <f>F151+F152</f>
        <v>0</v>
      </c>
      <c r="G150" s="399">
        <f>G151+G152</f>
        <v>0</v>
      </c>
      <c r="H150" s="575">
        <f>H151+H152</f>
        <v>0</v>
      </c>
      <c r="I150" s="462">
        <f>I151+I152</f>
        <v>0</v>
      </c>
      <c r="J150" s="94">
        <f t="shared" ref="J150:V150" si="43">J151+J152</f>
        <v>0</v>
      </c>
      <c r="K150" s="95">
        <f t="shared" si="43"/>
        <v>0</v>
      </c>
      <c r="L150" s="95">
        <f t="shared" si="43"/>
        <v>0</v>
      </c>
      <c r="M150" s="95">
        <f t="shared" si="43"/>
        <v>0</v>
      </c>
      <c r="N150" s="98">
        <f t="shared" si="43"/>
        <v>0</v>
      </c>
      <c r="O150" s="550">
        <f t="shared" si="43"/>
        <v>0</v>
      </c>
      <c r="P150" s="539">
        <f t="shared" si="39"/>
        <v>0</v>
      </c>
      <c r="Q150" s="445">
        <f t="shared" si="43"/>
        <v>0</v>
      </c>
      <c r="R150" s="95">
        <f t="shared" si="43"/>
        <v>0</v>
      </c>
      <c r="S150" s="98">
        <f t="shared" si="43"/>
        <v>0</v>
      </c>
      <c r="T150" s="489">
        <f t="shared" si="43"/>
        <v>0</v>
      </c>
      <c r="U150" s="97">
        <f t="shared" si="43"/>
        <v>0</v>
      </c>
      <c r="V150" s="99">
        <f t="shared" si="43"/>
        <v>0</v>
      </c>
    </row>
    <row r="151" spans="1:22" ht="15.75" hidden="1" thickBot="1">
      <c r="B151" s="55"/>
      <c r="C151" s="2"/>
      <c r="D151" s="764" t="s">
        <v>250</v>
      </c>
      <c r="E151" s="764"/>
      <c r="F151" s="406"/>
      <c r="G151" s="406"/>
      <c r="H151" s="582"/>
      <c r="I151" s="471">
        <f t="shared" ref="I151:I157" si="44">SUM(J151:V151)</f>
        <v>0</v>
      </c>
      <c r="J151" s="75"/>
      <c r="K151" s="1"/>
      <c r="L151" s="1"/>
      <c r="M151" s="1"/>
      <c r="N151" s="81"/>
      <c r="O151" s="552"/>
      <c r="P151" s="541">
        <f t="shared" si="39"/>
        <v>0</v>
      </c>
      <c r="Q151" s="447"/>
      <c r="R151" s="1"/>
      <c r="S151" s="81"/>
      <c r="T151" s="490"/>
      <c r="U151" s="42"/>
      <c r="V151" s="44"/>
    </row>
    <row r="152" spans="1:22" ht="15.75" hidden="1" thickBot="1">
      <c r="B152" s="55"/>
      <c r="C152" s="2"/>
      <c r="D152" s="764" t="s">
        <v>349</v>
      </c>
      <c r="E152" s="764"/>
      <c r="F152" s="406"/>
      <c r="G152" s="406"/>
      <c r="H152" s="582"/>
      <c r="I152" s="471">
        <f t="shared" si="44"/>
        <v>0</v>
      </c>
      <c r="J152" s="75"/>
      <c r="K152" s="1"/>
      <c r="L152" s="1"/>
      <c r="M152" s="1"/>
      <c r="N152" s="81"/>
      <c r="O152" s="552"/>
      <c r="P152" s="541">
        <f t="shared" si="39"/>
        <v>0</v>
      </c>
      <c r="Q152" s="447"/>
      <c r="R152" s="1"/>
      <c r="S152" s="81"/>
      <c r="T152" s="490"/>
      <c r="U152" s="42"/>
      <c r="V152" s="44"/>
    </row>
    <row r="153" spans="1:22" s="18" customFormat="1" ht="15.75" hidden="1" thickBot="1">
      <c r="A153" s="127" t="s">
        <v>251</v>
      </c>
      <c r="B153" s="92" t="s">
        <v>674</v>
      </c>
      <c r="C153" s="769" t="s">
        <v>252</v>
      </c>
      <c r="D153" s="770"/>
      <c r="E153" s="770"/>
      <c r="F153" s="399"/>
      <c r="G153" s="399"/>
      <c r="H153" s="575"/>
      <c r="I153" s="462">
        <f t="shared" si="44"/>
        <v>0</v>
      </c>
      <c r="J153" s="94"/>
      <c r="K153" s="95"/>
      <c r="L153" s="95"/>
      <c r="M153" s="95"/>
      <c r="N153" s="98"/>
      <c r="O153" s="550"/>
      <c r="P153" s="539">
        <f t="shared" si="39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>
      <c r="A154" s="127" t="s">
        <v>253</v>
      </c>
      <c r="B154" s="92" t="s">
        <v>675</v>
      </c>
      <c r="C154" s="769" t="s">
        <v>254</v>
      </c>
      <c r="D154" s="770"/>
      <c r="E154" s="770"/>
      <c r="F154" s="399"/>
      <c r="G154" s="399"/>
      <c r="H154" s="575"/>
      <c r="I154" s="462">
        <f t="shared" si="44"/>
        <v>0</v>
      </c>
      <c r="J154" s="94"/>
      <c r="K154" s="95"/>
      <c r="L154" s="95"/>
      <c r="M154" s="95"/>
      <c r="N154" s="98"/>
      <c r="O154" s="550"/>
      <c r="P154" s="539">
        <f t="shared" si="39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>
      <c r="A155" s="127" t="s">
        <v>255</v>
      </c>
      <c r="B155" s="92" t="s">
        <v>676</v>
      </c>
      <c r="C155" s="769" t="s">
        <v>256</v>
      </c>
      <c r="D155" s="770"/>
      <c r="E155" s="770"/>
      <c r="F155" s="399"/>
      <c r="G155" s="399"/>
      <c r="H155" s="575"/>
      <c r="I155" s="462">
        <f t="shared" si="44"/>
        <v>0</v>
      </c>
      <c r="J155" s="94"/>
      <c r="K155" s="95"/>
      <c r="L155" s="95"/>
      <c r="M155" s="95"/>
      <c r="N155" s="98"/>
      <c r="O155" s="550"/>
      <c r="P155" s="539">
        <f t="shared" si="39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>
      <c r="A156" s="127" t="s">
        <v>257</v>
      </c>
      <c r="B156" s="92" t="s">
        <v>677</v>
      </c>
      <c r="C156" s="769" t="s">
        <v>258</v>
      </c>
      <c r="D156" s="770"/>
      <c r="E156" s="770"/>
      <c r="F156" s="399"/>
      <c r="G156" s="399"/>
      <c r="H156" s="575"/>
      <c r="I156" s="462">
        <f t="shared" si="44"/>
        <v>0</v>
      </c>
      <c r="J156" s="94"/>
      <c r="K156" s="95"/>
      <c r="L156" s="95"/>
      <c r="M156" s="95"/>
      <c r="N156" s="98"/>
      <c r="O156" s="550"/>
      <c r="P156" s="539">
        <f t="shared" si="39"/>
        <v>0</v>
      </c>
      <c r="Q156" s="445"/>
      <c r="R156" s="95"/>
      <c r="S156" s="98"/>
      <c r="T156" s="489"/>
      <c r="U156" s="97"/>
      <c r="V156" s="99"/>
    </row>
    <row r="157" spans="1:22" s="18" customFormat="1" ht="15.75" hidden="1" thickBot="1">
      <c r="A157" s="127" t="s">
        <v>259</v>
      </c>
      <c r="B157" s="126" t="s">
        <v>678</v>
      </c>
      <c r="C157" s="814" t="s">
        <v>260</v>
      </c>
      <c r="D157" s="815"/>
      <c r="E157" s="815"/>
      <c r="F157" s="412"/>
      <c r="G157" s="412"/>
      <c r="H157" s="588"/>
      <c r="I157" s="477">
        <f t="shared" si="44"/>
        <v>0</v>
      </c>
      <c r="J157" s="94"/>
      <c r="K157" s="95"/>
      <c r="L157" s="95"/>
      <c r="M157" s="95"/>
      <c r="N157" s="98"/>
      <c r="O157" s="550"/>
      <c r="P157" s="539">
        <f t="shared" si="39"/>
        <v>0</v>
      </c>
      <c r="Q157" s="445"/>
      <c r="R157" s="95"/>
      <c r="S157" s="98"/>
      <c r="T157" s="489"/>
      <c r="U157" s="97"/>
      <c r="V157" s="99"/>
    </row>
    <row r="158" spans="1:22" ht="15.75" thickBot="1">
      <c r="B158" s="100" t="s">
        <v>261</v>
      </c>
      <c r="C158" s="773" t="s">
        <v>262</v>
      </c>
      <c r="D158" s="774"/>
      <c r="E158" s="774"/>
      <c r="F158" s="402">
        <f>F159+F160+F161+F162</f>
        <v>0</v>
      </c>
      <c r="G158" s="402">
        <f>G159+G160+G161+G162</f>
        <v>0</v>
      </c>
      <c r="H158" s="578">
        <f>H159+H160+H161+H162</f>
        <v>0</v>
      </c>
      <c r="I158" s="465">
        <f>I159+I160+I161+I162</f>
        <v>0</v>
      </c>
      <c r="J158" s="86">
        <f t="shared" ref="J158:V158" si="45">J159+J160+J161+J162</f>
        <v>0</v>
      </c>
      <c r="K158" s="87">
        <f t="shared" si="45"/>
        <v>0</v>
      </c>
      <c r="L158" s="87">
        <f t="shared" si="45"/>
        <v>0</v>
      </c>
      <c r="M158" s="87">
        <f t="shared" si="45"/>
        <v>0</v>
      </c>
      <c r="N158" s="90">
        <f t="shared" si="45"/>
        <v>0</v>
      </c>
      <c r="O158" s="547">
        <f t="shared" si="45"/>
        <v>0</v>
      </c>
      <c r="P158" s="536">
        <f t="shared" si="39"/>
        <v>0</v>
      </c>
      <c r="Q158" s="442">
        <f t="shared" si="45"/>
        <v>0</v>
      </c>
      <c r="R158" s="87">
        <f t="shared" si="45"/>
        <v>0</v>
      </c>
      <c r="S158" s="90">
        <f t="shared" si="45"/>
        <v>0</v>
      </c>
      <c r="T158" s="486">
        <f t="shared" si="45"/>
        <v>0</v>
      </c>
      <c r="U158" s="89">
        <f t="shared" si="45"/>
        <v>0</v>
      </c>
      <c r="V158" s="91">
        <f t="shared" si="45"/>
        <v>0</v>
      </c>
    </row>
    <row r="159" spans="1:22" s="18" customFormat="1" ht="15.75" hidden="1" thickBot="1">
      <c r="A159" s="127" t="s">
        <v>263</v>
      </c>
      <c r="B159" s="268" t="s">
        <v>679</v>
      </c>
      <c r="C159" s="816" t="s">
        <v>264</v>
      </c>
      <c r="D159" s="817"/>
      <c r="E159" s="817"/>
      <c r="F159" s="413"/>
      <c r="G159" s="413"/>
      <c r="H159" s="589"/>
      <c r="I159" s="478">
        <f>SUM(J159:V159)</f>
        <v>0</v>
      </c>
      <c r="J159" s="272"/>
      <c r="K159" s="273"/>
      <c r="L159" s="273"/>
      <c r="M159" s="273"/>
      <c r="N159" s="274"/>
      <c r="O159" s="555"/>
      <c r="P159" s="544">
        <f t="shared" si="39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>
      <c r="A160" s="127" t="s">
        <v>265</v>
      </c>
      <c r="B160" s="277" t="s">
        <v>680</v>
      </c>
      <c r="C160" s="810" t="s">
        <v>879</v>
      </c>
      <c r="D160" s="811"/>
      <c r="E160" s="811"/>
      <c r="F160" s="414"/>
      <c r="G160" s="414"/>
      <c r="H160" s="590"/>
      <c r="I160" s="479">
        <f>SUM(J160:V160)</f>
        <v>0</v>
      </c>
      <c r="J160" s="272"/>
      <c r="K160" s="273"/>
      <c r="L160" s="273"/>
      <c r="M160" s="273"/>
      <c r="N160" s="274"/>
      <c r="O160" s="555"/>
      <c r="P160" s="544">
        <f t="shared" si="39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>
      <c r="A161" s="127" t="s">
        <v>266</v>
      </c>
      <c r="B161" s="277" t="s">
        <v>681</v>
      </c>
      <c r="C161" s="810" t="s">
        <v>267</v>
      </c>
      <c r="D161" s="811"/>
      <c r="E161" s="811"/>
      <c r="F161" s="414"/>
      <c r="G161" s="414"/>
      <c r="H161" s="590"/>
      <c r="I161" s="479">
        <f>SUM(J161:V161)</f>
        <v>0</v>
      </c>
      <c r="J161" s="272"/>
      <c r="K161" s="273"/>
      <c r="L161" s="273"/>
      <c r="M161" s="273"/>
      <c r="N161" s="274"/>
      <c r="O161" s="555"/>
      <c r="P161" s="544">
        <f t="shared" si="39"/>
        <v>0</v>
      </c>
      <c r="Q161" s="450"/>
      <c r="R161" s="273"/>
      <c r="S161" s="274"/>
      <c r="T161" s="559"/>
      <c r="U161" s="275"/>
      <c r="V161" s="276"/>
    </row>
    <row r="162" spans="1:22" s="18" customFormat="1" ht="15.75" hidden="1" thickBot="1">
      <c r="A162" s="127" t="s">
        <v>268</v>
      </c>
      <c r="B162" s="280" t="s">
        <v>682</v>
      </c>
      <c r="C162" s="812" t="s">
        <v>366</v>
      </c>
      <c r="D162" s="813"/>
      <c r="E162" s="813"/>
      <c r="F162" s="415"/>
      <c r="G162" s="415"/>
      <c r="H162" s="591"/>
      <c r="I162" s="480">
        <f>SUM(J162:V162)</f>
        <v>0</v>
      </c>
      <c r="J162" s="272"/>
      <c r="K162" s="273"/>
      <c r="L162" s="273"/>
      <c r="M162" s="273"/>
      <c r="N162" s="274"/>
      <c r="O162" s="555"/>
      <c r="P162" s="544">
        <f t="shared" si="39"/>
        <v>0</v>
      </c>
      <c r="Q162" s="450"/>
      <c r="R162" s="273"/>
      <c r="S162" s="274"/>
      <c r="T162" s="559"/>
      <c r="U162" s="275"/>
      <c r="V162" s="276"/>
    </row>
    <row r="163" spans="1:22" ht="15.75" thickBot="1">
      <c r="B163" s="100" t="s">
        <v>269</v>
      </c>
      <c r="C163" s="773" t="s">
        <v>270</v>
      </c>
      <c r="D163" s="774"/>
      <c r="E163" s="774"/>
      <c r="F163" s="402">
        <f>F164+F165+F176+F187+F198+F201+F213+F214+F215</f>
        <v>0</v>
      </c>
      <c r="G163" s="402">
        <f>G164+G165+G176+G187+G198+G201+G213+G214+G215</f>
        <v>0</v>
      </c>
      <c r="H163" s="578">
        <f>H164+H165+H176+H187+H198+H201+H213+H214+H215</f>
        <v>0</v>
      </c>
      <c r="I163" s="465">
        <f>I164+I165+I176+I187+I198+I201+I213+I214+I215</f>
        <v>0</v>
      </c>
      <c r="J163" s="86">
        <f t="shared" ref="J163:V163" si="46">J164+J165+J176+J187+J198+J201+J213+J214+J215</f>
        <v>0</v>
      </c>
      <c r="K163" s="87">
        <f t="shared" si="46"/>
        <v>0</v>
      </c>
      <c r="L163" s="87">
        <f t="shared" si="46"/>
        <v>0</v>
      </c>
      <c r="M163" s="87">
        <f t="shared" si="46"/>
        <v>0</v>
      </c>
      <c r="N163" s="90">
        <f t="shared" si="46"/>
        <v>0</v>
      </c>
      <c r="O163" s="547">
        <f t="shared" si="46"/>
        <v>0</v>
      </c>
      <c r="P163" s="536">
        <f t="shared" si="39"/>
        <v>0</v>
      </c>
      <c r="Q163" s="442">
        <f t="shared" si="46"/>
        <v>0</v>
      </c>
      <c r="R163" s="87">
        <f t="shared" si="46"/>
        <v>0</v>
      </c>
      <c r="S163" s="90">
        <f t="shared" si="46"/>
        <v>0</v>
      </c>
      <c r="T163" s="486">
        <f t="shared" si="46"/>
        <v>0</v>
      </c>
      <c r="U163" s="89">
        <f t="shared" si="46"/>
        <v>0</v>
      </c>
      <c r="V163" s="91">
        <f t="shared" si="46"/>
        <v>0</v>
      </c>
    </row>
    <row r="164" spans="1:22" s="18" customFormat="1" ht="25.5" hidden="1" customHeight="1">
      <c r="A164" s="127" t="s">
        <v>271</v>
      </c>
      <c r="B164" s="92" t="s">
        <v>683</v>
      </c>
      <c r="C164" s="733" t="s">
        <v>367</v>
      </c>
      <c r="D164" s="734"/>
      <c r="E164" s="734"/>
      <c r="F164" s="416"/>
      <c r="G164" s="416"/>
      <c r="H164" s="592"/>
      <c r="I164" s="481">
        <f>SUM(J164:V164)</f>
        <v>0</v>
      </c>
      <c r="J164" s="94"/>
      <c r="K164" s="95"/>
      <c r="L164" s="95"/>
      <c r="M164" s="95"/>
      <c r="N164" s="98"/>
      <c r="O164" s="550"/>
      <c r="P164" s="539">
        <f t="shared" si="39"/>
        <v>0</v>
      </c>
      <c r="Q164" s="445"/>
      <c r="R164" s="95"/>
      <c r="S164" s="98"/>
      <c r="T164" s="489"/>
      <c r="U164" s="97"/>
      <c r="V164" s="99"/>
    </row>
    <row r="165" spans="1:22" s="18" customFormat="1" ht="16.350000000000001" hidden="1" customHeight="1">
      <c r="A165" s="127" t="s">
        <v>272</v>
      </c>
      <c r="B165" s="92" t="s">
        <v>684</v>
      </c>
      <c r="C165" s="808" t="s">
        <v>812</v>
      </c>
      <c r="D165" s="809"/>
      <c r="E165" s="809"/>
      <c r="F165" s="416">
        <f>F166+F167+F168+F169+F170+F171+F172+F173+F174+F175</f>
        <v>0</v>
      </c>
      <c r="G165" s="416">
        <f>G166+G167+G168+G169+G170+G171+G172+G173+G174+G175</f>
        <v>0</v>
      </c>
      <c r="H165" s="592">
        <f>H166+H167+H168+H169+H170+H171+H172+H173+H174+H175</f>
        <v>0</v>
      </c>
      <c r="I165" s="481">
        <f>I166+I167+I168+I169+I170+I171+I172+I173+I174+I175</f>
        <v>0</v>
      </c>
      <c r="J165" s="94">
        <f t="shared" ref="J165:V165" si="47">J166+J167+J168+J169+J170+J171+J172+J173+J174+J175</f>
        <v>0</v>
      </c>
      <c r="K165" s="95">
        <f t="shared" si="47"/>
        <v>0</v>
      </c>
      <c r="L165" s="95">
        <f t="shared" si="47"/>
        <v>0</v>
      </c>
      <c r="M165" s="95">
        <f t="shared" si="47"/>
        <v>0</v>
      </c>
      <c r="N165" s="98">
        <f t="shared" si="47"/>
        <v>0</v>
      </c>
      <c r="O165" s="550">
        <f t="shared" si="47"/>
        <v>0</v>
      </c>
      <c r="P165" s="539">
        <f t="shared" si="39"/>
        <v>0</v>
      </c>
      <c r="Q165" s="445">
        <f t="shared" si="47"/>
        <v>0</v>
      </c>
      <c r="R165" s="95">
        <f t="shared" si="47"/>
        <v>0</v>
      </c>
      <c r="S165" s="98">
        <f t="shared" si="47"/>
        <v>0</v>
      </c>
      <c r="T165" s="489">
        <f t="shared" si="47"/>
        <v>0</v>
      </c>
      <c r="U165" s="97">
        <f t="shared" si="47"/>
        <v>0</v>
      </c>
      <c r="V165" s="99">
        <f t="shared" si="47"/>
        <v>0</v>
      </c>
    </row>
    <row r="166" spans="1:22" ht="15.75" hidden="1" thickBot="1">
      <c r="B166" s="55"/>
      <c r="C166" s="2"/>
      <c r="D166" s="764" t="s">
        <v>813</v>
      </c>
      <c r="E166" s="764"/>
      <c r="F166" s="406"/>
      <c r="G166" s="406"/>
      <c r="H166" s="582"/>
      <c r="I166" s="471">
        <f t="shared" ref="I166:I175" si="48">SUM(J166:V166)</f>
        <v>0</v>
      </c>
      <c r="J166" s="75"/>
      <c r="K166" s="1"/>
      <c r="L166" s="1"/>
      <c r="M166" s="1"/>
      <c r="N166" s="81"/>
      <c r="O166" s="552"/>
      <c r="P166" s="541">
        <f t="shared" si="39"/>
        <v>0</v>
      </c>
      <c r="Q166" s="447"/>
      <c r="R166" s="1"/>
      <c r="S166" s="81"/>
      <c r="T166" s="490"/>
      <c r="U166" s="42"/>
      <c r="V166" s="44"/>
    </row>
    <row r="167" spans="1:22" ht="15.75" hidden="1" thickBot="1">
      <c r="B167" s="55"/>
      <c r="C167" s="2"/>
      <c r="D167" s="764" t="s">
        <v>814</v>
      </c>
      <c r="E167" s="764"/>
      <c r="F167" s="406"/>
      <c r="G167" s="406"/>
      <c r="H167" s="582"/>
      <c r="I167" s="471">
        <f t="shared" si="48"/>
        <v>0</v>
      </c>
      <c r="J167" s="75"/>
      <c r="K167" s="1"/>
      <c r="L167" s="1"/>
      <c r="M167" s="1"/>
      <c r="N167" s="81"/>
      <c r="O167" s="552"/>
      <c r="P167" s="541">
        <f t="shared" si="39"/>
        <v>0</v>
      </c>
      <c r="Q167" s="447"/>
      <c r="R167" s="1"/>
      <c r="S167" s="81"/>
      <c r="T167" s="490"/>
      <c r="U167" s="42"/>
      <c r="V167" s="44"/>
    </row>
    <row r="168" spans="1:22" ht="15.75" hidden="1" thickBot="1">
      <c r="B168" s="55"/>
      <c r="C168" s="2"/>
      <c r="D168" s="764" t="s">
        <v>545</v>
      </c>
      <c r="E168" s="764"/>
      <c r="F168" s="406"/>
      <c r="G168" s="406"/>
      <c r="H168" s="582"/>
      <c r="I168" s="471">
        <f t="shared" si="48"/>
        <v>0</v>
      </c>
      <c r="J168" s="75"/>
      <c r="K168" s="1"/>
      <c r="L168" s="1"/>
      <c r="M168" s="1"/>
      <c r="N168" s="81"/>
      <c r="O168" s="552"/>
      <c r="P168" s="541">
        <f t="shared" si="39"/>
        <v>0</v>
      </c>
      <c r="Q168" s="447"/>
      <c r="R168" s="1"/>
      <c r="S168" s="81"/>
      <c r="T168" s="490"/>
      <c r="U168" s="42"/>
      <c r="V168" s="44"/>
    </row>
    <row r="169" spans="1:22" ht="25.5" hidden="1" customHeight="1">
      <c r="B169" s="55"/>
      <c r="C169" s="2"/>
      <c r="D169" s="735" t="s">
        <v>548</v>
      </c>
      <c r="E169" s="735"/>
      <c r="F169" s="409"/>
      <c r="G169" s="409"/>
      <c r="H169" s="585"/>
      <c r="I169" s="474">
        <f t="shared" si="48"/>
        <v>0</v>
      </c>
      <c r="J169" s="75"/>
      <c r="K169" s="1"/>
      <c r="L169" s="1"/>
      <c r="M169" s="1"/>
      <c r="N169" s="81"/>
      <c r="O169" s="552"/>
      <c r="P169" s="541">
        <f t="shared" si="39"/>
        <v>0</v>
      </c>
      <c r="Q169" s="447"/>
      <c r="R169" s="1"/>
      <c r="S169" s="81"/>
      <c r="T169" s="490"/>
      <c r="U169" s="42"/>
      <c r="V169" s="44"/>
    </row>
    <row r="170" spans="1:22" ht="15.75" hidden="1" thickBot="1">
      <c r="B170" s="55"/>
      <c r="C170" s="2"/>
      <c r="D170" s="764" t="s">
        <v>550</v>
      </c>
      <c r="E170" s="764"/>
      <c r="F170" s="406"/>
      <c r="G170" s="406"/>
      <c r="H170" s="582"/>
      <c r="I170" s="471">
        <f t="shared" si="48"/>
        <v>0</v>
      </c>
      <c r="J170" s="75"/>
      <c r="K170" s="1"/>
      <c r="L170" s="1"/>
      <c r="M170" s="1"/>
      <c r="N170" s="81"/>
      <c r="O170" s="552"/>
      <c r="P170" s="541">
        <f t="shared" si="39"/>
        <v>0</v>
      </c>
      <c r="Q170" s="447"/>
      <c r="R170" s="1"/>
      <c r="S170" s="81"/>
      <c r="T170" s="490"/>
      <c r="U170" s="42"/>
      <c r="V170" s="44"/>
    </row>
    <row r="171" spans="1:22" ht="15.75" hidden="1" thickBot="1">
      <c r="B171" s="55"/>
      <c r="C171" s="2"/>
      <c r="D171" s="764" t="s">
        <v>551</v>
      </c>
      <c r="E171" s="764"/>
      <c r="F171" s="406"/>
      <c r="G171" s="406"/>
      <c r="H171" s="582"/>
      <c r="I171" s="471">
        <f t="shared" si="48"/>
        <v>0</v>
      </c>
      <c r="J171" s="75"/>
      <c r="K171" s="1"/>
      <c r="L171" s="1"/>
      <c r="M171" s="1"/>
      <c r="N171" s="81"/>
      <c r="O171" s="552"/>
      <c r="P171" s="541">
        <f t="shared" si="39"/>
        <v>0</v>
      </c>
      <c r="Q171" s="447"/>
      <c r="R171" s="1"/>
      <c r="S171" s="81"/>
      <c r="T171" s="490"/>
      <c r="U171" s="42"/>
      <c r="V171" s="44"/>
    </row>
    <row r="172" spans="1:22" ht="25.5" hidden="1" customHeight="1">
      <c r="B172" s="55"/>
      <c r="C172" s="2"/>
      <c r="D172" s="735" t="s">
        <v>555</v>
      </c>
      <c r="E172" s="735"/>
      <c r="F172" s="409"/>
      <c r="G172" s="409"/>
      <c r="H172" s="585"/>
      <c r="I172" s="474">
        <f t="shared" si="48"/>
        <v>0</v>
      </c>
      <c r="J172" s="75"/>
      <c r="K172" s="1"/>
      <c r="L172" s="1"/>
      <c r="M172" s="1"/>
      <c r="N172" s="81"/>
      <c r="O172" s="552"/>
      <c r="P172" s="541">
        <f t="shared" si="39"/>
        <v>0</v>
      </c>
      <c r="Q172" s="447"/>
      <c r="R172" s="1"/>
      <c r="S172" s="81"/>
      <c r="T172" s="490"/>
      <c r="U172" s="42"/>
      <c r="V172" s="44"/>
    </row>
    <row r="173" spans="1:22" ht="25.5" hidden="1" customHeight="1">
      <c r="B173" s="55"/>
      <c r="C173" s="2"/>
      <c r="D173" s="735" t="s">
        <v>558</v>
      </c>
      <c r="E173" s="735"/>
      <c r="F173" s="409"/>
      <c r="G173" s="409"/>
      <c r="H173" s="585"/>
      <c r="I173" s="474">
        <f t="shared" si="48"/>
        <v>0</v>
      </c>
      <c r="J173" s="75"/>
      <c r="K173" s="1"/>
      <c r="L173" s="1"/>
      <c r="M173" s="1"/>
      <c r="N173" s="81"/>
      <c r="O173" s="552"/>
      <c r="P173" s="541">
        <f t="shared" si="39"/>
        <v>0</v>
      </c>
      <c r="Q173" s="447"/>
      <c r="R173" s="1"/>
      <c r="S173" s="81"/>
      <c r="T173" s="490"/>
      <c r="U173" s="42"/>
      <c r="V173" s="44"/>
    </row>
    <row r="174" spans="1:22" ht="25.5" hidden="1" customHeight="1">
      <c r="B174" s="55"/>
      <c r="C174" s="2"/>
      <c r="D174" s="735" t="s">
        <v>560</v>
      </c>
      <c r="E174" s="735"/>
      <c r="F174" s="409"/>
      <c r="G174" s="409"/>
      <c r="H174" s="585"/>
      <c r="I174" s="474">
        <f t="shared" si="48"/>
        <v>0</v>
      </c>
      <c r="J174" s="75"/>
      <c r="K174" s="1"/>
      <c r="L174" s="1"/>
      <c r="M174" s="1"/>
      <c r="N174" s="81"/>
      <c r="O174" s="552"/>
      <c r="P174" s="541">
        <f t="shared" si="39"/>
        <v>0</v>
      </c>
      <c r="Q174" s="447"/>
      <c r="R174" s="1"/>
      <c r="S174" s="81"/>
      <c r="T174" s="490"/>
      <c r="U174" s="42"/>
      <c r="V174" s="44"/>
    </row>
    <row r="175" spans="1:22" ht="25.5" hidden="1" customHeight="1">
      <c r="B175" s="55"/>
      <c r="C175" s="2"/>
      <c r="D175" s="735" t="s">
        <v>563</v>
      </c>
      <c r="E175" s="735"/>
      <c r="F175" s="409"/>
      <c r="G175" s="409"/>
      <c r="H175" s="585"/>
      <c r="I175" s="474">
        <f t="shared" si="48"/>
        <v>0</v>
      </c>
      <c r="J175" s="75"/>
      <c r="K175" s="1"/>
      <c r="L175" s="1"/>
      <c r="M175" s="1"/>
      <c r="N175" s="81"/>
      <c r="O175" s="552"/>
      <c r="P175" s="541">
        <f t="shared" si="39"/>
        <v>0</v>
      </c>
      <c r="Q175" s="447"/>
      <c r="R175" s="1"/>
      <c r="S175" s="81"/>
      <c r="T175" s="490"/>
      <c r="U175" s="42"/>
      <c r="V175" s="44"/>
    </row>
    <row r="176" spans="1:22" s="18" customFormat="1" ht="25.5" hidden="1" customHeight="1">
      <c r="A176" s="130" t="s">
        <v>273</v>
      </c>
      <c r="B176" s="92" t="s">
        <v>685</v>
      </c>
      <c r="C176" s="808" t="s">
        <v>606</v>
      </c>
      <c r="D176" s="809"/>
      <c r="E176" s="809"/>
      <c r="F176" s="416">
        <f>F177+F178+F179+F180+F181+F182+F183+F184+F185+F186</f>
        <v>0</v>
      </c>
      <c r="G176" s="416">
        <f>G177+G178+G179+G180+G181+G182+G183+G184+G185+G186</f>
        <v>0</v>
      </c>
      <c r="H176" s="592">
        <f>H177+H178+H179+H180+H181+H182+H183+H184+H185+H186</f>
        <v>0</v>
      </c>
      <c r="I176" s="481">
        <f>I177+I178+I179+I180+I181+I182+I183+I184+I185+I186</f>
        <v>0</v>
      </c>
      <c r="J176" s="94">
        <f t="shared" ref="J176:V176" si="49">J177+J178+J179+J180+J181+J182+J183+J184+J185+J186</f>
        <v>0</v>
      </c>
      <c r="K176" s="95">
        <f t="shared" si="49"/>
        <v>0</v>
      </c>
      <c r="L176" s="95">
        <f t="shared" si="49"/>
        <v>0</v>
      </c>
      <c r="M176" s="95">
        <f t="shared" si="49"/>
        <v>0</v>
      </c>
      <c r="N176" s="98">
        <f t="shared" si="49"/>
        <v>0</v>
      </c>
      <c r="O176" s="550">
        <f t="shared" si="49"/>
        <v>0</v>
      </c>
      <c r="P176" s="539">
        <f t="shared" si="39"/>
        <v>0</v>
      </c>
      <c r="Q176" s="445">
        <f t="shared" si="49"/>
        <v>0</v>
      </c>
      <c r="R176" s="95">
        <f t="shared" si="49"/>
        <v>0</v>
      </c>
      <c r="S176" s="98">
        <f t="shared" si="49"/>
        <v>0</v>
      </c>
      <c r="T176" s="489">
        <f t="shared" si="49"/>
        <v>0</v>
      </c>
      <c r="U176" s="97">
        <f t="shared" si="49"/>
        <v>0</v>
      </c>
      <c r="V176" s="99">
        <f t="shared" si="49"/>
        <v>0</v>
      </c>
    </row>
    <row r="177" spans="1:22" ht="15.75" hidden="1" thickBot="1">
      <c r="B177" s="55"/>
      <c r="C177" s="2"/>
      <c r="D177" s="764" t="s">
        <v>815</v>
      </c>
      <c r="E177" s="764"/>
      <c r="F177" s="406"/>
      <c r="G177" s="406"/>
      <c r="H177" s="582"/>
      <c r="I177" s="471">
        <f t="shared" ref="I177:I186" si="50">SUM(J177:V177)</f>
        <v>0</v>
      </c>
      <c r="J177" s="75"/>
      <c r="K177" s="1"/>
      <c r="L177" s="1"/>
      <c r="M177" s="1"/>
      <c r="N177" s="81"/>
      <c r="O177" s="552"/>
      <c r="P177" s="541">
        <f t="shared" si="39"/>
        <v>0</v>
      </c>
      <c r="Q177" s="447"/>
      <c r="R177" s="1"/>
      <c r="S177" s="81"/>
      <c r="T177" s="490"/>
      <c r="U177" s="42"/>
      <c r="V177" s="44"/>
    </row>
    <row r="178" spans="1:22" ht="15.75" hidden="1" thickBot="1">
      <c r="B178" s="55"/>
      <c r="C178" s="2"/>
      <c r="D178" s="764" t="s">
        <v>816</v>
      </c>
      <c r="E178" s="764"/>
      <c r="F178" s="406"/>
      <c r="G178" s="406"/>
      <c r="H178" s="582"/>
      <c r="I178" s="471">
        <f t="shared" si="50"/>
        <v>0</v>
      </c>
      <c r="J178" s="75"/>
      <c r="K178" s="1"/>
      <c r="L178" s="1"/>
      <c r="M178" s="1"/>
      <c r="N178" s="81"/>
      <c r="O178" s="552"/>
      <c r="P178" s="541">
        <f t="shared" si="39"/>
        <v>0</v>
      </c>
      <c r="Q178" s="447"/>
      <c r="R178" s="1"/>
      <c r="S178" s="81"/>
      <c r="T178" s="490"/>
      <c r="U178" s="42"/>
      <c r="V178" s="44"/>
    </row>
    <row r="179" spans="1:22" ht="15.75" hidden="1" thickBot="1">
      <c r="B179" s="55"/>
      <c r="C179" s="2"/>
      <c r="D179" s="764" t="s">
        <v>546</v>
      </c>
      <c r="E179" s="764"/>
      <c r="F179" s="406"/>
      <c r="G179" s="406"/>
      <c r="H179" s="582"/>
      <c r="I179" s="471">
        <f t="shared" si="50"/>
        <v>0</v>
      </c>
      <c r="J179" s="75"/>
      <c r="K179" s="1"/>
      <c r="L179" s="1"/>
      <c r="M179" s="1"/>
      <c r="N179" s="81"/>
      <c r="O179" s="552"/>
      <c r="P179" s="541">
        <f t="shared" si="39"/>
        <v>0</v>
      </c>
      <c r="Q179" s="447"/>
      <c r="R179" s="1"/>
      <c r="S179" s="81"/>
      <c r="T179" s="490"/>
      <c r="U179" s="42"/>
      <c r="V179" s="44"/>
    </row>
    <row r="180" spans="1:22" ht="25.5" hidden="1" customHeight="1">
      <c r="B180" s="55"/>
      <c r="C180" s="2"/>
      <c r="D180" s="735" t="s">
        <v>549</v>
      </c>
      <c r="E180" s="735"/>
      <c r="F180" s="409"/>
      <c r="G180" s="409"/>
      <c r="H180" s="585"/>
      <c r="I180" s="474">
        <f t="shared" si="50"/>
        <v>0</v>
      </c>
      <c r="J180" s="75"/>
      <c r="K180" s="1"/>
      <c r="L180" s="1"/>
      <c r="M180" s="1"/>
      <c r="N180" s="81"/>
      <c r="O180" s="552"/>
      <c r="P180" s="541">
        <f t="shared" si="39"/>
        <v>0</v>
      </c>
      <c r="Q180" s="447"/>
      <c r="R180" s="1"/>
      <c r="S180" s="81"/>
      <c r="T180" s="490"/>
      <c r="U180" s="42"/>
      <c r="V180" s="44"/>
    </row>
    <row r="181" spans="1:22" ht="15.75" hidden="1" thickBot="1">
      <c r="B181" s="55"/>
      <c r="C181" s="2"/>
      <c r="D181" s="764" t="s">
        <v>552</v>
      </c>
      <c r="E181" s="764"/>
      <c r="F181" s="406"/>
      <c r="G181" s="406"/>
      <c r="H181" s="582"/>
      <c r="I181" s="471">
        <f t="shared" si="50"/>
        <v>0</v>
      </c>
      <c r="J181" s="75"/>
      <c r="K181" s="1"/>
      <c r="L181" s="1"/>
      <c r="M181" s="1"/>
      <c r="N181" s="81"/>
      <c r="O181" s="552"/>
      <c r="P181" s="541">
        <f t="shared" si="39"/>
        <v>0</v>
      </c>
      <c r="Q181" s="447"/>
      <c r="R181" s="1"/>
      <c r="S181" s="81"/>
      <c r="T181" s="490"/>
      <c r="U181" s="42"/>
      <c r="V181" s="44"/>
    </row>
    <row r="182" spans="1:22" ht="15.75" hidden="1" thickBot="1">
      <c r="B182" s="55"/>
      <c r="C182" s="2"/>
      <c r="D182" s="764" t="s">
        <v>817</v>
      </c>
      <c r="E182" s="764"/>
      <c r="F182" s="406"/>
      <c r="G182" s="406"/>
      <c r="H182" s="582"/>
      <c r="I182" s="471">
        <f t="shared" si="50"/>
        <v>0</v>
      </c>
      <c r="J182" s="75"/>
      <c r="K182" s="1"/>
      <c r="L182" s="1"/>
      <c r="M182" s="1"/>
      <c r="N182" s="81"/>
      <c r="O182" s="552"/>
      <c r="P182" s="541">
        <f t="shared" si="39"/>
        <v>0</v>
      </c>
      <c r="Q182" s="447"/>
      <c r="R182" s="1"/>
      <c r="S182" s="81"/>
      <c r="T182" s="490"/>
      <c r="U182" s="42"/>
      <c r="V182" s="44"/>
    </row>
    <row r="183" spans="1:22" ht="25.5" hidden="1" customHeight="1">
      <c r="B183" s="55"/>
      <c r="C183" s="2"/>
      <c r="D183" s="735" t="s">
        <v>556</v>
      </c>
      <c r="E183" s="735"/>
      <c r="F183" s="409"/>
      <c r="G183" s="409"/>
      <c r="H183" s="585"/>
      <c r="I183" s="474">
        <f t="shared" si="50"/>
        <v>0</v>
      </c>
      <c r="J183" s="75"/>
      <c r="K183" s="1"/>
      <c r="L183" s="1"/>
      <c r="M183" s="1"/>
      <c r="N183" s="81"/>
      <c r="O183" s="552"/>
      <c r="P183" s="541">
        <f t="shared" si="39"/>
        <v>0</v>
      </c>
      <c r="Q183" s="447"/>
      <c r="R183" s="1"/>
      <c r="S183" s="81"/>
      <c r="T183" s="490"/>
      <c r="U183" s="42"/>
      <c r="V183" s="44"/>
    </row>
    <row r="184" spans="1:22" ht="25.5" hidden="1" customHeight="1">
      <c r="B184" s="55"/>
      <c r="C184" s="2"/>
      <c r="D184" s="735" t="s">
        <v>559</v>
      </c>
      <c r="E184" s="735"/>
      <c r="F184" s="409"/>
      <c r="G184" s="409"/>
      <c r="H184" s="585"/>
      <c r="I184" s="474">
        <f t="shared" si="50"/>
        <v>0</v>
      </c>
      <c r="J184" s="75"/>
      <c r="K184" s="1"/>
      <c r="L184" s="1"/>
      <c r="M184" s="1"/>
      <c r="N184" s="81"/>
      <c r="O184" s="552"/>
      <c r="P184" s="541">
        <f t="shared" si="39"/>
        <v>0</v>
      </c>
      <c r="Q184" s="447"/>
      <c r="R184" s="1"/>
      <c r="S184" s="81"/>
      <c r="T184" s="490"/>
      <c r="U184" s="42"/>
      <c r="V184" s="44"/>
    </row>
    <row r="185" spans="1:22" ht="25.5" hidden="1" customHeight="1">
      <c r="B185" s="55"/>
      <c r="C185" s="2"/>
      <c r="D185" s="735" t="s">
        <v>561</v>
      </c>
      <c r="E185" s="735"/>
      <c r="F185" s="409"/>
      <c r="G185" s="409"/>
      <c r="H185" s="585"/>
      <c r="I185" s="474">
        <f t="shared" si="50"/>
        <v>0</v>
      </c>
      <c r="J185" s="75"/>
      <c r="K185" s="1"/>
      <c r="L185" s="1"/>
      <c r="M185" s="1"/>
      <c r="N185" s="81"/>
      <c r="O185" s="552"/>
      <c r="P185" s="541">
        <f t="shared" si="39"/>
        <v>0</v>
      </c>
      <c r="Q185" s="447"/>
      <c r="R185" s="1"/>
      <c r="S185" s="81"/>
      <c r="T185" s="490"/>
      <c r="U185" s="42"/>
      <c r="V185" s="44"/>
    </row>
    <row r="186" spans="1:22" ht="25.5" hidden="1" customHeight="1">
      <c r="B186" s="55"/>
      <c r="C186" s="2"/>
      <c r="D186" s="735" t="s">
        <v>564</v>
      </c>
      <c r="E186" s="735"/>
      <c r="F186" s="409"/>
      <c r="G186" s="409"/>
      <c r="H186" s="585"/>
      <c r="I186" s="474">
        <f t="shared" si="50"/>
        <v>0</v>
      </c>
      <c r="J186" s="75"/>
      <c r="K186" s="1"/>
      <c r="L186" s="1"/>
      <c r="M186" s="1"/>
      <c r="N186" s="81"/>
      <c r="O186" s="552"/>
      <c r="P186" s="541">
        <f t="shared" si="39"/>
        <v>0</v>
      </c>
      <c r="Q186" s="447"/>
      <c r="R186" s="1"/>
      <c r="S186" s="81"/>
      <c r="T186" s="490"/>
      <c r="U186" s="42"/>
      <c r="V186" s="44"/>
    </row>
    <row r="187" spans="1:22" s="18" customFormat="1" ht="15.75" hidden="1" thickBot="1">
      <c r="A187" s="127" t="s">
        <v>274</v>
      </c>
      <c r="B187" s="92" t="s">
        <v>686</v>
      </c>
      <c r="C187" s="769" t="s">
        <v>275</v>
      </c>
      <c r="D187" s="770"/>
      <c r="E187" s="770"/>
      <c r="F187" s="399">
        <f>F188+F189+F190+F191+F192+F193+F194+F195+F196+F197</f>
        <v>0</v>
      </c>
      <c r="G187" s="399">
        <f>G188+G189+G190+G191+G192+G193+G194+G195+G196+G197</f>
        <v>0</v>
      </c>
      <c r="H187" s="575">
        <f>H188+H189+H190+H191+H192+H193+H194+H195+H196+H197</f>
        <v>0</v>
      </c>
      <c r="I187" s="462">
        <f>I188+I189+I190+I191+I192+I193+I194+I195+I196+I197</f>
        <v>0</v>
      </c>
      <c r="J187" s="94">
        <f t="shared" ref="J187:V187" si="51">J188+J189+J190+J191+J192+J193+J194+J195+J196+J197</f>
        <v>0</v>
      </c>
      <c r="K187" s="95">
        <f t="shared" si="51"/>
        <v>0</v>
      </c>
      <c r="L187" s="95">
        <f t="shared" si="51"/>
        <v>0</v>
      </c>
      <c r="M187" s="95">
        <f t="shared" si="51"/>
        <v>0</v>
      </c>
      <c r="N187" s="98">
        <f t="shared" si="51"/>
        <v>0</v>
      </c>
      <c r="O187" s="550">
        <f t="shared" si="51"/>
        <v>0</v>
      </c>
      <c r="P187" s="539">
        <f t="shared" si="39"/>
        <v>0</v>
      </c>
      <c r="Q187" s="445">
        <f t="shared" si="51"/>
        <v>0</v>
      </c>
      <c r="R187" s="95">
        <f t="shared" si="51"/>
        <v>0</v>
      </c>
      <c r="S187" s="98">
        <f t="shared" si="51"/>
        <v>0</v>
      </c>
      <c r="T187" s="489">
        <f t="shared" si="51"/>
        <v>0</v>
      </c>
      <c r="U187" s="97">
        <f t="shared" si="51"/>
        <v>0</v>
      </c>
      <c r="V187" s="99">
        <f t="shared" si="51"/>
        <v>0</v>
      </c>
    </row>
    <row r="188" spans="1:22" ht="15.75" hidden="1" thickBot="1">
      <c r="B188" s="55"/>
      <c r="C188" s="2"/>
      <c r="D188" s="764" t="s">
        <v>371</v>
      </c>
      <c r="E188" s="764"/>
      <c r="F188" s="406"/>
      <c r="G188" s="406"/>
      <c r="H188" s="582"/>
      <c r="I188" s="471">
        <f t="shared" ref="I188:I197" si="52">SUM(J188:V188)</f>
        <v>0</v>
      </c>
      <c r="J188" s="75"/>
      <c r="K188" s="1"/>
      <c r="L188" s="1"/>
      <c r="M188" s="1"/>
      <c r="N188" s="81"/>
      <c r="O188" s="552"/>
      <c r="P188" s="541">
        <f t="shared" si="39"/>
        <v>0</v>
      </c>
      <c r="Q188" s="447"/>
      <c r="R188" s="1"/>
      <c r="S188" s="81"/>
      <c r="T188" s="490"/>
      <c r="U188" s="42"/>
      <c r="V188" s="44"/>
    </row>
    <row r="189" spans="1:22" ht="15.75" hidden="1" thickBot="1">
      <c r="B189" s="55"/>
      <c r="C189" s="2"/>
      <c r="D189" s="764" t="s">
        <v>544</v>
      </c>
      <c r="E189" s="764"/>
      <c r="F189" s="406"/>
      <c r="G189" s="406"/>
      <c r="H189" s="582"/>
      <c r="I189" s="471">
        <f t="shared" si="52"/>
        <v>0</v>
      </c>
      <c r="J189" s="75"/>
      <c r="K189" s="1"/>
      <c r="L189" s="1"/>
      <c r="M189" s="1"/>
      <c r="N189" s="81"/>
      <c r="O189" s="552"/>
      <c r="P189" s="541">
        <f t="shared" si="39"/>
        <v>0</v>
      </c>
      <c r="Q189" s="447"/>
      <c r="R189" s="1"/>
      <c r="S189" s="81"/>
      <c r="T189" s="490"/>
      <c r="U189" s="42"/>
      <c r="V189" s="44"/>
    </row>
    <row r="190" spans="1:22" ht="15.75" hidden="1" thickBot="1">
      <c r="B190" s="55"/>
      <c r="C190" s="2"/>
      <c r="D190" s="764" t="s">
        <v>547</v>
      </c>
      <c r="E190" s="764"/>
      <c r="F190" s="406"/>
      <c r="G190" s="406"/>
      <c r="H190" s="582"/>
      <c r="I190" s="471">
        <f t="shared" si="52"/>
        <v>0</v>
      </c>
      <c r="J190" s="75"/>
      <c r="K190" s="1"/>
      <c r="L190" s="1"/>
      <c r="M190" s="1"/>
      <c r="N190" s="81"/>
      <c r="O190" s="552"/>
      <c r="P190" s="541">
        <f t="shared" si="39"/>
        <v>0</v>
      </c>
      <c r="Q190" s="447"/>
      <c r="R190" s="1"/>
      <c r="S190" s="81"/>
      <c r="T190" s="490"/>
      <c r="U190" s="42"/>
      <c r="V190" s="44"/>
    </row>
    <row r="191" spans="1:22" ht="15.75" hidden="1" thickBot="1">
      <c r="B191" s="55"/>
      <c r="C191" s="2"/>
      <c r="D191" s="735" t="s">
        <v>818</v>
      </c>
      <c r="E191" s="735"/>
      <c r="F191" s="409"/>
      <c r="G191" s="409"/>
      <c r="H191" s="585"/>
      <c r="I191" s="474">
        <f t="shared" si="52"/>
        <v>0</v>
      </c>
      <c r="J191" s="75"/>
      <c r="K191" s="1"/>
      <c r="L191" s="1"/>
      <c r="M191" s="1"/>
      <c r="N191" s="81"/>
      <c r="O191" s="552"/>
      <c r="P191" s="541">
        <f t="shared" si="39"/>
        <v>0</v>
      </c>
      <c r="Q191" s="447"/>
      <c r="R191" s="1"/>
      <c r="S191" s="81"/>
      <c r="T191" s="490"/>
      <c r="U191" s="42"/>
      <c r="V191" s="44"/>
    </row>
    <row r="192" spans="1:22" ht="15.75" hidden="1" thickBot="1">
      <c r="B192" s="55"/>
      <c r="C192" s="2"/>
      <c r="D192" s="764" t="s">
        <v>554</v>
      </c>
      <c r="E192" s="764"/>
      <c r="F192" s="406"/>
      <c r="G192" s="406"/>
      <c r="H192" s="582"/>
      <c r="I192" s="471">
        <f t="shared" si="52"/>
        <v>0</v>
      </c>
      <c r="J192" s="75"/>
      <c r="K192" s="1"/>
      <c r="L192" s="1"/>
      <c r="M192" s="1"/>
      <c r="N192" s="81"/>
      <c r="O192" s="552"/>
      <c r="P192" s="541">
        <f t="shared" si="39"/>
        <v>0</v>
      </c>
      <c r="Q192" s="447"/>
      <c r="R192" s="1"/>
      <c r="S192" s="81"/>
      <c r="T192" s="490"/>
      <c r="U192" s="42"/>
      <c r="V192" s="44"/>
    </row>
    <row r="193" spans="1:22" ht="15.75" hidden="1" thickBot="1">
      <c r="B193" s="55"/>
      <c r="C193" s="2"/>
      <c r="D193" s="764" t="s">
        <v>553</v>
      </c>
      <c r="E193" s="764"/>
      <c r="F193" s="406"/>
      <c r="G193" s="406"/>
      <c r="H193" s="582"/>
      <c r="I193" s="471">
        <f t="shared" si="52"/>
        <v>0</v>
      </c>
      <c r="J193" s="75"/>
      <c r="K193" s="1"/>
      <c r="L193" s="1"/>
      <c r="M193" s="1"/>
      <c r="N193" s="81"/>
      <c r="O193" s="552"/>
      <c r="P193" s="541">
        <f t="shared" si="39"/>
        <v>0</v>
      </c>
      <c r="Q193" s="447"/>
      <c r="R193" s="1"/>
      <c r="S193" s="81"/>
      <c r="T193" s="490"/>
      <c r="U193" s="42"/>
      <c r="V193" s="44"/>
    </row>
    <row r="194" spans="1:22" ht="25.5" hidden="1" customHeight="1">
      <c r="B194" s="55"/>
      <c r="C194" s="2"/>
      <c r="D194" s="735" t="s">
        <v>557</v>
      </c>
      <c r="E194" s="735"/>
      <c r="F194" s="409"/>
      <c r="G194" s="409"/>
      <c r="H194" s="585"/>
      <c r="I194" s="474">
        <f t="shared" si="52"/>
        <v>0</v>
      </c>
      <c r="J194" s="75"/>
      <c r="K194" s="1"/>
      <c r="L194" s="1"/>
      <c r="M194" s="1"/>
      <c r="N194" s="81"/>
      <c r="O194" s="552"/>
      <c r="P194" s="541">
        <f t="shared" si="39"/>
        <v>0</v>
      </c>
      <c r="Q194" s="447"/>
      <c r="R194" s="1"/>
      <c r="S194" s="81"/>
      <c r="T194" s="490"/>
      <c r="U194" s="42"/>
      <c r="V194" s="44"/>
    </row>
    <row r="195" spans="1:22" ht="15.75" hidden="1" thickBot="1">
      <c r="B195" s="55"/>
      <c r="C195" s="2"/>
      <c r="D195" s="764" t="s">
        <v>819</v>
      </c>
      <c r="E195" s="764"/>
      <c r="F195" s="406"/>
      <c r="G195" s="406"/>
      <c r="H195" s="582"/>
      <c r="I195" s="471">
        <f t="shared" si="52"/>
        <v>0</v>
      </c>
      <c r="J195" s="75"/>
      <c r="K195" s="1"/>
      <c r="L195" s="1"/>
      <c r="M195" s="1"/>
      <c r="N195" s="81"/>
      <c r="O195" s="552"/>
      <c r="P195" s="541">
        <f t="shared" si="39"/>
        <v>0</v>
      </c>
      <c r="Q195" s="447"/>
      <c r="R195" s="1"/>
      <c r="S195" s="81"/>
      <c r="T195" s="490"/>
      <c r="U195" s="42"/>
      <c r="V195" s="44"/>
    </row>
    <row r="196" spans="1:22" ht="25.5" hidden="1" customHeight="1">
      <c r="B196" s="55"/>
      <c r="C196" s="2"/>
      <c r="D196" s="735" t="s">
        <v>562</v>
      </c>
      <c r="E196" s="735"/>
      <c r="F196" s="409"/>
      <c r="G196" s="409"/>
      <c r="H196" s="585"/>
      <c r="I196" s="474">
        <f t="shared" si="52"/>
        <v>0</v>
      </c>
      <c r="J196" s="75"/>
      <c r="K196" s="1"/>
      <c r="L196" s="1"/>
      <c r="M196" s="1"/>
      <c r="N196" s="81"/>
      <c r="O196" s="552"/>
      <c r="P196" s="541">
        <f t="shared" si="39"/>
        <v>0</v>
      </c>
      <c r="Q196" s="447"/>
      <c r="R196" s="1"/>
      <c r="S196" s="81"/>
      <c r="T196" s="490"/>
      <c r="U196" s="42"/>
      <c r="V196" s="44"/>
    </row>
    <row r="197" spans="1:22" ht="25.5" hidden="1" customHeight="1">
      <c r="B197" s="55"/>
      <c r="C197" s="2"/>
      <c r="D197" s="735" t="s">
        <v>565</v>
      </c>
      <c r="E197" s="735"/>
      <c r="F197" s="409"/>
      <c r="G197" s="409"/>
      <c r="H197" s="585"/>
      <c r="I197" s="474">
        <f t="shared" si="52"/>
        <v>0</v>
      </c>
      <c r="J197" s="75"/>
      <c r="K197" s="1"/>
      <c r="L197" s="1"/>
      <c r="M197" s="1"/>
      <c r="N197" s="81"/>
      <c r="O197" s="552"/>
      <c r="P197" s="541">
        <f t="shared" si="39"/>
        <v>0</v>
      </c>
      <c r="Q197" s="447"/>
      <c r="R197" s="1"/>
      <c r="S197" s="81"/>
      <c r="T197" s="490"/>
      <c r="U197" s="42"/>
      <c r="V197" s="44"/>
    </row>
    <row r="198" spans="1:22" s="18" customFormat="1" ht="25.5" hidden="1" customHeight="1">
      <c r="A198" s="127" t="s">
        <v>276</v>
      </c>
      <c r="B198" s="92" t="s">
        <v>687</v>
      </c>
      <c r="C198" s="808" t="s">
        <v>607</v>
      </c>
      <c r="D198" s="809"/>
      <c r="E198" s="809"/>
      <c r="F198" s="416">
        <f>F199+F200</f>
        <v>0</v>
      </c>
      <c r="G198" s="416">
        <f>G199+G200</f>
        <v>0</v>
      </c>
      <c r="H198" s="592">
        <f>H199+H200</f>
        <v>0</v>
      </c>
      <c r="I198" s="481">
        <f>I199+I200</f>
        <v>0</v>
      </c>
      <c r="J198" s="94">
        <f t="shared" ref="J198:V198" si="53">J199+J200</f>
        <v>0</v>
      </c>
      <c r="K198" s="95">
        <f t="shared" si="53"/>
        <v>0</v>
      </c>
      <c r="L198" s="95">
        <f t="shared" si="53"/>
        <v>0</v>
      </c>
      <c r="M198" s="95">
        <f t="shared" si="53"/>
        <v>0</v>
      </c>
      <c r="N198" s="98">
        <f t="shared" si="53"/>
        <v>0</v>
      </c>
      <c r="O198" s="550">
        <f t="shared" si="53"/>
        <v>0</v>
      </c>
      <c r="P198" s="539">
        <f t="shared" ref="P198:P256" si="54">SUM(J198:O198)</f>
        <v>0</v>
      </c>
      <c r="Q198" s="445">
        <f t="shared" si="53"/>
        <v>0</v>
      </c>
      <c r="R198" s="95">
        <f t="shared" si="53"/>
        <v>0</v>
      </c>
      <c r="S198" s="98">
        <f t="shared" si="53"/>
        <v>0</v>
      </c>
      <c r="T198" s="489">
        <f t="shared" si="53"/>
        <v>0</v>
      </c>
      <c r="U198" s="97">
        <f t="shared" si="53"/>
        <v>0</v>
      </c>
      <c r="V198" s="99">
        <f t="shared" si="53"/>
        <v>0</v>
      </c>
    </row>
    <row r="199" spans="1:22" ht="25.5" hidden="1" customHeight="1">
      <c r="B199" s="55"/>
      <c r="C199" s="2"/>
      <c r="D199" s="735" t="s">
        <v>568</v>
      </c>
      <c r="E199" s="735"/>
      <c r="F199" s="409"/>
      <c r="G199" s="409"/>
      <c r="H199" s="585"/>
      <c r="I199" s="474">
        <f>SUM(J199:V199)</f>
        <v>0</v>
      </c>
      <c r="J199" s="75"/>
      <c r="K199" s="1"/>
      <c r="L199" s="1"/>
      <c r="M199" s="1"/>
      <c r="N199" s="81"/>
      <c r="O199" s="552"/>
      <c r="P199" s="541">
        <f t="shared" si="54"/>
        <v>0</v>
      </c>
      <c r="Q199" s="447"/>
      <c r="R199" s="1"/>
      <c r="S199" s="81"/>
      <c r="T199" s="490"/>
      <c r="U199" s="42"/>
      <c r="V199" s="44"/>
    </row>
    <row r="200" spans="1:22" ht="25.5" hidden="1" customHeight="1">
      <c r="B200" s="55"/>
      <c r="C200" s="2"/>
      <c r="D200" s="735" t="s">
        <v>569</v>
      </c>
      <c r="E200" s="735"/>
      <c r="F200" s="409"/>
      <c r="G200" s="409"/>
      <c r="H200" s="585"/>
      <c r="I200" s="474">
        <f>SUM(J200:V200)</f>
        <v>0</v>
      </c>
      <c r="J200" s="75"/>
      <c r="K200" s="1"/>
      <c r="L200" s="1"/>
      <c r="M200" s="1"/>
      <c r="N200" s="81"/>
      <c r="O200" s="552"/>
      <c r="P200" s="541">
        <f t="shared" si="54"/>
        <v>0</v>
      </c>
      <c r="Q200" s="447"/>
      <c r="R200" s="1"/>
      <c r="S200" s="81"/>
      <c r="T200" s="490"/>
      <c r="U200" s="42"/>
      <c r="V200" s="44"/>
    </row>
    <row r="201" spans="1:22" s="18" customFormat="1" ht="15" hidden="1" customHeight="1">
      <c r="A201" s="127" t="s">
        <v>277</v>
      </c>
      <c r="B201" s="92" t="s">
        <v>688</v>
      </c>
      <c r="C201" s="808" t="s">
        <v>820</v>
      </c>
      <c r="D201" s="809"/>
      <c r="E201" s="809"/>
      <c r="F201" s="416">
        <f>F202+F203+F204+F205+F206+F207+F208+F209+F210+F211+F212</f>
        <v>0</v>
      </c>
      <c r="G201" s="416">
        <f>G202+G203+G204+G205+G206+G207+G208+G209+G210+G211+G212</f>
        <v>0</v>
      </c>
      <c r="H201" s="592">
        <f>H202+H203+H204+H205+H206+H207+H208+H209+H210+H211+H212</f>
        <v>0</v>
      </c>
      <c r="I201" s="481">
        <f>I202+I203+I204+I205+I206+I207+I208+I209+I210+I211+I212</f>
        <v>0</v>
      </c>
      <c r="J201" s="94">
        <f t="shared" ref="J201:V201" si="55">J202+J203+J204+J205+J206+J207+J208+J209+J210+J211+J212</f>
        <v>0</v>
      </c>
      <c r="K201" s="95">
        <f t="shared" si="55"/>
        <v>0</v>
      </c>
      <c r="L201" s="95">
        <f t="shared" si="55"/>
        <v>0</v>
      </c>
      <c r="M201" s="95">
        <f t="shared" si="55"/>
        <v>0</v>
      </c>
      <c r="N201" s="98">
        <f t="shared" si="55"/>
        <v>0</v>
      </c>
      <c r="O201" s="550">
        <f t="shared" si="55"/>
        <v>0</v>
      </c>
      <c r="P201" s="539">
        <f t="shared" si="54"/>
        <v>0</v>
      </c>
      <c r="Q201" s="445">
        <f t="shared" si="55"/>
        <v>0</v>
      </c>
      <c r="R201" s="95">
        <f t="shared" si="55"/>
        <v>0</v>
      </c>
      <c r="S201" s="98">
        <f t="shared" si="55"/>
        <v>0</v>
      </c>
      <c r="T201" s="489">
        <f t="shared" si="55"/>
        <v>0</v>
      </c>
      <c r="U201" s="97">
        <f t="shared" si="55"/>
        <v>0</v>
      </c>
      <c r="V201" s="99">
        <f t="shared" si="55"/>
        <v>0</v>
      </c>
    </row>
    <row r="202" spans="1:22" ht="15.75" hidden="1" thickBot="1">
      <c r="B202" s="55"/>
      <c r="C202" s="2"/>
      <c r="D202" s="764" t="s">
        <v>372</v>
      </c>
      <c r="E202" s="764"/>
      <c r="F202" s="406"/>
      <c r="G202" s="406"/>
      <c r="H202" s="582"/>
      <c r="I202" s="471">
        <f t="shared" ref="I202:I214" si="56">SUM(J202:V202)</f>
        <v>0</v>
      </c>
      <c r="J202" s="75"/>
      <c r="K202" s="1"/>
      <c r="L202" s="1"/>
      <c r="M202" s="1"/>
      <c r="N202" s="81"/>
      <c r="O202" s="552"/>
      <c r="P202" s="541">
        <f t="shared" si="54"/>
        <v>0</v>
      </c>
      <c r="Q202" s="447"/>
      <c r="R202" s="1"/>
      <c r="S202" s="81"/>
      <c r="T202" s="490"/>
      <c r="U202" s="42"/>
      <c r="V202" s="44"/>
    </row>
    <row r="203" spans="1:22" ht="15.75" hidden="1" thickBot="1">
      <c r="B203" s="55"/>
      <c r="C203" s="2"/>
      <c r="D203" s="764" t="s">
        <v>821</v>
      </c>
      <c r="E203" s="764"/>
      <c r="F203" s="406"/>
      <c r="G203" s="406"/>
      <c r="H203" s="582"/>
      <c r="I203" s="471">
        <f t="shared" si="56"/>
        <v>0</v>
      </c>
      <c r="J203" s="75"/>
      <c r="K203" s="1"/>
      <c r="L203" s="1"/>
      <c r="M203" s="1"/>
      <c r="N203" s="81"/>
      <c r="O203" s="552"/>
      <c r="P203" s="541">
        <f t="shared" si="54"/>
        <v>0</v>
      </c>
      <c r="Q203" s="447"/>
      <c r="R203" s="1"/>
      <c r="S203" s="81"/>
      <c r="T203" s="490"/>
      <c r="U203" s="42"/>
      <c r="V203" s="44"/>
    </row>
    <row r="204" spans="1:22" ht="15.75" hidden="1" thickBot="1">
      <c r="B204" s="55"/>
      <c r="C204" s="2"/>
      <c r="D204" s="764" t="s">
        <v>375</v>
      </c>
      <c r="E204" s="764"/>
      <c r="F204" s="406"/>
      <c r="G204" s="406"/>
      <c r="H204" s="582"/>
      <c r="I204" s="471">
        <f t="shared" si="56"/>
        <v>0</v>
      </c>
      <c r="J204" s="75"/>
      <c r="K204" s="1"/>
      <c r="L204" s="1"/>
      <c r="M204" s="1"/>
      <c r="N204" s="81"/>
      <c r="O204" s="552"/>
      <c r="P204" s="541">
        <f t="shared" si="54"/>
        <v>0</v>
      </c>
      <c r="Q204" s="447"/>
      <c r="R204" s="1"/>
      <c r="S204" s="81"/>
      <c r="T204" s="490"/>
      <c r="U204" s="42"/>
      <c r="V204" s="44"/>
    </row>
    <row r="205" spans="1:22" ht="15.75" hidden="1" thickBot="1">
      <c r="B205" s="55"/>
      <c r="C205" s="2"/>
      <c r="D205" s="764" t="s">
        <v>373</v>
      </c>
      <c r="E205" s="764"/>
      <c r="F205" s="406"/>
      <c r="G205" s="406"/>
      <c r="H205" s="582"/>
      <c r="I205" s="471">
        <f t="shared" si="56"/>
        <v>0</v>
      </c>
      <c r="J205" s="75"/>
      <c r="K205" s="1"/>
      <c r="L205" s="1"/>
      <c r="M205" s="1"/>
      <c r="N205" s="81"/>
      <c r="O205" s="552"/>
      <c r="P205" s="541">
        <f t="shared" si="54"/>
        <v>0</v>
      </c>
      <c r="Q205" s="447"/>
      <c r="R205" s="1"/>
      <c r="S205" s="81"/>
      <c r="T205" s="490"/>
      <c r="U205" s="42"/>
      <c r="V205" s="44"/>
    </row>
    <row r="206" spans="1:22" ht="15.75" hidden="1" thickBot="1">
      <c r="B206" s="55"/>
      <c r="C206" s="2"/>
      <c r="D206" s="764" t="s">
        <v>822</v>
      </c>
      <c r="E206" s="764"/>
      <c r="F206" s="406"/>
      <c r="G206" s="406"/>
      <c r="H206" s="582"/>
      <c r="I206" s="471">
        <f t="shared" si="56"/>
        <v>0</v>
      </c>
      <c r="J206" s="75"/>
      <c r="K206" s="1"/>
      <c r="L206" s="1"/>
      <c r="M206" s="1"/>
      <c r="N206" s="81"/>
      <c r="O206" s="552"/>
      <c r="P206" s="541">
        <f t="shared" si="54"/>
        <v>0</v>
      </c>
      <c r="Q206" s="447"/>
      <c r="R206" s="1"/>
      <c r="S206" s="81"/>
      <c r="T206" s="490"/>
      <c r="U206" s="42"/>
      <c r="V206" s="44"/>
    </row>
    <row r="207" spans="1:22" ht="25.5" hidden="1" customHeight="1">
      <c r="B207" s="55"/>
      <c r="C207" s="2"/>
      <c r="D207" s="735" t="s">
        <v>537</v>
      </c>
      <c r="E207" s="735"/>
      <c r="F207" s="409"/>
      <c r="G207" s="409"/>
      <c r="H207" s="585"/>
      <c r="I207" s="474">
        <f t="shared" si="56"/>
        <v>0</v>
      </c>
      <c r="J207" s="75"/>
      <c r="K207" s="1"/>
      <c r="L207" s="1"/>
      <c r="M207" s="1"/>
      <c r="N207" s="81"/>
      <c r="O207" s="552"/>
      <c r="P207" s="541">
        <f t="shared" si="54"/>
        <v>0</v>
      </c>
      <c r="Q207" s="447"/>
      <c r="R207" s="1"/>
      <c r="S207" s="81"/>
      <c r="T207" s="490"/>
      <c r="U207" s="42"/>
      <c r="V207" s="44"/>
    </row>
    <row r="208" spans="1:22" ht="25.5" hidden="1" customHeight="1">
      <c r="B208" s="55"/>
      <c r="C208" s="2"/>
      <c r="D208" s="735" t="s">
        <v>540</v>
      </c>
      <c r="E208" s="735"/>
      <c r="F208" s="409"/>
      <c r="G208" s="409"/>
      <c r="H208" s="585"/>
      <c r="I208" s="474">
        <f t="shared" si="56"/>
        <v>0</v>
      </c>
      <c r="J208" s="75"/>
      <c r="K208" s="1"/>
      <c r="L208" s="1"/>
      <c r="M208" s="1"/>
      <c r="N208" s="81"/>
      <c r="O208" s="552"/>
      <c r="P208" s="541">
        <f t="shared" si="54"/>
        <v>0</v>
      </c>
      <c r="Q208" s="447"/>
      <c r="R208" s="1"/>
      <c r="S208" s="81"/>
      <c r="T208" s="490"/>
      <c r="U208" s="42"/>
      <c r="V208" s="44"/>
    </row>
    <row r="209" spans="1:22" ht="15.75" hidden="1" thickBot="1">
      <c r="B209" s="55"/>
      <c r="C209" s="2"/>
      <c r="D209" s="764" t="s">
        <v>823</v>
      </c>
      <c r="E209" s="764"/>
      <c r="F209" s="406"/>
      <c r="G209" s="406"/>
      <c r="H209" s="582"/>
      <c r="I209" s="471">
        <f t="shared" si="56"/>
        <v>0</v>
      </c>
      <c r="J209" s="75"/>
      <c r="K209" s="1"/>
      <c r="L209" s="1"/>
      <c r="M209" s="1"/>
      <c r="N209" s="81"/>
      <c r="O209" s="552"/>
      <c r="P209" s="541">
        <f t="shared" si="54"/>
        <v>0</v>
      </c>
      <c r="Q209" s="447"/>
      <c r="R209" s="1"/>
      <c r="S209" s="81"/>
      <c r="T209" s="490"/>
      <c r="U209" s="42"/>
      <c r="V209" s="44"/>
    </row>
    <row r="210" spans="1:22" ht="15.75" hidden="1" thickBot="1">
      <c r="B210" s="55"/>
      <c r="C210" s="2"/>
      <c r="D210" s="764" t="s">
        <v>374</v>
      </c>
      <c r="E210" s="764"/>
      <c r="F210" s="406"/>
      <c r="G210" s="406"/>
      <c r="H210" s="582"/>
      <c r="I210" s="471">
        <f t="shared" si="56"/>
        <v>0</v>
      </c>
      <c r="J210" s="75"/>
      <c r="K210" s="1"/>
      <c r="L210" s="1"/>
      <c r="M210" s="1"/>
      <c r="N210" s="81"/>
      <c r="O210" s="552"/>
      <c r="P210" s="541">
        <f t="shared" si="54"/>
        <v>0</v>
      </c>
      <c r="Q210" s="447"/>
      <c r="R210" s="1"/>
      <c r="S210" s="81"/>
      <c r="T210" s="490"/>
      <c r="U210" s="42"/>
      <c r="V210" s="44"/>
    </row>
    <row r="211" spans="1:22" ht="15.75" hidden="1" thickBot="1">
      <c r="B211" s="55"/>
      <c r="C211" s="2"/>
      <c r="D211" s="764" t="s">
        <v>824</v>
      </c>
      <c r="E211" s="764"/>
      <c r="F211" s="406"/>
      <c r="G211" s="406"/>
      <c r="H211" s="582"/>
      <c r="I211" s="471">
        <f t="shared" si="56"/>
        <v>0</v>
      </c>
      <c r="J211" s="75"/>
      <c r="K211" s="1"/>
      <c r="L211" s="1"/>
      <c r="M211" s="1"/>
      <c r="N211" s="81"/>
      <c r="O211" s="552"/>
      <c r="P211" s="541">
        <f t="shared" si="54"/>
        <v>0</v>
      </c>
      <c r="Q211" s="447"/>
      <c r="R211" s="1"/>
      <c r="S211" s="81"/>
      <c r="T211" s="490"/>
      <c r="U211" s="42"/>
      <c r="V211" s="44"/>
    </row>
    <row r="212" spans="1:22" ht="15.75" hidden="1" thickBot="1">
      <c r="B212" s="55"/>
      <c r="C212" s="2"/>
      <c r="D212" s="764" t="s">
        <v>566</v>
      </c>
      <c r="E212" s="764"/>
      <c r="F212" s="406"/>
      <c r="G212" s="406"/>
      <c r="H212" s="582"/>
      <c r="I212" s="471">
        <f t="shared" si="56"/>
        <v>0</v>
      </c>
      <c r="J212" s="75"/>
      <c r="K212" s="1"/>
      <c r="L212" s="1"/>
      <c r="M212" s="1"/>
      <c r="N212" s="81"/>
      <c r="O212" s="552"/>
      <c r="P212" s="541">
        <f t="shared" si="54"/>
        <v>0</v>
      </c>
      <c r="Q212" s="447"/>
      <c r="R212" s="1"/>
      <c r="S212" s="81"/>
      <c r="T212" s="490"/>
      <c r="U212" s="42"/>
      <c r="V212" s="44"/>
    </row>
    <row r="213" spans="1:22" s="18" customFormat="1" ht="15.75" hidden="1" thickBot="1">
      <c r="A213" s="127" t="s">
        <v>278</v>
      </c>
      <c r="B213" s="92" t="s">
        <v>689</v>
      </c>
      <c r="C213" s="769" t="s">
        <v>279</v>
      </c>
      <c r="D213" s="770"/>
      <c r="E213" s="770"/>
      <c r="F213" s="399"/>
      <c r="G213" s="399"/>
      <c r="H213" s="575"/>
      <c r="I213" s="462">
        <f t="shared" si="56"/>
        <v>0</v>
      </c>
      <c r="J213" s="94"/>
      <c r="K213" s="95"/>
      <c r="L213" s="95"/>
      <c r="M213" s="95"/>
      <c r="N213" s="98"/>
      <c r="O213" s="550"/>
      <c r="P213" s="539">
        <f t="shared" si="54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>
      <c r="A214" s="127" t="s">
        <v>280</v>
      </c>
      <c r="B214" s="92" t="s">
        <v>690</v>
      </c>
      <c r="C214" s="769" t="s">
        <v>281</v>
      </c>
      <c r="D214" s="770"/>
      <c r="E214" s="770"/>
      <c r="F214" s="399"/>
      <c r="G214" s="399"/>
      <c r="H214" s="575"/>
      <c r="I214" s="462">
        <f t="shared" si="56"/>
        <v>0</v>
      </c>
      <c r="J214" s="94"/>
      <c r="K214" s="95"/>
      <c r="L214" s="95"/>
      <c r="M214" s="95"/>
      <c r="N214" s="98"/>
      <c r="O214" s="550"/>
      <c r="P214" s="539">
        <f t="shared" si="54"/>
        <v>0</v>
      </c>
      <c r="Q214" s="445"/>
      <c r="R214" s="95"/>
      <c r="S214" s="98"/>
      <c r="T214" s="489"/>
      <c r="U214" s="97"/>
      <c r="V214" s="99"/>
    </row>
    <row r="215" spans="1:22" s="18" customFormat="1" ht="15.75" hidden="1" thickBot="1">
      <c r="A215" s="127" t="s">
        <v>282</v>
      </c>
      <c r="B215" s="92" t="s">
        <v>691</v>
      </c>
      <c r="C215" s="769" t="s">
        <v>283</v>
      </c>
      <c r="D215" s="770"/>
      <c r="E215" s="770"/>
      <c r="F215" s="399">
        <f>F216+F217+F218+F219+F220+F221+F222+F223+F224+F225</f>
        <v>0</v>
      </c>
      <c r="G215" s="399">
        <f>G216+G217+G218+G219+G220+G221+G222+G223+G224+G225</f>
        <v>0</v>
      </c>
      <c r="H215" s="575">
        <f>H216+H217+H218+H219+H220+H221+H222+H223+H224+H225</f>
        <v>0</v>
      </c>
      <c r="I215" s="462">
        <f>I216+I217+I218+I219+I220+I221+I222+I223+I224+I225</f>
        <v>0</v>
      </c>
      <c r="J215" s="94">
        <f t="shared" ref="J215:V215" si="57">J216+J217+J218+J219+J220+J221+J222+J223+J224+J225</f>
        <v>0</v>
      </c>
      <c r="K215" s="95">
        <f t="shared" si="57"/>
        <v>0</v>
      </c>
      <c r="L215" s="95">
        <f t="shared" si="57"/>
        <v>0</v>
      </c>
      <c r="M215" s="95">
        <f t="shared" si="57"/>
        <v>0</v>
      </c>
      <c r="N215" s="98">
        <f t="shared" si="57"/>
        <v>0</v>
      </c>
      <c r="O215" s="550">
        <f t="shared" si="57"/>
        <v>0</v>
      </c>
      <c r="P215" s="539">
        <f t="shared" si="54"/>
        <v>0</v>
      </c>
      <c r="Q215" s="445">
        <f t="shared" si="57"/>
        <v>0</v>
      </c>
      <c r="R215" s="95">
        <f t="shared" si="57"/>
        <v>0</v>
      </c>
      <c r="S215" s="98">
        <f t="shared" si="57"/>
        <v>0</v>
      </c>
      <c r="T215" s="489">
        <f t="shared" si="57"/>
        <v>0</v>
      </c>
      <c r="U215" s="97">
        <f t="shared" si="57"/>
        <v>0</v>
      </c>
      <c r="V215" s="99">
        <f t="shared" si="57"/>
        <v>0</v>
      </c>
    </row>
    <row r="216" spans="1:22" ht="15.75" hidden="1" thickBot="1">
      <c r="B216" s="55"/>
      <c r="C216" s="2"/>
      <c r="D216" s="764" t="s">
        <v>376</v>
      </c>
      <c r="E216" s="764"/>
      <c r="F216" s="406"/>
      <c r="G216" s="406"/>
      <c r="H216" s="582"/>
      <c r="I216" s="471">
        <f t="shared" ref="I216:I225" si="58">SUM(J216:V216)</f>
        <v>0</v>
      </c>
      <c r="J216" s="75"/>
      <c r="K216" s="1"/>
      <c r="L216" s="1"/>
      <c r="M216" s="1"/>
      <c r="N216" s="81"/>
      <c r="O216" s="552"/>
      <c r="P216" s="541">
        <f t="shared" si="54"/>
        <v>0</v>
      </c>
      <c r="Q216" s="447"/>
      <c r="R216" s="1"/>
      <c r="S216" s="81"/>
      <c r="T216" s="490"/>
      <c r="U216" s="42"/>
      <c r="V216" s="44"/>
    </row>
    <row r="217" spans="1:22" ht="15.75" hidden="1" thickBot="1">
      <c r="B217" s="55"/>
      <c r="C217" s="2"/>
      <c r="D217" s="764" t="s">
        <v>377</v>
      </c>
      <c r="E217" s="764"/>
      <c r="F217" s="406"/>
      <c r="G217" s="406"/>
      <c r="H217" s="582"/>
      <c r="I217" s="471">
        <f t="shared" si="58"/>
        <v>0</v>
      </c>
      <c r="J217" s="75"/>
      <c r="K217" s="1"/>
      <c r="L217" s="1"/>
      <c r="M217" s="1"/>
      <c r="N217" s="81"/>
      <c r="O217" s="552"/>
      <c r="P217" s="541">
        <f t="shared" si="54"/>
        <v>0</v>
      </c>
      <c r="Q217" s="447"/>
      <c r="R217" s="1"/>
      <c r="S217" s="81"/>
      <c r="T217" s="490"/>
      <c r="U217" s="42"/>
      <c r="V217" s="44"/>
    </row>
    <row r="218" spans="1:22" ht="15.75" hidden="1" thickBot="1">
      <c r="B218" s="55"/>
      <c r="C218" s="2"/>
      <c r="D218" s="764" t="s">
        <v>378</v>
      </c>
      <c r="E218" s="764"/>
      <c r="F218" s="406"/>
      <c r="G218" s="406"/>
      <c r="H218" s="582"/>
      <c r="I218" s="471">
        <f t="shared" si="58"/>
        <v>0</v>
      </c>
      <c r="J218" s="75"/>
      <c r="K218" s="1"/>
      <c r="L218" s="1"/>
      <c r="M218" s="1"/>
      <c r="N218" s="81"/>
      <c r="O218" s="552"/>
      <c r="P218" s="541">
        <f t="shared" si="54"/>
        <v>0</v>
      </c>
      <c r="Q218" s="447"/>
      <c r="R218" s="1"/>
      <c r="S218" s="81"/>
      <c r="T218" s="490"/>
      <c r="U218" s="42"/>
      <c r="V218" s="44"/>
    </row>
    <row r="219" spans="1:22" ht="15.75" hidden="1" thickBot="1">
      <c r="B219" s="55"/>
      <c r="C219" s="2"/>
      <c r="D219" s="764" t="s">
        <v>379</v>
      </c>
      <c r="E219" s="764"/>
      <c r="F219" s="406"/>
      <c r="G219" s="406"/>
      <c r="H219" s="582"/>
      <c r="I219" s="471">
        <f t="shared" si="58"/>
        <v>0</v>
      </c>
      <c r="J219" s="75"/>
      <c r="K219" s="1"/>
      <c r="L219" s="1"/>
      <c r="M219" s="1"/>
      <c r="N219" s="81"/>
      <c r="O219" s="552"/>
      <c r="P219" s="541">
        <f t="shared" si="54"/>
        <v>0</v>
      </c>
      <c r="Q219" s="447"/>
      <c r="R219" s="1"/>
      <c r="S219" s="81"/>
      <c r="T219" s="490"/>
      <c r="U219" s="42"/>
      <c r="V219" s="44"/>
    </row>
    <row r="220" spans="1:22" ht="15.75" hidden="1" thickBot="1">
      <c r="B220" s="55"/>
      <c r="C220" s="2"/>
      <c r="D220" s="764" t="s">
        <v>380</v>
      </c>
      <c r="E220" s="764"/>
      <c r="F220" s="406"/>
      <c r="G220" s="406"/>
      <c r="H220" s="582"/>
      <c r="I220" s="471">
        <f t="shared" si="58"/>
        <v>0</v>
      </c>
      <c r="J220" s="75"/>
      <c r="K220" s="1"/>
      <c r="L220" s="1"/>
      <c r="M220" s="1"/>
      <c r="N220" s="81"/>
      <c r="O220" s="552"/>
      <c r="P220" s="541">
        <f t="shared" si="54"/>
        <v>0</v>
      </c>
      <c r="Q220" s="447"/>
      <c r="R220" s="1"/>
      <c r="S220" s="81"/>
      <c r="T220" s="490"/>
      <c r="U220" s="42"/>
      <c r="V220" s="44"/>
    </row>
    <row r="221" spans="1:22" ht="25.5" hidden="1" customHeight="1">
      <c r="B221" s="55"/>
      <c r="C221" s="2"/>
      <c r="D221" s="735" t="s">
        <v>538</v>
      </c>
      <c r="E221" s="735"/>
      <c r="F221" s="409"/>
      <c r="G221" s="409"/>
      <c r="H221" s="585"/>
      <c r="I221" s="474">
        <f t="shared" si="58"/>
        <v>0</v>
      </c>
      <c r="J221" s="75"/>
      <c r="K221" s="1"/>
      <c r="L221" s="1"/>
      <c r="M221" s="1"/>
      <c r="N221" s="81"/>
      <c r="O221" s="552"/>
      <c r="P221" s="541">
        <f t="shared" si="54"/>
        <v>0</v>
      </c>
      <c r="Q221" s="447"/>
      <c r="R221" s="1"/>
      <c r="S221" s="81"/>
      <c r="T221" s="490"/>
      <c r="U221" s="42"/>
      <c r="V221" s="44"/>
    </row>
    <row r="222" spans="1:22" ht="25.5" hidden="1" customHeight="1">
      <c r="B222" s="55"/>
      <c r="C222" s="2"/>
      <c r="D222" s="735" t="s">
        <v>541</v>
      </c>
      <c r="E222" s="735"/>
      <c r="F222" s="409"/>
      <c r="G222" s="409"/>
      <c r="H222" s="585"/>
      <c r="I222" s="474">
        <f t="shared" si="58"/>
        <v>0</v>
      </c>
      <c r="J222" s="75"/>
      <c r="K222" s="1"/>
      <c r="L222" s="1"/>
      <c r="M222" s="1"/>
      <c r="N222" s="81"/>
      <c r="O222" s="552"/>
      <c r="P222" s="541">
        <f t="shared" si="54"/>
        <v>0</v>
      </c>
      <c r="Q222" s="447"/>
      <c r="R222" s="1"/>
      <c r="S222" s="81"/>
      <c r="T222" s="490"/>
      <c r="U222" s="42"/>
      <c r="V222" s="44"/>
    </row>
    <row r="223" spans="1:22" ht="15.75" hidden="1" thickBot="1">
      <c r="B223" s="55"/>
      <c r="C223" s="2"/>
      <c r="D223" s="764" t="s">
        <v>381</v>
      </c>
      <c r="E223" s="764"/>
      <c r="F223" s="406"/>
      <c r="G223" s="406"/>
      <c r="H223" s="582"/>
      <c r="I223" s="471">
        <f t="shared" si="58"/>
        <v>0</v>
      </c>
      <c r="J223" s="75"/>
      <c r="K223" s="1"/>
      <c r="L223" s="1"/>
      <c r="M223" s="1"/>
      <c r="N223" s="81"/>
      <c r="O223" s="552"/>
      <c r="P223" s="541">
        <f t="shared" si="54"/>
        <v>0</v>
      </c>
      <c r="Q223" s="447"/>
      <c r="R223" s="1"/>
      <c r="S223" s="81"/>
      <c r="T223" s="490"/>
      <c r="U223" s="42"/>
      <c r="V223" s="44"/>
    </row>
    <row r="224" spans="1:22" ht="15.75" hidden="1" thickBot="1">
      <c r="B224" s="55"/>
      <c r="C224" s="2"/>
      <c r="D224" s="764" t="s">
        <v>382</v>
      </c>
      <c r="E224" s="764"/>
      <c r="F224" s="406"/>
      <c r="G224" s="406"/>
      <c r="H224" s="582"/>
      <c r="I224" s="471">
        <f t="shared" si="58"/>
        <v>0</v>
      </c>
      <c r="J224" s="75"/>
      <c r="K224" s="1"/>
      <c r="L224" s="1"/>
      <c r="M224" s="1"/>
      <c r="N224" s="81"/>
      <c r="O224" s="552"/>
      <c r="P224" s="541">
        <f t="shared" si="54"/>
        <v>0</v>
      </c>
      <c r="Q224" s="447"/>
      <c r="R224" s="1"/>
      <c r="S224" s="81"/>
      <c r="T224" s="490"/>
      <c r="U224" s="42"/>
      <c r="V224" s="44"/>
    </row>
    <row r="225" spans="1:22" ht="15.75" hidden="1" thickBot="1">
      <c r="B225" s="57"/>
      <c r="C225" s="20"/>
      <c r="D225" s="772" t="s">
        <v>567</v>
      </c>
      <c r="E225" s="772"/>
      <c r="F225" s="417"/>
      <c r="G225" s="417"/>
      <c r="H225" s="593"/>
      <c r="I225" s="482">
        <f t="shared" si="58"/>
        <v>0</v>
      </c>
      <c r="J225" s="75"/>
      <c r="K225" s="1"/>
      <c r="L225" s="1"/>
      <c r="M225" s="1"/>
      <c r="N225" s="81"/>
      <c r="O225" s="552"/>
      <c r="P225" s="541">
        <f t="shared" si="54"/>
        <v>0</v>
      </c>
      <c r="Q225" s="447"/>
      <c r="R225" s="1"/>
      <c r="S225" s="81"/>
      <c r="T225" s="490"/>
      <c r="U225" s="42"/>
      <c r="V225" s="44"/>
    </row>
    <row r="226" spans="1:22" ht="15.75" thickBot="1">
      <c r="B226" s="100" t="s">
        <v>284</v>
      </c>
      <c r="C226" s="773" t="s">
        <v>285</v>
      </c>
      <c r="D226" s="774"/>
      <c r="E226" s="774"/>
      <c r="F226" s="402">
        <f>F227+F248+F254+F255</f>
        <v>0</v>
      </c>
      <c r="G226" s="402">
        <f>G227+G248+G254+G255</f>
        <v>0</v>
      </c>
      <c r="H226" s="578">
        <f>H227+H248+H254+H255</f>
        <v>0</v>
      </c>
      <c r="I226" s="465">
        <f>I227+I248+I254+I255</f>
        <v>0</v>
      </c>
      <c r="J226" s="86">
        <f t="shared" ref="J226:V226" si="59">J227+J248+J254+J255</f>
        <v>0</v>
      </c>
      <c r="K226" s="87">
        <f t="shared" si="59"/>
        <v>0</v>
      </c>
      <c r="L226" s="87">
        <f t="shared" si="59"/>
        <v>0</v>
      </c>
      <c r="M226" s="87">
        <f t="shared" si="59"/>
        <v>0</v>
      </c>
      <c r="N226" s="90">
        <f t="shared" si="59"/>
        <v>0</v>
      </c>
      <c r="O226" s="547">
        <f t="shared" si="59"/>
        <v>0</v>
      </c>
      <c r="P226" s="536">
        <f t="shared" si="54"/>
        <v>0</v>
      </c>
      <c r="Q226" s="442">
        <f t="shared" si="59"/>
        <v>0</v>
      </c>
      <c r="R226" s="87">
        <f t="shared" si="59"/>
        <v>0</v>
      </c>
      <c r="S226" s="90">
        <f t="shared" si="59"/>
        <v>0</v>
      </c>
      <c r="T226" s="486">
        <f t="shared" si="59"/>
        <v>0</v>
      </c>
      <c r="U226" s="89">
        <f t="shared" si="59"/>
        <v>0</v>
      </c>
      <c r="V226" s="91">
        <f t="shared" si="59"/>
        <v>0</v>
      </c>
    </row>
    <row r="227" spans="1:22" ht="15.75" hidden="1" thickBot="1">
      <c r="B227" s="116" t="s">
        <v>692</v>
      </c>
      <c r="C227" s="801" t="s">
        <v>286</v>
      </c>
      <c r="D227" s="802"/>
      <c r="E227" s="802"/>
      <c r="F227" s="397">
        <f>F228+F232+F239+F240+F241+F242+F243+F244+F245</f>
        <v>0</v>
      </c>
      <c r="G227" s="397">
        <f>G228+G232+G239+G240+G241+G242+G243+G244+G245</f>
        <v>0</v>
      </c>
      <c r="H227" s="573">
        <f>H228+H232+H239+H240+H241+H242+H243+H244+H245</f>
        <v>0</v>
      </c>
      <c r="I227" s="460">
        <f>I228+I232+I239+I240+I241+I242+I243+I244+I245</f>
        <v>0</v>
      </c>
      <c r="J227" s="118">
        <f t="shared" ref="J227:V227" si="60">J228+J232+J239+J240+J241+J242+J243+J244+J245</f>
        <v>0</v>
      </c>
      <c r="K227" s="119">
        <f t="shared" si="60"/>
        <v>0</v>
      </c>
      <c r="L227" s="119">
        <f t="shared" si="60"/>
        <v>0</v>
      </c>
      <c r="M227" s="119">
        <f t="shared" si="60"/>
        <v>0</v>
      </c>
      <c r="N227" s="122">
        <f t="shared" si="60"/>
        <v>0</v>
      </c>
      <c r="O227" s="548">
        <f t="shared" si="60"/>
        <v>0</v>
      </c>
      <c r="P227" s="537">
        <f t="shared" si="54"/>
        <v>0</v>
      </c>
      <c r="Q227" s="443">
        <f t="shared" si="60"/>
        <v>0</v>
      </c>
      <c r="R227" s="119">
        <f t="shared" si="60"/>
        <v>0</v>
      </c>
      <c r="S227" s="122">
        <f t="shared" si="60"/>
        <v>0</v>
      </c>
      <c r="T227" s="487">
        <f t="shared" si="60"/>
        <v>0</v>
      </c>
      <c r="U227" s="121">
        <f t="shared" si="60"/>
        <v>0</v>
      </c>
      <c r="V227" s="123">
        <f t="shared" si="60"/>
        <v>0</v>
      </c>
    </row>
    <row r="228" spans="1:22" s="18" customFormat="1" ht="15.75" hidden="1" thickBot="1">
      <c r="A228" s="127"/>
      <c r="B228" s="53" t="s">
        <v>693</v>
      </c>
      <c r="C228" s="799" t="s">
        <v>287</v>
      </c>
      <c r="D228" s="800"/>
      <c r="E228" s="800"/>
      <c r="F228" s="400">
        <f>F229+F230+F231</f>
        <v>0</v>
      </c>
      <c r="G228" s="400">
        <f>G229+G230+G231</f>
        <v>0</v>
      </c>
      <c r="H228" s="576">
        <f>H229+H230+H231</f>
        <v>0</v>
      </c>
      <c r="I228" s="463">
        <f>I229+I230+I231</f>
        <v>0</v>
      </c>
      <c r="J228" s="77">
        <f t="shared" ref="J228:V228" si="61">J229+J230+J231</f>
        <v>0</v>
      </c>
      <c r="K228" s="13">
        <f t="shared" si="61"/>
        <v>0</v>
      </c>
      <c r="L228" s="13">
        <f t="shared" si="61"/>
        <v>0</v>
      </c>
      <c r="M228" s="13">
        <f t="shared" si="61"/>
        <v>0</v>
      </c>
      <c r="N228" s="82">
        <f t="shared" si="61"/>
        <v>0</v>
      </c>
      <c r="O228" s="551">
        <f t="shared" si="61"/>
        <v>0</v>
      </c>
      <c r="P228" s="540">
        <f t="shared" si="54"/>
        <v>0</v>
      </c>
      <c r="Q228" s="446">
        <f t="shared" si="61"/>
        <v>0</v>
      </c>
      <c r="R228" s="13">
        <f t="shared" si="61"/>
        <v>0</v>
      </c>
      <c r="S228" s="82">
        <f t="shared" si="61"/>
        <v>0</v>
      </c>
      <c r="T228" s="488">
        <f t="shared" si="61"/>
        <v>0</v>
      </c>
      <c r="U228" s="43">
        <f t="shared" si="61"/>
        <v>0</v>
      </c>
      <c r="V228" s="45">
        <f t="shared" si="61"/>
        <v>0</v>
      </c>
    </row>
    <row r="229" spans="1:22" s="209" customFormat="1" ht="15.75" hidden="1" thickBot="1">
      <c r="A229" s="127" t="s">
        <v>288</v>
      </c>
      <c r="B229" s="189" t="s">
        <v>694</v>
      </c>
      <c r="C229" s="240"/>
      <c r="D229" s="803" t="s">
        <v>706</v>
      </c>
      <c r="E229" s="803"/>
      <c r="F229" s="418"/>
      <c r="G229" s="418"/>
      <c r="H229" s="594"/>
      <c r="I229" s="469">
        <f>SUM(J229:V229)</f>
        <v>0</v>
      </c>
      <c r="J229" s="199"/>
      <c r="K229" s="193"/>
      <c r="L229" s="193"/>
      <c r="M229" s="193"/>
      <c r="N229" s="194"/>
      <c r="O229" s="549"/>
      <c r="P229" s="538">
        <f t="shared" si="54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>
      <c r="A230" s="127" t="s">
        <v>289</v>
      </c>
      <c r="B230" s="189" t="s">
        <v>695</v>
      </c>
      <c r="C230" s="198"/>
      <c r="D230" s="780" t="s">
        <v>707</v>
      </c>
      <c r="E230" s="780"/>
      <c r="F230" s="398"/>
      <c r="G230" s="398"/>
      <c r="H230" s="574"/>
      <c r="I230" s="461">
        <f>SUM(J230:V230)</f>
        <v>0</v>
      </c>
      <c r="J230" s="199"/>
      <c r="K230" s="193"/>
      <c r="L230" s="193"/>
      <c r="M230" s="193"/>
      <c r="N230" s="194"/>
      <c r="O230" s="549"/>
      <c r="P230" s="538">
        <f t="shared" si="54"/>
        <v>0</v>
      </c>
      <c r="Q230" s="444"/>
      <c r="R230" s="193"/>
      <c r="S230" s="194"/>
      <c r="T230" s="492"/>
      <c r="U230" s="192"/>
      <c r="V230" s="195"/>
    </row>
    <row r="231" spans="1:22" s="209" customFormat="1" ht="15.75" hidden="1" thickBot="1">
      <c r="A231" s="127" t="s">
        <v>290</v>
      </c>
      <c r="B231" s="189" t="s">
        <v>696</v>
      </c>
      <c r="C231" s="198"/>
      <c r="D231" s="780" t="s">
        <v>708</v>
      </c>
      <c r="E231" s="780"/>
      <c r="F231" s="398"/>
      <c r="G231" s="398"/>
      <c r="H231" s="574"/>
      <c r="I231" s="461">
        <f>SUM(J231:V231)</f>
        <v>0</v>
      </c>
      <c r="J231" s="199"/>
      <c r="K231" s="193"/>
      <c r="L231" s="193"/>
      <c r="M231" s="193"/>
      <c r="N231" s="194"/>
      <c r="O231" s="549"/>
      <c r="P231" s="538">
        <f t="shared" si="54"/>
        <v>0</v>
      </c>
      <c r="Q231" s="444"/>
      <c r="R231" s="193"/>
      <c r="S231" s="194"/>
      <c r="T231" s="492"/>
      <c r="U231" s="192"/>
      <c r="V231" s="195"/>
    </row>
    <row r="232" spans="1:22" s="18" customFormat="1" ht="15.75" hidden="1" thickBot="1">
      <c r="A232" s="127"/>
      <c r="B232" s="53" t="s">
        <v>697</v>
      </c>
      <c r="C232" s="799" t="s">
        <v>291</v>
      </c>
      <c r="D232" s="800"/>
      <c r="E232" s="800"/>
      <c r="F232" s="400">
        <f>F233+F234+F235+F236+F237+F238</f>
        <v>0</v>
      </c>
      <c r="G232" s="400">
        <f>G233+G234+G235+G236+G237+G238</f>
        <v>0</v>
      </c>
      <c r="H232" s="576">
        <f>H233+H234+H235+H236+H237+H238</f>
        <v>0</v>
      </c>
      <c r="I232" s="463">
        <f>I233+I234+I235+I236+I237+I238</f>
        <v>0</v>
      </c>
      <c r="J232" s="77">
        <f t="shared" ref="J232:V232" si="62">J233+J234+J235+J236+J237+J238</f>
        <v>0</v>
      </c>
      <c r="K232" s="13">
        <f t="shared" si="62"/>
        <v>0</v>
      </c>
      <c r="L232" s="13">
        <f t="shared" si="62"/>
        <v>0</v>
      </c>
      <c r="M232" s="13">
        <f t="shared" si="62"/>
        <v>0</v>
      </c>
      <c r="N232" s="82">
        <f t="shared" si="62"/>
        <v>0</v>
      </c>
      <c r="O232" s="551">
        <f t="shared" si="62"/>
        <v>0</v>
      </c>
      <c r="P232" s="540">
        <f t="shared" si="54"/>
        <v>0</v>
      </c>
      <c r="Q232" s="446">
        <f t="shared" si="62"/>
        <v>0</v>
      </c>
      <c r="R232" s="13">
        <f t="shared" si="62"/>
        <v>0</v>
      </c>
      <c r="S232" s="82">
        <f t="shared" si="62"/>
        <v>0</v>
      </c>
      <c r="T232" s="488">
        <f t="shared" si="62"/>
        <v>0</v>
      </c>
      <c r="U232" s="43">
        <f t="shared" si="62"/>
        <v>0</v>
      </c>
      <c r="V232" s="45">
        <f t="shared" si="62"/>
        <v>0</v>
      </c>
    </row>
    <row r="233" spans="1:22" s="209" customFormat="1" ht="15.75" hidden="1" thickBot="1">
      <c r="A233" s="127" t="s">
        <v>292</v>
      </c>
      <c r="B233" s="189" t="s">
        <v>698</v>
      </c>
      <c r="C233" s="198"/>
      <c r="D233" s="780" t="s">
        <v>383</v>
      </c>
      <c r="E233" s="780"/>
      <c r="F233" s="398"/>
      <c r="G233" s="398"/>
      <c r="H233" s="574"/>
      <c r="I233" s="461">
        <f t="shared" ref="I233:I244" si="63">SUM(J233:V233)</f>
        <v>0</v>
      </c>
      <c r="J233" s="199"/>
      <c r="K233" s="193"/>
      <c r="L233" s="193"/>
      <c r="M233" s="193"/>
      <c r="N233" s="194"/>
      <c r="O233" s="549"/>
      <c r="P233" s="538">
        <f t="shared" si="54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>
      <c r="A234" s="127" t="s">
        <v>293</v>
      </c>
      <c r="B234" s="189" t="s">
        <v>699</v>
      </c>
      <c r="C234" s="198"/>
      <c r="D234" s="780" t="s">
        <v>384</v>
      </c>
      <c r="E234" s="780"/>
      <c r="F234" s="398"/>
      <c r="G234" s="398"/>
      <c r="H234" s="574"/>
      <c r="I234" s="461">
        <f t="shared" si="63"/>
        <v>0</v>
      </c>
      <c r="J234" s="199"/>
      <c r="K234" s="193"/>
      <c r="L234" s="193"/>
      <c r="M234" s="193"/>
      <c r="N234" s="194"/>
      <c r="O234" s="549"/>
      <c r="P234" s="538">
        <f t="shared" si="54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>
      <c r="A235" s="127" t="s">
        <v>880</v>
      </c>
      <c r="B235" s="189" t="s">
        <v>881</v>
      </c>
      <c r="C235" s="198"/>
      <c r="D235" s="780" t="s">
        <v>882</v>
      </c>
      <c r="E235" s="780"/>
      <c r="F235" s="398"/>
      <c r="G235" s="398"/>
      <c r="H235" s="574"/>
      <c r="I235" s="461">
        <f t="shared" si="63"/>
        <v>0</v>
      </c>
      <c r="J235" s="199"/>
      <c r="K235" s="193"/>
      <c r="L235" s="193"/>
      <c r="M235" s="193"/>
      <c r="N235" s="194"/>
      <c r="O235" s="549"/>
      <c r="P235" s="538">
        <f t="shared" si="54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>
      <c r="A236" s="127" t="s">
        <v>294</v>
      </c>
      <c r="B236" s="189" t="s">
        <v>700</v>
      </c>
      <c r="C236" s="198"/>
      <c r="D236" s="780" t="s">
        <v>295</v>
      </c>
      <c r="E236" s="780"/>
      <c r="F236" s="398"/>
      <c r="G236" s="398"/>
      <c r="H236" s="574"/>
      <c r="I236" s="461">
        <f t="shared" si="63"/>
        <v>0</v>
      </c>
      <c r="J236" s="199"/>
      <c r="K236" s="193"/>
      <c r="L236" s="193"/>
      <c r="M236" s="193"/>
      <c r="N236" s="194"/>
      <c r="O236" s="549"/>
      <c r="P236" s="538">
        <f t="shared" si="54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>
      <c r="A237" s="127" t="s">
        <v>296</v>
      </c>
      <c r="B237" s="189" t="s">
        <v>701</v>
      </c>
      <c r="C237" s="198"/>
      <c r="D237" s="780" t="s">
        <v>297</v>
      </c>
      <c r="E237" s="780"/>
      <c r="F237" s="398"/>
      <c r="G237" s="398"/>
      <c r="H237" s="574"/>
      <c r="I237" s="461">
        <f t="shared" si="63"/>
        <v>0</v>
      </c>
      <c r="J237" s="199"/>
      <c r="K237" s="193"/>
      <c r="L237" s="193"/>
      <c r="M237" s="193"/>
      <c r="N237" s="194"/>
      <c r="O237" s="549"/>
      <c r="P237" s="538">
        <f t="shared" si="54"/>
        <v>0</v>
      </c>
      <c r="Q237" s="444"/>
      <c r="R237" s="193"/>
      <c r="S237" s="194"/>
      <c r="T237" s="492"/>
      <c r="U237" s="192"/>
      <c r="V237" s="195"/>
    </row>
    <row r="238" spans="1:22" s="209" customFormat="1" ht="15.75" hidden="1" thickBot="1">
      <c r="A238" s="127" t="s">
        <v>883</v>
      </c>
      <c r="B238" s="189" t="s">
        <v>884</v>
      </c>
      <c r="C238" s="198"/>
      <c r="D238" s="780" t="s">
        <v>885</v>
      </c>
      <c r="E238" s="780"/>
      <c r="F238" s="398"/>
      <c r="G238" s="398"/>
      <c r="H238" s="574"/>
      <c r="I238" s="461">
        <f t="shared" si="63"/>
        <v>0</v>
      </c>
      <c r="J238" s="199"/>
      <c r="K238" s="193"/>
      <c r="L238" s="193"/>
      <c r="M238" s="193"/>
      <c r="N238" s="194"/>
      <c r="O238" s="549"/>
      <c r="P238" s="538">
        <f t="shared" si="54"/>
        <v>0</v>
      </c>
      <c r="Q238" s="444"/>
      <c r="R238" s="193"/>
      <c r="S238" s="194"/>
      <c r="T238" s="492"/>
      <c r="U238" s="192"/>
      <c r="V238" s="195"/>
    </row>
    <row r="239" spans="1:22" s="41" customFormat="1" ht="15.75" hidden="1" thickBot="1">
      <c r="A239" s="127" t="s">
        <v>886</v>
      </c>
      <c r="B239" s="53" t="s">
        <v>887</v>
      </c>
      <c r="C239" s="799" t="s">
        <v>888</v>
      </c>
      <c r="D239" s="800"/>
      <c r="E239" s="800"/>
      <c r="F239" s="400"/>
      <c r="G239" s="400"/>
      <c r="H239" s="576"/>
      <c r="I239" s="463">
        <f t="shared" si="63"/>
        <v>0</v>
      </c>
      <c r="J239" s="77"/>
      <c r="K239" s="13"/>
      <c r="L239" s="13"/>
      <c r="M239" s="13"/>
      <c r="N239" s="82"/>
      <c r="O239" s="551"/>
      <c r="P239" s="540">
        <f t="shared" si="54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>
      <c r="A240" s="127" t="s">
        <v>298</v>
      </c>
      <c r="B240" s="53" t="s">
        <v>702</v>
      </c>
      <c r="C240" s="799" t="s">
        <v>299</v>
      </c>
      <c r="D240" s="800"/>
      <c r="E240" s="800"/>
      <c r="F240" s="400"/>
      <c r="G240" s="400"/>
      <c r="H240" s="576"/>
      <c r="I240" s="463">
        <f t="shared" si="63"/>
        <v>0</v>
      </c>
      <c r="J240" s="77"/>
      <c r="K240" s="13"/>
      <c r="L240" s="13"/>
      <c r="M240" s="13"/>
      <c r="N240" s="82"/>
      <c r="O240" s="551"/>
      <c r="P240" s="540">
        <f t="shared" si="54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>
      <c r="A241" s="127" t="s">
        <v>300</v>
      </c>
      <c r="B241" s="53" t="s">
        <v>703</v>
      </c>
      <c r="C241" s="799" t="s">
        <v>889</v>
      </c>
      <c r="D241" s="800"/>
      <c r="E241" s="800"/>
      <c r="F241" s="400"/>
      <c r="G241" s="400"/>
      <c r="H241" s="576"/>
      <c r="I241" s="463">
        <f t="shared" si="63"/>
        <v>0</v>
      </c>
      <c r="J241" s="77"/>
      <c r="K241" s="13"/>
      <c r="L241" s="13"/>
      <c r="M241" s="13"/>
      <c r="N241" s="82"/>
      <c r="O241" s="551"/>
      <c r="P241" s="540">
        <f t="shared" si="54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>
      <c r="A242" s="127" t="s">
        <v>301</v>
      </c>
      <c r="B242" s="53" t="s">
        <v>704</v>
      </c>
      <c r="C242" s="799" t="s">
        <v>890</v>
      </c>
      <c r="D242" s="800"/>
      <c r="E242" s="800"/>
      <c r="F242" s="400"/>
      <c r="G242" s="400"/>
      <c r="H242" s="576"/>
      <c r="I242" s="463">
        <f t="shared" si="63"/>
        <v>0</v>
      </c>
      <c r="J242" s="77"/>
      <c r="K242" s="13"/>
      <c r="L242" s="13"/>
      <c r="M242" s="13"/>
      <c r="N242" s="82"/>
      <c r="O242" s="551"/>
      <c r="P242" s="540">
        <f t="shared" si="54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>
      <c r="A243" s="127" t="s">
        <v>302</v>
      </c>
      <c r="B243" s="53" t="s">
        <v>705</v>
      </c>
      <c r="C243" s="799" t="s">
        <v>303</v>
      </c>
      <c r="D243" s="800"/>
      <c r="E243" s="800"/>
      <c r="F243" s="400"/>
      <c r="G243" s="400"/>
      <c r="H243" s="576"/>
      <c r="I243" s="463">
        <f t="shared" si="63"/>
        <v>0</v>
      </c>
      <c r="J243" s="77"/>
      <c r="K243" s="13"/>
      <c r="L243" s="13"/>
      <c r="M243" s="13"/>
      <c r="N243" s="82"/>
      <c r="O243" s="551"/>
      <c r="P243" s="540">
        <f t="shared" si="54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>
      <c r="A244" s="127" t="s">
        <v>891</v>
      </c>
      <c r="B244" s="53" t="s">
        <v>892</v>
      </c>
      <c r="C244" s="799" t="s">
        <v>894</v>
      </c>
      <c r="D244" s="800"/>
      <c r="E244" s="800"/>
      <c r="F244" s="400"/>
      <c r="G244" s="400"/>
      <c r="H244" s="576"/>
      <c r="I244" s="463">
        <f t="shared" si="63"/>
        <v>0</v>
      </c>
      <c r="J244" s="77"/>
      <c r="K244" s="13"/>
      <c r="L244" s="13"/>
      <c r="M244" s="13"/>
      <c r="N244" s="82"/>
      <c r="O244" s="551"/>
      <c r="P244" s="540">
        <f t="shared" si="54"/>
        <v>0</v>
      </c>
      <c r="Q244" s="446"/>
      <c r="R244" s="13"/>
      <c r="S244" s="82"/>
      <c r="T244" s="488"/>
      <c r="U244" s="43"/>
      <c r="V244" s="45"/>
    </row>
    <row r="245" spans="1:22" s="41" customFormat="1" ht="15.75" hidden="1" thickBot="1">
      <c r="A245" s="127"/>
      <c r="B245" s="53" t="s">
        <v>893</v>
      </c>
      <c r="C245" s="799" t="s">
        <v>895</v>
      </c>
      <c r="D245" s="800"/>
      <c r="E245" s="800"/>
      <c r="F245" s="400">
        <f>F246+F247</f>
        <v>0</v>
      </c>
      <c r="G245" s="400">
        <f>G246+G247</f>
        <v>0</v>
      </c>
      <c r="H245" s="576">
        <f>H246+H247</f>
        <v>0</v>
      </c>
      <c r="I245" s="463">
        <f>I246+I247</f>
        <v>0</v>
      </c>
      <c r="J245" s="77">
        <f t="shared" ref="J245:V245" si="64">J246+J247</f>
        <v>0</v>
      </c>
      <c r="K245" s="13">
        <f t="shared" si="64"/>
        <v>0</v>
      </c>
      <c r="L245" s="13">
        <f t="shared" si="64"/>
        <v>0</v>
      </c>
      <c r="M245" s="13">
        <f t="shared" si="64"/>
        <v>0</v>
      </c>
      <c r="N245" s="82">
        <f t="shared" si="64"/>
        <v>0</v>
      </c>
      <c r="O245" s="551">
        <f t="shared" si="64"/>
        <v>0</v>
      </c>
      <c r="P245" s="540">
        <f t="shared" si="54"/>
        <v>0</v>
      </c>
      <c r="Q245" s="446">
        <f t="shared" si="64"/>
        <v>0</v>
      </c>
      <c r="R245" s="13">
        <f t="shared" si="64"/>
        <v>0</v>
      </c>
      <c r="S245" s="82">
        <f t="shared" si="64"/>
        <v>0</v>
      </c>
      <c r="T245" s="488">
        <f t="shared" si="64"/>
        <v>0</v>
      </c>
      <c r="U245" s="43">
        <f t="shared" si="64"/>
        <v>0</v>
      </c>
      <c r="V245" s="45">
        <f t="shared" si="64"/>
        <v>0</v>
      </c>
    </row>
    <row r="246" spans="1:22" s="209" customFormat="1" ht="15.75" hidden="1" thickBot="1">
      <c r="A246" s="127" t="s">
        <v>897</v>
      </c>
      <c r="B246" s="189" t="s">
        <v>896</v>
      </c>
      <c r="C246" s="198"/>
      <c r="D246" s="780" t="s">
        <v>900</v>
      </c>
      <c r="E246" s="780"/>
      <c r="F246" s="398"/>
      <c r="G246" s="398"/>
      <c r="H246" s="574"/>
      <c r="I246" s="461">
        <f>SUM(J246:V246)</f>
        <v>0</v>
      </c>
      <c r="J246" s="199"/>
      <c r="K246" s="193"/>
      <c r="L246" s="193"/>
      <c r="M246" s="193"/>
      <c r="N246" s="194"/>
      <c r="O246" s="549"/>
      <c r="P246" s="538">
        <f t="shared" si="54"/>
        <v>0</v>
      </c>
      <c r="Q246" s="444"/>
      <c r="R246" s="193"/>
      <c r="S246" s="194"/>
      <c r="T246" s="492"/>
      <c r="U246" s="192"/>
      <c r="V246" s="195"/>
    </row>
    <row r="247" spans="1:22" s="209" customFormat="1" ht="15.75" hidden="1" thickBot="1">
      <c r="A247" s="127" t="s">
        <v>898</v>
      </c>
      <c r="B247" s="189" t="s">
        <v>899</v>
      </c>
      <c r="C247" s="198"/>
      <c r="D247" s="780" t="s">
        <v>901</v>
      </c>
      <c r="E247" s="780"/>
      <c r="F247" s="398"/>
      <c r="G247" s="398"/>
      <c r="H247" s="574"/>
      <c r="I247" s="461">
        <f>SUM(J247:V247)</f>
        <v>0</v>
      </c>
      <c r="J247" s="199"/>
      <c r="K247" s="193"/>
      <c r="L247" s="193"/>
      <c r="M247" s="193"/>
      <c r="N247" s="194"/>
      <c r="O247" s="549"/>
      <c r="P247" s="538">
        <f t="shared" si="54"/>
        <v>0</v>
      </c>
      <c r="Q247" s="444"/>
      <c r="R247" s="193"/>
      <c r="S247" s="194"/>
      <c r="T247" s="492"/>
      <c r="U247" s="192"/>
      <c r="V247" s="195"/>
    </row>
    <row r="248" spans="1:22" ht="15.75" hidden="1" thickBot="1">
      <c r="B248" s="92" t="s">
        <v>709</v>
      </c>
      <c r="C248" s="769" t="s">
        <v>304</v>
      </c>
      <c r="D248" s="770"/>
      <c r="E248" s="770"/>
      <c r="F248" s="399">
        <f>F249+F250+F251+F252+F253</f>
        <v>0</v>
      </c>
      <c r="G248" s="399">
        <f>G249+G250+G251+G252+G253</f>
        <v>0</v>
      </c>
      <c r="H248" s="575">
        <f>H249+H250+H251+H252+H253</f>
        <v>0</v>
      </c>
      <c r="I248" s="462">
        <f>I249+I250+I251+I252+I253</f>
        <v>0</v>
      </c>
      <c r="J248" s="94">
        <f t="shared" ref="J248:V248" si="65">J249+J250+J251+J252+J253</f>
        <v>0</v>
      </c>
      <c r="K248" s="95">
        <f t="shared" si="65"/>
        <v>0</v>
      </c>
      <c r="L248" s="95">
        <f t="shared" si="65"/>
        <v>0</v>
      </c>
      <c r="M248" s="95">
        <f t="shared" si="65"/>
        <v>0</v>
      </c>
      <c r="N248" s="98">
        <f t="shared" si="65"/>
        <v>0</v>
      </c>
      <c r="O248" s="550">
        <f t="shared" si="65"/>
        <v>0</v>
      </c>
      <c r="P248" s="539">
        <f t="shared" si="54"/>
        <v>0</v>
      </c>
      <c r="Q248" s="445">
        <f t="shared" si="65"/>
        <v>0</v>
      </c>
      <c r="R248" s="95">
        <f t="shared" si="65"/>
        <v>0</v>
      </c>
      <c r="S248" s="98">
        <f t="shared" si="65"/>
        <v>0</v>
      </c>
      <c r="T248" s="489">
        <f t="shared" si="65"/>
        <v>0</v>
      </c>
      <c r="U248" s="97">
        <f t="shared" si="65"/>
        <v>0</v>
      </c>
      <c r="V248" s="99">
        <f t="shared" si="65"/>
        <v>0</v>
      </c>
    </row>
    <row r="249" spans="1:22" s="41" customFormat="1" ht="15.75" hidden="1" thickBot="1">
      <c r="A249" s="127" t="s">
        <v>305</v>
      </c>
      <c r="B249" s="196" t="s">
        <v>710</v>
      </c>
      <c r="C249" s="804" t="s">
        <v>385</v>
      </c>
      <c r="D249" s="805"/>
      <c r="E249" s="805"/>
      <c r="F249" s="401"/>
      <c r="G249" s="401"/>
      <c r="H249" s="577"/>
      <c r="I249" s="464">
        <f t="shared" ref="I249:I255" si="66">SUM(J249:V249)</f>
        <v>0</v>
      </c>
      <c r="J249" s="212"/>
      <c r="K249" s="213"/>
      <c r="L249" s="213"/>
      <c r="M249" s="213"/>
      <c r="N249" s="216"/>
      <c r="O249" s="556"/>
      <c r="P249" s="545">
        <f t="shared" si="54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>
      <c r="A250" s="127" t="s">
        <v>306</v>
      </c>
      <c r="B250" s="196" t="s">
        <v>711</v>
      </c>
      <c r="C250" s="804" t="s">
        <v>386</v>
      </c>
      <c r="D250" s="805"/>
      <c r="E250" s="805"/>
      <c r="F250" s="401"/>
      <c r="G250" s="401"/>
      <c r="H250" s="577"/>
      <c r="I250" s="464">
        <f t="shared" si="66"/>
        <v>0</v>
      </c>
      <c r="J250" s="212"/>
      <c r="K250" s="213"/>
      <c r="L250" s="213"/>
      <c r="M250" s="213"/>
      <c r="N250" s="216"/>
      <c r="O250" s="556"/>
      <c r="P250" s="545">
        <f t="shared" si="54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>
      <c r="A251" s="127" t="s">
        <v>307</v>
      </c>
      <c r="B251" s="196" t="s">
        <v>712</v>
      </c>
      <c r="C251" s="804" t="s">
        <v>308</v>
      </c>
      <c r="D251" s="805"/>
      <c r="E251" s="805"/>
      <c r="F251" s="401"/>
      <c r="G251" s="401"/>
      <c r="H251" s="577"/>
      <c r="I251" s="464">
        <f t="shared" si="66"/>
        <v>0</v>
      </c>
      <c r="J251" s="212"/>
      <c r="K251" s="213"/>
      <c r="L251" s="213"/>
      <c r="M251" s="213"/>
      <c r="N251" s="216"/>
      <c r="O251" s="556"/>
      <c r="P251" s="545">
        <f t="shared" si="54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>
      <c r="A252" s="127" t="s">
        <v>309</v>
      </c>
      <c r="B252" s="196" t="s">
        <v>713</v>
      </c>
      <c r="C252" s="804" t="s">
        <v>310</v>
      </c>
      <c r="D252" s="805"/>
      <c r="E252" s="805"/>
      <c r="F252" s="401"/>
      <c r="G252" s="401"/>
      <c r="H252" s="577"/>
      <c r="I252" s="464">
        <f t="shared" si="66"/>
        <v>0</v>
      </c>
      <c r="J252" s="212"/>
      <c r="K252" s="213"/>
      <c r="L252" s="213"/>
      <c r="M252" s="213"/>
      <c r="N252" s="216"/>
      <c r="O252" s="556"/>
      <c r="P252" s="545">
        <f t="shared" si="54"/>
        <v>0</v>
      </c>
      <c r="Q252" s="451"/>
      <c r="R252" s="213"/>
      <c r="S252" s="216"/>
      <c r="T252" s="560"/>
      <c r="U252" s="215"/>
      <c r="V252" s="214"/>
    </row>
    <row r="253" spans="1:22" s="41" customFormat="1" ht="15.75" hidden="1" thickBot="1">
      <c r="A253" s="127" t="s">
        <v>311</v>
      </c>
      <c r="B253" s="196" t="s">
        <v>714</v>
      </c>
      <c r="C253" s="804" t="s">
        <v>387</v>
      </c>
      <c r="D253" s="805"/>
      <c r="E253" s="805"/>
      <c r="F253" s="401"/>
      <c r="G253" s="401"/>
      <c r="H253" s="577"/>
      <c r="I253" s="464">
        <f t="shared" si="66"/>
        <v>0</v>
      </c>
      <c r="J253" s="212"/>
      <c r="K253" s="213"/>
      <c r="L253" s="213"/>
      <c r="M253" s="213"/>
      <c r="N253" s="216"/>
      <c r="O253" s="556"/>
      <c r="P253" s="545">
        <f t="shared" si="54"/>
        <v>0</v>
      </c>
      <c r="Q253" s="451"/>
      <c r="R253" s="213"/>
      <c r="S253" s="216"/>
      <c r="T253" s="560"/>
      <c r="U253" s="215"/>
      <c r="V253" s="214"/>
    </row>
    <row r="254" spans="1:22" ht="15.75" hidden="1" thickBot="1">
      <c r="A254" s="127" t="s">
        <v>313</v>
      </c>
      <c r="B254" s="92" t="s">
        <v>715</v>
      </c>
      <c r="C254" s="769" t="s">
        <v>312</v>
      </c>
      <c r="D254" s="770"/>
      <c r="E254" s="770"/>
      <c r="F254" s="399"/>
      <c r="G254" s="399"/>
      <c r="H254" s="575"/>
      <c r="I254" s="462">
        <f t="shared" si="66"/>
        <v>0</v>
      </c>
      <c r="J254" s="94"/>
      <c r="K254" s="95"/>
      <c r="L254" s="95"/>
      <c r="M254" s="95"/>
      <c r="N254" s="98"/>
      <c r="O254" s="550"/>
      <c r="P254" s="539">
        <f t="shared" si="54"/>
        <v>0</v>
      </c>
      <c r="Q254" s="445"/>
      <c r="R254" s="95"/>
      <c r="S254" s="98"/>
      <c r="T254" s="489"/>
      <c r="U254" s="97"/>
      <c r="V254" s="99"/>
    </row>
    <row r="255" spans="1:22" ht="15.75" hidden="1" thickBot="1">
      <c r="A255" s="127" t="s">
        <v>902</v>
      </c>
      <c r="B255" s="92" t="s">
        <v>903</v>
      </c>
      <c r="C255" s="769" t="s">
        <v>904</v>
      </c>
      <c r="D255" s="770"/>
      <c r="E255" s="770"/>
      <c r="F255" s="399"/>
      <c r="G255" s="399"/>
      <c r="H255" s="575"/>
      <c r="I255" s="462">
        <f t="shared" si="66"/>
        <v>0</v>
      </c>
      <c r="J255" s="94"/>
      <c r="K255" s="95"/>
      <c r="L255" s="95"/>
      <c r="M255" s="95"/>
      <c r="N255" s="98"/>
      <c r="O255" s="550"/>
      <c r="P255" s="539">
        <f t="shared" si="54"/>
        <v>0</v>
      </c>
      <c r="Q255" s="445"/>
      <c r="R255" s="95"/>
      <c r="S255" s="98"/>
      <c r="T255" s="489"/>
      <c r="U255" s="97"/>
      <c r="V255" s="99"/>
    </row>
    <row r="256" spans="1:22" ht="15.75" thickBot="1">
      <c r="B256" s="806" t="s">
        <v>314</v>
      </c>
      <c r="C256" s="807"/>
      <c r="D256" s="807"/>
      <c r="E256" s="807"/>
      <c r="F256" s="396">
        <f t="shared" ref="F256:V256" si="67">F5+F24+F32+F60+F76+F148+F158+F163+F226</f>
        <v>446688</v>
      </c>
      <c r="G256" s="396">
        <f t="shared" ref="G256:H256" si="68">G5+G24+G32+G60+G76+G148+G158+G163+G226</f>
        <v>455688</v>
      </c>
      <c r="H256" s="572">
        <f t="shared" si="68"/>
        <v>497800</v>
      </c>
      <c r="I256" s="459">
        <f t="shared" si="67"/>
        <v>545800</v>
      </c>
      <c r="J256" s="86">
        <f t="shared" si="67"/>
        <v>59664</v>
      </c>
      <c r="K256" s="87">
        <f t="shared" si="67"/>
        <v>91128</v>
      </c>
      <c r="L256" s="87">
        <f t="shared" si="67"/>
        <v>0</v>
      </c>
      <c r="M256" s="87">
        <f t="shared" si="67"/>
        <v>32346</v>
      </c>
      <c r="N256" s="90">
        <f t="shared" si="67"/>
        <v>32346</v>
      </c>
      <c r="O256" s="547">
        <f t="shared" si="67"/>
        <v>96504</v>
      </c>
      <c r="P256" s="536">
        <f t="shared" si="54"/>
        <v>311988</v>
      </c>
      <c r="Q256" s="442">
        <f t="shared" si="67"/>
        <v>7188</v>
      </c>
      <c r="R256" s="87">
        <f t="shared" si="67"/>
        <v>0</v>
      </c>
      <c r="S256" s="90">
        <f t="shared" si="67"/>
        <v>0</v>
      </c>
      <c r="T256" s="486">
        <f t="shared" si="67"/>
        <v>94692</v>
      </c>
      <c r="U256" s="89">
        <f t="shared" si="67"/>
        <v>56346</v>
      </c>
      <c r="V256" s="91">
        <f t="shared" si="67"/>
        <v>75586</v>
      </c>
    </row>
    <row r="257" spans="1:22">
      <c r="B257" s="22"/>
      <c r="C257" s="23"/>
      <c r="D257" s="23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5"/>
      <c r="C258" s="26"/>
      <c r="D258" s="26"/>
      <c r="E258" s="24"/>
      <c r="F258" s="24"/>
      <c r="G258" s="24"/>
      <c r="H258" s="24"/>
      <c r="I258" s="3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7"/>
      <c r="C260" s="24"/>
      <c r="D260" s="24"/>
      <c r="E260" s="28"/>
      <c r="F260" s="28"/>
      <c r="G260" s="28"/>
      <c r="H260" s="28"/>
      <c r="I260" s="49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7"/>
      <c r="C264" s="24"/>
      <c r="D264" s="24"/>
      <c r="E264" s="28"/>
      <c r="F264" s="28"/>
      <c r="G264" s="28"/>
      <c r="H264" s="28"/>
      <c r="I264" s="28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7"/>
      <c r="C267" s="28"/>
      <c r="D267" s="28"/>
      <c r="E267" s="24"/>
      <c r="F267" s="24"/>
      <c r="G267" s="24"/>
      <c r="H267" s="24"/>
      <c r="I267" s="2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8"/>
      <c r="D278" s="28"/>
      <c r="E278" s="24"/>
      <c r="F278" s="24"/>
      <c r="G278" s="24"/>
      <c r="H278" s="24"/>
      <c r="I278" s="2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8"/>
      <c r="D289" s="28"/>
      <c r="E289" s="24"/>
      <c r="F289" s="24"/>
      <c r="G289" s="24"/>
      <c r="H289" s="24"/>
      <c r="I289" s="2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9"/>
      <c r="C300" s="23"/>
      <c r="D300" s="23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8"/>
      <c r="D303" s="28"/>
      <c r="E303" s="24"/>
      <c r="F303" s="24"/>
      <c r="G303" s="24"/>
      <c r="H303" s="24"/>
      <c r="I303" s="2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8"/>
      <c r="D314" s="28"/>
      <c r="E314" s="24"/>
      <c r="F314" s="24"/>
      <c r="G314" s="24"/>
      <c r="H314" s="24"/>
      <c r="I314" s="2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>
      <c r="A318" s="129"/>
      <c r="B318" s="27"/>
      <c r="C318" s="24"/>
      <c r="D318" s="24"/>
      <c r="E318" s="28"/>
      <c r="F318" s="28"/>
      <c r="G318" s="28"/>
      <c r="H318" s="28"/>
      <c r="I318" s="28"/>
    </row>
    <row r="319" spans="1:22">
      <c r="B319" s="27"/>
      <c r="C319" s="24"/>
      <c r="D319" s="24"/>
      <c r="E319" s="28"/>
      <c r="F319" s="28"/>
      <c r="G319" s="28"/>
      <c r="H319" s="28"/>
      <c r="I319" s="2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</row>
    <row r="320" spans="1:22" s="12" customFormat="1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>
      <c r="A324" s="130"/>
      <c r="B324" s="27"/>
      <c r="C324" s="24"/>
      <c r="D324" s="24"/>
      <c r="E324" s="28"/>
      <c r="F324" s="28"/>
      <c r="G324" s="28"/>
      <c r="H324" s="28"/>
      <c r="I324" s="28"/>
    </row>
    <row r="325" spans="1:22" s="12" customFormat="1">
      <c r="A325" s="130"/>
      <c r="B325" s="27"/>
      <c r="C325" s="28"/>
      <c r="D325" s="28"/>
      <c r="E325" s="24"/>
      <c r="F325" s="24"/>
      <c r="G325" s="24"/>
      <c r="H325" s="24"/>
      <c r="I325" s="24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>
      <c r="B336" s="29"/>
      <c r="C336" s="23"/>
      <c r="D336" s="23"/>
      <c r="E336" s="28"/>
      <c r="F336" s="28"/>
      <c r="G336" s="28"/>
      <c r="H336" s="28"/>
      <c r="I336" s="2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>
      <c r="B337" s="30"/>
      <c r="C337" s="26"/>
      <c r="D337" s="26"/>
      <c r="E337" s="24"/>
      <c r="F337" s="24"/>
      <c r="G337" s="24"/>
      <c r="H337" s="24"/>
      <c r="I337" s="24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>
      <c r="B338" s="27"/>
      <c r="C338" s="24"/>
      <c r="D338" s="24"/>
      <c r="E338" s="28"/>
      <c r="F338" s="28"/>
      <c r="G338" s="28"/>
      <c r="H338" s="28"/>
      <c r="I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>
      <c r="B339" s="27"/>
      <c r="C339" s="28"/>
      <c r="D339" s="28"/>
      <c r="E339" s="24"/>
      <c r="F339" s="24"/>
      <c r="G339" s="24"/>
      <c r="H339" s="24"/>
      <c r="I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4"/>
      <c r="D343" s="24"/>
      <c r="E343" s="28"/>
      <c r="F343" s="28"/>
      <c r="G343" s="28"/>
      <c r="H343" s="28"/>
      <c r="I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</row>
    <row r="344" spans="1:22">
      <c r="B344" s="27"/>
      <c r="C344" s="28"/>
      <c r="D344" s="28"/>
      <c r="E344" s="24"/>
      <c r="F344" s="24"/>
      <c r="G344" s="24"/>
      <c r="H344" s="24"/>
      <c r="I344" s="2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7"/>
      <c r="C346" s="24"/>
      <c r="D346" s="24"/>
      <c r="E346" s="28"/>
      <c r="F346" s="28"/>
      <c r="G346" s="28"/>
      <c r="H346" s="28"/>
      <c r="I346" s="28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7"/>
      <c r="C348" s="28"/>
      <c r="D348" s="28"/>
      <c r="E348" s="24"/>
      <c r="F348" s="24"/>
      <c r="G348" s="24"/>
      <c r="H348" s="24"/>
      <c r="I348" s="2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29"/>
      <c r="B351" s="27"/>
      <c r="C351" s="24"/>
      <c r="D351" s="24"/>
      <c r="E351" s="28"/>
      <c r="F351" s="28"/>
      <c r="G351" s="28"/>
      <c r="H351" s="28"/>
      <c r="I351" s="28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29"/>
      <c r="B352" s="27"/>
      <c r="C352" s="28"/>
      <c r="D352" s="28"/>
      <c r="E352" s="24"/>
      <c r="F352" s="24"/>
      <c r="G352" s="24"/>
      <c r="H352" s="24"/>
      <c r="I352" s="2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9"/>
      <c r="C363" s="23"/>
      <c r="D363" s="23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8"/>
      <c r="D365" s="28"/>
      <c r="E365" s="24"/>
      <c r="F365" s="24"/>
      <c r="G365" s="24"/>
      <c r="H365" s="24"/>
      <c r="I365" s="2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8"/>
      <c r="D369" s="28"/>
      <c r="E369" s="24"/>
      <c r="F369" s="24"/>
      <c r="G369" s="24"/>
      <c r="H369" s="24"/>
      <c r="I369" s="2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8"/>
      <c r="D372" s="28"/>
      <c r="E372" s="24"/>
      <c r="F372" s="24"/>
      <c r="G372" s="24"/>
      <c r="H372" s="24"/>
      <c r="I372" s="2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8"/>
      <c r="D383" s="28"/>
      <c r="E383" s="24"/>
      <c r="F383" s="24"/>
      <c r="G383" s="24"/>
      <c r="H383" s="24"/>
      <c r="I383" s="2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8"/>
      <c r="D388" s="28"/>
      <c r="E388" s="24"/>
      <c r="F388" s="24"/>
      <c r="G388" s="24"/>
      <c r="H388" s="24"/>
      <c r="I388" s="2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4"/>
      <c r="D393" s="24"/>
      <c r="E393" s="28"/>
      <c r="F393" s="28"/>
      <c r="G393" s="28"/>
      <c r="H393" s="28"/>
      <c r="I393" s="28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8"/>
      <c r="D395" s="28"/>
      <c r="E395" s="24"/>
      <c r="F395" s="24"/>
      <c r="G395" s="24"/>
      <c r="H395" s="24"/>
      <c r="I395" s="2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9"/>
      <c r="C399" s="23"/>
      <c r="D399" s="23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7"/>
      <c r="C408" s="28"/>
      <c r="D408" s="28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9"/>
      <c r="C409" s="23"/>
      <c r="D409" s="23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9"/>
      <c r="C435" s="23"/>
      <c r="D435" s="23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8"/>
      <c r="D439" s="28"/>
      <c r="E439" s="24"/>
      <c r="F439" s="24"/>
      <c r="G439" s="24"/>
      <c r="H439" s="24"/>
      <c r="I439" s="2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29"/>
      <c r="C461" s="23"/>
      <c r="D461" s="2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32"/>
      <c r="C462" s="33"/>
      <c r="D462" s="33"/>
      <c r="E462" s="24"/>
      <c r="F462" s="24"/>
      <c r="G462" s="24"/>
      <c r="H462" s="24"/>
      <c r="I462" s="2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34"/>
      <c r="C463" s="35"/>
      <c r="D463" s="35"/>
      <c r="E463" s="36"/>
      <c r="F463" s="36"/>
      <c r="G463" s="36"/>
      <c r="H463" s="36"/>
      <c r="I463" s="36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19"/>
      <c r="C466" s="37"/>
      <c r="D466" s="37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34"/>
      <c r="C467" s="35"/>
      <c r="D467" s="35"/>
      <c r="E467" s="36"/>
      <c r="F467" s="36"/>
      <c r="G467" s="36"/>
      <c r="H467" s="36"/>
      <c r="I467" s="36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19"/>
      <c r="C468" s="37"/>
      <c r="D468" s="37"/>
      <c r="E468" s="24"/>
      <c r="F468" s="24"/>
      <c r="G468" s="24"/>
      <c r="H468" s="24"/>
      <c r="I468" s="2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2">
      <c r="A475" s="129"/>
      <c r="B475" s="34"/>
      <c r="C475" s="35"/>
      <c r="D475" s="35"/>
      <c r="E475" s="36"/>
      <c r="F475" s="36"/>
      <c r="G475" s="36"/>
      <c r="H475" s="36"/>
      <c r="I475" s="36"/>
    </row>
    <row r="476" spans="1:22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2">
      <c r="B479" s="19"/>
      <c r="C479" s="37"/>
      <c r="D479" s="37"/>
      <c r="E479" s="24"/>
      <c r="F479" s="24"/>
      <c r="G479" s="24"/>
      <c r="H479" s="24"/>
      <c r="I479" s="24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</row>
    <row r="480" spans="1:22" s="12" customFormat="1">
      <c r="A480" s="130"/>
      <c r="B480" s="19"/>
      <c r="C480" s="37"/>
      <c r="D480" s="37"/>
      <c r="E480" s="24"/>
      <c r="F480" s="24"/>
      <c r="G480" s="24"/>
      <c r="H480" s="24"/>
      <c r="I480" s="24"/>
    </row>
    <row r="481" spans="1:22" s="12" customFormat="1">
      <c r="A481" s="130"/>
      <c r="B481" s="32"/>
      <c r="C481" s="33"/>
      <c r="D481" s="33"/>
      <c r="E481" s="24"/>
      <c r="F481" s="24"/>
      <c r="G481" s="24"/>
      <c r="H481" s="24"/>
      <c r="I481" s="24"/>
    </row>
    <row r="482" spans="1:22" s="12" customFormat="1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s="12" customFormat="1">
      <c r="A487" s="130"/>
      <c r="B487" s="19"/>
      <c r="C487" s="37"/>
      <c r="D487" s="37"/>
      <c r="E487" s="24"/>
      <c r="F487" s="24"/>
      <c r="G487" s="24"/>
      <c r="H487" s="24"/>
      <c r="I487" s="24"/>
    </row>
    <row r="488" spans="1:22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</sheetData>
  <mergeCells count="243"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J3:S3"/>
    <mergeCell ref="T3:V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5" sqref="I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5" width="10.7109375" style="12" bestFit="1" customWidth="1"/>
    <col min="16" max="16" width="11.85546875" style="12" bestFit="1" customWidth="1"/>
    <col min="17" max="22" width="10.7109375" style="12" bestFit="1" customWidth="1"/>
    <col min="23" max="23" width="10.42578125" style="17" bestFit="1" customWidth="1"/>
    <col min="24" max="16384" width="9.140625" style="17"/>
  </cols>
  <sheetData>
    <row r="1" spans="1:24" ht="15.75" thickBot="1">
      <c r="V1" s="11" t="s">
        <v>827</v>
      </c>
    </row>
    <row r="2" spans="1:24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1125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4" ht="22.5" customHeight="1">
      <c r="B3" s="752"/>
      <c r="C3" s="753"/>
      <c r="D3" s="753"/>
      <c r="E3" s="753"/>
      <c r="F3" s="752"/>
      <c r="G3" s="752"/>
      <c r="H3" s="861"/>
      <c r="I3" s="8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4" ht="42" customHeight="1" thickBot="1">
      <c r="B4" s="754"/>
      <c r="C4" s="755"/>
      <c r="D4" s="755"/>
      <c r="E4" s="755"/>
      <c r="F4" s="754"/>
      <c r="G4" s="754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484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 t="shared" ref="F5:V5" si="0">F6+F20</f>
        <v>48336665</v>
      </c>
      <c r="G5" s="396">
        <f t="shared" ref="G5:H5" si="1">G6+G20</f>
        <v>48336665</v>
      </c>
      <c r="H5" s="572">
        <f t="shared" si="1"/>
        <v>47418800</v>
      </c>
      <c r="I5" s="459">
        <f t="shared" si="0"/>
        <v>47713484</v>
      </c>
      <c r="J5" s="86">
        <f t="shared" si="0"/>
        <v>3730920</v>
      </c>
      <c r="K5" s="87">
        <f t="shared" si="0"/>
        <v>3861639</v>
      </c>
      <c r="L5" s="87">
        <f t="shared" si="0"/>
        <v>3963180</v>
      </c>
      <c r="M5" s="87">
        <f t="shared" si="0"/>
        <v>3966495</v>
      </c>
      <c r="N5" s="90">
        <f t="shared" si="0"/>
        <v>3941026</v>
      </c>
      <c r="O5" s="90">
        <f t="shared" si="0"/>
        <v>3952244</v>
      </c>
      <c r="P5" s="536">
        <f t="shared" ref="P5:P6" si="2">SUM(J5:O5)</f>
        <v>23415504</v>
      </c>
      <c r="Q5" s="442">
        <f t="shared" si="0"/>
        <v>3961145</v>
      </c>
      <c r="R5" s="87">
        <f t="shared" si="0"/>
        <v>3962543</v>
      </c>
      <c r="S5" s="90">
        <f t="shared" si="0"/>
        <v>3944021</v>
      </c>
      <c r="T5" s="486">
        <f t="shared" si="0"/>
        <v>4224579</v>
      </c>
      <c r="U5" s="89">
        <f t="shared" si="0"/>
        <v>4099584</v>
      </c>
      <c r="V5" s="91">
        <f t="shared" si="0"/>
        <v>4106108</v>
      </c>
      <c r="W5" s="188"/>
    </row>
    <row r="6" spans="1:24">
      <c r="B6" s="124" t="s">
        <v>609</v>
      </c>
      <c r="C6" s="748" t="s">
        <v>120</v>
      </c>
      <c r="D6" s="749"/>
      <c r="E6" s="749"/>
      <c r="F6" s="397">
        <f t="shared" ref="F6:V6" si="3">F7+F8+F9+F10+F11+F12+F13+F14+F15+F16+F17+F18+F19</f>
        <v>48336665</v>
      </c>
      <c r="G6" s="397">
        <f t="shared" ref="G6:H6" si="4">G7+G8+G9+G10+G11+G12+G13+G14+G15+G16+G17+G18+G19</f>
        <v>48336665</v>
      </c>
      <c r="H6" s="573">
        <f t="shared" si="4"/>
        <v>47418800</v>
      </c>
      <c r="I6" s="460">
        <f t="shared" si="3"/>
        <v>47713484</v>
      </c>
      <c r="J6" s="118">
        <f t="shared" si="3"/>
        <v>3730920</v>
      </c>
      <c r="K6" s="119">
        <f t="shared" si="3"/>
        <v>3861639</v>
      </c>
      <c r="L6" s="119">
        <f t="shared" si="3"/>
        <v>3963180</v>
      </c>
      <c r="M6" s="119">
        <f t="shared" si="3"/>
        <v>3966495</v>
      </c>
      <c r="N6" s="122">
        <f t="shared" si="3"/>
        <v>3941026</v>
      </c>
      <c r="O6" s="122">
        <f t="shared" si="3"/>
        <v>3952244</v>
      </c>
      <c r="P6" s="537">
        <f t="shared" si="2"/>
        <v>23415504</v>
      </c>
      <c r="Q6" s="443">
        <f t="shared" si="3"/>
        <v>3961145</v>
      </c>
      <c r="R6" s="119">
        <f t="shared" si="3"/>
        <v>3962543</v>
      </c>
      <c r="S6" s="122">
        <f t="shared" si="3"/>
        <v>3944021</v>
      </c>
      <c r="T6" s="487">
        <f t="shared" si="3"/>
        <v>4224579</v>
      </c>
      <c r="U6" s="121">
        <f t="shared" si="3"/>
        <v>4099584</v>
      </c>
      <c r="V6" s="123">
        <f t="shared" si="3"/>
        <v>4106108</v>
      </c>
      <c r="W6" s="188"/>
    </row>
    <row r="7" spans="1:24" s="209" customFormat="1">
      <c r="A7" s="338" t="s">
        <v>121</v>
      </c>
      <c r="B7" s="189" t="s">
        <v>610</v>
      </c>
      <c r="C7" s="202"/>
      <c r="D7" s="260" t="s">
        <v>122</v>
      </c>
      <c r="E7" s="285"/>
      <c r="F7" s="398">
        <v>47137576</v>
      </c>
      <c r="G7" s="398">
        <v>47137576</v>
      </c>
      <c r="H7" s="574">
        <v>47048000</v>
      </c>
      <c r="I7" s="461">
        <f>SUM(P7:V7)</f>
        <v>47342684</v>
      </c>
      <c r="J7" s="199">
        <v>3697231</v>
      </c>
      <c r="K7" s="193">
        <v>3858734</v>
      </c>
      <c r="L7" s="193">
        <v>3953541</v>
      </c>
      <c r="M7" s="193">
        <v>3942606</v>
      </c>
      <c r="N7" s="194">
        <v>3931387</v>
      </c>
      <c r="O7" s="194">
        <v>3942605</v>
      </c>
      <c r="P7" s="538">
        <f>SUM(J7:O7)</f>
        <v>23326104</v>
      </c>
      <c r="Q7" s="444">
        <v>3935165</v>
      </c>
      <c r="R7" s="193">
        <v>3942603</v>
      </c>
      <c r="S7" s="194">
        <v>3942621</v>
      </c>
      <c r="T7" s="492">
        <v>4041501</v>
      </c>
      <c r="U7" s="192">
        <v>4077345</v>
      </c>
      <c r="V7" s="195">
        <v>4077345</v>
      </c>
      <c r="W7" s="188"/>
      <c r="X7" s="17"/>
    </row>
    <row r="8" spans="1:24" s="209" customFormat="1" ht="15" hidden="1" customHeight="1">
      <c r="A8" s="338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3" si="5">SUM(J8:V8)</f>
        <v>0</v>
      </c>
      <c r="J8" s="199"/>
      <c r="K8" s="193"/>
      <c r="L8" s="193"/>
      <c r="M8" s="193"/>
      <c r="N8" s="194"/>
      <c r="O8" s="194"/>
      <c r="P8" s="538">
        <f t="shared" ref="P8:P71" si="6">SUM(J8:O8)</f>
        <v>0</v>
      </c>
      <c r="Q8" s="444"/>
      <c r="R8" s="193"/>
      <c r="S8" s="194"/>
      <c r="T8" s="492"/>
      <c r="U8" s="192"/>
      <c r="V8" s="195"/>
      <c r="W8" s="188"/>
      <c r="X8" s="17"/>
    </row>
    <row r="9" spans="1:24" s="209" customFormat="1" ht="15" hidden="1" customHeight="1">
      <c r="A9" s="338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5"/>
        <v>0</v>
      </c>
      <c r="J9" s="199"/>
      <c r="K9" s="193"/>
      <c r="L9" s="193"/>
      <c r="M9" s="193"/>
      <c r="N9" s="194"/>
      <c r="O9" s="194"/>
      <c r="P9" s="538">
        <f t="shared" si="6"/>
        <v>0</v>
      </c>
      <c r="Q9" s="444"/>
      <c r="R9" s="193"/>
      <c r="S9" s="194"/>
      <c r="T9" s="492"/>
      <c r="U9" s="192"/>
      <c r="V9" s="195"/>
      <c r="W9" s="188"/>
      <c r="X9" s="17"/>
    </row>
    <row r="10" spans="1:24" s="209" customFormat="1" ht="15" hidden="1" customHeight="1">
      <c r="A10" s="338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5"/>
        <v>0</v>
      </c>
      <c r="J10" s="199"/>
      <c r="K10" s="193"/>
      <c r="L10" s="193"/>
      <c r="M10" s="193"/>
      <c r="N10" s="194"/>
      <c r="O10" s="194"/>
      <c r="P10" s="538">
        <f t="shared" si="6"/>
        <v>0</v>
      </c>
      <c r="Q10" s="444"/>
      <c r="R10" s="193"/>
      <c r="S10" s="194"/>
      <c r="T10" s="492"/>
      <c r="U10" s="192"/>
      <c r="V10" s="195"/>
      <c r="W10" s="188"/>
      <c r="X10" s="17"/>
    </row>
    <row r="11" spans="1:24" s="209" customFormat="1" ht="15" hidden="1" customHeight="1">
      <c r="A11" s="338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5"/>
        <v>0</v>
      </c>
      <c r="J11" s="199"/>
      <c r="K11" s="193"/>
      <c r="L11" s="193"/>
      <c r="M11" s="193"/>
      <c r="N11" s="194"/>
      <c r="O11" s="194"/>
      <c r="P11" s="538">
        <f t="shared" si="6"/>
        <v>0</v>
      </c>
      <c r="Q11" s="444"/>
      <c r="R11" s="193"/>
      <c r="S11" s="194"/>
      <c r="T11" s="492"/>
      <c r="U11" s="192"/>
      <c r="V11" s="195"/>
      <c r="W11" s="188"/>
      <c r="X11" s="17"/>
    </row>
    <row r="12" spans="1:24" s="209" customFormat="1" hidden="1">
      <c r="A12" s="338" t="s">
        <v>130</v>
      </c>
      <c r="B12" s="189" t="s">
        <v>615</v>
      </c>
      <c r="C12" s="202"/>
      <c r="D12" s="260" t="s">
        <v>1044</v>
      </c>
      <c r="E12" s="285"/>
      <c r="F12" s="398"/>
      <c r="G12" s="398">
        <v>0</v>
      </c>
      <c r="H12" s="574">
        <v>0</v>
      </c>
      <c r="I12" s="461">
        <f t="shared" si="5"/>
        <v>0</v>
      </c>
      <c r="J12" s="199"/>
      <c r="K12" s="193"/>
      <c r="L12" s="193"/>
      <c r="M12" s="193"/>
      <c r="N12" s="194"/>
      <c r="O12" s="194"/>
      <c r="P12" s="538">
        <f t="shared" si="6"/>
        <v>0</v>
      </c>
      <c r="Q12" s="444"/>
      <c r="R12" s="193"/>
      <c r="S12" s="194"/>
      <c r="T12" s="492"/>
      <c r="U12" s="192"/>
      <c r="V12" s="195"/>
      <c r="W12" s="188"/>
      <c r="X12" s="17"/>
    </row>
    <row r="13" spans="1:24" s="209" customFormat="1" hidden="1">
      <c r="A13" s="338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5"/>
        <v>0</v>
      </c>
      <c r="J13" s="199"/>
      <c r="K13" s="193"/>
      <c r="L13" s="193"/>
      <c r="M13" s="193"/>
      <c r="N13" s="194"/>
      <c r="O13" s="194"/>
      <c r="P13" s="538">
        <f t="shared" si="6"/>
        <v>0</v>
      </c>
      <c r="Q13" s="444"/>
      <c r="R13" s="193"/>
      <c r="S13" s="194"/>
      <c r="T13" s="492"/>
      <c r="U13" s="192"/>
      <c r="V13" s="195"/>
      <c r="W13" s="188"/>
      <c r="X13" s="17"/>
    </row>
    <row r="14" spans="1:24" s="209" customFormat="1">
      <c r="A14" s="338" t="s">
        <v>134</v>
      </c>
      <c r="B14" s="189" t="s">
        <v>617</v>
      </c>
      <c r="C14" s="202"/>
      <c r="D14" s="260" t="s">
        <v>135</v>
      </c>
      <c r="E14" s="285"/>
      <c r="F14" s="398">
        <v>210000</v>
      </c>
      <c r="G14" s="398">
        <v>210000</v>
      </c>
      <c r="H14" s="574">
        <v>140000</v>
      </c>
      <c r="I14" s="461">
        <f t="shared" ref="I14:I19" si="7">SUM(P14:V14)</f>
        <v>140000</v>
      </c>
      <c r="J14" s="199"/>
      <c r="K14" s="193"/>
      <c r="L14" s="193"/>
      <c r="M14" s="193"/>
      <c r="N14" s="194"/>
      <c r="O14" s="194"/>
      <c r="P14" s="538">
        <f t="shared" si="6"/>
        <v>0</v>
      </c>
      <c r="Q14" s="444"/>
      <c r="R14" s="193"/>
      <c r="S14" s="194"/>
      <c r="T14" s="492">
        <f>10000*14</f>
        <v>140000</v>
      </c>
      <c r="U14" s="192"/>
      <c r="V14" s="195"/>
      <c r="W14" s="188"/>
      <c r="X14" s="17"/>
    </row>
    <row r="15" spans="1:24" s="209" customFormat="1">
      <c r="A15" s="338" t="s">
        <v>136</v>
      </c>
      <c r="B15" s="189" t="s">
        <v>618</v>
      </c>
      <c r="C15" s="202"/>
      <c r="D15" s="260" t="s">
        <v>137</v>
      </c>
      <c r="E15" s="285"/>
      <c r="F15" s="398">
        <v>214289</v>
      </c>
      <c r="G15" s="398">
        <v>214289</v>
      </c>
      <c r="H15" s="574">
        <v>212000</v>
      </c>
      <c r="I15" s="461">
        <f t="shared" si="7"/>
        <v>212000</v>
      </c>
      <c r="J15" s="199">
        <v>30289</v>
      </c>
      <c r="K15" s="193">
        <v>1505</v>
      </c>
      <c r="L15" s="193">
        <v>8239</v>
      </c>
      <c r="M15" s="193">
        <v>22489</v>
      </c>
      <c r="N15" s="194">
        <v>8239</v>
      </c>
      <c r="O15" s="194">
        <v>8239</v>
      </c>
      <c r="P15" s="538">
        <f t="shared" si="6"/>
        <v>79000</v>
      </c>
      <c r="Q15" s="444">
        <v>24580</v>
      </c>
      <c r="R15" s="193">
        <v>18540</v>
      </c>
      <c r="S15" s="194"/>
      <c r="T15" s="492">
        <f>20839*2</f>
        <v>41678</v>
      </c>
      <c r="U15" s="192">
        <v>20839</v>
      </c>
      <c r="V15" s="195">
        <v>27363</v>
      </c>
      <c r="W15" s="188"/>
      <c r="X15" s="17"/>
    </row>
    <row r="16" spans="1:24" s="209" customFormat="1" hidden="1">
      <c r="A16" s="338" t="s">
        <v>138</v>
      </c>
      <c r="B16" s="189" t="s">
        <v>619</v>
      </c>
      <c r="C16" s="202"/>
      <c r="D16" s="260" t="s">
        <v>139</v>
      </c>
      <c r="E16" s="285"/>
      <c r="F16" s="398"/>
      <c r="G16" s="398">
        <v>0</v>
      </c>
      <c r="H16" s="574">
        <v>0</v>
      </c>
      <c r="I16" s="461">
        <f t="shared" si="7"/>
        <v>0</v>
      </c>
      <c r="J16" s="199"/>
      <c r="K16" s="193"/>
      <c r="L16" s="193"/>
      <c r="M16" s="193"/>
      <c r="N16" s="194"/>
      <c r="O16" s="194"/>
      <c r="P16" s="538">
        <f t="shared" si="6"/>
        <v>0</v>
      </c>
      <c r="Q16" s="444"/>
      <c r="R16" s="193"/>
      <c r="S16" s="194"/>
      <c r="T16" s="492"/>
      <c r="U16" s="192"/>
      <c r="V16" s="195"/>
      <c r="W16" s="188"/>
      <c r="X16" s="17"/>
    </row>
    <row r="17" spans="1:24" s="209" customFormat="1" hidden="1">
      <c r="A17" s="338" t="s">
        <v>140</v>
      </c>
      <c r="B17" s="189" t="s">
        <v>620</v>
      </c>
      <c r="C17" s="202"/>
      <c r="D17" s="260" t="s">
        <v>141</v>
      </c>
      <c r="E17" s="285"/>
      <c r="F17" s="398"/>
      <c r="G17" s="398">
        <v>0</v>
      </c>
      <c r="H17" s="574">
        <v>0</v>
      </c>
      <c r="I17" s="461">
        <f t="shared" si="7"/>
        <v>0</v>
      </c>
      <c r="J17" s="199"/>
      <c r="K17" s="193"/>
      <c r="L17" s="193"/>
      <c r="M17" s="193"/>
      <c r="N17" s="194"/>
      <c r="O17" s="194"/>
      <c r="P17" s="538">
        <f t="shared" si="6"/>
        <v>0</v>
      </c>
      <c r="Q17" s="444"/>
      <c r="R17" s="193"/>
      <c r="S17" s="194"/>
      <c r="T17" s="492"/>
      <c r="U17" s="192"/>
      <c r="V17" s="195"/>
      <c r="W17" s="188"/>
      <c r="X17" s="17"/>
    </row>
    <row r="18" spans="1:24" s="209" customFormat="1" hidden="1">
      <c r="A18" s="338" t="s">
        <v>142</v>
      </c>
      <c r="B18" s="189" t="s">
        <v>621</v>
      </c>
      <c r="C18" s="202"/>
      <c r="D18" s="260" t="s">
        <v>143</v>
      </c>
      <c r="E18" s="285"/>
      <c r="F18" s="398"/>
      <c r="G18" s="398">
        <v>0</v>
      </c>
      <c r="H18" s="574">
        <v>0</v>
      </c>
      <c r="I18" s="461">
        <f t="shared" si="7"/>
        <v>0</v>
      </c>
      <c r="J18" s="199"/>
      <c r="K18" s="193"/>
      <c r="L18" s="193"/>
      <c r="M18" s="193"/>
      <c r="N18" s="194"/>
      <c r="O18" s="194"/>
      <c r="P18" s="538">
        <f t="shared" si="6"/>
        <v>0</v>
      </c>
      <c r="Q18" s="444"/>
      <c r="R18" s="193"/>
      <c r="S18" s="194"/>
      <c r="T18" s="492"/>
      <c r="U18" s="192"/>
      <c r="V18" s="195"/>
      <c r="W18" s="188"/>
      <c r="X18" s="17"/>
    </row>
    <row r="19" spans="1:24" s="209" customFormat="1" ht="15.75" thickBot="1">
      <c r="A19" s="338" t="s">
        <v>144</v>
      </c>
      <c r="B19" s="189" t="s">
        <v>622</v>
      </c>
      <c r="C19" s="202"/>
      <c r="D19" s="260" t="s">
        <v>145</v>
      </c>
      <c r="E19" s="285"/>
      <c r="F19" s="398">
        <v>774800</v>
      </c>
      <c r="G19" s="398">
        <v>774800</v>
      </c>
      <c r="H19" s="574">
        <v>18800</v>
      </c>
      <c r="I19" s="461">
        <f t="shared" si="7"/>
        <v>18800</v>
      </c>
      <c r="J19" s="199">
        <v>3400</v>
      </c>
      <c r="K19" s="193">
        <v>1400</v>
      </c>
      <c r="L19" s="193">
        <v>1400</v>
      </c>
      <c r="M19" s="193">
        <v>1400</v>
      </c>
      <c r="N19" s="194">
        <v>1400</v>
      </c>
      <c r="O19" s="194">
        <v>1400</v>
      </c>
      <c r="P19" s="538">
        <f t="shared" si="6"/>
        <v>10400</v>
      </c>
      <c r="Q19" s="444">
        <v>1400</v>
      </c>
      <c r="R19" s="193">
        <v>1400</v>
      </c>
      <c r="S19" s="194">
        <v>1400</v>
      </c>
      <c r="T19" s="492">
        <v>1400</v>
      </c>
      <c r="U19" s="192">
        <v>1400</v>
      </c>
      <c r="V19" s="195">
        <v>1400</v>
      </c>
      <c r="W19" s="188"/>
      <c r="X19" s="17"/>
    </row>
    <row r="20" spans="1:24" ht="15.75" hidden="1" thickBot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8">J21+J22+J23</f>
        <v>0</v>
      </c>
      <c r="K20" s="95">
        <f t="shared" si="8"/>
        <v>0</v>
      </c>
      <c r="L20" s="95">
        <f t="shared" si="8"/>
        <v>0</v>
      </c>
      <c r="M20" s="95">
        <f t="shared" si="8"/>
        <v>0</v>
      </c>
      <c r="N20" s="98">
        <f t="shared" si="8"/>
        <v>0</v>
      </c>
      <c r="O20" s="98">
        <f t="shared" si="8"/>
        <v>0</v>
      </c>
      <c r="P20" s="539">
        <f t="shared" si="6"/>
        <v>0</v>
      </c>
      <c r="Q20" s="445">
        <f t="shared" si="8"/>
        <v>0</v>
      </c>
      <c r="R20" s="95">
        <f t="shared" si="8"/>
        <v>0</v>
      </c>
      <c r="S20" s="98">
        <f t="shared" si="8"/>
        <v>0</v>
      </c>
      <c r="T20" s="489">
        <f t="shared" si="8"/>
        <v>0</v>
      </c>
      <c r="U20" s="97">
        <f t="shared" si="8"/>
        <v>0</v>
      </c>
      <c r="V20" s="99">
        <f t="shared" si="8"/>
        <v>0</v>
      </c>
      <c r="W20" s="188"/>
    </row>
    <row r="21" spans="1:24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00">
        <f t="shared" ref="G21:I23" si="9">SUM(H21:T21)</f>
        <v>0</v>
      </c>
      <c r="H21" s="576">
        <f t="shared" si="9"/>
        <v>0</v>
      </c>
      <c r="I21" s="463">
        <f t="shared" si="9"/>
        <v>0</v>
      </c>
      <c r="J21" s="77"/>
      <c r="K21" s="13"/>
      <c r="L21" s="13"/>
      <c r="M21" s="13"/>
      <c r="N21" s="82"/>
      <c r="O21" s="82"/>
      <c r="P21" s="540">
        <f t="shared" si="6"/>
        <v>0</v>
      </c>
      <c r="Q21" s="446"/>
      <c r="R21" s="13"/>
      <c r="S21" s="82"/>
      <c r="T21" s="488"/>
      <c r="U21" s="43"/>
      <c r="V21" s="45"/>
      <c r="W21" s="188"/>
      <c r="X21" s="17"/>
    </row>
    <row r="22" spans="1:24" s="41" customFormat="1" ht="27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/>
      <c r="G22" s="400">
        <f t="shared" si="9"/>
        <v>0</v>
      </c>
      <c r="H22" s="576">
        <f t="shared" si="9"/>
        <v>0</v>
      </c>
      <c r="I22" s="463">
        <f t="shared" si="9"/>
        <v>0</v>
      </c>
      <c r="J22" s="77"/>
      <c r="K22" s="13"/>
      <c r="L22" s="13"/>
      <c r="M22" s="13"/>
      <c r="N22" s="82"/>
      <c r="O22" s="82"/>
      <c r="P22" s="540">
        <f t="shared" si="6"/>
        <v>0</v>
      </c>
      <c r="Q22" s="446"/>
      <c r="R22" s="13"/>
      <c r="S22" s="82"/>
      <c r="T22" s="488"/>
      <c r="U22" s="43"/>
      <c r="V22" s="45"/>
      <c r="W22" s="188"/>
      <c r="X22" s="17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01">
        <f t="shared" si="9"/>
        <v>0</v>
      </c>
      <c r="H23" s="577">
        <f t="shared" si="9"/>
        <v>0</v>
      </c>
      <c r="I23" s="464">
        <f t="shared" si="9"/>
        <v>0</v>
      </c>
      <c r="J23" s="77"/>
      <c r="K23" s="13"/>
      <c r="L23" s="13"/>
      <c r="M23" s="13"/>
      <c r="N23" s="82"/>
      <c r="O23" s="82"/>
      <c r="P23" s="540">
        <f t="shared" si="6"/>
        <v>0</v>
      </c>
      <c r="Q23" s="446"/>
      <c r="R23" s="13"/>
      <c r="S23" s="82"/>
      <c r="T23" s="488"/>
      <c r="U23" s="43"/>
      <c r="V23" s="45"/>
      <c r="W23" s="188"/>
      <c r="X23" s="17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 t="shared" ref="F24:V24" si="10">F25+F26+F27+F28+F29+F30+F31</f>
        <v>10984572.6</v>
      </c>
      <c r="G24" s="402">
        <f t="shared" ref="G24:H24" si="11">G25+G26+G27+G28+G29+G30+G31</f>
        <v>10984571.299999999</v>
      </c>
      <c r="H24" s="578">
        <f t="shared" si="11"/>
        <v>10591000</v>
      </c>
      <c r="I24" s="465">
        <f t="shared" si="10"/>
        <v>10655837.020000001</v>
      </c>
      <c r="J24" s="86">
        <f t="shared" si="10"/>
        <v>1002553</v>
      </c>
      <c r="K24" s="87">
        <f t="shared" si="10"/>
        <v>849229</v>
      </c>
      <c r="L24" s="87">
        <f t="shared" si="10"/>
        <v>870084</v>
      </c>
      <c r="M24" s="87">
        <f t="shared" si="10"/>
        <v>867680</v>
      </c>
      <c r="N24" s="90">
        <f t="shared" si="10"/>
        <v>865212</v>
      </c>
      <c r="O24" s="90">
        <f t="shared" si="10"/>
        <v>867680</v>
      </c>
      <c r="P24" s="536">
        <f t="shared" si="6"/>
        <v>5322438</v>
      </c>
      <c r="Q24" s="442">
        <f t="shared" si="10"/>
        <v>866042</v>
      </c>
      <c r="R24" s="87">
        <f t="shared" si="10"/>
        <v>867681</v>
      </c>
      <c r="S24" s="90">
        <f t="shared" si="10"/>
        <v>867682</v>
      </c>
      <c r="T24" s="486">
        <f t="shared" si="10"/>
        <v>937346.22</v>
      </c>
      <c r="U24" s="89">
        <f t="shared" si="10"/>
        <v>897323.9</v>
      </c>
      <c r="V24" s="91">
        <f t="shared" si="10"/>
        <v>897323.9</v>
      </c>
      <c r="W24" s="188"/>
    </row>
    <row r="25" spans="1:24">
      <c r="B25" s="61"/>
      <c r="C25" s="826" t="s">
        <v>154</v>
      </c>
      <c r="D25" s="827"/>
      <c r="E25" s="827"/>
      <c r="F25" s="403">
        <v>10559434</v>
      </c>
      <c r="G25" s="403">
        <v>10559433.499999998</v>
      </c>
      <c r="H25" s="579">
        <v>10539709</v>
      </c>
      <c r="I25" s="467">
        <f t="shared" ref="I25:I31" si="12">SUM(P25:V25)</f>
        <v>10604546.020000001</v>
      </c>
      <c r="J25" s="75">
        <v>999170</v>
      </c>
      <c r="K25" s="1">
        <v>849229</v>
      </c>
      <c r="L25" s="1">
        <v>870084</v>
      </c>
      <c r="M25" s="1">
        <v>867680</v>
      </c>
      <c r="N25" s="81">
        <v>865212</v>
      </c>
      <c r="O25" s="81">
        <v>867680</v>
      </c>
      <c r="P25" s="541">
        <f t="shared" si="6"/>
        <v>5319055</v>
      </c>
      <c r="Q25" s="447">
        <v>866042</v>
      </c>
      <c r="R25" s="1">
        <v>867681</v>
      </c>
      <c r="S25" s="81">
        <v>867682</v>
      </c>
      <c r="T25" s="490">
        <f>(T7+T19)*0.22</f>
        <v>889438.22</v>
      </c>
      <c r="U25" s="42">
        <f t="shared" ref="U25:V25" si="13">(U7+U19)*0.22</f>
        <v>897323.9</v>
      </c>
      <c r="V25" s="44">
        <f t="shared" si="13"/>
        <v>897323.9</v>
      </c>
      <c r="W25" s="188"/>
    </row>
    <row r="26" spans="1:24" hidden="1">
      <c r="B26" s="62"/>
      <c r="C26" s="822" t="s">
        <v>155</v>
      </c>
      <c r="D26" s="823"/>
      <c r="E26" s="823"/>
      <c r="F26" s="404"/>
      <c r="G26" s="404">
        <v>0</v>
      </c>
      <c r="H26" s="580">
        <v>0</v>
      </c>
      <c r="I26" s="468">
        <f t="shared" si="12"/>
        <v>0</v>
      </c>
      <c r="J26" s="75"/>
      <c r="K26" s="1"/>
      <c r="L26" s="1"/>
      <c r="M26" s="1"/>
      <c r="N26" s="81"/>
      <c r="O26" s="81"/>
      <c r="P26" s="541">
        <f t="shared" si="6"/>
        <v>0</v>
      </c>
      <c r="Q26" s="447"/>
      <c r="R26" s="1"/>
      <c r="S26" s="81"/>
      <c r="T26" s="490"/>
      <c r="U26" s="42"/>
      <c r="V26" s="44"/>
      <c r="W26" s="188"/>
    </row>
    <row r="27" spans="1:24" hidden="1">
      <c r="B27" s="62"/>
      <c r="C27" s="822" t="s">
        <v>156</v>
      </c>
      <c r="D27" s="823"/>
      <c r="E27" s="823"/>
      <c r="F27" s="404"/>
      <c r="G27" s="404">
        <v>0</v>
      </c>
      <c r="H27" s="580">
        <v>0</v>
      </c>
      <c r="I27" s="468">
        <f t="shared" si="12"/>
        <v>0</v>
      </c>
      <c r="J27" s="75"/>
      <c r="K27" s="1"/>
      <c r="L27" s="1"/>
      <c r="M27" s="1"/>
      <c r="N27" s="81"/>
      <c r="O27" s="81"/>
      <c r="P27" s="541">
        <f t="shared" si="6"/>
        <v>0</v>
      </c>
      <c r="Q27" s="447"/>
      <c r="R27" s="1"/>
      <c r="S27" s="81"/>
      <c r="T27" s="490"/>
      <c r="U27" s="42"/>
      <c r="V27" s="44"/>
      <c r="W27" s="188"/>
    </row>
    <row r="28" spans="1:24">
      <c r="B28" s="62"/>
      <c r="C28" s="822" t="s">
        <v>157</v>
      </c>
      <c r="D28" s="823"/>
      <c r="E28" s="823"/>
      <c r="F28" s="404">
        <v>250773.59999999998</v>
      </c>
      <c r="G28" s="404">
        <v>250772.8</v>
      </c>
      <c r="H28" s="580">
        <v>23128.000000000004</v>
      </c>
      <c r="I28" s="468">
        <f t="shared" si="12"/>
        <v>23128.000000000004</v>
      </c>
      <c r="J28" s="75"/>
      <c r="K28" s="1"/>
      <c r="L28" s="1"/>
      <c r="M28" s="1"/>
      <c r="N28" s="81"/>
      <c r="O28" s="81"/>
      <c r="P28" s="541">
        <f t="shared" si="6"/>
        <v>0</v>
      </c>
      <c r="Q28" s="447"/>
      <c r="R28" s="1"/>
      <c r="S28" s="81"/>
      <c r="T28" s="490">
        <f>T14*1.18*0.14</f>
        <v>23128.000000000004</v>
      </c>
      <c r="U28" s="42"/>
      <c r="V28" s="44"/>
      <c r="W28" s="188"/>
    </row>
    <row r="29" spans="1:24">
      <c r="B29" s="62"/>
      <c r="C29" s="822" t="s">
        <v>158</v>
      </c>
      <c r="D29" s="823"/>
      <c r="E29" s="823"/>
      <c r="F29" s="404">
        <v>3383</v>
      </c>
      <c r="G29" s="404">
        <v>3383</v>
      </c>
      <c r="H29" s="580">
        <v>3383</v>
      </c>
      <c r="I29" s="468">
        <f t="shared" si="12"/>
        <v>3383</v>
      </c>
      <c r="J29" s="75">
        <v>3383</v>
      </c>
      <c r="K29" s="1"/>
      <c r="L29" s="1"/>
      <c r="M29" s="1"/>
      <c r="N29" s="81"/>
      <c r="O29" s="81"/>
      <c r="P29" s="541">
        <f t="shared" si="6"/>
        <v>3383</v>
      </c>
      <c r="Q29" s="447"/>
      <c r="R29" s="1"/>
      <c r="S29" s="81"/>
      <c r="T29" s="490"/>
      <c r="U29" s="42"/>
      <c r="V29" s="44"/>
      <c r="W29" s="188"/>
    </row>
    <row r="30" spans="1:24" hidden="1">
      <c r="B30" s="62"/>
      <c r="C30" s="822" t="s">
        <v>159</v>
      </c>
      <c r="D30" s="823"/>
      <c r="E30" s="823"/>
      <c r="F30" s="404"/>
      <c r="G30" s="404">
        <v>0</v>
      </c>
      <c r="H30" s="580">
        <v>0</v>
      </c>
      <c r="I30" s="468">
        <f t="shared" si="12"/>
        <v>0</v>
      </c>
      <c r="J30" s="75"/>
      <c r="K30" s="1"/>
      <c r="L30" s="1"/>
      <c r="M30" s="1"/>
      <c r="N30" s="81"/>
      <c r="O30" s="81"/>
      <c r="P30" s="541">
        <f t="shared" si="6"/>
        <v>0</v>
      </c>
      <c r="Q30" s="447"/>
      <c r="R30" s="1"/>
      <c r="S30" s="81"/>
      <c r="T30" s="490"/>
      <c r="U30" s="42"/>
      <c r="V30" s="44"/>
      <c r="W30" s="188"/>
    </row>
    <row r="31" spans="1:24" ht="15.75" thickBot="1">
      <c r="B31" s="63"/>
      <c r="C31" s="824" t="s">
        <v>160</v>
      </c>
      <c r="D31" s="825"/>
      <c r="E31" s="825"/>
      <c r="F31" s="405">
        <v>170982</v>
      </c>
      <c r="G31" s="405">
        <v>170982</v>
      </c>
      <c r="H31" s="581">
        <v>24780</v>
      </c>
      <c r="I31" s="503">
        <f t="shared" si="12"/>
        <v>24780</v>
      </c>
      <c r="J31" s="75"/>
      <c r="K31" s="1"/>
      <c r="L31" s="1"/>
      <c r="M31" s="1"/>
      <c r="N31" s="81"/>
      <c r="O31" s="81"/>
      <c r="P31" s="541">
        <f t="shared" si="6"/>
        <v>0</v>
      </c>
      <c r="Q31" s="447"/>
      <c r="R31" s="1"/>
      <c r="S31" s="81"/>
      <c r="T31" s="490">
        <f>T14*1.18*0.15</f>
        <v>24780</v>
      </c>
      <c r="U31" s="42"/>
      <c r="V31" s="44"/>
      <c r="W31" s="188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 t="shared" ref="F32:V32" si="14">F33+F37+F40+F50+F53</f>
        <v>158750</v>
      </c>
      <c r="G32" s="402">
        <f t="shared" ref="G32:H32" si="15">G33+G37+G40+G50+G53</f>
        <v>171183</v>
      </c>
      <c r="H32" s="578">
        <f t="shared" si="15"/>
        <v>171000</v>
      </c>
      <c r="I32" s="465">
        <f t="shared" si="14"/>
        <v>171000</v>
      </c>
      <c r="J32" s="86">
        <f t="shared" si="14"/>
        <v>50876</v>
      </c>
      <c r="K32" s="87">
        <f t="shared" si="14"/>
        <v>7418</v>
      </c>
      <c r="L32" s="87">
        <f t="shared" si="14"/>
        <v>0</v>
      </c>
      <c r="M32" s="87">
        <f t="shared" si="14"/>
        <v>15875</v>
      </c>
      <c r="N32" s="90">
        <f t="shared" si="14"/>
        <v>9735</v>
      </c>
      <c r="O32" s="90">
        <f t="shared" si="14"/>
        <v>6800</v>
      </c>
      <c r="P32" s="536">
        <f t="shared" si="6"/>
        <v>90704</v>
      </c>
      <c r="Q32" s="442">
        <f t="shared" si="14"/>
        <v>7486</v>
      </c>
      <c r="R32" s="87">
        <f t="shared" si="14"/>
        <v>0</v>
      </c>
      <c r="S32" s="90">
        <f t="shared" si="14"/>
        <v>7945</v>
      </c>
      <c r="T32" s="486">
        <f t="shared" si="14"/>
        <v>9286</v>
      </c>
      <c r="U32" s="89">
        <f t="shared" si="14"/>
        <v>6416</v>
      </c>
      <c r="V32" s="91">
        <f t="shared" si="14"/>
        <v>49163</v>
      </c>
      <c r="W32" s="188"/>
    </row>
    <row r="33" spans="1:24">
      <c r="B33" s="124" t="s">
        <v>627</v>
      </c>
      <c r="C33" s="748" t="s">
        <v>163</v>
      </c>
      <c r="D33" s="749"/>
      <c r="E33" s="749"/>
      <c r="F33" s="397">
        <f>F34+F35+F36</f>
        <v>50000</v>
      </c>
      <c r="G33" s="397">
        <f>G34+G35+G36</f>
        <v>62433</v>
      </c>
      <c r="H33" s="573">
        <f>H34+H35+H36</f>
        <v>62000</v>
      </c>
      <c r="I33" s="460">
        <f>I34+I35+I36</f>
        <v>62000</v>
      </c>
      <c r="J33" s="118">
        <f t="shared" ref="J33:V33" si="16">J34+J35+J36</f>
        <v>7025</v>
      </c>
      <c r="K33" s="119">
        <f t="shared" si="16"/>
        <v>7065</v>
      </c>
      <c r="L33" s="119">
        <f t="shared" si="16"/>
        <v>0</v>
      </c>
      <c r="M33" s="119">
        <f t="shared" si="16"/>
        <v>12500</v>
      </c>
      <c r="N33" s="122">
        <f t="shared" si="16"/>
        <v>9367</v>
      </c>
      <c r="O33" s="122">
        <f t="shared" si="16"/>
        <v>6476</v>
      </c>
      <c r="P33" s="537">
        <f t="shared" si="6"/>
        <v>42433</v>
      </c>
      <c r="Q33" s="443">
        <f t="shared" si="16"/>
        <v>7130</v>
      </c>
      <c r="R33" s="119">
        <f t="shared" si="16"/>
        <v>0</v>
      </c>
      <c r="S33" s="122">
        <f t="shared" si="16"/>
        <v>7567</v>
      </c>
      <c r="T33" s="487">
        <f t="shared" si="16"/>
        <v>2870</v>
      </c>
      <c r="U33" s="121">
        <f t="shared" si="16"/>
        <v>0</v>
      </c>
      <c r="V33" s="123">
        <f t="shared" si="16"/>
        <v>2000</v>
      </c>
      <c r="W33" s="188"/>
    </row>
    <row r="34" spans="1:24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v>50000</v>
      </c>
      <c r="G34" s="400">
        <v>62433</v>
      </c>
      <c r="H34" s="576">
        <v>62000</v>
      </c>
      <c r="I34" s="463">
        <f>SUM(P34:V34)</f>
        <v>62000</v>
      </c>
      <c r="J34" s="77">
        <v>7025</v>
      </c>
      <c r="K34" s="13">
        <v>7065</v>
      </c>
      <c r="L34" s="13"/>
      <c r="M34" s="13">
        <v>12500</v>
      </c>
      <c r="N34" s="82">
        <v>9367</v>
      </c>
      <c r="O34" s="82">
        <v>6476</v>
      </c>
      <c r="P34" s="540">
        <f t="shared" si="6"/>
        <v>42433</v>
      </c>
      <c r="Q34" s="446">
        <v>7130</v>
      </c>
      <c r="R34" s="13"/>
      <c r="S34" s="82">
        <v>7567</v>
      </c>
      <c r="T34" s="488">
        <v>2870</v>
      </c>
      <c r="U34" s="43"/>
      <c r="V34" s="45">
        <v>2000</v>
      </c>
      <c r="W34" s="188"/>
      <c r="X34" s="17"/>
    </row>
    <row r="35" spans="1:24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/>
      <c r="G35" s="400">
        <f t="shared" ref="G35:I36" si="17">SUM(H35:T35)</f>
        <v>0</v>
      </c>
      <c r="H35" s="576">
        <f t="shared" si="17"/>
        <v>0</v>
      </c>
      <c r="I35" s="463">
        <f t="shared" si="17"/>
        <v>0</v>
      </c>
      <c r="J35" s="77"/>
      <c r="K35" s="13"/>
      <c r="L35" s="13"/>
      <c r="M35" s="13"/>
      <c r="N35" s="82"/>
      <c r="O35" s="82"/>
      <c r="P35" s="540">
        <f t="shared" si="6"/>
        <v>0</v>
      </c>
      <c r="Q35" s="446"/>
      <c r="R35" s="13"/>
      <c r="S35" s="82"/>
      <c r="T35" s="488"/>
      <c r="U35" s="43"/>
      <c r="V35" s="45"/>
      <c r="W35" s="188"/>
      <c r="X35" s="17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00">
        <f t="shared" si="17"/>
        <v>0</v>
      </c>
      <c r="H36" s="576">
        <f t="shared" si="17"/>
        <v>0</v>
      </c>
      <c r="I36" s="463">
        <f t="shared" si="17"/>
        <v>0</v>
      </c>
      <c r="J36" s="77"/>
      <c r="K36" s="13"/>
      <c r="L36" s="13"/>
      <c r="M36" s="13"/>
      <c r="N36" s="82"/>
      <c r="O36" s="82"/>
      <c r="P36" s="540">
        <f t="shared" si="6"/>
        <v>0</v>
      </c>
      <c r="Q36" s="446"/>
      <c r="R36" s="13"/>
      <c r="S36" s="82"/>
      <c r="T36" s="488"/>
      <c r="U36" s="43"/>
      <c r="V36" s="45"/>
      <c r="W36" s="188"/>
      <c r="X36" s="17"/>
    </row>
    <row r="37" spans="1:24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399">
        <f>G38+G39</f>
        <v>0</v>
      </c>
      <c r="H37" s="575">
        <f>H38+H39</f>
        <v>0</v>
      </c>
      <c r="I37" s="462">
        <f>I38+I39</f>
        <v>0</v>
      </c>
      <c r="J37" s="94">
        <f t="shared" ref="J37:V37" si="18">J38+J39</f>
        <v>0</v>
      </c>
      <c r="K37" s="95">
        <f t="shared" si="18"/>
        <v>0</v>
      </c>
      <c r="L37" s="95">
        <f t="shared" si="18"/>
        <v>0</v>
      </c>
      <c r="M37" s="95">
        <f t="shared" si="18"/>
        <v>0</v>
      </c>
      <c r="N37" s="98">
        <f t="shared" si="18"/>
        <v>0</v>
      </c>
      <c r="O37" s="98">
        <f t="shared" si="18"/>
        <v>0</v>
      </c>
      <c r="P37" s="539">
        <f t="shared" si="6"/>
        <v>0</v>
      </c>
      <c r="Q37" s="445">
        <f t="shared" si="18"/>
        <v>0</v>
      </c>
      <c r="R37" s="95">
        <f t="shared" si="18"/>
        <v>0</v>
      </c>
      <c r="S37" s="98">
        <f t="shared" si="18"/>
        <v>0</v>
      </c>
      <c r="T37" s="489">
        <f t="shared" si="18"/>
        <v>0</v>
      </c>
      <c r="U37" s="97">
        <f t="shared" si="18"/>
        <v>0</v>
      </c>
      <c r="V37" s="99">
        <f t="shared" si="18"/>
        <v>0</v>
      </c>
      <c r="W37" s="188"/>
    </row>
    <row r="38" spans="1:24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/>
      <c r="G38" s="400">
        <f t="shared" ref="G38:I39" si="19">SUM(H38:T38)</f>
        <v>0</v>
      </c>
      <c r="H38" s="576">
        <f t="shared" si="19"/>
        <v>0</v>
      </c>
      <c r="I38" s="463">
        <f t="shared" si="19"/>
        <v>0</v>
      </c>
      <c r="J38" s="77"/>
      <c r="K38" s="13"/>
      <c r="L38" s="13"/>
      <c r="M38" s="13"/>
      <c r="N38" s="82"/>
      <c r="O38" s="82"/>
      <c r="P38" s="540">
        <f t="shared" si="6"/>
        <v>0</v>
      </c>
      <c r="Q38" s="446"/>
      <c r="R38" s="13"/>
      <c r="S38" s="82"/>
      <c r="T38" s="488"/>
      <c r="U38" s="43"/>
      <c r="V38" s="45"/>
      <c r="W38" s="188"/>
      <c r="X38" s="17"/>
    </row>
    <row r="39" spans="1:24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/>
      <c r="G39" s="400">
        <f t="shared" si="19"/>
        <v>0</v>
      </c>
      <c r="H39" s="576">
        <f t="shared" si="19"/>
        <v>0</v>
      </c>
      <c r="I39" s="463">
        <f t="shared" si="19"/>
        <v>0</v>
      </c>
      <c r="J39" s="77"/>
      <c r="K39" s="13"/>
      <c r="L39" s="13"/>
      <c r="M39" s="13"/>
      <c r="N39" s="82"/>
      <c r="O39" s="82"/>
      <c r="P39" s="540">
        <f t="shared" si="6"/>
        <v>0</v>
      </c>
      <c r="Q39" s="446"/>
      <c r="R39" s="13"/>
      <c r="S39" s="82"/>
      <c r="T39" s="488"/>
      <c r="U39" s="43"/>
      <c r="V39" s="45"/>
      <c r="W39" s="188"/>
      <c r="X39" s="17"/>
    </row>
    <row r="40" spans="1:24">
      <c r="B40" s="92" t="s">
        <v>634</v>
      </c>
      <c r="C40" s="736" t="s">
        <v>175</v>
      </c>
      <c r="D40" s="737"/>
      <c r="E40" s="737"/>
      <c r="F40" s="399">
        <f t="shared" ref="F40:V40" si="20">F41+F42+F43+F44+F45+F48+F49</f>
        <v>75000</v>
      </c>
      <c r="G40" s="399">
        <f t="shared" ref="G40:H40" si="21">G41+G42+G43+G44+G45+G48+G49</f>
        <v>75000</v>
      </c>
      <c r="H40" s="575">
        <f t="shared" si="21"/>
        <v>75000</v>
      </c>
      <c r="I40" s="462">
        <f t="shared" si="20"/>
        <v>75000</v>
      </c>
      <c r="J40" s="94">
        <f t="shared" si="20"/>
        <v>34253</v>
      </c>
      <c r="K40" s="95">
        <f t="shared" si="20"/>
        <v>0</v>
      </c>
      <c r="L40" s="95">
        <f t="shared" si="20"/>
        <v>0</v>
      </c>
      <c r="M40" s="95">
        <f t="shared" si="20"/>
        <v>0</v>
      </c>
      <c r="N40" s="98">
        <f t="shared" si="20"/>
        <v>0</v>
      </c>
      <c r="O40" s="98">
        <f t="shared" si="20"/>
        <v>0</v>
      </c>
      <c r="P40" s="539">
        <f t="shared" si="6"/>
        <v>34253</v>
      </c>
      <c r="Q40" s="445">
        <f t="shared" si="20"/>
        <v>0</v>
      </c>
      <c r="R40" s="95">
        <f t="shared" si="20"/>
        <v>0</v>
      </c>
      <c r="S40" s="98">
        <f t="shared" si="20"/>
        <v>0</v>
      </c>
      <c r="T40" s="489">
        <f t="shared" si="20"/>
        <v>0</v>
      </c>
      <c r="U40" s="97">
        <f t="shared" si="20"/>
        <v>0</v>
      </c>
      <c r="V40" s="99">
        <f t="shared" si="20"/>
        <v>40747</v>
      </c>
      <c r="W40" s="188"/>
    </row>
    <row r="41" spans="1:24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/>
      <c r="G41" s="400">
        <f t="shared" ref="G41:I44" si="22">SUM(H41:T41)</f>
        <v>0</v>
      </c>
      <c r="H41" s="576">
        <f t="shared" si="22"/>
        <v>0</v>
      </c>
      <c r="I41" s="463">
        <f t="shared" si="22"/>
        <v>0</v>
      </c>
      <c r="J41" s="77"/>
      <c r="K41" s="13"/>
      <c r="L41" s="13"/>
      <c r="M41" s="13"/>
      <c r="N41" s="82"/>
      <c r="O41" s="82"/>
      <c r="P41" s="540">
        <f t="shared" si="6"/>
        <v>0</v>
      </c>
      <c r="Q41" s="446"/>
      <c r="R41" s="13"/>
      <c r="S41" s="82"/>
      <c r="T41" s="488"/>
      <c r="U41" s="43"/>
      <c r="V41" s="45"/>
      <c r="W41" s="188"/>
      <c r="X41" s="17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00">
        <f t="shared" si="22"/>
        <v>0</v>
      </c>
      <c r="H42" s="576">
        <f t="shared" si="22"/>
        <v>0</v>
      </c>
      <c r="I42" s="463">
        <f t="shared" si="22"/>
        <v>0</v>
      </c>
      <c r="J42" s="77"/>
      <c r="K42" s="13"/>
      <c r="L42" s="13"/>
      <c r="M42" s="13"/>
      <c r="N42" s="82"/>
      <c r="O42" s="82"/>
      <c r="P42" s="540">
        <f t="shared" si="6"/>
        <v>0</v>
      </c>
      <c r="Q42" s="446"/>
      <c r="R42" s="13"/>
      <c r="S42" s="82"/>
      <c r="T42" s="488"/>
      <c r="U42" s="43"/>
      <c r="V42" s="45"/>
      <c r="W42" s="188"/>
      <c r="X42" s="17"/>
    </row>
    <row r="43" spans="1:24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v>75000</v>
      </c>
      <c r="G43" s="400">
        <v>75000</v>
      </c>
      <c r="H43" s="576">
        <v>75000</v>
      </c>
      <c r="I43" s="463">
        <f>SUM(P43:V43)</f>
        <v>75000</v>
      </c>
      <c r="J43" s="77">
        <v>34253</v>
      </c>
      <c r="K43" s="13"/>
      <c r="L43" s="13"/>
      <c r="M43" s="13"/>
      <c r="N43" s="82"/>
      <c r="O43" s="82"/>
      <c r="P43" s="540">
        <f t="shared" si="6"/>
        <v>34253</v>
      </c>
      <c r="Q43" s="446"/>
      <c r="R43" s="13"/>
      <c r="S43" s="82"/>
      <c r="T43" s="488"/>
      <c r="U43" s="43"/>
      <c r="V43" s="45">
        <v>40747</v>
      </c>
      <c r="W43" s="188"/>
      <c r="X43" s="17"/>
    </row>
    <row r="44" spans="1:24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/>
      <c r="G44" s="400">
        <f t="shared" si="22"/>
        <v>0</v>
      </c>
      <c r="H44" s="576">
        <f t="shared" si="22"/>
        <v>0</v>
      </c>
      <c r="I44" s="463">
        <f t="shared" si="22"/>
        <v>0</v>
      </c>
      <c r="J44" s="77"/>
      <c r="K44" s="13"/>
      <c r="L44" s="13"/>
      <c r="M44" s="13"/>
      <c r="N44" s="82"/>
      <c r="O44" s="82"/>
      <c r="P44" s="540">
        <f t="shared" si="6"/>
        <v>0</v>
      </c>
      <c r="Q44" s="446"/>
      <c r="R44" s="13"/>
      <c r="S44" s="82"/>
      <c r="T44" s="488"/>
      <c r="U44" s="43"/>
      <c r="V44" s="45"/>
      <c r="W44" s="188"/>
      <c r="X44" s="17"/>
    </row>
    <row r="45" spans="1:24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00">
        <f>G46+G47</f>
        <v>0</v>
      </c>
      <c r="H45" s="576">
        <f>H46+H47</f>
        <v>0</v>
      </c>
      <c r="I45" s="463">
        <f>I46+I47</f>
        <v>0</v>
      </c>
      <c r="J45" s="77">
        <f t="shared" ref="J45:V45" si="23">J46+J47</f>
        <v>0</v>
      </c>
      <c r="K45" s="13">
        <f t="shared" si="23"/>
        <v>0</v>
      </c>
      <c r="L45" s="13">
        <f t="shared" si="23"/>
        <v>0</v>
      </c>
      <c r="M45" s="13">
        <f t="shared" si="23"/>
        <v>0</v>
      </c>
      <c r="N45" s="82">
        <f t="shared" si="23"/>
        <v>0</v>
      </c>
      <c r="O45" s="82">
        <f t="shared" si="23"/>
        <v>0</v>
      </c>
      <c r="P45" s="540">
        <f t="shared" si="6"/>
        <v>0</v>
      </c>
      <c r="Q45" s="446">
        <f t="shared" si="23"/>
        <v>0</v>
      </c>
      <c r="R45" s="13">
        <f t="shared" si="23"/>
        <v>0</v>
      </c>
      <c r="S45" s="82">
        <f t="shared" si="23"/>
        <v>0</v>
      </c>
      <c r="T45" s="488">
        <f t="shared" si="23"/>
        <v>0</v>
      </c>
      <c r="U45" s="43">
        <f t="shared" si="23"/>
        <v>0</v>
      </c>
      <c r="V45" s="45">
        <f t="shared" si="23"/>
        <v>0</v>
      </c>
      <c r="W45" s="188"/>
      <c r="X45" s="17"/>
    </row>
    <row r="46" spans="1:24" hidden="1">
      <c r="B46" s="55"/>
      <c r="C46" s="264"/>
      <c r="D46" s="764" t="s">
        <v>186</v>
      </c>
      <c r="E46" s="764"/>
      <c r="F46" s="406"/>
      <c r="G46" s="406">
        <f t="shared" ref="G46:I49" si="24">SUM(H46:T46)</f>
        <v>0</v>
      </c>
      <c r="H46" s="582">
        <f t="shared" si="24"/>
        <v>0</v>
      </c>
      <c r="I46" s="471">
        <f t="shared" si="24"/>
        <v>0</v>
      </c>
      <c r="J46" s="75"/>
      <c r="K46" s="1"/>
      <c r="L46" s="1"/>
      <c r="M46" s="1"/>
      <c r="N46" s="81"/>
      <c r="O46" s="81"/>
      <c r="P46" s="541">
        <f t="shared" si="6"/>
        <v>0</v>
      </c>
      <c r="Q46" s="447"/>
      <c r="R46" s="1"/>
      <c r="S46" s="81"/>
      <c r="T46" s="490"/>
      <c r="U46" s="42"/>
      <c r="V46" s="44"/>
      <c r="W46" s="188"/>
    </row>
    <row r="47" spans="1:24" hidden="1">
      <c r="B47" s="55"/>
      <c r="C47" s="264"/>
      <c r="D47" s="764" t="s">
        <v>187</v>
      </c>
      <c r="E47" s="764"/>
      <c r="F47" s="406"/>
      <c r="G47" s="406">
        <f t="shared" si="24"/>
        <v>0</v>
      </c>
      <c r="H47" s="582">
        <f t="shared" si="24"/>
        <v>0</v>
      </c>
      <c r="I47" s="471">
        <f t="shared" si="24"/>
        <v>0</v>
      </c>
      <c r="J47" s="75"/>
      <c r="K47" s="1"/>
      <c r="L47" s="1"/>
      <c r="M47" s="1"/>
      <c r="N47" s="81"/>
      <c r="O47" s="81"/>
      <c r="P47" s="541">
        <f t="shared" si="6"/>
        <v>0</v>
      </c>
      <c r="Q47" s="447"/>
      <c r="R47" s="1"/>
      <c r="S47" s="81"/>
      <c r="T47" s="490"/>
      <c r="U47" s="42"/>
      <c r="V47" s="44"/>
      <c r="W47" s="188"/>
    </row>
    <row r="48" spans="1:24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/>
      <c r="G48" s="400">
        <f t="shared" si="24"/>
        <v>0</v>
      </c>
      <c r="H48" s="576">
        <f t="shared" si="24"/>
        <v>0</v>
      </c>
      <c r="I48" s="463">
        <f t="shared" si="24"/>
        <v>0</v>
      </c>
      <c r="J48" s="77"/>
      <c r="K48" s="13"/>
      <c r="L48" s="13"/>
      <c r="M48" s="13"/>
      <c r="N48" s="82"/>
      <c r="O48" s="82"/>
      <c r="P48" s="540">
        <f t="shared" si="6"/>
        <v>0</v>
      </c>
      <c r="Q48" s="446"/>
      <c r="R48" s="13"/>
      <c r="S48" s="82"/>
      <c r="T48" s="488"/>
      <c r="U48" s="43"/>
      <c r="V48" s="45"/>
      <c r="W48" s="188"/>
      <c r="X48" s="17"/>
    </row>
    <row r="49" spans="1:24" s="41" customFormat="1" hidden="1">
      <c r="A49" s="127" t="s">
        <v>190</v>
      </c>
      <c r="B49" s="53" t="s">
        <v>641</v>
      </c>
      <c r="C49" s="799" t="s">
        <v>191</v>
      </c>
      <c r="D49" s="800"/>
      <c r="E49" s="800"/>
      <c r="F49" s="400"/>
      <c r="G49" s="400">
        <f t="shared" si="24"/>
        <v>0</v>
      </c>
      <c r="H49" s="576">
        <f t="shared" si="24"/>
        <v>0</v>
      </c>
      <c r="I49" s="463">
        <f t="shared" si="24"/>
        <v>0</v>
      </c>
      <c r="J49" s="77"/>
      <c r="K49" s="13"/>
      <c r="L49" s="13"/>
      <c r="M49" s="13"/>
      <c r="N49" s="82"/>
      <c r="O49" s="82"/>
      <c r="P49" s="540">
        <f t="shared" si="6"/>
        <v>0</v>
      </c>
      <c r="Q49" s="446"/>
      <c r="R49" s="13"/>
      <c r="S49" s="82"/>
      <c r="T49" s="488"/>
      <c r="U49" s="43"/>
      <c r="V49" s="45"/>
      <c r="W49" s="188"/>
      <c r="X49" s="17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25">J51+J52</f>
        <v>0</v>
      </c>
      <c r="K50" s="95">
        <f t="shared" si="25"/>
        <v>0</v>
      </c>
      <c r="L50" s="95">
        <f t="shared" si="25"/>
        <v>0</v>
      </c>
      <c r="M50" s="95">
        <f t="shared" si="25"/>
        <v>0</v>
      </c>
      <c r="N50" s="98">
        <f t="shared" si="25"/>
        <v>0</v>
      </c>
      <c r="O50" s="98">
        <f t="shared" si="25"/>
        <v>0</v>
      </c>
      <c r="P50" s="539">
        <f t="shared" si="6"/>
        <v>0</v>
      </c>
      <c r="Q50" s="445">
        <f t="shared" si="25"/>
        <v>0</v>
      </c>
      <c r="R50" s="95">
        <f t="shared" si="25"/>
        <v>0</v>
      </c>
      <c r="S50" s="98">
        <f t="shared" si="25"/>
        <v>0</v>
      </c>
      <c r="T50" s="489">
        <f t="shared" si="25"/>
        <v>0</v>
      </c>
      <c r="U50" s="97">
        <f t="shared" si="25"/>
        <v>0</v>
      </c>
      <c r="V50" s="99">
        <f t="shared" si="25"/>
        <v>0</v>
      </c>
      <c r="W50" s="188"/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/>
      <c r="G51" s="400">
        <f t="shared" ref="G51:I52" si="26">SUM(H51:T51)</f>
        <v>0</v>
      </c>
      <c r="H51" s="576">
        <f t="shared" si="26"/>
        <v>0</v>
      </c>
      <c r="I51" s="463">
        <f t="shared" si="26"/>
        <v>0</v>
      </c>
      <c r="J51" s="77"/>
      <c r="K51" s="13"/>
      <c r="L51" s="13"/>
      <c r="M51" s="13"/>
      <c r="N51" s="82"/>
      <c r="O51" s="82"/>
      <c r="P51" s="540">
        <f t="shared" si="6"/>
        <v>0</v>
      </c>
      <c r="Q51" s="446"/>
      <c r="R51" s="13"/>
      <c r="S51" s="82"/>
      <c r="T51" s="488"/>
      <c r="U51" s="43"/>
      <c r="V51" s="45"/>
      <c r="W51" s="188"/>
      <c r="X51" s="17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/>
      <c r="G52" s="400">
        <f t="shared" si="26"/>
        <v>0</v>
      </c>
      <c r="H52" s="576">
        <f t="shared" si="26"/>
        <v>0</v>
      </c>
      <c r="I52" s="463">
        <f t="shared" si="26"/>
        <v>0</v>
      </c>
      <c r="J52" s="77"/>
      <c r="K52" s="13"/>
      <c r="L52" s="13"/>
      <c r="M52" s="13"/>
      <c r="N52" s="82"/>
      <c r="O52" s="82"/>
      <c r="P52" s="540">
        <f t="shared" si="6"/>
        <v>0</v>
      </c>
      <c r="Q52" s="446"/>
      <c r="R52" s="13"/>
      <c r="S52" s="82"/>
      <c r="T52" s="488"/>
      <c r="U52" s="43"/>
      <c r="V52" s="45"/>
      <c r="W52" s="188"/>
      <c r="X52" s="17"/>
    </row>
    <row r="53" spans="1:24">
      <c r="B53" s="92" t="s">
        <v>645</v>
      </c>
      <c r="C53" s="769" t="s">
        <v>197</v>
      </c>
      <c r="D53" s="770"/>
      <c r="E53" s="770"/>
      <c r="F53" s="399">
        <f t="shared" ref="F53:V53" si="27">F54+F55+F56+F57+F58</f>
        <v>33750</v>
      </c>
      <c r="G53" s="399">
        <f t="shared" ref="G53:H53" si="28">G54+G55+G56+G57+G58</f>
        <v>33750</v>
      </c>
      <c r="H53" s="575">
        <f t="shared" si="28"/>
        <v>34000</v>
      </c>
      <c r="I53" s="462">
        <f t="shared" si="27"/>
        <v>34000</v>
      </c>
      <c r="J53" s="94">
        <f t="shared" si="27"/>
        <v>9598</v>
      </c>
      <c r="K53" s="95">
        <f t="shared" si="27"/>
        <v>353</v>
      </c>
      <c r="L53" s="95">
        <f t="shared" si="27"/>
        <v>0</v>
      </c>
      <c r="M53" s="95">
        <f t="shared" si="27"/>
        <v>3375</v>
      </c>
      <c r="N53" s="98">
        <f t="shared" si="27"/>
        <v>368</v>
      </c>
      <c r="O53" s="98">
        <f t="shared" si="27"/>
        <v>324</v>
      </c>
      <c r="P53" s="539">
        <f t="shared" si="6"/>
        <v>14018</v>
      </c>
      <c r="Q53" s="445">
        <f t="shared" si="27"/>
        <v>356</v>
      </c>
      <c r="R53" s="95">
        <f t="shared" si="27"/>
        <v>0</v>
      </c>
      <c r="S53" s="98">
        <f t="shared" si="27"/>
        <v>378</v>
      </c>
      <c r="T53" s="489">
        <f t="shared" si="27"/>
        <v>6416</v>
      </c>
      <c r="U53" s="97">
        <f t="shared" si="27"/>
        <v>6416</v>
      </c>
      <c r="V53" s="99">
        <f t="shared" si="27"/>
        <v>6416</v>
      </c>
      <c r="W53" s="188"/>
    </row>
    <row r="54" spans="1:24" s="41" customFormat="1" ht="15.75" thickBo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v>33750</v>
      </c>
      <c r="G54" s="400">
        <v>33750</v>
      </c>
      <c r="H54" s="576">
        <v>34000</v>
      </c>
      <c r="I54" s="463">
        <f>SUM(P54:V54)</f>
        <v>34000</v>
      </c>
      <c r="J54" s="77">
        <v>9598</v>
      </c>
      <c r="K54" s="13">
        <v>353</v>
      </c>
      <c r="L54" s="13"/>
      <c r="M54" s="13">
        <v>3375</v>
      </c>
      <c r="N54" s="82">
        <v>368</v>
      </c>
      <c r="O54" s="82">
        <v>324</v>
      </c>
      <c r="P54" s="540">
        <f t="shared" si="6"/>
        <v>14018</v>
      </c>
      <c r="Q54" s="446">
        <v>356</v>
      </c>
      <c r="R54" s="13"/>
      <c r="S54" s="82">
        <v>378</v>
      </c>
      <c r="T54" s="488">
        <v>6416</v>
      </c>
      <c r="U54" s="43">
        <v>6416</v>
      </c>
      <c r="V54" s="45">
        <v>6416</v>
      </c>
      <c r="W54" s="188"/>
      <c r="X54" s="17"/>
    </row>
    <row r="55" spans="1:24" s="41" customFormat="1" ht="15.75" hidden="1" thickBot="1">
      <c r="A55" s="127" t="s">
        <v>199</v>
      </c>
      <c r="B55" s="53" t="s">
        <v>647</v>
      </c>
      <c r="C55" s="799" t="s">
        <v>200</v>
      </c>
      <c r="D55" s="800"/>
      <c r="E55" s="800"/>
      <c r="F55" s="400"/>
      <c r="G55" s="400">
        <f t="shared" ref="G55:I58" si="29">SUM(H55:T55)</f>
        <v>0</v>
      </c>
      <c r="H55" s="576">
        <f t="shared" si="29"/>
        <v>0</v>
      </c>
      <c r="I55" s="463">
        <f t="shared" si="29"/>
        <v>0</v>
      </c>
      <c r="J55" s="77"/>
      <c r="K55" s="13"/>
      <c r="L55" s="13"/>
      <c r="M55" s="13"/>
      <c r="N55" s="82"/>
      <c r="O55" s="82"/>
      <c r="P55" s="540">
        <f t="shared" si="6"/>
        <v>0</v>
      </c>
      <c r="Q55" s="446"/>
      <c r="R55" s="13"/>
      <c r="S55" s="82"/>
      <c r="T55" s="488"/>
      <c r="U55" s="43"/>
      <c r="V55" s="45"/>
    </row>
    <row r="56" spans="1:24" s="41" customFormat="1" ht="15.75" hidden="1" thickBot="1">
      <c r="A56" s="127" t="s">
        <v>201</v>
      </c>
      <c r="B56" s="53" t="s">
        <v>648</v>
      </c>
      <c r="C56" s="799" t="s">
        <v>202</v>
      </c>
      <c r="D56" s="800"/>
      <c r="E56" s="800"/>
      <c r="F56" s="400"/>
      <c r="G56" s="400">
        <f t="shared" si="29"/>
        <v>0</v>
      </c>
      <c r="H56" s="576">
        <f t="shared" si="29"/>
        <v>0</v>
      </c>
      <c r="I56" s="463">
        <f t="shared" si="29"/>
        <v>0</v>
      </c>
      <c r="J56" s="77"/>
      <c r="K56" s="13"/>
      <c r="L56" s="13"/>
      <c r="M56" s="13"/>
      <c r="N56" s="82"/>
      <c r="O56" s="82"/>
      <c r="P56" s="540">
        <f t="shared" si="6"/>
        <v>0</v>
      </c>
      <c r="Q56" s="446"/>
      <c r="R56" s="13"/>
      <c r="S56" s="82"/>
      <c r="T56" s="488"/>
      <c r="U56" s="43"/>
      <c r="V56" s="45"/>
    </row>
    <row r="57" spans="1:24" s="41" customFormat="1" ht="15.75" hidden="1" thickBot="1">
      <c r="A57" s="127" t="s">
        <v>203</v>
      </c>
      <c r="B57" s="53" t="s">
        <v>649</v>
      </c>
      <c r="C57" s="799" t="s">
        <v>204</v>
      </c>
      <c r="D57" s="800"/>
      <c r="E57" s="800"/>
      <c r="F57" s="400"/>
      <c r="G57" s="400">
        <f t="shared" si="29"/>
        <v>0</v>
      </c>
      <c r="H57" s="576">
        <f t="shared" si="29"/>
        <v>0</v>
      </c>
      <c r="I57" s="463">
        <f t="shared" si="29"/>
        <v>0</v>
      </c>
      <c r="J57" s="77"/>
      <c r="K57" s="13"/>
      <c r="L57" s="13"/>
      <c r="M57" s="13"/>
      <c r="N57" s="82"/>
      <c r="O57" s="82"/>
      <c r="P57" s="540">
        <f t="shared" si="6"/>
        <v>0</v>
      </c>
      <c r="Q57" s="446"/>
      <c r="R57" s="13"/>
      <c r="S57" s="82"/>
      <c r="T57" s="488"/>
      <c r="U57" s="43"/>
      <c r="V57" s="45"/>
    </row>
    <row r="58" spans="1:24" s="41" customFormat="1" ht="15.75" hidden="1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/>
      <c r="G58" s="401">
        <f t="shared" si="29"/>
        <v>0</v>
      </c>
      <c r="H58" s="577">
        <f t="shared" si="29"/>
        <v>0</v>
      </c>
      <c r="I58" s="464">
        <f t="shared" si="29"/>
        <v>0</v>
      </c>
      <c r="J58" s="77"/>
      <c r="K58" s="13"/>
      <c r="L58" s="13"/>
      <c r="M58" s="13"/>
      <c r="N58" s="82"/>
      <c r="O58" s="82"/>
      <c r="P58" s="540">
        <f t="shared" si="6"/>
        <v>0</v>
      </c>
      <c r="Q58" s="446"/>
      <c r="R58" s="13"/>
      <c r="S58" s="82"/>
      <c r="T58" s="488"/>
      <c r="U58" s="43"/>
      <c r="V58" s="45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30">J60+J61+J62+J63+J64+J65+J66+J70</f>
        <v>0</v>
      </c>
      <c r="K59" s="87">
        <f t="shared" si="30"/>
        <v>0</v>
      </c>
      <c r="L59" s="87">
        <f t="shared" si="30"/>
        <v>0</v>
      </c>
      <c r="M59" s="87">
        <f t="shared" si="30"/>
        <v>0</v>
      </c>
      <c r="N59" s="90">
        <f t="shared" si="30"/>
        <v>0</v>
      </c>
      <c r="O59" s="90">
        <f t="shared" si="30"/>
        <v>0</v>
      </c>
      <c r="P59" s="536">
        <f t="shared" si="6"/>
        <v>0</v>
      </c>
      <c r="Q59" s="442">
        <f t="shared" si="30"/>
        <v>0</v>
      </c>
      <c r="R59" s="87">
        <f t="shared" si="30"/>
        <v>0</v>
      </c>
      <c r="S59" s="90">
        <f t="shared" si="30"/>
        <v>0</v>
      </c>
      <c r="T59" s="486">
        <f t="shared" si="30"/>
        <v>0</v>
      </c>
      <c r="U59" s="89">
        <f t="shared" si="30"/>
        <v>0</v>
      </c>
      <c r="V59" s="91">
        <f t="shared" si="30"/>
        <v>0</v>
      </c>
    </row>
    <row r="60" spans="1:24" s="18" customFormat="1" ht="15.75" hidden="1" thickBot="1">
      <c r="A60" s="127" t="s">
        <v>872</v>
      </c>
      <c r="B60" s="116" t="s">
        <v>873</v>
      </c>
      <c r="C60" s="801" t="s">
        <v>874</v>
      </c>
      <c r="D60" s="802"/>
      <c r="E60" s="802"/>
      <c r="F60" s="397"/>
      <c r="G60" s="397">
        <f t="shared" ref="G60:I65" si="31">SUM(H60:T60)</f>
        <v>0</v>
      </c>
      <c r="H60" s="573">
        <f t="shared" si="31"/>
        <v>0</v>
      </c>
      <c r="I60" s="460">
        <f t="shared" si="31"/>
        <v>0</v>
      </c>
      <c r="J60" s="94"/>
      <c r="K60" s="95"/>
      <c r="L60" s="95"/>
      <c r="M60" s="95"/>
      <c r="N60" s="98"/>
      <c r="O60" s="98"/>
      <c r="P60" s="539">
        <f t="shared" si="6"/>
        <v>0</v>
      </c>
      <c r="Q60" s="445"/>
      <c r="R60" s="95"/>
      <c r="S60" s="98"/>
      <c r="T60" s="489"/>
      <c r="U60" s="97"/>
      <c r="V60" s="99"/>
    </row>
    <row r="61" spans="1:24" s="18" customFormat="1" ht="15.75" hidden="1" thickBot="1">
      <c r="A61" s="127" t="s">
        <v>209</v>
      </c>
      <c r="B61" s="116" t="s">
        <v>651</v>
      </c>
      <c r="C61" s="801" t="s">
        <v>210</v>
      </c>
      <c r="D61" s="802"/>
      <c r="E61" s="802"/>
      <c r="F61" s="397"/>
      <c r="G61" s="397">
        <f t="shared" si="31"/>
        <v>0</v>
      </c>
      <c r="H61" s="573">
        <f t="shared" si="31"/>
        <v>0</v>
      </c>
      <c r="I61" s="460">
        <f t="shared" si="31"/>
        <v>0</v>
      </c>
      <c r="J61" s="94"/>
      <c r="K61" s="95"/>
      <c r="L61" s="95"/>
      <c r="M61" s="95"/>
      <c r="N61" s="98"/>
      <c r="O61" s="98"/>
      <c r="P61" s="539">
        <f t="shared" si="6"/>
        <v>0</v>
      </c>
      <c r="Q61" s="445"/>
      <c r="R61" s="95"/>
      <c r="S61" s="98"/>
      <c r="T61" s="489"/>
      <c r="U61" s="97"/>
      <c r="V61" s="99"/>
    </row>
    <row r="62" spans="1:24" s="18" customFormat="1" ht="15.75" hidden="1" thickBot="1">
      <c r="A62" s="127" t="s">
        <v>211</v>
      </c>
      <c r="B62" s="92" t="s">
        <v>652</v>
      </c>
      <c r="C62" s="769" t="s">
        <v>352</v>
      </c>
      <c r="D62" s="770"/>
      <c r="E62" s="770"/>
      <c r="F62" s="399"/>
      <c r="G62" s="399">
        <f t="shared" si="31"/>
        <v>0</v>
      </c>
      <c r="H62" s="575">
        <f t="shared" si="31"/>
        <v>0</v>
      </c>
      <c r="I62" s="462">
        <f t="shared" si="31"/>
        <v>0</v>
      </c>
      <c r="J62" s="94"/>
      <c r="K62" s="95"/>
      <c r="L62" s="95"/>
      <c r="M62" s="95"/>
      <c r="N62" s="98"/>
      <c r="O62" s="98"/>
      <c r="P62" s="539">
        <f t="shared" si="6"/>
        <v>0</v>
      </c>
      <c r="Q62" s="445"/>
      <c r="R62" s="95"/>
      <c r="S62" s="98"/>
      <c r="T62" s="489"/>
      <c r="U62" s="97"/>
      <c r="V62" s="99"/>
    </row>
    <row r="63" spans="1:24" s="18" customFormat="1" ht="15.75" hidden="1" thickBot="1">
      <c r="A63" s="127" t="s">
        <v>212</v>
      </c>
      <c r="B63" s="116" t="s">
        <v>653</v>
      </c>
      <c r="C63" s="769" t="s">
        <v>875</v>
      </c>
      <c r="D63" s="770"/>
      <c r="E63" s="770"/>
      <c r="F63" s="399"/>
      <c r="G63" s="399">
        <f t="shared" si="31"/>
        <v>0</v>
      </c>
      <c r="H63" s="575">
        <f t="shared" si="31"/>
        <v>0</v>
      </c>
      <c r="I63" s="462">
        <f t="shared" si="31"/>
        <v>0</v>
      </c>
      <c r="J63" s="94"/>
      <c r="K63" s="95"/>
      <c r="L63" s="95"/>
      <c r="M63" s="95"/>
      <c r="N63" s="98"/>
      <c r="O63" s="98"/>
      <c r="P63" s="539">
        <f t="shared" si="6"/>
        <v>0</v>
      </c>
      <c r="Q63" s="445"/>
      <c r="R63" s="95"/>
      <c r="S63" s="98"/>
      <c r="T63" s="489"/>
      <c r="U63" s="97"/>
      <c r="V63" s="99"/>
    </row>
    <row r="64" spans="1:24" s="18" customFormat="1" ht="15.75" hidden="1" thickBot="1">
      <c r="A64" s="127" t="s">
        <v>213</v>
      </c>
      <c r="B64" s="92" t="s">
        <v>654</v>
      </c>
      <c r="C64" s="769" t="s">
        <v>876</v>
      </c>
      <c r="D64" s="770"/>
      <c r="E64" s="770"/>
      <c r="F64" s="399"/>
      <c r="G64" s="399">
        <f t="shared" si="31"/>
        <v>0</v>
      </c>
      <c r="H64" s="575">
        <f t="shared" si="31"/>
        <v>0</v>
      </c>
      <c r="I64" s="462">
        <f t="shared" si="31"/>
        <v>0</v>
      </c>
      <c r="J64" s="94"/>
      <c r="K64" s="95"/>
      <c r="L64" s="95"/>
      <c r="M64" s="95"/>
      <c r="N64" s="98"/>
      <c r="O64" s="98"/>
      <c r="P64" s="539">
        <f t="shared" si="6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>
      <c r="A65" s="127" t="s">
        <v>214</v>
      </c>
      <c r="B65" s="116" t="s">
        <v>655</v>
      </c>
      <c r="C65" s="769" t="s">
        <v>215</v>
      </c>
      <c r="D65" s="770"/>
      <c r="E65" s="770"/>
      <c r="F65" s="399"/>
      <c r="G65" s="399">
        <f t="shared" si="31"/>
        <v>0</v>
      </c>
      <c r="H65" s="575">
        <f t="shared" si="31"/>
        <v>0</v>
      </c>
      <c r="I65" s="462">
        <f t="shared" si="31"/>
        <v>0</v>
      </c>
      <c r="J65" s="94"/>
      <c r="K65" s="95"/>
      <c r="L65" s="95"/>
      <c r="M65" s="95"/>
      <c r="N65" s="98"/>
      <c r="O65" s="98"/>
      <c r="P65" s="539">
        <f t="shared" si="6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32">J67+J68+J69</f>
        <v>0</v>
      </c>
      <c r="K66" s="95">
        <f t="shared" si="32"/>
        <v>0</v>
      </c>
      <c r="L66" s="95">
        <f t="shared" si="32"/>
        <v>0</v>
      </c>
      <c r="M66" s="95">
        <f t="shared" si="32"/>
        <v>0</v>
      </c>
      <c r="N66" s="98">
        <f t="shared" si="32"/>
        <v>0</v>
      </c>
      <c r="O66" s="98">
        <f t="shared" si="32"/>
        <v>0</v>
      </c>
      <c r="P66" s="539">
        <f t="shared" si="6"/>
        <v>0</v>
      </c>
      <c r="Q66" s="445">
        <f t="shared" si="32"/>
        <v>0</v>
      </c>
      <c r="R66" s="95">
        <f t="shared" si="32"/>
        <v>0</v>
      </c>
      <c r="S66" s="98">
        <f t="shared" si="32"/>
        <v>0</v>
      </c>
      <c r="T66" s="489">
        <f t="shared" si="32"/>
        <v>0</v>
      </c>
      <c r="U66" s="97">
        <f t="shared" si="32"/>
        <v>0</v>
      </c>
      <c r="V66" s="99">
        <f t="shared" si="32"/>
        <v>0</v>
      </c>
    </row>
    <row r="67" spans="1:23" ht="15.75" hidden="1" thickBot="1">
      <c r="B67" s="55"/>
      <c r="C67" s="2"/>
      <c r="D67" s="764" t="s">
        <v>343</v>
      </c>
      <c r="E67" s="764"/>
      <c r="F67" s="406"/>
      <c r="G67" s="406">
        <f t="shared" ref="G67:I69" si="33">SUM(H67:T67)</f>
        <v>0</v>
      </c>
      <c r="H67" s="582">
        <f t="shared" si="33"/>
        <v>0</v>
      </c>
      <c r="I67" s="471">
        <f t="shared" si="33"/>
        <v>0</v>
      </c>
      <c r="J67" s="75"/>
      <c r="K67" s="1"/>
      <c r="L67" s="1"/>
      <c r="M67" s="1"/>
      <c r="N67" s="81"/>
      <c r="O67" s="81"/>
      <c r="P67" s="541">
        <f t="shared" si="6"/>
        <v>0</v>
      </c>
      <c r="Q67" s="447"/>
      <c r="R67" s="1"/>
      <c r="S67" s="81"/>
      <c r="T67" s="490"/>
      <c r="U67" s="42"/>
      <c r="V67" s="44"/>
      <c r="W67" s="21"/>
    </row>
    <row r="68" spans="1:23" ht="15.75" hidden="1" thickBot="1">
      <c r="B68" s="55"/>
      <c r="C68" s="2"/>
      <c r="D68" s="764" t="s">
        <v>344</v>
      </c>
      <c r="E68" s="764"/>
      <c r="F68" s="406"/>
      <c r="G68" s="406">
        <f t="shared" si="33"/>
        <v>0</v>
      </c>
      <c r="H68" s="582">
        <f t="shared" si="33"/>
        <v>0</v>
      </c>
      <c r="I68" s="471">
        <f t="shared" si="33"/>
        <v>0</v>
      </c>
      <c r="J68" s="75"/>
      <c r="K68" s="1"/>
      <c r="L68" s="1"/>
      <c r="M68" s="1"/>
      <c r="N68" s="81"/>
      <c r="O68" s="81"/>
      <c r="P68" s="541">
        <f t="shared" si="6"/>
        <v>0</v>
      </c>
      <c r="Q68" s="447"/>
      <c r="R68" s="1"/>
      <c r="S68" s="81"/>
      <c r="T68" s="490"/>
      <c r="U68" s="42"/>
      <c r="V68" s="44"/>
    </row>
    <row r="69" spans="1:23" ht="15.75" hidden="1" thickBot="1">
      <c r="B69" s="55"/>
      <c r="C69" s="2"/>
      <c r="D69" s="764" t="s">
        <v>345</v>
      </c>
      <c r="E69" s="764"/>
      <c r="F69" s="406"/>
      <c r="G69" s="406">
        <f t="shared" si="33"/>
        <v>0</v>
      </c>
      <c r="H69" s="582">
        <f t="shared" si="33"/>
        <v>0</v>
      </c>
      <c r="I69" s="471">
        <f t="shared" si="33"/>
        <v>0</v>
      </c>
      <c r="J69" s="75"/>
      <c r="K69" s="1"/>
      <c r="L69" s="1"/>
      <c r="M69" s="1"/>
      <c r="N69" s="81"/>
      <c r="O69" s="81"/>
      <c r="P69" s="541">
        <f t="shared" si="6"/>
        <v>0</v>
      </c>
      <c r="Q69" s="447"/>
      <c r="R69" s="1"/>
      <c r="S69" s="81"/>
      <c r="T69" s="490"/>
      <c r="U69" s="42"/>
      <c r="V69" s="44"/>
    </row>
    <row r="70" spans="1:23" s="18" customFormat="1" ht="15.75" hidden="1" thickBot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34">J71+J72+J73+J74</f>
        <v>0</v>
      </c>
      <c r="K70" s="95">
        <f t="shared" si="34"/>
        <v>0</v>
      </c>
      <c r="L70" s="95">
        <f t="shared" si="34"/>
        <v>0</v>
      </c>
      <c r="M70" s="95">
        <f t="shared" si="34"/>
        <v>0</v>
      </c>
      <c r="N70" s="98">
        <f t="shared" si="34"/>
        <v>0</v>
      </c>
      <c r="O70" s="98">
        <f t="shared" si="34"/>
        <v>0</v>
      </c>
      <c r="P70" s="539">
        <f t="shared" si="6"/>
        <v>0</v>
      </c>
      <c r="Q70" s="445">
        <f t="shared" si="34"/>
        <v>0</v>
      </c>
      <c r="R70" s="95">
        <f t="shared" si="34"/>
        <v>0</v>
      </c>
      <c r="S70" s="98">
        <f t="shared" si="34"/>
        <v>0</v>
      </c>
      <c r="T70" s="489">
        <f t="shared" si="34"/>
        <v>0</v>
      </c>
      <c r="U70" s="97">
        <f t="shared" si="34"/>
        <v>0</v>
      </c>
      <c r="V70" s="99">
        <f t="shared" si="34"/>
        <v>0</v>
      </c>
    </row>
    <row r="71" spans="1:23" ht="15.75" hidden="1" thickBot="1">
      <c r="B71" s="55"/>
      <c r="C71" s="2"/>
      <c r="D71" s="764" t="s">
        <v>835</v>
      </c>
      <c r="E71" s="764"/>
      <c r="F71" s="406"/>
      <c r="G71" s="406">
        <f t="shared" ref="G71:I74" si="35">SUM(H71:T71)</f>
        <v>0</v>
      </c>
      <c r="H71" s="582">
        <f t="shared" si="35"/>
        <v>0</v>
      </c>
      <c r="I71" s="471">
        <f t="shared" si="35"/>
        <v>0</v>
      </c>
      <c r="J71" s="75"/>
      <c r="K71" s="1"/>
      <c r="L71" s="1"/>
      <c r="M71" s="1"/>
      <c r="N71" s="81"/>
      <c r="O71" s="81"/>
      <c r="P71" s="541">
        <f t="shared" si="6"/>
        <v>0</v>
      </c>
      <c r="Q71" s="447"/>
      <c r="R71" s="1"/>
      <c r="S71" s="81"/>
      <c r="T71" s="490"/>
      <c r="U71" s="42"/>
      <c r="V71" s="44"/>
    </row>
    <row r="72" spans="1:23" ht="15.75" hidden="1" thickBot="1">
      <c r="B72" s="55"/>
      <c r="C72" s="2"/>
      <c r="D72" s="764" t="s">
        <v>346</v>
      </c>
      <c r="E72" s="764"/>
      <c r="F72" s="406"/>
      <c r="G72" s="406">
        <f t="shared" si="35"/>
        <v>0</v>
      </c>
      <c r="H72" s="582">
        <f t="shared" si="35"/>
        <v>0</v>
      </c>
      <c r="I72" s="471">
        <f t="shared" si="35"/>
        <v>0</v>
      </c>
      <c r="J72" s="75"/>
      <c r="K72" s="1"/>
      <c r="L72" s="1"/>
      <c r="M72" s="1"/>
      <c r="N72" s="81"/>
      <c r="O72" s="81"/>
      <c r="P72" s="541">
        <f t="shared" ref="P72:P135" si="36">SUM(J72:O72)</f>
        <v>0</v>
      </c>
      <c r="Q72" s="447"/>
      <c r="R72" s="1"/>
      <c r="S72" s="81"/>
      <c r="T72" s="490"/>
      <c r="U72" s="42"/>
      <c r="V72" s="44"/>
    </row>
    <row r="73" spans="1:23" ht="15.75" hidden="1" thickBot="1">
      <c r="B73" s="55"/>
      <c r="C73" s="2"/>
      <c r="D73" s="764" t="s">
        <v>836</v>
      </c>
      <c r="E73" s="764"/>
      <c r="F73" s="406"/>
      <c r="G73" s="406">
        <f t="shared" si="35"/>
        <v>0</v>
      </c>
      <c r="H73" s="582">
        <f t="shared" si="35"/>
        <v>0</v>
      </c>
      <c r="I73" s="471">
        <f t="shared" si="35"/>
        <v>0</v>
      </c>
      <c r="J73" s="75"/>
      <c r="K73" s="1"/>
      <c r="L73" s="1"/>
      <c r="M73" s="1"/>
      <c r="N73" s="81"/>
      <c r="O73" s="81"/>
      <c r="P73" s="541">
        <f t="shared" si="36"/>
        <v>0</v>
      </c>
      <c r="Q73" s="447"/>
      <c r="R73" s="1"/>
      <c r="S73" s="81"/>
      <c r="T73" s="490"/>
      <c r="U73" s="42"/>
      <c r="V73" s="44"/>
    </row>
    <row r="74" spans="1:23" ht="15.75" hidden="1" thickBot="1">
      <c r="B74" s="55"/>
      <c r="C74" s="2"/>
      <c r="D74" s="764" t="s">
        <v>834</v>
      </c>
      <c r="E74" s="764"/>
      <c r="F74" s="406"/>
      <c r="G74" s="406">
        <f t="shared" si="35"/>
        <v>0</v>
      </c>
      <c r="H74" s="582">
        <f t="shared" si="35"/>
        <v>0</v>
      </c>
      <c r="I74" s="471">
        <f t="shared" si="35"/>
        <v>0</v>
      </c>
      <c r="J74" s="75"/>
      <c r="K74" s="1"/>
      <c r="L74" s="1"/>
      <c r="M74" s="1"/>
      <c r="N74" s="81"/>
      <c r="O74" s="81"/>
      <c r="P74" s="541">
        <f t="shared" si="36"/>
        <v>0</v>
      </c>
      <c r="Q74" s="447"/>
      <c r="R74" s="1"/>
      <c r="S74" s="81"/>
      <c r="T74" s="490"/>
      <c r="U74" s="42"/>
      <c r="V74" s="44"/>
    </row>
    <row r="75" spans="1:23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37">J76+J79+J83+J84+J95+J106+J117+J120+J132+J133+J134+J135+J146</f>
        <v>0</v>
      </c>
      <c r="K75" s="87">
        <f t="shared" si="37"/>
        <v>0</v>
      </c>
      <c r="L75" s="87">
        <f t="shared" si="37"/>
        <v>0</v>
      </c>
      <c r="M75" s="87">
        <f t="shared" si="37"/>
        <v>0</v>
      </c>
      <c r="N75" s="90">
        <f t="shared" si="37"/>
        <v>0</v>
      </c>
      <c r="O75" s="90">
        <f t="shared" si="37"/>
        <v>0</v>
      </c>
      <c r="P75" s="536">
        <f t="shared" si="36"/>
        <v>0</v>
      </c>
      <c r="Q75" s="442">
        <f t="shared" si="37"/>
        <v>0</v>
      </c>
      <c r="R75" s="87">
        <f t="shared" si="37"/>
        <v>0</v>
      </c>
      <c r="S75" s="90">
        <f t="shared" si="37"/>
        <v>0</v>
      </c>
      <c r="T75" s="486">
        <f t="shared" si="37"/>
        <v>0</v>
      </c>
      <c r="U75" s="89">
        <f t="shared" si="37"/>
        <v>0</v>
      </c>
      <c r="V75" s="91">
        <f t="shared" si="37"/>
        <v>0</v>
      </c>
    </row>
    <row r="76" spans="1:23" s="41" customFormat="1" ht="15.75" hidden="1" thickBot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38">J77+J78</f>
        <v>0</v>
      </c>
      <c r="K76" s="133">
        <f t="shared" si="38"/>
        <v>0</v>
      </c>
      <c r="L76" s="133">
        <f t="shared" si="38"/>
        <v>0</v>
      </c>
      <c r="M76" s="133">
        <f t="shared" si="38"/>
        <v>0</v>
      </c>
      <c r="N76" s="134">
        <f t="shared" si="38"/>
        <v>0</v>
      </c>
      <c r="O76" s="134">
        <f t="shared" si="38"/>
        <v>0</v>
      </c>
      <c r="P76" s="542">
        <f t="shared" si="36"/>
        <v>0</v>
      </c>
      <c r="Q76" s="448">
        <f t="shared" si="38"/>
        <v>0</v>
      </c>
      <c r="R76" s="133">
        <f t="shared" si="38"/>
        <v>0</v>
      </c>
      <c r="S76" s="134">
        <f t="shared" si="38"/>
        <v>0</v>
      </c>
      <c r="T76" s="558">
        <f t="shared" si="38"/>
        <v>0</v>
      </c>
      <c r="U76" s="132">
        <f t="shared" si="38"/>
        <v>0</v>
      </c>
      <c r="V76" s="135">
        <f t="shared" si="38"/>
        <v>0</v>
      </c>
    </row>
    <row r="77" spans="1:23" ht="15.75" hidden="1" thickBot="1">
      <c r="B77" s="55"/>
      <c r="C77" s="2"/>
      <c r="D77" s="764" t="s">
        <v>347</v>
      </c>
      <c r="E77" s="764"/>
      <c r="F77" s="406"/>
      <c r="G77" s="406">
        <f t="shared" ref="G77:I78" si="39">SUM(H77:T77)</f>
        <v>0</v>
      </c>
      <c r="H77" s="582">
        <f t="shared" si="39"/>
        <v>0</v>
      </c>
      <c r="I77" s="471">
        <f t="shared" si="39"/>
        <v>0</v>
      </c>
      <c r="J77" s="75"/>
      <c r="K77" s="1"/>
      <c r="L77" s="1"/>
      <c r="M77" s="1"/>
      <c r="N77" s="81"/>
      <c r="O77" s="81"/>
      <c r="P77" s="541">
        <f t="shared" si="36"/>
        <v>0</v>
      </c>
      <c r="Q77" s="447"/>
      <c r="R77" s="1"/>
      <c r="S77" s="81"/>
      <c r="T77" s="490"/>
      <c r="U77" s="42"/>
      <c r="V77" s="44"/>
    </row>
    <row r="78" spans="1:23" ht="15.75" hidden="1" thickBot="1">
      <c r="B78" s="55"/>
      <c r="C78" s="2"/>
      <c r="D78" s="764" t="s">
        <v>348</v>
      </c>
      <c r="E78" s="764"/>
      <c r="F78" s="406"/>
      <c r="G78" s="406">
        <f t="shared" si="39"/>
        <v>0</v>
      </c>
      <c r="H78" s="582">
        <f t="shared" si="39"/>
        <v>0</v>
      </c>
      <c r="I78" s="471">
        <f t="shared" si="39"/>
        <v>0</v>
      </c>
      <c r="J78" s="75"/>
      <c r="K78" s="1"/>
      <c r="L78" s="1"/>
      <c r="M78" s="1"/>
      <c r="N78" s="81"/>
      <c r="O78" s="81"/>
      <c r="P78" s="541">
        <f t="shared" si="36"/>
        <v>0</v>
      </c>
      <c r="Q78" s="447"/>
      <c r="R78" s="1"/>
      <c r="S78" s="81"/>
      <c r="T78" s="490"/>
      <c r="U78" s="42"/>
      <c r="V78" s="44"/>
    </row>
    <row r="79" spans="1:23" ht="15.75" hidden="1" thickBot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40">J80+J81+J82</f>
        <v>0</v>
      </c>
      <c r="K79" s="133">
        <f t="shared" si="40"/>
        <v>0</v>
      </c>
      <c r="L79" s="133">
        <f t="shared" si="40"/>
        <v>0</v>
      </c>
      <c r="M79" s="133">
        <f t="shared" si="40"/>
        <v>0</v>
      </c>
      <c r="N79" s="134">
        <f t="shared" si="40"/>
        <v>0</v>
      </c>
      <c r="O79" s="134">
        <f t="shared" si="40"/>
        <v>0</v>
      </c>
      <c r="P79" s="542">
        <f t="shared" si="36"/>
        <v>0</v>
      </c>
      <c r="Q79" s="448">
        <f t="shared" si="40"/>
        <v>0</v>
      </c>
      <c r="R79" s="133">
        <f t="shared" si="40"/>
        <v>0</v>
      </c>
      <c r="S79" s="134">
        <f t="shared" si="40"/>
        <v>0</v>
      </c>
      <c r="T79" s="558">
        <f t="shared" si="40"/>
        <v>0</v>
      </c>
      <c r="U79" s="132">
        <f t="shared" si="40"/>
        <v>0</v>
      </c>
      <c r="V79" s="135">
        <f t="shared" si="40"/>
        <v>0</v>
      </c>
    </row>
    <row r="80" spans="1:23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>
        <f t="shared" ref="G80:I83" si="41">SUM(H80:T80)</f>
        <v>0</v>
      </c>
      <c r="H80" s="574">
        <f t="shared" si="41"/>
        <v>0</v>
      </c>
      <c r="I80" s="461">
        <f t="shared" si="41"/>
        <v>0</v>
      </c>
      <c r="J80" s="199"/>
      <c r="K80" s="193"/>
      <c r="L80" s="193"/>
      <c r="M80" s="193"/>
      <c r="N80" s="194"/>
      <c r="O80" s="194"/>
      <c r="P80" s="538">
        <f t="shared" si="36"/>
        <v>0</v>
      </c>
      <c r="Q80" s="444"/>
      <c r="R80" s="193"/>
      <c r="S80" s="194"/>
      <c r="T80" s="492"/>
      <c r="U80" s="192"/>
      <c r="V80" s="195"/>
    </row>
    <row r="81" spans="1:22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>
        <f t="shared" si="41"/>
        <v>0</v>
      </c>
      <c r="H81" s="574">
        <f t="shared" si="41"/>
        <v>0</v>
      </c>
      <c r="I81" s="461">
        <f t="shared" si="41"/>
        <v>0</v>
      </c>
      <c r="J81" s="199"/>
      <c r="K81" s="193"/>
      <c r="L81" s="193"/>
      <c r="M81" s="193"/>
      <c r="N81" s="194"/>
      <c r="O81" s="194"/>
      <c r="P81" s="538">
        <f t="shared" si="36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>
        <f t="shared" si="41"/>
        <v>0</v>
      </c>
      <c r="H82" s="574">
        <f t="shared" si="41"/>
        <v>0</v>
      </c>
      <c r="I82" s="461">
        <f t="shared" si="41"/>
        <v>0</v>
      </c>
      <c r="J82" s="199"/>
      <c r="K82" s="193"/>
      <c r="L82" s="193"/>
      <c r="M82" s="193"/>
      <c r="N82" s="194"/>
      <c r="O82" s="194"/>
      <c r="P82" s="538">
        <f t="shared" si="36"/>
        <v>0</v>
      </c>
      <c r="Q82" s="444"/>
      <c r="R82" s="193"/>
      <c r="S82" s="194"/>
      <c r="T82" s="492"/>
      <c r="U82" s="192"/>
      <c r="V82" s="195"/>
    </row>
    <row r="83" spans="1:22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/>
      <c r="G83" s="408">
        <f t="shared" si="41"/>
        <v>0</v>
      </c>
      <c r="H83" s="584">
        <f t="shared" si="41"/>
        <v>0</v>
      </c>
      <c r="I83" s="473">
        <f t="shared" si="41"/>
        <v>0</v>
      </c>
      <c r="J83" s="110"/>
      <c r="K83" s="111"/>
      <c r="L83" s="111"/>
      <c r="M83" s="111"/>
      <c r="N83" s="114"/>
      <c r="O83" s="114"/>
      <c r="P83" s="543">
        <f t="shared" si="36"/>
        <v>0</v>
      </c>
      <c r="Q83" s="449"/>
      <c r="R83" s="111"/>
      <c r="S83" s="114"/>
      <c r="T83" s="491"/>
      <c r="U83" s="113"/>
      <c r="V83" s="115"/>
    </row>
    <row r="84" spans="1:22" s="41" customFormat="1" ht="15.75" hidden="1" thickBot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42">J85+J86+J87+J88+J89+J90+J91+J92+J93+J94</f>
        <v>0</v>
      </c>
      <c r="K84" s="111">
        <f t="shared" si="42"/>
        <v>0</v>
      </c>
      <c r="L84" s="111">
        <f t="shared" si="42"/>
        <v>0</v>
      </c>
      <c r="M84" s="111">
        <f t="shared" si="42"/>
        <v>0</v>
      </c>
      <c r="N84" s="114">
        <f t="shared" si="42"/>
        <v>0</v>
      </c>
      <c r="O84" s="114">
        <f t="shared" si="42"/>
        <v>0</v>
      </c>
      <c r="P84" s="543">
        <f t="shared" si="36"/>
        <v>0</v>
      </c>
      <c r="Q84" s="449">
        <f t="shared" si="42"/>
        <v>0</v>
      </c>
      <c r="R84" s="111">
        <f t="shared" si="42"/>
        <v>0</v>
      </c>
      <c r="S84" s="114">
        <f t="shared" si="42"/>
        <v>0</v>
      </c>
      <c r="T84" s="491">
        <f t="shared" si="42"/>
        <v>0</v>
      </c>
      <c r="U84" s="113">
        <f t="shared" si="42"/>
        <v>0</v>
      </c>
      <c r="V84" s="115">
        <f t="shared" si="42"/>
        <v>0</v>
      </c>
    </row>
    <row r="85" spans="1:22" ht="15.75" hidden="1" thickBot="1">
      <c r="B85" s="55"/>
      <c r="C85" s="2"/>
      <c r="D85" s="764" t="s">
        <v>370</v>
      </c>
      <c r="E85" s="764"/>
      <c r="F85" s="406"/>
      <c r="G85" s="406">
        <f t="shared" ref="G85:I94" si="43">SUM(H85:T85)</f>
        <v>0</v>
      </c>
      <c r="H85" s="582">
        <f t="shared" si="43"/>
        <v>0</v>
      </c>
      <c r="I85" s="471">
        <f t="shared" si="43"/>
        <v>0</v>
      </c>
      <c r="J85" s="75"/>
      <c r="K85" s="1"/>
      <c r="L85" s="1"/>
      <c r="M85" s="1"/>
      <c r="N85" s="81"/>
      <c r="O85" s="81"/>
      <c r="P85" s="541">
        <f t="shared" si="36"/>
        <v>0</v>
      </c>
      <c r="Q85" s="447"/>
      <c r="R85" s="1"/>
      <c r="S85" s="81"/>
      <c r="T85" s="490"/>
      <c r="U85" s="42"/>
      <c r="V85" s="44"/>
    </row>
    <row r="86" spans="1:22" ht="15.75" hidden="1" thickBot="1">
      <c r="B86" s="55"/>
      <c r="C86" s="2"/>
      <c r="D86" s="764" t="s">
        <v>506</v>
      </c>
      <c r="E86" s="764"/>
      <c r="F86" s="406"/>
      <c r="G86" s="406">
        <f t="shared" si="43"/>
        <v>0</v>
      </c>
      <c r="H86" s="582">
        <f t="shared" si="43"/>
        <v>0</v>
      </c>
      <c r="I86" s="471">
        <f t="shared" si="43"/>
        <v>0</v>
      </c>
      <c r="J86" s="75"/>
      <c r="K86" s="1"/>
      <c r="L86" s="1"/>
      <c r="M86" s="1"/>
      <c r="N86" s="81"/>
      <c r="O86" s="81"/>
      <c r="P86" s="541">
        <f t="shared" si="36"/>
        <v>0</v>
      </c>
      <c r="Q86" s="447"/>
      <c r="R86" s="1"/>
      <c r="S86" s="81"/>
      <c r="T86" s="490"/>
      <c r="U86" s="42"/>
      <c r="V86" s="44"/>
    </row>
    <row r="87" spans="1:22" ht="15.75" hidden="1" thickBot="1">
      <c r="B87" s="55"/>
      <c r="C87" s="2"/>
      <c r="D87" s="764" t="s">
        <v>507</v>
      </c>
      <c r="E87" s="764"/>
      <c r="F87" s="406"/>
      <c r="G87" s="406">
        <f t="shared" si="43"/>
        <v>0</v>
      </c>
      <c r="H87" s="582">
        <f t="shared" si="43"/>
        <v>0</v>
      </c>
      <c r="I87" s="471">
        <f t="shared" si="43"/>
        <v>0</v>
      </c>
      <c r="J87" s="75"/>
      <c r="K87" s="1"/>
      <c r="L87" s="1"/>
      <c r="M87" s="1"/>
      <c r="N87" s="81"/>
      <c r="O87" s="81"/>
      <c r="P87" s="541">
        <f t="shared" si="36"/>
        <v>0</v>
      </c>
      <c r="Q87" s="447"/>
      <c r="R87" s="1"/>
      <c r="S87" s="81"/>
      <c r="T87" s="490"/>
      <c r="U87" s="42"/>
      <c r="V87" s="44"/>
    </row>
    <row r="88" spans="1:22" ht="15.75" hidden="1" thickBot="1">
      <c r="B88" s="55"/>
      <c r="C88" s="2"/>
      <c r="D88" s="764" t="s">
        <v>508</v>
      </c>
      <c r="E88" s="764"/>
      <c r="F88" s="406"/>
      <c r="G88" s="406">
        <f t="shared" si="43"/>
        <v>0</v>
      </c>
      <c r="H88" s="582">
        <f t="shared" si="43"/>
        <v>0</v>
      </c>
      <c r="I88" s="471">
        <f t="shared" si="43"/>
        <v>0</v>
      </c>
      <c r="J88" s="75"/>
      <c r="K88" s="1"/>
      <c r="L88" s="1"/>
      <c r="M88" s="1"/>
      <c r="N88" s="81"/>
      <c r="O88" s="81"/>
      <c r="P88" s="541">
        <f t="shared" si="36"/>
        <v>0</v>
      </c>
      <c r="Q88" s="447"/>
      <c r="R88" s="1"/>
      <c r="S88" s="81"/>
      <c r="T88" s="490"/>
      <c r="U88" s="42"/>
      <c r="V88" s="44"/>
    </row>
    <row r="89" spans="1:22" ht="15.75" hidden="1" thickBot="1">
      <c r="B89" s="55"/>
      <c r="C89" s="2"/>
      <c r="D89" s="764" t="s">
        <v>509</v>
      </c>
      <c r="E89" s="764"/>
      <c r="F89" s="406"/>
      <c r="G89" s="406">
        <f t="shared" si="43"/>
        <v>0</v>
      </c>
      <c r="H89" s="582">
        <f t="shared" si="43"/>
        <v>0</v>
      </c>
      <c r="I89" s="471">
        <f t="shared" si="43"/>
        <v>0</v>
      </c>
      <c r="J89" s="75"/>
      <c r="K89" s="1"/>
      <c r="L89" s="1"/>
      <c r="M89" s="1"/>
      <c r="N89" s="81"/>
      <c r="O89" s="81"/>
      <c r="P89" s="541">
        <f t="shared" si="36"/>
        <v>0</v>
      </c>
      <c r="Q89" s="447"/>
      <c r="R89" s="1"/>
      <c r="S89" s="81"/>
      <c r="T89" s="490"/>
      <c r="U89" s="42"/>
      <c r="V89" s="44"/>
    </row>
    <row r="90" spans="1:22" ht="15.75" hidden="1" thickBot="1">
      <c r="B90" s="55"/>
      <c r="C90" s="2"/>
      <c r="D90" s="764" t="s">
        <v>510</v>
      </c>
      <c r="E90" s="764"/>
      <c r="F90" s="406"/>
      <c r="G90" s="406">
        <f t="shared" si="43"/>
        <v>0</v>
      </c>
      <c r="H90" s="582">
        <f t="shared" si="43"/>
        <v>0</v>
      </c>
      <c r="I90" s="471">
        <f t="shared" si="43"/>
        <v>0</v>
      </c>
      <c r="J90" s="75"/>
      <c r="K90" s="1"/>
      <c r="L90" s="1"/>
      <c r="M90" s="1"/>
      <c r="N90" s="81"/>
      <c r="O90" s="81"/>
      <c r="P90" s="541">
        <f t="shared" si="36"/>
        <v>0</v>
      </c>
      <c r="Q90" s="447"/>
      <c r="R90" s="1"/>
      <c r="S90" s="81"/>
      <c r="T90" s="490"/>
      <c r="U90" s="42"/>
      <c r="V90" s="44"/>
    </row>
    <row r="91" spans="1:22" ht="25.5" hidden="1" customHeight="1">
      <c r="B91" s="55"/>
      <c r="C91" s="2"/>
      <c r="D91" s="735" t="s">
        <v>511</v>
      </c>
      <c r="E91" s="735"/>
      <c r="F91" s="409"/>
      <c r="G91" s="409">
        <f t="shared" si="43"/>
        <v>0</v>
      </c>
      <c r="H91" s="585">
        <f t="shared" si="43"/>
        <v>0</v>
      </c>
      <c r="I91" s="474">
        <f t="shared" si="43"/>
        <v>0</v>
      </c>
      <c r="J91" s="75"/>
      <c r="K91" s="1"/>
      <c r="L91" s="1"/>
      <c r="M91" s="1"/>
      <c r="N91" s="81"/>
      <c r="O91" s="81"/>
      <c r="P91" s="541">
        <f t="shared" si="36"/>
        <v>0</v>
      </c>
      <c r="Q91" s="447"/>
      <c r="R91" s="1"/>
      <c r="S91" s="81"/>
      <c r="T91" s="490"/>
      <c r="U91" s="42"/>
      <c r="V91" s="44"/>
    </row>
    <row r="92" spans="1:22" ht="15.75" hidden="1" thickBot="1">
      <c r="B92" s="55"/>
      <c r="C92" s="2"/>
      <c r="D92" s="764" t="s">
        <v>805</v>
      </c>
      <c r="E92" s="764"/>
      <c r="F92" s="406"/>
      <c r="G92" s="406">
        <f t="shared" si="43"/>
        <v>0</v>
      </c>
      <c r="H92" s="582">
        <f t="shared" si="43"/>
        <v>0</v>
      </c>
      <c r="I92" s="471">
        <f t="shared" si="43"/>
        <v>0</v>
      </c>
      <c r="J92" s="75"/>
      <c r="K92" s="1"/>
      <c r="L92" s="1"/>
      <c r="M92" s="1"/>
      <c r="N92" s="81"/>
      <c r="O92" s="81"/>
      <c r="P92" s="541">
        <f t="shared" si="36"/>
        <v>0</v>
      </c>
      <c r="Q92" s="447"/>
      <c r="R92" s="1"/>
      <c r="S92" s="81"/>
      <c r="T92" s="490"/>
      <c r="U92" s="42"/>
      <c r="V92" s="44"/>
    </row>
    <row r="93" spans="1:22" ht="25.5" hidden="1" customHeight="1">
      <c r="B93" s="55"/>
      <c r="C93" s="2"/>
      <c r="D93" s="735" t="s">
        <v>512</v>
      </c>
      <c r="E93" s="735"/>
      <c r="F93" s="409"/>
      <c r="G93" s="409">
        <f t="shared" si="43"/>
        <v>0</v>
      </c>
      <c r="H93" s="585">
        <f t="shared" si="43"/>
        <v>0</v>
      </c>
      <c r="I93" s="474">
        <f t="shared" si="43"/>
        <v>0</v>
      </c>
      <c r="J93" s="75"/>
      <c r="K93" s="1"/>
      <c r="L93" s="1"/>
      <c r="M93" s="1"/>
      <c r="N93" s="81"/>
      <c r="O93" s="81"/>
      <c r="P93" s="541">
        <f t="shared" si="36"/>
        <v>0</v>
      </c>
      <c r="Q93" s="447"/>
      <c r="R93" s="1"/>
      <c r="S93" s="81"/>
      <c r="T93" s="490"/>
      <c r="U93" s="42"/>
      <c r="V93" s="44"/>
    </row>
    <row r="94" spans="1:22" ht="25.5" hidden="1" customHeight="1">
      <c r="B94" s="55"/>
      <c r="C94" s="2"/>
      <c r="D94" s="735" t="s">
        <v>513</v>
      </c>
      <c r="E94" s="735"/>
      <c r="F94" s="409"/>
      <c r="G94" s="409">
        <f t="shared" si="43"/>
        <v>0</v>
      </c>
      <c r="H94" s="585">
        <f t="shared" si="43"/>
        <v>0</v>
      </c>
      <c r="I94" s="474">
        <f t="shared" si="43"/>
        <v>0</v>
      </c>
      <c r="J94" s="75"/>
      <c r="K94" s="1"/>
      <c r="L94" s="1"/>
      <c r="M94" s="1"/>
      <c r="N94" s="81"/>
      <c r="O94" s="81"/>
      <c r="P94" s="541">
        <f t="shared" si="36"/>
        <v>0</v>
      </c>
      <c r="Q94" s="447"/>
      <c r="R94" s="1"/>
      <c r="S94" s="81"/>
      <c r="T94" s="490"/>
      <c r="U94" s="42"/>
      <c r="V94" s="44"/>
    </row>
    <row r="95" spans="1:22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44">J96+J97+J98+J99+J100+J101+J102+J103+J104+J105</f>
        <v>0</v>
      </c>
      <c r="K95" s="111">
        <f t="shared" si="44"/>
        <v>0</v>
      </c>
      <c r="L95" s="111">
        <f t="shared" si="44"/>
        <v>0</v>
      </c>
      <c r="M95" s="111">
        <f t="shared" si="44"/>
        <v>0</v>
      </c>
      <c r="N95" s="114">
        <f t="shared" si="44"/>
        <v>0</v>
      </c>
      <c r="O95" s="114">
        <f t="shared" si="44"/>
        <v>0</v>
      </c>
      <c r="P95" s="543">
        <f t="shared" si="36"/>
        <v>0</v>
      </c>
      <c r="Q95" s="449">
        <f t="shared" si="44"/>
        <v>0</v>
      </c>
      <c r="R95" s="111">
        <f t="shared" si="44"/>
        <v>0</v>
      </c>
      <c r="S95" s="114">
        <f t="shared" si="44"/>
        <v>0</v>
      </c>
      <c r="T95" s="491">
        <f t="shared" si="44"/>
        <v>0</v>
      </c>
      <c r="U95" s="113">
        <f t="shared" si="44"/>
        <v>0</v>
      </c>
      <c r="V95" s="115">
        <f t="shared" si="44"/>
        <v>0</v>
      </c>
    </row>
    <row r="96" spans="1:22" ht="15.75" hidden="1" thickBot="1">
      <c r="B96" s="55"/>
      <c r="C96" s="2"/>
      <c r="D96" s="764" t="s">
        <v>369</v>
      </c>
      <c r="E96" s="764"/>
      <c r="F96" s="406"/>
      <c r="G96" s="406">
        <f t="shared" ref="G96:I105" si="45">SUM(H96:T96)</f>
        <v>0</v>
      </c>
      <c r="H96" s="582">
        <f t="shared" si="45"/>
        <v>0</v>
      </c>
      <c r="I96" s="471">
        <f t="shared" si="45"/>
        <v>0</v>
      </c>
      <c r="J96" s="75"/>
      <c r="K96" s="1"/>
      <c r="L96" s="1"/>
      <c r="M96" s="1"/>
      <c r="N96" s="81"/>
      <c r="O96" s="81"/>
      <c r="P96" s="541">
        <f t="shared" si="36"/>
        <v>0</v>
      </c>
      <c r="Q96" s="447"/>
      <c r="R96" s="1"/>
      <c r="S96" s="81"/>
      <c r="T96" s="490"/>
      <c r="U96" s="42"/>
      <c r="V96" s="44"/>
    </row>
    <row r="97" spans="1:22" ht="15.75" hidden="1" thickBot="1">
      <c r="B97" s="55"/>
      <c r="C97" s="2"/>
      <c r="D97" s="764" t="s">
        <v>514</v>
      </c>
      <c r="E97" s="764"/>
      <c r="F97" s="406"/>
      <c r="G97" s="406">
        <f t="shared" si="45"/>
        <v>0</v>
      </c>
      <c r="H97" s="582">
        <f t="shared" si="45"/>
        <v>0</v>
      </c>
      <c r="I97" s="471">
        <f t="shared" si="45"/>
        <v>0</v>
      </c>
      <c r="J97" s="75"/>
      <c r="K97" s="1"/>
      <c r="L97" s="1"/>
      <c r="M97" s="1"/>
      <c r="N97" s="81"/>
      <c r="O97" s="81"/>
      <c r="P97" s="541">
        <f t="shared" si="36"/>
        <v>0</v>
      </c>
      <c r="Q97" s="447"/>
      <c r="R97" s="1"/>
      <c r="S97" s="81"/>
      <c r="T97" s="490"/>
      <c r="U97" s="42"/>
      <c r="V97" s="44"/>
    </row>
    <row r="98" spans="1:22" ht="15.75" hidden="1" thickBot="1">
      <c r="B98" s="55"/>
      <c r="C98" s="2"/>
      <c r="D98" s="764" t="s">
        <v>516</v>
      </c>
      <c r="E98" s="764"/>
      <c r="F98" s="406"/>
      <c r="G98" s="406">
        <f t="shared" si="45"/>
        <v>0</v>
      </c>
      <c r="H98" s="582">
        <f t="shared" si="45"/>
        <v>0</v>
      </c>
      <c r="I98" s="471">
        <f t="shared" si="45"/>
        <v>0</v>
      </c>
      <c r="J98" s="75"/>
      <c r="K98" s="1"/>
      <c r="L98" s="1"/>
      <c r="M98" s="1"/>
      <c r="N98" s="81"/>
      <c r="O98" s="81"/>
      <c r="P98" s="541">
        <f t="shared" si="36"/>
        <v>0</v>
      </c>
      <c r="Q98" s="447"/>
      <c r="R98" s="1"/>
      <c r="S98" s="81"/>
      <c r="T98" s="490"/>
      <c r="U98" s="42"/>
      <c r="V98" s="44"/>
    </row>
    <row r="99" spans="1:22" ht="15.75" hidden="1" thickBot="1">
      <c r="B99" s="55"/>
      <c r="C99" s="2"/>
      <c r="D99" s="764" t="s">
        <v>808</v>
      </c>
      <c r="E99" s="764"/>
      <c r="F99" s="406"/>
      <c r="G99" s="406">
        <f t="shared" si="45"/>
        <v>0</v>
      </c>
      <c r="H99" s="582">
        <f t="shared" si="45"/>
        <v>0</v>
      </c>
      <c r="I99" s="471">
        <f t="shared" si="45"/>
        <v>0</v>
      </c>
      <c r="J99" s="75"/>
      <c r="K99" s="1"/>
      <c r="L99" s="1"/>
      <c r="M99" s="1"/>
      <c r="N99" s="81"/>
      <c r="O99" s="81"/>
      <c r="P99" s="541">
        <f t="shared" si="36"/>
        <v>0</v>
      </c>
      <c r="Q99" s="447"/>
      <c r="R99" s="1"/>
      <c r="S99" s="81"/>
      <c r="T99" s="490"/>
      <c r="U99" s="42"/>
      <c r="V99" s="44"/>
    </row>
    <row r="100" spans="1:22" ht="15.75" hidden="1" thickBot="1">
      <c r="B100" s="55"/>
      <c r="C100" s="2"/>
      <c r="D100" s="764" t="s">
        <v>521</v>
      </c>
      <c r="E100" s="764"/>
      <c r="F100" s="406"/>
      <c r="G100" s="406">
        <f t="shared" si="45"/>
        <v>0</v>
      </c>
      <c r="H100" s="582">
        <f t="shared" si="45"/>
        <v>0</v>
      </c>
      <c r="I100" s="471">
        <f t="shared" si="45"/>
        <v>0</v>
      </c>
      <c r="J100" s="75"/>
      <c r="K100" s="1"/>
      <c r="L100" s="1"/>
      <c r="M100" s="1"/>
      <c r="N100" s="81"/>
      <c r="O100" s="81"/>
      <c r="P100" s="541">
        <f t="shared" si="36"/>
        <v>0</v>
      </c>
      <c r="Q100" s="447"/>
      <c r="R100" s="1"/>
      <c r="S100" s="81"/>
      <c r="T100" s="490"/>
      <c r="U100" s="42"/>
      <c r="V100" s="44"/>
    </row>
    <row r="101" spans="1:22" ht="15.75" hidden="1" thickBot="1">
      <c r="B101" s="55"/>
      <c r="C101" s="2"/>
      <c r="D101" s="764" t="s">
        <v>519</v>
      </c>
      <c r="E101" s="764"/>
      <c r="F101" s="406"/>
      <c r="G101" s="406">
        <f t="shared" si="45"/>
        <v>0</v>
      </c>
      <c r="H101" s="582">
        <f t="shared" si="45"/>
        <v>0</v>
      </c>
      <c r="I101" s="471">
        <f t="shared" si="45"/>
        <v>0</v>
      </c>
      <c r="J101" s="75"/>
      <c r="K101" s="1"/>
      <c r="L101" s="1"/>
      <c r="M101" s="1"/>
      <c r="N101" s="81"/>
      <c r="O101" s="81"/>
      <c r="P101" s="541">
        <f t="shared" si="36"/>
        <v>0</v>
      </c>
      <c r="Q101" s="447"/>
      <c r="R101" s="1"/>
      <c r="S101" s="81"/>
      <c r="T101" s="490"/>
      <c r="U101" s="42"/>
      <c r="V101" s="44"/>
    </row>
    <row r="102" spans="1:22" ht="25.5" hidden="1" customHeight="1">
      <c r="B102" s="55"/>
      <c r="C102" s="2"/>
      <c r="D102" s="735" t="s">
        <v>523</v>
      </c>
      <c r="E102" s="735"/>
      <c r="F102" s="409"/>
      <c r="G102" s="409">
        <f t="shared" si="45"/>
        <v>0</v>
      </c>
      <c r="H102" s="585">
        <f t="shared" si="45"/>
        <v>0</v>
      </c>
      <c r="I102" s="474">
        <f t="shared" si="45"/>
        <v>0</v>
      </c>
      <c r="J102" s="75"/>
      <c r="K102" s="1"/>
      <c r="L102" s="1"/>
      <c r="M102" s="1"/>
      <c r="N102" s="81"/>
      <c r="O102" s="81"/>
      <c r="P102" s="541">
        <f t="shared" si="36"/>
        <v>0</v>
      </c>
      <c r="Q102" s="447"/>
      <c r="R102" s="1"/>
      <c r="S102" s="81"/>
      <c r="T102" s="490"/>
      <c r="U102" s="42"/>
      <c r="V102" s="44"/>
    </row>
    <row r="103" spans="1:22" ht="15.75" hidden="1" thickBot="1">
      <c r="B103" s="55"/>
      <c r="C103" s="2"/>
      <c r="D103" s="764" t="s">
        <v>807</v>
      </c>
      <c r="E103" s="764"/>
      <c r="F103" s="406"/>
      <c r="G103" s="406">
        <f t="shared" si="45"/>
        <v>0</v>
      </c>
      <c r="H103" s="582">
        <f t="shared" si="45"/>
        <v>0</v>
      </c>
      <c r="I103" s="471">
        <f t="shared" si="45"/>
        <v>0</v>
      </c>
      <c r="J103" s="75"/>
      <c r="K103" s="1"/>
      <c r="L103" s="1"/>
      <c r="M103" s="1"/>
      <c r="N103" s="81"/>
      <c r="O103" s="81"/>
      <c r="P103" s="541">
        <f t="shared" si="36"/>
        <v>0</v>
      </c>
      <c r="Q103" s="447"/>
      <c r="R103" s="1"/>
      <c r="S103" s="81"/>
      <c r="T103" s="490"/>
      <c r="U103" s="42"/>
      <c r="V103" s="44"/>
    </row>
    <row r="104" spans="1:22" ht="25.5" hidden="1" customHeight="1">
      <c r="B104" s="55"/>
      <c r="C104" s="2"/>
      <c r="D104" s="735" t="s">
        <v>526</v>
      </c>
      <c r="E104" s="735"/>
      <c r="F104" s="409"/>
      <c r="G104" s="409">
        <f t="shared" si="45"/>
        <v>0</v>
      </c>
      <c r="H104" s="585">
        <f t="shared" si="45"/>
        <v>0</v>
      </c>
      <c r="I104" s="474">
        <f t="shared" si="45"/>
        <v>0</v>
      </c>
      <c r="J104" s="75"/>
      <c r="K104" s="1"/>
      <c r="L104" s="1"/>
      <c r="M104" s="1"/>
      <c r="N104" s="81"/>
      <c r="O104" s="81"/>
      <c r="P104" s="541">
        <f t="shared" si="36"/>
        <v>0</v>
      </c>
      <c r="Q104" s="447"/>
      <c r="R104" s="1"/>
      <c r="S104" s="81"/>
      <c r="T104" s="490"/>
      <c r="U104" s="42"/>
      <c r="V104" s="44"/>
    </row>
    <row r="105" spans="1:22" ht="25.5" hidden="1" customHeight="1">
      <c r="B105" s="55"/>
      <c r="C105" s="2"/>
      <c r="D105" s="735" t="s">
        <v>528</v>
      </c>
      <c r="E105" s="735"/>
      <c r="F105" s="409"/>
      <c r="G105" s="409">
        <f t="shared" si="45"/>
        <v>0</v>
      </c>
      <c r="H105" s="585">
        <f t="shared" si="45"/>
        <v>0</v>
      </c>
      <c r="I105" s="474">
        <f t="shared" si="45"/>
        <v>0</v>
      </c>
      <c r="J105" s="75"/>
      <c r="K105" s="1"/>
      <c r="L105" s="1"/>
      <c r="M105" s="1"/>
      <c r="N105" s="81"/>
      <c r="O105" s="81"/>
      <c r="P105" s="541">
        <f t="shared" si="36"/>
        <v>0</v>
      </c>
      <c r="Q105" s="447"/>
      <c r="R105" s="1"/>
      <c r="S105" s="81"/>
      <c r="T105" s="490"/>
      <c r="U105" s="42"/>
      <c r="V105" s="44"/>
    </row>
    <row r="106" spans="1:22" s="41" customFormat="1" ht="15.75" hidden="1" thickBot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46">J107+J108+J109+J110+J111+J112+J113+J114+J115+J116</f>
        <v>0</v>
      </c>
      <c r="K106" s="111">
        <f t="shared" si="46"/>
        <v>0</v>
      </c>
      <c r="L106" s="111">
        <f t="shared" si="46"/>
        <v>0</v>
      </c>
      <c r="M106" s="111">
        <f t="shared" si="46"/>
        <v>0</v>
      </c>
      <c r="N106" s="114">
        <f t="shared" si="46"/>
        <v>0</v>
      </c>
      <c r="O106" s="114">
        <f t="shared" si="46"/>
        <v>0</v>
      </c>
      <c r="P106" s="543">
        <f t="shared" si="36"/>
        <v>0</v>
      </c>
      <c r="Q106" s="449">
        <f t="shared" si="46"/>
        <v>0</v>
      </c>
      <c r="R106" s="111">
        <f t="shared" si="46"/>
        <v>0</v>
      </c>
      <c r="S106" s="114">
        <f t="shared" si="46"/>
        <v>0</v>
      </c>
      <c r="T106" s="491">
        <f t="shared" si="46"/>
        <v>0</v>
      </c>
      <c r="U106" s="113">
        <f t="shared" si="46"/>
        <v>0</v>
      </c>
      <c r="V106" s="115">
        <f t="shared" si="46"/>
        <v>0</v>
      </c>
    </row>
    <row r="107" spans="1:22" ht="15.75" hidden="1" thickBot="1">
      <c r="B107" s="55"/>
      <c r="C107" s="2"/>
      <c r="D107" s="764" t="s">
        <v>368</v>
      </c>
      <c r="E107" s="764"/>
      <c r="F107" s="406"/>
      <c r="G107" s="406">
        <f t="shared" ref="G107:I116" si="47">SUM(H107:T107)</f>
        <v>0</v>
      </c>
      <c r="H107" s="582">
        <f t="shared" si="47"/>
        <v>0</v>
      </c>
      <c r="I107" s="471">
        <f t="shared" si="47"/>
        <v>0</v>
      </c>
      <c r="J107" s="75"/>
      <c r="K107" s="1"/>
      <c r="L107" s="1"/>
      <c r="M107" s="1"/>
      <c r="N107" s="81"/>
      <c r="O107" s="81"/>
      <c r="P107" s="541">
        <f t="shared" si="36"/>
        <v>0</v>
      </c>
      <c r="Q107" s="447"/>
      <c r="R107" s="1"/>
      <c r="S107" s="81"/>
      <c r="T107" s="490"/>
      <c r="U107" s="42"/>
      <c r="V107" s="44"/>
    </row>
    <row r="108" spans="1:22" ht="15.75" hidden="1" thickBot="1">
      <c r="B108" s="55"/>
      <c r="C108" s="2"/>
      <c r="D108" s="764" t="s">
        <v>515</v>
      </c>
      <c r="E108" s="764"/>
      <c r="F108" s="406"/>
      <c r="G108" s="406">
        <f t="shared" si="47"/>
        <v>0</v>
      </c>
      <c r="H108" s="582">
        <f t="shared" si="47"/>
        <v>0</v>
      </c>
      <c r="I108" s="471">
        <f t="shared" si="47"/>
        <v>0</v>
      </c>
      <c r="J108" s="75"/>
      <c r="K108" s="1"/>
      <c r="L108" s="1"/>
      <c r="M108" s="1"/>
      <c r="N108" s="81"/>
      <c r="O108" s="81"/>
      <c r="P108" s="541">
        <f t="shared" si="36"/>
        <v>0</v>
      </c>
      <c r="Q108" s="447"/>
      <c r="R108" s="1"/>
      <c r="S108" s="81"/>
      <c r="T108" s="490"/>
      <c r="U108" s="42"/>
      <c r="V108" s="44"/>
    </row>
    <row r="109" spans="1:22" ht="15.75" hidden="1" thickBot="1">
      <c r="B109" s="55"/>
      <c r="C109" s="2"/>
      <c r="D109" s="764" t="s">
        <v>517</v>
      </c>
      <c r="E109" s="764"/>
      <c r="F109" s="406"/>
      <c r="G109" s="406">
        <f t="shared" si="47"/>
        <v>0</v>
      </c>
      <c r="H109" s="582">
        <f t="shared" si="47"/>
        <v>0</v>
      </c>
      <c r="I109" s="471">
        <f t="shared" si="47"/>
        <v>0</v>
      </c>
      <c r="J109" s="75"/>
      <c r="K109" s="1"/>
      <c r="L109" s="1"/>
      <c r="M109" s="1"/>
      <c r="N109" s="81"/>
      <c r="O109" s="81"/>
      <c r="P109" s="541">
        <f t="shared" si="36"/>
        <v>0</v>
      </c>
      <c r="Q109" s="447"/>
      <c r="R109" s="1"/>
      <c r="S109" s="81"/>
      <c r="T109" s="490"/>
      <c r="U109" s="42"/>
      <c r="V109" s="44"/>
    </row>
    <row r="110" spans="1:22" ht="15.75" hidden="1" thickBot="1">
      <c r="B110" s="55"/>
      <c r="C110" s="2"/>
      <c r="D110" s="764" t="s">
        <v>518</v>
      </c>
      <c r="E110" s="764"/>
      <c r="F110" s="406"/>
      <c r="G110" s="406">
        <f t="shared" si="47"/>
        <v>0</v>
      </c>
      <c r="H110" s="582">
        <f t="shared" si="47"/>
        <v>0</v>
      </c>
      <c r="I110" s="471">
        <f t="shared" si="47"/>
        <v>0</v>
      </c>
      <c r="J110" s="75"/>
      <c r="K110" s="1"/>
      <c r="L110" s="1"/>
      <c r="M110" s="1"/>
      <c r="N110" s="81"/>
      <c r="O110" s="81"/>
      <c r="P110" s="541">
        <f t="shared" si="36"/>
        <v>0</v>
      </c>
      <c r="Q110" s="447"/>
      <c r="R110" s="1"/>
      <c r="S110" s="81"/>
      <c r="T110" s="490"/>
      <c r="U110" s="42"/>
      <c r="V110" s="44"/>
    </row>
    <row r="111" spans="1:22" ht="15.75" hidden="1" thickBot="1">
      <c r="B111" s="55"/>
      <c r="C111" s="2"/>
      <c r="D111" s="764" t="s">
        <v>522</v>
      </c>
      <c r="E111" s="764"/>
      <c r="F111" s="406"/>
      <c r="G111" s="406">
        <f t="shared" si="47"/>
        <v>0</v>
      </c>
      <c r="H111" s="582">
        <f t="shared" si="47"/>
        <v>0</v>
      </c>
      <c r="I111" s="471">
        <f t="shared" si="47"/>
        <v>0</v>
      </c>
      <c r="J111" s="75"/>
      <c r="K111" s="1"/>
      <c r="L111" s="1"/>
      <c r="M111" s="1"/>
      <c r="N111" s="81"/>
      <c r="O111" s="81"/>
      <c r="P111" s="541">
        <f t="shared" si="36"/>
        <v>0</v>
      </c>
      <c r="Q111" s="447"/>
      <c r="R111" s="1"/>
      <c r="S111" s="81"/>
      <c r="T111" s="490"/>
      <c r="U111" s="42"/>
      <c r="V111" s="44"/>
    </row>
    <row r="112" spans="1:22" ht="15.75" hidden="1" thickBot="1">
      <c r="B112" s="55"/>
      <c r="C112" s="2"/>
      <c r="D112" s="764" t="s">
        <v>520</v>
      </c>
      <c r="E112" s="764"/>
      <c r="F112" s="406"/>
      <c r="G112" s="406">
        <f t="shared" si="47"/>
        <v>0</v>
      </c>
      <c r="H112" s="582">
        <f t="shared" si="47"/>
        <v>0</v>
      </c>
      <c r="I112" s="471">
        <f t="shared" si="47"/>
        <v>0</v>
      </c>
      <c r="J112" s="75"/>
      <c r="K112" s="1"/>
      <c r="L112" s="1"/>
      <c r="M112" s="1"/>
      <c r="N112" s="81"/>
      <c r="O112" s="81"/>
      <c r="P112" s="541">
        <f t="shared" si="36"/>
        <v>0</v>
      </c>
      <c r="Q112" s="447"/>
      <c r="R112" s="1"/>
      <c r="S112" s="81"/>
      <c r="T112" s="490"/>
      <c r="U112" s="42"/>
      <c r="V112" s="44"/>
    </row>
    <row r="113" spans="1:22" ht="25.5" hidden="1" customHeight="1">
      <c r="B113" s="55"/>
      <c r="C113" s="2"/>
      <c r="D113" s="735" t="s">
        <v>524</v>
      </c>
      <c r="E113" s="735"/>
      <c r="F113" s="409"/>
      <c r="G113" s="409">
        <f t="shared" si="47"/>
        <v>0</v>
      </c>
      <c r="H113" s="585">
        <f t="shared" si="47"/>
        <v>0</v>
      </c>
      <c r="I113" s="474">
        <f t="shared" si="47"/>
        <v>0</v>
      </c>
      <c r="J113" s="75"/>
      <c r="K113" s="1"/>
      <c r="L113" s="1"/>
      <c r="M113" s="1"/>
      <c r="N113" s="81"/>
      <c r="O113" s="81"/>
      <c r="P113" s="541">
        <f t="shared" si="36"/>
        <v>0</v>
      </c>
      <c r="Q113" s="447"/>
      <c r="R113" s="1"/>
      <c r="S113" s="81"/>
      <c r="T113" s="490"/>
      <c r="U113" s="42"/>
      <c r="V113" s="44"/>
    </row>
    <row r="114" spans="1:22" ht="15.75" hidden="1" thickBot="1">
      <c r="B114" s="55"/>
      <c r="C114" s="2"/>
      <c r="D114" s="764" t="s">
        <v>525</v>
      </c>
      <c r="E114" s="764"/>
      <c r="F114" s="406"/>
      <c r="G114" s="406">
        <f t="shared" si="47"/>
        <v>0</v>
      </c>
      <c r="H114" s="582">
        <f t="shared" si="47"/>
        <v>0</v>
      </c>
      <c r="I114" s="471">
        <f t="shared" si="47"/>
        <v>0</v>
      </c>
      <c r="J114" s="75"/>
      <c r="K114" s="1"/>
      <c r="L114" s="1"/>
      <c r="M114" s="1"/>
      <c r="N114" s="81"/>
      <c r="O114" s="81"/>
      <c r="P114" s="541">
        <f t="shared" si="36"/>
        <v>0</v>
      </c>
      <c r="Q114" s="447"/>
      <c r="R114" s="1"/>
      <c r="S114" s="81"/>
      <c r="T114" s="490"/>
      <c r="U114" s="42"/>
      <c r="V114" s="44"/>
    </row>
    <row r="115" spans="1:22" ht="25.5" hidden="1" customHeight="1">
      <c r="B115" s="55"/>
      <c r="C115" s="2"/>
      <c r="D115" s="735" t="s">
        <v>527</v>
      </c>
      <c r="E115" s="735"/>
      <c r="F115" s="409"/>
      <c r="G115" s="409">
        <f t="shared" si="47"/>
        <v>0</v>
      </c>
      <c r="H115" s="585">
        <f t="shared" si="47"/>
        <v>0</v>
      </c>
      <c r="I115" s="474">
        <f t="shared" si="47"/>
        <v>0</v>
      </c>
      <c r="J115" s="75"/>
      <c r="K115" s="1"/>
      <c r="L115" s="1"/>
      <c r="M115" s="1"/>
      <c r="N115" s="81"/>
      <c r="O115" s="81"/>
      <c r="P115" s="541">
        <f t="shared" si="36"/>
        <v>0</v>
      </c>
      <c r="Q115" s="447"/>
      <c r="R115" s="1"/>
      <c r="S115" s="81"/>
      <c r="T115" s="490"/>
      <c r="U115" s="42"/>
      <c r="V115" s="44"/>
    </row>
    <row r="116" spans="1:22" ht="25.5" hidden="1" customHeight="1">
      <c r="B116" s="55"/>
      <c r="C116" s="2"/>
      <c r="D116" s="735" t="s">
        <v>529</v>
      </c>
      <c r="E116" s="735"/>
      <c r="F116" s="409"/>
      <c r="G116" s="409">
        <f t="shared" si="47"/>
        <v>0</v>
      </c>
      <c r="H116" s="585">
        <f t="shared" si="47"/>
        <v>0</v>
      </c>
      <c r="I116" s="474">
        <f t="shared" si="47"/>
        <v>0</v>
      </c>
      <c r="J116" s="75"/>
      <c r="K116" s="1"/>
      <c r="L116" s="1"/>
      <c r="M116" s="1"/>
      <c r="N116" s="81"/>
      <c r="O116" s="81"/>
      <c r="P116" s="541">
        <f t="shared" si="36"/>
        <v>0</v>
      </c>
      <c r="Q116" s="447"/>
      <c r="R116" s="1"/>
      <c r="S116" s="81"/>
      <c r="T116" s="490"/>
      <c r="U116" s="42"/>
      <c r="V116" s="44"/>
    </row>
    <row r="117" spans="1:22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48">J118+J119</f>
        <v>0</v>
      </c>
      <c r="K117" s="111">
        <f t="shared" si="48"/>
        <v>0</v>
      </c>
      <c r="L117" s="111">
        <f t="shared" si="48"/>
        <v>0</v>
      </c>
      <c r="M117" s="111">
        <f t="shared" si="48"/>
        <v>0</v>
      </c>
      <c r="N117" s="114">
        <f t="shared" si="48"/>
        <v>0</v>
      </c>
      <c r="O117" s="114">
        <f t="shared" si="48"/>
        <v>0</v>
      </c>
      <c r="P117" s="543">
        <f t="shared" si="36"/>
        <v>0</v>
      </c>
      <c r="Q117" s="449">
        <f t="shared" si="48"/>
        <v>0</v>
      </c>
      <c r="R117" s="111">
        <f t="shared" si="48"/>
        <v>0</v>
      </c>
      <c r="S117" s="114">
        <f t="shared" si="48"/>
        <v>0</v>
      </c>
      <c r="T117" s="491">
        <f t="shared" si="48"/>
        <v>0</v>
      </c>
      <c r="U117" s="113">
        <f t="shared" si="48"/>
        <v>0</v>
      </c>
      <c r="V117" s="115">
        <f t="shared" si="48"/>
        <v>0</v>
      </c>
    </row>
    <row r="118" spans="1:22" ht="15.75" hidden="1" thickBot="1">
      <c r="B118" s="55"/>
      <c r="C118" s="2"/>
      <c r="D118" s="764" t="s">
        <v>531</v>
      </c>
      <c r="E118" s="764"/>
      <c r="F118" s="406"/>
      <c r="G118" s="406">
        <f t="shared" ref="G118:I119" si="49">SUM(H118:T118)</f>
        <v>0</v>
      </c>
      <c r="H118" s="582">
        <f t="shared" si="49"/>
        <v>0</v>
      </c>
      <c r="I118" s="471">
        <f t="shared" si="49"/>
        <v>0</v>
      </c>
      <c r="J118" s="75"/>
      <c r="K118" s="1"/>
      <c r="L118" s="1"/>
      <c r="M118" s="1"/>
      <c r="N118" s="81"/>
      <c r="O118" s="81"/>
      <c r="P118" s="541">
        <f t="shared" si="36"/>
        <v>0</v>
      </c>
      <c r="Q118" s="447"/>
      <c r="R118" s="1"/>
      <c r="S118" s="81"/>
      <c r="T118" s="490"/>
      <c r="U118" s="42"/>
      <c r="V118" s="44"/>
    </row>
    <row r="119" spans="1:22" ht="25.5" hidden="1" customHeight="1">
      <c r="B119" s="55"/>
      <c r="C119" s="2"/>
      <c r="D119" s="735" t="s">
        <v>530</v>
      </c>
      <c r="E119" s="735"/>
      <c r="F119" s="409"/>
      <c r="G119" s="409">
        <f t="shared" si="49"/>
        <v>0</v>
      </c>
      <c r="H119" s="585">
        <f t="shared" si="49"/>
        <v>0</v>
      </c>
      <c r="I119" s="474">
        <f t="shared" si="49"/>
        <v>0</v>
      </c>
      <c r="J119" s="75"/>
      <c r="K119" s="1"/>
      <c r="L119" s="1"/>
      <c r="M119" s="1"/>
      <c r="N119" s="81"/>
      <c r="O119" s="81"/>
      <c r="P119" s="541">
        <f t="shared" si="36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50">J121+J122+J123+J124+J125+J126+J127+J128+J129+J130+J131</f>
        <v>0</v>
      </c>
      <c r="K120" s="111">
        <f t="shared" si="50"/>
        <v>0</v>
      </c>
      <c r="L120" s="111">
        <f t="shared" si="50"/>
        <v>0</v>
      </c>
      <c r="M120" s="111">
        <f t="shared" si="50"/>
        <v>0</v>
      </c>
      <c r="N120" s="114">
        <f t="shared" si="50"/>
        <v>0</v>
      </c>
      <c r="O120" s="114">
        <f t="shared" si="50"/>
        <v>0</v>
      </c>
      <c r="P120" s="543">
        <f t="shared" si="36"/>
        <v>0</v>
      </c>
      <c r="Q120" s="449">
        <f t="shared" si="50"/>
        <v>0</v>
      </c>
      <c r="R120" s="111">
        <f t="shared" si="50"/>
        <v>0</v>
      </c>
      <c r="S120" s="114">
        <f t="shared" si="50"/>
        <v>0</v>
      </c>
      <c r="T120" s="491">
        <f t="shared" si="50"/>
        <v>0</v>
      </c>
      <c r="U120" s="113">
        <f t="shared" si="50"/>
        <v>0</v>
      </c>
      <c r="V120" s="115">
        <f t="shared" si="50"/>
        <v>0</v>
      </c>
    </row>
    <row r="121" spans="1:22" ht="15.75" hidden="1" thickBot="1">
      <c r="B121" s="55"/>
      <c r="C121" s="2"/>
      <c r="D121" s="764" t="s">
        <v>354</v>
      </c>
      <c r="E121" s="764"/>
      <c r="F121" s="406"/>
      <c r="G121" s="406">
        <f t="shared" ref="G121:I134" si="51">SUM(H121:T121)</f>
        <v>0</v>
      </c>
      <c r="H121" s="582">
        <f t="shared" si="51"/>
        <v>0</v>
      </c>
      <c r="I121" s="471">
        <f t="shared" si="51"/>
        <v>0</v>
      </c>
      <c r="J121" s="75"/>
      <c r="K121" s="1"/>
      <c r="L121" s="1"/>
      <c r="M121" s="1"/>
      <c r="N121" s="81"/>
      <c r="O121" s="81"/>
      <c r="P121" s="541">
        <f t="shared" si="36"/>
        <v>0</v>
      </c>
      <c r="Q121" s="447"/>
      <c r="R121" s="1"/>
      <c r="S121" s="81"/>
      <c r="T121" s="490"/>
      <c r="U121" s="42"/>
      <c r="V121" s="44"/>
    </row>
    <row r="122" spans="1:22" ht="15.75" hidden="1" thickBot="1">
      <c r="B122" s="55"/>
      <c r="C122" s="2"/>
      <c r="D122" s="764" t="s">
        <v>357</v>
      </c>
      <c r="E122" s="764"/>
      <c r="F122" s="406"/>
      <c r="G122" s="406">
        <f t="shared" si="51"/>
        <v>0</v>
      </c>
      <c r="H122" s="582">
        <f t="shared" si="51"/>
        <v>0</v>
      </c>
      <c r="I122" s="471">
        <f t="shared" si="51"/>
        <v>0</v>
      </c>
      <c r="J122" s="75"/>
      <c r="K122" s="1"/>
      <c r="L122" s="1"/>
      <c r="M122" s="1"/>
      <c r="N122" s="81"/>
      <c r="O122" s="81"/>
      <c r="P122" s="541">
        <f t="shared" si="36"/>
        <v>0</v>
      </c>
      <c r="Q122" s="447"/>
      <c r="R122" s="1"/>
      <c r="S122" s="81"/>
      <c r="T122" s="490"/>
      <c r="U122" s="42"/>
      <c r="V122" s="44"/>
    </row>
    <row r="123" spans="1:22" ht="15.75" hidden="1" thickBot="1">
      <c r="B123" s="55"/>
      <c r="C123" s="2"/>
      <c r="D123" s="764" t="s">
        <v>358</v>
      </c>
      <c r="E123" s="764"/>
      <c r="F123" s="406"/>
      <c r="G123" s="406">
        <f t="shared" si="51"/>
        <v>0</v>
      </c>
      <c r="H123" s="582">
        <f t="shared" si="51"/>
        <v>0</v>
      </c>
      <c r="I123" s="471">
        <f t="shared" si="51"/>
        <v>0</v>
      </c>
      <c r="J123" s="75"/>
      <c r="K123" s="1"/>
      <c r="L123" s="1"/>
      <c r="M123" s="1"/>
      <c r="N123" s="81"/>
      <c r="O123" s="81"/>
      <c r="P123" s="541">
        <f t="shared" si="36"/>
        <v>0</v>
      </c>
      <c r="Q123" s="447"/>
      <c r="R123" s="1"/>
      <c r="S123" s="81"/>
      <c r="T123" s="490"/>
      <c r="U123" s="42"/>
      <c r="V123" s="44"/>
    </row>
    <row r="124" spans="1:22" ht="15.75" hidden="1" thickBot="1">
      <c r="B124" s="55"/>
      <c r="C124" s="2"/>
      <c r="D124" s="764" t="s">
        <v>355</v>
      </c>
      <c r="E124" s="764"/>
      <c r="F124" s="406"/>
      <c r="G124" s="406">
        <f t="shared" si="51"/>
        <v>0</v>
      </c>
      <c r="H124" s="582">
        <f t="shared" si="51"/>
        <v>0</v>
      </c>
      <c r="I124" s="471">
        <f t="shared" si="51"/>
        <v>0</v>
      </c>
      <c r="J124" s="75"/>
      <c r="K124" s="1"/>
      <c r="L124" s="1"/>
      <c r="M124" s="1"/>
      <c r="N124" s="81"/>
      <c r="O124" s="81"/>
      <c r="P124" s="541">
        <f t="shared" si="36"/>
        <v>0</v>
      </c>
      <c r="Q124" s="447"/>
      <c r="R124" s="1"/>
      <c r="S124" s="81"/>
      <c r="T124" s="490"/>
      <c r="U124" s="42"/>
      <c r="V124" s="44"/>
    </row>
    <row r="125" spans="1:22" ht="15.75" hidden="1" thickBot="1">
      <c r="B125" s="55"/>
      <c r="C125" s="2"/>
      <c r="D125" s="764" t="s">
        <v>811</v>
      </c>
      <c r="E125" s="764"/>
      <c r="F125" s="406"/>
      <c r="G125" s="406">
        <f t="shared" si="51"/>
        <v>0</v>
      </c>
      <c r="H125" s="582">
        <f t="shared" si="51"/>
        <v>0</v>
      </c>
      <c r="I125" s="471">
        <f t="shared" si="51"/>
        <v>0</v>
      </c>
      <c r="J125" s="75"/>
      <c r="K125" s="1"/>
      <c r="L125" s="1"/>
      <c r="M125" s="1"/>
      <c r="N125" s="81"/>
      <c r="O125" s="81"/>
      <c r="P125" s="541">
        <f t="shared" si="36"/>
        <v>0</v>
      </c>
      <c r="Q125" s="447"/>
      <c r="R125" s="1"/>
      <c r="S125" s="81"/>
      <c r="T125" s="490"/>
      <c r="U125" s="42"/>
      <c r="V125" s="44"/>
    </row>
    <row r="126" spans="1:22" ht="25.5" hidden="1" customHeight="1">
      <c r="B126" s="55"/>
      <c r="C126" s="2"/>
      <c r="D126" s="735" t="s">
        <v>532</v>
      </c>
      <c r="E126" s="735"/>
      <c r="F126" s="409"/>
      <c r="G126" s="409">
        <f t="shared" si="51"/>
        <v>0</v>
      </c>
      <c r="H126" s="585">
        <f t="shared" si="51"/>
        <v>0</v>
      </c>
      <c r="I126" s="474">
        <f t="shared" si="51"/>
        <v>0</v>
      </c>
      <c r="J126" s="75"/>
      <c r="K126" s="1"/>
      <c r="L126" s="1"/>
      <c r="M126" s="1"/>
      <c r="N126" s="81"/>
      <c r="O126" s="81"/>
      <c r="P126" s="541">
        <f t="shared" si="36"/>
        <v>0</v>
      </c>
      <c r="Q126" s="447"/>
      <c r="R126" s="1"/>
      <c r="S126" s="81"/>
      <c r="T126" s="490"/>
      <c r="U126" s="42"/>
      <c r="V126" s="44"/>
    </row>
    <row r="127" spans="1:22" ht="25.5" hidden="1" customHeight="1">
      <c r="B127" s="55"/>
      <c r="C127" s="2"/>
      <c r="D127" s="735" t="s">
        <v>533</v>
      </c>
      <c r="E127" s="735"/>
      <c r="F127" s="409"/>
      <c r="G127" s="409">
        <f t="shared" si="51"/>
        <v>0</v>
      </c>
      <c r="H127" s="585">
        <f t="shared" si="51"/>
        <v>0</v>
      </c>
      <c r="I127" s="474">
        <f t="shared" si="51"/>
        <v>0</v>
      </c>
      <c r="J127" s="75"/>
      <c r="K127" s="1"/>
      <c r="L127" s="1"/>
      <c r="M127" s="1"/>
      <c r="N127" s="81"/>
      <c r="O127" s="81"/>
      <c r="P127" s="541">
        <f t="shared" si="36"/>
        <v>0</v>
      </c>
      <c r="Q127" s="447"/>
      <c r="R127" s="1"/>
      <c r="S127" s="81"/>
      <c r="T127" s="490"/>
      <c r="U127" s="42"/>
      <c r="V127" s="44"/>
    </row>
    <row r="128" spans="1:22" ht="15.75" hidden="1" thickBot="1">
      <c r="B128" s="55"/>
      <c r="C128" s="2"/>
      <c r="D128" s="764" t="s">
        <v>364</v>
      </c>
      <c r="E128" s="764"/>
      <c r="F128" s="406"/>
      <c r="G128" s="406">
        <f t="shared" si="51"/>
        <v>0</v>
      </c>
      <c r="H128" s="582">
        <f t="shared" si="51"/>
        <v>0</v>
      </c>
      <c r="I128" s="471">
        <f t="shared" si="51"/>
        <v>0</v>
      </c>
      <c r="J128" s="75"/>
      <c r="K128" s="1"/>
      <c r="L128" s="1"/>
      <c r="M128" s="1"/>
      <c r="N128" s="81"/>
      <c r="O128" s="81"/>
      <c r="P128" s="541">
        <f t="shared" si="36"/>
        <v>0</v>
      </c>
      <c r="Q128" s="447"/>
      <c r="R128" s="1"/>
      <c r="S128" s="81"/>
      <c r="T128" s="490"/>
      <c r="U128" s="42"/>
      <c r="V128" s="44"/>
    </row>
    <row r="129" spans="1:22" ht="15.75" hidden="1" thickBot="1">
      <c r="B129" s="55"/>
      <c r="C129" s="2"/>
      <c r="D129" s="764" t="s">
        <v>356</v>
      </c>
      <c r="E129" s="764"/>
      <c r="F129" s="406"/>
      <c r="G129" s="406">
        <f t="shared" si="51"/>
        <v>0</v>
      </c>
      <c r="H129" s="582">
        <f t="shared" si="51"/>
        <v>0</v>
      </c>
      <c r="I129" s="471">
        <f t="shared" si="51"/>
        <v>0</v>
      </c>
      <c r="J129" s="75"/>
      <c r="K129" s="1"/>
      <c r="L129" s="1"/>
      <c r="M129" s="1"/>
      <c r="N129" s="81"/>
      <c r="O129" s="81"/>
      <c r="P129" s="541">
        <f t="shared" si="36"/>
        <v>0</v>
      </c>
      <c r="Q129" s="447"/>
      <c r="R129" s="1"/>
      <c r="S129" s="81"/>
      <c r="T129" s="490"/>
      <c r="U129" s="42"/>
      <c r="V129" s="44"/>
    </row>
    <row r="130" spans="1:22" ht="25.5" hidden="1" customHeight="1">
      <c r="B130" s="55"/>
      <c r="C130" s="2"/>
      <c r="D130" s="735" t="s">
        <v>534</v>
      </c>
      <c r="E130" s="735"/>
      <c r="F130" s="409"/>
      <c r="G130" s="409">
        <f t="shared" si="51"/>
        <v>0</v>
      </c>
      <c r="H130" s="585">
        <f t="shared" si="51"/>
        <v>0</v>
      </c>
      <c r="I130" s="474">
        <f t="shared" si="51"/>
        <v>0</v>
      </c>
      <c r="J130" s="75"/>
      <c r="K130" s="1"/>
      <c r="L130" s="1"/>
      <c r="M130" s="1"/>
      <c r="N130" s="81"/>
      <c r="O130" s="81"/>
      <c r="P130" s="541">
        <f t="shared" si="36"/>
        <v>0</v>
      </c>
      <c r="Q130" s="447"/>
      <c r="R130" s="1"/>
      <c r="S130" s="81"/>
      <c r="T130" s="490"/>
      <c r="U130" s="42"/>
      <c r="V130" s="44"/>
    </row>
    <row r="131" spans="1:22" ht="15.75" hidden="1" thickBot="1">
      <c r="B131" s="55"/>
      <c r="C131" s="2"/>
      <c r="D131" s="764" t="s">
        <v>535</v>
      </c>
      <c r="E131" s="764"/>
      <c r="F131" s="406"/>
      <c r="G131" s="406">
        <f t="shared" si="51"/>
        <v>0</v>
      </c>
      <c r="H131" s="582">
        <f t="shared" si="51"/>
        <v>0</v>
      </c>
      <c r="I131" s="471">
        <f t="shared" si="51"/>
        <v>0</v>
      </c>
      <c r="J131" s="75"/>
      <c r="K131" s="1"/>
      <c r="L131" s="1"/>
      <c r="M131" s="1"/>
      <c r="N131" s="81"/>
      <c r="O131" s="81"/>
      <c r="P131" s="541">
        <f t="shared" si="36"/>
        <v>0</v>
      </c>
      <c r="Q131" s="447"/>
      <c r="R131" s="1"/>
      <c r="S131" s="81"/>
      <c r="T131" s="490"/>
      <c r="U131" s="42"/>
      <c r="V131" s="44"/>
    </row>
    <row r="132" spans="1:22" s="41" customFormat="1" ht="15.75" hidden="1" thickBot="1">
      <c r="A132" s="127" t="s">
        <v>235</v>
      </c>
      <c r="B132" s="108" t="s">
        <v>666</v>
      </c>
      <c r="C132" s="777" t="s">
        <v>236</v>
      </c>
      <c r="D132" s="778"/>
      <c r="E132" s="778"/>
      <c r="F132" s="410"/>
      <c r="G132" s="410">
        <f t="shared" si="51"/>
        <v>0</v>
      </c>
      <c r="H132" s="586">
        <f t="shared" si="51"/>
        <v>0</v>
      </c>
      <c r="I132" s="475">
        <f t="shared" si="51"/>
        <v>0</v>
      </c>
      <c r="J132" s="110"/>
      <c r="K132" s="111"/>
      <c r="L132" s="111"/>
      <c r="M132" s="111"/>
      <c r="N132" s="114"/>
      <c r="O132" s="114"/>
      <c r="P132" s="543">
        <f t="shared" si="36"/>
        <v>0</v>
      </c>
      <c r="Q132" s="449"/>
      <c r="R132" s="111"/>
      <c r="S132" s="114"/>
      <c r="T132" s="491"/>
      <c r="U132" s="113"/>
      <c r="V132" s="115"/>
    </row>
    <row r="133" spans="1:22" s="41" customFormat="1" ht="15.75" hidden="1" thickBot="1">
      <c r="A133" s="127" t="s">
        <v>237</v>
      </c>
      <c r="B133" s="108" t="s">
        <v>668</v>
      </c>
      <c r="C133" s="777" t="s">
        <v>238</v>
      </c>
      <c r="D133" s="778"/>
      <c r="E133" s="778"/>
      <c r="F133" s="410"/>
      <c r="G133" s="410">
        <f t="shared" si="51"/>
        <v>0</v>
      </c>
      <c r="H133" s="586">
        <f t="shared" si="51"/>
        <v>0</v>
      </c>
      <c r="I133" s="475">
        <f t="shared" si="51"/>
        <v>0</v>
      </c>
      <c r="J133" s="110"/>
      <c r="K133" s="111"/>
      <c r="L133" s="111"/>
      <c r="M133" s="111"/>
      <c r="N133" s="114"/>
      <c r="O133" s="114"/>
      <c r="P133" s="543">
        <f t="shared" si="36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>
      <c r="A134" s="127" t="s">
        <v>239</v>
      </c>
      <c r="B134" s="108" t="s">
        <v>669</v>
      </c>
      <c r="C134" s="777" t="s">
        <v>240</v>
      </c>
      <c r="D134" s="778"/>
      <c r="E134" s="778"/>
      <c r="F134" s="410"/>
      <c r="G134" s="410">
        <f t="shared" si="51"/>
        <v>0</v>
      </c>
      <c r="H134" s="586">
        <f t="shared" si="51"/>
        <v>0</v>
      </c>
      <c r="I134" s="475">
        <f t="shared" si="51"/>
        <v>0</v>
      </c>
      <c r="J134" s="110"/>
      <c r="K134" s="111"/>
      <c r="L134" s="111"/>
      <c r="M134" s="111"/>
      <c r="N134" s="114"/>
      <c r="O134" s="114"/>
      <c r="P134" s="543">
        <f t="shared" si="36"/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52">J136+J137+J138+J139+J140+J141+J142+J143+J144+J145</f>
        <v>0</v>
      </c>
      <c r="K135" s="111">
        <f t="shared" si="52"/>
        <v>0</v>
      </c>
      <c r="L135" s="111">
        <f t="shared" si="52"/>
        <v>0</v>
      </c>
      <c r="M135" s="111">
        <f t="shared" si="52"/>
        <v>0</v>
      </c>
      <c r="N135" s="114">
        <f t="shared" si="52"/>
        <v>0</v>
      </c>
      <c r="O135" s="114">
        <f t="shared" si="52"/>
        <v>0</v>
      </c>
      <c r="P135" s="543">
        <f t="shared" si="36"/>
        <v>0</v>
      </c>
      <c r="Q135" s="449">
        <f t="shared" si="52"/>
        <v>0</v>
      </c>
      <c r="R135" s="111">
        <f t="shared" si="52"/>
        <v>0</v>
      </c>
      <c r="S135" s="114">
        <f t="shared" si="52"/>
        <v>0</v>
      </c>
      <c r="T135" s="491">
        <f t="shared" si="52"/>
        <v>0</v>
      </c>
      <c r="U135" s="113">
        <f t="shared" si="52"/>
        <v>0</v>
      </c>
      <c r="V135" s="115">
        <f t="shared" si="52"/>
        <v>0</v>
      </c>
    </row>
    <row r="136" spans="1:22" ht="15.75" hidden="1" thickBot="1">
      <c r="B136" s="55"/>
      <c r="C136" s="2"/>
      <c r="D136" s="764" t="s">
        <v>359</v>
      </c>
      <c r="E136" s="764"/>
      <c r="F136" s="406"/>
      <c r="G136" s="406">
        <f t="shared" ref="G136:I146" si="53">SUM(H136:T136)</f>
        <v>0</v>
      </c>
      <c r="H136" s="582">
        <f t="shared" si="53"/>
        <v>0</v>
      </c>
      <c r="I136" s="471">
        <f t="shared" si="53"/>
        <v>0</v>
      </c>
      <c r="J136" s="75"/>
      <c r="K136" s="1"/>
      <c r="L136" s="1"/>
      <c r="M136" s="1"/>
      <c r="N136" s="81"/>
      <c r="O136" s="81"/>
      <c r="P136" s="541">
        <f t="shared" ref="P136:P199" si="54">SUM(J136:O136)</f>
        <v>0</v>
      </c>
      <c r="Q136" s="447"/>
      <c r="R136" s="1"/>
      <c r="S136" s="81"/>
      <c r="T136" s="490"/>
      <c r="U136" s="42"/>
      <c r="V136" s="44"/>
    </row>
    <row r="137" spans="1:22" ht="15.75" hidden="1" thickBot="1">
      <c r="B137" s="55"/>
      <c r="C137" s="2"/>
      <c r="D137" s="764" t="s">
        <v>360</v>
      </c>
      <c r="E137" s="764"/>
      <c r="F137" s="406"/>
      <c r="G137" s="406">
        <f t="shared" si="53"/>
        <v>0</v>
      </c>
      <c r="H137" s="582">
        <f t="shared" si="53"/>
        <v>0</v>
      </c>
      <c r="I137" s="471">
        <f t="shared" si="53"/>
        <v>0</v>
      </c>
      <c r="J137" s="75"/>
      <c r="K137" s="1"/>
      <c r="L137" s="1"/>
      <c r="M137" s="1"/>
      <c r="N137" s="81"/>
      <c r="O137" s="81"/>
      <c r="P137" s="541">
        <f t="shared" si="54"/>
        <v>0</v>
      </c>
      <c r="Q137" s="447"/>
      <c r="R137" s="1"/>
      <c r="S137" s="81"/>
      <c r="T137" s="490"/>
      <c r="U137" s="42"/>
      <c r="V137" s="44"/>
    </row>
    <row r="138" spans="1:22" ht="15.75" hidden="1" thickBot="1">
      <c r="B138" s="55"/>
      <c r="C138" s="2"/>
      <c r="D138" s="764" t="s">
        <v>361</v>
      </c>
      <c r="E138" s="764"/>
      <c r="F138" s="406"/>
      <c r="G138" s="406">
        <f t="shared" si="53"/>
        <v>0</v>
      </c>
      <c r="H138" s="582">
        <f t="shared" si="53"/>
        <v>0</v>
      </c>
      <c r="I138" s="471">
        <f t="shared" si="53"/>
        <v>0</v>
      </c>
      <c r="J138" s="75"/>
      <c r="K138" s="1"/>
      <c r="L138" s="1"/>
      <c r="M138" s="1"/>
      <c r="N138" s="81"/>
      <c r="O138" s="81"/>
      <c r="P138" s="541">
        <f t="shared" si="54"/>
        <v>0</v>
      </c>
      <c r="Q138" s="447"/>
      <c r="R138" s="1"/>
      <c r="S138" s="81"/>
      <c r="T138" s="490"/>
      <c r="U138" s="42"/>
      <c r="V138" s="44"/>
    </row>
    <row r="139" spans="1:22" ht="15.75" hidden="1" thickBot="1">
      <c r="B139" s="55"/>
      <c r="C139" s="2"/>
      <c r="D139" s="764" t="s">
        <v>362</v>
      </c>
      <c r="E139" s="764"/>
      <c r="F139" s="406"/>
      <c r="G139" s="406">
        <f t="shared" si="53"/>
        <v>0</v>
      </c>
      <c r="H139" s="582">
        <f t="shared" si="53"/>
        <v>0</v>
      </c>
      <c r="I139" s="471">
        <f t="shared" si="53"/>
        <v>0</v>
      </c>
      <c r="J139" s="75"/>
      <c r="K139" s="1"/>
      <c r="L139" s="1"/>
      <c r="M139" s="1"/>
      <c r="N139" s="81"/>
      <c r="O139" s="81"/>
      <c r="P139" s="541">
        <f t="shared" si="54"/>
        <v>0</v>
      </c>
      <c r="Q139" s="447"/>
      <c r="R139" s="1"/>
      <c r="S139" s="81"/>
      <c r="T139" s="490"/>
      <c r="U139" s="42"/>
      <c r="V139" s="44"/>
    </row>
    <row r="140" spans="1:22" ht="15.75" hidden="1" thickBot="1">
      <c r="B140" s="55"/>
      <c r="C140" s="2"/>
      <c r="D140" s="764" t="s">
        <v>363</v>
      </c>
      <c r="E140" s="764"/>
      <c r="F140" s="406"/>
      <c r="G140" s="406">
        <f t="shared" si="53"/>
        <v>0</v>
      </c>
      <c r="H140" s="582">
        <f t="shared" si="53"/>
        <v>0</v>
      </c>
      <c r="I140" s="471">
        <f t="shared" si="53"/>
        <v>0</v>
      </c>
      <c r="J140" s="75"/>
      <c r="K140" s="1"/>
      <c r="L140" s="1"/>
      <c r="M140" s="1"/>
      <c r="N140" s="81"/>
      <c r="O140" s="81"/>
      <c r="P140" s="541">
        <f t="shared" si="54"/>
        <v>0</v>
      </c>
      <c r="Q140" s="447"/>
      <c r="R140" s="1"/>
      <c r="S140" s="81"/>
      <c r="T140" s="490"/>
      <c r="U140" s="42"/>
      <c r="V140" s="44"/>
    </row>
    <row r="141" spans="1:22" ht="25.5" hidden="1" customHeight="1">
      <c r="B141" s="55"/>
      <c r="C141" s="2"/>
      <c r="D141" s="735" t="s">
        <v>536</v>
      </c>
      <c r="E141" s="735"/>
      <c r="F141" s="409"/>
      <c r="G141" s="409">
        <f t="shared" si="53"/>
        <v>0</v>
      </c>
      <c r="H141" s="585">
        <f t="shared" si="53"/>
        <v>0</v>
      </c>
      <c r="I141" s="474">
        <f t="shared" si="53"/>
        <v>0</v>
      </c>
      <c r="J141" s="75"/>
      <c r="K141" s="1"/>
      <c r="L141" s="1"/>
      <c r="M141" s="1"/>
      <c r="N141" s="81"/>
      <c r="O141" s="81"/>
      <c r="P141" s="541">
        <f t="shared" si="54"/>
        <v>0</v>
      </c>
      <c r="Q141" s="447"/>
      <c r="R141" s="1"/>
      <c r="S141" s="81"/>
      <c r="T141" s="490"/>
      <c r="U141" s="42"/>
      <c r="V141" s="44"/>
    </row>
    <row r="142" spans="1:22" ht="25.5" hidden="1" customHeight="1">
      <c r="B142" s="55"/>
      <c r="C142" s="2"/>
      <c r="D142" s="735" t="s">
        <v>539</v>
      </c>
      <c r="E142" s="735"/>
      <c r="F142" s="409"/>
      <c r="G142" s="409">
        <f t="shared" si="53"/>
        <v>0</v>
      </c>
      <c r="H142" s="585">
        <f t="shared" si="53"/>
        <v>0</v>
      </c>
      <c r="I142" s="474">
        <f t="shared" si="53"/>
        <v>0</v>
      </c>
      <c r="J142" s="75"/>
      <c r="K142" s="1"/>
      <c r="L142" s="1"/>
      <c r="M142" s="1"/>
      <c r="N142" s="81"/>
      <c r="O142" s="81"/>
      <c r="P142" s="541">
        <f t="shared" si="54"/>
        <v>0</v>
      </c>
      <c r="Q142" s="447"/>
      <c r="R142" s="1"/>
      <c r="S142" s="81"/>
      <c r="T142" s="490"/>
      <c r="U142" s="42"/>
      <c r="V142" s="44"/>
    </row>
    <row r="143" spans="1:22" ht="15.75" hidden="1" thickBot="1">
      <c r="B143" s="55"/>
      <c r="C143" s="2"/>
      <c r="D143" s="764" t="s">
        <v>365</v>
      </c>
      <c r="E143" s="764"/>
      <c r="F143" s="406"/>
      <c r="G143" s="406">
        <f t="shared" si="53"/>
        <v>0</v>
      </c>
      <c r="H143" s="582">
        <f t="shared" si="53"/>
        <v>0</v>
      </c>
      <c r="I143" s="471">
        <f t="shared" si="53"/>
        <v>0</v>
      </c>
      <c r="J143" s="75"/>
      <c r="K143" s="1"/>
      <c r="L143" s="1"/>
      <c r="M143" s="1"/>
      <c r="N143" s="81"/>
      <c r="O143" s="81"/>
      <c r="P143" s="541">
        <f t="shared" si="54"/>
        <v>0</v>
      </c>
      <c r="Q143" s="447"/>
      <c r="R143" s="1"/>
      <c r="S143" s="81"/>
      <c r="T143" s="490"/>
      <c r="U143" s="42"/>
      <c r="V143" s="44"/>
    </row>
    <row r="144" spans="1:22" ht="25.5" hidden="1" customHeight="1">
      <c r="B144" s="55"/>
      <c r="C144" s="2"/>
      <c r="D144" s="735" t="s">
        <v>542</v>
      </c>
      <c r="E144" s="735"/>
      <c r="F144" s="409"/>
      <c r="G144" s="409">
        <f t="shared" si="53"/>
        <v>0</v>
      </c>
      <c r="H144" s="585">
        <f t="shared" si="53"/>
        <v>0</v>
      </c>
      <c r="I144" s="474">
        <f t="shared" si="53"/>
        <v>0</v>
      </c>
      <c r="J144" s="75"/>
      <c r="K144" s="1"/>
      <c r="L144" s="1"/>
      <c r="M144" s="1"/>
      <c r="N144" s="81"/>
      <c r="O144" s="81"/>
      <c r="P144" s="541">
        <f t="shared" si="54"/>
        <v>0</v>
      </c>
      <c r="Q144" s="447"/>
      <c r="R144" s="1"/>
      <c r="S144" s="81"/>
      <c r="T144" s="490"/>
      <c r="U144" s="42"/>
      <c r="V144" s="44"/>
    </row>
    <row r="145" spans="1:22" ht="15.75" hidden="1" thickBot="1">
      <c r="B145" s="55"/>
      <c r="C145" s="2"/>
      <c r="D145" s="764" t="s">
        <v>543</v>
      </c>
      <c r="E145" s="764"/>
      <c r="F145" s="406"/>
      <c r="G145" s="406">
        <f t="shared" si="53"/>
        <v>0</v>
      </c>
      <c r="H145" s="582">
        <f t="shared" si="53"/>
        <v>0</v>
      </c>
      <c r="I145" s="471">
        <f t="shared" si="53"/>
        <v>0</v>
      </c>
      <c r="J145" s="75"/>
      <c r="K145" s="1"/>
      <c r="L145" s="1"/>
      <c r="M145" s="1"/>
      <c r="N145" s="81"/>
      <c r="O145" s="81"/>
      <c r="P145" s="541">
        <f t="shared" si="54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/>
      <c r="G146" s="411">
        <f t="shared" si="53"/>
        <v>0</v>
      </c>
      <c r="H146" s="587">
        <f t="shared" si="53"/>
        <v>0</v>
      </c>
      <c r="I146" s="476">
        <f t="shared" si="53"/>
        <v>0</v>
      </c>
      <c r="J146" s="110"/>
      <c r="K146" s="111"/>
      <c r="L146" s="111"/>
      <c r="M146" s="111"/>
      <c r="N146" s="114"/>
      <c r="O146" s="114"/>
      <c r="P146" s="543">
        <f t="shared" si="54"/>
        <v>0</v>
      </c>
      <c r="Q146" s="449"/>
      <c r="R146" s="111"/>
      <c r="S146" s="114"/>
      <c r="T146" s="491"/>
      <c r="U146" s="113"/>
      <c r="V146" s="115"/>
    </row>
    <row r="147" spans="1:22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0</v>
      </c>
      <c r="G147" s="402">
        <f>G148+G149+G152+G153+G154+G155+G156</f>
        <v>0</v>
      </c>
      <c r="H147" s="578">
        <f>H148+H149+H152+H153+H154+H155+H156</f>
        <v>0</v>
      </c>
      <c r="I147" s="465">
        <f>I148+I149+I152+I153+I154+I155+I156</f>
        <v>0</v>
      </c>
      <c r="J147" s="86">
        <f t="shared" ref="J147:V147" si="55">J148+J149+J152+J153+J154+J155+J156</f>
        <v>0</v>
      </c>
      <c r="K147" s="87">
        <f t="shared" si="55"/>
        <v>0</v>
      </c>
      <c r="L147" s="87">
        <f t="shared" si="55"/>
        <v>0</v>
      </c>
      <c r="M147" s="87">
        <f t="shared" si="55"/>
        <v>0</v>
      </c>
      <c r="N147" s="90">
        <f t="shared" si="55"/>
        <v>0</v>
      </c>
      <c r="O147" s="90">
        <f t="shared" si="55"/>
        <v>0</v>
      </c>
      <c r="P147" s="536">
        <f t="shared" si="54"/>
        <v>0</v>
      </c>
      <c r="Q147" s="442">
        <f t="shared" si="55"/>
        <v>0</v>
      </c>
      <c r="R147" s="87">
        <f t="shared" si="55"/>
        <v>0</v>
      </c>
      <c r="S147" s="90">
        <f t="shared" si="55"/>
        <v>0</v>
      </c>
      <c r="T147" s="486">
        <f t="shared" si="55"/>
        <v>0</v>
      </c>
      <c r="U147" s="89">
        <f t="shared" si="55"/>
        <v>0</v>
      </c>
      <c r="V147" s="91">
        <f t="shared" si="55"/>
        <v>0</v>
      </c>
    </row>
    <row r="148" spans="1:22" s="18" customFormat="1" ht="15.75" hidden="1" thickBot="1">
      <c r="A148" s="127" t="s">
        <v>247</v>
      </c>
      <c r="B148" s="116" t="s">
        <v>672</v>
      </c>
      <c r="C148" s="801" t="s">
        <v>248</v>
      </c>
      <c r="D148" s="802"/>
      <c r="E148" s="802"/>
      <c r="F148" s="397"/>
      <c r="G148" s="397">
        <f>SUM(H148:T148)</f>
        <v>0</v>
      </c>
      <c r="H148" s="573">
        <f>SUM(I148:U148)</f>
        <v>0</v>
      </c>
      <c r="I148" s="460">
        <f>SUM(J148:V148)</f>
        <v>0</v>
      </c>
      <c r="J148" s="94"/>
      <c r="K148" s="95"/>
      <c r="L148" s="95"/>
      <c r="M148" s="95"/>
      <c r="N148" s="98"/>
      <c r="O148" s="98"/>
      <c r="P148" s="539">
        <f t="shared" si="54"/>
        <v>0</v>
      </c>
      <c r="Q148" s="445"/>
      <c r="R148" s="95"/>
      <c r="S148" s="98"/>
      <c r="T148" s="489"/>
      <c r="U148" s="97"/>
      <c r="V148" s="99"/>
    </row>
    <row r="149" spans="1:22" s="18" customFormat="1" ht="15.75" hidden="1" thickBot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56">J150+J151</f>
        <v>0</v>
      </c>
      <c r="K149" s="95">
        <f t="shared" si="56"/>
        <v>0</v>
      </c>
      <c r="L149" s="95">
        <f t="shared" si="56"/>
        <v>0</v>
      </c>
      <c r="M149" s="95">
        <f t="shared" si="56"/>
        <v>0</v>
      </c>
      <c r="N149" s="98">
        <f t="shared" si="56"/>
        <v>0</v>
      </c>
      <c r="O149" s="98">
        <f t="shared" si="56"/>
        <v>0</v>
      </c>
      <c r="P149" s="539">
        <f t="shared" si="54"/>
        <v>0</v>
      </c>
      <c r="Q149" s="445">
        <f t="shared" si="56"/>
        <v>0</v>
      </c>
      <c r="R149" s="95">
        <f t="shared" si="56"/>
        <v>0</v>
      </c>
      <c r="S149" s="98">
        <f t="shared" si="56"/>
        <v>0</v>
      </c>
      <c r="T149" s="489">
        <f t="shared" si="56"/>
        <v>0</v>
      </c>
      <c r="U149" s="97">
        <f t="shared" si="56"/>
        <v>0</v>
      </c>
      <c r="V149" s="99">
        <f t="shared" si="56"/>
        <v>0</v>
      </c>
    </row>
    <row r="150" spans="1:22" ht="15.75" hidden="1" thickBot="1">
      <c r="B150" s="55"/>
      <c r="C150" s="2"/>
      <c r="D150" s="764" t="s">
        <v>250</v>
      </c>
      <c r="E150" s="764"/>
      <c r="F150" s="406"/>
      <c r="G150" s="406">
        <f t="shared" ref="G150:I156" si="57">SUM(H150:T150)</f>
        <v>0</v>
      </c>
      <c r="H150" s="582">
        <f t="shared" si="57"/>
        <v>0</v>
      </c>
      <c r="I150" s="471">
        <f t="shared" si="57"/>
        <v>0</v>
      </c>
      <c r="J150" s="75"/>
      <c r="K150" s="1"/>
      <c r="L150" s="1"/>
      <c r="M150" s="1"/>
      <c r="N150" s="81"/>
      <c r="O150" s="81"/>
      <c r="P150" s="541">
        <f t="shared" si="54"/>
        <v>0</v>
      </c>
      <c r="Q150" s="447"/>
      <c r="R150" s="1"/>
      <c r="S150" s="81"/>
      <c r="T150" s="490"/>
      <c r="U150" s="42"/>
      <c r="V150" s="44"/>
    </row>
    <row r="151" spans="1:22" ht="15.75" hidden="1" thickBot="1">
      <c r="B151" s="55"/>
      <c r="C151" s="2"/>
      <c r="D151" s="764" t="s">
        <v>349</v>
      </c>
      <c r="E151" s="764"/>
      <c r="F151" s="406"/>
      <c r="G151" s="406">
        <f t="shared" si="57"/>
        <v>0</v>
      </c>
      <c r="H151" s="582">
        <f t="shared" si="57"/>
        <v>0</v>
      </c>
      <c r="I151" s="471">
        <f t="shared" si="57"/>
        <v>0</v>
      </c>
      <c r="J151" s="75"/>
      <c r="K151" s="1"/>
      <c r="L151" s="1"/>
      <c r="M151" s="1"/>
      <c r="N151" s="81"/>
      <c r="O151" s="81"/>
      <c r="P151" s="541">
        <f t="shared" si="54"/>
        <v>0</v>
      </c>
      <c r="Q151" s="447"/>
      <c r="R151" s="1"/>
      <c r="S151" s="81"/>
      <c r="T151" s="490"/>
      <c r="U151" s="42"/>
      <c r="V151" s="44"/>
    </row>
    <row r="152" spans="1:22" s="18" customFormat="1" ht="15.75" hidden="1" thickBot="1">
      <c r="A152" s="127" t="s">
        <v>251</v>
      </c>
      <c r="B152" s="92" t="s">
        <v>674</v>
      </c>
      <c r="C152" s="769" t="s">
        <v>252</v>
      </c>
      <c r="D152" s="770"/>
      <c r="E152" s="770"/>
      <c r="F152" s="399"/>
      <c r="G152" s="399">
        <f t="shared" si="57"/>
        <v>0</v>
      </c>
      <c r="H152" s="575">
        <f t="shared" si="57"/>
        <v>0</v>
      </c>
      <c r="I152" s="462">
        <f t="shared" si="57"/>
        <v>0</v>
      </c>
      <c r="J152" s="94"/>
      <c r="K152" s="95"/>
      <c r="L152" s="95"/>
      <c r="M152" s="95"/>
      <c r="N152" s="98"/>
      <c r="O152" s="98"/>
      <c r="P152" s="539">
        <f t="shared" si="54"/>
        <v>0</v>
      </c>
      <c r="Q152" s="445"/>
      <c r="R152" s="95"/>
      <c r="S152" s="98"/>
      <c r="T152" s="489"/>
      <c r="U152" s="97"/>
      <c r="V152" s="99"/>
    </row>
    <row r="153" spans="1:22" s="18" customFormat="1" ht="15.75" hidden="1" thickBot="1">
      <c r="A153" s="127" t="s">
        <v>253</v>
      </c>
      <c r="B153" s="92" t="s">
        <v>675</v>
      </c>
      <c r="C153" s="769" t="s">
        <v>254</v>
      </c>
      <c r="D153" s="770"/>
      <c r="E153" s="770"/>
      <c r="F153" s="399"/>
      <c r="G153" s="399">
        <f t="shared" si="57"/>
        <v>0</v>
      </c>
      <c r="H153" s="575">
        <f t="shared" si="57"/>
        <v>0</v>
      </c>
      <c r="I153" s="462">
        <f t="shared" si="57"/>
        <v>0</v>
      </c>
      <c r="J153" s="94"/>
      <c r="K153" s="95"/>
      <c r="L153" s="95"/>
      <c r="M153" s="95"/>
      <c r="N153" s="98"/>
      <c r="O153" s="98"/>
      <c r="P153" s="539">
        <f t="shared" si="54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>
      <c r="A154" s="127" t="s">
        <v>255</v>
      </c>
      <c r="B154" s="92" t="s">
        <v>676</v>
      </c>
      <c r="C154" s="769" t="s">
        <v>256</v>
      </c>
      <c r="D154" s="770"/>
      <c r="E154" s="770"/>
      <c r="F154" s="399"/>
      <c r="G154" s="399">
        <f t="shared" si="57"/>
        <v>0</v>
      </c>
      <c r="H154" s="575">
        <f t="shared" si="57"/>
        <v>0</v>
      </c>
      <c r="I154" s="462">
        <f t="shared" si="57"/>
        <v>0</v>
      </c>
      <c r="J154" s="94"/>
      <c r="K154" s="95"/>
      <c r="L154" s="95"/>
      <c r="M154" s="95"/>
      <c r="N154" s="98"/>
      <c r="O154" s="98"/>
      <c r="P154" s="539">
        <f t="shared" si="54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>
      <c r="A155" s="127" t="s">
        <v>257</v>
      </c>
      <c r="B155" s="92" t="s">
        <v>677</v>
      </c>
      <c r="C155" s="769" t="s">
        <v>258</v>
      </c>
      <c r="D155" s="770"/>
      <c r="E155" s="770"/>
      <c r="F155" s="399"/>
      <c r="G155" s="399">
        <f t="shared" si="57"/>
        <v>0</v>
      </c>
      <c r="H155" s="575">
        <f t="shared" si="57"/>
        <v>0</v>
      </c>
      <c r="I155" s="462">
        <f t="shared" si="57"/>
        <v>0</v>
      </c>
      <c r="J155" s="94"/>
      <c r="K155" s="95"/>
      <c r="L155" s="95"/>
      <c r="M155" s="95"/>
      <c r="N155" s="98"/>
      <c r="O155" s="98"/>
      <c r="P155" s="539">
        <f t="shared" si="54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/>
      <c r="G156" s="412">
        <f t="shared" si="57"/>
        <v>0</v>
      </c>
      <c r="H156" s="588">
        <f t="shared" si="57"/>
        <v>0</v>
      </c>
      <c r="I156" s="477">
        <f t="shared" si="57"/>
        <v>0</v>
      </c>
      <c r="J156" s="94"/>
      <c r="K156" s="95"/>
      <c r="L156" s="95"/>
      <c r="M156" s="95"/>
      <c r="N156" s="98"/>
      <c r="O156" s="98"/>
      <c r="P156" s="539">
        <f t="shared" si="54"/>
        <v>0</v>
      </c>
      <c r="Q156" s="445"/>
      <c r="R156" s="95"/>
      <c r="S156" s="98"/>
      <c r="T156" s="489"/>
      <c r="U156" s="97"/>
      <c r="V156" s="99"/>
    </row>
    <row r="157" spans="1:22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58">J158+J159+J160+J161</f>
        <v>0</v>
      </c>
      <c r="K157" s="87">
        <f t="shared" si="58"/>
        <v>0</v>
      </c>
      <c r="L157" s="87">
        <f t="shared" si="58"/>
        <v>0</v>
      </c>
      <c r="M157" s="87">
        <f t="shared" si="58"/>
        <v>0</v>
      </c>
      <c r="N157" s="90">
        <f t="shared" si="58"/>
        <v>0</v>
      </c>
      <c r="O157" s="90">
        <f t="shared" si="58"/>
        <v>0</v>
      </c>
      <c r="P157" s="536">
        <f t="shared" si="54"/>
        <v>0</v>
      </c>
      <c r="Q157" s="442">
        <f t="shared" si="58"/>
        <v>0</v>
      </c>
      <c r="R157" s="87">
        <f t="shared" si="58"/>
        <v>0</v>
      </c>
      <c r="S157" s="90">
        <f t="shared" si="58"/>
        <v>0</v>
      </c>
      <c r="T157" s="486">
        <f t="shared" si="58"/>
        <v>0</v>
      </c>
      <c r="U157" s="89">
        <f t="shared" si="58"/>
        <v>0</v>
      </c>
      <c r="V157" s="91">
        <f t="shared" si="58"/>
        <v>0</v>
      </c>
    </row>
    <row r="158" spans="1:22" s="18" customFormat="1" ht="15.75" hidden="1" thickBot="1">
      <c r="A158" s="127" t="s">
        <v>263</v>
      </c>
      <c r="B158" s="268" t="s">
        <v>679</v>
      </c>
      <c r="C158" s="816" t="s">
        <v>264</v>
      </c>
      <c r="D158" s="817"/>
      <c r="E158" s="817"/>
      <c r="F158" s="413">
        <f>SUM(J158:U158)</f>
        <v>0</v>
      </c>
      <c r="G158" s="413">
        <f t="shared" ref="G158:I161" si="59">SUM(H158:T158)</f>
        <v>0</v>
      </c>
      <c r="H158" s="589">
        <f t="shared" si="59"/>
        <v>0</v>
      </c>
      <c r="I158" s="478">
        <f t="shared" si="59"/>
        <v>0</v>
      </c>
      <c r="J158" s="272"/>
      <c r="K158" s="273"/>
      <c r="L158" s="273"/>
      <c r="M158" s="273"/>
      <c r="N158" s="274"/>
      <c r="O158" s="274"/>
      <c r="P158" s="544">
        <f t="shared" si="54"/>
        <v>0</v>
      </c>
      <c r="Q158" s="450"/>
      <c r="R158" s="273"/>
      <c r="S158" s="274"/>
      <c r="T158" s="559"/>
      <c r="U158" s="275"/>
      <c r="V158" s="276"/>
    </row>
    <row r="159" spans="1:22" s="18" customFormat="1" ht="15.75" hidden="1" thickBot="1">
      <c r="A159" s="127" t="s">
        <v>265</v>
      </c>
      <c r="B159" s="277" t="s">
        <v>680</v>
      </c>
      <c r="C159" s="810" t="s">
        <v>879</v>
      </c>
      <c r="D159" s="811"/>
      <c r="E159" s="811"/>
      <c r="F159" s="414">
        <f>SUM(J159:U159)</f>
        <v>0</v>
      </c>
      <c r="G159" s="414">
        <f t="shared" si="59"/>
        <v>0</v>
      </c>
      <c r="H159" s="590">
        <f t="shared" si="59"/>
        <v>0</v>
      </c>
      <c r="I159" s="479">
        <f t="shared" si="59"/>
        <v>0</v>
      </c>
      <c r="J159" s="272"/>
      <c r="K159" s="273"/>
      <c r="L159" s="273"/>
      <c r="M159" s="273"/>
      <c r="N159" s="274"/>
      <c r="O159" s="274"/>
      <c r="P159" s="544">
        <f t="shared" si="54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>
      <c r="A160" s="127" t="s">
        <v>266</v>
      </c>
      <c r="B160" s="277" t="s">
        <v>681</v>
      </c>
      <c r="C160" s="810" t="s">
        <v>267</v>
      </c>
      <c r="D160" s="811"/>
      <c r="E160" s="811"/>
      <c r="F160" s="414">
        <f>SUM(J160:U160)</f>
        <v>0</v>
      </c>
      <c r="G160" s="414">
        <f t="shared" si="59"/>
        <v>0</v>
      </c>
      <c r="H160" s="590">
        <f t="shared" si="59"/>
        <v>0</v>
      </c>
      <c r="I160" s="479">
        <f t="shared" si="59"/>
        <v>0</v>
      </c>
      <c r="J160" s="272"/>
      <c r="K160" s="273"/>
      <c r="L160" s="273"/>
      <c r="M160" s="273"/>
      <c r="N160" s="274"/>
      <c r="O160" s="274"/>
      <c r="P160" s="544">
        <f t="shared" si="54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>
        <f>SUM(J161:U161)</f>
        <v>0</v>
      </c>
      <c r="G161" s="415">
        <f t="shared" si="59"/>
        <v>0</v>
      </c>
      <c r="H161" s="591">
        <f t="shared" si="59"/>
        <v>0</v>
      </c>
      <c r="I161" s="480">
        <f t="shared" si="59"/>
        <v>0</v>
      </c>
      <c r="J161" s="272"/>
      <c r="K161" s="273"/>
      <c r="L161" s="273"/>
      <c r="M161" s="273"/>
      <c r="N161" s="274"/>
      <c r="O161" s="274"/>
      <c r="P161" s="544">
        <f t="shared" si="54"/>
        <v>0</v>
      </c>
      <c r="Q161" s="450"/>
      <c r="R161" s="273"/>
      <c r="S161" s="274"/>
      <c r="T161" s="559"/>
      <c r="U161" s="275"/>
      <c r="V161" s="276"/>
    </row>
    <row r="162" spans="1:22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60">J163+J164+J175+J186+J197+J200+J212+J213+J214</f>
        <v>0</v>
      </c>
      <c r="K162" s="87">
        <f t="shared" si="60"/>
        <v>0</v>
      </c>
      <c r="L162" s="87">
        <f t="shared" si="60"/>
        <v>0</v>
      </c>
      <c r="M162" s="87">
        <f t="shared" si="60"/>
        <v>0</v>
      </c>
      <c r="N162" s="90">
        <f t="shared" si="60"/>
        <v>0</v>
      </c>
      <c r="O162" s="90">
        <f t="shared" si="60"/>
        <v>0</v>
      </c>
      <c r="P162" s="536">
        <f t="shared" si="54"/>
        <v>0</v>
      </c>
      <c r="Q162" s="442">
        <f t="shared" si="60"/>
        <v>0</v>
      </c>
      <c r="R162" s="87">
        <f t="shared" si="60"/>
        <v>0</v>
      </c>
      <c r="S162" s="90">
        <f t="shared" si="60"/>
        <v>0</v>
      </c>
      <c r="T162" s="486">
        <f t="shared" si="60"/>
        <v>0</v>
      </c>
      <c r="U162" s="89">
        <f t="shared" si="60"/>
        <v>0</v>
      </c>
      <c r="V162" s="91">
        <f t="shared" si="60"/>
        <v>0</v>
      </c>
    </row>
    <row r="163" spans="1:22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/>
      <c r="G163" s="416">
        <f>SUM(H163:T163)</f>
        <v>0</v>
      </c>
      <c r="H163" s="592">
        <f>SUM(I163:U163)</f>
        <v>0</v>
      </c>
      <c r="I163" s="481">
        <f>SUM(J163:V163)</f>
        <v>0</v>
      </c>
      <c r="J163" s="94"/>
      <c r="K163" s="95"/>
      <c r="L163" s="95"/>
      <c r="M163" s="95"/>
      <c r="N163" s="98"/>
      <c r="O163" s="98"/>
      <c r="P163" s="539">
        <f t="shared" si="54"/>
        <v>0</v>
      </c>
      <c r="Q163" s="445"/>
      <c r="R163" s="95"/>
      <c r="S163" s="98"/>
      <c r="T163" s="489"/>
      <c r="U163" s="97"/>
      <c r="V163" s="99"/>
    </row>
    <row r="164" spans="1:22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61">J165+J166+J167+J168+J169+J170+J171+J172+J173+J174</f>
        <v>0</v>
      </c>
      <c r="K164" s="95">
        <f t="shared" si="61"/>
        <v>0</v>
      </c>
      <c r="L164" s="95">
        <f t="shared" si="61"/>
        <v>0</v>
      </c>
      <c r="M164" s="95">
        <f t="shared" si="61"/>
        <v>0</v>
      </c>
      <c r="N164" s="98">
        <f t="shared" si="61"/>
        <v>0</v>
      </c>
      <c r="O164" s="98">
        <f t="shared" si="61"/>
        <v>0</v>
      </c>
      <c r="P164" s="539">
        <f t="shared" si="54"/>
        <v>0</v>
      </c>
      <c r="Q164" s="445">
        <f t="shared" si="61"/>
        <v>0</v>
      </c>
      <c r="R164" s="95">
        <f t="shared" si="61"/>
        <v>0</v>
      </c>
      <c r="S164" s="98">
        <f t="shared" si="61"/>
        <v>0</v>
      </c>
      <c r="T164" s="489">
        <f t="shared" si="61"/>
        <v>0</v>
      </c>
      <c r="U164" s="97">
        <f t="shared" si="61"/>
        <v>0</v>
      </c>
      <c r="V164" s="99">
        <f t="shared" si="61"/>
        <v>0</v>
      </c>
    </row>
    <row r="165" spans="1:22" ht="15.75" hidden="1" thickBot="1">
      <c r="B165" s="55"/>
      <c r="C165" s="2"/>
      <c r="D165" s="764" t="s">
        <v>813</v>
      </c>
      <c r="E165" s="764"/>
      <c r="F165" s="406"/>
      <c r="G165" s="406">
        <f t="shared" ref="G165:I174" si="62">SUM(H165:T165)</f>
        <v>0</v>
      </c>
      <c r="H165" s="582">
        <f t="shared" si="62"/>
        <v>0</v>
      </c>
      <c r="I165" s="471">
        <f t="shared" si="62"/>
        <v>0</v>
      </c>
      <c r="J165" s="75"/>
      <c r="K165" s="1"/>
      <c r="L165" s="1"/>
      <c r="M165" s="1"/>
      <c r="N165" s="81"/>
      <c r="O165" s="81"/>
      <c r="P165" s="541">
        <f t="shared" si="54"/>
        <v>0</v>
      </c>
      <c r="Q165" s="447"/>
      <c r="R165" s="1"/>
      <c r="S165" s="81"/>
      <c r="T165" s="490"/>
      <c r="U165" s="42"/>
      <c r="V165" s="44"/>
    </row>
    <row r="166" spans="1:22" ht="15.75" hidden="1" thickBot="1">
      <c r="B166" s="55"/>
      <c r="C166" s="2"/>
      <c r="D166" s="764" t="s">
        <v>814</v>
      </c>
      <c r="E166" s="764"/>
      <c r="F166" s="406"/>
      <c r="G166" s="406">
        <f t="shared" si="62"/>
        <v>0</v>
      </c>
      <c r="H166" s="582">
        <f t="shared" si="62"/>
        <v>0</v>
      </c>
      <c r="I166" s="471">
        <f t="shared" si="62"/>
        <v>0</v>
      </c>
      <c r="J166" s="75"/>
      <c r="K166" s="1"/>
      <c r="L166" s="1"/>
      <c r="M166" s="1"/>
      <c r="N166" s="81"/>
      <c r="O166" s="81"/>
      <c r="P166" s="541">
        <f t="shared" si="54"/>
        <v>0</v>
      </c>
      <c r="Q166" s="447"/>
      <c r="R166" s="1"/>
      <c r="S166" s="81"/>
      <c r="T166" s="490"/>
      <c r="U166" s="42"/>
      <c r="V166" s="44"/>
    </row>
    <row r="167" spans="1:22" ht="15.75" hidden="1" thickBot="1">
      <c r="B167" s="55"/>
      <c r="C167" s="2"/>
      <c r="D167" s="764" t="s">
        <v>545</v>
      </c>
      <c r="E167" s="764"/>
      <c r="F167" s="406"/>
      <c r="G167" s="406">
        <f t="shared" si="62"/>
        <v>0</v>
      </c>
      <c r="H167" s="582">
        <f t="shared" si="62"/>
        <v>0</v>
      </c>
      <c r="I167" s="471">
        <f t="shared" si="62"/>
        <v>0</v>
      </c>
      <c r="J167" s="75"/>
      <c r="K167" s="1"/>
      <c r="L167" s="1"/>
      <c r="M167" s="1"/>
      <c r="N167" s="81"/>
      <c r="O167" s="81"/>
      <c r="P167" s="541">
        <f t="shared" si="54"/>
        <v>0</v>
      </c>
      <c r="Q167" s="447"/>
      <c r="R167" s="1"/>
      <c r="S167" s="81"/>
      <c r="T167" s="490"/>
      <c r="U167" s="42"/>
      <c r="V167" s="44"/>
    </row>
    <row r="168" spans="1:22" ht="25.5" hidden="1" customHeight="1">
      <c r="B168" s="55"/>
      <c r="C168" s="2"/>
      <c r="D168" s="735" t="s">
        <v>548</v>
      </c>
      <c r="E168" s="735"/>
      <c r="F168" s="409"/>
      <c r="G168" s="409">
        <f t="shared" si="62"/>
        <v>0</v>
      </c>
      <c r="H168" s="585">
        <f t="shared" si="62"/>
        <v>0</v>
      </c>
      <c r="I168" s="474">
        <f t="shared" si="62"/>
        <v>0</v>
      </c>
      <c r="J168" s="75"/>
      <c r="K168" s="1"/>
      <c r="L168" s="1"/>
      <c r="M168" s="1"/>
      <c r="N168" s="81"/>
      <c r="O168" s="81"/>
      <c r="P168" s="541">
        <f t="shared" si="54"/>
        <v>0</v>
      </c>
      <c r="Q168" s="447"/>
      <c r="R168" s="1"/>
      <c r="S168" s="81"/>
      <c r="T168" s="490"/>
      <c r="U168" s="42"/>
      <c r="V168" s="44"/>
    </row>
    <row r="169" spans="1:22" ht="15.75" hidden="1" thickBot="1">
      <c r="B169" s="55"/>
      <c r="C169" s="2"/>
      <c r="D169" s="764" t="s">
        <v>550</v>
      </c>
      <c r="E169" s="764"/>
      <c r="F169" s="406"/>
      <c r="G169" s="406">
        <f t="shared" si="62"/>
        <v>0</v>
      </c>
      <c r="H169" s="582">
        <f t="shared" si="62"/>
        <v>0</v>
      </c>
      <c r="I169" s="471">
        <f t="shared" si="62"/>
        <v>0</v>
      </c>
      <c r="J169" s="75"/>
      <c r="K169" s="1"/>
      <c r="L169" s="1"/>
      <c r="M169" s="1"/>
      <c r="N169" s="81"/>
      <c r="O169" s="81"/>
      <c r="P169" s="541">
        <f t="shared" si="54"/>
        <v>0</v>
      </c>
      <c r="Q169" s="447"/>
      <c r="R169" s="1"/>
      <c r="S169" s="81"/>
      <c r="T169" s="490"/>
      <c r="U169" s="42"/>
      <c r="V169" s="44"/>
    </row>
    <row r="170" spans="1:22" ht="15.75" hidden="1" thickBot="1">
      <c r="B170" s="55"/>
      <c r="C170" s="2"/>
      <c r="D170" s="764" t="s">
        <v>551</v>
      </c>
      <c r="E170" s="764"/>
      <c r="F170" s="406"/>
      <c r="G170" s="406">
        <f t="shared" si="62"/>
        <v>0</v>
      </c>
      <c r="H170" s="582">
        <f t="shared" si="62"/>
        <v>0</v>
      </c>
      <c r="I170" s="471">
        <f t="shared" si="62"/>
        <v>0</v>
      </c>
      <c r="J170" s="75"/>
      <c r="K170" s="1"/>
      <c r="L170" s="1"/>
      <c r="M170" s="1"/>
      <c r="N170" s="81"/>
      <c r="O170" s="81"/>
      <c r="P170" s="541">
        <f t="shared" si="54"/>
        <v>0</v>
      </c>
      <c r="Q170" s="447"/>
      <c r="R170" s="1"/>
      <c r="S170" s="81"/>
      <c r="T170" s="490"/>
      <c r="U170" s="42"/>
      <c r="V170" s="44"/>
    </row>
    <row r="171" spans="1:22" ht="25.5" hidden="1" customHeight="1">
      <c r="B171" s="55"/>
      <c r="C171" s="2"/>
      <c r="D171" s="735" t="s">
        <v>555</v>
      </c>
      <c r="E171" s="735"/>
      <c r="F171" s="409"/>
      <c r="G171" s="409">
        <f t="shared" si="62"/>
        <v>0</v>
      </c>
      <c r="H171" s="585">
        <f t="shared" si="62"/>
        <v>0</v>
      </c>
      <c r="I171" s="474">
        <f t="shared" si="62"/>
        <v>0</v>
      </c>
      <c r="J171" s="75"/>
      <c r="K171" s="1"/>
      <c r="L171" s="1"/>
      <c r="M171" s="1"/>
      <c r="N171" s="81"/>
      <c r="O171" s="81"/>
      <c r="P171" s="541">
        <f t="shared" si="54"/>
        <v>0</v>
      </c>
      <c r="Q171" s="447"/>
      <c r="R171" s="1"/>
      <c r="S171" s="81"/>
      <c r="T171" s="490"/>
      <c r="U171" s="42"/>
      <c r="V171" s="44"/>
    </row>
    <row r="172" spans="1:22" ht="25.5" hidden="1" customHeight="1">
      <c r="B172" s="55"/>
      <c r="C172" s="2"/>
      <c r="D172" s="735" t="s">
        <v>558</v>
      </c>
      <c r="E172" s="735"/>
      <c r="F172" s="409"/>
      <c r="G172" s="409">
        <f t="shared" si="62"/>
        <v>0</v>
      </c>
      <c r="H172" s="585">
        <f t="shared" si="62"/>
        <v>0</v>
      </c>
      <c r="I172" s="474">
        <f t="shared" si="62"/>
        <v>0</v>
      </c>
      <c r="J172" s="75"/>
      <c r="K172" s="1"/>
      <c r="L172" s="1"/>
      <c r="M172" s="1"/>
      <c r="N172" s="81"/>
      <c r="O172" s="81"/>
      <c r="P172" s="541">
        <f t="shared" si="54"/>
        <v>0</v>
      </c>
      <c r="Q172" s="447"/>
      <c r="R172" s="1"/>
      <c r="S172" s="81"/>
      <c r="T172" s="490"/>
      <c r="U172" s="42"/>
      <c r="V172" s="44"/>
    </row>
    <row r="173" spans="1:22" ht="25.5" hidden="1" customHeight="1">
      <c r="B173" s="55"/>
      <c r="C173" s="2"/>
      <c r="D173" s="735" t="s">
        <v>560</v>
      </c>
      <c r="E173" s="735"/>
      <c r="F173" s="409"/>
      <c r="G173" s="409">
        <f t="shared" si="62"/>
        <v>0</v>
      </c>
      <c r="H173" s="585">
        <f t="shared" si="62"/>
        <v>0</v>
      </c>
      <c r="I173" s="474">
        <f t="shared" si="62"/>
        <v>0</v>
      </c>
      <c r="J173" s="75"/>
      <c r="K173" s="1"/>
      <c r="L173" s="1"/>
      <c r="M173" s="1"/>
      <c r="N173" s="81"/>
      <c r="O173" s="81"/>
      <c r="P173" s="541">
        <f t="shared" si="54"/>
        <v>0</v>
      </c>
      <c r="Q173" s="447"/>
      <c r="R173" s="1"/>
      <c r="S173" s="81"/>
      <c r="T173" s="490"/>
      <c r="U173" s="42"/>
      <c r="V173" s="44"/>
    </row>
    <row r="174" spans="1:22" ht="25.5" hidden="1" customHeight="1">
      <c r="B174" s="55"/>
      <c r="C174" s="2"/>
      <c r="D174" s="735" t="s">
        <v>563</v>
      </c>
      <c r="E174" s="735"/>
      <c r="F174" s="409"/>
      <c r="G174" s="409">
        <f t="shared" si="62"/>
        <v>0</v>
      </c>
      <c r="H174" s="585">
        <f t="shared" si="62"/>
        <v>0</v>
      </c>
      <c r="I174" s="474">
        <f t="shared" si="62"/>
        <v>0</v>
      </c>
      <c r="J174" s="75"/>
      <c r="K174" s="1"/>
      <c r="L174" s="1"/>
      <c r="M174" s="1"/>
      <c r="N174" s="81"/>
      <c r="O174" s="81"/>
      <c r="P174" s="541">
        <f t="shared" si="54"/>
        <v>0</v>
      </c>
      <c r="Q174" s="447"/>
      <c r="R174" s="1"/>
      <c r="S174" s="81"/>
      <c r="T174" s="490"/>
      <c r="U174" s="42"/>
      <c r="V174" s="44"/>
    </row>
    <row r="175" spans="1:22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63">J176+J177+J178+J179+J180+J181+J182+J183+J184+J185</f>
        <v>0</v>
      </c>
      <c r="K175" s="95">
        <f t="shared" si="63"/>
        <v>0</v>
      </c>
      <c r="L175" s="95">
        <f t="shared" si="63"/>
        <v>0</v>
      </c>
      <c r="M175" s="95">
        <f t="shared" si="63"/>
        <v>0</v>
      </c>
      <c r="N175" s="98">
        <f t="shared" si="63"/>
        <v>0</v>
      </c>
      <c r="O175" s="98">
        <f t="shared" si="63"/>
        <v>0</v>
      </c>
      <c r="P175" s="539">
        <f t="shared" si="54"/>
        <v>0</v>
      </c>
      <c r="Q175" s="445">
        <f t="shared" si="63"/>
        <v>0</v>
      </c>
      <c r="R175" s="95">
        <f t="shared" si="63"/>
        <v>0</v>
      </c>
      <c r="S175" s="98">
        <f t="shared" si="63"/>
        <v>0</v>
      </c>
      <c r="T175" s="489">
        <f t="shared" si="63"/>
        <v>0</v>
      </c>
      <c r="U175" s="97">
        <f t="shared" si="63"/>
        <v>0</v>
      </c>
      <c r="V175" s="99">
        <f t="shared" si="63"/>
        <v>0</v>
      </c>
    </row>
    <row r="176" spans="1:22" ht="15.75" hidden="1" thickBot="1">
      <c r="B176" s="55"/>
      <c r="C176" s="2"/>
      <c r="D176" s="764" t="s">
        <v>815</v>
      </c>
      <c r="E176" s="764"/>
      <c r="F176" s="406"/>
      <c r="G176" s="406">
        <f t="shared" ref="G176:I185" si="64">SUM(H176:T176)</f>
        <v>0</v>
      </c>
      <c r="H176" s="582">
        <f t="shared" si="64"/>
        <v>0</v>
      </c>
      <c r="I176" s="471">
        <f t="shared" si="64"/>
        <v>0</v>
      </c>
      <c r="J176" s="75"/>
      <c r="K176" s="1"/>
      <c r="L176" s="1"/>
      <c r="M176" s="1"/>
      <c r="N176" s="81"/>
      <c r="O176" s="81"/>
      <c r="P176" s="541">
        <f t="shared" si="54"/>
        <v>0</v>
      </c>
      <c r="Q176" s="447"/>
      <c r="R176" s="1"/>
      <c r="S176" s="81"/>
      <c r="T176" s="490"/>
      <c r="U176" s="42"/>
      <c r="V176" s="44"/>
    </row>
    <row r="177" spans="1:22" ht="15.75" hidden="1" thickBot="1">
      <c r="B177" s="55"/>
      <c r="C177" s="2"/>
      <c r="D177" s="764" t="s">
        <v>816</v>
      </c>
      <c r="E177" s="764"/>
      <c r="F177" s="406"/>
      <c r="G177" s="406">
        <f t="shared" si="64"/>
        <v>0</v>
      </c>
      <c r="H177" s="582">
        <f t="shared" si="64"/>
        <v>0</v>
      </c>
      <c r="I177" s="471">
        <f t="shared" si="64"/>
        <v>0</v>
      </c>
      <c r="J177" s="75"/>
      <c r="K177" s="1"/>
      <c r="L177" s="1"/>
      <c r="M177" s="1"/>
      <c r="N177" s="81"/>
      <c r="O177" s="81"/>
      <c r="P177" s="541">
        <f t="shared" si="54"/>
        <v>0</v>
      </c>
      <c r="Q177" s="447"/>
      <c r="R177" s="1"/>
      <c r="S177" s="81"/>
      <c r="T177" s="490"/>
      <c r="U177" s="42"/>
      <c r="V177" s="44"/>
    </row>
    <row r="178" spans="1:22" ht="15.75" hidden="1" thickBot="1">
      <c r="B178" s="55"/>
      <c r="C178" s="2"/>
      <c r="D178" s="764" t="s">
        <v>546</v>
      </c>
      <c r="E178" s="764"/>
      <c r="F178" s="406"/>
      <c r="G178" s="406">
        <f t="shared" si="64"/>
        <v>0</v>
      </c>
      <c r="H178" s="582">
        <f t="shared" si="64"/>
        <v>0</v>
      </c>
      <c r="I178" s="471">
        <f t="shared" si="64"/>
        <v>0</v>
      </c>
      <c r="J178" s="75"/>
      <c r="K178" s="1"/>
      <c r="L178" s="1"/>
      <c r="M178" s="1"/>
      <c r="N178" s="81"/>
      <c r="O178" s="81"/>
      <c r="P178" s="541">
        <f t="shared" si="54"/>
        <v>0</v>
      </c>
      <c r="Q178" s="447"/>
      <c r="R178" s="1"/>
      <c r="S178" s="81"/>
      <c r="T178" s="490"/>
      <c r="U178" s="42"/>
      <c r="V178" s="44"/>
    </row>
    <row r="179" spans="1:22" ht="25.5" hidden="1" customHeight="1">
      <c r="B179" s="55"/>
      <c r="C179" s="2"/>
      <c r="D179" s="735" t="s">
        <v>549</v>
      </c>
      <c r="E179" s="735"/>
      <c r="F179" s="409"/>
      <c r="G179" s="409">
        <f t="shared" si="64"/>
        <v>0</v>
      </c>
      <c r="H179" s="585">
        <f t="shared" si="64"/>
        <v>0</v>
      </c>
      <c r="I179" s="474">
        <f t="shared" si="64"/>
        <v>0</v>
      </c>
      <c r="J179" s="75"/>
      <c r="K179" s="1"/>
      <c r="L179" s="1"/>
      <c r="M179" s="1"/>
      <c r="N179" s="81"/>
      <c r="O179" s="81"/>
      <c r="P179" s="541">
        <f t="shared" si="54"/>
        <v>0</v>
      </c>
      <c r="Q179" s="447"/>
      <c r="R179" s="1"/>
      <c r="S179" s="81"/>
      <c r="T179" s="490"/>
      <c r="U179" s="42"/>
      <c r="V179" s="44"/>
    </row>
    <row r="180" spans="1:22" ht="15.75" hidden="1" thickBot="1">
      <c r="B180" s="55"/>
      <c r="C180" s="2"/>
      <c r="D180" s="764" t="s">
        <v>552</v>
      </c>
      <c r="E180" s="764"/>
      <c r="F180" s="406"/>
      <c r="G180" s="406">
        <f t="shared" si="64"/>
        <v>0</v>
      </c>
      <c r="H180" s="582">
        <f t="shared" si="64"/>
        <v>0</v>
      </c>
      <c r="I180" s="471">
        <f t="shared" si="64"/>
        <v>0</v>
      </c>
      <c r="J180" s="75"/>
      <c r="K180" s="1"/>
      <c r="L180" s="1"/>
      <c r="M180" s="1"/>
      <c r="N180" s="81"/>
      <c r="O180" s="81"/>
      <c r="P180" s="541">
        <f t="shared" si="54"/>
        <v>0</v>
      </c>
      <c r="Q180" s="447"/>
      <c r="R180" s="1"/>
      <c r="S180" s="81"/>
      <c r="T180" s="490"/>
      <c r="U180" s="42"/>
      <c r="V180" s="44"/>
    </row>
    <row r="181" spans="1:22" ht="15.75" hidden="1" thickBot="1">
      <c r="B181" s="55"/>
      <c r="C181" s="2"/>
      <c r="D181" s="764" t="s">
        <v>817</v>
      </c>
      <c r="E181" s="764"/>
      <c r="F181" s="406"/>
      <c r="G181" s="406">
        <f t="shared" si="64"/>
        <v>0</v>
      </c>
      <c r="H181" s="582">
        <f t="shared" si="64"/>
        <v>0</v>
      </c>
      <c r="I181" s="471">
        <f t="shared" si="64"/>
        <v>0</v>
      </c>
      <c r="J181" s="75"/>
      <c r="K181" s="1"/>
      <c r="L181" s="1"/>
      <c r="M181" s="1"/>
      <c r="N181" s="81"/>
      <c r="O181" s="81"/>
      <c r="P181" s="541">
        <f t="shared" si="54"/>
        <v>0</v>
      </c>
      <c r="Q181" s="447"/>
      <c r="R181" s="1"/>
      <c r="S181" s="81"/>
      <c r="T181" s="490"/>
      <c r="U181" s="42"/>
      <c r="V181" s="44"/>
    </row>
    <row r="182" spans="1:22" ht="25.5" hidden="1" customHeight="1">
      <c r="B182" s="55"/>
      <c r="C182" s="2"/>
      <c r="D182" s="735" t="s">
        <v>556</v>
      </c>
      <c r="E182" s="735"/>
      <c r="F182" s="409"/>
      <c r="G182" s="409">
        <f t="shared" si="64"/>
        <v>0</v>
      </c>
      <c r="H182" s="585">
        <f t="shared" si="64"/>
        <v>0</v>
      </c>
      <c r="I182" s="474">
        <f t="shared" si="64"/>
        <v>0</v>
      </c>
      <c r="J182" s="75"/>
      <c r="K182" s="1"/>
      <c r="L182" s="1"/>
      <c r="M182" s="1"/>
      <c r="N182" s="81"/>
      <c r="O182" s="81"/>
      <c r="P182" s="541">
        <f t="shared" si="54"/>
        <v>0</v>
      </c>
      <c r="Q182" s="447"/>
      <c r="R182" s="1"/>
      <c r="S182" s="81"/>
      <c r="T182" s="490"/>
      <c r="U182" s="42"/>
      <c r="V182" s="44"/>
    </row>
    <row r="183" spans="1:22" ht="25.5" hidden="1" customHeight="1">
      <c r="B183" s="55"/>
      <c r="C183" s="2"/>
      <c r="D183" s="735" t="s">
        <v>559</v>
      </c>
      <c r="E183" s="735"/>
      <c r="F183" s="409"/>
      <c r="G183" s="409">
        <f t="shared" si="64"/>
        <v>0</v>
      </c>
      <c r="H183" s="585">
        <f t="shared" si="64"/>
        <v>0</v>
      </c>
      <c r="I183" s="474">
        <f t="shared" si="64"/>
        <v>0</v>
      </c>
      <c r="J183" s="75"/>
      <c r="K183" s="1"/>
      <c r="L183" s="1"/>
      <c r="M183" s="1"/>
      <c r="N183" s="81"/>
      <c r="O183" s="81"/>
      <c r="P183" s="541">
        <f t="shared" si="54"/>
        <v>0</v>
      </c>
      <c r="Q183" s="447"/>
      <c r="R183" s="1"/>
      <c r="S183" s="81"/>
      <c r="T183" s="490"/>
      <c r="U183" s="42"/>
      <c r="V183" s="44"/>
    </row>
    <row r="184" spans="1:22" ht="25.5" hidden="1" customHeight="1">
      <c r="B184" s="55"/>
      <c r="C184" s="2"/>
      <c r="D184" s="735" t="s">
        <v>561</v>
      </c>
      <c r="E184" s="735"/>
      <c r="F184" s="409"/>
      <c r="G184" s="409">
        <f t="shared" si="64"/>
        <v>0</v>
      </c>
      <c r="H184" s="585">
        <f t="shared" si="64"/>
        <v>0</v>
      </c>
      <c r="I184" s="474">
        <f t="shared" si="64"/>
        <v>0</v>
      </c>
      <c r="J184" s="75"/>
      <c r="K184" s="1"/>
      <c r="L184" s="1"/>
      <c r="M184" s="1"/>
      <c r="N184" s="81"/>
      <c r="O184" s="81"/>
      <c r="P184" s="541">
        <f t="shared" si="54"/>
        <v>0</v>
      </c>
      <c r="Q184" s="447"/>
      <c r="R184" s="1"/>
      <c r="S184" s="81"/>
      <c r="T184" s="490"/>
      <c r="U184" s="42"/>
      <c r="V184" s="44"/>
    </row>
    <row r="185" spans="1:22" ht="25.5" hidden="1" customHeight="1">
      <c r="B185" s="55"/>
      <c r="C185" s="2"/>
      <c r="D185" s="735" t="s">
        <v>564</v>
      </c>
      <c r="E185" s="735"/>
      <c r="F185" s="409"/>
      <c r="G185" s="409">
        <f t="shared" si="64"/>
        <v>0</v>
      </c>
      <c r="H185" s="585">
        <f t="shared" si="64"/>
        <v>0</v>
      </c>
      <c r="I185" s="474">
        <f t="shared" si="64"/>
        <v>0</v>
      </c>
      <c r="J185" s="75"/>
      <c r="K185" s="1"/>
      <c r="L185" s="1"/>
      <c r="M185" s="1"/>
      <c r="N185" s="81"/>
      <c r="O185" s="81"/>
      <c r="P185" s="541">
        <f t="shared" si="54"/>
        <v>0</v>
      </c>
      <c r="Q185" s="447"/>
      <c r="R185" s="1"/>
      <c r="S185" s="81"/>
      <c r="T185" s="490"/>
      <c r="U185" s="42"/>
      <c r="V185" s="44"/>
    </row>
    <row r="186" spans="1:22" s="18" customFormat="1" ht="15.75" hidden="1" thickBot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65">J187+J188+J189+J190+J191+J192+J193+J194+J195+J196</f>
        <v>0</v>
      </c>
      <c r="K186" s="95">
        <f t="shared" si="65"/>
        <v>0</v>
      </c>
      <c r="L186" s="95">
        <f t="shared" si="65"/>
        <v>0</v>
      </c>
      <c r="M186" s="95">
        <f t="shared" si="65"/>
        <v>0</v>
      </c>
      <c r="N186" s="98">
        <f t="shared" si="65"/>
        <v>0</v>
      </c>
      <c r="O186" s="98">
        <f t="shared" si="65"/>
        <v>0</v>
      </c>
      <c r="P186" s="539">
        <f t="shared" si="54"/>
        <v>0</v>
      </c>
      <c r="Q186" s="445">
        <f t="shared" si="65"/>
        <v>0</v>
      </c>
      <c r="R186" s="95">
        <f t="shared" si="65"/>
        <v>0</v>
      </c>
      <c r="S186" s="98">
        <f t="shared" si="65"/>
        <v>0</v>
      </c>
      <c r="T186" s="489">
        <f t="shared" si="65"/>
        <v>0</v>
      </c>
      <c r="U186" s="97">
        <f t="shared" si="65"/>
        <v>0</v>
      </c>
      <c r="V186" s="99">
        <f t="shared" si="65"/>
        <v>0</v>
      </c>
    </row>
    <row r="187" spans="1:22" ht="15.75" hidden="1" thickBot="1">
      <c r="B187" s="55"/>
      <c r="C187" s="2"/>
      <c r="D187" s="764" t="s">
        <v>371</v>
      </c>
      <c r="E187" s="764"/>
      <c r="F187" s="406"/>
      <c r="G187" s="406">
        <f t="shared" ref="G187:I196" si="66">SUM(H187:T187)</f>
        <v>0</v>
      </c>
      <c r="H187" s="582">
        <f t="shared" si="66"/>
        <v>0</v>
      </c>
      <c r="I187" s="471">
        <f t="shared" si="66"/>
        <v>0</v>
      </c>
      <c r="J187" s="75"/>
      <c r="K187" s="1"/>
      <c r="L187" s="1"/>
      <c r="M187" s="1"/>
      <c r="N187" s="81"/>
      <c r="O187" s="81"/>
      <c r="P187" s="541">
        <f t="shared" si="54"/>
        <v>0</v>
      </c>
      <c r="Q187" s="447"/>
      <c r="R187" s="1"/>
      <c r="S187" s="81"/>
      <c r="T187" s="490"/>
      <c r="U187" s="42"/>
      <c r="V187" s="44"/>
    </row>
    <row r="188" spans="1:22" ht="15.75" hidden="1" thickBot="1">
      <c r="B188" s="55"/>
      <c r="C188" s="2"/>
      <c r="D188" s="764" t="s">
        <v>544</v>
      </c>
      <c r="E188" s="764"/>
      <c r="F188" s="406"/>
      <c r="G188" s="406">
        <f t="shared" si="66"/>
        <v>0</v>
      </c>
      <c r="H188" s="582">
        <f t="shared" si="66"/>
        <v>0</v>
      </c>
      <c r="I188" s="471">
        <f t="shared" si="66"/>
        <v>0</v>
      </c>
      <c r="J188" s="75"/>
      <c r="K188" s="1"/>
      <c r="L188" s="1"/>
      <c r="M188" s="1"/>
      <c r="N188" s="81"/>
      <c r="O188" s="81"/>
      <c r="P188" s="541">
        <f t="shared" si="54"/>
        <v>0</v>
      </c>
      <c r="Q188" s="447"/>
      <c r="R188" s="1"/>
      <c r="S188" s="81"/>
      <c r="T188" s="490"/>
      <c r="U188" s="42"/>
      <c r="V188" s="44"/>
    </row>
    <row r="189" spans="1:22" ht="15.75" hidden="1" thickBot="1">
      <c r="B189" s="55"/>
      <c r="C189" s="2"/>
      <c r="D189" s="764" t="s">
        <v>547</v>
      </c>
      <c r="E189" s="764"/>
      <c r="F189" s="406"/>
      <c r="G189" s="406">
        <f t="shared" si="66"/>
        <v>0</v>
      </c>
      <c r="H189" s="582">
        <f t="shared" si="66"/>
        <v>0</v>
      </c>
      <c r="I189" s="471">
        <f t="shared" si="66"/>
        <v>0</v>
      </c>
      <c r="J189" s="75"/>
      <c r="K189" s="1"/>
      <c r="L189" s="1"/>
      <c r="M189" s="1"/>
      <c r="N189" s="81"/>
      <c r="O189" s="81"/>
      <c r="P189" s="541">
        <f t="shared" si="54"/>
        <v>0</v>
      </c>
      <c r="Q189" s="447"/>
      <c r="R189" s="1"/>
      <c r="S189" s="81"/>
      <c r="T189" s="490"/>
      <c r="U189" s="42"/>
      <c r="V189" s="44"/>
    </row>
    <row r="190" spans="1:22" ht="15.75" hidden="1" thickBot="1">
      <c r="B190" s="55"/>
      <c r="C190" s="2"/>
      <c r="D190" s="735" t="s">
        <v>818</v>
      </c>
      <c r="E190" s="735"/>
      <c r="F190" s="409"/>
      <c r="G190" s="409">
        <f t="shared" si="66"/>
        <v>0</v>
      </c>
      <c r="H190" s="585">
        <f t="shared" si="66"/>
        <v>0</v>
      </c>
      <c r="I190" s="474">
        <f t="shared" si="66"/>
        <v>0</v>
      </c>
      <c r="J190" s="75"/>
      <c r="K190" s="1"/>
      <c r="L190" s="1"/>
      <c r="M190" s="1"/>
      <c r="N190" s="81"/>
      <c r="O190" s="81"/>
      <c r="P190" s="541">
        <f t="shared" si="54"/>
        <v>0</v>
      </c>
      <c r="Q190" s="447"/>
      <c r="R190" s="1"/>
      <c r="S190" s="81"/>
      <c r="T190" s="490"/>
      <c r="U190" s="42"/>
      <c r="V190" s="44"/>
    </row>
    <row r="191" spans="1:22" ht="15.75" hidden="1" thickBot="1">
      <c r="B191" s="55"/>
      <c r="C191" s="2"/>
      <c r="D191" s="764" t="s">
        <v>554</v>
      </c>
      <c r="E191" s="764"/>
      <c r="F191" s="406"/>
      <c r="G191" s="406">
        <f t="shared" si="66"/>
        <v>0</v>
      </c>
      <c r="H191" s="582">
        <f t="shared" si="66"/>
        <v>0</v>
      </c>
      <c r="I191" s="471">
        <f t="shared" si="66"/>
        <v>0</v>
      </c>
      <c r="J191" s="75"/>
      <c r="K191" s="1"/>
      <c r="L191" s="1"/>
      <c r="M191" s="1"/>
      <c r="N191" s="81"/>
      <c r="O191" s="81"/>
      <c r="P191" s="541">
        <f t="shared" si="54"/>
        <v>0</v>
      </c>
      <c r="Q191" s="447"/>
      <c r="R191" s="1"/>
      <c r="S191" s="81"/>
      <c r="T191" s="490"/>
      <c r="U191" s="42"/>
      <c r="V191" s="44"/>
    </row>
    <row r="192" spans="1:22" ht="15.75" hidden="1" thickBot="1">
      <c r="B192" s="55"/>
      <c r="C192" s="2"/>
      <c r="D192" s="764" t="s">
        <v>553</v>
      </c>
      <c r="E192" s="764"/>
      <c r="F192" s="406"/>
      <c r="G192" s="406">
        <f t="shared" si="66"/>
        <v>0</v>
      </c>
      <c r="H192" s="582">
        <f t="shared" si="66"/>
        <v>0</v>
      </c>
      <c r="I192" s="471">
        <f t="shared" si="66"/>
        <v>0</v>
      </c>
      <c r="J192" s="75"/>
      <c r="K192" s="1"/>
      <c r="L192" s="1"/>
      <c r="M192" s="1"/>
      <c r="N192" s="81"/>
      <c r="O192" s="81"/>
      <c r="P192" s="541">
        <f t="shared" si="54"/>
        <v>0</v>
      </c>
      <c r="Q192" s="447"/>
      <c r="R192" s="1"/>
      <c r="S192" s="81"/>
      <c r="T192" s="490"/>
      <c r="U192" s="42"/>
      <c r="V192" s="44"/>
    </row>
    <row r="193" spans="1:22" ht="25.5" hidden="1" customHeight="1">
      <c r="B193" s="55"/>
      <c r="C193" s="2"/>
      <c r="D193" s="735" t="s">
        <v>557</v>
      </c>
      <c r="E193" s="735"/>
      <c r="F193" s="409"/>
      <c r="G193" s="409">
        <f t="shared" si="66"/>
        <v>0</v>
      </c>
      <c r="H193" s="585">
        <f t="shared" si="66"/>
        <v>0</v>
      </c>
      <c r="I193" s="474">
        <f t="shared" si="66"/>
        <v>0</v>
      </c>
      <c r="J193" s="75"/>
      <c r="K193" s="1"/>
      <c r="L193" s="1"/>
      <c r="M193" s="1"/>
      <c r="N193" s="81"/>
      <c r="O193" s="81"/>
      <c r="P193" s="541">
        <f t="shared" si="54"/>
        <v>0</v>
      </c>
      <c r="Q193" s="447"/>
      <c r="R193" s="1"/>
      <c r="S193" s="81"/>
      <c r="T193" s="490"/>
      <c r="U193" s="42"/>
      <c r="V193" s="44"/>
    </row>
    <row r="194" spans="1:22" ht="15.75" hidden="1" thickBot="1">
      <c r="B194" s="55"/>
      <c r="C194" s="2"/>
      <c r="D194" s="764" t="s">
        <v>819</v>
      </c>
      <c r="E194" s="764"/>
      <c r="F194" s="406"/>
      <c r="G194" s="406">
        <f t="shared" si="66"/>
        <v>0</v>
      </c>
      <c r="H194" s="582">
        <f t="shared" si="66"/>
        <v>0</v>
      </c>
      <c r="I194" s="471">
        <f t="shared" si="66"/>
        <v>0</v>
      </c>
      <c r="J194" s="75"/>
      <c r="K194" s="1"/>
      <c r="L194" s="1"/>
      <c r="M194" s="1"/>
      <c r="N194" s="81"/>
      <c r="O194" s="81"/>
      <c r="P194" s="541">
        <f t="shared" si="54"/>
        <v>0</v>
      </c>
      <c r="Q194" s="447"/>
      <c r="R194" s="1"/>
      <c r="S194" s="81"/>
      <c r="T194" s="490"/>
      <c r="U194" s="42"/>
      <c r="V194" s="44"/>
    </row>
    <row r="195" spans="1:22" ht="25.5" hidden="1" customHeight="1">
      <c r="B195" s="55"/>
      <c r="C195" s="2"/>
      <c r="D195" s="735" t="s">
        <v>562</v>
      </c>
      <c r="E195" s="735"/>
      <c r="F195" s="409"/>
      <c r="G195" s="409">
        <f t="shared" si="66"/>
        <v>0</v>
      </c>
      <c r="H195" s="585">
        <f t="shared" si="66"/>
        <v>0</v>
      </c>
      <c r="I195" s="474">
        <f t="shared" si="66"/>
        <v>0</v>
      </c>
      <c r="J195" s="75"/>
      <c r="K195" s="1"/>
      <c r="L195" s="1"/>
      <c r="M195" s="1"/>
      <c r="N195" s="81"/>
      <c r="O195" s="81"/>
      <c r="P195" s="541">
        <f t="shared" si="54"/>
        <v>0</v>
      </c>
      <c r="Q195" s="447"/>
      <c r="R195" s="1"/>
      <c r="S195" s="81"/>
      <c r="T195" s="490"/>
      <c r="U195" s="42"/>
      <c r="V195" s="44"/>
    </row>
    <row r="196" spans="1:22" ht="25.5" hidden="1" customHeight="1">
      <c r="B196" s="55"/>
      <c r="C196" s="2"/>
      <c r="D196" s="735" t="s">
        <v>565</v>
      </c>
      <c r="E196" s="735"/>
      <c r="F196" s="409"/>
      <c r="G196" s="409">
        <f t="shared" si="66"/>
        <v>0</v>
      </c>
      <c r="H196" s="585">
        <f t="shared" si="66"/>
        <v>0</v>
      </c>
      <c r="I196" s="474">
        <f t="shared" si="66"/>
        <v>0</v>
      </c>
      <c r="J196" s="75"/>
      <c r="K196" s="1"/>
      <c r="L196" s="1"/>
      <c r="M196" s="1"/>
      <c r="N196" s="81"/>
      <c r="O196" s="81"/>
      <c r="P196" s="541">
        <f t="shared" si="54"/>
        <v>0</v>
      </c>
      <c r="Q196" s="447"/>
      <c r="R196" s="1"/>
      <c r="S196" s="81"/>
      <c r="T196" s="490"/>
      <c r="U196" s="42"/>
      <c r="V196" s="44"/>
    </row>
    <row r="197" spans="1:22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67">J198+J199</f>
        <v>0</v>
      </c>
      <c r="K197" s="95">
        <f t="shared" si="67"/>
        <v>0</v>
      </c>
      <c r="L197" s="95">
        <f t="shared" si="67"/>
        <v>0</v>
      </c>
      <c r="M197" s="95">
        <f t="shared" si="67"/>
        <v>0</v>
      </c>
      <c r="N197" s="98">
        <f t="shared" si="67"/>
        <v>0</v>
      </c>
      <c r="O197" s="98">
        <f t="shared" si="67"/>
        <v>0</v>
      </c>
      <c r="P197" s="539">
        <f t="shared" si="54"/>
        <v>0</v>
      </c>
      <c r="Q197" s="445">
        <f t="shared" si="67"/>
        <v>0</v>
      </c>
      <c r="R197" s="95">
        <f t="shared" si="67"/>
        <v>0</v>
      </c>
      <c r="S197" s="98">
        <f t="shared" si="67"/>
        <v>0</v>
      </c>
      <c r="T197" s="489">
        <f t="shared" si="67"/>
        <v>0</v>
      </c>
      <c r="U197" s="97">
        <f t="shared" si="67"/>
        <v>0</v>
      </c>
      <c r="V197" s="99">
        <f t="shared" si="67"/>
        <v>0</v>
      </c>
    </row>
    <row r="198" spans="1:22" ht="25.5" hidden="1" customHeight="1">
      <c r="B198" s="55"/>
      <c r="C198" s="2"/>
      <c r="D198" s="735" t="s">
        <v>568</v>
      </c>
      <c r="E198" s="735"/>
      <c r="F198" s="409"/>
      <c r="G198" s="409">
        <f t="shared" ref="G198:I199" si="68">SUM(H198:T198)</f>
        <v>0</v>
      </c>
      <c r="H198" s="585">
        <f t="shared" si="68"/>
        <v>0</v>
      </c>
      <c r="I198" s="474">
        <f t="shared" si="68"/>
        <v>0</v>
      </c>
      <c r="J198" s="75"/>
      <c r="K198" s="1"/>
      <c r="L198" s="1"/>
      <c r="M198" s="1"/>
      <c r="N198" s="81"/>
      <c r="O198" s="81"/>
      <c r="P198" s="541">
        <f t="shared" si="54"/>
        <v>0</v>
      </c>
      <c r="Q198" s="447"/>
      <c r="R198" s="1"/>
      <c r="S198" s="81"/>
      <c r="T198" s="490"/>
      <c r="U198" s="42"/>
      <c r="V198" s="44"/>
    </row>
    <row r="199" spans="1:22" ht="25.5" hidden="1" customHeight="1">
      <c r="B199" s="55"/>
      <c r="C199" s="2"/>
      <c r="D199" s="735" t="s">
        <v>569</v>
      </c>
      <c r="E199" s="735"/>
      <c r="F199" s="409"/>
      <c r="G199" s="409">
        <f t="shared" si="68"/>
        <v>0</v>
      </c>
      <c r="H199" s="585">
        <f t="shared" si="68"/>
        <v>0</v>
      </c>
      <c r="I199" s="474">
        <f t="shared" si="68"/>
        <v>0</v>
      </c>
      <c r="J199" s="75"/>
      <c r="K199" s="1"/>
      <c r="L199" s="1"/>
      <c r="M199" s="1"/>
      <c r="N199" s="81"/>
      <c r="O199" s="81"/>
      <c r="P199" s="541">
        <f t="shared" si="54"/>
        <v>0</v>
      </c>
      <c r="Q199" s="447"/>
      <c r="R199" s="1"/>
      <c r="S199" s="81"/>
      <c r="T199" s="490"/>
      <c r="U199" s="42"/>
      <c r="V199" s="44"/>
    </row>
    <row r="200" spans="1:22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69">J201+J202+J203+J204+J205+J206+J207+J208+J209+J210+J211</f>
        <v>0</v>
      </c>
      <c r="K200" s="95">
        <f t="shared" si="69"/>
        <v>0</v>
      </c>
      <c r="L200" s="95">
        <f t="shared" si="69"/>
        <v>0</v>
      </c>
      <c r="M200" s="95">
        <f t="shared" si="69"/>
        <v>0</v>
      </c>
      <c r="N200" s="98">
        <f t="shared" si="69"/>
        <v>0</v>
      </c>
      <c r="O200" s="98">
        <f t="shared" si="69"/>
        <v>0</v>
      </c>
      <c r="P200" s="539">
        <f t="shared" ref="P200:P255" si="70">SUM(J200:O200)</f>
        <v>0</v>
      </c>
      <c r="Q200" s="445">
        <f t="shared" si="69"/>
        <v>0</v>
      </c>
      <c r="R200" s="95">
        <f t="shared" si="69"/>
        <v>0</v>
      </c>
      <c r="S200" s="98">
        <f t="shared" si="69"/>
        <v>0</v>
      </c>
      <c r="T200" s="489">
        <f t="shared" si="69"/>
        <v>0</v>
      </c>
      <c r="U200" s="97">
        <f t="shared" si="69"/>
        <v>0</v>
      </c>
      <c r="V200" s="99">
        <f t="shared" si="69"/>
        <v>0</v>
      </c>
    </row>
    <row r="201" spans="1:22" ht="15.75" hidden="1" thickBot="1">
      <c r="B201" s="55"/>
      <c r="C201" s="2"/>
      <c r="D201" s="764" t="s">
        <v>372</v>
      </c>
      <c r="E201" s="764"/>
      <c r="F201" s="406"/>
      <c r="G201" s="406">
        <f t="shared" ref="G201:I213" si="71">SUM(H201:T201)</f>
        <v>0</v>
      </c>
      <c r="H201" s="582">
        <f t="shared" si="71"/>
        <v>0</v>
      </c>
      <c r="I201" s="471">
        <f t="shared" si="71"/>
        <v>0</v>
      </c>
      <c r="J201" s="75"/>
      <c r="K201" s="1"/>
      <c r="L201" s="1"/>
      <c r="M201" s="1"/>
      <c r="N201" s="81"/>
      <c r="O201" s="81"/>
      <c r="P201" s="541">
        <f t="shared" si="70"/>
        <v>0</v>
      </c>
      <c r="Q201" s="447"/>
      <c r="R201" s="1"/>
      <c r="S201" s="81"/>
      <c r="T201" s="490"/>
      <c r="U201" s="42"/>
      <c r="V201" s="44"/>
    </row>
    <row r="202" spans="1:22" ht="15.75" hidden="1" thickBot="1">
      <c r="B202" s="55"/>
      <c r="C202" s="2"/>
      <c r="D202" s="764" t="s">
        <v>821</v>
      </c>
      <c r="E202" s="764"/>
      <c r="F202" s="406"/>
      <c r="G202" s="406">
        <f t="shared" si="71"/>
        <v>0</v>
      </c>
      <c r="H202" s="582">
        <f t="shared" si="71"/>
        <v>0</v>
      </c>
      <c r="I202" s="471">
        <f t="shared" si="71"/>
        <v>0</v>
      </c>
      <c r="J202" s="75"/>
      <c r="K202" s="1"/>
      <c r="L202" s="1"/>
      <c r="M202" s="1"/>
      <c r="N202" s="81"/>
      <c r="O202" s="81"/>
      <c r="P202" s="541">
        <f t="shared" si="70"/>
        <v>0</v>
      </c>
      <c r="Q202" s="447"/>
      <c r="R202" s="1"/>
      <c r="S202" s="81"/>
      <c r="T202" s="490"/>
      <c r="U202" s="42"/>
      <c r="V202" s="44"/>
    </row>
    <row r="203" spans="1:22" ht="15.75" hidden="1" thickBot="1">
      <c r="B203" s="55"/>
      <c r="C203" s="2"/>
      <c r="D203" s="764" t="s">
        <v>375</v>
      </c>
      <c r="E203" s="764"/>
      <c r="F203" s="406"/>
      <c r="G203" s="406">
        <f t="shared" si="71"/>
        <v>0</v>
      </c>
      <c r="H203" s="582">
        <f t="shared" si="71"/>
        <v>0</v>
      </c>
      <c r="I203" s="471">
        <f t="shared" si="71"/>
        <v>0</v>
      </c>
      <c r="J203" s="75"/>
      <c r="K203" s="1"/>
      <c r="L203" s="1"/>
      <c r="M203" s="1"/>
      <c r="N203" s="81"/>
      <c r="O203" s="81"/>
      <c r="P203" s="541">
        <f t="shared" si="70"/>
        <v>0</v>
      </c>
      <c r="Q203" s="447"/>
      <c r="R203" s="1"/>
      <c r="S203" s="81"/>
      <c r="T203" s="490"/>
      <c r="U203" s="42"/>
      <c r="V203" s="44"/>
    </row>
    <row r="204" spans="1:22" ht="15.75" hidden="1" thickBot="1">
      <c r="B204" s="55"/>
      <c r="C204" s="2"/>
      <c r="D204" s="764" t="s">
        <v>373</v>
      </c>
      <c r="E204" s="764"/>
      <c r="F204" s="406"/>
      <c r="G204" s="406">
        <f t="shared" si="71"/>
        <v>0</v>
      </c>
      <c r="H204" s="582">
        <f t="shared" si="71"/>
        <v>0</v>
      </c>
      <c r="I204" s="471">
        <f t="shared" si="71"/>
        <v>0</v>
      </c>
      <c r="J204" s="75"/>
      <c r="K204" s="1"/>
      <c r="L204" s="1"/>
      <c r="M204" s="1"/>
      <c r="N204" s="81"/>
      <c r="O204" s="81"/>
      <c r="P204" s="541">
        <f t="shared" si="70"/>
        <v>0</v>
      </c>
      <c r="Q204" s="447"/>
      <c r="R204" s="1"/>
      <c r="S204" s="81"/>
      <c r="T204" s="490"/>
      <c r="U204" s="42"/>
      <c r="V204" s="44"/>
    </row>
    <row r="205" spans="1:22" ht="15.75" hidden="1" thickBot="1">
      <c r="B205" s="55"/>
      <c r="C205" s="2"/>
      <c r="D205" s="764" t="s">
        <v>822</v>
      </c>
      <c r="E205" s="764"/>
      <c r="F205" s="406"/>
      <c r="G205" s="406">
        <f t="shared" si="71"/>
        <v>0</v>
      </c>
      <c r="H205" s="582">
        <f t="shared" si="71"/>
        <v>0</v>
      </c>
      <c r="I205" s="471">
        <f t="shared" si="71"/>
        <v>0</v>
      </c>
      <c r="J205" s="75"/>
      <c r="K205" s="1"/>
      <c r="L205" s="1"/>
      <c r="M205" s="1"/>
      <c r="N205" s="81"/>
      <c r="O205" s="81"/>
      <c r="P205" s="541">
        <f t="shared" si="70"/>
        <v>0</v>
      </c>
      <c r="Q205" s="447"/>
      <c r="R205" s="1"/>
      <c r="S205" s="81"/>
      <c r="T205" s="490"/>
      <c r="U205" s="42"/>
      <c r="V205" s="44"/>
    </row>
    <row r="206" spans="1:22" ht="25.5" hidden="1" customHeight="1">
      <c r="B206" s="55"/>
      <c r="C206" s="2"/>
      <c r="D206" s="735" t="s">
        <v>537</v>
      </c>
      <c r="E206" s="735"/>
      <c r="F206" s="409"/>
      <c r="G206" s="409">
        <f t="shared" si="71"/>
        <v>0</v>
      </c>
      <c r="H206" s="585">
        <f t="shared" si="71"/>
        <v>0</v>
      </c>
      <c r="I206" s="474">
        <f t="shared" si="71"/>
        <v>0</v>
      </c>
      <c r="J206" s="75"/>
      <c r="K206" s="1"/>
      <c r="L206" s="1"/>
      <c r="M206" s="1"/>
      <c r="N206" s="81"/>
      <c r="O206" s="81"/>
      <c r="P206" s="541">
        <f t="shared" si="70"/>
        <v>0</v>
      </c>
      <c r="Q206" s="447"/>
      <c r="R206" s="1"/>
      <c r="S206" s="81"/>
      <c r="T206" s="490"/>
      <c r="U206" s="42"/>
      <c r="V206" s="44"/>
    </row>
    <row r="207" spans="1:22" ht="25.5" hidden="1" customHeight="1">
      <c r="B207" s="55"/>
      <c r="C207" s="2"/>
      <c r="D207" s="735" t="s">
        <v>540</v>
      </c>
      <c r="E207" s="735"/>
      <c r="F207" s="409"/>
      <c r="G207" s="409">
        <f t="shared" si="71"/>
        <v>0</v>
      </c>
      <c r="H207" s="585">
        <f t="shared" si="71"/>
        <v>0</v>
      </c>
      <c r="I207" s="474">
        <f t="shared" si="71"/>
        <v>0</v>
      </c>
      <c r="J207" s="75"/>
      <c r="K207" s="1"/>
      <c r="L207" s="1"/>
      <c r="M207" s="1"/>
      <c r="N207" s="81"/>
      <c r="O207" s="81"/>
      <c r="P207" s="541">
        <f t="shared" si="70"/>
        <v>0</v>
      </c>
      <c r="Q207" s="447"/>
      <c r="R207" s="1"/>
      <c r="S207" s="81"/>
      <c r="T207" s="490"/>
      <c r="U207" s="42"/>
      <c r="V207" s="44"/>
    </row>
    <row r="208" spans="1:22" ht="15.75" hidden="1" thickBot="1">
      <c r="B208" s="55"/>
      <c r="C208" s="2"/>
      <c r="D208" s="764" t="s">
        <v>823</v>
      </c>
      <c r="E208" s="764"/>
      <c r="F208" s="406"/>
      <c r="G208" s="406">
        <f t="shared" si="71"/>
        <v>0</v>
      </c>
      <c r="H208" s="582">
        <f t="shared" si="71"/>
        <v>0</v>
      </c>
      <c r="I208" s="471">
        <f t="shared" si="71"/>
        <v>0</v>
      </c>
      <c r="J208" s="75"/>
      <c r="K208" s="1"/>
      <c r="L208" s="1"/>
      <c r="M208" s="1"/>
      <c r="N208" s="81"/>
      <c r="O208" s="81"/>
      <c r="P208" s="541">
        <f t="shared" si="70"/>
        <v>0</v>
      </c>
      <c r="Q208" s="447"/>
      <c r="R208" s="1"/>
      <c r="S208" s="81"/>
      <c r="T208" s="490"/>
      <c r="U208" s="42"/>
      <c r="V208" s="44"/>
    </row>
    <row r="209" spans="1:22" ht="15.75" hidden="1" thickBot="1">
      <c r="B209" s="55"/>
      <c r="C209" s="2"/>
      <c r="D209" s="764" t="s">
        <v>374</v>
      </c>
      <c r="E209" s="764"/>
      <c r="F209" s="406"/>
      <c r="G209" s="406">
        <f t="shared" si="71"/>
        <v>0</v>
      </c>
      <c r="H209" s="582">
        <f t="shared" si="71"/>
        <v>0</v>
      </c>
      <c r="I209" s="471">
        <f t="shared" si="71"/>
        <v>0</v>
      </c>
      <c r="J209" s="75"/>
      <c r="K209" s="1"/>
      <c r="L209" s="1"/>
      <c r="M209" s="1"/>
      <c r="N209" s="81"/>
      <c r="O209" s="81"/>
      <c r="P209" s="541">
        <f t="shared" si="70"/>
        <v>0</v>
      </c>
      <c r="Q209" s="447"/>
      <c r="R209" s="1"/>
      <c r="S209" s="81"/>
      <c r="T209" s="490"/>
      <c r="U209" s="42"/>
      <c r="V209" s="44"/>
    </row>
    <row r="210" spans="1:22" ht="15.75" hidden="1" thickBot="1">
      <c r="B210" s="55"/>
      <c r="C210" s="2"/>
      <c r="D210" s="764" t="s">
        <v>824</v>
      </c>
      <c r="E210" s="764"/>
      <c r="F210" s="406"/>
      <c r="G210" s="406">
        <f t="shared" si="71"/>
        <v>0</v>
      </c>
      <c r="H210" s="582">
        <f t="shared" si="71"/>
        <v>0</v>
      </c>
      <c r="I210" s="471">
        <f t="shared" si="71"/>
        <v>0</v>
      </c>
      <c r="J210" s="75"/>
      <c r="K210" s="1"/>
      <c r="L210" s="1"/>
      <c r="M210" s="1"/>
      <c r="N210" s="81"/>
      <c r="O210" s="81"/>
      <c r="P210" s="541">
        <f t="shared" si="70"/>
        <v>0</v>
      </c>
      <c r="Q210" s="447"/>
      <c r="R210" s="1"/>
      <c r="S210" s="81"/>
      <c r="T210" s="490"/>
      <c r="U210" s="42"/>
      <c r="V210" s="44"/>
    </row>
    <row r="211" spans="1:22" ht="15.75" hidden="1" thickBot="1">
      <c r="B211" s="55"/>
      <c r="C211" s="2"/>
      <c r="D211" s="764" t="s">
        <v>566</v>
      </c>
      <c r="E211" s="764"/>
      <c r="F211" s="406"/>
      <c r="G211" s="406">
        <f t="shared" si="71"/>
        <v>0</v>
      </c>
      <c r="H211" s="582">
        <f t="shared" si="71"/>
        <v>0</v>
      </c>
      <c r="I211" s="471">
        <f t="shared" si="71"/>
        <v>0</v>
      </c>
      <c r="J211" s="75"/>
      <c r="K211" s="1"/>
      <c r="L211" s="1"/>
      <c r="M211" s="1"/>
      <c r="N211" s="81"/>
      <c r="O211" s="81"/>
      <c r="P211" s="541">
        <f t="shared" si="70"/>
        <v>0</v>
      </c>
      <c r="Q211" s="447"/>
      <c r="R211" s="1"/>
      <c r="S211" s="81"/>
      <c r="T211" s="490"/>
      <c r="U211" s="42"/>
      <c r="V211" s="44"/>
    </row>
    <row r="212" spans="1:22" s="18" customFormat="1" ht="15.75" hidden="1" thickBot="1">
      <c r="A212" s="127" t="s">
        <v>278</v>
      </c>
      <c r="B212" s="92" t="s">
        <v>689</v>
      </c>
      <c r="C212" s="769" t="s">
        <v>279</v>
      </c>
      <c r="D212" s="770"/>
      <c r="E212" s="770"/>
      <c r="F212" s="399"/>
      <c r="G212" s="399">
        <f t="shared" si="71"/>
        <v>0</v>
      </c>
      <c r="H212" s="575">
        <f t="shared" si="71"/>
        <v>0</v>
      </c>
      <c r="I212" s="462">
        <f t="shared" si="71"/>
        <v>0</v>
      </c>
      <c r="J212" s="94"/>
      <c r="K212" s="95"/>
      <c r="L212" s="95"/>
      <c r="M212" s="95"/>
      <c r="N212" s="98"/>
      <c r="O212" s="98"/>
      <c r="P212" s="539">
        <f t="shared" si="70"/>
        <v>0</v>
      </c>
      <c r="Q212" s="445"/>
      <c r="R212" s="95"/>
      <c r="S212" s="98"/>
      <c r="T212" s="489"/>
      <c r="U212" s="97"/>
      <c r="V212" s="99"/>
    </row>
    <row r="213" spans="1:22" s="18" customFormat="1" ht="15.75" hidden="1" thickBot="1">
      <c r="A213" s="127" t="s">
        <v>280</v>
      </c>
      <c r="B213" s="92" t="s">
        <v>690</v>
      </c>
      <c r="C213" s="769" t="s">
        <v>281</v>
      </c>
      <c r="D213" s="770"/>
      <c r="E213" s="770"/>
      <c r="F213" s="399"/>
      <c r="G213" s="399">
        <f t="shared" si="71"/>
        <v>0</v>
      </c>
      <c r="H213" s="575">
        <f t="shared" si="71"/>
        <v>0</v>
      </c>
      <c r="I213" s="462">
        <f t="shared" si="71"/>
        <v>0</v>
      </c>
      <c r="J213" s="94"/>
      <c r="K213" s="95"/>
      <c r="L213" s="95"/>
      <c r="M213" s="95"/>
      <c r="N213" s="98"/>
      <c r="O213" s="98"/>
      <c r="P213" s="539">
        <f t="shared" si="70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72">J215+J216+J217+J218+J219+J220+J221+J222+J223+J224</f>
        <v>0</v>
      </c>
      <c r="K214" s="95">
        <f t="shared" si="72"/>
        <v>0</v>
      </c>
      <c r="L214" s="95">
        <f t="shared" si="72"/>
        <v>0</v>
      </c>
      <c r="M214" s="95">
        <f t="shared" si="72"/>
        <v>0</v>
      </c>
      <c r="N214" s="98">
        <f t="shared" si="72"/>
        <v>0</v>
      </c>
      <c r="O214" s="98">
        <f t="shared" si="72"/>
        <v>0</v>
      </c>
      <c r="P214" s="539">
        <f t="shared" si="70"/>
        <v>0</v>
      </c>
      <c r="Q214" s="445">
        <f t="shared" si="72"/>
        <v>0</v>
      </c>
      <c r="R214" s="95">
        <f t="shared" si="72"/>
        <v>0</v>
      </c>
      <c r="S214" s="98">
        <f t="shared" si="72"/>
        <v>0</v>
      </c>
      <c r="T214" s="489">
        <f t="shared" si="72"/>
        <v>0</v>
      </c>
      <c r="U214" s="97">
        <f t="shared" si="72"/>
        <v>0</v>
      </c>
      <c r="V214" s="99">
        <f t="shared" si="72"/>
        <v>0</v>
      </c>
    </row>
    <row r="215" spans="1:22" ht="15.75" hidden="1" thickBot="1">
      <c r="B215" s="55"/>
      <c r="C215" s="2"/>
      <c r="D215" s="764" t="s">
        <v>376</v>
      </c>
      <c r="E215" s="764"/>
      <c r="F215" s="406"/>
      <c r="G215" s="406">
        <f t="shared" ref="G215:I224" si="73">SUM(H215:T215)</f>
        <v>0</v>
      </c>
      <c r="H215" s="582">
        <f t="shared" si="73"/>
        <v>0</v>
      </c>
      <c r="I215" s="471">
        <f t="shared" si="73"/>
        <v>0</v>
      </c>
      <c r="J215" s="75"/>
      <c r="K215" s="1"/>
      <c r="L215" s="1"/>
      <c r="M215" s="1"/>
      <c r="N215" s="81"/>
      <c r="O215" s="81"/>
      <c r="P215" s="541">
        <f t="shared" si="70"/>
        <v>0</v>
      </c>
      <c r="Q215" s="447"/>
      <c r="R215" s="1"/>
      <c r="S215" s="81"/>
      <c r="T215" s="490"/>
      <c r="U215" s="42"/>
      <c r="V215" s="44"/>
    </row>
    <row r="216" spans="1:22" ht="15.75" hidden="1" thickBot="1">
      <c r="B216" s="55"/>
      <c r="C216" s="2"/>
      <c r="D216" s="764" t="s">
        <v>377</v>
      </c>
      <c r="E216" s="764"/>
      <c r="F216" s="406"/>
      <c r="G216" s="406">
        <f t="shared" si="73"/>
        <v>0</v>
      </c>
      <c r="H216" s="582">
        <f t="shared" si="73"/>
        <v>0</v>
      </c>
      <c r="I216" s="471">
        <f t="shared" si="73"/>
        <v>0</v>
      </c>
      <c r="J216" s="75"/>
      <c r="K216" s="1"/>
      <c r="L216" s="1"/>
      <c r="M216" s="1"/>
      <c r="N216" s="81"/>
      <c r="O216" s="81"/>
      <c r="P216" s="541">
        <f t="shared" si="70"/>
        <v>0</v>
      </c>
      <c r="Q216" s="447"/>
      <c r="R216" s="1"/>
      <c r="S216" s="81"/>
      <c r="T216" s="490"/>
      <c r="U216" s="42"/>
      <c r="V216" s="44"/>
    </row>
    <row r="217" spans="1:22" ht="15.75" hidden="1" thickBot="1">
      <c r="B217" s="55"/>
      <c r="C217" s="2"/>
      <c r="D217" s="764" t="s">
        <v>378</v>
      </c>
      <c r="E217" s="764"/>
      <c r="F217" s="406"/>
      <c r="G217" s="406">
        <f t="shared" si="73"/>
        <v>0</v>
      </c>
      <c r="H217" s="582">
        <f t="shared" si="73"/>
        <v>0</v>
      </c>
      <c r="I217" s="471">
        <f t="shared" si="73"/>
        <v>0</v>
      </c>
      <c r="J217" s="75"/>
      <c r="K217" s="1"/>
      <c r="L217" s="1"/>
      <c r="M217" s="1"/>
      <c r="N217" s="81"/>
      <c r="O217" s="81"/>
      <c r="P217" s="541">
        <f t="shared" si="70"/>
        <v>0</v>
      </c>
      <c r="Q217" s="447"/>
      <c r="R217" s="1"/>
      <c r="S217" s="81"/>
      <c r="T217" s="490"/>
      <c r="U217" s="42"/>
      <c r="V217" s="44"/>
    </row>
    <row r="218" spans="1:22" ht="15.75" hidden="1" thickBot="1">
      <c r="B218" s="55"/>
      <c r="C218" s="2"/>
      <c r="D218" s="764" t="s">
        <v>379</v>
      </c>
      <c r="E218" s="764"/>
      <c r="F218" s="406"/>
      <c r="G218" s="406">
        <f t="shared" si="73"/>
        <v>0</v>
      </c>
      <c r="H218" s="582">
        <f t="shared" si="73"/>
        <v>0</v>
      </c>
      <c r="I218" s="471">
        <f t="shared" si="73"/>
        <v>0</v>
      </c>
      <c r="J218" s="75"/>
      <c r="K218" s="1"/>
      <c r="L218" s="1"/>
      <c r="M218" s="1"/>
      <c r="N218" s="81"/>
      <c r="O218" s="81"/>
      <c r="P218" s="541">
        <f t="shared" si="70"/>
        <v>0</v>
      </c>
      <c r="Q218" s="447"/>
      <c r="R218" s="1"/>
      <c r="S218" s="81"/>
      <c r="T218" s="490"/>
      <c r="U218" s="42"/>
      <c r="V218" s="44"/>
    </row>
    <row r="219" spans="1:22" ht="15.75" hidden="1" thickBot="1">
      <c r="B219" s="55"/>
      <c r="C219" s="2"/>
      <c r="D219" s="764" t="s">
        <v>380</v>
      </c>
      <c r="E219" s="764"/>
      <c r="F219" s="406"/>
      <c r="G219" s="406">
        <f t="shared" si="73"/>
        <v>0</v>
      </c>
      <c r="H219" s="582">
        <f t="shared" si="73"/>
        <v>0</v>
      </c>
      <c r="I219" s="471">
        <f t="shared" si="73"/>
        <v>0</v>
      </c>
      <c r="J219" s="75"/>
      <c r="K219" s="1"/>
      <c r="L219" s="1"/>
      <c r="M219" s="1"/>
      <c r="N219" s="81"/>
      <c r="O219" s="81"/>
      <c r="P219" s="541">
        <f t="shared" si="70"/>
        <v>0</v>
      </c>
      <c r="Q219" s="447"/>
      <c r="R219" s="1"/>
      <c r="S219" s="81"/>
      <c r="T219" s="490"/>
      <c r="U219" s="42"/>
      <c r="V219" s="44"/>
    </row>
    <row r="220" spans="1:22" ht="25.5" hidden="1" customHeight="1">
      <c r="B220" s="55"/>
      <c r="C220" s="2"/>
      <c r="D220" s="735" t="s">
        <v>538</v>
      </c>
      <c r="E220" s="735"/>
      <c r="F220" s="409"/>
      <c r="G220" s="409">
        <f t="shared" si="73"/>
        <v>0</v>
      </c>
      <c r="H220" s="585">
        <f t="shared" si="73"/>
        <v>0</v>
      </c>
      <c r="I220" s="474">
        <f t="shared" si="73"/>
        <v>0</v>
      </c>
      <c r="J220" s="75"/>
      <c r="K220" s="1"/>
      <c r="L220" s="1"/>
      <c r="M220" s="1"/>
      <c r="N220" s="81"/>
      <c r="O220" s="81"/>
      <c r="P220" s="541">
        <f t="shared" si="70"/>
        <v>0</v>
      </c>
      <c r="Q220" s="447"/>
      <c r="R220" s="1"/>
      <c r="S220" s="81"/>
      <c r="T220" s="490"/>
      <c r="U220" s="42"/>
      <c r="V220" s="44"/>
    </row>
    <row r="221" spans="1:22" ht="25.5" hidden="1" customHeight="1">
      <c r="B221" s="55"/>
      <c r="C221" s="2"/>
      <c r="D221" s="735" t="s">
        <v>541</v>
      </c>
      <c r="E221" s="735"/>
      <c r="F221" s="409"/>
      <c r="G221" s="409">
        <f t="shared" si="73"/>
        <v>0</v>
      </c>
      <c r="H221" s="585">
        <f t="shared" si="73"/>
        <v>0</v>
      </c>
      <c r="I221" s="474">
        <f t="shared" si="73"/>
        <v>0</v>
      </c>
      <c r="J221" s="75"/>
      <c r="K221" s="1"/>
      <c r="L221" s="1"/>
      <c r="M221" s="1"/>
      <c r="N221" s="81"/>
      <c r="O221" s="81"/>
      <c r="P221" s="541">
        <f t="shared" si="70"/>
        <v>0</v>
      </c>
      <c r="Q221" s="447"/>
      <c r="R221" s="1"/>
      <c r="S221" s="81"/>
      <c r="T221" s="490"/>
      <c r="U221" s="42"/>
      <c r="V221" s="44"/>
    </row>
    <row r="222" spans="1:22" ht="15.75" hidden="1" thickBot="1">
      <c r="B222" s="55"/>
      <c r="C222" s="2"/>
      <c r="D222" s="764" t="s">
        <v>381</v>
      </c>
      <c r="E222" s="764"/>
      <c r="F222" s="406"/>
      <c r="G222" s="406">
        <f t="shared" si="73"/>
        <v>0</v>
      </c>
      <c r="H222" s="582">
        <f t="shared" si="73"/>
        <v>0</v>
      </c>
      <c r="I222" s="471">
        <f t="shared" si="73"/>
        <v>0</v>
      </c>
      <c r="J222" s="75"/>
      <c r="K222" s="1"/>
      <c r="L222" s="1"/>
      <c r="M222" s="1"/>
      <c r="N222" s="81"/>
      <c r="O222" s="81"/>
      <c r="P222" s="541">
        <f t="shared" si="70"/>
        <v>0</v>
      </c>
      <c r="Q222" s="447"/>
      <c r="R222" s="1"/>
      <c r="S222" s="81"/>
      <c r="T222" s="490"/>
      <c r="U222" s="42"/>
      <c r="V222" s="44"/>
    </row>
    <row r="223" spans="1:22" ht="15.75" hidden="1" thickBot="1">
      <c r="B223" s="55"/>
      <c r="C223" s="2"/>
      <c r="D223" s="764" t="s">
        <v>382</v>
      </c>
      <c r="E223" s="764"/>
      <c r="F223" s="406"/>
      <c r="G223" s="406">
        <f t="shared" si="73"/>
        <v>0</v>
      </c>
      <c r="H223" s="582">
        <f t="shared" si="73"/>
        <v>0</v>
      </c>
      <c r="I223" s="471">
        <f t="shared" si="73"/>
        <v>0</v>
      </c>
      <c r="J223" s="75"/>
      <c r="K223" s="1"/>
      <c r="L223" s="1"/>
      <c r="M223" s="1"/>
      <c r="N223" s="81"/>
      <c r="O223" s="81"/>
      <c r="P223" s="541">
        <f t="shared" si="70"/>
        <v>0</v>
      </c>
      <c r="Q223" s="447"/>
      <c r="R223" s="1"/>
      <c r="S223" s="81"/>
      <c r="T223" s="490"/>
      <c r="U223" s="42"/>
      <c r="V223" s="44"/>
    </row>
    <row r="224" spans="1:22" ht="15.75" hidden="1" thickBot="1">
      <c r="B224" s="57"/>
      <c r="C224" s="20"/>
      <c r="D224" s="772" t="s">
        <v>567</v>
      </c>
      <c r="E224" s="772"/>
      <c r="F224" s="417"/>
      <c r="G224" s="417">
        <f t="shared" si="73"/>
        <v>0</v>
      </c>
      <c r="H224" s="593">
        <f t="shared" si="73"/>
        <v>0</v>
      </c>
      <c r="I224" s="482">
        <f t="shared" si="73"/>
        <v>0</v>
      </c>
      <c r="J224" s="75"/>
      <c r="K224" s="1"/>
      <c r="L224" s="1"/>
      <c r="M224" s="1"/>
      <c r="N224" s="81"/>
      <c r="O224" s="81"/>
      <c r="P224" s="541">
        <f t="shared" si="70"/>
        <v>0</v>
      </c>
      <c r="Q224" s="447"/>
      <c r="R224" s="1"/>
      <c r="S224" s="81"/>
      <c r="T224" s="490"/>
      <c r="U224" s="42"/>
      <c r="V224" s="44"/>
    </row>
    <row r="225" spans="1:22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74">J226+J247+J253+J254</f>
        <v>0</v>
      </c>
      <c r="K225" s="87">
        <f t="shared" si="74"/>
        <v>0</v>
      </c>
      <c r="L225" s="87">
        <f t="shared" si="74"/>
        <v>0</v>
      </c>
      <c r="M225" s="87">
        <f t="shared" si="74"/>
        <v>0</v>
      </c>
      <c r="N225" s="90">
        <f t="shared" si="74"/>
        <v>0</v>
      </c>
      <c r="O225" s="90">
        <f t="shared" si="74"/>
        <v>0</v>
      </c>
      <c r="P225" s="536">
        <f t="shared" si="70"/>
        <v>0</v>
      </c>
      <c r="Q225" s="442">
        <f t="shared" si="74"/>
        <v>0</v>
      </c>
      <c r="R225" s="87">
        <f t="shared" si="74"/>
        <v>0</v>
      </c>
      <c r="S225" s="90">
        <f t="shared" si="74"/>
        <v>0</v>
      </c>
      <c r="T225" s="486">
        <f t="shared" si="74"/>
        <v>0</v>
      </c>
      <c r="U225" s="89">
        <f t="shared" si="74"/>
        <v>0</v>
      </c>
      <c r="V225" s="91">
        <f t="shared" si="74"/>
        <v>0</v>
      </c>
    </row>
    <row r="226" spans="1:22" ht="15.75" hidden="1" thickBot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75">J227+J231+J238+J239+J240+J241+J242+J243+J244</f>
        <v>0</v>
      </c>
      <c r="K226" s="119">
        <f t="shared" si="75"/>
        <v>0</v>
      </c>
      <c r="L226" s="119">
        <f t="shared" si="75"/>
        <v>0</v>
      </c>
      <c r="M226" s="119">
        <f t="shared" si="75"/>
        <v>0</v>
      </c>
      <c r="N226" s="122">
        <f t="shared" si="75"/>
        <v>0</v>
      </c>
      <c r="O226" s="122">
        <f t="shared" si="75"/>
        <v>0</v>
      </c>
      <c r="P226" s="537">
        <f t="shared" si="70"/>
        <v>0</v>
      </c>
      <c r="Q226" s="443">
        <f t="shared" si="75"/>
        <v>0</v>
      </c>
      <c r="R226" s="119">
        <f t="shared" si="75"/>
        <v>0</v>
      </c>
      <c r="S226" s="122">
        <f t="shared" si="75"/>
        <v>0</v>
      </c>
      <c r="T226" s="487">
        <f t="shared" si="75"/>
        <v>0</v>
      </c>
      <c r="U226" s="121">
        <f t="shared" si="75"/>
        <v>0</v>
      </c>
      <c r="V226" s="123">
        <f t="shared" si="75"/>
        <v>0</v>
      </c>
    </row>
    <row r="227" spans="1:22" s="18" customFormat="1" ht="15.75" hidden="1" thickBot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76">J228+J229+J230</f>
        <v>0</v>
      </c>
      <c r="K227" s="13">
        <f t="shared" si="76"/>
        <v>0</v>
      </c>
      <c r="L227" s="13">
        <f t="shared" si="76"/>
        <v>0</v>
      </c>
      <c r="M227" s="13">
        <f t="shared" si="76"/>
        <v>0</v>
      </c>
      <c r="N227" s="82">
        <f t="shared" si="76"/>
        <v>0</v>
      </c>
      <c r="O227" s="82">
        <f t="shared" si="76"/>
        <v>0</v>
      </c>
      <c r="P227" s="540">
        <f t="shared" si="70"/>
        <v>0</v>
      </c>
      <c r="Q227" s="446">
        <f t="shared" si="76"/>
        <v>0</v>
      </c>
      <c r="R227" s="13">
        <f t="shared" si="76"/>
        <v>0</v>
      </c>
      <c r="S227" s="82">
        <f t="shared" si="76"/>
        <v>0</v>
      </c>
      <c r="T227" s="488">
        <f t="shared" si="76"/>
        <v>0</v>
      </c>
      <c r="U227" s="43">
        <f t="shared" si="76"/>
        <v>0</v>
      </c>
      <c r="V227" s="45">
        <f t="shared" si="76"/>
        <v>0</v>
      </c>
    </row>
    <row r="228" spans="1:22" s="209" customFormat="1" ht="15.75" hidden="1" thickBot="1">
      <c r="A228" s="127" t="s">
        <v>288</v>
      </c>
      <c r="B228" s="189" t="s">
        <v>694</v>
      </c>
      <c r="C228" s="240"/>
      <c r="D228" s="803" t="s">
        <v>706</v>
      </c>
      <c r="E228" s="803"/>
      <c r="F228" s="418"/>
      <c r="G228" s="418">
        <f t="shared" ref="G228:I230" si="77">SUM(H228:T228)</f>
        <v>0</v>
      </c>
      <c r="H228" s="594">
        <f t="shared" si="77"/>
        <v>0</v>
      </c>
      <c r="I228" s="469">
        <f t="shared" si="77"/>
        <v>0</v>
      </c>
      <c r="J228" s="199"/>
      <c r="K228" s="193"/>
      <c r="L228" s="193"/>
      <c r="M228" s="193"/>
      <c r="N228" s="194"/>
      <c r="O228" s="194"/>
      <c r="P228" s="538">
        <f t="shared" si="70"/>
        <v>0</v>
      </c>
      <c r="Q228" s="444"/>
      <c r="R228" s="193"/>
      <c r="S228" s="194"/>
      <c r="T228" s="492"/>
      <c r="U228" s="192"/>
      <c r="V228" s="195"/>
    </row>
    <row r="229" spans="1:22" s="209" customFormat="1" ht="15.75" hidden="1" thickBot="1">
      <c r="A229" s="127" t="s">
        <v>289</v>
      </c>
      <c r="B229" s="189" t="s">
        <v>695</v>
      </c>
      <c r="C229" s="198"/>
      <c r="D229" s="780" t="s">
        <v>707</v>
      </c>
      <c r="E229" s="780"/>
      <c r="F229" s="398"/>
      <c r="G229" s="398">
        <f t="shared" si="77"/>
        <v>0</v>
      </c>
      <c r="H229" s="574">
        <f t="shared" si="77"/>
        <v>0</v>
      </c>
      <c r="I229" s="461">
        <f t="shared" si="77"/>
        <v>0</v>
      </c>
      <c r="J229" s="199"/>
      <c r="K229" s="193"/>
      <c r="L229" s="193"/>
      <c r="M229" s="193"/>
      <c r="N229" s="194"/>
      <c r="O229" s="194"/>
      <c r="P229" s="538">
        <f t="shared" si="70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>
      <c r="A230" s="127" t="s">
        <v>290</v>
      </c>
      <c r="B230" s="189" t="s">
        <v>696</v>
      </c>
      <c r="C230" s="198"/>
      <c r="D230" s="780" t="s">
        <v>708</v>
      </c>
      <c r="E230" s="780"/>
      <c r="F230" s="398"/>
      <c r="G230" s="398">
        <f t="shared" si="77"/>
        <v>0</v>
      </c>
      <c r="H230" s="574">
        <f t="shared" si="77"/>
        <v>0</v>
      </c>
      <c r="I230" s="461">
        <f t="shared" si="77"/>
        <v>0</v>
      </c>
      <c r="J230" s="199"/>
      <c r="K230" s="193"/>
      <c r="L230" s="193"/>
      <c r="M230" s="193"/>
      <c r="N230" s="194"/>
      <c r="O230" s="194"/>
      <c r="P230" s="538">
        <f t="shared" si="70"/>
        <v>0</v>
      </c>
      <c r="Q230" s="444"/>
      <c r="R230" s="193"/>
      <c r="S230" s="194"/>
      <c r="T230" s="492"/>
      <c r="U230" s="192"/>
      <c r="V230" s="195"/>
    </row>
    <row r="231" spans="1:22" s="18" customFormat="1" ht="15.75" hidden="1" thickBot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78">J232+J233+J234+J235+J236+J237</f>
        <v>0</v>
      </c>
      <c r="K231" s="13">
        <f t="shared" si="78"/>
        <v>0</v>
      </c>
      <c r="L231" s="13">
        <f t="shared" si="78"/>
        <v>0</v>
      </c>
      <c r="M231" s="13">
        <f t="shared" si="78"/>
        <v>0</v>
      </c>
      <c r="N231" s="82">
        <f t="shared" si="78"/>
        <v>0</v>
      </c>
      <c r="O231" s="82">
        <f t="shared" si="78"/>
        <v>0</v>
      </c>
      <c r="P231" s="540">
        <f t="shared" si="70"/>
        <v>0</v>
      </c>
      <c r="Q231" s="446">
        <f t="shared" si="78"/>
        <v>0</v>
      </c>
      <c r="R231" s="13">
        <f t="shared" si="78"/>
        <v>0</v>
      </c>
      <c r="S231" s="82">
        <f t="shared" si="78"/>
        <v>0</v>
      </c>
      <c r="T231" s="488">
        <f t="shared" si="78"/>
        <v>0</v>
      </c>
      <c r="U231" s="43">
        <f t="shared" si="78"/>
        <v>0</v>
      </c>
      <c r="V231" s="45">
        <f t="shared" si="78"/>
        <v>0</v>
      </c>
    </row>
    <row r="232" spans="1:22" s="209" customFormat="1" ht="15.75" hidden="1" thickBot="1">
      <c r="A232" s="127" t="s">
        <v>292</v>
      </c>
      <c r="B232" s="189" t="s">
        <v>698</v>
      </c>
      <c r="C232" s="198"/>
      <c r="D232" s="780" t="s">
        <v>383</v>
      </c>
      <c r="E232" s="780"/>
      <c r="F232" s="398"/>
      <c r="G232" s="398">
        <f t="shared" ref="G232:I243" si="79">SUM(H232:T232)</f>
        <v>0</v>
      </c>
      <c r="H232" s="574">
        <f t="shared" si="79"/>
        <v>0</v>
      </c>
      <c r="I232" s="461">
        <f t="shared" si="79"/>
        <v>0</v>
      </c>
      <c r="J232" s="199"/>
      <c r="K232" s="193"/>
      <c r="L232" s="193"/>
      <c r="M232" s="193"/>
      <c r="N232" s="194"/>
      <c r="O232" s="194"/>
      <c r="P232" s="538">
        <f t="shared" si="70"/>
        <v>0</v>
      </c>
      <c r="Q232" s="444"/>
      <c r="R232" s="193"/>
      <c r="S232" s="194"/>
      <c r="T232" s="492"/>
      <c r="U232" s="192"/>
      <c r="V232" s="195"/>
    </row>
    <row r="233" spans="1:22" s="209" customFormat="1" ht="15.75" hidden="1" thickBot="1">
      <c r="A233" s="127" t="s">
        <v>293</v>
      </c>
      <c r="B233" s="189" t="s">
        <v>699</v>
      </c>
      <c r="C233" s="198"/>
      <c r="D233" s="780" t="s">
        <v>384</v>
      </c>
      <c r="E233" s="780"/>
      <c r="F233" s="398"/>
      <c r="G233" s="398">
        <f t="shared" si="79"/>
        <v>0</v>
      </c>
      <c r="H233" s="574">
        <f t="shared" si="79"/>
        <v>0</v>
      </c>
      <c r="I233" s="461">
        <f t="shared" si="79"/>
        <v>0</v>
      </c>
      <c r="J233" s="199"/>
      <c r="K233" s="193"/>
      <c r="L233" s="193"/>
      <c r="M233" s="193"/>
      <c r="N233" s="194"/>
      <c r="O233" s="194"/>
      <c r="P233" s="538">
        <f t="shared" si="70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>
      <c r="A234" s="127" t="s">
        <v>880</v>
      </c>
      <c r="B234" s="189" t="s">
        <v>881</v>
      </c>
      <c r="C234" s="198"/>
      <c r="D234" s="780" t="s">
        <v>882</v>
      </c>
      <c r="E234" s="780"/>
      <c r="F234" s="398"/>
      <c r="G234" s="398">
        <f t="shared" si="79"/>
        <v>0</v>
      </c>
      <c r="H234" s="574">
        <f t="shared" si="79"/>
        <v>0</v>
      </c>
      <c r="I234" s="461">
        <f t="shared" si="79"/>
        <v>0</v>
      </c>
      <c r="J234" s="199"/>
      <c r="K234" s="193"/>
      <c r="L234" s="193"/>
      <c r="M234" s="193"/>
      <c r="N234" s="194"/>
      <c r="O234" s="194"/>
      <c r="P234" s="538">
        <f t="shared" si="70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>
      <c r="A235" s="127" t="s">
        <v>294</v>
      </c>
      <c r="B235" s="189" t="s">
        <v>700</v>
      </c>
      <c r="C235" s="198"/>
      <c r="D235" s="780" t="s">
        <v>295</v>
      </c>
      <c r="E235" s="780"/>
      <c r="F235" s="398"/>
      <c r="G235" s="398">
        <f t="shared" si="79"/>
        <v>0</v>
      </c>
      <c r="H235" s="574">
        <f t="shared" si="79"/>
        <v>0</v>
      </c>
      <c r="I235" s="461">
        <f t="shared" si="79"/>
        <v>0</v>
      </c>
      <c r="J235" s="199"/>
      <c r="K235" s="193"/>
      <c r="L235" s="193"/>
      <c r="M235" s="193"/>
      <c r="N235" s="194"/>
      <c r="O235" s="194"/>
      <c r="P235" s="538">
        <f t="shared" si="70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>
      <c r="A236" s="127" t="s">
        <v>296</v>
      </c>
      <c r="B236" s="189" t="s">
        <v>701</v>
      </c>
      <c r="C236" s="198"/>
      <c r="D236" s="780" t="s">
        <v>297</v>
      </c>
      <c r="E236" s="780"/>
      <c r="F236" s="398"/>
      <c r="G236" s="398">
        <f t="shared" si="79"/>
        <v>0</v>
      </c>
      <c r="H236" s="574">
        <f t="shared" si="79"/>
        <v>0</v>
      </c>
      <c r="I236" s="461">
        <f t="shared" si="79"/>
        <v>0</v>
      </c>
      <c r="J236" s="199"/>
      <c r="K236" s="193"/>
      <c r="L236" s="193"/>
      <c r="M236" s="193"/>
      <c r="N236" s="194"/>
      <c r="O236" s="194"/>
      <c r="P236" s="538">
        <f t="shared" si="70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>
      <c r="A237" s="127" t="s">
        <v>883</v>
      </c>
      <c r="B237" s="189" t="s">
        <v>884</v>
      </c>
      <c r="C237" s="198"/>
      <c r="D237" s="780" t="s">
        <v>885</v>
      </c>
      <c r="E237" s="780"/>
      <c r="F237" s="398"/>
      <c r="G237" s="398">
        <f t="shared" si="79"/>
        <v>0</v>
      </c>
      <c r="H237" s="574">
        <f t="shared" si="79"/>
        <v>0</v>
      </c>
      <c r="I237" s="461">
        <f t="shared" si="79"/>
        <v>0</v>
      </c>
      <c r="J237" s="199"/>
      <c r="K237" s="193"/>
      <c r="L237" s="193"/>
      <c r="M237" s="193"/>
      <c r="N237" s="194"/>
      <c r="O237" s="194"/>
      <c r="P237" s="538">
        <f t="shared" si="70"/>
        <v>0</v>
      </c>
      <c r="Q237" s="444"/>
      <c r="R237" s="193"/>
      <c r="S237" s="194"/>
      <c r="T237" s="492"/>
      <c r="U237" s="192"/>
      <c r="V237" s="195"/>
    </row>
    <row r="238" spans="1:22" s="41" customFormat="1" ht="15.75" hidden="1" thickBot="1">
      <c r="A238" s="127" t="s">
        <v>886</v>
      </c>
      <c r="B238" s="53" t="s">
        <v>887</v>
      </c>
      <c r="C238" s="799" t="s">
        <v>888</v>
      </c>
      <c r="D238" s="800"/>
      <c r="E238" s="800"/>
      <c r="F238" s="400"/>
      <c r="G238" s="400">
        <f t="shared" si="79"/>
        <v>0</v>
      </c>
      <c r="H238" s="576">
        <f t="shared" si="79"/>
        <v>0</v>
      </c>
      <c r="I238" s="463">
        <f t="shared" si="79"/>
        <v>0</v>
      </c>
      <c r="J238" s="77"/>
      <c r="K238" s="13"/>
      <c r="L238" s="13"/>
      <c r="M238" s="13"/>
      <c r="N238" s="82"/>
      <c r="O238" s="82"/>
      <c r="P238" s="540">
        <f t="shared" si="70"/>
        <v>0</v>
      </c>
      <c r="Q238" s="446"/>
      <c r="R238" s="13"/>
      <c r="S238" s="82"/>
      <c r="T238" s="488"/>
      <c r="U238" s="43"/>
      <c r="V238" s="45"/>
    </row>
    <row r="239" spans="1:22" s="41" customFormat="1" ht="15.75" hidden="1" thickBot="1">
      <c r="A239" s="127" t="s">
        <v>298</v>
      </c>
      <c r="B239" s="53" t="s">
        <v>702</v>
      </c>
      <c r="C239" s="799" t="s">
        <v>299</v>
      </c>
      <c r="D239" s="800"/>
      <c r="E239" s="800"/>
      <c r="F239" s="400"/>
      <c r="G239" s="400">
        <f t="shared" si="79"/>
        <v>0</v>
      </c>
      <c r="H239" s="576">
        <f t="shared" si="79"/>
        <v>0</v>
      </c>
      <c r="I239" s="463">
        <f t="shared" si="79"/>
        <v>0</v>
      </c>
      <c r="J239" s="77"/>
      <c r="K239" s="13"/>
      <c r="L239" s="13"/>
      <c r="M239" s="13"/>
      <c r="N239" s="82"/>
      <c r="O239" s="82"/>
      <c r="P239" s="540">
        <f t="shared" si="70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>
      <c r="A240" s="127" t="s">
        <v>300</v>
      </c>
      <c r="B240" s="53" t="s">
        <v>703</v>
      </c>
      <c r="C240" s="799" t="s">
        <v>889</v>
      </c>
      <c r="D240" s="800"/>
      <c r="E240" s="800"/>
      <c r="F240" s="400"/>
      <c r="G240" s="400">
        <f t="shared" si="79"/>
        <v>0</v>
      </c>
      <c r="H240" s="576">
        <f t="shared" si="79"/>
        <v>0</v>
      </c>
      <c r="I240" s="463">
        <f t="shared" si="79"/>
        <v>0</v>
      </c>
      <c r="J240" s="77"/>
      <c r="K240" s="13"/>
      <c r="L240" s="13"/>
      <c r="M240" s="13"/>
      <c r="N240" s="82"/>
      <c r="O240" s="82"/>
      <c r="P240" s="540">
        <f t="shared" si="70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>
      <c r="A241" s="127" t="s">
        <v>301</v>
      </c>
      <c r="B241" s="53" t="s">
        <v>704</v>
      </c>
      <c r="C241" s="799" t="s">
        <v>890</v>
      </c>
      <c r="D241" s="800"/>
      <c r="E241" s="800"/>
      <c r="F241" s="400"/>
      <c r="G241" s="400">
        <f t="shared" si="79"/>
        <v>0</v>
      </c>
      <c r="H241" s="576">
        <f t="shared" si="79"/>
        <v>0</v>
      </c>
      <c r="I241" s="463">
        <f t="shared" si="79"/>
        <v>0</v>
      </c>
      <c r="J241" s="77"/>
      <c r="K241" s="13"/>
      <c r="L241" s="13"/>
      <c r="M241" s="13"/>
      <c r="N241" s="82"/>
      <c r="O241" s="82"/>
      <c r="P241" s="540">
        <f t="shared" si="70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>
      <c r="A242" s="127" t="s">
        <v>302</v>
      </c>
      <c r="B242" s="53" t="s">
        <v>705</v>
      </c>
      <c r="C242" s="799" t="s">
        <v>303</v>
      </c>
      <c r="D242" s="800"/>
      <c r="E242" s="800"/>
      <c r="F242" s="400"/>
      <c r="G242" s="400">
        <f t="shared" si="79"/>
        <v>0</v>
      </c>
      <c r="H242" s="576">
        <f t="shared" si="79"/>
        <v>0</v>
      </c>
      <c r="I242" s="463">
        <f t="shared" si="79"/>
        <v>0</v>
      </c>
      <c r="J242" s="77"/>
      <c r="K242" s="13"/>
      <c r="L242" s="13"/>
      <c r="M242" s="13"/>
      <c r="N242" s="82"/>
      <c r="O242" s="82"/>
      <c r="P242" s="540">
        <f t="shared" si="70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>
      <c r="A243" s="127" t="s">
        <v>891</v>
      </c>
      <c r="B243" s="53" t="s">
        <v>892</v>
      </c>
      <c r="C243" s="799" t="s">
        <v>894</v>
      </c>
      <c r="D243" s="800"/>
      <c r="E243" s="800"/>
      <c r="F243" s="400"/>
      <c r="G243" s="400">
        <f t="shared" si="79"/>
        <v>0</v>
      </c>
      <c r="H243" s="576">
        <f t="shared" si="79"/>
        <v>0</v>
      </c>
      <c r="I243" s="463">
        <f t="shared" si="79"/>
        <v>0</v>
      </c>
      <c r="J243" s="77"/>
      <c r="K243" s="13"/>
      <c r="L243" s="13"/>
      <c r="M243" s="13"/>
      <c r="N243" s="82"/>
      <c r="O243" s="82"/>
      <c r="P243" s="540">
        <f t="shared" si="70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80">J245+J246</f>
        <v>0</v>
      </c>
      <c r="K244" s="13">
        <f t="shared" si="80"/>
        <v>0</v>
      </c>
      <c r="L244" s="13">
        <f t="shared" si="80"/>
        <v>0</v>
      </c>
      <c r="M244" s="13">
        <f t="shared" si="80"/>
        <v>0</v>
      </c>
      <c r="N244" s="82">
        <f t="shared" si="80"/>
        <v>0</v>
      </c>
      <c r="O244" s="82">
        <f t="shared" si="80"/>
        <v>0</v>
      </c>
      <c r="P244" s="540">
        <f t="shared" si="70"/>
        <v>0</v>
      </c>
      <c r="Q244" s="446">
        <f t="shared" si="80"/>
        <v>0</v>
      </c>
      <c r="R244" s="13">
        <f t="shared" si="80"/>
        <v>0</v>
      </c>
      <c r="S244" s="82">
        <f t="shared" si="80"/>
        <v>0</v>
      </c>
      <c r="T244" s="488">
        <f t="shared" si="80"/>
        <v>0</v>
      </c>
      <c r="U244" s="43">
        <f t="shared" si="80"/>
        <v>0</v>
      </c>
      <c r="V244" s="45">
        <f t="shared" si="80"/>
        <v>0</v>
      </c>
    </row>
    <row r="245" spans="1:22" s="209" customFormat="1" ht="15.75" hidden="1" thickBot="1">
      <c r="A245" s="127" t="s">
        <v>897</v>
      </c>
      <c r="B245" s="189" t="s">
        <v>896</v>
      </c>
      <c r="C245" s="198"/>
      <c r="D245" s="780" t="s">
        <v>900</v>
      </c>
      <c r="E245" s="780"/>
      <c r="F245" s="398"/>
      <c r="G245" s="398">
        <f t="shared" ref="G245:I246" si="81">SUM(H245:T245)</f>
        <v>0</v>
      </c>
      <c r="H245" s="574">
        <f t="shared" si="81"/>
        <v>0</v>
      </c>
      <c r="I245" s="461">
        <f t="shared" si="81"/>
        <v>0</v>
      </c>
      <c r="J245" s="199"/>
      <c r="K245" s="193"/>
      <c r="L245" s="193"/>
      <c r="M245" s="193"/>
      <c r="N245" s="194"/>
      <c r="O245" s="194"/>
      <c r="P245" s="538">
        <f t="shared" si="70"/>
        <v>0</v>
      </c>
      <c r="Q245" s="444"/>
      <c r="R245" s="193"/>
      <c r="S245" s="194"/>
      <c r="T245" s="492"/>
      <c r="U245" s="192"/>
      <c r="V245" s="195"/>
    </row>
    <row r="246" spans="1:22" s="209" customFormat="1" ht="15.75" hidden="1" thickBot="1">
      <c r="A246" s="127" t="s">
        <v>898</v>
      </c>
      <c r="B246" s="189" t="s">
        <v>899</v>
      </c>
      <c r="C246" s="198"/>
      <c r="D246" s="780" t="s">
        <v>901</v>
      </c>
      <c r="E246" s="780"/>
      <c r="F246" s="398"/>
      <c r="G246" s="398">
        <f t="shared" si="81"/>
        <v>0</v>
      </c>
      <c r="H246" s="574">
        <f t="shared" si="81"/>
        <v>0</v>
      </c>
      <c r="I246" s="461">
        <f t="shared" si="81"/>
        <v>0</v>
      </c>
      <c r="J246" s="199"/>
      <c r="K246" s="193"/>
      <c r="L246" s="193"/>
      <c r="M246" s="193"/>
      <c r="N246" s="194"/>
      <c r="O246" s="194"/>
      <c r="P246" s="538">
        <f t="shared" si="70"/>
        <v>0</v>
      </c>
      <c r="Q246" s="444"/>
      <c r="R246" s="193"/>
      <c r="S246" s="194"/>
      <c r="T246" s="492"/>
      <c r="U246" s="192"/>
      <c r="V246" s="195"/>
    </row>
    <row r="247" spans="1:22" ht="15.75" hidden="1" thickBot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82">J248+J249+J250+J251+J252</f>
        <v>0</v>
      </c>
      <c r="K247" s="95">
        <f t="shared" si="82"/>
        <v>0</v>
      </c>
      <c r="L247" s="95">
        <f t="shared" si="82"/>
        <v>0</v>
      </c>
      <c r="M247" s="95">
        <f t="shared" si="82"/>
        <v>0</v>
      </c>
      <c r="N247" s="98">
        <f t="shared" si="82"/>
        <v>0</v>
      </c>
      <c r="O247" s="98">
        <f t="shared" si="82"/>
        <v>0</v>
      </c>
      <c r="P247" s="539">
        <f t="shared" si="70"/>
        <v>0</v>
      </c>
      <c r="Q247" s="445">
        <f t="shared" si="82"/>
        <v>0</v>
      </c>
      <c r="R247" s="95">
        <f t="shared" si="82"/>
        <v>0</v>
      </c>
      <c r="S247" s="98">
        <f t="shared" si="82"/>
        <v>0</v>
      </c>
      <c r="T247" s="489">
        <f t="shared" si="82"/>
        <v>0</v>
      </c>
      <c r="U247" s="97">
        <f t="shared" si="82"/>
        <v>0</v>
      </c>
      <c r="V247" s="99">
        <f t="shared" si="82"/>
        <v>0</v>
      </c>
    </row>
    <row r="248" spans="1:22" s="41" customFormat="1" ht="15.75" hidden="1" thickBot="1">
      <c r="A248" s="127" t="s">
        <v>305</v>
      </c>
      <c r="B248" s="196" t="s">
        <v>710</v>
      </c>
      <c r="C248" s="804" t="s">
        <v>385</v>
      </c>
      <c r="D248" s="805"/>
      <c r="E248" s="805"/>
      <c r="F248" s="401"/>
      <c r="G248" s="401">
        <f t="shared" ref="G248:I254" si="83">SUM(H248:T248)</f>
        <v>0</v>
      </c>
      <c r="H248" s="577">
        <f t="shared" si="83"/>
        <v>0</v>
      </c>
      <c r="I248" s="464">
        <f t="shared" si="83"/>
        <v>0</v>
      </c>
      <c r="J248" s="212"/>
      <c r="K248" s="213"/>
      <c r="L248" s="213"/>
      <c r="M248" s="213"/>
      <c r="N248" s="216"/>
      <c r="O248" s="216"/>
      <c r="P248" s="545">
        <f t="shared" si="70"/>
        <v>0</v>
      </c>
      <c r="Q248" s="451"/>
      <c r="R248" s="213"/>
      <c r="S248" s="216"/>
      <c r="T248" s="560"/>
      <c r="U248" s="215"/>
      <c r="V248" s="214"/>
    </row>
    <row r="249" spans="1:22" s="41" customFormat="1" ht="15.75" hidden="1" thickBot="1">
      <c r="A249" s="127" t="s">
        <v>306</v>
      </c>
      <c r="B249" s="196" t="s">
        <v>711</v>
      </c>
      <c r="C249" s="804" t="s">
        <v>386</v>
      </c>
      <c r="D249" s="805"/>
      <c r="E249" s="805"/>
      <c r="F249" s="401"/>
      <c r="G249" s="401">
        <f t="shared" si="83"/>
        <v>0</v>
      </c>
      <c r="H249" s="577">
        <f t="shared" si="83"/>
        <v>0</v>
      </c>
      <c r="I249" s="464">
        <f t="shared" si="83"/>
        <v>0</v>
      </c>
      <c r="J249" s="212"/>
      <c r="K249" s="213"/>
      <c r="L249" s="213"/>
      <c r="M249" s="213"/>
      <c r="N249" s="216"/>
      <c r="O249" s="216"/>
      <c r="P249" s="545">
        <f t="shared" si="70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>
      <c r="A250" s="127" t="s">
        <v>307</v>
      </c>
      <c r="B250" s="196" t="s">
        <v>712</v>
      </c>
      <c r="C250" s="804" t="s">
        <v>308</v>
      </c>
      <c r="D250" s="805"/>
      <c r="E250" s="805"/>
      <c r="F250" s="401"/>
      <c r="G250" s="401">
        <f t="shared" si="83"/>
        <v>0</v>
      </c>
      <c r="H250" s="577">
        <f t="shared" si="83"/>
        <v>0</v>
      </c>
      <c r="I250" s="464">
        <f t="shared" si="83"/>
        <v>0</v>
      </c>
      <c r="J250" s="212"/>
      <c r="K250" s="213"/>
      <c r="L250" s="213"/>
      <c r="M250" s="213"/>
      <c r="N250" s="216"/>
      <c r="O250" s="216"/>
      <c r="P250" s="545">
        <f t="shared" si="70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>
      <c r="A251" s="127" t="s">
        <v>309</v>
      </c>
      <c r="B251" s="196" t="s">
        <v>713</v>
      </c>
      <c r="C251" s="804" t="s">
        <v>310</v>
      </c>
      <c r="D251" s="805"/>
      <c r="E251" s="805"/>
      <c r="F251" s="401"/>
      <c r="G251" s="401">
        <f t="shared" si="83"/>
        <v>0</v>
      </c>
      <c r="H251" s="577">
        <f t="shared" si="83"/>
        <v>0</v>
      </c>
      <c r="I251" s="464">
        <f t="shared" si="83"/>
        <v>0</v>
      </c>
      <c r="J251" s="212"/>
      <c r="K251" s="213"/>
      <c r="L251" s="213"/>
      <c r="M251" s="213"/>
      <c r="N251" s="216"/>
      <c r="O251" s="216"/>
      <c r="P251" s="545">
        <f t="shared" si="70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>
      <c r="A252" s="127" t="s">
        <v>311</v>
      </c>
      <c r="B252" s="196" t="s">
        <v>714</v>
      </c>
      <c r="C252" s="804" t="s">
        <v>387</v>
      </c>
      <c r="D252" s="805"/>
      <c r="E252" s="805"/>
      <c r="F252" s="401"/>
      <c r="G252" s="401">
        <f t="shared" si="83"/>
        <v>0</v>
      </c>
      <c r="H252" s="577">
        <f t="shared" si="83"/>
        <v>0</v>
      </c>
      <c r="I252" s="464">
        <f t="shared" si="83"/>
        <v>0</v>
      </c>
      <c r="J252" s="212"/>
      <c r="K252" s="213"/>
      <c r="L252" s="213"/>
      <c r="M252" s="213"/>
      <c r="N252" s="216"/>
      <c r="O252" s="216"/>
      <c r="P252" s="545">
        <f t="shared" si="70"/>
        <v>0</v>
      </c>
      <c r="Q252" s="451"/>
      <c r="R252" s="213"/>
      <c r="S252" s="216"/>
      <c r="T252" s="560"/>
      <c r="U252" s="215"/>
      <c r="V252" s="214"/>
    </row>
    <row r="253" spans="1:22" ht="15.75" hidden="1" thickBot="1">
      <c r="A253" s="127" t="s">
        <v>313</v>
      </c>
      <c r="B253" s="92" t="s">
        <v>715</v>
      </c>
      <c r="C253" s="769" t="s">
        <v>312</v>
      </c>
      <c r="D253" s="770"/>
      <c r="E253" s="770"/>
      <c r="F253" s="399"/>
      <c r="G253" s="399">
        <f t="shared" si="83"/>
        <v>0</v>
      </c>
      <c r="H253" s="575">
        <f t="shared" si="83"/>
        <v>0</v>
      </c>
      <c r="I253" s="462">
        <f t="shared" si="83"/>
        <v>0</v>
      </c>
      <c r="J253" s="94"/>
      <c r="K253" s="95"/>
      <c r="L253" s="95"/>
      <c r="M253" s="95"/>
      <c r="N253" s="98"/>
      <c r="O253" s="98"/>
      <c r="P253" s="539">
        <f t="shared" si="70"/>
        <v>0</v>
      </c>
      <c r="Q253" s="445"/>
      <c r="R253" s="95"/>
      <c r="S253" s="98"/>
      <c r="T253" s="489"/>
      <c r="U253" s="97"/>
      <c r="V253" s="99"/>
    </row>
    <row r="254" spans="1:22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/>
      <c r="G254" s="399">
        <f t="shared" si="83"/>
        <v>0</v>
      </c>
      <c r="H254" s="575">
        <f t="shared" si="83"/>
        <v>0</v>
      </c>
      <c r="I254" s="462">
        <f t="shared" si="83"/>
        <v>0</v>
      </c>
      <c r="J254" s="94"/>
      <c r="K254" s="95"/>
      <c r="L254" s="95"/>
      <c r="M254" s="95"/>
      <c r="N254" s="98"/>
      <c r="O254" s="98"/>
      <c r="P254" s="539">
        <f t="shared" si="70"/>
        <v>0</v>
      </c>
      <c r="Q254" s="445"/>
      <c r="R254" s="95"/>
      <c r="S254" s="98"/>
      <c r="T254" s="489"/>
      <c r="U254" s="97"/>
      <c r="V254" s="99"/>
    </row>
    <row r="255" spans="1:22" ht="15.75" thickBot="1">
      <c r="B255" s="806" t="s">
        <v>314</v>
      </c>
      <c r="C255" s="807"/>
      <c r="D255" s="807"/>
      <c r="E255" s="807"/>
      <c r="F255" s="396">
        <f t="shared" ref="F255:V255" si="84">F5+F24+F32+F59+F75+F147+F157+F162+F225</f>
        <v>59479987.600000001</v>
      </c>
      <c r="G255" s="396">
        <f t="shared" ref="G255:H255" si="85">G5+G24+G32+G59+G75+G147+G157+G162+G225</f>
        <v>59492419.299999997</v>
      </c>
      <c r="H255" s="572">
        <f t="shared" si="85"/>
        <v>58180800</v>
      </c>
      <c r="I255" s="459">
        <f t="shared" si="84"/>
        <v>58540321.020000003</v>
      </c>
      <c r="J255" s="86">
        <f t="shared" si="84"/>
        <v>4784349</v>
      </c>
      <c r="K255" s="87">
        <f t="shared" si="84"/>
        <v>4718286</v>
      </c>
      <c r="L255" s="87">
        <f t="shared" si="84"/>
        <v>4833264</v>
      </c>
      <c r="M255" s="87">
        <f t="shared" si="84"/>
        <v>4850050</v>
      </c>
      <c r="N255" s="90">
        <f t="shared" si="84"/>
        <v>4815973</v>
      </c>
      <c r="O255" s="90">
        <f t="shared" si="84"/>
        <v>4826724</v>
      </c>
      <c r="P255" s="536">
        <f t="shared" si="70"/>
        <v>28828646</v>
      </c>
      <c r="Q255" s="442">
        <f t="shared" si="84"/>
        <v>4834673</v>
      </c>
      <c r="R255" s="87">
        <f t="shared" si="84"/>
        <v>4830224</v>
      </c>
      <c r="S255" s="90">
        <f t="shared" si="84"/>
        <v>4819648</v>
      </c>
      <c r="T255" s="486">
        <f t="shared" si="84"/>
        <v>5171211.22</v>
      </c>
      <c r="U255" s="89">
        <f t="shared" si="84"/>
        <v>5003323.9000000004</v>
      </c>
      <c r="V255" s="91">
        <f t="shared" si="84"/>
        <v>5052594.9000000004</v>
      </c>
    </row>
    <row r="256" spans="1:22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5"/>
      <c r="C257" s="26"/>
      <c r="D257" s="26"/>
      <c r="E257" s="24"/>
      <c r="F257" s="24"/>
      <c r="G257" s="38"/>
      <c r="H257" s="38"/>
      <c r="I257" s="38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7"/>
      <c r="C259" s="24"/>
      <c r="D259" s="24"/>
      <c r="E259" s="28"/>
      <c r="F259" s="28"/>
      <c r="G259" s="494"/>
      <c r="H259" s="494"/>
      <c r="I259" s="49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1"/>
  </sheetPr>
  <dimension ref="A1:Y725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0" width="8.42578125" style="12" bestFit="1" customWidth="1"/>
    <col min="11" max="12" width="9" style="12" bestFit="1" customWidth="1"/>
    <col min="13" max="13" width="8.42578125" style="12" bestFit="1" customWidth="1"/>
    <col min="14" max="14" width="7.85546875" style="12" bestFit="1" customWidth="1"/>
    <col min="15" max="15" width="9" style="12" bestFit="1" customWidth="1"/>
    <col min="16" max="16" width="10.140625" style="12" bestFit="1" customWidth="1"/>
    <col min="17" max="22" width="9" style="12" bestFit="1" customWidth="1"/>
    <col min="23" max="16384" width="9.140625" style="17"/>
  </cols>
  <sheetData>
    <row r="1" spans="1:23" ht="15.75" thickBot="1">
      <c r="V1" s="11" t="s">
        <v>827</v>
      </c>
    </row>
    <row r="2" spans="1:23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1125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3" ht="22.5" customHeight="1">
      <c r="B3" s="752"/>
      <c r="C3" s="753"/>
      <c r="D3" s="753"/>
      <c r="E3" s="753"/>
      <c r="F3" s="752"/>
      <c r="G3" s="752"/>
      <c r="H3" s="861"/>
      <c r="I3" s="8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3" ht="42" customHeight="1" thickBot="1">
      <c r="B4" s="754"/>
      <c r="C4" s="755"/>
      <c r="D4" s="755"/>
      <c r="E4" s="755"/>
      <c r="F4" s="754"/>
      <c r="G4" s="754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>
      <c r="B5" s="84" t="s">
        <v>118</v>
      </c>
      <c r="C5" s="834" t="s">
        <v>119</v>
      </c>
      <c r="D5" s="835"/>
      <c r="E5" s="835"/>
      <c r="F5" s="396">
        <f t="shared" ref="F5:V5" si="0">F6+F20</f>
        <v>0</v>
      </c>
      <c r="G5" s="396">
        <f t="shared" ref="G5:H5" si="1">G6+G20</f>
        <v>0</v>
      </c>
      <c r="H5" s="572">
        <f t="shared" si="1"/>
        <v>0</v>
      </c>
      <c r="I5" s="459">
        <f t="shared" si="0"/>
        <v>0</v>
      </c>
      <c r="J5" s="86">
        <f t="shared" si="0"/>
        <v>0</v>
      </c>
      <c r="K5" s="87">
        <f t="shared" si="0"/>
        <v>0</v>
      </c>
      <c r="L5" s="87">
        <f t="shared" si="0"/>
        <v>0</v>
      </c>
      <c r="M5" s="87">
        <f t="shared" si="0"/>
        <v>0</v>
      </c>
      <c r="N5" s="90">
        <f t="shared" si="0"/>
        <v>0</v>
      </c>
      <c r="O5" s="547">
        <f t="shared" si="0"/>
        <v>0</v>
      </c>
      <c r="P5" s="536">
        <f>SUM(J5:O5)</f>
        <v>0</v>
      </c>
      <c r="Q5" s="442">
        <f t="shared" si="0"/>
        <v>0</v>
      </c>
      <c r="R5" s="87">
        <f t="shared" si="0"/>
        <v>0</v>
      </c>
      <c r="S5" s="90">
        <f t="shared" si="0"/>
        <v>0</v>
      </c>
      <c r="T5" s="486">
        <f t="shared" si="0"/>
        <v>0</v>
      </c>
      <c r="U5" s="89">
        <f t="shared" si="0"/>
        <v>0</v>
      </c>
      <c r="V5" s="91">
        <f t="shared" si="0"/>
        <v>0</v>
      </c>
    </row>
    <row r="6" spans="1:23" ht="15.75" hidden="1" thickBot="1">
      <c r="B6" s="124" t="s">
        <v>609</v>
      </c>
      <c r="C6" s="748" t="s">
        <v>120</v>
      </c>
      <c r="D6" s="749"/>
      <c r="E6" s="749"/>
      <c r="F6" s="397">
        <f t="shared" ref="F6:V6" si="2">F7+F8+F9+F10+F11+F12+F13+F14+F15+F16+F17+F18+F19</f>
        <v>0</v>
      </c>
      <c r="G6" s="397">
        <f t="shared" ref="G6:H6" si="3">G7+G8+G9+G10+G11+G12+G13+G14+G15+G16+G17+G18+G19</f>
        <v>0</v>
      </c>
      <c r="H6" s="573">
        <f t="shared" si="3"/>
        <v>0</v>
      </c>
      <c r="I6" s="460">
        <f t="shared" si="2"/>
        <v>0</v>
      </c>
      <c r="J6" s="118">
        <f t="shared" si="2"/>
        <v>0</v>
      </c>
      <c r="K6" s="119">
        <f t="shared" si="2"/>
        <v>0</v>
      </c>
      <c r="L6" s="119">
        <f t="shared" si="2"/>
        <v>0</v>
      </c>
      <c r="M6" s="119">
        <f t="shared" si="2"/>
        <v>0</v>
      </c>
      <c r="N6" s="122">
        <f t="shared" si="2"/>
        <v>0</v>
      </c>
      <c r="O6" s="548">
        <f t="shared" si="2"/>
        <v>0</v>
      </c>
      <c r="P6" s="537">
        <f t="shared" ref="P6:P66" si="4">SUM(J6:O6)</f>
        <v>0</v>
      </c>
      <c r="Q6" s="443">
        <f t="shared" si="2"/>
        <v>0</v>
      </c>
      <c r="R6" s="119">
        <f t="shared" si="2"/>
        <v>0</v>
      </c>
      <c r="S6" s="122">
        <f t="shared" si="2"/>
        <v>0</v>
      </c>
      <c r="T6" s="487">
        <f t="shared" si="2"/>
        <v>0</v>
      </c>
      <c r="U6" s="121">
        <f t="shared" si="2"/>
        <v>0</v>
      </c>
      <c r="V6" s="123">
        <f t="shared" si="2"/>
        <v>0</v>
      </c>
    </row>
    <row r="7" spans="1:23" s="209" customFormat="1" ht="15.75" hidden="1" thickBot="1">
      <c r="A7" s="338" t="s">
        <v>121</v>
      </c>
      <c r="B7" s="189" t="s">
        <v>610</v>
      </c>
      <c r="C7" s="202"/>
      <c r="D7" s="260" t="s">
        <v>122</v>
      </c>
      <c r="E7" s="285"/>
      <c r="F7" s="398"/>
      <c r="G7" s="398"/>
      <c r="H7" s="574"/>
      <c r="I7" s="461">
        <f>SUM(J7:V7)</f>
        <v>0</v>
      </c>
      <c r="J7" s="199"/>
      <c r="K7" s="193"/>
      <c r="L7" s="193"/>
      <c r="M7" s="193"/>
      <c r="N7" s="194"/>
      <c r="O7" s="549"/>
      <c r="P7" s="538">
        <f t="shared" si="4"/>
        <v>0</v>
      </c>
      <c r="Q7" s="444"/>
      <c r="R7" s="193"/>
      <c r="S7" s="194"/>
      <c r="T7" s="492"/>
      <c r="U7" s="192"/>
      <c r="V7" s="195"/>
      <c r="W7" s="210"/>
    </row>
    <row r="8" spans="1:23" s="209" customFormat="1" ht="15" hidden="1" customHeight="1">
      <c r="A8" s="338" t="s">
        <v>123</v>
      </c>
      <c r="B8" s="189" t="s">
        <v>611</v>
      </c>
      <c r="C8" s="202"/>
      <c r="D8" s="260" t="s">
        <v>124</v>
      </c>
      <c r="E8" s="285"/>
      <c r="F8" s="398"/>
      <c r="G8" s="398"/>
      <c r="H8" s="574"/>
      <c r="I8" s="461">
        <f t="shared" ref="I8:I19" si="5">SUM(J8:V8)</f>
        <v>0</v>
      </c>
      <c r="J8" s="199"/>
      <c r="K8" s="193"/>
      <c r="L8" s="193"/>
      <c r="M8" s="193"/>
      <c r="N8" s="194"/>
      <c r="O8" s="549"/>
      <c r="P8" s="538">
        <f t="shared" si="4"/>
        <v>0</v>
      </c>
      <c r="Q8" s="444"/>
      <c r="R8" s="193"/>
      <c r="S8" s="194"/>
      <c r="T8" s="492"/>
      <c r="U8" s="192"/>
      <c r="V8" s="195"/>
    </row>
    <row r="9" spans="1:23" s="209" customFormat="1" ht="15" hidden="1" customHeight="1">
      <c r="A9" s="338" t="s">
        <v>125</v>
      </c>
      <c r="B9" s="189" t="s">
        <v>612</v>
      </c>
      <c r="C9" s="202"/>
      <c r="D9" s="260" t="s">
        <v>126</v>
      </c>
      <c r="E9" s="285"/>
      <c r="F9" s="398"/>
      <c r="G9" s="398"/>
      <c r="H9" s="574"/>
      <c r="I9" s="461">
        <f t="shared" si="5"/>
        <v>0</v>
      </c>
      <c r="J9" s="199"/>
      <c r="K9" s="193"/>
      <c r="L9" s="193"/>
      <c r="M9" s="193"/>
      <c r="N9" s="194"/>
      <c r="O9" s="549"/>
      <c r="P9" s="538">
        <f t="shared" si="4"/>
        <v>0</v>
      </c>
      <c r="Q9" s="444"/>
      <c r="R9" s="193"/>
      <c r="S9" s="194"/>
      <c r="T9" s="492"/>
      <c r="U9" s="192"/>
      <c r="V9" s="195"/>
    </row>
    <row r="10" spans="1:23" s="209" customFormat="1" ht="15" hidden="1" customHeight="1">
      <c r="A10" s="338" t="s">
        <v>127</v>
      </c>
      <c r="B10" s="189" t="s">
        <v>613</v>
      </c>
      <c r="C10" s="202"/>
      <c r="D10" s="260" t="s">
        <v>351</v>
      </c>
      <c r="E10" s="285"/>
      <c r="F10" s="398"/>
      <c r="G10" s="398"/>
      <c r="H10" s="574"/>
      <c r="I10" s="461">
        <f t="shared" si="5"/>
        <v>0</v>
      </c>
      <c r="J10" s="199"/>
      <c r="K10" s="193"/>
      <c r="L10" s="193"/>
      <c r="M10" s="193"/>
      <c r="N10" s="194"/>
      <c r="O10" s="549"/>
      <c r="P10" s="538">
        <f t="shared" si="4"/>
        <v>0</v>
      </c>
      <c r="Q10" s="444"/>
      <c r="R10" s="193"/>
      <c r="S10" s="194"/>
      <c r="T10" s="492"/>
      <c r="U10" s="192"/>
      <c r="V10" s="195"/>
    </row>
    <row r="11" spans="1:23" s="209" customFormat="1" ht="15" hidden="1" customHeight="1">
      <c r="A11" s="338" t="s">
        <v>128</v>
      </c>
      <c r="B11" s="189" t="s">
        <v>614</v>
      </c>
      <c r="C11" s="202"/>
      <c r="D11" s="260" t="s">
        <v>129</v>
      </c>
      <c r="E11" s="285"/>
      <c r="F11" s="398"/>
      <c r="G11" s="398"/>
      <c r="H11" s="574"/>
      <c r="I11" s="461">
        <f t="shared" si="5"/>
        <v>0</v>
      </c>
      <c r="J11" s="199"/>
      <c r="K11" s="193"/>
      <c r="L11" s="193"/>
      <c r="M11" s="193"/>
      <c r="N11" s="194"/>
      <c r="O11" s="549"/>
      <c r="P11" s="538">
        <f t="shared" si="4"/>
        <v>0</v>
      </c>
      <c r="Q11" s="444"/>
      <c r="R11" s="193"/>
      <c r="S11" s="194"/>
      <c r="T11" s="492"/>
      <c r="U11" s="192"/>
      <c r="V11" s="195"/>
    </row>
    <row r="12" spans="1:23" s="209" customFormat="1" ht="15.75" hidden="1" thickBot="1">
      <c r="A12" s="338" t="s">
        <v>130</v>
      </c>
      <c r="B12" s="189" t="s">
        <v>615</v>
      </c>
      <c r="C12" s="202"/>
      <c r="D12" s="260" t="s">
        <v>1044</v>
      </c>
      <c r="E12" s="285"/>
      <c r="F12" s="398"/>
      <c r="G12" s="398"/>
      <c r="H12" s="574"/>
      <c r="I12" s="461">
        <f t="shared" si="5"/>
        <v>0</v>
      </c>
      <c r="J12" s="199"/>
      <c r="K12" s="193"/>
      <c r="L12" s="193"/>
      <c r="M12" s="193"/>
      <c r="N12" s="194"/>
      <c r="O12" s="549"/>
      <c r="P12" s="538">
        <f t="shared" si="4"/>
        <v>0</v>
      </c>
      <c r="Q12" s="444"/>
      <c r="R12" s="193"/>
      <c r="S12" s="194"/>
      <c r="T12" s="492"/>
      <c r="U12" s="192"/>
      <c r="V12" s="195"/>
    </row>
    <row r="13" spans="1:23" s="209" customFormat="1" ht="15.75" hidden="1" thickBot="1">
      <c r="A13" s="338" t="s">
        <v>132</v>
      </c>
      <c r="B13" s="189" t="s">
        <v>616</v>
      </c>
      <c r="C13" s="202"/>
      <c r="D13" s="260" t="s">
        <v>133</v>
      </c>
      <c r="E13" s="285"/>
      <c r="F13" s="398"/>
      <c r="G13" s="398"/>
      <c r="H13" s="574"/>
      <c r="I13" s="461">
        <f t="shared" si="5"/>
        <v>0</v>
      </c>
      <c r="J13" s="199"/>
      <c r="K13" s="193"/>
      <c r="L13" s="193"/>
      <c r="M13" s="193"/>
      <c r="N13" s="194"/>
      <c r="O13" s="549"/>
      <c r="P13" s="538">
        <f t="shared" si="4"/>
        <v>0</v>
      </c>
      <c r="Q13" s="444"/>
      <c r="R13" s="193"/>
      <c r="S13" s="194"/>
      <c r="T13" s="492"/>
      <c r="U13" s="192"/>
      <c r="V13" s="195"/>
    </row>
    <row r="14" spans="1:23" s="209" customFormat="1" ht="15.75" hidden="1" thickBot="1">
      <c r="A14" s="338" t="s">
        <v>134</v>
      </c>
      <c r="B14" s="189" t="s">
        <v>617</v>
      </c>
      <c r="C14" s="202"/>
      <c r="D14" s="260" t="s">
        <v>135</v>
      </c>
      <c r="E14" s="285"/>
      <c r="F14" s="398"/>
      <c r="G14" s="398"/>
      <c r="H14" s="574"/>
      <c r="I14" s="461">
        <f t="shared" si="5"/>
        <v>0</v>
      </c>
      <c r="J14" s="199"/>
      <c r="K14" s="193"/>
      <c r="L14" s="193"/>
      <c r="M14" s="193"/>
      <c r="N14" s="194"/>
      <c r="O14" s="549"/>
      <c r="P14" s="538">
        <f t="shared" si="4"/>
        <v>0</v>
      </c>
      <c r="Q14" s="444"/>
      <c r="R14" s="193"/>
      <c r="S14" s="194"/>
      <c r="T14" s="492"/>
      <c r="U14" s="192"/>
      <c r="V14" s="195"/>
    </row>
    <row r="15" spans="1:23" s="209" customFormat="1" ht="15.75" hidden="1" thickBot="1">
      <c r="A15" s="338" t="s">
        <v>136</v>
      </c>
      <c r="B15" s="189" t="s">
        <v>618</v>
      </c>
      <c r="C15" s="202"/>
      <c r="D15" s="260" t="s">
        <v>137</v>
      </c>
      <c r="E15" s="285"/>
      <c r="F15" s="398"/>
      <c r="G15" s="398"/>
      <c r="H15" s="574"/>
      <c r="I15" s="461">
        <f t="shared" si="5"/>
        <v>0</v>
      </c>
      <c r="J15" s="199"/>
      <c r="K15" s="193"/>
      <c r="L15" s="193"/>
      <c r="M15" s="193"/>
      <c r="N15" s="194"/>
      <c r="O15" s="549"/>
      <c r="P15" s="538">
        <f t="shared" si="4"/>
        <v>0</v>
      </c>
      <c r="Q15" s="444"/>
      <c r="R15" s="193"/>
      <c r="S15" s="194"/>
      <c r="T15" s="492"/>
      <c r="U15" s="192"/>
      <c r="V15" s="195"/>
    </row>
    <row r="16" spans="1:23" s="209" customFormat="1" ht="15.75" hidden="1" thickBot="1">
      <c r="A16" s="338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5"/>
        <v>0</v>
      </c>
      <c r="J16" s="199"/>
      <c r="K16" s="193"/>
      <c r="L16" s="193"/>
      <c r="M16" s="193"/>
      <c r="N16" s="194"/>
      <c r="O16" s="549"/>
      <c r="P16" s="538">
        <f t="shared" si="4"/>
        <v>0</v>
      </c>
      <c r="Q16" s="444"/>
      <c r="R16" s="193"/>
      <c r="S16" s="194"/>
      <c r="T16" s="492"/>
      <c r="U16" s="192"/>
      <c r="V16" s="195"/>
    </row>
    <row r="17" spans="1:22" s="209" customFormat="1" ht="15.75" hidden="1" thickBot="1">
      <c r="A17" s="338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5"/>
        <v>0</v>
      </c>
      <c r="J17" s="199"/>
      <c r="K17" s="193"/>
      <c r="L17" s="193"/>
      <c r="M17" s="193"/>
      <c r="N17" s="194"/>
      <c r="O17" s="549"/>
      <c r="P17" s="538">
        <f t="shared" si="4"/>
        <v>0</v>
      </c>
      <c r="Q17" s="444"/>
      <c r="R17" s="193"/>
      <c r="S17" s="194"/>
      <c r="T17" s="492"/>
      <c r="U17" s="192"/>
      <c r="V17" s="195"/>
    </row>
    <row r="18" spans="1:22" s="209" customFormat="1" ht="15.75" hidden="1" thickBot="1">
      <c r="A18" s="338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5"/>
        <v>0</v>
      </c>
      <c r="J18" s="199"/>
      <c r="K18" s="193"/>
      <c r="L18" s="193"/>
      <c r="M18" s="193"/>
      <c r="N18" s="194"/>
      <c r="O18" s="549"/>
      <c r="P18" s="538">
        <f t="shared" si="4"/>
        <v>0</v>
      </c>
      <c r="Q18" s="444"/>
      <c r="R18" s="193"/>
      <c r="S18" s="194"/>
      <c r="T18" s="492"/>
      <c r="U18" s="192"/>
      <c r="V18" s="195"/>
    </row>
    <row r="19" spans="1:22" s="209" customFormat="1" ht="15.75" hidden="1" thickBot="1">
      <c r="A19" s="338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5"/>
        <v>0</v>
      </c>
      <c r="J19" s="199"/>
      <c r="K19" s="193"/>
      <c r="L19" s="193"/>
      <c r="M19" s="193"/>
      <c r="N19" s="194"/>
      <c r="O19" s="549"/>
      <c r="P19" s="538">
        <f t="shared" si="4"/>
        <v>0</v>
      </c>
      <c r="Q19" s="444"/>
      <c r="R19" s="193"/>
      <c r="S19" s="194"/>
      <c r="T19" s="492"/>
      <c r="U19" s="192"/>
      <c r="V19" s="195"/>
    </row>
    <row r="20" spans="1:22" ht="15.75" hidden="1" thickBot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6">J21+J22+J23</f>
        <v>0</v>
      </c>
      <c r="K20" s="95">
        <f t="shared" si="6"/>
        <v>0</v>
      </c>
      <c r="L20" s="95">
        <f t="shared" si="6"/>
        <v>0</v>
      </c>
      <c r="M20" s="95">
        <f t="shared" si="6"/>
        <v>0</v>
      </c>
      <c r="N20" s="98">
        <f t="shared" si="6"/>
        <v>0</v>
      </c>
      <c r="O20" s="550">
        <f t="shared" si="6"/>
        <v>0</v>
      </c>
      <c r="P20" s="539">
        <f t="shared" si="4"/>
        <v>0</v>
      </c>
      <c r="Q20" s="445">
        <f t="shared" si="6"/>
        <v>0</v>
      </c>
      <c r="R20" s="95">
        <f t="shared" si="6"/>
        <v>0</v>
      </c>
      <c r="S20" s="98">
        <f t="shared" si="6"/>
        <v>0</v>
      </c>
      <c r="T20" s="489">
        <f t="shared" si="6"/>
        <v>0</v>
      </c>
      <c r="U20" s="97">
        <f t="shared" si="6"/>
        <v>0</v>
      </c>
      <c r="V20" s="99">
        <f t="shared" si="6"/>
        <v>0</v>
      </c>
    </row>
    <row r="21" spans="1:22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SUM(J21:U21)</f>
        <v>0</v>
      </c>
      <c r="G21" s="400">
        <f>SUM(J21:U21)</f>
        <v>0</v>
      </c>
      <c r="H21" s="576">
        <f>SUM(K21:V21)</f>
        <v>0</v>
      </c>
      <c r="I21" s="463">
        <f>SUM(J21:V21)</f>
        <v>0</v>
      </c>
      <c r="J21" s="77"/>
      <c r="K21" s="13"/>
      <c r="L21" s="13"/>
      <c r="M21" s="13"/>
      <c r="N21" s="82"/>
      <c r="O21" s="551"/>
      <c r="P21" s="540">
        <f t="shared" si="4"/>
        <v>0</v>
      </c>
      <c r="Q21" s="446"/>
      <c r="R21" s="13"/>
      <c r="S21" s="82"/>
      <c r="T21" s="488"/>
      <c r="U21" s="43"/>
      <c r="V21" s="45"/>
    </row>
    <row r="22" spans="1:22" s="41" customFormat="1" ht="27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/>
      <c r="G22" s="400"/>
      <c r="H22" s="576"/>
      <c r="I22" s="463">
        <f>SUM(J22:V22)</f>
        <v>0</v>
      </c>
      <c r="J22" s="77"/>
      <c r="K22" s="13"/>
      <c r="L22" s="13"/>
      <c r="M22" s="13"/>
      <c r="N22" s="82"/>
      <c r="O22" s="551"/>
      <c r="P22" s="540">
        <f t="shared" si="4"/>
        <v>0</v>
      </c>
      <c r="Q22" s="446"/>
      <c r="R22" s="13"/>
      <c r="S22" s="82"/>
      <c r="T22" s="488"/>
      <c r="U22" s="43"/>
      <c r="V22" s="45"/>
    </row>
    <row r="23" spans="1:22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SUM(J23:U23)</f>
        <v>0</v>
      </c>
      <c r="G23" s="401">
        <f>SUM(J23:U23)</f>
        <v>0</v>
      </c>
      <c r="H23" s="577">
        <f>SUM(K23:V23)</f>
        <v>0</v>
      </c>
      <c r="I23" s="464">
        <f>SUM(J23:V23)</f>
        <v>0</v>
      </c>
      <c r="J23" s="77"/>
      <c r="K23" s="13"/>
      <c r="L23" s="13"/>
      <c r="M23" s="13"/>
      <c r="N23" s="82"/>
      <c r="O23" s="551"/>
      <c r="P23" s="540">
        <f t="shared" si="4"/>
        <v>0</v>
      </c>
      <c r="Q23" s="446"/>
      <c r="R23" s="13"/>
      <c r="S23" s="82"/>
      <c r="T23" s="488"/>
      <c r="U23" s="43"/>
      <c r="V23" s="45"/>
    </row>
    <row r="24" spans="1:22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 t="shared" ref="F24:V24" si="7">F25+F26+F27+F28+F29+F30+F31</f>
        <v>0</v>
      </c>
      <c r="G24" s="402">
        <f t="shared" ref="G24:H24" si="8">G25+G26+G27+G28+G29+G30+G31</f>
        <v>0</v>
      </c>
      <c r="H24" s="578">
        <f t="shared" si="8"/>
        <v>0</v>
      </c>
      <c r="I24" s="465">
        <f t="shared" si="7"/>
        <v>0</v>
      </c>
      <c r="J24" s="86">
        <f t="shared" si="7"/>
        <v>0</v>
      </c>
      <c r="K24" s="87">
        <f t="shared" si="7"/>
        <v>0</v>
      </c>
      <c r="L24" s="87">
        <f t="shared" si="7"/>
        <v>0</v>
      </c>
      <c r="M24" s="87">
        <f t="shared" si="7"/>
        <v>0</v>
      </c>
      <c r="N24" s="90">
        <f t="shared" si="7"/>
        <v>0</v>
      </c>
      <c r="O24" s="547">
        <f t="shared" si="7"/>
        <v>0</v>
      </c>
      <c r="P24" s="536">
        <f t="shared" si="4"/>
        <v>0</v>
      </c>
      <c r="Q24" s="442">
        <f t="shared" si="7"/>
        <v>0</v>
      </c>
      <c r="R24" s="87">
        <f t="shared" si="7"/>
        <v>0</v>
      </c>
      <c r="S24" s="90">
        <f t="shared" si="7"/>
        <v>0</v>
      </c>
      <c r="T24" s="486">
        <f t="shared" si="7"/>
        <v>0</v>
      </c>
      <c r="U24" s="89">
        <f t="shared" si="7"/>
        <v>0</v>
      </c>
      <c r="V24" s="91">
        <f t="shared" si="7"/>
        <v>0</v>
      </c>
    </row>
    <row r="25" spans="1:22" ht="15.75" hidden="1" thickBot="1">
      <c r="B25" s="61"/>
      <c r="C25" s="826" t="s">
        <v>154</v>
      </c>
      <c r="D25" s="827"/>
      <c r="E25" s="827"/>
      <c r="F25" s="403"/>
      <c r="G25" s="403"/>
      <c r="H25" s="579"/>
      <c r="I25" s="468">
        <f t="shared" ref="I25:I31" si="9">SUM(J25:V25)</f>
        <v>0</v>
      </c>
      <c r="J25" s="75"/>
      <c r="K25" s="1"/>
      <c r="L25" s="1"/>
      <c r="M25" s="1"/>
      <c r="N25" s="81"/>
      <c r="O25" s="552"/>
      <c r="P25" s="541">
        <f t="shared" si="4"/>
        <v>0</v>
      </c>
      <c r="Q25" s="447"/>
      <c r="R25" s="1"/>
      <c r="S25" s="81"/>
      <c r="T25" s="490"/>
      <c r="U25" s="42"/>
      <c r="V25" s="44"/>
    </row>
    <row r="26" spans="1:22" ht="15.75" hidden="1" thickBot="1">
      <c r="B26" s="62"/>
      <c r="C26" s="822" t="s">
        <v>155</v>
      </c>
      <c r="D26" s="823"/>
      <c r="E26" s="823"/>
      <c r="F26" s="404"/>
      <c r="G26" s="404"/>
      <c r="H26" s="580"/>
      <c r="I26" s="468">
        <f t="shared" si="9"/>
        <v>0</v>
      </c>
      <c r="J26" s="75"/>
      <c r="K26" s="1"/>
      <c r="L26" s="1"/>
      <c r="M26" s="1"/>
      <c r="N26" s="81"/>
      <c r="O26" s="552"/>
      <c r="P26" s="541">
        <f t="shared" si="4"/>
        <v>0</v>
      </c>
      <c r="Q26" s="447"/>
      <c r="R26" s="1"/>
      <c r="S26" s="81"/>
      <c r="T26" s="490"/>
      <c r="U26" s="42"/>
      <c r="V26" s="44"/>
    </row>
    <row r="27" spans="1:22" ht="15.75" hidden="1" thickBot="1">
      <c r="B27" s="62"/>
      <c r="C27" s="822" t="s">
        <v>156</v>
      </c>
      <c r="D27" s="823"/>
      <c r="E27" s="823"/>
      <c r="F27" s="404"/>
      <c r="G27" s="404"/>
      <c r="H27" s="580"/>
      <c r="I27" s="468">
        <f t="shared" si="9"/>
        <v>0</v>
      </c>
      <c r="J27" s="75"/>
      <c r="K27" s="1"/>
      <c r="L27" s="1"/>
      <c r="M27" s="1"/>
      <c r="N27" s="81"/>
      <c r="O27" s="552"/>
      <c r="P27" s="541">
        <f t="shared" si="4"/>
        <v>0</v>
      </c>
      <c r="Q27" s="447"/>
      <c r="R27" s="1"/>
      <c r="S27" s="81"/>
      <c r="T27" s="490"/>
      <c r="U27" s="42"/>
      <c r="V27" s="44"/>
    </row>
    <row r="28" spans="1:22" ht="15.75" hidden="1" thickBot="1">
      <c r="B28" s="62"/>
      <c r="C28" s="822" t="s">
        <v>157</v>
      </c>
      <c r="D28" s="823"/>
      <c r="E28" s="823"/>
      <c r="F28" s="404"/>
      <c r="G28" s="404"/>
      <c r="H28" s="580"/>
      <c r="I28" s="468">
        <f t="shared" si="9"/>
        <v>0</v>
      </c>
      <c r="J28" s="75"/>
      <c r="K28" s="1"/>
      <c r="L28" s="1"/>
      <c r="M28" s="1"/>
      <c r="N28" s="81"/>
      <c r="O28" s="552"/>
      <c r="P28" s="541">
        <f t="shared" si="4"/>
        <v>0</v>
      </c>
      <c r="Q28" s="447"/>
      <c r="R28" s="1"/>
      <c r="S28" s="81"/>
      <c r="T28" s="490"/>
      <c r="U28" s="42"/>
      <c r="V28" s="44"/>
    </row>
    <row r="29" spans="1:22" ht="15.75" hidden="1" thickBot="1">
      <c r="B29" s="62"/>
      <c r="C29" s="822" t="s">
        <v>158</v>
      </c>
      <c r="D29" s="823"/>
      <c r="E29" s="823"/>
      <c r="F29" s="404"/>
      <c r="G29" s="404"/>
      <c r="H29" s="580"/>
      <c r="I29" s="468">
        <f t="shared" si="9"/>
        <v>0</v>
      </c>
      <c r="J29" s="75"/>
      <c r="K29" s="1"/>
      <c r="L29" s="1"/>
      <c r="M29" s="1"/>
      <c r="N29" s="81"/>
      <c r="O29" s="552"/>
      <c r="P29" s="541">
        <f t="shared" si="4"/>
        <v>0</v>
      </c>
      <c r="Q29" s="447"/>
      <c r="R29" s="1"/>
      <c r="S29" s="81"/>
      <c r="T29" s="490"/>
      <c r="U29" s="42"/>
      <c r="V29" s="44"/>
    </row>
    <row r="30" spans="1:22" ht="15.75" hidden="1" thickBot="1">
      <c r="B30" s="62"/>
      <c r="C30" s="822" t="s">
        <v>159</v>
      </c>
      <c r="D30" s="823"/>
      <c r="E30" s="823"/>
      <c r="F30" s="404"/>
      <c r="G30" s="404"/>
      <c r="H30" s="580"/>
      <c r="I30" s="468">
        <f t="shared" si="9"/>
        <v>0</v>
      </c>
      <c r="J30" s="75"/>
      <c r="K30" s="1"/>
      <c r="L30" s="1"/>
      <c r="M30" s="1"/>
      <c r="N30" s="81"/>
      <c r="O30" s="552"/>
      <c r="P30" s="541">
        <f t="shared" si="4"/>
        <v>0</v>
      </c>
      <c r="Q30" s="447"/>
      <c r="R30" s="1"/>
      <c r="S30" s="81"/>
      <c r="T30" s="490"/>
      <c r="U30" s="42"/>
      <c r="V30" s="44"/>
    </row>
    <row r="31" spans="1:22" ht="15.75" hidden="1" thickBot="1">
      <c r="B31" s="63"/>
      <c r="C31" s="824" t="s">
        <v>160</v>
      </c>
      <c r="D31" s="825"/>
      <c r="E31" s="825"/>
      <c r="F31" s="405"/>
      <c r="G31" s="405"/>
      <c r="H31" s="581"/>
      <c r="I31" s="503">
        <f t="shared" si="9"/>
        <v>0</v>
      </c>
      <c r="J31" s="75"/>
      <c r="K31" s="1"/>
      <c r="L31" s="1"/>
      <c r="M31" s="1"/>
      <c r="N31" s="81"/>
      <c r="O31" s="552"/>
      <c r="P31" s="541">
        <f t="shared" si="4"/>
        <v>0</v>
      </c>
      <c r="Q31" s="447"/>
      <c r="R31" s="1"/>
      <c r="S31" s="81"/>
      <c r="T31" s="490"/>
      <c r="U31" s="42"/>
      <c r="V31" s="44"/>
    </row>
    <row r="32" spans="1:22" ht="15.75" thickBot="1">
      <c r="B32" s="84" t="s">
        <v>161</v>
      </c>
      <c r="C32" s="747" t="s">
        <v>162</v>
      </c>
      <c r="D32" s="771"/>
      <c r="E32" s="771"/>
      <c r="F32" s="402">
        <f t="shared" ref="F32:O32" si="10">F33+F37+F40+F56+F59</f>
        <v>3275874</v>
      </c>
      <c r="G32" s="402">
        <f t="shared" ref="G32" si="11">G33+G37+G40+G56+G59</f>
        <v>3285991</v>
      </c>
      <c r="H32" s="578">
        <f t="shared" si="10"/>
        <v>3867980</v>
      </c>
      <c r="I32" s="465">
        <f t="shared" si="10"/>
        <v>4077980</v>
      </c>
      <c r="J32" s="86">
        <f t="shared" si="10"/>
        <v>148638</v>
      </c>
      <c r="K32" s="87">
        <f t="shared" si="10"/>
        <v>613918</v>
      </c>
      <c r="L32" s="87">
        <f t="shared" si="10"/>
        <v>357372</v>
      </c>
      <c r="M32" s="87">
        <f t="shared" si="10"/>
        <v>174992</v>
      </c>
      <c r="N32" s="90">
        <f t="shared" si="10"/>
        <v>62999</v>
      </c>
      <c r="O32" s="547">
        <f t="shared" si="10"/>
        <v>273940</v>
      </c>
      <c r="P32" s="536">
        <f t="shared" si="4"/>
        <v>1631859</v>
      </c>
      <c r="Q32" s="442">
        <f t="shared" ref="Q32:V32" si="12">Q33+Q37+Q40+Q56+Q59</f>
        <v>490155</v>
      </c>
      <c r="R32" s="87">
        <f t="shared" si="12"/>
        <v>277133</v>
      </c>
      <c r="S32" s="90">
        <f t="shared" si="12"/>
        <v>303593</v>
      </c>
      <c r="T32" s="486">
        <f t="shared" si="12"/>
        <v>747140</v>
      </c>
      <c r="U32" s="89">
        <f t="shared" si="12"/>
        <v>305238</v>
      </c>
      <c r="V32" s="91">
        <f t="shared" si="12"/>
        <v>322862</v>
      </c>
    </row>
    <row r="33" spans="1:25">
      <c r="B33" s="124" t="s">
        <v>627</v>
      </c>
      <c r="C33" s="748" t="s">
        <v>163</v>
      </c>
      <c r="D33" s="749"/>
      <c r="E33" s="749"/>
      <c r="F33" s="397">
        <f>F34+F35+F36</f>
        <v>310000</v>
      </c>
      <c r="G33" s="397">
        <f>G34+G35+G36</f>
        <v>297567</v>
      </c>
      <c r="H33" s="573">
        <f>H34+H35+H36</f>
        <v>300000</v>
      </c>
      <c r="I33" s="460">
        <f>I34+I35+I36</f>
        <v>300000</v>
      </c>
      <c r="J33" s="118">
        <f t="shared" ref="J33:V33" si="13">J34+J35+J36</f>
        <v>0</v>
      </c>
      <c r="K33" s="119">
        <f t="shared" si="13"/>
        <v>19517</v>
      </c>
      <c r="L33" s="119">
        <f t="shared" si="13"/>
        <v>27504</v>
      </c>
      <c r="M33" s="119">
        <f t="shared" si="13"/>
        <v>15618</v>
      </c>
      <c r="N33" s="122">
        <f t="shared" si="13"/>
        <v>1023</v>
      </c>
      <c r="O33" s="548">
        <f t="shared" si="13"/>
        <v>21689</v>
      </c>
      <c r="P33" s="537">
        <f t="shared" si="4"/>
        <v>85351</v>
      </c>
      <c r="Q33" s="443">
        <f t="shared" si="13"/>
        <v>0</v>
      </c>
      <c r="R33" s="119">
        <f t="shared" si="13"/>
        <v>0</v>
      </c>
      <c r="S33" s="122">
        <f t="shared" si="13"/>
        <v>0</v>
      </c>
      <c r="T33" s="487">
        <f t="shared" si="13"/>
        <v>71550</v>
      </c>
      <c r="U33" s="121">
        <f t="shared" si="13"/>
        <v>71550</v>
      </c>
      <c r="V33" s="123">
        <f t="shared" si="13"/>
        <v>71549</v>
      </c>
    </row>
    <row r="34" spans="1:25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/>
      <c r="G34" s="400"/>
      <c r="H34" s="576"/>
      <c r="I34" s="463">
        <f>SUM(J34:V34)</f>
        <v>0</v>
      </c>
      <c r="J34" s="77"/>
      <c r="K34" s="13"/>
      <c r="L34" s="13"/>
      <c r="M34" s="13"/>
      <c r="N34" s="82"/>
      <c r="O34" s="551"/>
      <c r="P34" s="540">
        <f t="shared" si="4"/>
        <v>0</v>
      </c>
      <c r="Q34" s="446"/>
      <c r="R34" s="13"/>
      <c r="S34" s="82"/>
      <c r="T34" s="488"/>
      <c r="U34" s="43"/>
      <c r="V34" s="45"/>
    </row>
    <row r="35" spans="1:25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310000</v>
      </c>
      <c r="G35" s="400">
        <v>297567</v>
      </c>
      <c r="H35" s="576">
        <v>300000</v>
      </c>
      <c r="I35" s="463">
        <f>SUM(P35:V35)</f>
        <v>300000</v>
      </c>
      <c r="J35" s="77"/>
      <c r="K35" s="13">
        <v>19517</v>
      </c>
      <c r="L35" s="13">
        <v>27504</v>
      </c>
      <c r="M35" s="13">
        <v>15618</v>
      </c>
      <c r="N35" s="82">
        <v>1023</v>
      </c>
      <c r="O35" s="551">
        <v>21689</v>
      </c>
      <c r="P35" s="540">
        <f t="shared" si="4"/>
        <v>85351</v>
      </c>
      <c r="Q35" s="446"/>
      <c r="R35" s="13"/>
      <c r="S35" s="82"/>
      <c r="T35" s="488">
        <v>71550</v>
      </c>
      <c r="U35" s="43">
        <v>71550</v>
      </c>
      <c r="V35" s="45">
        <v>71549</v>
      </c>
      <c r="W35" s="203"/>
      <c r="X35" s="203"/>
    </row>
    <row r="36" spans="1:25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82"/>
      <c r="O36" s="551"/>
      <c r="P36" s="540">
        <f t="shared" si="4"/>
        <v>0</v>
      </c>
      <c r="Q36" s="446"/>
      <c r="R36" s="13"/>
      <c r="S36" s="82"/>
      <c r="T36" s="488"/>
      <c r="U36" s="43"/>
      <c r="V36" s="45"/>
      <c r="W36" s="203"/>
      <c r="X36" s="203"/>
    </row>
    <row r="37" spans="1:25">
      <c r="B37" s="92" t="s">
        <v>631</v>
      </c>
      <c r="C37" s="736" t="s">
        <v>170</v>
      </c>
      <c r="D37" s="737"/>
      <c r="E37" s="737"/>
      <c r="F37" s="399">
        <f>F38+F39</f>
        <v>221000</v>
      </c>
      <c r="G37" s="399">
        <f>G38+G39</f>
        <v>221000</v>
      </c>
      <c r="H37" s="575">
        <f>H38+H39</f>
        <v>221000</v>
      </c>
      <c r="I37" s="462">
        <f>I38+I39</f>
        <v>219000</v>
      </c>
      <c r="J37" s="94">
        <f t="shared" ref="J37:V37" si="14">J38+J39</f>
        <v>16900</v>
      </c>
      <c r="K37" s="95">
        <f t="shared" si="14"/>
        <v>16900</v>
      </c>
      <c r="L37" s="95">
        <f t="shared" si="14"/>
        <v>16900</v>
      </c>
      <c r="M37" s="95">
        <f t="shared" si="14"/>
        <v>16900</v>
      </c>
      <c r="N37" s="98">
        <f t="shared" si="14"/>
        <v>30800</v>
      </c>
      <c r="O37" s="550">
        <f t="shared" si="14"/>
        <v>16900</v>
      </c>
      <c r="P37" s="539">
        <f t="shared" si="4"/>
        <v>115300</v>
      </c>
      <c r="Q37" s="445">
        <f t="shared" si="14"/>
        <v>16900</v>
      </c>
      <c r="R37" s="95">
        <f t="shared" si="14"/>
        <v>16900</v>
      </c>
      <c r="S37" s="98">
        <f t="shared" si="14"/>
        <v>16900</v>
      </c>
      <c r="T37" s="489">
        <f t="shared" si="14"/>
        <v>16900</v>
      </c>
      <c r="U37" s="97">
        <f t="shared" si="14"/>
        <v>16900</v>
      </c>
      <c r="V37" s="99">
        <f t="shared" si="14"/>
        <v>19200</v>
      </c>
      <c r="W37" s="203"/>
      <c r="X37" s="203"/>
      <c r="Y37" s="41"/>
    </row>
    <row r="38" spans="1:25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v>36000</v>
      </c>
      <c r="G38" s="400">
        <v>111900</v>
      </c>
      <c r="H38" s="576">
        <v>111900</v>
      </c>
      <c r="I38" s="463">
        <f t="shared" ref="I38:I39" si="15">SUM(P38:V38)</f>
        <v>111900</v>
      </c>
      <c r="J38" s="77">
        <v>3000</v>
      </c>
      <c r="K38" s="13">
        <v>3000</v>
      </c>
      <c r="L38" s="13">
        <v>9900</v>
      </c>
      <c r="M38" s="13">
        <v>9900</v>
      </c>
      <c r="N38" s="82">
        <v>16800</v>
      </c>
      <c r="O38" s="551">
        <v>9900</v>
      </c>
      <c r="P38" s="540">
        <f t="shared" si="4"/>
        <v>52500</v>
      </c>
      <c r="Q38" s="446">
        <v>9900</v>
      </c>
      <c r="R38" s="13">
        <v>9900</v>
      </c>
      <c r="S38" s="82">
        <v>9900</v>
      </c>
      <c r="T38" s="488">
        <v>9900</v>
      </c>
      <c r="U38" s="43">
        <v>9900</v>
      </c>
      <c r="V38" s="45">
        <v>9900</v>
      </c>
      <c r="W38" s="203"/>
      <c r="X38" s="203"/>
    </row>
    <row r="39" spans="1:25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v>185000</v>
      </c>
      <c r="G39" s="400">
        <v>109100</v>
      </c>
      <c r="H39" s="576">
        <v>109100</v>
      </c>
      <c r="I39" s="463">
        <f t="shared" si="15"/>
        <v>107100</v>
      </c>
      <c r="J39" s="77">
        <v>13900</v>
      </c>
      <c r="K39" s="13">
        <v>13900</v>
      </c>
      <c r="L39" s="13">
        <v>7000</v>
      </c>
      <c r="M39" s="13">
        <v>7000</v>
      </c>
      <c r="N39" s="82">
        <v>14000</v>
      </c>
      <c r="O39" s="551">
        <v>7000</v>
      </c>
      <c r="P39" s="540">
        <f t="shared" si="4"/>
        <v>62800</v>
      </c>
      <c r="Q39" s="446">
        <v>7000</v>
      </c>
      <c r="R39" s="13">
        <v>7000</v>
      </c>
      <c r="S39" s="82">
        <v>7000</v>
      </c>
      <c r="T39" s="488">
        <v>7000</v>
      </c>
      <c r="U39" s="43">
        <v>7000</v>
      </c>
      <c r="V39" s="45">
        <v>9300</v>
      </c>
      <c r="W39" s="203"/>
      <c r="X39" s="203"/>
    </row>
    <row r="40" spans="1:25">
      <c r="B40" s="92" t="s">
        <v>634</v>
      </c>
      <c r="C40" s="736" t="s">
        <v>175</v>
      </c>
      <c r="D40" s="737"/>
      <c r="E40" s="737"/>
      <c r="F40" s="399">
        <f t="shared" ref="F40:O40" si="16">F41+F42+F43+F44+F45+F48+F51</f>
        <v>2111314</v>
      </c>
      <c r="G40" s="399">
        <f t="shared" ref="G40" si="17">G41+G42+G43+G44+G45+G48+G51</f>
        <v>2133864</v>
      </c>
      <c r="H40" s="575">
        <f t="shared" si="16"/>
        <v>2713420</v>
      </c>
      <c r="I40" s="462">
        <f t="shared" si="16"/>
        <v>2925420</v>
      </c>
      <c r="J40" s="94">
        <f t="shared" si="16"/>
        <v>106223</v>
      </c>
      <c r="K40" s="95">
        <f t="shared" si="16"/>
        <v>508037</v>
      </c>
      <c r="L40" s="95">
        <f t="shared" si="16"/>
        <v>243547</v>
      </c>
      <c r="M40" s="95">
        <f t="shared" si="16"/>
        <v>107873</v>
      </c>
      <c r="N40" s="98">
        <f t="shared" si="16"/>
        <v>22550</v>
      </c>
      <c r="O40" s="550">
        <f t="shared" si="16"/>
        <v>178420</v>
      </c>
      <c r="P40" s="539">
        <f t="shared" si="4"/>
        <v>1166650</v>
      </c>
      <c r="Q40" s="445">
        <f t="shared" ref="Q40:V40" si="18">Q41+Q42+Q43+Q44+Q45+Q48+Q51</f>
        <v>370830</v>
      </c>
      <c r="R40" s="95">
        <f t="shared" si="18"/>
        <v>212024</v>
      </c>
      <c r="S40" s="98">
        <f t="shared" si="18"/>
        <v>224266</v>
      </c>
      <c r="T40" s="489">
        <f t="shared" si="18"/>
        <v>613374</v>
      </c>
      <c r="U40" s="97">
        <f t="shared" si="18"/>
        <v>171472</v>
      </c>
      <c r="V40" s="99">
        <f t="shared" si="18"/>
        <v>166804</v>
      </c>
      <c r="W40" s="203"/>
      <c r="X40" s="203"/>
      <c r="Y40" s="41"/>
    </row>
    <row r="41" spans="1:25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v>1485450</v>
      </c>
      <c r="G41" s="400">
        <v>1485450</v>
      </c>
      <c r="H41" s="576">
        <v>1619634</v>
      </c>
      <c r="I41" s="463">
        <f t="shared" ref="I41:I44" si="19">SUM(P41:V41)</f>
        <v>1829634</v>
      </c>
      <c r="J41" s="77">
        <v>60617</v>
      </c>
      <c r="K41" s="13">
        <v>217791</v>
      </c>
      <c r="L41" s="13">
        <v>223675</v>
      </c>
      <c r="M41" s="13">
        <v>61173</v>
      </c>
      <c r="N41" s="82">
        <v>0</v>
      </c>
      <c r="O41" s="551">
        <v>174556</v>
      </c>
      <c r="P41" s="540">
        <f t="shared" si="4"/>
        <v>737812</v>
      </c>
      <c r="Q41" s="446">
        <v>367830</v>
      </c>
      <c r="R41" s="13">
        <v>166774</v>
      </c>
      <c r="S41" s="82">
        <v>156696</v>
      </c>
      <c r="T41" s="488">
        <v>133507</v>
      </c>
      <c r="U41" s="43">
        <v>133507</v>
      </c>
      <c r="V41" s="45">
        <v>133508</v>
      </c>
      <c r="W41" s="203"/>
      <c r="X41" s="203"/>
    </row>
    <row r="42" spans="1:25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00">
        <v>0</v>
      </c>
      <c r="H42" s="576">
        <v>0</v>
      </c>
      <c r="I42" s="463">
        <f t="shared" si="19"/>
        <v>0</v>
      </c>
      <c r="J42" s="77"/>
      <c r="K42" s="13"/>
      <c r="L42" s="13"/>
      <c r="M42" s="13"/>
      <c r="N42" s="82"/>
      <c r="O42" s="551"/>
      <c r="P42" s="540">
        <f t="shared" si="4"/>
        <v>0</v>
      </c>
      <c r="Q42" s="446"/>
      <c r="R42" s="13"/>
      <c r="S42" s="82"/>
      <c r="T42" s="488"/>
      <c r="U42" s="43"/>
      <c r="V42" s="45"/>
      <c r="W42" s="203"/>
      <c r="X42" s="203"/>
    </row>
    <row r="43" spans="1:25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/>
      <c r="G43" s="400">
        <v>0</v>
      </c>
      <c r="H43" s="576">
        <v>0</v>
      </c>
      <c r="I43" s="463">
        <f t="shared" si="19"/>
        <v>0</v>
      </c>
      <c r="J43" s="77"/>
      <c r="K43" s="13"/>
      <c r="L43" s="13"/>
      <c r="M43" s="13"/>
      <c r="N43" s="82"/>
      <c r="O43" s="551"/>
      <c r="P43" s="540">
        <f t="shared" si="4"/>
        <v>0</v>
      </c>
      <c r="Q43" s="446"/>
      <c r="R43" s="13"/>
      <c r="S43" s="82"/>
      <c r="T43" s="488"/>
      <c r="U43" s="43"/>
      <c r="V43" s="45"/>
      <c r="W43" s="203"/>
      <c r="X43" s="203"/>
    </row>
    <row r="44" spans="1:25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160000</v>
      </c>
      <c r="G44" s="400">
        <v>160000</v>
      </c>
      <c r="H44" s="576">
        <v>160000</v>
      </c>
      <c r="I44" s="463">
        <f t="shared" si="19"/>
        <v>160000</v>
      </c>
      <c r="J44" s="77">
        <v>9500</v>
      </c>
      <c r="K44" s="13">
        <v>27500</v>
      </c>
      <c r="L44" s="13">
        <v>6800</v>
      </c>
      <c r="M44" s="13">
        <v>40000</v>
      </c>
      <c r="N44" s="82"/>
      <c r="O44" s="551"/>
      <c r="P44" s="540">
        <f t="shared" si="4"/>
        <v>83800</v>
      </c>
      <c r="Q44" s="446"/>
      <c r="R44" s="13"/>
      <c r="S44" s="82">
        <v>62570</v>
      </c>
      <c r="T44" s="488"/>
      <c r="U44" s="43"/>
      <c r="V44" s="45">
        <v>13630</v>
      </c>
      <c r="W44" s="203"/>
      <c r="X44" s="203"/>
    </row>
    <row r="45" spans="1:25" s="18" customFormat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201364</v>
      </c>
      <c r="G45" s="400">
        <f>G46+G47</f>
        <v>201364</v>
      </c>
      <c r="H45" s="576">
        <f>H46+H47</f>
        <v>661566</v>
      </c>
      <c r="I45" s="463">
        <f>I46+I47</f>
        <v>661566</v>
      </c>
      <c r="J45" s="77">
        <f t="shared" ref="J45:V45" si="20">J46+J47</f>
        <v>0</v>
      </c>
      <c r="K45" s="13">
        <f t="shared" si="20"/>
        <v>201364</v>
      </c>
      <c r="L45" s="13">
        <f t="shared" si="20"/>
        <v>0</v>
      </c>
      <c r="M45" s="13">
        <f t="shared" si="20"/>
        <v>0</v>
      </c>
      <c r="N45" s="82">
        <f t="shared" si="20"/>
        <v>0</v>
      </c>
      <c r="O45" s="551">
        <f t="shared" si="20"/>
        <v>0</v>
      </c>
      <c r="P45" s="540">
        <f t="shared" si="4"/>
        <v>201364</v>
      </c>
      <c r="Q45" s="446">
        <f t="shared" si="20"/>
        <v>0</v>
      </c>
      <c r="R45" s="13">
        <f t="shared" si="20"/>
        <v>0</v>
      </c>
      <c r="S45" s="82">
        <f t="shared" si="20"/>
        <v>0</v>
      </c>
      <c r="T45" s="488">
        <f t="shared" si="20"/>
        <v>460202</v>
      </c>
      <c r="U45" s="43">
        <f t="shared" si="20"/>
        <v>0</v>
      </c>
      <c r="V45" s="45">
        <f t="shared" si="20"/>
        <v>0</v>
      </c>
      <c r="W45" s="203"/>
      <c r="X45" s="203"/>
      <c r="Y45" s="41"/>
    </row>
    <row r="46" spans="1:25">
      <c r="B46" s="55"/>
      <c r="C46" s="264"/>
      <c r="D46" s="764" t="s">
        <v>186</v>
      </c>
      <c r="E46" s="764"/>
      <c r="F46" s="406">
        <v>201364</v>
      </c>
      <c r="G46" s="406">
        <v>201364</v>
      </c>
      <c r="H46" s="582">
        <v>661566</v>
      </c>
      <c r="I46" s="471">
        <f>SUM(P46:V46)</f>
        <v>661566</v>
      </c>
      <c r="J46" s="75"/>
      <c r="K46" s="1">
        <v>201364</v>
      </c>
      <c r="L46" s="1"/>
      <c r="M46" s="1"/>
      <c r="N46" s="81"/>
      <c r="O46" s="552"/>
      <c r="P46" s="541">
        <f t="shared" si="4"/>
        <v>201364</v>
      </c>
      <c r="Q46" s="447"/>
      <c r="R46" s="1"/>
      <c r="S46" s="81"/>
      <c r="T46" s="490">
        <v>460202</v>
      </c>
      <c r="U46" s="42"/>
      <c r="V46" s="44"/>
      <c r="W46" s="203"/>
      <c r="X46" s="203"/>
      <c r="Y46" s="41"/>
    </row>
    <row r="47" spans="1:25" hidden="1">
      <c r="B47" s="55"/>
      <c r="C47" s="264"/>
      <c r="D47" s="764" t="s">
        <v>187</v>
      </c>
      <c r="E47" s="764"/>
      <c r="F47" s="406"/>
      <c r="G47" s="406"/>
      <c r="H47" s="582"/>
      <c r="I47" s="471">
        <f>SUM(J47:V47)</f>
        <v>0</v>
      </c>
      <c r="J47" s="75"/>
      <c r="K47" s="1"/>
      <c r="L47" s="1"/>
      <c r="M47" s="1"/>
      <c r="N47" s="81"/>
      <c r="O47" s="552"/>
      <c r="P47" s="541">
        <f t="shared" si="4"/>
        <v>0</v>
      </c>
      <c r="Q47" s="447"/>
      <c r="R47" s="1"/>
      <c r="S47" s="81"/>
      <c r="T47" s="490"/>
      <c r="U47" s="42"/>
      <c r="V47" s="44"/>
      <c r="W47" s="203"/>
      <c r="X47" s="203"/>
      <c r="Y47" s="41"/>
    </row>
    <row r="48" spans="1:25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 t="shared" ref="F48:V48" si="21">SUM(F49:F50)</f>
        <v>110500</v>
      </c>
      <c r="G48" s="400">
        <f t="shared" ref="G48:H48" si="22">SUM(G49:G50)</f>
        <v>110500</v>
      </c>
      <c r="H48" s="576">
        <f t="shared" si="22"/>
        <v>110500</v>
      </c>
      <c r="I48" s="463">
        <f t="shared" si="21"/>
        <v>110500</v>
      </c>
      <c r="J48" s="77">
        <f t="shared" si="21"/>
        <v>6000</v>
      </c>
      <c r="K48" s="13">
        <f t="shared" si="21"/>
        <v>42250</v>
      </c>
      <c r="L48" s="13">
        <f t="shared" si="21"/>
        <v>0</v>
      </c>
      <c r="M48" s="13">
        <f t="shared" si="21"/>
        <v>1700</v>
      </c>
      <c r="N48" s="82">
        <f t="shared" si="21"/>
        <v>0</v>
      </c>
      <c r="O48" s="551">
        <f t="shared" si="21"/>
        <v>0</v>
      </c>
      <c r="P48" s="540">
        <f t="shared" si="4"/>
        <v>49950</v>
      </c>
      <c r="Q48" s="446">
        <f t="shared" si="21"/>
        <v>0</v>
      </c>
      <c r="R48" s="13">
        <f t="shared" si="21"/>
        <v>42250</v>
      </c>
      <c r="S48" s="82">
        <f t="shared" si="21"/>
        <v>0</v>
      </c>
      <c r="T48" s="488">
        <f t="shared" si="21"/>
        <v>0</v>
      </c>
      <c r="U48" s="43">
        <f t="shared" si="21"/>
        <v>18300</v>
      </c>
      <c r="V48" s="45">
        <f t="shared" si="21"/>
        <v>0</v>
      </c>
      <c r="W48" s="203"/>
      <c r="X48" s="203"/>
    </row>
    <row r="49" spans="1:25">
      <c r="B49" s="55"/>
      <c r="C49" s="264"/>
      <c r="D49" s="455" t="s">
        <v>1010</v>
      </c>
      <c r="E49" s="455"/>
      <c r="F49" s="406">
        <v>84500</v>
      </c>
      <c r="G49" s="406">
        <v>84500</v>
      </c>
      <c r="H49" s="582">
        <v>84500</v>
      </c>
      <c r="I49" s="471">
        <f t="shared" ref="I49:I50" si="23">SUM(P49:V49)</f>
        <v>84500</v>
      </c>
      <c r="J49" s="75"/>
      <c r="K49" s="1">
        <v>42250</v>
      </c>
      <c r="L49" s="1"/>
      <c r="M49" s="1"/>
      <c r="N49" s="81"/>
      <c r="O49" s="552"/>
      <c r="P49" s="541">
        <f t="shared" si="4"/>
        <v>42250</v>
      </c>
      <c r="Q49" s="447"/>
      <c r="R49" s="1">
        <v>42250</v>
      </c>
      <c r="S49" s="81"/>
      <c r="T49" s="490"/>
      <c r="U49" s="42"/>
      <c r="V49" s="44"/>
      <c r="W49" s="203"/>
      <c r="X49" s="203"/>
      <c r="Y49" s="41"/>
    </row>
    <row r="50" spans="1:25">
      <c r="B50" s="55"/>
      <c r="C50" s="264"/>
      <c r="D50" s="455" t="s">
        <v>1011</v>
      </c>
      <c r="E50" s="455"/>
      <c r="F50" s="406">
        <v>26000</v>
      </c>
      <c r="G50" s="406">
        <v>26000</v>
      </c>
      <c r="H50" s="582">
        <v>26000</v>
      </c>
      <c r="I50" s="471">
        <f t="shared" si="23"/>
        <v>26000</v>
      </c>
      <c r="J50" s="75">
        <v>6000</v>
      </c>
      <c r="K50" s="1"/>
      <c r="L50" s="1"/>
      <c r="M50" s="1">
        <v>1700</v>
      </c>
      <c r="N50" s="81"/>
      <c r="O50" s="552"/>
      <c r="P50" s="541">
        <f t="shared" si="4"/>
        <v>7700</v>
      </c>
      <c r="Q50" s="447"/>
      <c r="R50" s="1"/>
      <c r="S50" s="81"/>
      <c r="T50" s="490"/>
      <c r="U50" s="42">
        <v>18300</v>
      </c>
      <c r="V50" s="44"/>
      <c r="W50" s="203"/>
      <c r="X50" s="203"/>
      <c r="Y50" s="41"/>
    </row>
    <row r="51" spans="1:25" s="41" customFormat="1">
      <c r="A51" s="127" t="s">
        <v>190</v>
      </c>
      <c r="B51" s="53" t="s">
        <v>641</v>
      </c>
      <c r="C51" s="799" t="s">
        <v>191</v>
      </c>
      <c r="D51" s="800"/>
      <c r="E51" s="800"/>
      <c r="F51" s="400">
        <f>SUM(F52:F55)</f>
        <v>154000</v>
      </c>
      <c r="G51" s="400">
        <f>SUM(G52:G55)</f>
        <v>176550</v>
      </c>
      <c r="H51" s="576">
        <f>SUM(H52:H55)</f>
        <v>161720</v>
      </c>
      <c r="I51" s="463">
        <f>SUM(I52:I55)</f>
        <v>163720</v>
      </c>
      <c r="J51" s="77">
        <f t="shared" ref="J51:V51" si="24">SUM(J52:J55)</f>
        <v>30106</v>
      </c>
      <c r="K51" s="13">
        <f t="shared" si="24"/>
        <v>19132</v>
      </c>
      <c r="L51" s="13">
        <f t="shared" si="24"/>
        <v>13072</v>
      </c>
      <c r="M51" s="13">
        <f t="shared" si="24"/>
        <v>5000</v>
      </c>
      <c r="N51" s="82">
        <f t="shared" si="24"/>
        <v>22550</v>
      </c>
      <c r="O51" s="551">
        <f t="shared" si="24"/>
        <v>3864</v>
      </c>
      <c r="P51" s="540">
        <f t="shared" si="4"/>
        <v>93724</v>
      </c>
      <c r="Q51" s="446">
        <f t="shared" si="24"/>
        <v>3000</v>
      </c>
      <c r="R51" s="13">
        <f t="shared" si="24"/>
        <v>3000</v>
      </c>
      <c r="S51" s="82">
        <f t="shared" si="24"/>
        <v>5000</v>
      </c>
      <c r="T51" s="488">
        <f t="shared" si="24"/>
        <v>19665</v>
      </c>
      <c r="U51" s="43">
        <f t="shared" si="24"/>
        <v>19665</v>
      </c>
      <c r="V51" s="45">
        <f t="shared" si="24"/>
        <v>19666</v>
      </c>
      <c r="W51" s="203"/>
      <c r="X51" s="203"/>
    </row>
    <row r="52" spans="1:25">
      <c r="B52" s="55"/>
      <c r="C52" s="264"/>
      <c r="D52" s="455" t="s">
        <v>1015</v>
      </c>
      <c r="E52" s="455"/>
      <c r="F52" s="406">
        <v>48000</v>
      </c>
      <c r="G52" s="406">
        <v>62826</v>
      </c>
      <c r="H52" s="582">
        <v>48000</v>
      </c>
      <c r="I52" s="471">
        <f t="shared" ref="I52:I55" si="25">SUM(P52:V52)</f>
        <v>50000</v>
      </c>
      <c r="J52" s="75">
        <v>7106</v>
      </c>
      <c r="K52" s="1">
        <v>13132</v>
      </c>
      <c r="L52" s="1">
        <v>10072</v>
      </c>
      <c r="M52" s="1">
        <v>2000</v>
      </c>
      <c r="N52" s="81">
        <v>14826</v>
      </c>
      <c r="O52" s="552">
        <v>864</v>
      </c>
      <c r="P52" s="541">
        <f t="shared" si="4"/>
        <v>48000</v>
      </c>
      <c r="Q52" s="447"/>
      <c r="R52" s="1"/>
      <c r="S52" s="81">
        <v>2000</v>
      </c>
      <c r="T52" s="490"/>
      <c r="U52" s="42"/>
      <c r="V52" s="44"/>
      <c r="W52" s="203"/>
      <c r="X52" s="203"/>
      <c r="Y52" s="41"/>
    </row>
    <row r="53" spans="1:25">
      <c r="B53" s="55"/>
      <c r="C53" s="264"/>
      <c r="D53" s="455" t="s">
        <v>1040</v>
      </c>
      <c r="E53" s="455"/>
      <c r="F53" s="406">
        <v>20000</v>
      </c>
      <c r="G53" s="406">
        <v>20000</v>
      </c>
      <c r="H53" s="582">
        <v>20000</v>
      </c>
      <c r="I53" s="471">
        <f t="shared" si="25"/>
        <v>20000</v>
      </c>
      <c r="J53" s="75">
        <v>20000</v>
      </c>
      <c r="K53" s="1"/>
      <c r="L53" s="1"/>
      <c r="M53" s="1"/>
      <c r="N53" s="81"/>
      <c r="O53" s="552"/>
      <c r="P53" s="541">
        <f t="shared" si="4"/>
        <v>20000</v>
      </c>
      <c r="Q53" s="447"/>
      <c r="R53" s="1"/>
      <c r="S53" s="81"/>
      <c r="T53" s="490"/>
      <c r="U53" s="42"/>
      <c r="V53" s="44"/>
      <c r="W53" s="203"/>
      <c r="X53" s="203"/>
      <c r="Y53" s="41"/>
    </row>
    <row r="54" spans="1:25">
      <c r="B54" s="55"/>
      <c r="C54" s="264"/>
      <c r="D54" s="455" t="s">
        <v>1041</v>
      </c>
      <c r="E54" s="455"/>
      <c r="F54" s="406">
        <v>36000</v>
      </c>
      <c r="G54" s="406">
        <v>43724</v>
      </c>
      <c r="H54" s="582">
        <v>43724</v>
      </c>
      <c r="I54" s="471">
        <f t="shared" si="25"/>
        <v>43724</v>
      </c>
      <c r="J54" s="75">
        <v>3000</v>
      </c>
      <c r="K54" s="1">
        <v>6000</v>
      </c>
      <c r="L54" s="1">
        <v>3000</v>
      </c>
      <c r="M54" s="1">
        <v>3000</v>
      </c>
      <c r="N54" s="81">
        <v>7724</v>
      </c>
      <c r="O54" s="552">
        <v>3000</v>
      </c>
      <c r="P54" s="541">
        <f t="shared" si="4"/>
        <v>25724</v>
      </c>
      <c r="Q54" s="447">
        <v>3000</v>
      </c>
      <c r="R54" s="1">
        <v>3000</v>
      </c>
      <c r="S54" s="81">
        <v>3000</v>
      </c>
      <c r="T54" s="490">
        <v>3000</v>
      </c>
      <c r="U54" s="42">
        <v>3000</v>
      </c>
      <c r="V54" s="44">
        <v>3000</v>
      </c>
      <c r="W54" s="203"/>
      <c r="X54" s="203"/>
      <c r="Y54" s="41"/>
    </row>
    <row r="55" spans="1:25">
      <c r="B55" s="55"/>
      <c r="C55" s="264"/>
      <c r="D55" s="455" t="s">
        <v>1011</v>
      </c>
      <c r="E55" s="455"/>
      <c r="F55" s="406">
        <v>50000</v>
      </c>
      <c r="G55" s="406">
        <v>50000</v>
      </c>
      <c r="H55" s="582">
        <v>49996</v>
      </c>
      <c r="I55" s="471">
        <f t="shared" si="25"/>
        <v>49996</v>
      </c>
      <c r="J55" s="75"/>
      <c r="K55" s="1"/>
      <c r="L55" s="1"/>
      <c r="M55" s="1"/>
      <c r="N55" s="81"/>
      <c r="O55" s="552"/>
      <c r="P55" s="541">
        <f t="shared" si="4"/>
        <v>0</v>
      </c>
      <c r="Q55" s="447"/>
      <c r="R55" s="1"/>
      <c r="S55" s="81"/>
      <c r="T55" s="490">
        <v>16665</v>
      </c>
      <c r="U55" s="42">
        <v>16665</v>
      </c>
      <c r="V55" s="44">
        <v>16666</v>
      </c>
      <c r="W55" s="203"/>
      <c r="X55" s="203"/>
      <c r="Y55" s="41"/>
    </row>
    <row r="56" spans="1:25">
      <c r="B56" s="92" t="s">
        <v>642</v>
      </c>
      <c r="C56" s="769" t="s">
        <v>192</v>
      </c>
      <c r="D56" s="770"/>
      <c r="E56" s="770"/>
      <c r="F56" s="399">
        <f>F57+F58</f>
        <v>10000</v>
      </c>
      <c r="G56" s="399">
        <f>G57+G58</f>
        <v>10000</v>
      </c>
      <c r="H56" s="575">
        <f>H57+H58</f>
        <v>10000</v>
      </c>
      <c r="I56" s="462">
        <f>I57+I58</f>
        <v>10000</v>
      </c>
      <c r="J56" s="94">
        <f t="shared" ref="J56:V56" si="26">J57+J58</f>
        <v>0</v>
      </c>
      <c r="K56" s="95">
        <f t="shared" si="26"/>
        <v>0</v>
      </c>
      <c r="L56" s="95">
        <f t="shared" si="26"/>
        <v>0</v>
      </c>
      <c r="M56" s="95">
        <f t="shared" si="26"/>
        <v>0</v>
      </c>
      <c r="N56" s="98">
        <f t="shared" si="26"/>
        <v>0</v>
      </c>
      <c r="O56" s="550">
        <f t="shared" si="26"/>
        <v>0</v>
      </c>
      <c r="P56" s="539">
        <f t="shared" si="4"/>
        <v>0</v>
      </c>
      <c r="Q56" s="445">
        <f t="shared" si="26"/>
        <v>0</v>
      </c>
      <c r="R56" s="95">
        <f t="shared" si="26"/>
        <v>0</v>
      </c>
      <c r="S56" s="98">
        <f t="shared" si="26"/>
        <v>0</v>
      </c>
      <c r="T56" s="489">
        <f t="shared" si="26"/>
        <v>0</v>
      </c>
      <c r="U56" s="97">
        <f t="shared" si="26"/>
        <v>0</v>
      </c>
      <c r="V56" s="99">
        <f t="shared" si="26"/>
        <v>10000</v>
      </c>
      <c r="W56" s="203"/>
      <c r="X56" s="203"/>
      <c r="Y56" s="41"/>
    </row>
    <row r="57" spans="1:25" s="41" customFormat="1">
      <c r="A57" s="127" t="s">
        <v>193</v>
      </c>
      <c r="B57" s="53" t="s">
        <v>643</v>
      </c>
      <c r="C57" s="799" t="s">
        <v>194</v>
      </c>
      <c r="D57" s="800"/>
      <c r="E57" s="800"/>
      <c r="F57" s="400">
        <v>10000</v>
      </c>
      <c r="G57" s="400">
        <v>10000</v>
      </c>
      <c r="H57" s="576">
        <v>10000</v>
      </c>
      <c r="I57" s="463">
        <f>SUM(P57:V57)</f>
        <v>10000</v>
      </c>
      <c r="J57" s="77"/>
      <c r="K57" s="13"/>
      <c r="L57" s="13"/>
      <c r="M57" s="13"/>
      <c r="N57" s="82"/>
      <c r="O57" s="551"/>
      <c r="P57" s="540">
        <f t="shared" si="4"/>
        <v>0</v>
      </c>
      <c r="Q57" s="446"/>
      <c r="R57" s="13"/>
      <c r="S57" s="82"/>
      <c r="T57" s="488"/>
      <c r="U57" s="43"/>
      <c r="V57" s="45">
        <v>10000</v>
      </c>
      <c r="W57" s="203"/>
      <c r="X57" s="203"/>
    </row>
    <row r="58" spans="1:25" s="41" customFormat="1" hidden="1">
      <c r="A58" s="127" t="s">
        <v>195</v>
      </c>
      <c r="B58" s="53" t="s">
        <v>644</v>
      </c>
      <c r="C58" s="799" t="s">
        <v>196</v>
      </c>
      <c r="D58" s="800"/>
      <c r="E58" s="800"/>
      <c r="F58" s="400"/>
      <c r="G58" s="400"/>
      <c r="H58" s="576"/>
      <c r="I58" s="463">
        <f>SUM(J58:V58)</f>
        <v>0</v>
      </c>
      <c r="J58" s="77"/>
      <c r="K58" s="13"/>
      <c r="L58" s="13"/>
      <c r="M58" s="13"/>
      <c r="N58" s="82"/>
      <c r="O58" s="551"/>
      <c r="P58" s="540">
        <f t="shared" si="4"/>
        <v>0</v>
      </c>
      <c r="Q58" s="446"/>
      <c r="R58" s="13"/>
      <c r="S58" s="82"/>
      <c r="T58" s="488"/>
      <c r="U58" s="43"/>
      <c r="V58" s="45"/>
      <c r="W58" s="203"/>
      <c r="X58" s="203"/>
    </row>
    <row r="59" spans="1:25">
      <c r="B59" s="92" t="s">
        <v>645</v>
      </c>
      <c r="C59" s="769" t="s">
        <v>197</v>
      </c>
      <c r="D59" s="770"/>
      <c r="E59" s="770"/>
      <c r="F59" s="399">
        <f t="shared" ref="F59:V59" si="27">F60+F61+F62+F63+F64</f>
        <v>623560</v>
      </c>
      <c r="G59" s="399">
        <f t="shared" ref="G59:H59" si="28">G60+G61+G62+G63+G64</f>
        <v>623560</v>
      </c>
      <c r="H59" s="575">
        <f t="shared" si="28"/>
        <v>623560</v>
      </c>
      <c r="I59" s="462">
        <f t="shared" si="27"/>
        <v>623560</v>
      </c>
      <c r="J59" s="94">
        <f t="shared" si="27"/>
        <v>25515</v>
      </c>
      <c r="K59" s="95">
        <f t="shared" si="27"/>
        <v>69464</v>
      </c>
      <c r="L59" s="95">
        <f t="shared" si="27"/>
        <v>69421</v>
      </c>
      <c r="M59" s="95">
        <f t="shared" si="27"/>
        <v>34601</v>
      </c>
      <c r="N59" s="98">
        <f t="shared" si="27"/>
        <v>8626</v>
      </c>
      <c r="O59" s="550">
        <f t="shared" si="27"/>
        <v>56931</v>
      </c>
      <c r="P59" s="539">
        <f t="shared" si="4"/>
        <v>264558</v>
      </c>
      <c r="Q59" s="445">
        <f t="shared" si="27"/>
        <v>102425</v>
      </c>
      <c r="R59" s="95">
        <f t="shared" si="27"/>
        <v>48209</v>
      </c>
      <c r="S59" s="98">
        <f t="shared" si="27"/>
        <v>62427</v>
      </c>
      <c r="T59" s="489">
        <f t="shared" si="27"/>
        <v>45316</v>
      </c>
      <c r="U59" s="97">
        <f t="shared" si="27"/>
        <v>45316</v>
      </c>
      <c r="V59" s="99">
        <f t="shared" si="27"/>
        <v>55309</v>
      </c>
      <c r="W59" s="203"/>
      <c r="X59" s="203"/>
      <c r="Y59" s="41"/>
    </row>
    <row r="60" spans="1:25" s="41" customFormat="1">
      <c r="A60" s="127" t="s">
        <v>198</v>
      </c>
      <c r="B60" s="53" t="s">
        <v>646</v>
      </c>
      <c r="C60" s="799" t="s">
        <v>871</v>
      </c>
      <c r="D60" s="800"/>
      <c r="E60" s="800"/>
      <c r="F60" s="400">
        <v>613560</v>
      </c>
      <c r="G60" s="400">
        <v>613560</v>
      </c>
      <c r="H60" s="576">
        <v>613560</v>
      </c>
      <c r="I60" s="463">
        <f t="shared" ref="I60:I64" si="29">SUM(P60:V60)</f>
        <v>613560</v>
      </c>
      <c r="J60" s="77">
        <v>25515</v>
      </c>
      <c r="K60" s="13">
        <v>69462</v>
      </c>
      <c r="L60" s="13">
        <v>69421</v>
      </c>
      <c r="M60" s="13">
        <v>34600</v>
      </c>
      <c r="N60" s="82">
        <v>8626</v>
      </c>
      <c r="O60" s="551">
        <v>56928</v>
      </c>
      <c r="P60" s="540">
        <f t="shared" si="4"/>
        <v>264552</v>
      </c>
      <c r="Q60" s="446">
        <v>102425</v>
      </c>
      <c r="R60" s="13">
        <v>48209</v>
      </c>
      <c r="S60" s="82">
        <v>62425</v>
      </c>
      <c r="T60" s="488">
        <v>45316</v>
      </c>
      <c r="U60" s="43">
        <v>45316</v>
      </c>
      <c r="V60" s="45">
        <v>45317</v>
      </c>
      <c r="W60" s="203"/>
      <c r="X60" s="203"/>
    </row>
    <row r="61" spans="1:25" s="41" customFormat="1" hidden="1">
      <c r="A61" s="127" t="s">
        <v>199</v>
      </c>
      <c r="B61" s="53" t="s">
        <v>647</v>
      </c>
      <c r="C61" s="799" t="s">
        <v>200</v>
      </c>
      <c r="D61" s="800"/>
      <c r="E61" s="800"/>
      <c r="F61" s="400"/>
      <c r="G61" s="400"/>
      <c r="H61" s="576"/>
      <c r="I61" s="463">
        <f t="shared" si="29"/>
        <v>0</v>
      </c>
      <c r="J61" s="77"/>
      <c r="K61" s="13"/>
      <c r="L61" s="13"/>
      <c r="M61" s="13"/>
      <c r="N61" s="82"/>
      <c r="O61" s="551"/>
      <c r="P61" s="540">
        <f t="shared" si="4"/>
        <v>0</v>
      </c>
      <c r="Q61" s="446"/>
      <c r="R61" s="13"/>
      <c r="S61" s="82"/>
      <c r="T61" s="488"/>
      <c r="U61" s="43"/>
      <c r="V61" s="45"/>
      <c r="W61" s="203"/>
      <c r="X61" s="203"/>
    </row>
    <row r="62" spans="1:25" s="41" customFormat="1" hidden="1">
      <c r="A62" s="127" t="s">
        <v>201</v>
      </c>
      <c r="B62" s="53" t="s">
        <v>648</v>
      </c>
      <c r="C62" s="799" t="s">
        <v>202</v>
      </c>
      <c r="D62" s="800"/>
      <c r="E62" s="800"/>
      <c r="F62" s="400"/>
      <c r="G62" s="400"/>
      <c r="H62" s="576"/>
      <c r="I62" s="463">
        <f t="shared" si="29"/>
        <v>0</v>
      </c>
      <c r="J62" s="77"/>
      <c r="K62" s="13"/>
      <c r="L62" s="13"/>
      <c r="M62" s="13"/>
      <c r="N62" s="82"/>
      <c r="O62" s="551"/>
      <c r="P62" s="540">
        <f t="shared" si="4"/>
        <v>0</v>
      </c>
      <c r="Q62" s="446"/>
      <c r="R62" s="13"/>
      <c r="S62" s="82"/>
      <c r="T62" s="488"/>
      <c r="U62" s="43"/>
      <c r="V62" s="45"/>
      <c r="W62" s="203"/>
      <c r="X62" s="203"/>
    </row>
    <row r="63" spans="1:25" s="41" customFormat="1" hidden="1">
      <c r="A63" s="127" t="s">
        <v>203</v>
      </c>
      <c r="B63" s="53" t="s">
        <v>649</v>
      </c>
      <c r="C63" s="799" t="s">
        <v>204</v>
      </c>
      <c r="D63" s="800"/>
      <c r="E63" s="800"/>
      <c r="F63" s="400"/>
      <c r="G63" s="400"/>
      <c r="H63" s="576"/>
      <c r="I63" s="463">
        <f t="shared" si="29"/>
        <v>0</v>
      </c>
      <c r="J63" s="77"/>
      <c r="K63" s="13"/>
      <c r="L63" s="13"/>
      <c r="M63" s="13"/>
      <c r="N63" s="82"/>
      <c r="O63" s="551"/>
      <c r="P63" s="540">
        <f t="shared" si="4"/>
        <v>0</v>
      </c>
      <c r="Q63" s="446"/>
      <c r="R63" s="13"/>
      <c r="S63" s="82"/>
      <c r="T63" s="488"/>
      <c r="U63" s="43"/>
      <c r="V63" s="45"/>
      <c r="W63" s="203"/>
      <c r="X63" s="203"/>
    </row>
    <row r="64" spans="1:25" s="41" customFormat="1" ht="15.75" thickBot="1">
      <c r="A64" s="127" t="s">
        <v>205</v>
      </c>
      <c r="B64" s="196" t="s">
        <v>650</v>
      </c>
      <c r="C64" s="804" t="s">
        <v>206</v>
      </c>
      <c r="D64" s="805"/>
      <c r="E64" s="805"/>
      <c r="F64" s="401">
        <v>10000</v>
      </c>
      <c r="G64" s="401">
        <v>10000</v>
      </c>
      <c r="H64" s="577">
        <v>10000</v>
      </c>
      <c r="I64" s="464">
        <f t="shared" si="29"/>
        <v>10000</v>
      </c>
      <c r="J64" s="77"/>
      <c r="K64" s="13">
        <v>2</v>
      </c>
      <c r="L64" s="13"/>
      <c r="M64" s="13">
        <v>1</v>
      </c>
      <c r="N64" s="82"/>
      <c r="O64" s="551">
        <v>3</v>
      </c>
      <c r="P64" s="540">
        <f t="shared" si="4"/>
        <v>6</v>
      </c>
      <c r="Q64" s="446"/>
      <c r="R64" s="13"/>
      <c r="S64" s="82">
        <v>2</v>
      </c>
      <c r="T64" s="488"/>
      <c r="U64" s="43"/>
      <c r="V64" s="45">
        <v>9992</v>
      </c>
      <c r="W64" s="203"/>
      <c r="X64" s="203"/>
    </row>
    <row r="65" spans="1:25" ht="15.75" thickBot="1">
      <c r="B65" s="84" t="s">
        <v>207</v>
      </c>
      <c r="C65" s="773" t="s">
        <v>208</v>
      </c>
      <c r="D65" s="774"/>
      <c r="E65" s="774"/>
      <c r="F65" s="402">
        <f>F66+F67+F68+F69+F70+F71+F72+F76</f>
        <v>0</v>
      </c>
      <c r="G65" s="402">
        <f>G66+G67+G68+G69+G70+G71+G72+G76</f>
        <v>0</v>
      </c>
      <c r="H65" s="578">
        <f>H66+H67+H68+H69+H70+H71+H72+H76</f>
        <v>0</v>
      </c>
      <c r="I65" s="465">
        <f>I66+I67+I68+I69+I70+I71+I72+I76</f>
        <v>0</v>
      </c>
      <c r="J65" s="86">
        <f t="shared" ref="J65:V65" si="30">J66+J67+J68+J69+J70+J71+J72+J76</f>
        <v>0</v>
      </c>
      <c r="K65" s="87">
        <f t="shared" si="30"/>
        <v>0</v>
      </c>
      <c r="L65" s="87">
        <f t="shared" si="30"/>
        <v>0</v>
      </c>
      <c r="M65" s="87">
        <f t="shared" si="30"/>
        <v>0</v>
      </c>
      <c r="N65" s="90">
        <f t="shared" si="30"/>
        <v>0</v>
      </c>
      <c r="O65" s="547">
        <f t="shared" si="30"/>
        <v>0</v>
      </c>
      <c r="P65" s="536">
        <f t="shared" si="4"/>
        <v>0</v>
      </c>
      <c r="Q65" s="442">
        <f t="shared" si="30"/>
        <v>0</v>
      </c>
      <c r="R65" s="87">
        <f t="shared" si="30"/>
        <v>0</v>
      </c>
      <c r="S65" s="90">
        <f t="shared" si="30"/>
        <v>0</v>
      </c>
      <c r="T65" s="486">
        <f t="shared" si="30"/>
        <v>0</v>
      </c>
      <c r="U65" s="89">
        <f t="shared" si="30"/>
        <v>0</v>
      </c>
      <c r="V65" s="91">
        <f t="shared" si="30"/>
        <v>0</v>
      </c>
      <c r="W65" s="203"/>
      <c r="X65" s="203"/>
      <c r="Y65" s="41"/>
    </row>
    <row r="66" spans="1:25" s="18" customFormat="1" ht="15.75" hidden="1" thickBot="1">
      <c r="A66" s="127" t="s">
        <v>872</v>
      </c>
      <c r="B66" s="116" t="s">
        <v>873</v>
      </c>
      <c r="C66" s="801" t="s">
        <v>874</v>
      </c>
      <c r="D66" s="802"/>
      <c r="E66" s="802"/>
      <c r="F66" s="397"/>
      <c r="G66" s="397"/>
      <c r="H66" s="573"/>
      <c r="I66" s="460">
        <f t="shared" ref="I66:I71" si="31">SUM(J66:V66)</f>
        <v>0</v>
      </c>
      <c r="J66" s="94"/>
      <c r="K66" s="95"/>
      <c r="L66" s="95"/>
      <c r="M66" s="95"/>
      <c r="N66" s="98"/>
      <c r="O66" s="550"/>
      <c r="P66" s="539">
        <f t="shared" si="4"/>
        <v>0</v>
      </c>
      <c r="Q66" s="445"/>
      <c r="R66" s="95"/>
      <c r="S66" s="98"/>
      <c r="T66" s="489"/>
      <c r="U66" s="97"/>
      <c r="V66" s="99"/>
      <c r="W66" s="203"/>
      <c r="X66" s="203"/>
      <c r="Y66" s="41"/>
    </row>
    <row r="67" spans="1:25" s="18" customFormat="1" ht="15.75" hidden="1" thickBot="1">
      <c r="A67" s="127" t="s">
        <v>209</v>
      </c>
      <c r="B67" s="116" t="s">
        <v>651</v>
      </c>
      <c r="C67" s="801" t="s">
        <v>210</v>
      </c>
      <c r="D67" s="802"/>
      <c r="E67" s="802"/>
      <c r="F67" s="397"/>
      <c r="G67" s="397"/>
      <c r="H67" s="573"/>
      <c r="I67" s="460">
        <f t="shared" si="31"/>
        <v>0</v>
      </c>
      <c r="J67" s="94"/>
      <c r="K67" s="95"/>
      <c r="L67" s="95"/>
      <c r="M67" s="95"/>
      <c r="N67" s="98"/>
      <c r="O67" s="550"/>
      <c r="P67" s="539">
        <f t="shared" ref="P67:P130" si="32">SUM(J67:O67)</f>
        <v>0</v>
      </c>
      <c r="Q67" s="445"/>
      <c r="R67" s="95"/>
      <c r="S67" s="98"/>
      <c r="T67" s="489"/>
      <c r="U67" s="97"/>
      <c r="V67" s="99"/>
      <c r="W67" s="203"/>
      <c r="X67" s="203"/>
      <c r="Y67" s="41"/>
    </row>
    <row r="68" spans="1:25" s="18" customFormat="1" ht="15.75" hidden="1" thickBot="1">
      <c r="A68" s="127" t="s">
        <v>211</v>
      </c>
      <c r="B68" s="92" t="s">
        <v>652</v>
      </c>
      <c r="C68" s="769" t="s">
        <v>352</v>
      </c>
      <c r="D68" s="770"/>
      <c r="E68" s="770"/>
      <c r="F68" s="399"/>
      <c r="G68" s="399"/>
      <c r="H68" s="575"/>
      <c r="I68" s="462">
        <f t="shared" si="31"/>
        <v>0</v>
      </c>
      <c r="J68" s="94"/>
      <c r="K68" s="95"/>
      <c r="L68" s="95"/>
      <c r="M68" s="95"/>
      <c r="N68" s="98"/>
      <c r="O68" s="550"/>
      <c r="P68" s="539">
        <f t="shared" si="32"/>
        <v>0</v>
      </c>
      <c r="Q68" s="445"/>
      <c r="R68" s="95"/>
      <c r="S68" s="98"/>
      <c r="T68" s="489"/>
      <c r="U68" s="97"/>
      <c r="V68" s="99"/>
      <c r="W68" s="203"/>
      <c r="X68" s="203"/>
      <c r="Y68" s="41"/>
    </row>
    <row r="69" spans="1:25" s="18" customFormat="1" ht="15.75" hidden="1" thickBot="1">
      <c r="A69" s="127" t="s">
        <v>212</v>
      </c>
      <c r="B69" s="116" t="s">
        <v>653</v>
      </c>
      <c r="C69" s="769" t="s">
        <v>875</v>
      </c>
      <c r="D69" s="770"/>
      <c r="E69" s="770"/>
      <c r="F69" s="399"/>
      <c r="G69" s="399"/>
      <c r="H69" s="575"/>
      <c r="I69" s="462">
        <f t="shared" si="31"/>
        <v>0</v>
      </c>
      <c r="J69" s="94"/>
      <c r="K69" s="95"/>
      <c r="L69" s="95"/>
      <c r="M69" s="95"/>
      <c r="N69" s="98"/>
      <c r="O69" s="550"/>
      <c r="P69" s="539">
        <f t="shared" si="32"/>
        <v>0</v>
      </c>
      <c r="Q69" s="445"/>
      <c r="R69" s="95"/>
      <c r="S69" s="98"/>
      <c r="T69" s="489"/>
      <c r="U69" s="97"/>
      <c r="V69" s="99"/>
      <c r="W69" s="203"/>
      <c r="X69" s="203"/>
      <c r="Y69" s="41"/>
    </row>
    <row r="70" spans="1:25" s="18" customFormat="1" ht="15.75" hidden="1" thickBot="1">
      <c r="A70" s="127" t="s">
        <v>213</v>
      </c>
      <c r="B70" s="92" t="s">
        <v>654</v>
      </c>
      <c r="C70" s="769" t="s">
        <v>876</v>
      </c>
      <c r="D70" s="770"/>
      <c r="E70" s="770"/>
      <c r="F70" s="399"/>
      <c r="G70" s="399"/>
      <c r="H70" s="575"/>
      <c r="I70" s="462">
        <f t="shared" si="31"/>
        <v>0</v>
      </c>
      <c r="J70" s="94"/>
      <c r="K70" s="95"/>
      <c r="L70" s="95"/>
      <c r="M70" s="95"/>
      <c r="N70" s="98"/>
      <c r="O70" s="550"/>
      <c r="P70" s="539">
        <f t="shared" si="32"/>
        <v>0</v>
      </c>
      <c r="Q70" s="445"/>
      <c r="R70" s="95"/>
      <c r="S70" s="98"/>
      <c r="T70" s="489"/>
      <c r="U70" s="97"/>
      <c r="V70" s="99"/>
      <c r="W70" s="203"/>
      <c r="X70" s="203"/>
      <c r="Y70" s="41"/>
    </row>
    <row r="71" spans="1:25" s="18" customFormat="1" ht="15.75" hidden="1" thickBot="1">
      <c r="A71" s="127" t="s">
        <v>214</v>
      </c>
      <c r="B71" s="116" t="s">
        <v>655</v>
      </c>
      <c r="C71" s="769" t="s">
        <v>215</v>
      </c>
      <c r="D71" s="770"/>
      <c r="E71" s="770"/>
      <c r="F71" s="399"/>
      <c r="G71" s="399"/>
      <c r="H71" s="575"/>
      <c r="I71" s="462">
        <f t="shared" si="31"/>
        <v>0</v>
      </c>
      <c r="J71" s="94"/>
      <c r="K71" s="95"/>
      <c r="L71" s="95"/>
      <c r="M71" s="95"/>
      <c r="N71" s="98"/>
      <c r="O71" s="550"/>
      <c r="P71" s="539">
        <f t="shared" si="32"/>
        <v>0</v>
      </c>
      <c r="Q71" s="445"/>
      <c r="R71" s="95"/>
      <c r="S71" s="98"/>
      <c r="T71" s="489"/>
      <c r="U71" s="97"/>
      <c r="V71" s="99"/>
      <c r="W71" s="203"/>
      <c r="X71" s="203"/>
      <c r="Y71" s="41"/>
    </row>
    <row r="72" spans="1:25" s="18" customFormat="1" ht="15.75" hidden="1" thickBot="1">
      <c r="A72" s="127" t="s">
        <v>216</v>
      </c>
      <c r="B72" s="92" t="s">
        <v>656</v>
      </c>
      <c r="C72" s="769" t="s">
        <v>217</v>
      </c>
      <c r="D72" s="770"/>
      <c r="E72" s="770"/>
      <c r="F72" s="399">
        <f>F73+F74+F75</f>
        <v>0</v>
      </c>
      <c r="G72" s="399">
        <f>G73+G74+G75</f>
        <v>0</v>
      </c>
      <c r="H72" s="575">
        <f>H73+H74+H75</f>
        <v>0</v>
      </c>
      <c r="I72" s="462">
        <f>I73+I74+I75</f>
        <v>0</v>
      </c>
      <c r="J72" s="94">
        <f t="shared" ref="J72:V72" si="33">J73+J74+J75</f>
        <v>0</v>
      </c>
      <c r="K72" s="95">
        <f t="shared" si="33"/>
        <v>0</v>
      </c>
      <c r="L72" s="95">
        <f t="shared" si="33"/>
        <v>0</v>
      </c>
      <c r="M72" s="95">
        <f t="shared" si="33"/>
        <v>0</v>
      </c>
      <c r="N72" s="98">
        <f t="shared" si="33"/>
        <v>0</v>
      </c>
      <c r="O72" s="550">
        <f t="shared" si="33"/>
        <v>0</v>
      </c>
      <c r="P72" s="539">
        <f t="shared" si="32"/>
        <v>0</v>
      </c>
      <c r="Q72" s="445">
        <f t="shared" si="33"/>
        <v>0</v>
      </c>
      <c r="R72" s="95">
        <f t="shared" si="33"/>
        <v>0</v>
      </c>
      <c r="S72" s="98">
        <f t="shared" si="33"/>
        <v>0</v>
      </c>
      <c r="T72" s="489">
        <f t="shared" si="33"/>
        <v>0</v>
      </c>
      <c r="U72" s="97">
        <f t="shared" si="33"/>
        <v>0</v>
      </c>
      <c r="V72" s="99">
        <f t="shared" si="33"/>
        <v>0</v>
      </c>
      <c r="W72" s="203"/>
      <c r="X72" s="203"/>
      <c r="Y72" s="41"/>
    </row>
    <row r="73" spans="1:25" ht="15.75" hidden="1" thickBot="1">
      <c r="B73" s="55"/>
      <c r="C73" s="2"/>
      <c r="D73" s="764" t="s">
        <v>343</v>
      </c>
      <c r="E73" s="764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81"/>
      <c r="O73" s="552"/>
      <c r="P73" s="541">
        <f t="shared" si="32"/>
        <v>0</v>
      </c>
      <c r="Q73" s="447"/>
      <c r="R73" s="1"/>
      <c r="S73" s="81"/>
      <c r="T73" s="490"/>
      <c r="U73" s="42"/>
      <c r="V73" s="44"/>
      <c r="W73" s="203"/>
      <c r="X73" s="203"/>
      <c r="Y73" s="41"/>
    </row>
    <row r="74" spans="1:25" ht="15.75" hidden="1" thickBot="1">
      <c r="B74" s="55"/>
      <c r="C74" s="2"/>
      <c r="D74" s="764" t="s">
        <v>344</v>
      </c>
      <c r="E74" s="764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81"/>
      <c r="O74" s="552"/>
      <c r="P74" s="541">
        <f t="shared" si="32"/>
        <v>0</v>
      </c>
      <c r="Q74" s="447"/>
      <c r="R74" s="1"/>
      <c r="S74" s="81"/>
      <c r="T74" s="490"/>
      <c r="U74" s="42"/>
      <c r="V74" s="44"/>
      <c r="W74" s="203"/>
      <c r="X74" s="203"/>
      <c r="Y74" s="41"/>
    </row>
    <row r="75" spans="1:25" ht="15.75" hidden="1" thickBot="1">
      <c r="B75" s="55"/>
      <c r="C75" s="2"/>
      <c r="D75" s="764" t="s">
        <v>345</v>
      </c>
      <c r="E75" s="764"/>
      <c r="F75" s="406"/>
      <c r="G75" s="406"/>
      <c r="H75" s="582"/>
      <c r="I75" s="471">
        <f>SUM(J75:V75)</f>
        <v>0</v>
      </c>
      <c r="J75" s="75"/>
      <c r="K75" s="1"/>
      <c r="L75" s="1"/>
      <c r="M75" s="1"/>
      <c r="N75" s="81"/>
      <c r="O75" s="552"/>
      <c r="P75" s="541">
        <f t="shared" si="32"/>
        <v>0</v>
      </c>
      <c r="Q75" s="447"/>
      <c r="R75" s="1"/>
      <c r="S75" s="81"/>
      <c r="T75" s="490"/>
      <c r="U75" s="42"/>
      <c r="V75" s="44"/>
      <c r="W75" s="203"/>
      <c r="X75" s="203"/>
      <c r="Y75" s="41"/>
    </row>
    <row r="76" spans="1:25" s="18" customFormat="1" ht="15.75" hidden="1" thickBot="1">
      <c r="A76" s="127" t="s">
        <v>218</v>
      </c>
      <c r="B76" s="92" t="s">
        <v>657</v>
      </c>
      <c r="C76" s="769" t="s">
        <v>219</v>
      </c>
      <c r="D76" s="770"/>
      <c r="E76" s="770"/>
      <c r="F76" s="399">
        <f>F77+F78+F79+F80</f>
        <v>0</v>
      </c>
      <c r="G76" s="399">
        <f>G77+G78+G79+G80</f>
        <v>0</v>
      </c>
      <c r="H76" s="575">
        <f>H77+H78+H79+H80</f>
        <v>0</v>
      </c>
      <c r="I76" s="462">
        <f>I77+I78+I79+I80</f>
        <v>0</v>
      </c>
      <c r="J76" s="94">
        <f t="shared" ref="J76:V76" si="34">J77+J78+J79+J80</f>
        <v>0</v>
      </c>
      <c r="K76" s="95">
        <f t="shared" si="34"/>
        <v>0</v>
      </c>
      <c r="L76" s="95">
        <f t="shared" si="34"/>
        <v>0</v>
      </c>
      <c r="M76" s="95">
        <f t="shared" si="34"/>
        <v>0</v>
      </c>
      <c r="N76" s="98">
        <f t="shared" si="34"/>
        <v>0</v>
      </c>
      <c r="O76" s="550">
        <f t="shared" si="34"/>
        <v>0</v>
      </c>
      <c r="P76" s="539">
        <f t="shared" si="32"/>
        <v>0</v>
      </c>
      <c r="Q76" s="445">
        <f t="shared" si="34"/>
        <v>0</v>
      </c>
      <c r="R76" s="95">
        <f t="shared" si="34"/>
        <v>0</v>
      </c>
      <c r="S76" s="98">
        <f t="shared" si="34"/>
        <v>0</v>
      </c>
      <c r="T76" s="489">
        <f t="shared" si="34"/>
        <v>0</v>
      </c>
      <c r="U76" s="97">
        <f t="shared" si="34"/>
        <v>0</v>
      </c>
      <c r="V76" s="99">
        <f t="shared" si="34"/>
        <v>0</v>
      </c>
      <c r="W76" s="203"/>
      <c r="X76" s="203"/>
      <c r="Y76" s="41"/>
    </row>
    <row r="77" spans="1:25" ht="15.75" hidden="1" thickBot="1">
      <c r="B77" s="55"/>
      <c r="C77" s="2"/>
      <c r="D77" s="764" t="s">
        <v>835</v>
      </c>
      <c r="E77" s="764"/>
      <c r="F77" s="406"/>
      <c r="G77" s="406"/>
      <c r="H77" s="582"/>
      <c r="I77" s="471">
        <f>SUM(J77:V77)</f>
        <v>0</v>
      </c>
      <c r="J77" s="75"/>
      <c r="K77" s="1"/>
      <c r="L77" s="1"/>
      <c r="M77" s="1"/>
      <c r="N77" s="81"/>
      <c r="O77" s="552"/>
      <c r="P77" s="541">
        <f t="shared" si="32"/>
        <v>0</v>
      </c>
      <c r="Q77" s="447"/>
      <c r="R77" s="1"/>
      <c r="S77" s="81"/>
      <c r="T77" s="490"/>
      <c r="U77" s="42"/>
      <c r="V77" s="44"/>
      <c r="W77" s="203"/>
      <c r="X77" s="203"/>
      <c r="Y77" s="41"/>
    </row>
    <row r="78" spans="1:25" ht="15.75" hidden="1" thickBot="1">
      <c r="B78" s="55"/>
      <c r="C78" s="2"/>
      <c r="D78" s="764" t="s">
        <v>346</v>
      </c>
      <c r="E78" s="764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81"/>
      <c r="O78" s="552"/>
      <c r="P78" s="541">
        <f t="shared" si="32"/>
        <v>0</v>
      </c>
      <c r="Q78" s="447"/>
      <c r="R78" s="1"/>
      <c r="S78" s="81"/>
      <c r="T78" s="490"/>
      <c r="U78" s="42"/>
      <c r="V78" s="44"/>
      <c r="W78" s="203"/>
      <c r="X78" s="203"/>
      <c r="Y78" s="41"/>
    </row>
    <row r="79" spans="1:25" ht="15.75" hidden="1" thickBot="1">
      <c r="B79" s="55"/>
      <c r="C79" s="2"/>
      <c r="D79" s="764" t="s">
        <v>836</v>
      </c>
      <c r="E79" s="764"/>
      <c r="F79" s="406"/>
      <c r="G79" s="406"/>
      <c r="H79" s="582"/>
      <c r="I79" s="471">
        <f>SUM(J79:V79)</f>
        <v>0</v>
      </c>
      <c r="J79" s="75"/>
      <c r="K79" s="1"/>
      <c r="L79" s="1"/>
      <c r="M79" s="1"/>
      <c r="N79" s="81"/>
      <c r="O79" s="552"/>
      <c r="P79" s="541">
        <f t="shared" si="32"/>
        <v>0</v>
      </c>
      <c r="Q79" s="447"/>
      <c r="R79" s="1"/>
      <c r="S79" s="81"/>
      <c r="T79" s="490"/>
      <c r="U79" s="42"/>
      <c r="V79" s="44"/>
      <c r="W79" s="203"/>
      <c r="X79" s="203"/>
      <c r="Y79" s="41"/>
    </row>
    <row r="80" spans="1:25" ht="15.75" hidden="1" thickBot="1">
      <c r="B80" s="55"/>
      <c r="C80" s="2"/>
      <c r="D80" s="764" t="s">
        <v>834</v>
      </c>
      <c r="E80" s="764"/>
      <c r="F80" s="406"/>
      <c r="G80" s="406"/>
      <c r="H80" s="582"/>
      <c r="I80" s="471">
        <f>SUM(J80:V80)</f>
        <v>0</v>
      </c>
      <c r="J80" s="75"/>
      <c r="K80" s="1"/>
      <c r="L80" s="1"/>
      <c r="M80" s="1"/>
      <c r="N80" s="81"/>
      <c r="O80" s="552"/>
      <c r="P80" s="541">
        <f t="shared" si="32"/>
        <v>0</v>
      </c>
      <c r="Q80" s="447"/>
      <c r="R80" s="1"/>
      <c r="S80" s="81"/>
      <c r="T80" s="490"/>
      <c r="U80" s="42"/>
      <c r="V80" s="44"/>
      <c r="W80" s="203"/>
      <c r="X80" s="203"/>
      <c r="Y80" s="41"/>
    </row>
    <row r="81" spans="1:25" ht="15.75" thickBot="1">
      <c r="B81" s="100" t="s">
        <v>220</v>
      </c>
      <c r="C81" s="773" t="s">
        <v>221</v>
      </c>
      <c r="D81" s="774"/>
      <c r="E81" s="774"/>
      <c r="F81" s="402">
        <f>F82+F85+F89+F90+F101+F112+F123+F126+F138+F139+F140+F141+F152</f>
        <v>16000</v>
      </c>
      <c r="G81" s="402">
        <f>G82+G85+G89+G90+G101+G112+G123+G126+G138+G139+G140+G141+G152</f>
        <v>16000</v>
      </c>
      <c r="H81" s="578">
        <f>H82+H85+H89+H90+H101+H112+H123+H126+H138+H139+H140+H141+H152</f>
        <v>16000</v>
      </c>
      <c r="I81" s="465">
        <f>I82+I85+I89+I90+I101+I112+I123+I126+I138+I139+I140+I141+I152</f>
        <v>16000</v>
      </c>
      <c r="J81" s="86">
        <f t="shared" ref="J81:V81" si="35">J82+J85+J89+J90+J101+J112+J123+J126+J138+J139+J140+J141+J152</f>
        <v>0</v>
      </c>
      <c r="K81" s="87">
        <f t="shared" si="35"/>
        <v>0</v>
      </c>
      <c r="L81" s="87">
        <f t="shared" si="35"/>
        <v>0</v>
      </c>
      <c r="M81" s="87">
        <f t="shared" si="35"/>
        <v>0</v>
      </c>
      <c r="N81" s="90">
        <f t="shared" si="35"/>
        <v>0</v>
      </c>
      <c r="O81" s="547">
        <f t="shared" si="35"/>
        <v>0</v>
      </c>
      <c r="P81" s="536">
        <f t="shared" si="32"/>
        <v>0</v>
      </c>
      <c r="Q81" s="442">
        <f t="shared" si="35"/>
        <v>0</v>
      </c>
      <c r="R81" s="87">
        <f t="shared" si="35"/>
        <v>0</v>
      </c>
      <c r="S81" s="90">
        <f t="shared" si="35"/>
        <v>0</v>
      </c>
      <c r="T81" s="486">
        <f t="shared" si="35"/>
        <v>0</v>
      </c>
      <c r="U81" s="89">
        <f t="shared" si="35"/>
        <v>16000</v>
      </c>
      <c r="V81" s="91">
        <f t="shared" si="35"/>
        <v>0</v>
      </c>
      <c r="W81" s="203"/>
      <c r="X81" s="203"/>
      <c r="Y81" s="41"/>
    </row>
    <row r="82" spans="1:25" s="41" customFormat="1" hidden="1">
      <c r="A82" s="127" t="s">
        <v>222</v>
      </c>
      <c r="B82" s="125" t="s">
        <v>658</v>
      </c>
      <c r="C82" s="775" t="s">
        <v>223</v>
      </c>
      <c r="D82" s="776"/>
      <c r="E82" s="776"/>
      <c r="F82" s="407">
        <f>F83+F84</f>
        <v>0</v>
      </c>
      <c r="G82" s="407">
        <f>G83+G84</f>
        <v>0</v>
      </c>
      <c r="H82" s="583">
        <f>H83+H84</f>
        <v>0</v>
      </c>
      <c r="I82" s="472">
        <f>I83+I84</f>
        <v>0</v>
      </c>
      <c r="J82" s="171">
        <f t="shared" ref="J82:V82" si="36">J83+J84</f>
        <v>0</v>
      </c>
      <c r="K82" s="133">
        <f t="shared" si="36"/>
        <v>0</v>
      </c>
      <c r="L82" s="133">
        <f t="shared" si="36"/>
        <v>0</v>
      </c>
      <c r="M82" s="133">
        <f t="shared" si="36"/>
        <v>0</v>
      </c>
      <c r="N82" s="134">
        <f t="shared" si="36"/>
        <v>0</v>
      </c>
      <c r="O82" s="553">
        <f t="shared" si="36"/>
        <v>0</v>
      </c>
      <c r="P82" s="542">
        <f t="shared" si="32"/>
        <v>0</v>
      </c>
      <c r="Q82" s="448">
        <f t="shared" si="36"/>
        <v>0</v>
      </c>
      <c r="R82" s="133">
        <f t="shared" si="36"/>
        <v>0</v>
      </c>
      <c r="S82" s="134">
        <f t="shared" si="36"/>
        <v>0</v>
      </c>
      <c r="T82" s="558">
        <f t="shared" si="36"/>
        <v>0</v>
      </c>
      <c r="U82" s="132">
        <f t="shared" si="36"/>
        <v>0</v>
      </c>
      <c r="V82" s="135">
        <f t="shared" si="36"/>
        <v>0</v>
      </c>
      <c r="W82" s="203"/>
      <c r="X82" s="203"/>
    </row>
    <row r="83" spans="1:25" hidden="1">
      <c r="B83" s="55"/>
      <c r="C83" s="2"/>
      <c r="D83" s="764" t="s">
        <v>347</v>
      </c>
      <c r="E83" s="764"/>
      <c r="F83" s="406"/>
      <c r="G83" s="406"/>
      <c r="H83" s="582"/>
      <c r="I83" s="471">
        <f>SUM(J83:V83)</f>
        <v>0</v>
      </c>
      <c r="J83" s="75"/>
      <c r="K83" s="1"/>
      <c r="L83" s="1"/>
      <c r="M83" s="1"/>
      <c r="N83" s="81"/>
      <c r="O83" s="552"/>
      <c r="P83" s="541">
        <f t="shared" si="32"/>
        <v>0</v>
      </c>
      <c r="Q83" s="447"/>
      <c r="R83" s="1"/>
      <c r="S83" s="81"/>
      <c r="T83" s="490"/>
      <c r="U83" s="42"/>
      <c r="V83" s="44"/>
      <c r="W83" s="203"/>
      <c r="X83" s="203"/>
      <c r="Y83" s="41"/>
    </row>
    <row r="84" spans="1:25" hidden="1">
      <c r="B84" s="55"/>
      <c r="C84" s="2"/>
      <c r="D84" s="764" t="s">
        <v>348</v>
      </c>
      <c r="E84" s="764"/>
      <c r="F84" s="406"/>
      <c r="G84" s="406"/>
      <c r="H84" s="582"/>
      <c r="I84" s="471">
        <f>SUM(J84:V84)</f>
        <v>0</v>
      </c>
      <c r="J84" s="75"/>
      <c r="K84" s="1"/>
      <c r="L84" s="1"/>
      <c r="M84" s="1"/>
      <c r="N84" s="81"/>
      <c r="O84" s="552"/>
      <c r="P84" s="541">
        <f t="shared" si="32"/>
        <v>0</v>
      </c>
      <c r="Q84" s="447"/>
      <c r="R84" s="1"/>
      <c r="S84" s="81"/>
      <c r="T84" s="490"/>
      <c r="U84" s="42"/>
      <c r="V84" s="44"/>
      <c r="W84" s="203"/>
      <c r="X84" s="203"/>
      <c r="Y84" s="41"/>
    </row>
    <row r="85" spans="1:25" hidden="1">
      <c r="B85" s="125" t="s">
        <v>837</v>
      </c>
      <c r="C85" s="775" t="s">
        <v>838</v>
      </c>
      <c r="D85" s="776"/>
      <c r="E85" s="776"/>
      <c r="F85" s="407">
        <f>F86+F87+F88</f>
        <v>0</v>
      </c>
      <c r="G85" s="407">
        <f>G86+G87+G88</f>
        <v>0</v>
      </c>
      <c r="H85" s="583">
        <f>H86+H87+H88</f>
        <v>0</v>
      </c>
      <c r="I85" s="472">
        <f>I86+I87+I88</f>
        <v>0</v>
      </c>
      <c r="J85" s="171">
        <f t="shared" ref="J85:V85" si="37">J86+J87+J88</f>
        <v>0</v>
      </c>
      <c r="K85" s="133">
        <f t="shared" si="37"/>
        <v>0</v>
      </c>
      <c r="L85" s="133">
        <f t="shared" si="37"/>
        <v>0</v>
      </c>
      <c r="M85" s="133">
        <f t="shared" si="37"/>
        <v>0</v>
      </c>
      <c r="N85" s="134">
        <f t="shared" si="37"/>
        <v>0</v>
      </c>
      <c r="O85" s="553">
        <f t="shared" si="37"/>
        <v>0</v>
      </c>
      <c r="P85" s="542">
        <f t="shared" si="32"/>
        <v>0</v>
      </c>
      <c r="Q85" s="448">
        <f t="shared" si="37"/>
        <v>0</v>
      </c>
      <c r="R85" s="133">
        <f t="shared" si="37"/>
        <v>0</v>
      </c>
      <c r="S85" s="134">
        <f t="shared" si="37"/>
        <v>0</v>
      </c>
      <c r="T85" s="558">
        <f t="shared" si="37"/>
        <v>0</v>
      </c>
      <c r="U85" s="132">
        <f t="shared" si="37"/>
        <v>0</v>
      </c>
      <c r="V85" s="135">
        <f t="shared" si="37"/>
        <v>0</v>
      </c>
      <c r="W85" s="203"/>
      <c r="X85" s="203"/>
      <c r="Y85" s="41"/>
    </row>
    <row r="86" spans="1:25" s="209" customFormat="1" hidden="1">
      <c r="A86" s="127" t="s">
        <v>877</v>
      </c>
      <c r="B86" s="189" t="s">
        <v>878</v>
      </c>
      <c r="C86" s="202"/>
      <c r="D86" s="260" t="s">
        <v>963</v>
      </c>
      <c r="E86" s="285"/>
      <c r="F86" s="398"/>
      <c r="G86" s="398"/>
      <c r="H86" s="574"/>
      <c r="I86" s="461">
        <f>SUM(J86:V86)</f>
        <v>0</v>
      </c>
      <c r="J86" s="199"/>
      <c r="K86" s="193"/>
      <c r="L86" s="193"/>
      <c r="M86" s="193"/>
      <c r="N86" s="194"/>
      <c r="O86" s="549"/>
      <c r="P86" s="538">
        <f t="shared" si="32"/>
        <v>0</v>
      </c>
      <c r="Q86" s="444"/>
      <c r="R86" s="193"/>
      <c r="S86" s="194"/>
      <c r="T86" s="492"/>
      <c r="U86" s="192"/>
      <c r="V86" s="195"/>
      <c r="W86" s="203"/>
      <c r="X86" s="203"/>
      <c r="Y86" s="41"/>
    </row>
    <row r="87" spans="1:25" s="209" customFormat="1" hidden="1">
      <c r="A87" s="127" t="s">
        <v>224</v>
      </c>
      <c r="B87" s="189" t="s">
        <v>659</v>
      </c>
      <c r="C87" s="202"/>
      <c r="D87" s="260" t="s">
        <v>225</v>
      </c>
      <c r="E87" s="285"/>
      <c r="F87" s="398"/>
      <c r="G87" s="398"/>
      <c r="H87" s="574"/>
      <c r="I87" s="461">
        <f>SUM(J87:V87)</f>
        <v>0</v>
      </c>
      <c r="J87" s="199"/>
      <c r="K87" s="193"/>
      <c r="L87" s="193"/>
      <c r="M87" s="193"/>
      <c r="N87" s="194"/>
      <c r="O87" s="549"/>
      <c r="P87" s="538">
        <f t="shared" si="32"/>
        <v>0</v>
      </c>
      <c r="Q87" s="444"/>
      <c r="R87" s="193"/>
      <c r="S87" s="194"/>
      <c r="T87" s="492"/>
      <c r="U87" s="192"/>
      <c r="V87" s="195"/>
      <c r="W87" s="203"/>
      <c r="X87" s="203"/>
      <c r="Y87" s="41"/>
    </row>
    <row r="88" spans="1:25" s="209" customFormat="1" hidden="1">
      <c r="A88" s="127" t="s">
        <v>226</v>
      </c>
      <c r="B88" s="189" t="s">
        <v>660</v>
      </c>
      <c r="C88" s="202"/>
      <c r="D88" s="260" t="s">
        <v>227</v>
      </c>
      <c r="E88" s="285"/>
      <c r="F88" s="398"/>
      <c r="G88" s="398"/>
      <c r="H88" s="574"/>
      <c r="I88" s="461">
        <f>SUM(J88:V88)</f>
        <v>0</v>
      </c>
      <c r="J88" s="199"/>
      <c r="K88" s="193"/>
      <c r="L88" s="193"/>
      <c r="M88" s="193"/>
      <c r="N88" s="194"/>
      <c r="O88" s="549"/>
      <c r="P88" s="538">
        <f t="shared" si="32"/>
        <v>0</v>
      </c>
      <c r="Q88" s="444"/>
      <c r="R88" s="193"/>
      <c r="S88" s="194"/>
      <c r="T88" s="492"/>
      <c r="U88" s="192"/>
      <c r="V88" s="195"/>
      <c r="W88" s="203"/>
      <c r="X88" s="203"/>
      <c r="Y88" s="41"/>
    </row>
    <row r="89" spans="1:25" s="41" customFormat="1" ht="27.75" hidden="1" customHeight="1">
      <c r="A89" s="127" t="s">
        <v>228</v>
      </c>
      <c r="B89" s="108" t="s">
        <v>661</v>
      </c>
      <c r="C89" s="820" t="s">
        <v>353</v>
      </c>
      <c r="D89" s="821"/>
      <c r="E89" s="821"/>
      <c r="F89" s="408"/>
      <c r="G89" s="408"/>
      <c r="H89" s="584"/>
      <c r="I89" s="473">
        <f>SUM(J89:V89)</f>
        <v>0</v>
      </c>
      <c r="J89" s="110"/>
      <c r="K89" s="111"/>
      <c r="L89" s="111"/>
      <c r="M89" s="111"/>
      <c r="N89" s="114"/>
      <c r="O89" s="554"/>
      <c r="P89" s="543">
        <f t="shared" si="32"/>
        <v>0</v>
      </c>
      <c r="Q89" s="449"/>
      <c r="R89" s="111"/>
      <c r="S89" s="114"/>
      <c r="T89" s="491"/>
      <c r="U89" s="113"/>
      <c r="V89" s="115"/>
      <c r="W89" s="203"/>
      <c r="X89" s="203"/>
    </row>
    <row r="90" spans="1:25" s="41" customFormat="1" hidden="1">
      <c r="A90" s="127" t="s">
        <v>229</v>
      </c>
      <c r="B90" s="108" t="s">
        <v>662</v>
      </c>
      <c r="C90" s="820" t="s">
        <v>804</v>
      </c>
      <c r="D90" s="821"/>
      <c r="E90" s="821"/>
      <c r="F90" s="408">
        <f>F91+F92+F93+F94+F95+F96+F97+F98+F99+F100</f>
        <v>0</v>
      </c>
      <c r="G90" s="408">
        <f>G91+G92+G93+G94+G95+G96+G97+G98+G99+G100</f>
        <v>0</v>
      </c>
      <c r="H90" s="584">
        <f>H91+H92+H93+H94+H95+H96+H97+H98+H99+H100</f>
        <v>0</v>
      </c>
      <c r="I90" s="473">
        <f>I91+I92+I93+I94+I95+I96+I97+I98+I99+I100</f>
        <v>0</v>
      </c>
      <c r="J90" s="110">
        <f t="shared" ref="J90:V90" si="38">J91+J92+J93+J94+J95+J96+J97+J98+J99+J100</f>
        <v>0</v>
      </c>
      <c r="K90" s="111">
        <f t="shared" si="38"/>
        <v>0</v>
      </c>
      <c r="L90" s="111">
        <f t="shared" si="38"/>
        <v>0</v>
      </c>
      <c r="M90" s="111">
        <f t="shared" si="38"/>
        <v>0</v>
      </c>
      <c r="N90" s="114">
        <f t="shared" si="38"/>
        <v>0</v>
      </c>
      <c r="O90" s="554">
        <f t="shared" si="38"/>
        <v>0</v>
      </c>
      <c r="P90" s="543">
        <f t="shared" si="32"/>
        <v>0</v>
      </c>
      <c r="Q90" s="449">
        <f t="shared" si="38"/>
        <v>0</v>
      </c>
      <c r="R90" s="111">
        <f t="shared" si="38"/>
        <v>0</v>
      </c>
      <c r="S90" s="114">
        <f t="shared" si="38"/>
        <v>0</v>
      </c>
      <c r="T90" s="491">
        <f t="shared" si="38"/>
        <v>0</v>
      </c>
      <c r="U90" s="113">
        <f t="shared" si="38"/>
        <v>0</v>
      </c>
      <c r="V90" s="115">
        <f t="shared" si="38"/>
        <v>0</v>
      </c>
      <c r="W90" s="203"/>
      <c r="X90" s="203"/>
    </row>
    <row r="91" spans="1:25" hidden="1">
      <c r="B91" s="55"/>
      <c r="C91" s="2"/>
      <c r="D91" s="764" t="s">
        <v>370</v>
      </c>
      <c r="E91" s="764"/>
      <c r="F91" s="406"/>
      <c r="G91" s="406"/>
      <c r="H91" s="582"/>
      <c r="I91" s="471">
        <f t="shared" ref="I91:I100" si="39">SUM(J91:V91)</f>
        <v>0</v>
      </c>
      <c r="J91" s="75"/>
      <c r="K91" s="1"/>
      <c r="L91" s="1"/>
      <c r="M91" s="1"/>
      <c r="N91" s="81"/>
      <c r="O91" s="552"/>
      <c r="P91" s="541">
        <f t="shared" si="32"/>
        <v>0</v>
      </c>
      <c r="Q91" s="447"/>
      <c r="R91" s="1"/>
      <c r="S91" s="81"/>
      <c r="T91" s="490"/>
      <c r="U91" s="42"/>
      <c r="V91" s="44"/>
      <c r="W91" s="203"/>
      <c r="X91" s="203"/>
      <c r="Y91" s="41"/>
    </row>
    <row r="92" spans="1:25" hidden="1">
      <c r="B92" s="55"/>
      <c r="C92" s="2"/>
      <c r="D92" s="764" t="s">
        <v>506</v>
      </c>
      <c r="E92" s="764"/>
      <c r="F92" s="406"/>
      <c r="G92" s="406"/>
      <c r="H92" s="582"/>
      <c r="I92" s="471">
        <f t="shared" si="39"/>
        <v>0</v>
      </c>
      <c r="J92" s="75"/>
      <c r="K92" s="1"/>
      <c r="L92" s="1"/>
      <c r="M92" s="1"/>
      <c r="N92" s="81"/>
      <c r="O92" s="552"/>
      <c r="P92" s="541">
        <f t="shared" si="32"/>
        <v>0</v>
      </c>
      <c r="Q92" s="447"/>
      <c r="R92" s="1"/>
      <c r="S92" s="81"/>
      <c r="T92" s="490"/>
      <c r="U92" s="42"/>
      <c r="V92" s="44"/>
      <c r="W92" s="203"/>
      <c r="X92" s="203"/>
      <c r="Y92" s="41"/>
    </row>
    <row r="93" spans="1:25" hidden="1">
      <c r="B93" s="55"/>
      <c r="C93" s="2"/>
      <c r="D93" s="764" t="s">
        <v>507</v>
      </c>
      <c r="E93" s="764"/>
      <c r="F93" s="406"/>
      <c r="G93" s="406"/>
      <c r="H93" s="582"/>
      <c r="I93" s="471">
        <f t="shared" si="39"/>
        <v>0</v>
      </c>
      <c r="J93" s="75"/>
      <c r="K93" s="1"/>
      <c r="L93" s="1"/>
      <c r="M93" s="1"/>
      <c r="N93" s="81"/>
      <c r="O93" s="552"/>
      <c r="P93" s="541">
        <f t="shared" si="32"/>
        <v>0</v>
      </c>
      <c r="Q93" s="447"/>
      <c r="R93" s="1"/>
      <c r="S93" s="81"/>
      <c r="T93" s="490"/>
      <c r="U93" s="42"/>
      <c r="V93" s="44"/>
      <c r="W93" s="203"/>
      <c r="X93" s="203"/>
      <c r="Y93" s="41"/>
    </row>
    <row r="94" spans="1:25" hidden="1">
      <c r="B94" s="55"/>
      <c r="C94" s="2"/>
      <c r="D94" s="764" t="s">
        <v>508</v>
      </c>
      <c r="E94" s="764"/>
      <c r="F94" s="406"/>
      <c r="G94" s="406"/>
      <c r="H94" s="582"/>
      <c r="I94" s="471">
        <f t="shared" si="39"/>
        <v>0</v>
      </c>
      <c r="J94" s="75"/>
      <c r="K94" s="1"/>
      <c r="L94" s="1"/>
      <c r="M94" s="1"/>
      <c r="N94" s="81"/>
      <c r="O94" s="552"/>
      <c r="P94" s="541">
        <f t="shared" si="32"/>
        <v>0</v>
      </c>
      <c r="Q94" s="447"/>
      <c r="R94" s="1"/>
      <c r="S94" s="81"/>
      <c r="T94" s="490"/>
      <c r="U94" s="42"/>
      <c r="V94" s="44"/>
      <c r="W94" s="203"/>
      <c r="X94" s="203"/>
      <c r="Y94" s="41"/>
    </row>
    <row r="95" spans="1:25" hidden="1">
      <c r="B95" s="55"/>
      <c r="C95" s="2"/>
      <c r="D95" s="764" t="s">
        <v>509</v>
      </c>
      <c r="E95" s="764"/>
      <c r="F95" s="406"/>
      <c r="G95" s="406"/>
      <c r="H95" s="582"/>
      <c r="I95" s="471">
        <f t="shared" si="39"/>
        <v>0</v>
      </c>
      <c r="J95" s="75"/>
      <c r="K95" s="1"/>
      <c r="L95" s="1"/>
      <c r="M95" s="1"/>
      <c r="N95" s="81"/>
      <c r="O95" s="552"/>
      <c r="P95" s="541">
        <f t="shared" si="32"/>
        <v>0</v>
      </c>
      <c r="Q95" s="447"/>
      <c r="R95" s="1"/>
      <c r="S95" s="81"/>
      <c r="T95" s="490"/>
      <c r="U95" s="42"/>
      <c r="V95" s="44"/>
      <c r="W95" s="203"/>
      <c r="X95" s="203"/>
      <c r="Y95" s="41"/>
    </row>
    <row r="96" spans="1:25" hidden="1">
      <c r="B96" s="55"/>
      <c r="C96" s="2"/>
      <c r="D96" s="764" t="s">
        <v>510</v>
      </c>
      <c r="E96" s="764"/>
      <c r="F96" s="406"/>
      <c r="G96" s="406"/>
      <c r="H96" s="582"/>
      <c r="I96" s="471">
        <f t="shared" si="39"/>
        <v>0</v>
      </c>
      <c r="J96" s="75"/>
      <c r="K96" s="1"/>
      <c r="L96" s="1"/>
      <c r="M96" s="1"/>
      <c r="N96" s="81"/>
      <c r="O96" s="552"/>
      <c r="P96" s="541">
        <f t="shared" si="32"/>
        <v>0</v>
      </c>
      <c r="Q96" s="447"/>
      <c r="R96" s="1"/>
      <c r="S96" s="81"/>
      <c r="T96" s="490"/>
      <c r="U96" s="42"/>
      <c r="V96" s="44"/>
      <c r="W96" s="203"/>
      <c r="X96" s="203"/>
      <c r="Y96" s="41"/>
    </row>
    <row r="97" spans="1:25" ht="25.5" hidden="1" customHeight="1">
      <c r="B97" s="55"/>
      <c r="C97" s="2"/>
      <c r="D97" s="735" t="s">
        <v>511</v>
      </c>
      <c r="E97" s="735"/>
      <c r="F97" s="409"/>
      <c r="G97" s="409"/>
      <c r="H97" s="585"/>
      <c r="I97" s="474">
        <f t="shared" si="39"/>
        <v>0</v>
      </c>
      <c r="J97" s="75"/>
      <c r="K97" s="1"/>
      <c r="L97" s="1"/>
      <c r="M97" s="1"/>
      <c r="N97" s="81"/>
      <c r="O97" s="552"/>
      <c r="P97" s="541">
        <f t="shared" si="32"/>
        <v>0</v>
      </c>
      <c r="Q97" s="447"/>
      <c r="R97" s="1"/>
      <c r="S97" s="81"/>
      <c r="T97" s="490"/>
      <c r="U97" s="42"/>
      <c r="V97" s="44"/>
      <c r="W97" s="203"/>
      <c r="X97" s="203"/>
      <c r="Y97" s="41"/>
    </row>
    <row r="98" spans="1:25" hidden="1">
      <c r="B98" s="55"/>
      <c r="C98" s="2"/>
      <c r="D98" s="764" t="s">
        <v>805</v>
      </c>
      <c r="E98" s="764"/>
      <c r="F98" s="406"/>
      <c r="G98" s="406"/>
      <c r="H98" s="582"/>
      <c r="I98" s="471">
        <f t="shared" si="39"/>
        <v>0</v>
      </c>
      <c r="J98" s="75"/>
      <c r="K98" s="1"/>
      <c r="L98" s="1"/>
      <c r="M98" s="1"/>
      <c r="N98" s="81"/>
      <c r="O98" s="552"/>
      <c r="P98" s="541">
        <f t="shared" si="32"/>
        <v>0</v>
      </c>
      <c r="Q98" s="447"/>
      <c r="R98" s="1"/>
      <c r="S98" s="81"/>
      <c r="T98" s="490"/>
      <c r="U98" s="42"/>
      <c r="V98" s="44"/>
      <c r="W98" s="203"/>
      <c r="X98" s="203"/>
      <c r="Y98" s="41"/>
    </row>
    <row r="99" spans="1:25" ht="25.5" hidden="1" customHeight="1">
      <c r="B99" s="55"/>
      <c r="C99" s="2"/>
      <c r="D99" s="735" t="s">
        <v>512</v>
      </c>
      <c r="E99" s="735"/>
      <c r="F99" s="409"/>
      <c r="G99" s="409"/>
      <c r="H99" s="585"/>
      <c r="I99" s="474">
        <f t="shared" si="39"/>
        <v>0</v>
      </c>
      <c r="J99" s="75"/>
      <c r="K99" s="1"/>
      <c r="L99" s="1"/>
      <c r="M99" s="1"/>
      <c r="N99" s="81"/>
      <c r="O99" s="552"/>
      <c r="P99" s="541">
        <f t="shared" si="32"/>
        <v>0</v>
      </c>
      <c r="Q99" s="447"/>
      <c r="R99" s="1"/>
      <c r="S99" s="81"/>
      <c r="T99" s="490"/>
      <c r="U99" s="42"/>
      <c r="V99" s="44"/>
      <c r="W99" s="203"/>
      <c r="X99" s="203"/>
      <c r="Y99" s="41"/>
    </row>
    <row r="100" spans="1:25" ht="25.5" hidden="1" customHeight="1">
      <c r="B100" s="55"/>
      <c r="C100" s="2"/>
      <c r="D100" s="735" t="s">
        <v>513</v>
      </c>
      <c r="E100" s="735"/>
      <c r="F100" s="409"/>
      <c r="G100" s="409"/>
      <c r="H100" s="585"/>
      <c r="I100" s="474">
        <f t="shared" si="39"/>
        <v>0</v>
      </c>
      <c r="J100" s="75"/>
      <c r="K100" s="1"/>
      <c r="L100" s="1"/>
      <c r="M100" s="1"/>
      <c r="N100" s="81"/>
      <c r="O100" s="552"/>
      <c r="P100" s="541">
        <f t="shared" si="32"/>
        <v>0</v>
      </c>
      <c r="Q100" s="447"/>
      <c r="R100" s="1"/>
      <c r="S100" s="81"/>
      <c r="T100" s="490"/>
      <c r="U100" s="42"/>
      <c r="V100" s="44"/>
      <c r="W100" s="203"/>
      <c r="X100" s="203"/>
      <c r="Y100" s="41"/>
    </row>
    <row r="101" spans="1:25" s="41" customFormat="1" ht="15" hidden="1" customHeight="1">
      <c r="A101" s="127" t="s">
        <v>230</v>
      </c>
      <c r="B101" s="108" t="s">
        <v>663</v>
      </c>
      <c r="C101" s="820" t="s">
        <v>806</v>
      </c>
      <c r="D101" s="821"/>
      <c r="E101" s="821"/>
      <c r="F101" s="408">
        <f>F102+F103+F104+F105+F106+F107+F108+F109+F110+F111</f>
        <v>0</v>
      </c>
      <c r="G101" s="408">
        <f>G102+G103+G104+G105+G106+G107+G108+G109+G110+G111</f>
        <v>0</v>
      </c>
      <c r="H101" s="584">
        <f>H102+H103+H104+H105+H106+H107+H108+H109+H110+H111</f>
        <v>0</v>
      </c>
      <c r="I101" s="473">
        <f>I102+I103+I104+I105+I106+I107+I108+I109+I110+I111</f>
        <v>0</v>
      </c>
      <c r="J101" s="110">
        <f t="shared" ref="J101:V101" si="40">J102+J103+J104+J105+J106+J107+J108+J109+J110+J111</f>
        <v>0</v>
      </c>
      <c r="K101" s="111">
        <f t="shared" si="40"/>
        <v>0</v>
      </c>
      <c r="L101" s="111">
        <f t="shared" si="40"/>
        <v>0</v>
      </c>
      <c r="M101" s="111">
        <f t="shared" si="40"/>
        <v>0</v>
      </c>
      <c r="N101" s="114">
        <f t="shared" si="40"/>
        <v>0</v>
      </c>
      <c r="O101" s="554">
        <f t="shared" si="40"/>
        <v>0</v>
      </c>
      <c r="P101" s="543">
        <f t="shared" si="32"/>
        <v>0</v>
      </c>
      <c r="Q101" s="449">
        <f t="shared" si="40"/>
        <v>0</v>
      </c>
      <c r="R101" s="111">
        <f t="shared" si="40"/>
        <v>0</v>
      </c>
      <c r="S101" s="114">
        <f t="shared" si="40"/>
        <v>0</v>
      </c>
      <c r="T101" s="491">
        <f t="shared" si="40"/>
        <v>0</v>
      </c>
      <c r="U101" s="113">
        <f t="shared" si="40"/>
        <v>0</v>
      </c>
      <c r="V101" s="115">
        <f t="shared" si="40"/>
        <v>0</v>
      </c>
      <c r="W101" s="203"/>
      <c r="X101" s="203"/>
    </row>
    <row r="102" spans="1:25" hidden="1">
      <c r="B102" s="55"/>
      <c r="C102" s="2"/>
      <c r="D102" s="764" t="s">
        <v>369</v>
      </c>
      <c r="E102" s="764"/>
      <c r="F102" s="406"/>
      <c r="G102" s="406"/>
      <c r="H102" s="582"/>
      <c r="I102" s="471">
        <f t="shared" ref="I102:I111" si="41">SUM(J102:V102)</f>
        <v>0</v>
      </c>
      <c r="J102" s="75"/>
      <c r="K102" s="1"/>
      <c r="L102" s="1"/>
      <c r="M102" s="1"/>
      <c r="N102" s="81"/>
      <c r="O102" s="552"/>
      <c r="P102" s="541">
        <f t="shared" si="32"/>
        <v>0</v>
      </c>
      <c r="Q102" s="447"/>
      <c r="R102" s="1"/>
      <c r="S102" s="81"/>
      <c r="T102" s="490"/>
      <c r="U102" s="42"/>
      <c r="V102" s="44"/>
      <c r="W102" s="203"/>
      <c r="X102" s="203"/>
      <c r="Y102" s="41"/>
    </row>
    <row r="103" spans="1:25" hidden="1">
      <c r="B103" s="55"/>
      <c r="C103" s="2"/>
      <c r="D103" s="764" t="s">
        <v>514</v>
      </c>
      <c r="E103" s="764"/>
      <c r="F103" s="406"/>
      <c r="G103" s="406"/>
      <c r="H103" s="582"/>
      <c r="I103" s="471">
        <f t="shared" si="41"/>
        <v>0</v>
      </c>
      <c r="J103" s="75"/>
      <c r="K103" s="1"/>
      <c r="L103" s="1"/>
      <c r="M103" s="1"/>
      <c r="N103" s="81"/>
      <c r="O103" s="552"/>
      <c r="P103" s="541">
        <f t="shared" si="32"/>
        <v>0</v>
      </c>
      <c r="Q103" s="447"/>
      <c r="R103" s="1"/>
      <c r="S103" s="81"/>
      <c r="T103" s="490"/>
      <c r="U103" s="42"/>
      <c r="V103" s="44"/>
      <c r="W103" s="203"/>
      <c r="X103" s="203"/>
      <c r="Y103" s="41"/>
    </row>
    <row r="104" spans="1:25" hidden="1">
      <c r="B104" s="55"/>
      <c r="C104" s="2"/>
      <c r="D104" s="764" t="s">
        <v>516</v>
      </c>
      <c r="E104" s="764"/>
      <c r="F104" s="406"/>
      <c r="G104" s="406"/>
      <c r="H104" s="582"/>
      <c r="I104" s="471">
        <f t="shared" si="41"/>
        <v>0</v>
      </c>
      <c r="J104" s="75"/>
      <c r="K104" s="1"/>
      <c r="L104" s="1"/>
      <c r="M104" s="1"/>
      <c r="N104" s="81"/>
      <c r="O104" s="552"/>
      <c r="P104" s="541">
        <f t="shared" si="32"/>
        <v>0</v>
      </c>
      <c r="Q104" s="447"/>
      <c r="R104" s="1"/>
      <c r="S104" s="81"/>
      <c r="T104" s="490"/>
      <c r="U104" s="42"/>
      <c r="V104" s="44"/>
      <c r="W104" s="203"/>
      <c r="X104" s="203"/>
      <c r="Y104" s="41"/>
    </row>
    <row r="105" spans="1:25" hidden="1">
      <c r="B105" s="55"/>
      <c r="C105" s="2"/>
      <c r="D105" s="764" t="s">
        <v>808</v>
      </c>
      <c r="E105" s="764"/>
      <c r="F105" s="406"/>
      <c r="G105" s="406"/>
      <c r="H105" s="582"/>
      <c r="I105" s="471">
        <f t="shared" si="41"/>
        <v>0</v>
      </c>
      <c r="J105" s="75"/>
      <c r="K105" s="1"/>
      <c r="L105" s="1"/>
      <c r="M105" s="1"/>
      <c r="N105" s="81"/>
      <c r="O105" s="552"/>
      <c r="P105" s="541">
        <f t="shared" si="32"/>
        <v>0</v>
      </c>
      <c r="Q105" s="447"/>
      <c r="R105" s="1"/>
      <c r="S105" s="81"/>
      <c r="T105" s="490"/>
      <c r="U105" s="42"/>
      <c r="V105" s="44"/>
      <c r="W105" s="203"/>
      <c r="X105" s="203"/>
      <c r="Y105" s="41"/>
    </row>
    <row r="106" spans="1:25" hidden="1">
      <c r="B106" s="55"/>
      <c r="C106" s="2"/>
      <c r="D106" s="764" t="s">
        <v>521</v>
      </c>
      <c r="E106" s="764"/>
      <c r="F106" s="406"/>
      <c r="G106" s="406"/>
      <c r="H106" s="582"/>
      <c r="I106" s="471">
        <f t="shared" si="41"/>
        <v>0</v>
      </c>
      <c r="J106" s="75"/>
      <c r="K106" s="1"/>
      <c r="L106" s="1"/>
      <c r="M106" s="1"/>
      <c r="N106" s="81"/>
      <c r="O106" s="552"/>
      <c r="P106" s="541">
        <f t="shared" si="32"/>
        <v>0</v>
      </c>
      <c r="Q106" s="447"/>
      <c r="R106" s="1"/>
      <c r="S106" s="81"/>
      <c r="T106" s="490"/>
      <c r="U106" s="42"/>
      <c r="V106" s="44"/>
      <c r="W106" s="203"/>
      <c r="X106" s="203"/>
      <c r="Y106" s="41"/>
    </row>
    <row r="107" spans="1:25" hidden="1">
      <c r="B107" s="55"/>
      <c r="C107" s="2"/>
      <c r="D107" s="764" t="s">
        <v>519</v>
      </c>
      <c r="E107" s="764"/>
      <c r="F107" s="406"/>
      <c r="G107" s="406"/>
      <c r="H107" s="582"/>
      <c r="I107" s="471">
        <f t="shared" si="41"/>
        <v>0</v>
      </c>
      <c r="J107" s="75"/>
      <c r="K107" s="1"/>
      <c r="L107" s="1"/>
      <c r="M107" s="1"/>
      <c r="N107" s="81"/>
      <c r="O107" s="552"/>
      <c r="P107" s="541">
        <f t="shared" si="32"/>
        <v>0</v>
      </c>
      <c r="Q107" s="447"/>
      <c r="R107" s="1"/>
      <c r="S107" s="81"/>
      <c r="T107" s="490"/>
      <c r="U107" s="42"/>
      <c r="V107" s="44"/>
      <c r="W107" s="203"/>
      <c r="X107" s="203"/>
      <c r="Y107" s="41"/>
    </row>
    <row r="108" spans="1:25" ht="25.5" hidden="1" customHeight="1">
      <c r="B108" s="55"/>
      <c r="C108" s="2"/>
      <c r="D108" s="735" t="s">
        <v>523</v>
      </c>
      <c r="E108" s="735"/>
      <c r="F108" s="409"/>
      <c r="G108" s="409"/>
      <c r="H108" s="585"/>
      <c r="I108" s="474">
        <f t="shared" si="41"/>
        <v>0</v>
      </c>
      <c r="J108" s="75"/>
      <c r="K108" s="1"/>
      <c r="L108" s="1"/>
      <c r="M108" s="1"/>
      <c r="N108" s="81"/>
      <c r="O108" s="552"/>
      <c r="P108" s="541">
        <f t="shared" si="32"/>
        <v>0</v>
      </c>
      <c r="Q108" s="447"/>
      <c r="R108" s="1"/>
      <c r="S108" s="81"/>
      <c r="T108" s="490"/>
      <c r="U108" s="42"/>
      <c r="V108" s="44"/>
      <c r="W108" s="203"/>
      <c r="X108" s="203"/>
      <c r="Y108" s="41"/>
    </row>
    <row r="109" spans="1:25" hidden="1">
      <c r="B109" s="55"/>
      <c r="C109" s="2"/>
      <c r="D109" s="764" t="s">
        <v>807</v>
      </c>
      <c r="E109" s="764"/>
      <c r="F109" s="406"/>
      <c r="G109" s="406"/>
      <c r="H109" s="582"/>
      <c r="I109" s="471">
        <f t="shared" si="41"/>
        <v>0</v>
      </c>
      <c r="J109" s="75"/>
      <c r="K109" s="1"/>
      <c r="L109" s="1"/>
      <c r="M109" s="1"/>
      <c r="N109" s="81"/>
      <c r="O109" s="552"/>
      <c r="P109" s="541">
        <f t="shared" si="32"/>
        <v>0</v>
      </c>
      <c r="Q109" s="447"/>
      <c r="R109" s="1"/>
      <c r="S109" s="81"/>
      <c r="T109" s="490"/>
      <c r="U109" s="42"/>
      <c r="V109" s="44"/>
      <c r="W109" s="203"/>
      <c r="X109" s="203"/>
      <c r="Y109" s="41"/>
    </row>
    <row r="110" spans="1:25" ht="25.5" hidden="1" customHeight="1">
      <c r="B110" s="55"/>
      <c r="C110" s="2"/>
      <c r="D110" s="735" t="s">
        <v>526</v>
      </c>
      <c r="E110" s="735"/>
      <c r="F110" s="409"/>
      <c r="G110" s="409"/>
      <c r="H110" s="585"/>
      <c r="I110" s="474">
        <f t="shared" si="41"/>
        <v>0</v>
      </c>
      <c r="J110" s="75"/>
      <c r="K110" s="1"/>
      <c r="L110" s="1"/>
      <c r="M110" s="1"/>
      <c r="N110" s="81"/>
      <c r="O110" s="552"/>
      <c r="P110" s="541">
        <f t="shared" si="32"/>
        <v>0</v>
      </c>
      <c r="Q110" s="447"/>
      <c r="R110" s="1"/>
      <c r="S110" s="81"/>
      <c r="T110" s="490"/>
      <c r="U110" s="42"/>
      <c r="V110" s="44"/>
      <c r="W110" s="203"/>
      <c r="X110" s="203"/>
      <c r="Y110" s="41"/>
    </row>
    <row r="111" spans="1:25" ht="25.5" hidden="1" customHeight="1">
      <c r="B111" s="55"/>
      <c r="C111" s="2"/>
      <c r="D111" s="735" t="s">
        <v>528</v>
      </c>
      <c r="E111" s="735"/>
      <c r="F111" s="409"/>
      <c r="G111" s="409"/>
      <c r="H111" s="585"/>
      <c r="I111" s="474">
        <f t="shared" si="41"/>
        <v>0</v>
      </c>
      <c r="J111" s="75"/>
      <c r="K111" s="1"/>
      <c r="L111" s="1"/>
      <c r="M111" s="1"/>
      <c r="N111" s="81"/>
      <c r="O111" s="552"/>
      <c r="P111" s="541">
        <f t="shared" si="32"/>
        <v>0</v>
      </c>
      <c r="Q111" s="447"/>
      <c r="R111" s="1"/>
      <c r="S111" s="81"/>
      <c r="T111" s="490"/>
      <c r="U111" s="42"/>
      <c r="V111" s="44"/>
      <c r="W111" s="203"/>
      <c r="X111" s="203"/>
      <c r="Y111" s="41"/>
    </row>
    <row r="112" spans="1:25" s="41" customFormat="1">
      <c r="A112" s="127" t="s">
        <v>231</v>
      </c>
      <c r="B112" s="108" t="s">
        <v>664</v>
      </c>
      <c r="C112" s="777" t="s">
        <v>232</v>
      </c>
      <c r="D112" s="778"/>
      <c r="E112" s="778"/>
      <c r="F112" s="410">
        <f>F113+F114+F115+F116+F117+F118+F119+F120+F121+F122</f>
        <v>16000</v>
      </c>
      <c r="G112" s="410">
        <f>G113+G114+G115+G116+G117+G118+G119+G120+G121+G122</f>
        <v>16000</v>
      </c>
      <c r="H112" s="586">
        <f>H113+H114+H115+H116+H117+H118+H119+H120+H121+H122</f>
        <v>16000</v>
      </c>
      <c r="I112" s="475">
        <f>I113+I114+I115+I116+I117+I118+I119+I120+I121+I122</f>
        <v>16000</v>
      </c>
      <c r="J112" s="110">
        <f t="shared" ref="J112:V112" si="42">J113+J114+J115+J116+J117+J118+J119+J120+J121+J122</f>
        <v>0</v>
      </c>
      <c r="K112" s="111">
        <f t="shared" si="42"/>
        <v>0</v>
      </c>
      <c r="L112" s="111">
        <f t="shared" si="42"/>
        <v>0</v>
      </c>
      <c r="M112" s="111">
        <f t="shared" si="42"/>
        <v>0</v>
      </c>
      <c r="N112" s="114">
        <f t="shared" si="42"/>
        <v>0</v>
      </c>
      <c r="O112" s="554">
        <f t="shared" si="42"/>
        <v>0</v>
      </c>
      <c r="P112" s="543">
        <f t="shared" si="32"/>
        <v>0</v>
      </c>
      <c r="Q112" s="449">
        <f t="shared" si="42"/>
        <v>0</v>
      </c>
      <c r="R112" s="111">
        <f t="shared" si="42"/>
        <v>0</v>
      </c>
      <c r="S112" s="114">
        <f t="shared" si="42"/>
        <v>0</v>
      </c>
      <c r="T112" s="491">
        <f t="shared" si="42"/>
        <v>0</v>
      </c>
      <c r="U112" s="113">
        <f t="shared" si="42"/>
        <v>16000</v>
      </c>
      <c r="V112" s="115">
        <f t="shared" si="42"/>
        <v>0</v>
      </c>
      <c r="W112" s="203"/>
      <c r="X112" s="203"/>
    </row>
    <row r="113" spans="1:25" hidden="1">
      <c r="B113" s="55"/>
      <c r="C113" s="2"/>
      <c r="D113" s="764" t="s">
        <v>368</v>
      </c>
      <c r="E113" s="764"/>
      <c r="F113" s="406"/>
      <c r="G113" s="406"/>
      <c r="H113" s="582"/>
      <c r="I113" s="471">
        <f t="shared" ref="I113:I122" si="43">SUM(J113:V113)</f>
        <v>0</v>
      </c>
      <c r="J113" s="75"/>
      <c r="K113" s="1"/>
      <c r="L113" s="1"/>
      <c r="M113" s="1"/>
      <c r="N113" s="81"/>
      <c r="O113" s="552"/>
      <c r="P113" s="541">
        <f t="shared" si="32"/>
        <v>0</v>
      </c>
      <c r="Q113" s="447"/>
      <c r="R113" s="1"/>
      <c r="S113" s="81"/>
      <c r="T113" s="490"/>
      <c r="U113" s="42"/>
      <c r="V113" s="44"/>
      <c r="W113" s="203"/>
      <c r="X113" s="203"/>
      <c r="Y113" s="41"/>
    </row>
    <row r="114" spans="1:25" hidden="1">
      <c r="B114" s="55"/>
      <c r="C114" s="2"/>
      <c r="D114" s="764" t="s">
        <v>515</v>
      </c>
      <c r="E114" s="764"/>
      <c r="F114" s="406"/>
      <c r="G114" s="406"/>
      <c r="H114" s="582"/>
      <c r="I114" s="471">
        <f t="shared" si="43"/>
        <v>0</v>
      </c>
      <c r="J114" s="75"/>
      <c r="K114" s="1"/>
      <c r="L114" s="1"/>
      <c r="M114" s="1"/>
      <c r="N114" s="81"/>
      <c r="O114" s="552"/>
      <c r="P114" s="541">
        <f t="shared" si="32"/>
        <v>0</v>
      </c>
      <c r="Q114" s="447"/>
      <c r="R114" s="1"/>
      <c r="S114" s="81"/>
      <c r="T114" s="490"/>
      <c r="U114" s="42"/>
      <c r="V114" s="44"/>
      <c r="W114" s="203"/>
      <c r="X114" s="203"/>
      <c r="Y114" s="41"/>
    </row>
    <row r="115" spans="1:25" hidden="1">
      <c r="B115" s="55"/>
      <c r="C115" s="2"/>
      <c r="D115" s="764" t="s">
        <v>517</v>
      </c>
      <c r="E115" s="764"/>
      <c r="F115" s="406"/>
      <c r="G115" s="406"/>
      <c r="H115" s="582"/>
      <c r="I115" s="471">
        <f t="shared" si="43"/>
        <v>0</v>
      </c>
      <c r="J115" s="75"/>
      <c r="K115" s="1"/>
      <c r="L115" s="1"/>
      <c r="M115" s="1"/>
      <c r="N115" s="81"/>
      <c r="O115" s="552"/>
      <c r="P115" s="541">
        <f t="shared" si="32"/>
        <v>0</v>
      </c>
      <c r="Q115" s="447"/>
      <c r="R115" s="1"/>
      <c r="S115" s="81"/>
      <c r="T115" s="490"/>
      <c r="U115" s="42"/>
      <c r="V115" s="44"/>
      <c r="W115" s="203"/>
      <c r="X115" s="203"/>
      <c r="Y115" s="41"/>
    </row>
    <row r="116" spans="1:25" hidden="1">
      <c r="B116" s="55"/>
      <c r="C116" s="2"/>
      <c r="D116" s="764" t="s">
        <v>518</v>
      </c>
      <c r="E116" s="764"/>
      <c r="F116" s="406"/>
      <c r="G116" s="406"/>
      <c r="H116" s="582"/>
      <c r="I116" s="471">
        <f t="shared" si="43"/>
        <v>0</v>
      </c>
      <c r="J116" s="75"/>
      <c r="K116" s="1"/>
      <c r="L116" s="1"/>
      <c r="M116" s="1"/>
      <c r="N116" s="81"/>
      <c r="O116" s="552"/>
      <c r="P116" s="541">
        <f t="shared" si="32"/>
        <v>0</v>
      </c>
      <c r="Q116" s="447"/>
      <c r="R116" s="1"/>
      <c r="S116" s="81"/>
      <c r="T116" s="490"/>
      <c r="U116" s="42"/>
      <c r="V116" s="44"/>
      <c r="W116" s="203"/>
      <c r="X116" s="203"/>
      <c r="Y116" s="41"/>
    </row>
    <row r="117" spans="1:25" hidden="1">
      <c r="B117" s="55"/>
      <c r="C117" s="2"/>
      <c r="D117" s="764" t="s">
        <v>522</v>
      </c>
      <c r="E117" s="764"/>
      <c r="F117" s="406"/>
      <c r="G117" s="406"/>
      <c r="H117" s="582"/>
      <c r="I117" s="471">
        <f t="shared" si="43"/>
        <v>0</v>
      </c>
      <c r="J117" s="75"/>
      <c r="K117" s="1"/>
      <c r="L117" s="1"/>
      <c r="M117" s="1"/>
      <c r="N117" s="81"/>
      <c r="O117" s="552"/>
      <c r="P117" s="541">
        <f t="shared" si="32"/>
        <v>0</v>
      </c>
      <c r="Q117" s="447"/>
      <c r="R117" s="1"/>
      <c r="S117" s="81"/>
      <c r="T117" s="490"/>
      <c r="U117" s="42"/>
      <c r="V117" s="44"/>
      <c r="W117" s="203"/>
      <c r="X117" s="203"/>
      <c r="Y117" s="41"/>
    </row>
    <row r="118" spans="1:25" hidden="1">
      <c r="B118" s="55"/>
      <c r="C118" s="2"/>
      <c r="D118" s="764" t="s">
        <v>520</v>
      </c>
      <c r="E118" s="764"/>
      <c r="F118" s="406"/>
      <c r="G118" s="406"/>
      <c r="H118" s="582"/>
      <c r="I118" s="471">
        <f t="shared" si="43"/>
        <v>0</v>
      </c>
      <c r="J118" s="75"/>
      <c r="K118" s="1"/>
      <c r="L118" s="1"/>
      <c r="M118" s="1"/>
      <c r="N118" s="81"/>
      <c r="O118" s="552"/>
      <c r="P118" s="541">
        <f t="shared" si="32"/>
        <v>0</v>
      </c>
      <c r="Q118" s="447"/>
      <c r="R118" s="1"/>
      <c r="S118" s="81"/>
      <c r="T118" s="490"/>
      <c r="U118" s="42"/>
      <c r="V118" s="44"/>
      <c r="W118" s="203"/>
      <c r="X118" s="203"/>
      <c r="Y118" s="41"/>
    </row>
    <row r="119" spans="1:25" ht="25.5" hidden="1" customHeight="1">
      <c r="B119" s="55"/>
      <c r="C119" s="2"/>
      <c r="D119" s="735" t="s">
        <v>524</v>
      </c>
      <c r="E119" s="735"/>
      <c r="F119" s="409"/>
      <c r="G119" s="409"/>
      <c r="H119" s="585"/>
      <c r="I119" s="474">
        <f t="shared" si="43"/>
        <v>0</v>
      </c>
      <c r="J119" s="75"/>
      <c r="K119" s="1"/>
      <c r="L119" s="1"/>
      <c r="M119" s="1"/>
      <c r="N119" s="81"/>
      <c r="O119" s="552"/>
      <c r="P119" s="541">
        <f t="shared" si="32"/>
        <v>0</v>
      </c>
      <c r="Q119" s="447"/>
      <c r="R119" s="1"/>
      <c r="S119" s="81"/>
      <c r="T119" s="490"/>
      <c r="U119" s="42"/>
      <c r="V119" s="44"/>
      <c r="W119" s="203"/>
      <c r="X119" s="203"/>
      <c r="Y119" s="41"/>
    </row>
    <row r="120" spans="1:25" ht="15.75" thickBot="1">
      <c r="B120" s="55"/>
      <c r="C120" s="2"/>
      <c r="D120" s="764" t="s">
        <v>525</v>
      </c>
      <c r="E120" s="764"/>
      <c r="F120" s="406">
        <v>16000</v>
      </c>
      <c r="G120" s="406">
        <v>16000</v>
      </c>
      <c r="H120" s="582">
        <v>16000</v>
      </c>
      <c r="I120" s="471">
        <f>SUM(P120:V120)</f>
        <v>16000</v>
      </c>
      <c r="J120" s="75"/>
      <c r="K120" s="1"/>
      <c r="L120" s="1"/>
      <c r="M120" s="1"/>
      <c r="N120" s="81"/>
      <c r="O120" s="552"/>
      <c r="P120" s="541">
        <f t="shared" si="32"/>
        <v>0</v>
      </c>
      <c r="Q120" s="447"/>
      <c r="R120" s="1"/>
      <c r="S120" s="81"/>
      <c r="T120" s="490"/>
      <c r="U120" s="42">
        <v>16000</v>
      </c>
      <c r="V120" s="44"/>
      <c r="W120" s="203"/>
      <c r="X120" s="203"/>
      <c r="Y120" s="41"/>
    </row>
    <row r="121" spans="1:25" ht="25.5" hidden="1" customHeight="1">
      <c r="B121" s="55"/>
      <c r="C121" s="2"/>
      <c r="D121" s="735" t="s">
        <v>527</v>
      </c>
      <c r="E121" s="735"/>
      <c r="F121" s="409"/>
      <c r="G121" s="409"/>
      <c r="H121" s="585"/>
      <c r="I121" s="474">
        <f t="shared" si="43"/>
        <v>0</v>
      </c>
      <c r="J121" s="75"/>
      <c r="K121" s="1"/>
      <c r="L121" s="1"/>
      <c r="M121" s="1"/>
      <c r="N121" s="81"/>
      <c r="O121" s="552"/>
      <c r="P121" s="541">
        <f t="shared" si="32"/>
        <v>0</v>
      </c>
      <c r="Q121" s="447"/>
      <c r="R121" s="1"/>
      <c r="S121" s="81"/>
      <c r="T121" s="490"/>
      <c r="U121" s="42"/>
      <c r="V121" s="44"/>
      <c r="W121" s="203"/>
      <c r="X121" s="203"/>
      <c r="Y121" s="41">
        <f t="shared" ref="Y121:Y152" si="44">X121/5</f>
        <v>0</v>
      </c>
    </row>
    <row r="122" spans="1:25" ht="25.5" hidden="1" customHeight="1">
      <c r="B122" s="55"/>
      <c r="C122" s="2"/>
      <c r="D122" s="735" t="s">
        <v>529</v>
      </c>
      <c r="E122" s="735"/>
      <c r="F122" s="409"/>
      <c r="G122" s="409"/>
      <c r="H122" s="585"/>
      <c r="I122" s="474">
        <f t="shared" si="43"/>
        <v>0</v>
      </c>
      <c r="J122" s="75"/>
      <c r="K122" s="1"/>
      <c r="L122" s="1"/>
      <c r="M122" s="1"/>
      <c r="N122" s="81"/>
      <c r="O122" s="552"/>
      <c r="P122" s="541">
        <f t="shared" si="32"/>
        <v>0</v>
      </c>
      <c r="Q122" s="447"/>
      <c r="R122" s="1"/>
      <c r="S122" s="81"/>
      <c r="T122" s="490"/>
      <c r="U122" s="42"/>
      <c r="V122" s="44"/>
      <c r="W122" s="203"/>
      <c r="X122" s="203"/>
      <c r="Y122" s="41">
        <f t="shared" si="44"/>
        <v>0</v>
      </c>
    </row>
    <row r="123" spans="1:25" s="41" customFormat="1" ht="27.75" hidden="1" customHeight="1">
      <c r="A123" s="127" t="s">
        <v>233</v>
      </c>
      <c r="B123" s="108" t="s">
        <v>665</v>
      </c>
      <c r="C123" s="820" t="s">
        <v>809</v>
      </c>
      <c r="D123" s="821"/>
      <c r="E123" s="821"/>
      <c r="F123" s="408">
        <f>F124+F125</f>
        <v>0</v>
      </c>
      <c r="G123" s="408">
        <f>G124+G125</f>
        <v>0</v>
      </c>
      <c r="H123" s="584">
        <f>H124+H125</f>
        <v>0</v>
      </c>
      <c r="I123" s="473">
        <f>I124+I125</f>
        <v>0</v>
      </c>
      <c r="J123" s="110">
        <f t="shared" ref="J123:V123" si="45">J124+J125</f>
        <v>0</v>
      </c>
      <c r="K123" s="111">
        <f t="shared" si="45"/>
        <v>0</v>
      </c>
      <c r="L123" s="111">
        <f t="shared" si="45"/>
        <v>0</v>
      </c>
      <c r="M123" s="111">
        <f t="shared" si="45"/>
        <v>0</v>
      </c>
      <c r="N123" s="114">
        <f t="shared" si="45"/>
        <v>0</v>
      </c>
      <c r="O123" s="554">
        <f t="shared" si="45"/>
        <v>0</v>
      </c>
      <c r="P123" s="543">
        <f t="shared" si="32"/>
        <v>0</v>
      </c>
      <c r="Q123" s="449">
        <f t="shared" si="45"/>
        <v>0</v>
      </c>
      <c r="R123" s="111">
        <f t="shared" si="45"/>
        <v>0</v>
      </c>
      <c r="S123" s="114">
        <f t="shared" si="45"/>
        <v>0</v>
      </c>
      <c r="T123" s="491">
        <f t="shared" si="45"/>
        <v>0</v>
      </c>
      <c r="U123" s="113">
        <f t="shared" si="45"/>
        <v>0</v>
      </c>
      <c r="V123" s="115">
        <f t="shared" si="45"/>
        <v>0</v>
      </c>
      <c r="W123" s="203"/>
      <c r="X123" s="203"/>
      <c r="Y123" s="41">
        <f t="shared" si="44"/>
        <v>0</v>
      </c>
    </row>
    <row r="124" spans="1:25" ht="15.75" hidden="1" thickBot="1">
      <c r="B124" s="55"/>
      <c r="C124" s="2"/>
      <c r="D124" s="764" t="s">
        <v>531</v>
      </c>
      <c r="E124" s="764"/>
      <c r="F124" s="406"/>
      <c r="G124" s="406"/>
      <c r="H124" s="582"/>
      <c r="I124" s="471">
        <f>SUM(J124:V124)</f>
        <v>0</v>
      </c>
      <c r="J124" s="75"/>
      <c r="K124" s="1"/>
      <c r="L124" s="1"/>
      <c r="M124" s="1"/>
      <c r="N124" s="81"/>
      <c r="O124" s="552"/>
      <c r="P124" s="541">
        <f t="shared" si="32"/>
        <v>0</v>
      </c>
      <c r="Q124" s="447"/>
      <c r="R124" s="1"/>
      <c r="S124" s="81"/>
      <c r="T124" s="490"/>
      <c r="U124" s="42"/>
      <c r="V124" s="44"/>
      <c r="W124" s="203"/>
      <c r="X124" s="203"/>
      <c r="Y124" s="41">
        <f t="shared" si="44"/>
        <v>0</v>
      </c>
    </row>
    <row r="125" spans="1:25" ht="25.5" hidden="1" customHeight="1">
      <c r="B125" s="55"/>
      <c r="C125" s="2"/>
      <c r="D125" s="735" t="s">
        <v>530</v>
      </c>
      <c r="E125" s="735"/>
      <c r="F125" s="409"/>
      <c r="G125" s="409"/>
      <c r="H125" s="585"/>
      <c r="I125" s="474">
        <f>SUM(J125:V125)</f>
        <v>0</v>
      </c>
      <c r="J125" s="75"/>
      <c r="K125" s="1"/>
      <c r="L125" s="1"/>
      <c r="M125" s="1"/>
      <c r="N125" s="81"/>
      <c r="O125" s="552"/>
      <c r="P125" s="541">
        <f t="shared" si="32"/>
        <v>0</v>
      </c>
      <c r="Q125" s="447"/>
      <c r="R125" s="1"/>
      <c r="S125" s="81"/>
      <c r="T125" s="490"/>
      <c r="U125" s="42"/>
      <c r="V125" s="44"/>
      <c r="W125" s="203"/>
      <c r="X125" s="203"/>
      <c r="Y125" s="41">
        <f t="shared" si="44"/>
        <v>0</v>
      </c>
    </row>
    <row r="126" spans="1:25" s="41" customFormat="1" ht="15.75" hidden="1" thickBot="1">
      <c r="A126" s="127" t="s">
        <v>234</v>
      </c>
      <c r="B126" s="108" t="s">
        <v>667</v>
      </c>
      <c r="C126" s="820" t="s">
        <v>810</v>
      </c>
      <c r="D126" s="821"/>
      <c r="E126" s="821"/>
      <c r="F126" s="408">
        <f>F127+F128+F129+F130+F131+F132+F133+F134+F135+F136+F137</f>
        <v>0</v>
      </c>
      <c r="G126" s="408">
        <f>G127+G128+G129+G130+G131+G132+G133+G134+G135+G136+G137</f>
        <v>0</v>
      </c>
      <c r="H126" s="584">
        <f>H127+H128+H129+H130+H131+H132+H133+H134+H135+H136+H137</f>
        <v>0</v>
      </c>
      <c r="I126" s="473">
        <f>I127+I128+I129+I130+I131+I132+I133+I134+I135+I136+I137</f>
        <v>0</v>
      </c>
      <c r="J126" s="110">
        <f t="shared" ref="J126:V126" si="46">J127+J128+J129+J130+J131+J132+J133+J134+J135+J136+J137</f>
        <v>0</v>
      </c>
      <c r="K126" s="111">
        <f t="shared" si="46"/>
        <v>0</v>
      </c>
      <c r="L126" s="111">
        <f t="shared" si="46"/>
        <v>0</v>
      </c>
      <c r="M126" s="111">
        <f t="shared" si="46"/>
        <v>0</v>
      </c>
      <c r="N126" s="114">
        <f t="shared" si="46"/>
        <v>0</v>
      </c>
      <c r="O126" s="554">
        <f t="shared" si="46"/>
        <v>0</v>
      </c>
      <c r="P126" s="543">
        <f t="shared" si="32"/>
        <v>0</v>
      </c>
      <c r="Q126" s="449">
        <f t="shared" si="46"/>
        <v>0</v>
      </c>
      <c r="R126" s="111">
        <f t="shared" si="46"/>
        <v>0</v>
      </c>
      <c r="S126" s="114">
        <f t="shared" si="46"/>
        <v>0</v>
      </c>
      <c r="T126" s="491">
        <f t="shared" si="46"/>
        <v>0</v>
      </c>
      <c r="U126" s="113">
        <f t="shared" si="46"/>
        <v>0</v>
      </c>
      <c r="V126" s="115">
        <f t="shared" si="46"/>
        <v>0</v>
      </c>
      <c r="W126" s="203"/>
      <c r="X126" s="203"/>
      <c r="Y126" s="41">
        <f t="shared" si="44"/>
        <v>0</v>
      </c>
    </row>
    <row r="127" spans="1:25" ht="15.75" hidden="1" thickBot="1">
      <c r="B127" s="55"/>
      <c r="C127" s="2"/>
      <c r="D127" s="764" t="s">
        <v>354</v>
      </c>
      <c r="E127" s="764"/>
      <c r="F127" s="406"/>
      <c r="G127" s="406"/>
      <c r="H127" s="582"/>
      <c r="I127" s="471">
        <f t="shared" ref="I127:I140" si="47">SUM(J127:V127)</f>
        <v>0</v>
      </c>
      <c r="J127" s="75"/>
      <c r="K127" s="1"/>
      <c r="L127" s="1"/>
      <c r="M127" s="1"/>
      <c r="N127" s="81"/>
      <c r="O127" s="552"/>
      <c r="P127" s="541">
        <f t="shared" si="32"/>
        <v>0</v>
      </c>
      <c r="Q127" s="447"/>
      <c r="R127" s="1"/>
      <c r="S127" s="81"/>
      <c r="T127" s="490"/>
      <c r="U127" s="42"/>
      <c r="V127" s="44"/>
      <c r="W127" s="203"/>
      <c r="X127" s="203"/>
      <c r="Y127" s="41">
        <f t="shared" si="44"/>
        <v>0</v>
      </c>
    </row>
    <row r="128" spans="1:25" ht="15.75" hidden="1" thickBot="1">
      <c r="B128" s="55"/>
      <c r="C128" s="2"/>
      <c r="D128" s="764" t="s">
        <v>357</v>
      </c>
      <c r="E128" s="764"/>
      <c r="F128" s="406"/>
      <c r="G128" s="406"/>
      <c r="H128" s="582"/>
      <c r="I128" s="471">
        <f t="shared" si="47"/>
        <v>0</v>
      </c>
      <c r="J128" s="75"/>
      <c r="K128" s="1"/>
      <c r="L128" s="1"/>
      <c r="M128" s="1"/>
      <c r="N128" s="81"/>
      <c r="O128" s="552"/>
      <c r="P128" s="541">
        <f t="shared" si="32"/>
        <v>0</v>
      </c>
      <c r="Q128" s="447"/>
      <c r="R128" s="1"/>
      <c r="S128" s="81"/>
      <c r="T128" s="490"/>
      <c r="U128" s="42"/>
      <c r="V128" s="44"/>
      <c r="W128" s="203"/>
      <c r="X128" s="203"/>
      <c r="Y128" s="41">
        <f t="shared" si="44"/>
        <v>0</v>
      </c>
    </row>
    <row r="129" spans="1:25" ht="15.75" hidden="1" thickBot="1">
      <c r="B129" s="55"/>
      <c r="C129" s="2"/>
      <c r="D129" s="764" t="s">
        <v>358</v>
      </c>
      <c r="E129" s="764"/>
      <c r="F129" s="406"/>
      <c r="G129" s="406"/>
      <c r="H129" s="582"/>
      <c r="I129" s="471">
        <f t="shared" si="47"/>
        <v>0</v>
      </c>
      <c r="J129" s="75"/>
      <c r="K129" s="1"/>
      <c r="L129" s="1"/>
      <c r="M129" s="1"/>
      <c r="N129" s="81"/>
      <c r="O129" s="552"/>
      <c r="P129" s="541">
        <f t="shared" si="32"/>
        <v>0</v>
      </c>
      <c r="Q129" s="447"/>
      <c r="R129" s="1"/>
      <c r="S129" s="81"/>
      <c r="T129" s="490"/>
      <c r="U129" s="42"/>
      <c r="V129" s="44"/>
      <c r="W129" s="203"/>
      <c r="X129" s="203"/>
      <c r="Y129" s="41">
        <f t="shared" si="44"/>
        <v>0</v>
      </c>
    </row>
    <row r="130" spans="1:25" ht="15.75" hidden="1" thickBot="1">
      <c r="B130" s="55"/>
      <c r="C130" s="2"/>
      <c r="D130" s="764" t="s">
        <v>355</v>
      </c>
      <c r="E130" s="764"/>
      <c r="F130" s="406"/>
      <c r="G130" s="406"/>
      <c r="H130" s="582"/>
      <c r="I130" s="471">
        <f t="shared" si="47"/>
        <v>0</v>
      </c>
      <c r="J130" s="75"/>
      <c r="K130" s="1"/>
      <c r="L130" s="1"/>
      <c r="M130" s="1"/>
      <c r="N130" s="81"/>
      <c r="O130" s="552"/>
      <c r="P130" s="541">
        <f t="shared" si="32"/>
        <v>0</v>
      </c>
      <c r="Q130" s="447"/>
      <c r="R130" s="1"/>
      <c r="S130" s="81"/>
      <c r="T130" s="490"/>
      <c r="U130" s="42"/>
      <c r="V130" s="44"/>
      <c r="W130" s="203"/>
      <c r="X130" s="203"/>
      <c r="Y130" s="41">
        <f t="shared" si="44"/>
        <v>0</v>
      </c>
    </row>
    <row r="131" spans="1:25" ht="15.75" hidden="1" thickBot="1">
      <c r="B131" s="55"/>
      <c r="C131" s="2"/>
      <c r="D131" s="764" t="s">
        <v>811</v>
      </c>
      <c r="E131" s="764"/>
      <c r="F131" s="406"/>
      <c r="G131" s="406"/>
      <c r="H131" s="582"/>
      <c r="I131" s="471">
        <f t="shared" si="47"/>
        <v>0</v>
      </c>
      <c r="J131" s="75"/>
      <c r="K131" s="1"/>
      <c r="L131" s="1"/>
      <c r="M131" s="1"/>
      <c r="N131" s="81"/>
      <c r="O131" s="552"/>
      <c r="P131" s="541">
        <f t="shared" ref="P131:P194" si="48">SUM(J131:O131)</f>
        <v>0</v>
      </c>
      <c r="Q131" s="447"/>
      <c r="R131" s="1"/>
      <c r="S131" s="81"/>
      <c r="T131" s="490"/>
      <c r="U131" s="42"/>
      <c r="V131" s="44"/>
      <c r="W131" s="203"/>
      <c r="X131" s="203"/>
      <c r="Y131" s="41">
        <f t="shared" si="44"/>
        <v>0</v>
      </c>
    </row>
    <row r="132" spans="1:25" ht="25.5" hidden="1" customHeight="1">
      <c r="B132" s="55"/>
      <c r="C132" s="2"/>
      <c r="D132" s="735" t="s">
        <v>532</v>
      </c>
      <c r="E132" s="735"/>
      <c r="F132" s="409"/>
      <c r="G132" s="409"/>
      <c r="H132" s="585"/>
      <c r="I132" s="474">
        <f t="shared" si="47"/>
        <v>0</v>
      </c>
      <c r="J132" s="75"/>
      <c r="K132" s="1"/>
      <c r="L132" s="1"/>
      <c r="M132" s="1"/>
      <c r="N132" s="81"/>
      <c r="O132" s="552"/>
      <c r="P132" s="541">
        <f t="shared" si="48"/>
        <v>0</v>
      </c>
      <c r="Q132" s="447"/>
      <c r="R132" s="1"/>
      <c r="S132" s="81"/>
      <c r="T132" s="490"/>
      <c r="U132" s="42"/>
      <c r="V132" s="44"/>
      <c r="W132" s="203"/>
      <c r="X132" s="203"/>
      <c r="Y132" s="41">
        <f t="shared" si="44"/>
        <v>0</v>
      </c>
    </row>
    <row r="133" spans="1:25" ht="25.5" hidden="1" customHeight="1">
      <c r="B133" s="55"/>
      <c r="C133" s="2"/>
      <c r="D133" s="735" t="s">
        <v>533</v>
      </c>
      <c r="E133" s="735"/>
      <c r="F133" s="409"/>
      <c r="G133" s="409"/>
      <c r="H133" s="585"/>
      <c r="I133" s="474">
        <f t="shared" si="47"/>
        <v>0</v>
      </c>
      <c r="J133" s="75"/>
      <c r="K133" s="1"/>
      <c r="L133" s="1"/>
      <c r="M133" s="1"/>
      <c r="N133" s="81"/>
      <c r="O133" s="552"/>
      <c r="P133" s="541">
        <f t="shared" si="48"/>
        <v>0</v>
      </c>
      <c r="Q133" s="447"/>
      <c r="R133" s="1"/>
      <c r="S133" s="81"/>
      <c r="T133" s="490"/>
      <c r="U133" s="42"/>
      <c r="V133" s="44"/>
      <c r="W133" s="203"/>
      <c r="X133" s="203"/>
      <c r="Y133" s="41">
        <f t="shared" si="44"/>
        <v>0</v>
      </c>
    </row>
    <row r="134" spans="1:25" ht="15.75" hidden="1" thickBot="1">
      <c r="B134" s="55"/>
      <c r="C134" s="2"/>
      <c r="D134" s="764" t="s">
        <v>364</v>
      </c>
      <c r="E134" s="764"/>
      <c r="F134" s="406"/>
      <c r="G134" s="406"/>
      <c r="H134" s="582"/>
      <c r="I134" s="471">
        <f t="shared" si="47"/>
        <v>0</v>
      </c>
      <c r="J134" s="75"/>
      <c r="K134" s="1"/>
      <c r="L134" s="1"/>
      <c r="M134" s="1"/>
      <c r="N134" s="81"/>
      <c r="O134" s="552"/>
      <c r="P134" s="541">
        <f t="shared" si="48"/>
        <v>0</v>
      </c>
      <c r="Q134" s="447"/>
      <c r="R134" s="1"/>
      <c r="S134" s="81"/>
      <c r="T134" s="490"/>
      <c r="U134" s="42"/>
      <c r="V134" s="44"/>
      <c r="W134" s="203"/>
      <c r="X134" s="203"/>
      <c r="Y134" s="41">
        <f t="shared" si="44"/>
        <v>0</v>
      </c>
    </row>
    <row r="135" spans="1:25" ht="15.75" hidden="1" thickBot="1">
      <c r="B135" s="55"/>
      <c r="C135" s="2"/>
      <c r="D135" s="764" t="s">
        <v>356</v>
      </c>
      <c r="E135" s="764"/>
      <c r="F135" s="406"/>
      <c r="G135" s="406"/>
      <c r="H135" s="582"/>
      <c r="I135" s="471">
        <f t="shared" si="47"/>
        <v>0</v>
      </c>
      <c r="J135" s="75"/>
      <c r="K135" s="1"/>
      <c r="L135" s="1"/>
      <c r="M135" s="1"/>
      <c r="N135" s="81"/>
      <c r="O135" s="552"/>
      <c r="P135" s="541">
        <f t="shared" si="48"/>
        <v>0</v>
      </c>
      <c r="Q135" s="447"/>
      <c r="R135" s="1"/>
      <c r="S135" s="81"/>
      <c r="T135" s="490"/>
      <c r="U135" s="42"/>
      <c r="V135" s="44"/>
      <c r="W135" s="203"/>
      <c r="X135" s="203"/>
      <c r="Y135" s="41">
        <f t="shared" si="44"/>
        <v>0</v>
      </c>
    </row>
    <row r="136" spans="1:25" ht="25.5" hidden="1" customHeight="1">
      <c r="B136" s="55"/>
      <c r="C136" s="2"/>
      <c r="D136" s="735" t="s">
        <v>534</v>
      </c>
      <c r="E136" s="735"/>
      <c r="F136" s="409"/>
      <c r="G136" s="409"/>
      <c r="H136" s="585"/>
      <c r="I136" s="474">
        <f t="shared" si="47"/>
        <v>0</v>
      </c>
      <c r="J136" s="75"/>
      <c r="K136" s="1"/>
      <c r="L136" s="1"/>
      <c r="M136" s="1"/>
      <c r="N136" s="81"/>
      <c r="O136" s="552"/>
      <c r="P136" s="541">
        <f t="shared" si="48"/>
        <v>0</v>
      </c>
      <c r="Q136" s="447"/>
      <c r="R136" s="1"/>
      <c r="S136" s="81"/>
      <c r="T136" s="490"/>
      <c r="U136" s="42"/>
      <c r="V136" s="44"/>
      <c r="W136" s="203"/>
      <c r="X136" s="203"/>
      <c r="Y136" s="41">
        <f t="shared" si="44"/>
        <v>0</v>
      </c>
    </row>
    <row r="137" spans="1:25" ht="15.75" hidden="1" thickBot="1">
      <c r="B137" s="55"/>
      <c r="C137" s="2"/>
      <c r="D137" s="764" t="s">
        <v>535</v>
      </c>
      <c r="E137" s="764"/>
      <c r="F137" s="406"/>
      <c r="G137" s="406"/>
      <c r="H137" s="582"/>
      <c r="I137" s="471">
        <f t="shared" si="47"/>
        <v>0</v>
      </c>
      <c r="J137" s="75"/>
      <c r="K137" s="1"/>
      <c r="L137" s="1"/>
      <c r="M137" s="1"/>
      <c r="N137" s="81"/>
      <c r="O137" s="552"/>
      <c r="P137" s="541">
        <f t="shared" si="48"/>
        <v>0</v>
      </c>
      <c r="Q137" s="447"/>
      <c r="R137" s="1"/>
      <c r="S137" s="81"/>
      <c r="T137" s="490"/>
      <c r="U137" s="42"/>
      <c r="V137" s="44"/>
      <c r="W137" s="203"/>
      <c r="X137" s="203"/>
      <c r="Y137" s="41">
        <f t="shared" si="44"/>
        <v>0</v>
      </c>
    </row>
    <row r="138" spans="1:25" s="41" customFormat="1" ht="15.75" hidden="1" thickBot="1">
      <c r="A138" s="127" t="s">
        <v>235</v>
      </c>
      <c r="B138" s="108" t="s">
        <v>666</v>
      </c>
      <c r="C138" s="777" t="s">
        <v>236</v>
      </c>
      <c r="D138" s="778"/>
      <c r="E138" s="778"/>
      <c r="F138" s="410"/>
      <c r="G138" s="410"/>
      <c r="H138" s="586"/>
      <c r="I138" s="475">
        <f t="shared" si="47"/>
        <v>0</v>
      </c>
      <c r="J138" s="110"/>
      <c r="K138" s="111"/>
      <c r="L138" s="111"/>
      <c r="M138" s="111"/>
      <c r="N138" s="114"/>
      <c r="O138" s="554"/>
      <c r="P138" s="543">
        <f t="shared" si="48"/>
        <v>0</v>
      </c>
      <c r="Q138" s="449"/>
      <c r="R138" s="111"/>
      <c r="S138" s="114"/>
      <c r="T138" s="491"/>
      <c r="U138" s="113"/>
      <c r="V138" s="115"/>
      <c r="W138" s="203"/>
      <c r="X138" s="203"/>
      <c r="Y138" s="41">
        <f t="shared" si="44"/>
        <v>0</v>
      </c>
    </row>
    <row r="139" spans="1:25" s="41" customFormat="1" ht="15.75" hidden="1" thickBot="1">
      <c r="A139" s="127" t="s">
        <v>237</v>
      </c>
      <c r="B139" s="108" t="s">
        <v>668</v>
      </c>
      <c r="C139" s="777" t="s">
        <v>238</v>
      </c>
      <c r="D139" s="778"/>
      <c r="E139" s="778"/>
      <c r="F139" s="410"/>
      <c r="G139" s="410"/>
      <c r="H139" s="586"/>
      <c r="I139" s="475">
        <f t="shared" si="47"/>
        <v>0</v>
      </c>
      <c r="J139" s="110"/>
      <c r="K139" s="111"/>
      <c r="L139" s="111"/>
      <c r="M139" s="111"/>
      <c r="N139" s="114"/>
      <c r="O139" s="554"/>
      <c r="P139" s="543">
        <f t="shared" si="48"/>
        <v>0</v>
      </c>
      <c r="Q139" s="449"/>
      <c r="R139" s="111"/>
      <c r="S139" s="114"/>
      <c r="T139" s="491"/>
      <c r="U139" s="113"/>
      <c r="V139" s="115"/>
      <c r="W139" s="203"/>
      <c r="X139" s="203"/>
      <c r="Y139" s="41">
        <f t="shared" si="44"/>
        <v>0</v>
      </c>
    </row>
    <row r="140" spans="1:25" s="41" customFormat="1" ht="15.75" hidden="1" thickBot="1">
      <c r="A140" s="127" t="s">
        <v>239</v>
      </c>
      <c r="B140" s="108" t="s">
        <v>669</v>
      </c>
      <c r="C140" s="777" t="s">
        <v>240</v>
      </c>
      <c r="D140" s="778"/>
      <c r="E140" s="778"/>
      <c r="F140" s="410"/>
      <c r="G140" s="410"/>
      <c r="H140" s="586"/>
      <c r="I140" s="475">
        <f t="shared" si="47"/>
        <v>0</v>
      </c>
      <c r="J140" s="110"/>
      <c r="K140" s="111"/>
      <c r="L140" s="111"/>
      <c r="M140" s="111"/>
      <c r="N140" s="114"/>
      <c r="O140" s="554"/>
      <c r="P140" s="543">
        <f t="shared" si="48"/>
        <v>0</v>
      </c>
      <c r="Q140" s="449"/>
      <c r="R140" s="111"/>
      <c r="S140" s="114"/>
      <c r="T140" s="491"/>
      <c r="U140" s="113"/>
      <c r="V140" s="115"/>
      <c r="W140" s="203"/>
      <c r="X140" s="203"/>
      <c r="Y140" s="41">
        <f t="shared" si="44"/>
        <v>0</v>
      </c>
    </row>
    <row r="141" spans="1:25" s="41" customFormat="1" ht="15.75" hidden="1" thickBot="1">
      <c r="A141" s="127" t="s">
        <v>241</v>
      </c>
      <c r="B141" s="108" t="s">
        <v>670</v>
      </c>
      <c r="C141" s="777" t="s">
        <v>242</v>
      </c>
      <c r="D141" s="778"/>
      <c r="E141" s="778"/>
      <c r="F141" s="410">
        <f>F142+F143+F144+F145+F146+F147+F148+F149+F150+F151</f>
        <v>0</v>
      </c>
      <c r="G141" s="410">
        <f>G142+G143+G144+G145+G146+G147+G148+G149+G150+G151</f>
        <v>0</v>
      </c>
      <c r="H141" s="586">
        <f>H142+H143+H144+H145+H146+H147+H148+H149+H150+H151</f>
        <v>0</v>
      </c>
      <c r="I141" s="475">
        <f>I142+I143+I144+I145+I146+I147+I148+I149+I150+I151</f>
        <v>0</v>
      </c>
      <c r="J141" s="110">
        <f t="shared" ref="J141:V141" si="49">J142+J143+J144+J145+J146+J147+J148+J149+J150+J151</f>
        <v>0</v>
      </c>
      <c r="K141" s="111">
        <f t="shared" si="49"/>
        <v>0</v>
      </c>
      <c r="L141" s="111">
        <f t="shared" si="49"/>
        <v>0</v>
      </c>
      <c r="M141" s="111">
        <f t="shared" si="49"/>
        <v>0</v>
      </c>
      <c r="N141" s="114">
        <f t="shared" si="49"/>
        <v>0</v>
      </c>
      <c r="O141" s="554">
        <f t="shared" si="49"/>
        <v>0</v>
      </c>
      <c r="P141" s="543">
        <f t="shared" si="48"/>
        <v>0</v>
      </c>
      <c r="Q141" s="449">
        <f t="shared" si="49"/>
        <v>0</v>
      </c>
      <c r="R141" s="111">
        <f t="shared" si="49"/>
        <v>0</v>
      </c>
      <c r="S141" s="114">
        <f t="shared" si="49"/>
        <v>0</v>
      </c>
      <c r="T141" s="491">
        <f t="shared" si="49"/>
        <v>0</v>
      </c>
      <c r="U141" s="113">
        <f t="shared" si="49"/>
        <v>0</v>
      </c>
      <c r="V141" s="115">
        <f t="shared" si="49"/>
        <v>0</v>
      </c>
      <c r="W141" s="203"/>
      <c r="X141" s="203"/>
      <c r="Y141" s="41">
        <f t="shared" si="44"/>
        <v>0</v>
      </c>
    </row>
    <row r="142" spans="1:25" ht="15.75" hidden="1" thickBot="1">
      <c r="B142" s="55"/>
      <c r="C142" s="2"/>
      <c r="D142" s="764" t="s">
        <v>359</v>
      </c>
      <c r="E142" s="764"/>
      <c r="F142" s="406"/>
      <c r="G142" s="406"/>
      <c r="H142" s="582"/>
      <c r="I142" s="471">
        <f t="shared" ref="I142:I152" si="50">SUM(J142:V142)</f>
        <v>0</v>
      </c>
      <c r="J142" s="75"/>
      <c r="K142" s="1"/>
      <c r="L142" s="1"/>
      <c r="M142" s="1"/>
      <c r="N142" s="81"/>
      <c r="O142" s="552"/>
      <c r="P142" s="541">
        <f t="shared" si="48"/>
        <v>0</v>
      </c>
      <c r="Q142" s="447"/>
      <c r="R142" s="1"/>
      <c r="S142" s="81"/>
      <c r="T142" s="490"/>
      <c r="U142" s="42"/>
      <c r="V142" s="44"/>
      <c r="W142" s="203"/>
      <c r="X142" s="203"/>
      <c r="Y142" s="41">
        <f t="shared" si="44"/>
        <v>0</v>
      </c>
    </row>
    <row r="143" spans="1:25" ht="15.75" hidden="1" thickBot="1">
      <c r="B143" s="55"/>
      <c r="C143" s="2"/>
      <c r="D143" s="764" t="s">
        <v>360</v>
      </c>
      <c r="E143" s="764"/>
      <c r="F143" s="406"/>
      <c r="G143" s="406"/>
      <c r="H143" s="582"/>
      <c r="I143" s="471">
        <f t="shared" si="50"/>
        <v>0</v>
      </c>
      <c r="J143" s="75"/>
      <c r="K143" s="1"/>
      <c r="L143" s="1"/>
      <c r="M143" s="1"/>
      <c r="N143" s="81"/>
      <c r="O143" s="552"/>
      <c r="P143" s="541">
        <f t="shared" si="48"/>
        <v>0</v>
      </c>
      <c r="Q143" s="447"/>
      <c r="R143" s="1"/>
      <c r="S143" s="81"/>
      <c r="T143" s="490"/>
      <c r="U143" s="42"/>
      <c r="V143" s="44"/>
      <c r="W143" s="203"/>
      <c r="X143" s="203"/>
      <c r="Y143" s="41">
        <f t="shared" si="44"/>
        <v>0</v>
      </c>
    </row>
    <row r="144" spans="1:25" ht="15.75" hidden="1" thickBot="1">
      <c r="B144" s="55"/>
      <c r="C144" s="2"/>
      <c r="D144" s="764" t="s">
        <v>361</v>
      </c>
      <c r="E144" s="764"/>
      <c r="F144" s="406"/>
      <c r="G144" s="406"/>
      <c r="H144" s="582"/>
      <c r="I144" s="471">
        <f t="shared" si="50"/>
        <v>0</v>
      </c>
      <c r="J144" s="75"/>
      <c r="K144" s="1"/>
      <c r="L144" s="1"/>
      <c r="M144" s="1"/>
      <c r="N144" s="81"/>
      <c r="O144" s="552"/>
      <c r="P144" s="541">
        <f t="shared" si="48"/>
        <v>0</v>
      </c>
      <c r="Q144" s="447"/>
      <c r="R144" s="1"/>
      <c r="S144" s="81"/>
      <c r="T144" s="490"/>
      <c r="U144" s="42"/>
      <c r="V144" s="44"/>
      <c r="W144" s="203"/>
      <c r="X144" s="203"/>
      <c r="Y144" s="41">
        <f t="shared" si="44"/>
        <v>0</v>
      </c>
    </row>
    <row r="145" spans="1:25" ht="15.75" hidden="1" thickBot="1">
      <c r="B145" s="55"/>
      <c r="C145" s="2"/>
      <c r="D145" s="764" t="s">
        <v>362</v>
      </c>
      <c r="E145" s="764"/>
      <c r="F145" s="406"/>
      <c r="G145" s="406"/>
      <c r="H145" s="582"/>
      <c r="I145" s="471">
        <f t="shared" si="50"/>
        <v>0</v>
      </c>
      <c r="J145" s="75"/>
      <c r="K145" s="1"/>
      <c r="L145" s="1"/>
      <c r="M145" s="1"/>
      <c r="N145" s="81"/>
      <c r="O145" s="552"/>
      <c r="P145" s="541">
        <f t="shared" si="48"/>
        <v>0</v>
      </c>
      <c r="Q145" s="447"/>
      <c r="R145" s="1"/>
      <c r="S145" s="81"/>
      <c r="T145" s="490"/>
      <c r="U145" s="42"/>
      <c r="V145" s="44"/>
      <c r="W145" s="203"/>
      <c r="X145" s="203"/>
      <c r="Y145" s="41">
        <f t="shared" si="44"/>
        <v>0</v>
      </c>
    </row>
    <row r="146" spans="1:25" ht="15.75" hidden="1" thickBot="1">
      <c r="B146" s="55"/>
      <c r="C146" s="2"/>
      <c r="D146" s="764" t="s">
        <v>363</v>
      </c>
      <c r="E146" s="764"/>
      <c r="F146" s="406"/>
      <c r="G146" s="406"/>
      <c r="H146" s="582"/>
      <c r="I146" s="471">
        <f t="shared" si="50"/>
        <v>0</v>
      </c>
      <c r="J146" s="75"/>
      <c r="K146" s="1"/>
      <c r="L146" s="1"/>
      <c r="M146" s="1"/>
      <c r="N146" s="81"/>
      <c r="O146" s="552"/>
      <c r="P146" s="541">
        <f t="shared" si="48"/>
        <v>0</v>
      </c>
      <c r="Q146" s="447"/>
      <c r="R146" s="1"/>
      <c r="S146" s="81"/>
      <c r="T146" s="490"/>
      <c r="U146" s="42"/>
      <c r="V146" s="44"/>
      <c r="W146" s="203"/>
      <c r="X146" s="203"/>
      <c r="Y146" s="41">
        <f t="shared" si="44"/>
        <v>0</v>
      </c>
    </row>
    <row r="147" spans="1:25" ht="25.5" hidden="1" customHeight="1">
      <c r="B147" s="55"/>
      <c r="C147" s="2"/>
      <c r="D147" s="735" t="s">
        <v>536</v>
      </c>
      <c r="E147" s="735"/>
      <c r="F147" s="409"/>
      <c r="G147" s="409"/>
      <c r="H147" s="585"/>
      <c r="I147" s="474">
        <f t="shared" si="50"/>
        <v>0</v>
      </c>
      <c r="J147" s="75"/>
      <c r="K147" s="1"/>
      <c r="L147" s="1"/>
      <c r="M147" s="1"/>
      <c r="N147" s="81"/>
      <c r="O147" s="552"/>
      <c r="P147" s="541">
        <f t="shared" si="48"/>
        <v>0</v>
      </c>
      <c r="Q147" s="447"/>
      <c r="R147" s="1"/>
      <c r="S147" s="81"/>
      <c r="T147" s="490"/>
      <c r="U147" s="42"/>
      <c r="V147" s="44"/>
      <c r="W147" s="203"/>
      <c r="X147" s="203"/>
      <c r="Y147" s="41">
        <f t="shared" si="44"/>
        <v>0</v>
      </c>
    </row>
    <row r="148" spans="1:25" ht="25.5" hidden="1" customHeight="1">
      <c r="B148" s="55"/>
      <c r="C148" s="2"/>
      <c r="D148" s="735" t="s">
        <v>539</v>
      </c>
      <c r="E148" s="735"/>
      <c r="F148" s="409"/>
      <c r="G148" s="409"/>
      <c r="H148" s="585"/>
      <c r="I148" s="474">
        <f t="shared" si="50"/>
        <v>0</v>
      </c>
      <c r="J148" s="75"/>
      <c r="K148" s="1"/>
      <c r="L148" s="1"/>
      <c r="M148" s="1"/>
      <c r="N148" s="81"/>
      <c r="O148" s="552"/>
      <c r="P148" s="541">
        <f t="shared" si="48"/>
        <v>0</v>
      </c>
      <c r="Q148" s="447"/>
      <c r="R148" s="1"/>
      <c r="S148" s="81"/>
      <c r="T148" s="490"/>
      <c r="U148" s="42"/>
      <c r="V148" s="44"/>
      <c r="W148" s="203"/>
      <c r="X148" s="203"/>
      <c r="Y148" s="41">
        <f t="shared" si="44"/>
        <v>0</v>
      </c>
    </row>
    <row r="149" spans="1:25" ht="15.75" hidden="1" thickBot="1">
      <c r="B149" s="55"/>
      <c r="C149" s="2"/>
      <c r="D149" s="764" t="s">
        <v>365</v>
      </c>
      <c r="E149" s="764"/>
      <c r="F149" s="406"/>
      <c r="G149" s="406"/>
      <c r="H149" s="582"/>
      <c r="I149" s="471">
        <f t="shared" si="50"/>
        <v>0</v>
      </c>
      <c r="J149" s="75"/>
      <c r="K149" s="1"/>
      <c r="L149" s="1"/>
      <c r="M149" s="1"/>
      <c r="N149" s="81"/>
      <c r="O149" s="552"/>
      <c r="P149" s="541">
        <f t="shared" si="48"/>
        <v>0</v>
      </c>
      <c r="Q149" s="447"/>
      <c r="R149" s="1"/>
      <c r="S149" s="81"/>
      <c r="T149" s="490"/>
      <c r="U149" s="42"/>
      <c r="V149" s="44"/>
      <c r="W149" s="203"/>
      <c r="X149" s="203"/>
      <c r="Y149" s="41">
        <f t="shared" si="44"/>
        <v>0</v>
      </c>
    </row>
    <row r="150" spans="1:25" ht="25.5" hidden="1" customHeight="1">
      <c r="B150" s="55"/>
      <c r="C150" s="2"/>
      <c r="D150" s="735" t="s">
        <v>542</v>
      </c>
      <c r="E150" s="735"/>
      <c r="F150" s="409"/>
      <c r="G150" s="409"/>
      <c r="H150" s="585"/>
      <c r="I150" s="474">
        <f t="shared" si="50"/>
        <v>0</v>
      </c>
      <c r="J150" s="75"/>
      <c r="K150" s="1"/>
      <c r="L150" s="1"/>
      <c r="M150" s="1"/>
      <c r="N150" s="81"/>
      <c r="O150" s="552"/>
      <c r="P150" s="541">
        <f t="shared" si="48"/>
        <v>0</v>
      </c>
      <c r="Q150" s="447"/>
      <c r="R150" s="1"/>
      <c r="S150" s="81"/>
      <c r="T150" s="490"/>
      <c r="U150" s="42"/>
      <c r="V150" s="44"/>
      <c r="W150" s="203"/>
      <c r="X150" s="203"/>
      <c r="Y150" s="41">
        <f t="shared" si="44"/>
        <v>0</v>
      </c>
    </row>
    <row r="151" spans="1:25" ht="15.75" hidden="1" thickBot="1">
      <c r="B151" s="55"/>
      <c r="C151" s="2"/>
      <c r="D151" s="764" t="s">
        <v>543</v>
      </c>
      <c r="E151" s="764"/>
      <c r="F151" s="406"/>
      <c r="G151" s="406"/>
      <c r="H151" s="582"/>
      <c r="I151" s="471">
        <f t="shared" si="50"/>
        <v>0</v>
      </c>
      <c r="J151" s="75"/>
      <c r="K151" s="1"/>
      <c r="L151" s="1"/>
      <c r="M151" s="1"/>
      <c r="N151" s="81"/>
      <c r="O151" s="552"/>
      <c r="P151" s="541">
        <f t="shared" si="48"/>
        <v>0</v>
      </c>
      <c r="Q151" s="447"/>
      <c r="R151" s="1"/>
      <c r="S151" s="81"/>
      <c r="T151" s="490"/>
      <c r="U151" s="42"/>
      <c r="V151" s="44"/>
      <c r="W151" s="203"/>
      <c r="X151" s="203"/>
      <c r="Y151" s="41">
        <f t="shared" si="44"/>
        <v>0</v>
      </c>
    </row>
    <row r="152" spans="1:25" s="41" customFormat="1" ht="15.75" hidden="1" thickBot="1">
      <c r="A152" s="127" t="s">
        <v>243</v>
      </c>
      <c r="B152" s="136" t="s">
        <v>671</v>
      </c>
      <c r="C152" s="818" t="s">
        <v>244</v>
      </c>
      <c r="D152" s="819"/>
      <c r="E152" s="819"/>
      <c r="F152" s="411"/>
      <c r="G152" s="411"/>
      <c r="H152" s="587"/>
      <c r="I152" s="476">
        <f t="shared" si="50"/>
        <v>0</v>
      </c>
      <c r="J152" s="110"/>
      <c r="K152" s="111"/>
      <c r="L152" s="111"/>
      <c r="M152" s="111"/>
      <c r="N152" s="114"/>
      <c r="O152" s="554"/>
      <c r="P152" s="543">
        <f t="shared" si="48"/>
        <v>0</v>
      </c>
      <c r="Q152" s="449"/>
      <c r="R152" s="111"/>
      <c r="S152" s="114"/>
      <c r="T152" s="491"/>
      <c r="U152" s="113"/>
      <c r="V152" s="115"/>
      <c r="W152" s="203"/>
      <c r="X152" s="203"/>
      <c r="Y152" s="41">
        <f t="shared" si="44"/>
        <v>0</v>
      </c>
    </row>
    <row r="153" spans="1:25" ht="15.75" thickBot="1">
      <c r="B153" s="100" t="s">
        <v>245</v>
      </c>
      <c r="C153" s="773" t="s">
        <v>246</v>
      </c>
      <c r="D153" s="774"/>
      <c r="E153" s="774"/>
      <c r="F153" s="402">
        <f>F154+F155+F158+F159+F160+F161+F162</f>
        <v>100000</v>
      </c>
      <c r="G153" s="402">
        <f>G154+G155+G158+G159+G160+G161+G162</f>
        <v>121070</v>
      </c>
      <c r="H153" s="578">
        <f>H154+H155+H158+H159+H160+H161+H162</f>
        <v>121070</v>
      </c>
      <c r="I153" s="465">
        <f>I154+I155+I158+I159+I160+I161+I162</f>
        <v>121070</v>
      </c>
      <c r="J153" s="86">
        <f t="shared" ref="J153:V153" si="51">J154+J155+J158+J159+J160+J161+J162</f>
        <v>0</v>
      </c>
      <c r="K153" s="87">
        <f t="shared" si="51"/>
        <v>0</v>
      </c>
      <c r="L153" s="87">
        <f t="shared" si="51"/>
        <v>0</v>
      </c>
      <c r="M153" s="87">
        <f t="shared" si="51"/>
        <v>0</v>
      </c>
      <c r="N153" s="90">
        <f t="shared" si="51"/>
        <v>0</v>
      </c>
      <c r="O153" s="547">
        <f t="shared" si="51"/>
        <v>21070</v>
      </c>
      <c r="P153" s="536">
        <f t="shared" si="48"/>
        <v>21070</v>
      </c>
      <c r="Q153" s="442">
        <f t="shared" si="51"/>
        <v>0</v>
      </c>
      <c r="R153" s="87">
        <f t="shared" si="51"/>
        <v>0</v>
      </c>
      <c r="S153" s="90">
        <f t="shared" si="51"/>
        <v>0</v>
      </c>
      <c r="T153" s="486">
        <f t="shared" si="51"/>
        <v>0</v>
      </c>
      <c r="U153" s="89">
        <f t="shared" si="51"/>
        <v>100000</v>
      </c>
      <c r="V153" s="91">
        <f t="shared" si="51"/>
        <v>0</v>
      </c>
      <c r="W153" s="203"/>
      <c r="X153" s="203"/>
      <c r="Y153" s="41"/>
    </row>
    <row r="154" spans="1:25" s="18" customFormat="1" hidden="1">
      <c r="A154" s="127" t="s">
        <v>247</v>
      </c>
      <c r="B154" s="116" t="s">
        <v>672</v>
      </c>
      <c r="C154" s="801" t="s">
        <v>248</v>
      </c>
      <c r="D154" s="802"/>
      <c r="E154" s="802"/>
      <c r="F154" s="397"/>
      <c r="G154" s="397"/>
      <c r="H154" s="573"/>
      <c r="I154" s="460">
        <f>SUM(J154:V154)</f>
        <v>0</v>
      </c>
      <c r="J154" s="94"/>
      <c r="K154" s="95"/>
      <c r="L154" s="95"/>
      <c r="M154" s="95"/>
      <c r="N154" s="98"/>
      <c r="O154" s="550"/>
      <c r="P154" s="539">
        <f t="shared" si="48"/>
        <v>0</v>
      </c>
      <c r="Q154" s="445"/>
      <c r="R154" s="95"/>
      <c r="S154" s="98"/>
      <c r="T154" s="489"/>
      <c r="U154" s="97"/>
      <c r="V154" s="99"/>
      <c r="W154" s="203"/>
      <c r="X154" s="203"/>
      <c r="Y154" s="41"/>
    </row>
    <row r="155" spans="1:25" s="18" customFormat="1" hidden="1">
      <c r="A155" s="127" t="s">
        <v>249</v>
      </c>
      <c r="B155" s="92" t="s">
        <v>673</v>
      </c>
      <c r="C155" s="769" t="s">
        <v>250</v>
      </c>
      <c r="D155" s="770"/>
      <c r="E155" s="770"/>
      <c r="F155" s="399">
        <f>F156+F157</f>
        <v>0</v>
      </c>
      <c r="G155" s="399">
        <f>G156+G157</f>
        <v>0</v>
      </c>
      <c r="H155" s="575">
        <f>H156+H157</f>
        <v>0</v>
      </c>
      <c r="I155" s="462">
        <f>I156+I157</f>
        <v>0</v>
      </c>
      <c r="J155" s="94">
        <f t="shared" ref="J155:V155" si="52">J156+J157</f>
        <v>0</v>
      </c>
      <c r="K155" s="95">
        <f t="shared" si="52"/>
        <v>0</v>
      </c>
      <c r="L155" s="95">
        <f t="shared" si="52"/>
        <v>0</v>
      </c>
      <c r="M155" s="95">
        <f t="shared" si="52"/>
        <v>0</v>
      </c>
      <c r="N155" s="98">
        <f t="shared" si="52"/>
        <v>0</v>
      </c>
      <c r="O155" s="550">
        <f t="shared" si="52"/>
        <v>0</v>
      </c>
      <c r="P155" s="539">
        <f t="shared" si="48"/>
        <v>0</v>
      </c>
      <c r="Q155" s="445">
        <f t="shared" si="52"/>
        <v>0</v>
      </c>
      <c r="R155" s="95">
        <f t="shared" si="52"/>
        <v>0</v>
      </c>
      <c r="S155" s="98">
        <f t="shared" si="52"/>
        <v>0</v>
      </c>
      <c r="T155" s="489">
        <f t="shared" si="52"/>
        <v>0</v>
      </c>
      <c r="U155" s="97">
        <f t="shared" si="52"/>
        <v>0</v>
      </c>
      <c r="V155" s="99">
        <f t="shared" si="52"/>
        <v>0</v>
      </c>
      <c r="W155" s="203"/>
      <c r="X155" s="203"/>
      <c r="Y155" s="41"/>
    </row>
    <row r="156" spans="1:25" hidden="1">
      <c r="B156" s="55"/>
      <c r="C156" s="2"/>
      <c r="D156" s="764" t="s">
        <v>250</v>
      </c>
      <c r="E156" s="764"/>
      <c r="F156" s="406"/>
      <c r="G156" s="406"/>
      <c r="H156" s="582"/>
      <c r="I156" s="471">
        <f t="shared" ref="I156:I158" si="53">SUM(J156:V156)</f>
        <v>0</v>
      </c>
      <c r="J156" s="75"/>
      <c r="K156" s="1"/>
      <c r="L156" s="1"/>
      <c r="M156" s="1"/>
      <c r="N156" s="81"/>
      <c r="O156" s="552"/>
      <c r="P156" s="541">
        <f t="shared" si="48"/>
        <v>0</v>
      </c>
      <c r="Q156" s="447"/>
      <c r="R156" s="1"/>
      <c r="S156" s="81"/>
      <c r="T156" s="490"/>
      <c r="U156" s="42"/>
      <c r="V156" s="44"/>
      <c r="W156" s="203"/>
      <c r="X156" s="203"/>
      <c r="Y156" s="41"/>
    </row>
    <row r="157" spans="1:25" hidden="1">
      <c r="B157" s="55"/>
      <c r="C157" s="2"/>
      <c r="D157" s="764" t="s">
        <v>349</v>
      </c>
      <c r="E157" s="764"/>
      <c r="F157" s="406"/>
      <c r="G157" s="406"/>
      <c r="H157" s="582"/>
      <c r="I157" s="471">
        <f t="shared" si="53"/>
        <v>0</v>
      </c>
      <c r="J157" s="75"/>
      <c r="K157" s="1"/>
      <c r="L157" s="1"/>
      <c r="M157" s="1"/>
      <c r="N157" s="81"/>
      <c r="O157" s="552"/>
      <c r="P157" s="541">
        <f t="shared" si="48"/>
        <v>0</v>
      </c>
      <c r="Q157" s="447"/>
      <c r="R157" s="1"/>
      <c r="S157" s="81"/>
      <c r="T157" s="490"/>
      <c r="U157" s="42"/>
      <c r="V157" s="44"/>
      <c r="W157" s="203"/>
      <c r="X157" s="203"/>
      <c r="Y157" s="41"/>
    </row>
    <row r="158" spans="1:25" s="18" customFormat="1" hidden="1">
      <c r="A158" s="127" t="s">
        <v>251</v>
      </c>
      <c r="B158" s="92" t="s">
        <v>674</v>
      </c>
      <c r="C158" s="769" t="s">
        <v>252</v>
      </c>
      <c r="D158" s="770"/>
      <c r="E158" s="770"/>
      <c r="F158" s="399"/>
      <c r="G158" s="399"/>
      <c r="H158" s="575"/>
      <c r="I158" s="462">
        <f t="shared" si="53"/>
        <v>0</v>
      </c>
      <c r="J158" s="94"/>
      <c r="K158" s="95"/>
      <c r="L158" s="95"/>
      <c r="M158" s="95"/>
      <c r="N158" s="98"/>
      <c r="O158" s="550"/>
      <c r="P158" s="539">
        <f t="shared" si="48"/>
        <v>0</v>
      </c>
      <c r="Q158" s="445"/>
      <c r="R158" s="95"/>
      <c r="S158" s="98"/>
      <c r="T158" s="489"/>
      <c r="U158" s="97"/>
      <c r="V158" s="99"/>
      <c r="W158" s="203"/>
      <c r="X158" s="203"/>
      <c r="Y158" s="41"/>
    </row>
    <row r="159" spans="1:25" s="18" customFormat="1">
      <c r="A159" s="127" t="s">
        <v>253</v>
      </c>
      <c r="B159" s="92" t="s">
        <v>675</v>
      </c>
      <c r="C159" s="769" t="s">
        <v>254</v>
      </c>
      <c r="D159" s="770"/>
      <c r="E159" s="770"/>
      <c r="F159" s="399">
        <v>78740</v>
      </c>
      <c r="G159" s="399">
        <v>95330</v>
      </c>
      <c r="H159" s="575">
        <v>95330</v>
      </c>
      <c r="I159" s="462">
        <f t="shared" ref="I159:I162" si="54">SUM(P159:V159)</f>
        <v>95330</v>
      </c>
      <c r="J159" s="94"/>
      <c r="K159" s="95"/>
      <c r="L159" s="95"/>
      <c r="M159" s="95"/>
      <c r="N159" s="98"/>
      <c r="O159" s="550">
        <v>16591</v>
      </c>
      <c r="P159" s="539">
        <f t="shared" si="48"/>
        <v>16591</v>
      </c>
      <c r="Q159" s="445"/>
      <c r="R159" s="95"/>
      <c r="S159" s="98"/>
      <c r="T159" s="489"/>
      <c r="U159" s="97">
        <v>78739</v>
      </c>
      <c r="V159" s="99"/>
      <c r="W159" s="203"/>
      <c r="X159" s="203"/>
      <c r="Y159" s="41"/>
    </row>
    <row r="160" spans="1:25" s="18" customFormat="1" hidden="1">
      <c r="A160" s="127" t="s">
        <v>255</v>
      </c>
      <c r="B160" s="92" t="s">
        <v>676</v>
      </c>
      <c r="C160" s="769" t="s">
        <v>256</v>
      </c>
      <c r="D160" s="770"/>
      <c r="E160" s="770"/>
      <c r="F160" s="399"/>
      <c r="G160" s="399"/>
      <c r="H160" s="575"/>
      <c r="I160" s="462">
        <f t="shared" si="54"/>
        <v>0</v>
      </c>
      <c r="J160" s="94"/>
      <c r="K160" s="95"/>
      <c r="L160" s="95"/>
      <c r="M160" s="95"/>
      <c r="N160" s="98"/>
      <c r="O160" s="550"/>
      <c r="P160" s="539">
        <f t="shared" si="48"/>
        <v>0</v>
      </c>
      <c r="Q160" s="445"/>
      <c r="R160" s="95"/>
      <c r="S160" s="98"/>
      <c r="T160" s="489"/>
      <c r="U160" s="97"/>
      <c r="V160" s="99"/>
      <c r="W160" s="203"/>
      <c r="X160" s="203"/>
      <c r="Y160" s="41"/>
    </row>
    <row r="161" spans="1:25" s="18" customFormat="1" hidden="1">
      <c r="A161" s="127" t="s">
        <v>257</v>
      </c>
      <c r="B161" s="92" t="s">
        <v>677</v>
      </c>
      <c r="C161" s="769" t="s">
        <v>258</v>
      </c>
      <c r="D161" s="770"/>
      <c r="E161" s="770"/>
      <c r="F161" s="399"/>
      <c r="G161" s="399"/>
      <c r="H161" s="575"/>
      <c r="I161" s="462">
        <f t="shared" si="54"/>
        <v>0</v>
      </c>
      <c r="J161" s="94"/>
      <c r="K161" s="95"/>
      <c r="L161" s="95"/>
      <c r="M161" s="95"/>
      <c r="N161" s="98"/>
      <c r="O161" s="550"/>
      <c r="P161" s="539">
        <f t="shared" si="48"/>
        <v>0</v>
      </c>
      <c r="Q161" s="445"/>
      <c r="R161" s="95"/>
      <c r="S161" s="98"/>
      <c r="T161" s="489"/>
      <c r="U161" s="97"/>
      <c r="V161" s="99"/>
      <c r="W161" s="203"/>
      <c r="X161" s="203"/>
      <c r="Y161" s="41"/>
    </row>
    <row r="162" spans="1:25" s="18" customFormat="1" ht="15.75" thickBot="1">
      <c r="A162" s="127" t="s">
        <v>259</v>
      </c>
      <c r="B162" s="126" t="s">
        <v>678</v>
      </c>
      <c r="C162" s="814" t="s">
        <v>260</v>
      </c>
      <c r="D162" s="815"/>
      <c r="E162" s="815"/>
      <c r="F162" s="412">
        <v>21260</v>
      </c>
      <c r="G162" s="412">
        <v>25740</v>
      </c>
      <c r="H162" s="588">
        <v>25740</v>
      </c>
      <c r="I162" s="477">
        <f t="shared" si="54"/>
        <v>25740</v>
      </c>
      <c r="J162" s="94"/>
      <c r="K162" s="95"/>
      <c r="L162" s="95"/>
      <c r="M162" s="95"/>
      <c r="N162" s="98"/>
      <c r="O162" s="550">
        <v>4479</v>
      </c>
      <c r="P162" s="539">
        <f t="shared" si="48"/>
        <v>4479</v>
      </c>
      <c r="Q162" s="445"/>
      <c r="R162" s="95"/>
      <c r="S162" s="98"/>
      <c r="T162" s="489"/>
      <c r="U162" s="97">
        <v>21261</v>
      </c>
      <c r="V162" s="99"/>
      <c r="W162" s="203"/>
      <c r="X162" s="203"/>
      <c r="Y162" s="41"/>
    </row>
    <row r="163" spans="1:25" ht="15.75" thickBot="1">
      <c r="B163" s="100" t="s">
        <v>261</v>
      </c>
      <c r="C163" s="773" t="s">
        <v>262</v>
      </c>
      <c r="D163" s="774"/>
      <c r="E163" s="774"/>
      <c r="F163" s="402">
        <f>F164+F165+F166+F167</f>
        <v>0</v>
      </c>
      <c r="G163" s="402">
        <f>G164+G165+G166+G167</f>
        <v>0</v>
      </c>
      <c r="H163" s="578">
        <f>H164+H165+H166+H167</f>
        <v>0</v>
      </c>
      <c r="I163" s="465">
        <f>I164+I165+I166+I167</f>
        <v>0</v>
      </c>
      <c r="J163" s="86">
        <f t="shared" ref="J163:V163" si="55">J164+J165+J166+J167</f>
        <v>0</v>
      </c>
      <c r="K163" s="87">
        <f t="shared" si="55"/>
        <v>0</v>
      </c>
      <c r="L163" s="87">
        <f t="shared" si="55"/>
        <v>0</v>
      </c>
      <c r="M163" s="87">
        <f t="shared" si="55"/>
        <v>0</v>
      </c>
      <c r="N163" s="90">
        <f t="shared" si="55"/>
        <v>0</v>
      </c>
      <c r="O163" s="547">
        <f t="shared" si="55"/>
        <v>0</v>
      </c>
      <c r="P163" s="536">
        <f t="shared" si="48"/>
        <v>0</v>
      </c>
      <c r="Q163" s="442">
        <f t="shared" si="55"/>
        <v>0</v>
      </c>
      <c r="R163" s="87">
        <f t="shared" si="55"/>
        <v>0</v>
      </c>
      <c r="S163" s="90">
        <f t="shared" si="55"/>
        <v>0</v>
      </c>
      <c r="T163" s="486">
        <f t="shared" si="55"/>
        <v>0</v>
      </c>
      <c r="U163" s="89">
        <f t="shared" si="55"/>
        <v>0</v>
      </c>
      <c r="V163" s="91">
        <f t="shared" si="55"/>
        <v>0</v>
      </c>
      <c r="X163" s="203"/>
      <c r="Y163" s="41"/>
    </row>
    <row r="164" spans="1:25" s="18" customFormat="1" ht="15.75" hidden="1" thickBot="1">
      <c r="A164" s="127" t="s">
        <v>263</v>
      </c>
      <c r="B164" s="268" t="s">
        <v>679</v>
      </c>
      <c r="C164" s="816" t="s">
        <v>264</v>
      </c>
      <c r="D164" s="817"/>
      <c r="E164" s="817"/>
      <c r="F164" s="413"/>
      <c r="G164" s="413"/>
      <c r="H164" s="589"/>
      <c r="I164" s="478">
        <f>SUM(J164:V164)</f>
        <v>0</v>
      </c>
      <c r="J164" s="272"/>
      <c r="K164" s="273"/>
      <c r="L164" s="273"/>
      <c r="M164" s="273"/>
      <c r="N164" s="274"/>
      <c r="O164" s="555"/>
      <c r="P164" s="544">
        <f t="shared" si="48"/>
        <v>0</v>
      </c>
      <c r="Q164" s="450"/>
      <c r="R164" s="273"/>
      <c r="S164" s="274"/>
      <c r="T164" s="559"/>
      <c r="U164" s="275"/>
      <c r="V164" s="276"/>
      <c r="X164" s="203"/>
      <c r="Y164" s="41"/>
    </row>
    <row r="165" spans="1:25" s="18" customFormat="1" ht="15.75" hidden="1" thickBot="1">
      <c r="A165" s="127" t="s">
        <v>265</v>
      </c>
      <c r="B165" s="277" t="s">
        <v>680</v>
      </c>
      <c r="C165" s="810" t="s">
        <v>879</v>
      </c>
      <c r="D165" s="811"/>
      <c r="E165" s="811"/>
      <c r="F165" s="414"/>
      <c r="G165" s="414"/>
      <c r="H165" s="590"/>
      <c r="I165" s="479">
        <f>SUM(J165:V165)</f>
        <v>0</v>
      </c>
      <c r="J165" s="272"/>
      <c r="K165" s="273"/>
      <c r="L165" s="273"/>
      <c r="M165" s="273"/>
      <c r="N165" s="274"/>
      <c r="O165" s="555"/>
      <c r="P165" s="544">
        <f t="shared" si="48"/>
        <v>0</v>
      </c>
      <c r="Q165" s="450"/>
      <c r="R165" s="273"/>
      <c r="S165" s="274"/>
      <c r="T165" s="559"/>
      <c r="U165" s="275"/>
      <c r="V165" s="276"/>
      <c r="X165" s="203"/>
      <c r="Y165" s="41"/>
    </row>
    <row r="166" spans="1:25" s="18" customFormat="1" ht="15.75" hidden="1" thickBot="1">
      <c r="A166" s="127" t="s">
        <v>266</v>
      </c>
      <c r="B166" s="277" t="s">
        <v>681</v>
      </c>
      <c r="C166" s="810" t="s">
        <v>267</v>
      </c>
      <c r="D166" s="811"/>
      <c r="E166" s="811"/>
      <c r="F166" s="414"/>
      <c r="G166" s="414"/>
      <c r="H166" s="590"/>
      <c r="I166" s="479">
        <f>SUM(J166:V166)</f>
        <v>0</v>
      </c>
      <c r="J166" s="272"/>
      <c r="K166" s="273"/>
      <c r="L166" s="273"/>
      <c r="M166" s="273"/>
      <c r="N166" s="274"/>
      <c r="O166" s="555"/>
      <c r="P166" s="544">
        <f t="shared" si="48"/>
        <v>0</v>
      </c>
      <c r="Q166" s="450"/>
      <c r="R166" s="273"/>
      <c r="S166" s="274"/>
      <c r="T166" s="559"/>
      <c r="U166" s="275"/>
      <c r="V166" s="276"/>
      <c r="X166" s="203"/>
      <c r="Y166" s="41"/>
    </row>
    <row r="167" spans="1:25" s="18" customFormat="1" ht="15.75" hidden="1" thickBot="1">
      <c r="A167" s="127" t="s">
        <v>268</v>
      </c>
      <c r="B167" s="280" t="s">
        <v>682</v>
      </c>
      <c r="C167" s="812" t="s">
        <v>366</v>
      </c>
      <c r="D167" s="813"/>
      <c r="E167" s="813"/>
      <c r="F167" s="415"/>
      <c r="G167" s="415"/>
      <c r="H167" s="591"/>
      <c r="I167" s="480">
        <f>SUM(J167:V167)</f>
        <v>0</v>
      </c>
      <c r="J167" s="272"/>
      <c r="K167" s="273"/>
      <c r="L167" s="273"/>
      <c r="M167" s="273"/>
      <c r="N167" s="274"/>
      <c r="O167" s="555"/>
      <c r="P167" s="544">
        <f t="shared" si="48"/>
        <v>0</v>
      </c>
      <c r="Q167" s="450"/>
      <c r="R167" s="273"/>
      <c r="S167" s="274"/>
      <c r="T167" s="559"/>
      <c r="U167" s="275"/>
      <c r="V167" s="276"/>
      <c r="X167" s="203"/>
      <c r="Y167" s="41"/>
    </row>
    <row r="168" spans="1:25" ht="15.75" thickBot="1">
      <c r="B168" s="100" t="s">
        <v>269</v>
      </c>
      <c r="C168" s="773" t="s">
        <v>270</v>
      </c>
      <c r="D168" s="774"/>
      <c r="E168" s="774"/>
      <c r="F168" s="402">
        <f>F169+F170+F181+F192+F203+F206+F218+F219+F220</f>
        <v>0</v>
      </c>
      <c r="G168" s="402">
        <f>G169+G170+G181+G192+G203+G206+G218+G219+G220</f>
        <v>0</v>
      </c>
      <c r="H168" s="578">
        <f>H169+H170+H181+H192+H203+H206+H218+H219+H220</f>
        <v>0</v>
      </c>
      <c r="I168" s="465">
        <f>I169+I170+I181+I192+I203+I206+I218+I219+I220</f>
        <v>0</v>
      </c>
      <c r="J168" s="86">
        <f t="shared" ref="J168:V168" si="56">J169+J170+J181+J192+J203+J206+J218+J219+J220</f>
        <v>0</v>
      </c>
      <c r="K168" s="87">
        <f t="shared" si="56"/>
        <v>0</v>
      </c>
      <c r="L168" s="87">
        <f t="shared" si="56"/>
        <v>0</v>
      </c>
      <c r="M168" s="87">
        <f t="shared" si="56"/>
        <v>0</v>
      </c>
      <c r="N168" s="90">
        <f t="shared" si="56"/>
        <v>0</v>
      </c>
      <c r="O168" s="547">
        <f t="shared" si="56"/>
        <v>0</v>
      </c>
      <c r="P168" s="536">
        <f t="shared" si="48"/>
        <v>0</v>
      </c>
      <c r="Q168" s="442">
        <f t="shared" si="56"/>
        <v>0</v>
      </c>
      <c r="R168" s="87">
        <f t="shared" si="56"/>
        <v>0</v>
      </c>
      <c r="S168" s="90">
        <f t="shared" si="56"/>
        <v>0</v>
      </c>
      <c r="T168" s="486">
        <f t="shared" si="56"/>
        <v>0</v>
      </c>
      <c r="U168" s="89">
        <f t="shared" si="56"/>
        <v>0</v>
      </c>
      <c r="V168" s="91">
        <f t="shared" si="56"/>
        <v>0</v>
      </c>
      <c r="X168" s="203"/>
      <c r="Y168" s="41"/>
    </row>
    <row r="169" spans="1:25" s="18" customFormat="1" ht="25.5" hidden="1" customHeight="1">
      <c r="A169" s="127" t="s">
        <v>271</v>
      </c>
      <c r="B169" s="92" t="s">
        <v>683</v>
      </c>
      <c r="C169" s="733" t="s">
        <v>367</v>
      </c>
      <c r="D169" s="734"/>
      <c r="E169" s="734"/>
      <c r="F169" s="416"/>
      <c r="G169" s="416"/>
      <c r="H169" s="592"/>
      <c r="I169" s="481">
        <f>SUM(J169:V169)</f>
        <v>0</v>
      </c>
      <c r="J169" s="94"/>
      <c r="K169" s="95"/>
      <c r="L169" s="95"/>
      <c r="M169" s="95"/>
      <c r="N169" s="98"/>
      <c r="O169" s="550"/>
      <c r="P169" s="539">
        <f t="shared" si="48"/>
        <v>0</v>
      </c>
      <c r="Q169" s="445"/>
      <c r="R169" s="95"/>
      <c r="S169" s="98"/>
      <c r="T169" s="489"/>
      <c r="U169" s="97"/>
      <c r="V169" s="99"/>
      <c r="X169" s="203"/>
      <c r="Y169" s="41"/>
    </row>
    <row r="170" spans="1:25" s="18" customFormat="1" ht="16.350000000000001" hidden="1" customHeight="1">
      <c r="A170" s="127" t="s">
        <v>272</v>
      </c>
      <c r="B170" s="92" t="s">
        <v>684</v>
      </c>
      <c r="C170" s="808" t="s">
        <v>812</v>
      </c>
      <c r="D170" s="809"/>
      <c r="E170" s="809"/>
      <c r="F170" s="416">
        <f>F171+F172+F173+F174+F175+F176+F177+F178+F179+F180</f>
        <v>0</v>
      </c>
      <c r="G170" s="416">
        <f>G171+G172+G173+G174+G175+G176+G177+G178+G179+G180</f>
        <v>0</v>
      </c>
      <c r="H170" s="592">
        <f>H171+H172+H173+H174+H175+H176+H177+H178+H179+H180</f>
        <v>0</v>
      </c>
      <c r="I170" s="481">
        <f>I171+I172+I173+I174+I175+I176+I177+I178+I179+I180</f>
        <v>0</v>
      </c>
      <c r="J170" s="94">
        <f t="shared" ref="J170:V170" si="57">J171+J172+J173+J174+J175+J176+J177+J178+J179+J180</f>
        <v>0</v>
      </c>
      <c r="K170" s="95">
        <f t="shared" si="57"/>
        <v>0</v>
      </c>
      <c r="L170" s="95">
        <f t="shared" si="57"/>
        <v>0</v>
      </c>
      <c r="M170" s="95">
        <f t="shared" si="57"/>
        <v>0</v>
      </c>
      <c r="N170" s="98">
        <f t="shared" si="57"/>
        <v>0</v>
      </c>
      <c r="O170" s="550">
        <f t="shared" si="57"/>
        <v>0</v>
      </c>
      <c r="P170" s="539">
        <f t="shared" si="48"/>
        <v>0</v>
      </c>
      <c r="Q170" s="445">
        <f t="shared" si="57"/>
        <v>0</v>
      </c>
      <c r="R170" s="95">
        <f t="shared" si="57"/>
        <v>0</v>
      </c>
      <c r="S170" s="98">
        <f t="shared" si="57"/>
        <v>0</v>
      </c>
      <c r="T170" s="489">
        <f t="shared" si="57"/>
        <v>0</v>
      </c>
      <c r="U170" s="97">
        <f t="shared" si="57"/>
        <v>0</v>
      </c>
      <c r="V170" s="99">
        <f t="shared" si="57"/>
        <v>0</v>
      </c>
      <c r="X170" s="203"/>
      <c r="Y170" s="41"/>
    </row>
    <row r="171" spans="1:25" ht="15.75" hidden="1" thickBot="1">
      <c r="B171" s="55"/>
      <c r="C171" s="2"/>
      <c r="D171" s="764" t="s">
        <v>813</v>
      </c>
      <c r="E171" s="764"/>
      <c r="F171" s="406"/>
      <c r="G171" s="406"/>
      <c r="H171" s="582"/>
      <c r="I171" s="471">
        <f t="shared" ref="I171:I180" si="58">SUM(J171:V171)</f>
        <v>0</v>
      </c>
      <c r="J171" s="75"/>
      <c r="K171" s="1"/>
      <c r="L171" s="1"/>
      <c r="M171" s="1"/>
      <c r="N171" s="81"/>
      <c r="O171" s="552"/>
      <c r="P171" s="541">
        <f t="shared" si="48"/>
        <v>0</v>
      </c>
      <c r="Q171" s="447"/>
      <c r="R171" s="1"/>
      <c r="S171" s="81"/>
      <c r="T171" s="490"/>
      <c r="U171" s="42"/>
      <c r="V171" s="44"/>
      <c r="X171" s="203"/>
      <c r="Y171" s="41"/>
    </row>
    <row r="172" spans="1:25" ht="15.75" hidden="1" thickBot="1">
      <c r="B172" s="55"/>
      <c r="C172" s="2"/>
      <c r="D172" s="764" t="s">
        <v>814</v>
      </c>
      <c r="E172" s="764"/>
      <c r="F172" s="406"/>
      <c r="G172" s="406"/>
      <c r="H172" s="582"/>
      <c r="I172" s="471">
        <f t="shared" si="58"/>
        <v>0</v>
      </c>
      <c r="J172" s="75"/>
      <c r="K172" s="1"/>
      <c r="L172" s="1"/>
      <c r="M172" s="1"/>
      <c r="N172" s="81"/>
      <c r="O172" s="552"/>
      <c r="P172" s="541">
        <f t="shared" si="48"/>
        <v>0</v>
      </c>
      <c r="Q172" s="447"/>
      <c r="R172" s="1"/>
      <c r="S172" s="81"/>
      <c r="T172" s="490"/>
      <c r="U172" s="42"/>
      <c r="V172" s="44"/>
      <c r="X172" s="203"/>
      <c r="Y172" s="41"/>
    </row>
    <row r="173" spans="1:25" ht="15.75" hidden="1" thickBot="1">
      <c r="B173" s="55"/>
      <c r="C173" s="2"/>
      <c r="D173" s="764" t="s">
        <v>545</v>
      </c>
      <c r="E173" s="764"/>
      <c r="F173" s="406"/>
      <c r="G173" s="406"/>
      <c r="H173" s="582"/>
      <c r="I173" s="471">
        <f t="shared" si="58"/>
        <v>0</v>
      </c>
      <c r="J173" s="75"/>
      <c r="K173" s="1"/>
      <c r="L173" s="1"/>
      <c r="M173" s="1"/>
      <c r="N173" s="81"/>
      <c r="O173" s="552"/>
      <c r="P173" s="541">
        <f t="shared" si="48"/>
        <v>0</v>
      </c>
      <c r="Q173" s="447"/>
      <c r="R173" s="1"/>
      <c r="S173" s="81"/>
      <c r="T173" s="490"/>
      <c r="U173" s="42"/>
      <c r="V173" s="44"/>
      <c r="X173" s="203"/>
      <c r="Y173" s="41"/>
    </row>
    <row r="174" spans="1:25" ht="25.5" hidden="1" customHeight="1">
      <c r="B174" s="55"/>
      <c r="C174" s="2"/>
      <c r="D174" s="735" t="s">
        <v>548</v>
      </c>
      <c r="E174" s="735"/>
      <c r="F174" s="409"/>
      <c r="G174" s="409"/>
      <c r="H174" s="585"/>
      <c r="I174" s="474">
        <f t="shared" si="58"/>
        <v>0</v>
      </c>
      <c r="J174" s="75"/>
      <c r="K174" s="1"/>
      <c r="L174" s="1"/>
      <c r="M174" s="1"/>
      <c r="N174" s="81"/>
      <c r="O174" s="552"/>
      <c r="P174" s="541">
        <f t="shared" si="48"/>
        <v>0</v>
      </c>
      <c r="Q174" s="447"/>
      <c r="R174" s="1"/>
      <c r="S174" s="81"/>
      <c r="T174" s="490"/>
      <c r="U174" s="42"/>
      <c r="V174" s="44"/>
      <c r="X174" s="203"/>
      <c r="Y174" s="41"/>
    </row>
    <row r="175" spans="1:25" ht="15.75" hidden="1" thickBot="1">
      <c r="B175" s="55"/>
      <c r="C175" s="2"/>
      <c r="D175" s="764" t="s">
        <v>550</v>
      </c>
      <c r="E175" s="764"/>
      <c r="F175" s="406"/>
      <c r="G175" s="406"/>
      <c r="H175" s="582"/>
      <c r="I175" s="471">
        <f t="shared" si="58"/>
        <v>0</v>
      </c>
      <c r="J175" s="75"/>
      <c r="K175" s="1"/>
      <c r="L175" s="1"/>
      <c r="M175" s="1"/>
      <c r="N175" s="81"/>
      <c r="O175" s="552"/>
      <c r="P175" s="541">
        <f t="shared" si="48"/>
        <v>0</v>
      </c>
      <c r="Q175" s="447"/>
      <c r="R175" s="1"/>
      <c r="S175" s="81"/>
      <c r="T175" s="490"/>
      <c r="U175" s="42"/>
      <c r="V175" s="44"/>
      <c r="X175" s="203"/>
      <c r="Y175" s="41"/>
    </row>
    <row r="176" spans="1:25" ht="15.75" hidden="1" thickBot="1">
      <c r="B176" s="55"/>
      <c r="C176" s="2"/>
      <c r="D176" s="764" t="s">
        <v>551</v>
      </c>
      <c r="E176" s="764"/>
      <c r="F176" s="406"/>
      <c r="G176" s="406"/>
      <c r="H176" s="582"/>
      <c r="I176" s="471">
        <f t="shared" si="58"/>
        <v>0</v>
      </c>
      <c r="J176" s="75"/>
      <c r="K176" s="1"/>
      <c r="L176" s="1"/>
      <c r="M176" s="1"/>
      <c r="N176" s="81"/>
      <c r="O176" s="552"/>
      <c r="P176" s="541">
        <f t="shared" si="48"/>
        <v>0</v>
      </c>
      <c r="Q176" s="447"/>
      <c r="R176" s="1"/>
      <c r="S176" s="81"/>
      <c r="T176" s="490"/>
      <c r="U176" s="42"/>
      <c r="V176" s="44"/>
      <c r="X176" s="203"/>
      <c r="Y176" s="41"/>
    </row>
    <row r="177" spans="1:25" ht="25.5" hidden="1" customHeight="1">
      <c r="B177" s="55"/>
      <c r="C177" s="2"/>
      <c r="D177" s="735" t="s">
        <v>555</v>
      </c>
      <c r="E177" s="735"/>
      <c r="F177" s="409"/>
      <c r="G177" s="409"/>
      <c r="H177" s="585"/>
      <c r="I177" s="474">
        <f t="shared" si="58"/>
        <v>0</v>
      </c>
      <c r="J177" s="75"/>
      <c r="K177" s="1"/>
      <c r="L177" s="1"/>
      <c r="M177" s="1"/>
      <c r="N177" s="81"/>
      <c r="O177" s="552"/>
      <c r="P177" s="541">
        <f t="shared" si="48"/>
        <v>0</v>
      </c>
      <c r="Q177" s="447"/>
      <c r="R177" s="1"/>
      <c r="S177" s="81"/>
      <c r="T177" s="490"/>
      <c r="U177" s="42"/>
      <c r="V177" s="44"/>
      <c r="X177" s="203"/>
      <c r="Y177" s="41"/>
    </row>
    <row r="178" spans="1:25" ht="25.5" hidden="1" customHeight="1">
      <c r="B178" s="55"/>
      <c r="C178" s="2"/>
      <c r="D178" s="735" t="s">
        <v>558</v>
      </c>
      <c r="E178" s="735"/>
      <c r="F178" s="409"/>
      <c r="G178" s="409"/>
      <c r="H178" s="585"/>
      <c r="I178" s="474">
        <f t="shared" si="58"/>
        <v>0</v>
      </c>
      <c r="J178" s="75"/>
      <c r="K178" s="1"/>
      <c r="L178" s="1"/>
      <c r="M178" s="1"/>
      <c r="N178" s="81"/>
      <c r="O178" s="552"/>
      <c r="P178" s="541">
        <f t="shared" si="48"/>
        <v>0</v>
      </c>
      <c r="Q178" s="447"/>
      <c r="R178" s="1"/>
      <c r="S178" s="81"/>
      <c r="T178" s="490"/>
      <c r="U178" s="42"/>
      <c r="V178" s="44"/>
      <c r="X178" s="203"/>
      <c r="Y178" s="41"/>
    </row>
    <row r="179" spans="1:25" ht="25.5" hidden="1" customHeight="1">
      <c r="B179" s="55"/>
      <c r="C179" s="2"/>
      <c r="D179" s="735" t="s">
        <v>560</v>
      </c>
      <c r="E179" s="735"/>
      <c r="F179" s="409"/>
      <c r="G179" s="409"/>
      <c r="H179" s="585"/>
      <c r="I179" s="474">
        <f t="shared" si="58"/>
        <v>0</v>
      </c>
      <c r="J179" s="75"/>
      <c r="K179" s="1"/>
      <c r="L179" s="1"/>
      <c r="M179" s="1"/>
      <c r="N179" s="81"/>
      <c r="O179" s="552"/>
      <c r="P179" s="541">
        <f t="shared" si="48"/>
        <v>0</v>
      </c>
      <c r="Q179" s="447"/>
      <c r="R179" s="1"/>
      <c r="S179" s="81"/>
      <c r="T179" s="490"/>
      <c r="U179" s="42"/>
      <c r="V179" s="44"/>
      <c r="X179" s="203"/>
      <c r="Y179" s="41"/>
    </row>
    <row r="180" spans="1:25" ht="25.5" hidden="1" customHeight="1">
      <c r="B180" s="55"/>
      <c r="C180" s="2"/>
      <c r="D180" s="735" t="s">
        <v>563</v>
      </c>
      <c r="E180" s="735"/>
      <c r="F180" s="409"/>
      <c r="G180" s="409"/>
      <c r="H180" s="585"/>
      <c r="I180" s="474">
        <f t="shared" si="58"/>
        <v>0</v>
      </c>
      <c r="J180" s="75"/>
      <c r="K180" s="1"/>
      <c r="L180" s="1"/>
      <c r="M180" s="1"/>
      <c r="N180" s="81"/>
      <c r="O180" s="552"/>
      <c r="P180" s="541">
        <f t="shared" si="48"/>
        <v>0</v>
      </c>
      <c r="Q180" s="447"/>
      <c r="R180" s="1"/>
      <c r="S180" s="81"/>
      <c r="T180" s="490"/>
      <c r="U180" s="42"/>
      <c r="V180" s="44"/>
      <c r="X180" s="203"/>
      <c r="Y180" s="41"/>
    </row>
    <row r="181" spans="1:25" s="18" customFormat="1" ht="25.5" hidden="1" customHeight="1">
      <c r="A181" s="130" t="s">
        <v>273</v>
      </c>
      <c r="B181" s="92" t="s">
        <v>685</v>
      </c>
      <c r="C181" s="808" t="s">
        <v>606</v>
      </c>
      <c r="D181" s="809"/>
      <c r="E181" s="809"/>
      <c r="F181" s="416">
        <f>F182+F183+F184+F185+F186+F187+F188+F189+F190+F191</f>
        <v>0</v>
      </c>
      <c r="G181" s="416">
        <f>G182+G183+G184+G185+G186+G187+G188+G189+G190+G191</f>
        <v>0</v>
      </c>
      <c r="H181" s="592">
        <f>H182+H183+H184+H185+H186+H187+H188+H189+H190+H191</f>
        <v>0</v>
      </c>
      <c r="I181" s="481">
        <f>I182+I183+I184+I185+I186+I187+I188+I189+I190+I191</f>
        <v>0</v>
      </c>
      <c r="J181" s="94">
        <f t="shared" ref="J181:V181" si="59">J182+J183+J184+J185+J186+J187+J188+J189+J190+J191</f>
        <v>0</v>
      </c>
      <c r="K181" s="95">
        <f t="shared" si="59"/>
        <v>0</v>
      </c>
      <c r="L181" s="95">
        <f t="shared" si="59"/>
        <v>0</v>
      </c>
      <c r="M181" s="95">
        <f t="shared" si="59"/>
        <v>0</v>
      </c>
      <c r="N181" s="98">
        <f t="shared" si="59"/>
        <v>0</v>
      </c>
      <c r="O181" s="550">
        <f t="shared" si="59"/>
        <v>0</v>
      </c>
      <c r="P181" s="539">
        <f t="shared" si="48"/>
        <v>0</v>
      </c>
      <c r="Q181" s="445">
        <f t="shared" si="59"/>
        <v>0</v>
      </c>
      <c r="R181" s="95">
        <f t="shared" si="59"/>
        <v>0</v>
      </c>
      <c r="S181" s="98">
        <f t="shared" si="59"/>
        <v>0</v>
      </c>
      <c r="T181" s="489">
        <f t="shared" si="59"/>
        <v>0</v>
      </c>
      <c r="U181" s="97">
        <f t="shared" si="59"/>
        <v>0</v>
      </c>
      <c r="V181" s="99">
        <f t="shared" si="59"/>
        <v>0</v>
      </c>
      <c r="X181" s="203"/>
      <c r="Y181" s="41"/>
    </row>
    <row r="182" spans="1:25" ht="15.75" hidden="1" thickBot="1">
      <c r="B182" s="55"/>
      <c r="C182" s="2"/>
      <c r="D182" s="764" t="s">
        <v>815</v>
      </c>
      <c r="E182" s="764"/>
      <c r="F182" s="406"/>
      <c r="G182" s="406"/>
      <c r="H182" s="582"/>
      <c r="I182" s="471">
        <f t="shared" ref="I182:I191" si="60">SUM(J182:V182)</f>
        <v>0</v>
      </c>
      <c r="J182" s="75"/>
      <c r="K182" s="1"/>
      <c r="L182" s="1"/>
      <c r="M182" s="1"/>
      <c r="N182" s="81"/>
      <c r="O182" s="552"/>
      <c r="P182" s="541">
        <f t="shared" si="48"/>
        <v>0</v>
      </c>
      <c r="Q182" s="447"/>
      <c r="R182" s="1"/>
      <c r="S182" s="81"/>
      <c r="T182" s="490"/>
      <c r="U182" s="42"/>
      <c r="V182" s="44"/>
      <c r="X182" s="203"/>
      <c r="Y182" s="41"/>
    </row>
    <row r="183" spans="1:25" ht="15.75" hidden="1" thickBot="1">
      <c r="B183" s="55"/>
      <c r="C183" s="2"/>
      <c r="D183" s="764" t="s">
        <v>816</v>
      </c>
      <c r="E183" s="764"/>
      <c r="F183" s="406"/>
      <c r="G183" s="406"/>
      <c r="H183" s="582"/>
      <c r="I183" s="471">
        <f t="shared" si="60"/>
        <v>0</v>
      </c>
      <c r="J183" s="75"/>
      <c r="K183" s="1"/>
      <c r="L183" s="1"/>
      <c r="M183" s="1"/>
      <c r="N183" s="81"/>
      <c r="O183" s="552"/>
      <c r="P183" s="541">
        <f t="shared" si="48"/>
        <v>0</v>
      </c>
      <c r="Q183" s="447"/>
      <c r="R183" s="1"/>
      <c r="S183" s="81"/>
      <c r="T183" s="490"/>
      <c r="U183" s="42"/>
      <c r="V183" s="44"/>
      <c r="X183" s="203"/>
      <c r="Y183" s="41"/>
    </row>
    <row r="184" spans="1:25" ht="15.75" hidden="1" thickBot="1">
      <c r="B184" s="55"/>
      <c r="C184" s="2"/>
      <c r="D184" s="764" t="s">
        <v>546</v>
      </c>
      <c r="E184" s="764"/>
      <c r="F184" s="406"/>
      <c r="G184" s="406"/>
      <c r="H184" s="582"/>
      <c r="I184" s="471">
        <f t="shared" si="60"/>
        <v>0</v>
      </c>
      <c r="J184" s="75"/>
      <c r="K184" s="1"/>
      <c r="L184" s="1"/>
      <c r="M184" s="1"/>
      <c r="N184" s="81"/>
      <c r="O184" s="552"/>
      <c r="P184" s="541">
        <f t="shared" si="48"/>
        <v>0</v>
      </c>
      <c r="Q184" s="447"/>
      <c r="R184" s="1"/>
      <c r="S184" s="81"/>
      <c r="T184" s="490"/>
      <c r="U184" s="42"/>
      <c r="V184" s="44"/>
      <c r="X184" s="203"/>
      <c r="Y184" s="41"/>
    </row>
    <row r="185" spans="1:25" ht="25.5" hidden="1" customHeight="1">
      <c r="B185" s="55"/>
      <c r="C185" s="2"/>
      <c r="D185" s="735" t="s">
        <v>549</v>
      </c>
      <c r="E185" s="735"/>
      <c r="F185" s="409"/>
      <c r="G185" s="409"/>
      <c r="H185" s="585"/>
      <c r="I185" s="474">
        <f t="shared" si="60"/>
        <v>0</v>
      </c>
      <c r="J185" s="75"/>
      <c r="K185" s="1"/>
      <c r="L185" s="1"/>
      <c r="M185" s="1"/>
      <c r="N185" s="81"/>
      <c r="O185" s="552"/>
      <c r="P185" s="541">
        <f t="shared" si="48"/>
        <v>0</v>
      </c>
      <c r="Q185" s="447"/>
      <c r="R185" s="1"/>
      <c r="S185" s="81"/>
      <c r="T185" s="490"/>
      <c r="U185" s="42"/>
      <c r="V185" s="44"/>
      <c r="X185" s="203"/>
      <c r="Y185" s="41"/>
    </row>
    <row r="186" spans="1:25" ht="15.75" hidden="1" thickBot="1">
      <c r="B186" s="55"/>
      <c r="C186" s="2"/>
      <c r="D186" s="764" t="s">
        <v>552</v>
      </c>
      <c r="E186" s="764"/>
      <c r="F186" s="406"/>
      <c r="G186" s="406"/>
      <c r="H186" s="582"/>
      <c r="I186" s="471">
        <f t="shared" si="60"/>
        <v>0</v>
      </c>
      <c r="J186" s="75"/>
      <c r="K186" s="1"/>
      <c r="L186" s="1"/>
      <c r="M186" s="1"/>
      <c r="N186" s="81"/>
      <c r="O186" s="552"/>
      <c r="P186" s="541">
        <f t="shared" si="48"/>
        <v>0</v>
      </c>
      <c r="Q186" s="447"/>
      <c r="R186" s="1"/>
      <c r="S186" s="81"/>
      <c r="T186" s="490"/>
      <c r="U186" s="42"/>
      <c r="V186" s="44"/>
      <c r="X186" s="203"/>
      <c r="Y186" s="41"/>
    </row>
    <row r="187" spans="1:25" ht="15.75" hidden="1" thickBot="1">
      <c r="B187" s="55"/>
      <c r="C187" s="2"/>
      <c r="D187" s="764" t="s">
        <v>817</v>
      </c>
      <c r="E187" s="764"/>
      <c r="F187" s="406"/>
      <c r="G187" s="406"/>
      <c r="H187" s="582"/>
      <c r="I187" s="471">
        <f t="shared" si="60"/>
        <v>0</v>
      </c>
      <c r="J187" s="75"/>
      <c r="K187" s="1"/>
      <c r="L187" s="1"/>
      <c r="M187" s="1"/>
      <c r="N187" s="81"/>
      <c r="O187" s="552"/>
      <c r="P187" s="541">
        <f t="shared" si="48"/>
        <v>0</v>
      </c>
      <c r="Q187" s="447"/>
      <c r="R187" s="1"/>
      <c r="S187" s="81"/>
      <c r="T187" s="490"/>
      <c r="U187" s="42"/>
      <c r="V187" s="44"/>
      <c r="X187" s="203"/>
      <c r="Y187" s="41"/>
    </row>
    <row r="188" spans="1:25" ht="25.5" hidden="1" customHeight="1">
      <c r="B188" s="55"/>
      <c r="C188" s="2"/>
      <c r="D188" s="735" t="s">
        <v>556</v>
      </c>
      <c r="E188" s="735"/>
      <c r="F188" s="409"/>
      <c r="G188" s="409"/>
      <c r="H188" s="585"/>
      <c r="I188" s="474">
        <f t="shared" si="60"/>
        <v>0</v>
      </c>
      <c r="J188" s="75"/>
      <c r="K188" s="1"/>
      <c r="L188" s="1"/>
      <c r="M188" s="1"/>
      <c r="N188" s="81"/>
      <c r="O188" s="552"/>
      <c r="P188" s="541">
        <f t="shared" si="48"/>
        <v>0</v>
      </c>
      <c r="Q188" s="447"/>
      <c r="R188" s="1"/>
      <c r="S188" s="81"/>
      <c r="T188" s="490"/>
      <c r="U188" s="42"/>
      <c r="V188" s="44"/>
      <c r="X188" s="203"/>
      <c r="Y188" s="41"/>
    </row>
    <row r="189" spans="1:25" ht="25.5" hidden="1" customHeight="1">
      <c r="B189" s="55"/>
      <c r="C189" s="2"/>
      <c r="D189" s="735" t="s">
        <v>559</v>
      </c>
      <c r="E189" s="735"/>
      <c r="F189" s="409"/>
      <c r="G189" s="409"/>
      <c r="H189" s="585"/>
      <c r="I189" s="474">
        <f t="shared" si="60"/>
        <v>0</v>
      </c>
      <c r="J189" s="75"/>
      <c r="K189" s="1"/>
      <c r="L189" s="1"/>
      <c r="M189" s="1"/>
      <c r="N189" s="81"/>
      <c r="O189" s="552"/>
      <c r="P189" s="541">
        <f t="shared" si="48"/>
        <v>0</v>
      </c>
      <c r="Q189" s="447"/>
      <c r="R189" s="1"/>
      <c r="S189" s="81"/>
      <c r="T189" s="490"/>
      <c r="U189" s="42"/>
      <c r="V189" s="44"/>
      <c r="X189" s="203"/>
      <c r="Y189" s="41"/>
    </row>
    <row r="190" spans="1:25" ht="25.5" hidden="1" customHeight="1">
      <c r="B190" s="55"/>
      <c r="C190" s="2"/>
      <c r="D190" s="735" t="s">
        <v>561</v>
      </c>
      <c r="E190" s="735"/>
      <c r="F190" s="409"/>
      <c r="G190" s="409"/>
      <c r="H190" s="585"/>
      <c r="I190" s="474">
        <f t="shared" si="60"/>
        <v>0</v>
      </c>
      <c r="J190" s="75"/>
      <c r="K190" s="1"/>
      <c r="L190" s="1"/>
      <c r="M190" s="1"/>
      <c r="N190" s="81"/>
      <c r="O190" s="552"/>
      <c r="P190" s="541">
        <f t="shared" si="48"/>
        <v>0</v>
      </c>
      <c r="Q190" s="447"/>
      <c r="R190" s="1"/>
      <c r="S190" s="81"/>
      <c r="T190" s="490"/>
      <c r="U190" s="42"/>
      <c r="V190" s="44"/>
      <c r="X190" s="203"/>
      <c r="Y190" s="41"/>
    </row>
    <row r="191" spans="1:25" ht="25.5" hidden="1" customHeight="1">
      <c r="B191" s="55"/>
      <c r="C191" s="2"/>
      <c r="D191" s="735" t="s">
        <v>564</v>
      </c>
      <c r="E191" s="735"/>
      <c r="F191" s="409"/>
      <c r="G191" s="409"/>
      <c r="H191" s="585"/>
      <c r="I191" s="474">
        <f t="shared" si="60"/>
        <v>0</v>
      </c>
      <c r="J191" s="75"/>
      <c r="K191" s="1"/>
      <c r="L191" s="1"/>
      <c r="M191" s="1"/>
      <c r="N191" s="81"/>
      <c r="O191" s="552"/>
      <c r="P191" s="541">
        <f t="shared" si="48"/>
        <v>0</v>
      </c>
      <c r="Q191" s="447"/>
      <c r="R191" s="1"/>
      <c r="S191" s="81"/>
      <c r="T191" s="490"/>
      <c r="U191" s="42"/>
      <c r="V191" s="44"/>
      <c r="X191" s="203"/>
      <c r="Y191" s="41"/>
    </row>
    <row r="192" spans="1:25" s="18" customFormat="1" ht="15.75" hidden="1" thickBot="1">
      <c r="A192" s="127" t="s">
        <v>274</v>
      </c>
      <c r="B192" s="92" t="s">
        <v>686</v>
      </c>
      <c r="C192" s="769" t="s">
        <v>275</v>
      </c>
      <c r="D192" s="770"/>
      <c r="E192" s="770"/>
      <c r="F192" s="399">
        <f>F193+F194+F195+F196+F197+F198+F199+F200+F201+F202</f>
        <v>0</v>
      </c>
      <c r="G192" s="399">
        <f>G193+G194+G195+G196+G197+G198+G199+G200+G201+G202</f>
        <v>0</v>
      </c>
      <c r="H192" s="575">
        <f>H193+H194+H195+H196+H197+H198+H199+H200+H201+H202</f>
        <v>0</v>
      </c>
      <c r="I192" s="462">
        <f>I193+I194+I195+I196+I197+I198+I199+I200+I201+I202</f>
        <v>0</v>
      </c>
      <c r="J192" s="94">
        <f t="shared" ref="J192:V192" si="61">J193+J194+J195+J196+J197+J198+J199+J200+J201+J202</f>
        <v>0</v>
      </c>
      <c r="K192" s="95">
        <f t="shared" si="61"/>
        <v>0</v>
      </c>
      <c r="L192" s="95">
        <f t="shared" si="61"/>
        <v>0</v>
      </c>
      <c r="M192" s="95">
        <f t="shared" si="61"/>
        <v>0</v>
      </c>
      <c r="N192" s="98">
        <f t="shared" si="61"/>
        <v>0</v>
      </c>
      <c r="O192" s="550">
        <f t="shared" si="61"/>
        <v>0</v>
      </c>
      <c r="P192" s="539">
        <f t="shared" si="48"/>
        <v>0</v>
      </c>
      <c r="Q192" s="445">
        <f t="shared" si="61"/>
        <v>0</v>
      </c>
      <c r="R192" s="95">
        <f t="shared" si="61"/>
        <v>0</v>
      </c>
      <c r="S192" s="98">
        <f t="shared" si="61"/>
        <v>0</v>
      </c>
      <c r="T192" s="489">
        <f t="shared" si="61"/>
        <v>0</v>
      </c>
      <c r="U192" s="97">
        <f t="shared" si="61"/>
        <v>0</v>
      </c>
      <c r="V192" s="99">
        <f t="shared" si="61"/>
        <v>0</v>
      </c>
      <c r="X192" s="203"/>
      <c r="Y192" s="41"/>
    </row>
    <row r="193" spans="1:25" ht="15.75" hidden="1" thickBot="1">
      <c r="B193" s="55"/>
      <c r="C193" s="2"/>
      <c r="D193" s="764" t="s">
        <v>371</v>
      </c>
      <c r="E193" s="764"/>
      <c r="F193" s="406"/>
      <c r="G193" s="406"/>
      <c r="H193" s="582"/>
      <c r="I193" s="471">
        <f t="shared" ref="I193:I202" si="62">SUM(J193:V193)</f>
        <v>0</v>
      </c>
      <c r="J193" s="75"/>
      <c r="K193" s="1"/>
      <c r="L193" s="1"/>
      <c r="M193" s="1"/>
      <c r="N193" s="81"/>
      <c r="O193" s="552"/>
      <c r="P193" s="541">
        <f t="shared" si="48"/>
        <v>0</v>
      </c>
      <c r="Q193" s="447"/>
      <c r="R193" s="1"/>
      <c r="S193" s="81"/>
      <c r="T193" s="490"/>
      <c r="U193" s="42"/>
      <c r="V193" s="44"/>
      <c r="X193" s="203"/>
      <c r="Y193" s="41"/>
    </row>
    <row r="194" spans="1:25" ht="15.75" hidden="1" thickBot="1">
      <c r="B194" s="55"/>
      <c r="C194" s="2"/>
      <c r="D194" s="764" t="s">
        <v>544</v>
      </c>
      <c r="E194" s="764"/>
      <c r="F194" s="406"/>
      <c r="G194" s="406"/>
      <c r="H194" s="582"/>
      <c r="I194" s="471">
        <f t="shared" si="62"/>
        <v>0</v>
      </c>
      <c r="J194" s="75"/>
      <c r="K194" s="1"/>
      <c r="L194" s="1"/>
      <c r="M194" s="1"/>
      <c r="N194" s="81"/>
      <c r="O194" s="552"/>
      <c r="P194" s="541">
        <f t="shared" si="48"/>
        <v>0</v>
      </c>
      <c r="Q194" s="447"/>
      <c r="R194" s="1"/>
      <c r="S194" s="81"/>
      <c r="T194" s="490"/>
      <c r="U194" s="42"/>
      <c r="V194" s="44"/>
      <c r="X194" s="203"/>
      <c r="Y194" s="41"/>
    </row>
    <row r="195" spans="1:25" ht="15.75" hidden="1" thickBot="1">
      <c r="B195" s="55"/>
      <c r="C195" s="2"/>
      <c r="D195" s="764" t="s">
        <v>547</v>
      </c>
      <c r="E195" s="764"/>
      <c r="F195" s="406"/>
      <c r="G195" s="406"/>
      <c r="H195" s="582"/>
      <c r="I195" s="471">
        <f t="shared" si="62"/>
        <v>0</v>
      </c>
      <c r="J195" s="75"/>
      <c r="K195" s="1"/>
      <c r="L195" s="1"/>
      <c r="M195" s="1"/>
      <c r="N195" s="81"/>
      <c r="O195" s="552"/>
      <c r="P195" s="541">
        <f t="shared" ref="P195:P258" si="63">SUM(J195:O195)</f>
        <v>0</v>
      </c>
      <c r="Q195" s="447"/>
      <c r="R195" s="1"/>
      <c r="S195" s="81"/>
      <c r="T195" s="490"/>
      <c r="U195" s="42"/>
      <c r="V195" s="44"/>
      <c r="X195" s="203"/>
      <c r="Y195" s="41"/>
    </row>
    <row r="196" spans="1:25" ht="15.75" hidden="1" thickBot="1">
      <c r="B196" s="55"/>
      <c r="C196" s="2"/>
      <c r="D196" s="735" t="s">
        <v>818</v>
      </c>
      <c r="E196" s="735"/>
      <c r="F196" s="409"/>
      <c r="G196" s="409"/>
      <c r="H196" s="585"/>
      <c r="I196" s="474">
        <f t="shared" si="62"/>
        <v>0</v>
      </c>
      <c r="J196" s="75"/>
      <c r="K196" s="1"/>
      <c r="L196" s="1"/>
      <c r="M196" s="1"/>
      <c r="N196" s="81"/>
      <c r="O196" s="552"/>
      <c r="P196" s="541">
        <f t="shared" si="63"/>
        <v>0</v>
      </c>
      <c r="Q196" s="447"/>
      <c r="R196" s="1"/>
      <c r="S196" s="81"/>
      <c r="T196" s="490"/>
      <c r="U196" s="42"/>
      <c r="V196" s="44"/>
      <c r="X196" s="203"/>
      <c r="Y196" s="41"/>
    </row>
    <row r="197" spans="1:25" ht="15.75" hidden="1" thickBot="1">
      <c r="B197" s="55"/>
      <c r="C197" s="2"/>
      <c r="D197" s="764" t="s">
        <v>554</v>
      </c>
      <c r="E197" s="764"/>
      <c r="F197" s="406"/>
      <c r="G197" s="406"/>
      <c r="H197" s="582"/>
      <c r="I197" s="471">
        <f t="shared" si="62"/>
        <v>0</v>
      </c>
      <c r="J197" s="75"/>
      <c r="K197" s="1"/>
      <c r="L197" s="1"/>
      <c r="M197" s="1"/>
      <c r="N197" s="81"/>
      <c r="O197" s="552"/>
      <c r="P197" s="541">
        <f t="shared" si="63"/>
        <v>0</v>
      </c>
      <c r="Q197" s="447"/>
      <c r="R197" s="1"/>
      <c r="S197" s="81"/>
      <c r="T197" s="490"/>
      <c r="U197" s="42"/>
      <c r="V197" s="44"/>
      <c r="X197" s="203"/>
      <c r="Y197" s="41"/>
    </row>
    <row r="198" spans="1:25" ht="15.75" hidden="1" thickBot="1">
      <c r="B198" s="55"/>
      <c r="C198" s="2"/>
      <c r="D198" s="764" t="s">
        <v>553</v>
      </c>
      <c r="E198" s="764"/>
      <c r="F198" s="406"/>
      <c r="G198" s="406"/>
      <c r="H198" s="582"/>
      <c r="I198" s="471">
        <f t="shared" si="62"/>
        <v>0</v>
      </c>
      <c r="J198" s="75"/>
      <c r="K198" s="1"/>
      <c r="L198" s="1"/>
      <c r="M198" s="1"/>
      <c r="N198" s="81"/>
      <c r="O198" s="552"/>
      <c r="P198" s="541">
        <f t="shared" si="63"/>
        <v>0</v>
      </c>
      <c r="Q198" s="447"/>
      <c r="R198" s="1"/>
      <c r="S198" s="81"/>
      <c r="T198" s="490"/>
      <c r="U198" s="42"/>
      <c r="V198" s="44"/>
      <c r="X198" s="203"/>
      <c r="Y198" s="41"/>
    </row>
    <row r="199" spans="1:25" ht="25.5" hidden="1" customHeight="1">
      <c r="B199" s="55"/>
      <c r="C199" s="2"/>
      <c r="D199" s="735" t="s">
        <v>557</v>
      </c>
      <c r="E199" s="735"/>
      <c r="F199" s="409"/>
      <c r="G199" s="409"/>
      <c r="H199" s="585"/>
      <c r="I199" s="474">
        <f t="shared" si="62"/>
        <v>0</v>
      </c>
      <c r="J199" s="75"/>
      <c r="K199" s="1"/>
      <c r="L199" s="1"/>
      <c r="M199" s="1"/>
      <c r="N199" s="81"/>
      <c r="O199" s="552"/>
      <c r="P199" s="541">
        <f t="shared" si="63"/>
        <v>0</v>
      </c>
      <c r="Q199" s="447"/>
      <c r="R199" s="1"/>
      <c r="S199" s="81"/>
      <c r="T199" s="490"/>
      <c r="U199" s="42"/>
      <c r="V199" s="44"/>
      <c r="X199" s="203"/>
      <c r="Y199" s="41"/>
    </row>
    <row r="200" spans="1:25" ht="15.75" hidden="1" thickBot="1">
      <c r="B200" s="55"/>
      <c r="C200" s="2"/>
      <c r="D200" s="764" t="s">
        <v>819</v>
      </c>
      <c r="E200" s="764"/>
      <c r="F200" s="406"/>
      <c r="G200" s="406"/>
      <c r="H200" s="582"/>
      <c r="I200" s="471">
        <f t="shared" si="62"/>
        <v>0</v>
      </c>
      <c r="J200" s="75"/>
      <c r="K200" s="1"/>
      <c r="L200" s="1"/>
      <c r="M200" s="1"/>
      <c r="N200" s="81"/>
      <c r="O200" s="552"/>
      <c r="P200" s="541">
        <f t="shared" si="63"/>
        <v>0</v>
      </c>
      <c r="Q200" s="447"/>
      <c r="R200" s="1"/>
      <c r="S200" s="81"/>
      <c r="T200" s="490"/>
      <c r="U200" s="42"/>
      <c r="V200" s="44"/>
      <c r="X200" s="203"/>
      <c r="Y200" s="41"/>
    </row>
    <row r="201" spans="1:25" ht="25.5" hidden="1" customHeight="1">
      <c r="B201" s="55"/>
      <c r="C201" s="2"/>
      <c r="D201" s="735" t="s">
        <v>562</v>
      </c>
      <c r="E201" s="735"/>
      <c r="F201" s="409"/>
      <c r="G201" s="409"/>
      <c r="H201" s="585"/>
      <c r="I201" s="474">
        <f t="shared" si="62"/>
        <v>0</v>
      </c>
      <c r="J201" s="75"/>
      <c r="K201" s="1"/>
      <c r="L201" s="1"/>
      <c r="M201" s="1"/>
      <c r="N201" s="81"/>
      <c r="O201" s="552"/>
      <c r="P201" s="541">
        <f t="shared" si="63"/>
        <v>0</v>
      </c>
      <c r="Q201" s="447"/>
      <c r="R201" s="1"/>
      <c r="S201" s="81"/>
      <c r="T201" s="490"/>
      <c r="U201" s="42"/>
      <c r="V201" s="44"/>
      <c r="X201" s="203"/>
      <c r="Y201" s="41"/>
    </row>
    <row r="202" spans="1:25" ht="25.5" hidden="1" customHeight="1">
      <c r="B202" s="55"/>
      <c r="C202" s="2"/>
      <c r="D202" s="735" t="s">
        <v>565</v>
      </c>
      <c r="E202" s="735"/>
      <c r="F202" s="409"/>
      <c r="G202" s="409"/>
      <c r="H202" s="585"/>
      <c r="I202" s="474">
        <f t="shared" si="62"/>
        <v>0</v>
      </c>
      <c r="J202" s="75"/>
      <c r="K202" s="1"/>
      <c r="L202" s="1"/>
      <c r="M202" s="1"/>
      <c r="N202" s="81"/>
      <c r="O202" s="552"/>
      <c r="P202" s="541">
        <f t="shared" si="63"/>
        <v>0</v>
      </c>
      <c r="Q202" s="447"/>
      <c r="R202" s="1"/>
      <c r="S202" s="81"/>
      <c r="T202" s="490"/>
      <c r="U202" s="42"/>
      <c r="V202" s="44"/>
      <c r="X202" s="203"/>
      <c r="Y202" s="41"/>
    </row>
    <row r="203" spans="1:25" s="18" customFormat="1" ht="25.5" hidden="1" customHeight="1">
      <c r="A203" s="127" t="s">
        <v>276</v>
      </c>
      <c r="B203" s="92" t="s">
        <v>687</v>
      </c>
      <c r="C203" s="808" t="s">
        <v>607</v>
      </c>
      <c r="D203" s="809"/>
      <c r="E203" s="809"/>
      <c r="F203" s="416">
        <f>F204+F205</f>
        <v>0</v>
      </c>
      <c r="G203" s="416">
        <f>G204+G205</f>
        <v>0</v>
      </c>
      <c r="H203" s="592">
        <f>H204+H205</f>
        <v>0</v>
      </c>
      <c r="I203" s="481">
        <f>I204+I205</f>
        <v>0</v>
      </c>
      <c r="J203" s="94">
        <f t="shared" ref="J203:V203" si="64">J204+J205</f>
        <v>0</v>
      </c>
      <c r="K203" s="95">
        <f t="shared" si="64"/>
        <v>0</v>
      </c>
      <c r="L203" s="95">
        <f t="shared" si="64"/>
        <v>0</v>
      </c>
      <c r="M203" s="95">
        <f t="shared" si="64"/>
        <v>0</v>
      </c>
      <c r="N203" s="98">
        <f t="shared" si="64"/>
        <v>0</v>
      </c>
      <c r="O203" s="550">
        <f t="shared" si="64"/>
        <v>0</v>
      </c>
      <c r="P203" s="539">
        <f t="shared" si="63"/>
        <v>0</v>
      </c>
      <c r="Q203" s="445">
        <f t="shared" si="64"/>
        <v>0</v>
      </c>
      <c r="R203" s="95">
        <f t="shared" si="64"/>
        <v>0</v>
      </c>
      <c r="S203" s="98">
        <f t="shared" si="64"/>
        <v>0</v>
      </c>
      <c r="T203" s="489">
        <f t="shared" si="64"/>
        <v>0</v>
      </c>
      <c r="U203" s="97">
        <f t="shared" si="64"/>
        <v>0</v>
      </c>
      <c r="V203" s="99">
        <f t="shared" si="64"/>
        <v>0</v>
      </c>
      <c r="X203" s="203"/>
      <c r="Y203" s="41"/>
    </row>
    <row r="204" spans="1:25" ht="25.5" hidden="1" customHeight="1">
      <c r="B204" s="55"/>
      <c r="C204" s="2"/>
      <c r="D204" s="735" t="s">
        <v>568</v>
      </c>
      <c r="E204" s="735"/>
      <c r="F204" s="409"/>
      <c r="G204" s="409"/>
      <c r="H204" s="585"/>
      <c r="I204" s="474">
        <f>SUM(J204:V204)</f>
        <v>0</v>
      </c>
      <c r="J204" s="75"/>
      <c r="K204" s="1"/>
      <c r="L204" s="1"/>
      <c r="M204" s="1"/>
      <c r="N204" s="81"/>
      <c r="O204" s="552"/>
      <c r="P204" s="541">
        <f t="shared" si="63"/>
        <v>0</v>
      </c>
      <c r="Q204" s="447"/>
      <c r="R204" s="1"/>
      <c r="S204" s="81"/>
      <c r="T204" s="490"/>
      <c r="U204" s="42"/>
      <c r="V204" s="44"/>
      <c r="X204" s="203"/>
      <c r="Y204" s="41"/>
    </row>
    <row r="205" spans="1:25" ht="25.5" hidden="1" customHeight="1">
      <c r="B205" s="55"/>
      <c r="C205" s="2"/>
      <c r="D205" s="735" t="s">
        <v>569</v>
      </c>
      <c r="E205" s="735"/>
      <c r="F205" s="409"/>
      <c r="G205" s="409"/>
      <c r="H205" s="585"/>
      <c r="I205" s="474">
        <f>SUM(J205:V205)</f>
        <v>0</v>
      </c>
      <c r="J205" s="75"/>
      <c r="K205" s="1"/>
      <c r="L205" s="1"/>
      <c r="M205" s="1"/>
      <c r="N205" s="81"/>
      <c r="O205" s="552"/>
      <c r="P205" s="541">
        <f t="shared" si="63"/>
        <v>0</v>
      </c>
      <c r="Q205" s="447"/>
      <c r="R205" s="1"/>
      <c r="S205" s="81"/>
      <c r="T205" s="490"/>
      <c r="U205" s="42"/>
      <c r="V205" s="44"/>
      <c r="X205" s="203"/>
      <c r="Y205" s="41"/>
    </row>
    <row r="206" spans="1:25" s="18" customFormat="1" ht="15" hidden="1" customHeight="1">
      <c r="A206" s="127" t="s">
        <v>277</v>
      </c>
      <c r="B206" s="92" t="s">
        <v>688</v>
      </c>
      <c r="C206" s="808" t="s">
        <v>820</v>
      </c>
      <c r="D206" s="809"/>
      <c r="E206" s="809"/>
      <c r="F206" s="416">
        <f>F207+F208+F209+F210+F211+F212+F213+F214+F215+F216+F217</f>
        <v>0</v>
      </c>
      <c r="G206" s="416">
        <f>G207+G208+G209+G210+G211+G212+G213+G214+G215+G216+G217</f>
        <v>0</v>
      </c>
      <c r="H206" s="592">
        <f>H207+H208+H209+H210+H211+H212+H213+H214+H215+H216+H217</f>
        <v>0</v>
      </c>
      <c r="I206" s="481">
        <f>I207+I208+I209+I210+I211+I212+I213+I214+I215+I216+I217</f>
        <v>0</v>
      </c>
      <c r="J206" s="94">
        <f t="shared" ref="J206:V206" si="65">J207+J208+J209+J210+J211+J212+J213+J214+J215+J216+J217</f>
        <v>0</v>
      </c>
      <c r="K206" s="95">
        <f t="shared" si="65"/>
        <v>0</v>
      </c>
      <c r="L206" s="95">
        <f t="shared" si="65"/>
        <v>0</v>
      </c>
      <c r="M206" s="95">
        <f t="shared" si="65"/>
        <v>0</v>
      </c>
      <c r="N206" s="98">
        <f t="shared" si="65"/>
        <v>0</v>
      </c>
      <c r="O206" s="550">
        <f t="shared" si="65"/>
        <v>0</v>
      </c>
      <c r="P206" s="539">
        <f t="shared" si="63"/>
        <v>0</v>
      </c>
      <c r="Q206" s="445">
        <f t="shared" si="65"/>
        <v>0</v>
      </c>
      <c r="R206" s="95">
        <f t="shared" si="65"/>
        <v>0</v>
      </c>
      <c r="S206" s="98">
        <f t="shared" si="65"/>
        <v>0</v>
      </c>
      <c r="T206" s="489">
        <f t="shared" si="65"/>
        <v>0</v>
      </c>
      <c r="U206" s="97">
        <f t="shared" si="65"/>
        <v>0</v>
      </c>
      <c r="V206" s="99">
        <f t="shared" si="65"/>
        <v>0</v>
      </c>
      <c r="X206" s="203"/>
      <c r="Y206" s="41"/>
    </row>
    <row r="207" spans="1:25" ht="15.75" hidden="1" thickBot="1">
      <c r="B207" s="55"/>
      <c r="C207" s="2"/>
      <c r="D207" s="764" t="s">
        <v>372</v>
      </c>
      <c r="E207" s="764"/>
      <c r="F207" s="406"/>
      <c r="G207" s="406"/>
      <c r="H207" s="582"/>
      <c r="I207" s="471">
        <f t="shared" ref="I207:I219" si="66">SUM(J207:V207)</f>
        <v>0</v>
      </c>
      <c r="J207" s="75"/>
      <c r="K207" s="1"/>
      <c r="L207" s="1"/>
      <c r="M207" s="1"/>
      <c r="N207" s="81"/>
      <c r="O207" s="552"/>
      <c r="P207" s="541">
        <f t="shared" si="63"/>
        <v>0</v>
      </c>
      <c r="Q207" s="447"/>
      <c r="R207" s="1"/>
      <c r="S207" s="81"/>
      <c r="T207" s="490"/>
      <c r="U207" s="42"/>
      <c r="V207" s="44"/>
      <c r="X207" s="203"/>
      <c r="Y207" s="41"/>
    </row>
    <row r="208" spans="1:25" ht="15.75" hidden="1" thickBot="1">
      <c r="B208" s="55"/>
      <c r="C208" s="2"/>
      <c r="D208" s="764" t="s">
        <v>821</v>
      </c>
      <c r="E208" s="764"/>
      <c r="F208" s="406"/>
      <c r="G208" s="406"/>
      <c r="H208" s="582"/>
      <c r="I208" s="471">
        <f t="shared" si="66"/>
        <v>0</v>
      </c>
      <c r="J208" s="75"/>
      <c r="K208" s="1"/>
      <c r="L208" s="1"/>
      <c r="M208" s="1"/>
      <c r="N208" s="81"/>
      <c r="O208" s="552"/>
      <c r="P208" s="541">
        <f t="shared" si="63"/>
        <v>0</v>
      </c>
      <c r="Q208" s="447"/>
      <c r="R208" s="1"/>
      <c r="S208" s="81"/>
      <c r="T208" s="490"/>
      <c r="U208" s="42"/>
      <c r="V208" s="44"/>
      <c r="X208" s="203"/>
      <c r="Y208" s="41"/>
    </row>
    <row r="209" spans="1:25" ht="15.75" hidden="1" thickBot="1">
      <c r="B209" s="55"/>
      <c r="C209" s="2"/>
      <c r="D209" s="764" t="s">
        <v>375</v>
      </c>
      <c r="E209" s="764"/>
      <c r="F209" s="406"/>
      <c r="G209" s="406"/>
      <c r="H209" s="582"/>
      <c r="I209" s="471">
        <f t="shared" si="66"/>
        <v>0</v>
      </c>
      <c r="J209" s="75"/>
      <c r="K209" s="1"/>
      <c r="L209" s="1"/>
      <c r="M209" s="1"/>
      <c r="N209" s="81"/>
      <c r="O209" s="552"/>
      <c r="P209" s="541">
        <f t="shared" si="63"/>
        <v>0</v>
      </c>
      <c r="Q209" s="447"/>
      <c r="R209" s="1"/>
      <c r="S209" s="81"/>
      <c r="T209" s="490"/>
      <c r="U209" s="42"/>
      <c r="V209" s="44"/>
      <c r="X209" s="203"/>
      <c r="Y209" s="41"/>
    </row>
    <row r="210" spans="1:25" ht="15.75" hidden="1" thickBot="1">
      <c r="B210" s="55"/>
      <c r="C210" s="2"/>
      <c r="D210" s="764" t="s">
        <v>373</v>
      </c>
      <c r="E210" s="764"/>
      <c r="F210" s="406"/>
      <c r="G210" s="406"/>
      <c r="H210" s="582"/>
      <c r="I210" s="471">
        <f t="shared" si="66"/>
        <v>0</v>
      </c>
      <c r="J210" s="75"/>
      <c r="K210" s="1"/>
      <c r="L210" s="1"/>
      <c r="M210" s="1"/>
      <c r="N210" s="81"/>
      <c r="O210" s="552"/>
      <c r="P210" s="541">
        <f t="shared" si="63"/>
        <v>0</v>
      </c>
      <c r="Q210" s="447"/>
      <c r="R210" s="1"/>
      <c r="S210" s="81"/>
      <c r="T210" s="490"/>
      <c r="U210" s="42"/>
      <c r="V210" s="44"/>
      <c r="X210" s="203"/>
      <c r="Y210" s="41"/>
    </row>
    <row r="211" spans="1:25" ht="15.75" hidden="1" thickBot="1">
      <c r="B211" s="55"/>
      <c r="C211" s="2"/>
      <c r="D211" s="764" t="s">
        <v>822</v>
      </c>
      <c r="E211" s="764"/>
      <c r="F211" s="406"/>
      <c r="G211" s="406"/>
      <c r="H211" s="582"/>
      <c r="I211" s="471">
        <f t="shared" si="66"/>
        <v>0</v>
      </c>
      <c r="J211" s="75"/>
      <c r="K211" s="1"/>
      <c r="L211" s="1"/>
      <c r="M211" s="1"/>
      <c r="N211" s="81"/>
      <c r="O211" s="552"/>
      <c r="P211" s="541">
        <f t="shared" si="63"/>
        <v>0</v>
      </c>
      <c r="Q211" s="447"/>
      <c r="R211" s="1"/>
      <c r="S211" s="81"/>
      <c r="T211" s="490"/>
      <c r="U211" s="42"/>
      <c r="V211" s="44"/>
      <c r="X211" s="203"/>
      <c r="Y211" s="41"/>
    </row>
    <row r="212" spans="1:25" ht="25.5" hidden="1" customHeight="1">
      <c r="B212" s="55"/>
      <c r="C212" s="2"/>
      <c r="D212" s="735" t="s">
        <v>537</v>
      </c>
      <c r="E212" s="735"/>
      <c r="F212" s="409"/>
      <c r="G212" s="409"/>
      <c r="H212" s="585"/>
      <c r="I212" s="474">
        <f t="shared" si="66"/>
        <v>0</v>
      </c>
      <c r="J212" s="75"/>
      <c r="K212" s="1"/>
      <c r="L212" s="1"/>
      <c r="M212" s="1"/>
      <c r="N212" s="81"/>
      <c r="O212" s="552"/>
      <c r="P212" s="541">
        <f t="shared" si="63"/>
        <v>0</v>
      </c>
      <c r="Q212" s="447"/>
      <c r="R212" s="1"/>
      <c r="S212" s="81"/>
      <c r="T212" s="490"/>
      <c r="U212" s="42"/>
      <c r="V212" s="44"/>
      <c r="X212" s="203"/>
      <c r="Y212" s="41"/>
    </row>
    <row r="213" spans="1:25" ht="25.5" hidden="1" customHeight="1">
      <c r="B213" s="55"/>
      <c r="C213" s="2"/>
      <c r="D213" s="735" t="s">
        <v>540</v>
      </c>
      <c r="E213" s="735"/>
      <c r="F213" s="409"/>
      <c r="G213" s="409"/>
      <c r="H213" s="585"/>
      <c r="I213" s="474">
        <f t="shared" si="66"/>
        <v>0</v>
      </c>
      <c r="J213" s="75"/>
      <c r="K213" s="1"/>
      <c r="L213" s="1"/>
      <c r="M213" s="1"/>
      <c r="N213" s="81"/>
      <c r="O213" s="552"/>
      <c r="P213" s="541">
        <f t="shared" si="63"/>
        <v>0</v>
      </c>
      <c r="Q213" s="447"/>
      <c r="R213" s="1"/>
      <c r="S213" s="81"/>
      <c r="T213" s="490"/>
      <c r="U213" s="42"/>
      <c r="V213" s="44"/>
      <c r="X213" s="203"/>
      <c r="Y213" s="41"/>
    </row>
    <row r="214" spans="1:25" ht="15.75" hidden="1" thickBot="1">
      <c r="B214" s="55"/>
      <c r="C214" s="2"/>
      <c r="D214" s="764" t="s">
        <v>823</v>
      </c>
      <c r="E214" s="764"/>
      <c r="F214" s="406"/>
      <c r="G214" s="406"/>
      <c r="H214" s="582"/>
      <c r="I214" s="471">
        <f t="shared" si="66"/>
        <v>0</v>
      </c>
      <c r="J214" s="75"/>
      <c r="K214" s="1"/>
      <c r="L214" s="1"/>
      <c r="M214" s="1"/>
      <c r="N214" s="81"/>
      <c r="O214" s="552"/>
      <c r="P214" s="541">
        <f t="shared" si="63"/>
        <v>0</v>
      </c>
      <c r="Q214" s="447"/>
      <c r="R214" s="1"/>
      <c r="S214" s="81"/>
      <c r="T214" s="490"/>
      <c r="U214" s="42"/>
      <c r="V214" s="44"/>
      <c r="X214" s="203"/>
      <c r="Y214" s="41"/>
    </row>
    <row r="215" spans="1:25" ht="15.75" hidden="1" thickBot="1">
      <c r="B215" s="55"/>
      <c r="C215" s="2"/>
      <c r="D215" s="764" t="s">
        <v>374</v>
      </c>
      <c r="E215" s="764"/>
      <c r="F215" s="406"/>
      <c r="G215" s="406"/>
      <c r="H215" s="582"/>
      <c r="I215" s="471">
        <f t="shared" si="66"/>
        <v>0</v>
      </c>
      <c r="J215" s="75"/>
      <c r="K215" s="1"/>
      <c r="L215" s="1"/>
      <c r="M215" s="1"/>
      <c r="N215" s="81"/>
      <c r="O215" s="552"/>
      <c r="P215" s="541">
        <f t="shared" si="63"/>
        <v>0</v>
      </c>
      <c r="Q215" s="447"/>
      <c r="R215" s="1"/>
      <c r="S215" s="81"/>
      <c r="T215" s="490"/>
      <c r="U215" s="42"/>
      <c r="V215" s="44"/>
      <c r="X215" s="203"/>
      <c r="Y215" s="41"/>
    </row>
    <row r="216" spans="1:25" ht="15.75" hidden="1" thickBot="1">
      <c r="B216" s="55"/>
      <c r="C216" s="2"/>
      <c r="D216" s="764" t="s">
        <v>824</v>
      </c>
      <c r="E216" s="764"/>
      <c r="F216" s="406"/>
      <c r="G216" s="406"/>
      <c r="H216" s="582"/>
      <c r="I216" s="471">
        <f t="shared" si="66"/>
        <v>0</v>
      </c>
      <c r="J216" s="75"/>
      <c r="K216" s="1"/>
      <c r="L216" s="1"/>
      <c r="M216" s="1"/>
      <c r="N216" s="81"/>
      <c r="O216" s="552"/>
      <c r="P216" s="541">
        <f t="shared" si="63"/>
        <v>0</v>
      </c>
      <c r="Q216" s="447"/>
      <c r="R216" s="1"/>
      <c r="S216" s="81"/>
      <c r="T216" s="490"/>
      <c r="U216" s="42"/>
      <c r="V216" s="44"/>
      <c r="X216" s="203"/>
      <c r="Y216" s="41"/>
    </row>
    <row r="217" spans="1:25" ht="15.75" hidden="1" thickBot="1">
      <c r="B217" s="55"/>
      <c r="C217" s="2"/>
      <c r="D217" s="764" t="s">
        <v>566</v>
      </c>
      <c r="E217" s="764"/>
      <c r="F217" s="406"/>
      <c r="G217" s="406"/>
      <c r="H217" s="582"/>
      <c r="I217" s="471">
        <f t="shared" si="66"/>
        <v>0</v>
      </c>
      <c r="J217" s="75"/>
      <c r="K217" s="1"/>
      <c r="L217" s="1"/>
      <c r="M217" s="1"/>
      <c r="N217" s="81"/>
      <c r="O217" s="552"/>
      <c r="P217" s="541">
        <f t="shared" si="63"/>
        <v>0</v>
      </c>
      <c r="Q217" s="447"/>
      <c r="R217" s="1"/>
      <c r="S217" s="81"/>
      <c r="T217" s="490"/>
      <c r="U217" s="42"/>
      <c r="V217" s="44"/>
      <c r="X217" s="203"/>
      <c r="Y217" s="41"/>
    </row>
    <row r="218" spans="1:25" s="18" customFormat="1" ht="15.75" hidden="1" thickBot="1">
      <c r="A218" s="127" t="s">
        <v>278</v>
      </c>
      <c r="B218" s="92" t="s">
        <v>689</v>
      </c>
      <c r="C218" s="769" t="s">
        <v>279</v>
      </c>
      <c r="D218" s="770"/>
      <c r="E218" s="770"/>
      <c r="F218" s="399"/>
      <c r="G218" s="399"/>
      <c r="H218" s="575"/>
      <c r="I218" s="462">
        <f t="shared" si="66"/>
        <v>0</v>
      </c>
      <c r="J218" s="94"/>
      <c r="K218" s="95"/>
      <c r="L218" s="95"/>
      <c r="M218" s="95"/>
      <c r="N218" s="98"/>
      <c r="O218" s="550"/>
      <c r="P218" s="539">
        <f t="shared" si="63"/>
        <v>0</v>
      </c>
      <c r="Q218" s="445"/>
      <c r="R218" s="95"/>
      <c r="S218" s="98"/>
      <c r="T218" s="489"/>
      <c r="U218" s="97"/>
      <c r="V218" s="99"/>
      <c r="X218" s="203"/>
      <c r="Y218" s="41"/>
    </row>
    <row r="219" spans="1:25" s="18" customFormat="1" ht="15.75" hidden="1" thickBot="1">
      <c r="A219" s="127" t="s">
        <v>280</v>
      </c>
      <c r="B219" s="92" t="s">
        <v>690</v>
      </c>
      <c r="C219" s="769" t="s">
        <v>281</v>
      </c>
      <c r="D219" s="770"/>
      <c r="E219" s="770"/>
      <c r="F219" s="399"/>
      <c r="G219" s="399"/>
      <c r="H219" s="575"/>
      <c r="I219" s="462">
        <f t="shared" si="66"/>
        <v>0</v>
      </c>
      <c r="J219" s="94"/>
      <c r="K219" s="95"/>
      <c r="L219" s="95"/>
      <c r="M219" s="95"/>
      <c r="N219" s="98"/>
      <c r="O219" s="550"/>
      <c r="P219" s="539">
        <f t="shared" si="63"/>
        <v>0</v>
      </c>
      <c r="Q219" s="445"/>
      <c r="R219" s="95"/>
      <c r="S219" s="98"/>
      <c r="T219" s="489"/>
      <c r="U219" s="97"/>
      <c r="V219" s="99"/>
      <c r="X219" s="203"/>
      <c r="Y219" s="41"/>
    </row>
    <row r="220" spans="1:25" s="18" customFormat="1" ht="15.75" hidden="1" thickBot="1">
      <c r="A220" s="127" t="s">
        <v>282</v>
      </c>
      <c r="B220" s="92" t="s">
        <v>691</v>
      </c>
      <c r="C220" s="769" t="s">
        <v>283</v>
      </c>
      <c r="D220" s="770"/>
      <c r="E220" s="770"/>
      <c r="F220" s="399">
        <f>F221+F222+F223+F224+F225+F226+F227+F228+F229+F230</f>
        <v>0</v>
      </c>
      <c r="G220" s="399">
        <f>G221+G222+G223+G224+G225+G226+G227+G228+G229+G230</f>
        <v>0</v>
      </c>
      <c r="H220" s="575">
        <f>H221+H222+H223+H224+H225+H226+H227+H228+H229+H230</f>
        <v>0</v>
      </c>
      <c r="I220" s="462">
        <f>I221+I222+I223+I224+I225+I226+I227+I228+I229+I230</f>
        <v>0</v>
      </c>
      <c r="J220" s="94">
        <f t="shared" ref="J220:V220" si="67">J221+J222+J223+J224+J225+J226+J227+J228+J229+J230</f>
        <v>0</v>
      </c>
      <c r="K220" s="95">
        <f t="shared" si="67"/>
        <v>0</v>
      </c>
      <c r="L220" s="95">
        <f t="shared" si="67"/>
        <v>0</v>
      </c>
      <c r="M220" s="95">
        <f t="shared" si="67"/>
        <v>0</v>
      </c>
      <c r="N220" s="98">
        <f t="shared" si="67"/>
        <v>0</v>
      </c>
      <c r="O220" s="550">
        <f t="shared" si="67"/>
        <v>0</v>
      </c>
      <c r="P220" s="539">
        <f t="shared" si="63"/>
        <v>0</v>
      </c>
      <c r="Q220" s="445">
        <f t="shared" si="67"/>
        <v>0</v>
      </c>
      <c r="R220" s="95">
        <f t="shared" si="67"/>
        <v>0</v>
      </c>
      <c r="S220" s="98">
        <f t="shared" si="67"/>
        <v>0</v>
      </c>
      <c r="T220" s="489">
        <f t="shared" si="67"/>
        <v>0</v>
      </c>
      <c r="U220" s="97">
        <f t="shared" si="67"/>
        <v>0</v>
      </c>
      <c r="V220" s="99">
        <f t="shared" si="67"/>
        <v>0</v>
      </c>
      <c r="X220" s="203"/>
      <c r="Y220" s="41"/>
    </row>
    <row r="221" spans="1:25" ht="15.75" hidden="1" thickBot="1">
      <c r="B221" s="55"/>
      <c r="C221" s="2"/>
      <c r="D221" s="764" t="s">
        <v>376</v>
      </c>
      <c r="E221" s="764"/>
      <c r="F221" s="406"/>
      <c r="G221" s="406"/>
      <c r="H221" s="582"/>
      <c r="I221" s="471">
        <f t="shared" ref="I221:I230" si="68">SUM(J221:V221)</f>
        <v>0</v>
      </c>
      <c r="J221" s="75"/>
      <c r="K221" s="1"/>
      <c r="L221" s="1"/>
      <c r="M221" s="1"/>
      <c r="N221" s="81"/>
      <c r="O221" s="552"/>
      <c r="P221" s="541">
        <f t="shared" si="63"/>
        <v>0</v>
      </c>
      <c r="Q221" s="447"/>
      <c r="R221" s="1"/>
      <c r="S221" s="81"/>
      <c r="T221" s="490"/>
      <c r="U221" s="42"/>
      <c r="V221" s="44"/>
      <c r="X221" s="203"/>
      <c r="Y221" s="41"/>
    </row>
    <row r="222" spans="1:25" ht="15.75" hidden="1" thickBot="1">
      <c r="B222" s="55"/>
      <c r="C222" s="2"/>
      <c r="D222" s="764" t="s">
        <v>377</v>
      </c>
      <c r="E222" s="764"/>
      <c r="F222" s="406"/>
      <c r="G222" s="406"/>
      <c r="H222" s="582"/>
      <c r="I222" s="471">
        <f t="shared" si="68"/>
        <v>0</v>
      </c>
      <c r="J222" s="75"/>
      <c r="K222" s="1"/>
      <c r="L222" s="1"/>
      <c r="M222" s="1"/>
      <c r="N222" s="81"/>
      <c r="O222" s="552"/>
      <c r="P222" s="541">
        <f t="shared" si="63"/>
        <v>0</v>
      </c>
      <c r="Q222" s="447"/>
      <c r="R222" s="1"/>
      <c r="S222" s="81"/>
      <c r="T222" s="490"/>
      <c r="U222" s="42"/>
      <c r="V222" s="44"/>
      <c r="X222" s="203"/>
      <c r="Y222" s="41"/>
    </row>
    <row r="223" spans="1:25" ht="15.75" hidden="1" thickBot="1">
      <c r="B223" s="55"/>
      <c r="C223" s="2"/>
      <c r="D223" s="764" t="s">
        <v>378</v>
      </c>
      <c r="E223" s="764"/>
      <c r="F223" s="406"/>
      <c r="G223" s="406"/>
      <c r="H223" s="582"/>
      <c r="I223" s="471">
        <f t="shared" si="68"/>
        <v>0</v>
      </c>
      <c r="J223" s="75"/>
      <c r="K223" s="1"/>
      <c r="L223" s="1"/>
      <c r="M223" s="1"/>
      <c r="N223" s="81"/>
      <c r="O223" s="552"/>
      <c r="P223" s="541">
        <f t="shared" si="63"/>
        <v>0</v>
      </c>
      <c r="Q223" s="447"/>
      <c r="R223" s="1"/>
      <c r="S223" s="81"/>
      <c r="T223" s="490"/>
      <c r="U223" s="42"/>
      <c r="V223" s="44"/>
      <c r="X223" s="203"/>
      <c r="Y223" s="41"/>
    </row>
    <row r="224" spans="1:25" ht="15.75" hidden="1" thickBot="1">
      <c r="B224" s="55"/>
      <c r="C224" s="2"/>
      <c r="D224" s="764" t="s">
        <v>379</v>
      </c>
      <c r="E224" s="764"/>
      <c r="F224" s="406"/>
      <c r="G224" s="406"/>
      <c r="H224" s="582"/>
      <c r="I224" s="471">
        <f t="shared" si="68"/>
        <v>0</v>
      </c>
      <c r="J224" s="75"/>
      <c r="K224" s="1"/>
      <c r="L224" s="1"/>
      <c r="M224" s="1"/>
      <c r="N224" s="81"/>
      <c r="O224" s="552"/>
      <c r="P224" s="541">
        <f t="shared" si="63"/>
        <v>0</v>
      </c>
      <c r="Q224" s="447"/>
      <c r="R224" s="1"/>
      <c r="S224" s="81"/>
      <c r="T224" s="490"/>
      <c r="U224" s="42"/>
      <c r="V224" s="44"/>
      <c r="X224" s="203"/>
      <c r="Y224" s="41"/>
    </row>
    <row r="225" spans="1:25" ht="15.75" hidden="1" thickBot="1">
      <c r="B225" s="55"/>
      <c r="C225" s="2"/>
      <c r="D225" s="764" t="s">
        <v>380</v>
      </c>
      <c r="E225" s="764"/>
      <c r="F225" s="406"/>
      <c r="G225" s="406"/>
      <c r="H225" s="582"/>
      <c r="I225" s="471">
        <f t="shared" si="68"/>
        <v>0</v>
      </c>
      <c r="J225" s="75"/>
      <c r="K225" s="1"/>
      <c r="L225" s="1"/>
      <c r="M225" s="1"/>
      <c r="N225" s="81"/>
      <c r="O225" s="552"/>
      <c r="P225" s="541">
        <f t="shared" si="63"/>
        <v>0</v>
      </c>
      <c r="Q225" s="447"/>
      <c r="R225" s="1"/>
      <c r="S225" s="81"/>
      <c r="T225" s="490"/>
      <c r="U225" s="42"/>
      <c r="V225" s="44"/>
      <c r="X225" s="203"/>
      <c r="Y225" s="41"/>
    </row>
    <row r="226" spans="1:25" ht="25.5" hidden="1" customHeight="1">
      <c r="B226" s="55"/>
      <c r="C226" s="2"/>
      <c r="D226" s="735" t="s">
        <v>538</v>
      </c>
      <c r="E226" s="735"/>
      <c r="F226" s="409"/>
      <c r="G226" s="409"/>
      <c r="H226" s="585"/>
      <c r="I226" s="474">
        <f t="shared" si="68"/>
        <v>0</v>
      </c>
      <c r="J226" s="75"/>
      <c r="K226" s="1"/>
      <c r="L226" s="1"/>
      <c r="M226" s="1"/>
      <c r="N226" s="81"/>
      <c r="O226" s="552"/>
      <c r="P226" s="541">
        <f t="shared" si="63"/>
        <v>0</v>
      </c>
      <c r="Q226" s="447"/>
      <c r="R226" s="1"/>
      <c r="S226" s="81"/>
      <c r="T226" s="490"/>
      <c r="U226" s="42"/>
      <c r="V226" s="44"/>
      <c r="X226" s="203"/>
      <c r="Y226" s="41"/>
    </row>
    <row r="227" spans="1:25" ht="25.5" hidden="1" customHeight="1">
      <c r="B227" s="55"/>
      <c r="C227" s="2"/>
      <c r="D227" s="735" t="s">
        <v>541</v>
      </c>
      <c r="E227" s="735"/>
      <c r="F227" s="409"/>
      <c r="G227" s="409"/>
      <c r="H227" s="585"/>
      <c r="I227" s="474">
        <f t="shared" si="68"/>
        <v>0</v>
      </c>
      <c r="J227" s="75"/>
      <c r="K227" s="1"/>
      <c r="L227" s="1"/>
      <c r="M227" s="1"/>
      <c r="N227" s="81"/>
      <c r="O227" s="552"/>
      <c r="P227" s="541">
        <f t="shared" si="63"/>
        <v>0</v>
      </c>
      <c r="Q227" s="447"/>
      <c r="R227" s="1"/>
      <c r="S227" s="81"/>
      <c r="T227" s="490"/>
      <c r="U227" s="42"/>
      <c r="V227" s="44"/>
      <c r="X227" s="203"/>
      <c r="Y227" s="41"/>
    </row>
    <row r="228" spans="1:25" ht="15.75" hidden="1" thickBot="1">
      <c r="B228" s="55"/>
      <c r="C228" s="2"/>
      <c r="D228" s="764" t="s">
        <v>381</v>
      </c>
      <c r="E228" s="764"/>
      <c r="F228" s="406"/>
      <c r="G228" s="406"/>
      <c r="H228" s="582"/>
      <c r="I228" s="471">
        <f t="shared" si="68"/>
        <v>0</v>
      </c>
      <c r="J228" s="75"/>
      <c r="K228" s="1"/>
      <c r="L228" s="1"/>
      <c r="M228" s="1"/>
      <c r="N228" s="81"/>
      <c r="O228" s="552"/>
      <c r="P228" s="541">
        <f t="shared" si="63"/>
        <v>0</v>
      </c>
      <c r="Q228" s="447"/>
      <c r="R228" s="1"/>
      <c r="S228" s="81"/>
      <c r="T228" s="490"/>
      <c r="U228" s="42"/>
      <c r="V228" s="44"/>
      <c r="X228" s="203"/>
      <c r="Y228" s="41"/>
    </row>
    <row r="229" spans="1:25" ht="15.75" hidden="1" thickBot="1">
      <c r="B229" s="55"/>
      <c r="C229" s="2"/>
      <c r="D229" s="764" t="s">
        <v>382</v>
      </c>
      <c r="E229" s="764"/>
      <c r="F229" s="406"/>
      <c r="G229" s="406"/>
      <c r="H229" s="582"/>
      <c r="I229" s="471">
        <f t="shared" si="68"/>
        <v>0</v>
      </c>
      <c r="J229" s="75"/>
      <c r="K229" s="1"/>
      <c r="L229" s="1"/>
      <c r="M229" s="1"/>
      <c r="N229" s="81"/>
      <c r="O229" s="552"/>
      <c r="P229" s="541">
        <f t="shared" si="63"/>
        <v>0</v>
      </c>
      <c r="Q229" s="447"/>
      <c r="R229" s="1"/>
      <c r="S229" s="81"/>
      <c r="T229" s="490"/>
      <c r="U229" s="42"/>
      <c r="V229" s="44"/>
      <c r="X229" s="203"/>
      <c r="Y229" s="41"/>
    </row>
    <row r="230" spans="1:25" ht="15.75" hidden="1" thickBot="1">
      <c r="B230" s="57"/>
      <c r="C230" s="20"/>
      <c r="D230" s="772" t="s">
        <v>567</v>
      </c>
      <c r="E230" s="772"/>
      <c r="F230" s="417"/>
      <c r="G230" s="417"/>
      <c r="H230" s="593"/>
      <c r="I230" s="482">
        <f t="shared" si="68"/>
        <v>0</v>
      </c>
      <c r="J230" s="75"/>
      <c r="K230" s="1"/>
      <c r="L230" s="1"/>
      <c r="M230" s="1"/>
      <c r="N230" s="81"/>
      <c r="O230" s="552"/>
      <c r="P230" s="541">
        <f t="shared" si="63"/>
        <v>0</v>
      </c>
      <c r="Q230" s="447"/>
      <c r="R230" s="1"/>
      <c r="S230" s="81"/>
      <c r="T230" s="490"/>
      <c r="U230" s="42"/>
      <c r="V230" s="44"/>
      <c r="X230" s="203"/>
      <c r="Y230" s="41"/>
    </row>
    <row r="231" spans="1:25" ht="15.75" thickBot="1">
      <c r="B231" s="100" t="s">
        <v>284</v>
      </c>
      <c r="C231" s="773" t="s">
        <v>285</v>
      </c>
      <c r="D231" s="774"/>
      <c r="E231" s="774"/>
      <c r="F231" s="402">
        <f>F232+F253+F259+F260</f>
        <v>0</v>
      </c>
      <c r="G231" s="402">
        <f>G232+G253+G259+G260</f>
        <v>0</v>
      </c>
      <c r="H231" s="578">
        <f>H232+H253+H259+H260</f>
        <v>0</v>
      </c>
      <c r="I231" s="465">
        <f>I232+I253+I259+I260</f>
        <v>0</v>
      </c>
      <c r="J231" s="86">
        <f t="shared" ref="J231:V231" si="69">J232+J253+J259+J260</f>
        <v>0</v>
      </c>
      <c r="K231" s="87">
        <f t="shared" si="69"/>
        <v>0</v>
      </c>
      <c r="L231" s="87">
        <f t="shared" si="69"/>
        <v>0</v>
      </c>
      <c r="M231" s="87">
        <f t="shared" si="69"/>
        <v>0</v>
      </c>
      <c r="N231" s="90">
        <f t="shared" si="69"/>
        <v>0</v>
      </c>
      <c r="O231" s="547">
        <f t="shared" si="69"/>
        <v>0</v>
      </c>
      <c r="P231" s="536">
        <f t="shared" si="63"/>
        <v>0</v>
      </c>
      <c r="Q231" s="442">
        <f t="shared" si="69"/>
        <v>0</v>
      </c>
      <c r="R231" s="87">
        <f t="shared" si="69"/>
        <v>0</v>
      </c>
      <c r="S231" s="90">
        <f t="shared" si="69"/>
        <v>0</v>
      </c>
      <c r="T231" s="486">
        <f t="shared" si="69"/>
        <v>0</v>
      </c>
      <c r="U231" s="89">
        <f t="shared" si="69"/>
        <v>0</v>
      </c>
      <c r="V231" s="91">
        <f t="shared" si="69"/>
        <v>0</v>
      </c>
      <c r="X231" s="203"/>
      <c r="Y231" s="41"/>
    </row>
    <row r="232" spans="1:25" ht="15.75" hidden="1" thickBot="1">
      <c r="B232" s="116" t="s">
        <v>692</v>
      </c>
      <c r="C232" s="801" t="s">
        <v>286</v>
      </c>
      <c r="D232" s="802"/>
      <c r="E232" s="802"/>
      <c r="F232" s="397">
        <f>F233+F237+F244+F245+F246+F247+F248+F249+F250</f>
        <v>0</v>
      </c>
      <c r="G232" s="397">
        <f>G233+G237+G244+G245+G246+G247+G248+G249+G250</f>
        <v>0</v>
      </c>
      <c r="H232" s="573">
        <f>H233+H237+H244+H245+H246+H247+H248+H249+H250</f>
        <v>0</v>
      </c>
      <c r="I232" s="460">
        <f>I233+I237+I244+I245+I246+I247+I248+I249+I250</f>
        <v>0</v>
      </c>
      <c r="J232" s="118">
        <f t="shared" ref="J232:V232" si="70">J233+J237+J244+J245+J246+J247+J248+J249+J250</f>
        <v>0</v>
      </c>
      <c r="K232" s="119">
        <f t="shared" si="70"/>
        <v>0</v>
      </c>
      <c r="L232" s="119">
        <f t="shared" si="70"/>
        <v>0</v>
      </c>
      <c r="M232" s="119">
        <f t="shared" si="70"/>
        <v>0</v>
      </c>
      <c r="N232" s="122">
        <f t="shared" si="70"/>
        <v>0</v>
      </c>
      <c r="O232" s="548">
        <f t="shared" si="70"/>
        <v>0</v>
      </c>
      <c r="P232" s="537">
        <f t="shared" si="63"/>
        <v>0</v>
      </c>
      <c r="Q232" s="443">
        <f t="shared" si="70"/>
        <v>0</v>
      </c>
      <c r="R232" s="119">
        <f t="shared" si="70"/>
        <v>0</v>
      </c>
      <c r="S232" s="122">
        <f t="shared" si="70"/>
        <v>0</v>
      </c>
      <c r="T232" s="487">
        <f t="shared" si="70"/>
        <v>0</v>
      </c>
      <c r="U232" s="121">
        <f t="shared" si="70"/>
        <v>0</v>
      </c>
      <c r="V232" s="123">
        <f t="shared" si="70"/>
        <v>0</v>
      </c>
      <c r="X232" s="203"/>
      <c r="Y232" s="41"/>
    </row>
    <row r="233" spans="1:25" s="18" customFormat="1" ht="15.75" hidden="1" thickBot="1">
      <c r="A233" s="127"/>
      <c r="B233" s="53" t="s">
        <v>693</v>
      </c>
      <c r="C233" s="799" t="s">
        <v>287</v>
      </c>
      <c r="D233" s="800"/>
      <c r="E233" s="800"/>
      <c r="F233" s="400"/>
      <c r="G233" s="400"/>
      <c r="H233" s="576"/>
      <c r="I233" s="463">
        <f>I234+I235+I236</f>
        <v>0</v>
      </c>
      <c r="J233" s="77">
        <f t="shared" ref="J233:V233" si="71">J234+J235+J236</f>
        <v>0</v>
      </c>
      <c r="K233" s="13">
        <f t="shared" si="71"/>
        <v>0</v>
      </c>
      <c r="L233" s="13">
        <f t="shared" si="71"/>
        <v>0</v>
      </c>
      <c r="M233" s="13">
        <f t="shared" si="71"/>
        <v>0</v>
      </c>
      <c r="N233" s="82">
        <f t="shared" si="71"/>
        <v>0</v>
      </c>
      <c r="O233" s="551">
        <f t="shared" si="71"/>
        <v>0</v>
      </c>
      <c r="P233" s="540">
        <f t="shared" si="63"/>
        <v>0</v>
      </c>
      <c r="Q233" s="446">
        <f t="shared" si="71"/>
        <v>0</v>
      </c>
      <c r="R233" s="13">
        <f t="shared" si="71"/>
        <v>0</v>
      </c>
      <c r="S233" s="82">
        <f t="shared" si="71"/>
        <v>0</v>
      </c>
      <c r="T233" s="488">
        <f t="shared" si="71"/>
        <v>0</v>
      </c>
      <c r="U233" s="43">
        <f t="shared" si="71"/>
        <v>0</v>
      </c>
      <c r="V233" s="45">
        <f t="shared" si="71"/>
        <v>0</v>
      </c>
      <c r="X233" s="203"/>
      <c r="Y233" s="41"/>
    </row>
    <row r="234" spans="1:25" s="209" customFormat="1" ht="15.75" hidden="1" thickBot="1">
      <c r="A234" s="127" t="s">
        <v>288</v>
      </c>
      <c r="B234" s="189" t="s">
        <v>694</v>
      </c>
      <c r="C234" s="240"/>
      <c r="D234" s="803" t="s">
        <v>706</v>
      </c>
      <c r="E234" s="803"/>
      <c r="F234" s="418"/>
      <c r="G234" s="418"/>
      <c r="H234" s="594"/>
      <c r="I234" s="469">
        <f>SUM(J234:V234)</f>
        <v>0</v>
      </c>
      <c r="J234" s="199"/>
      <c r="K234" s="193"/>
      <c r="L234" s="193"/>
      <c r="M234" s="193"/>
      <c r="N234" s="194"/>
      <c r="O234" s="549"/>
      <c r="P234" s="538">
        <f t="shared" si="63"/>
        <v>0</v>
      </c>
      <c r="Q234" s="444"/>
      <c r="R234" s="193"/>
      <c r="S234" s="194"/>
      <c r="T234" s="492"/>
      <c r="U234" s="192"/>
      <c r="V234" s="195"/>
      <c r="X234" s="203"/>
      <c r="Y234" s="41"/>
    </row>
    <row r="235" spans="1:25" s="209" customFormat="1" ht="15.75" hidden="1" thickBot="1">
      <c r="A235" s="127" t="s">
        <v>289</v>
      </c>
      <c r="B235" s="189" t="s">
        <v>695</v>
      </c>
      <c r="C235" s="198"/>
      <c r="D235" s="780" t="s">
        <v>707</v>
      </c>
      <c r="E235" s="780"/>
      <c r="F235" s="398"/>
      <c r="G235" s="398"/>
      <c r="H235" s="574"/>
      <c r="I235" s="461">
        <f>SUM(J235:V235)</f>
        <v>0</v>
      </c>
      <c r="J235" s="199"/>
      <c r="K235" s="193"/>
      <c r="L235" s="193"/>
      <c r="M235" s="193"/>
      <c r="N235" s="194"/>
      <c r="O235" s="549"/>
      <c r="P235" s="538">
        <f t="shared" si="63"/>
        <v>0</v>
      </c>
      <c r="Q235" s="444"/>
      <c r="R235" s="193"/>
      <c r="S235" s="194"/>
      <c r="T235" s="492"/>
      <c r="U235" s="192"/>
      <c r="V235" s="195"/>
      <c r="X235" s="203"/>
      <c r="Y235" s="41"/>
    </row>
    <row r="236" spans="1:25" s="209" customFormat="1" ht="15.75" hidden="1" thickBot="1">
      <c r="A236" s="127" t="s">
        <v>290</v>
      </c>
      <c r="B236" s="189" t="s">
        <v>696</v>
      </c>
      <c r="C236" s="198"/>
      <c r="D236" s="780" t="s">
        <v>708</v>
      </c>
      <c r="E236" s="780"/>
      <c r="F236" s="398"/>
      <c r="G236" s="398"/>
      <c r="H236" s="574"/>
      <c r="I236" s="461">
        <f>SUM(J236:V236)</f>
        <v>0</v>
      </c>
      <c r="J236" s="199"/>
      <c r="K236" s="193"/>
      <c r="L236" s="193"/>
      <c r="M236" s="193"/>
      <c r="N236" s="194"/>
      <c r="O236" s="549"/>
      <c r="P236" s="538">
        <f t="shared" si="63"/>
        <v>0</v>
      </c>
      <c r="Q236" s="444"/>
      <c r="R236" s="193"/>
      <c r="S236" s="194"/>
      <c r="T236" s="492"/>
      <c r="U236" s="192"/>
      <c r="V236" s="195"/>
      <c r="X236" s="203"/>
      <c r="Y236" s="41"/>
    </row>
    <row r="237" spans="1:25" s="18" customFormat="1" ht="15.75" hidden="1" thickBot="1">
      <c r="A237" s="127"/>
      <c r="B237" s="53" t="s">
        <v>697</v>
      </c>
      <c r="C237" s="799" t="s">
        <v>291</v>
      </c>
      <c r="D237" s="800"/>
      <c r="E237" s="800"/>
      <c r="F237" s="400">
        <f>F238+F239+F240+F241+F242+F243</f>
        <v>0</v>
      </c>
      <c r="G237" s="400">
        <f>G238+G239+G240+G241+G242+G243</f>
        <v>0</v>
      </c>
      <c r="H237" s="576">
        <f>H238+H239+H240+H241+H242+H243</f>
        <v>0</v>
      </c>
      <c r="I237" s="463">
        <f>I238+I239+I240+I241+I242+I243</f>
        <v>0</v>
      </c>
      <c r="J237" s="77">
        <f t="shared" ref="J237:V237" si="72">J238+J239+J240+J241+J242+J243</f>
        <v>0</v>
      </c>
      <c r="K237" s="13">
        <f t="shared" si="72"/>
        <v>0</v>
      </c>
      <c r="L237" s="13">
        <f t="shared" si="72"/>
        <v>0</v>
      </c>
      <c r="M237" s="13">
        <f t="shared" si="72"/>
        <v>0</v>
      </c>
      <c r="N237" s="82">
        <f t="shared" si="72"/>
        <v>0</v>
      </c>
      <c r="O237" s="551">
        <f t="shared" si="72"/>
        <v>0</v>
      </c>
      <c r="P237" s="540">
        <f t="shared" si="63"/>
        <v>0</v>
      </c>
      <c r="Q237" s="446">
        <f t="shared" si="72"/>
        <v>0</v>
      </c>
      <c r="R237" s="13">
        <f t="shared" si="72"/>
        <v>0</v>
      </c>
      <c r="S237" s="82">
        <f t="shared" si="72"/>
        <v>0</v>
      </c>
      <c r="T237" s="488">
        <f t="shared" si="72"/>
        <v>0</v>
      </c>
      <c r="U237" s="43">
        <f t="shared" si="72"/>
        <v>0</v>
      </c>
      <c r="V237" s="45">
        <f t="shared" si="72"/>
        <v>0</v>
      </c>
      <c r="X237" s="203"/>
      <c r="Y237" s="41"/>
    </row>
    <row r="238" spans="1:25" s="209" customFormat="1" ht="15.75" hidden="1" thickBot="1">
      <c r="A238" s="127" t="s">
        <v>292</v>
      </c>
      <c r="B238" s="189" t="s">
        <v>698</v>
      </c>
      <c r="C238" s="198"/>
      <c r="D238" s="780" t="s">
        <v>383</v>
      </c>
      <c r="E238" s="780"/>
      <c r="F238" s="398"/>
      <c r="G238" s="398"/>
      <c r="H238" s="574"/>
      <c r="I238" s="461">
        <f t="shared" ref="I238:I249" si="73">SUM(J238:V238)</f>
        <v>0</v>
      </c>
      <c r="J238" s="199"/>
      <c r="K238" s="193"/>
      <c r="L238" s="193"/>
      <c r="M238" s="193"/>
      <c r="N238" s="194"/>
      <c r="O238" s="549"/>
      <c r="P238" s="538">
        <f t="shared" si="63"/>
        <v>0</v>
      </c>
      <c r="Q238" s="444"/>
      <c r="R238" s="193"/>
      <c r="S238" s="194"/>
      <c r="T238" s="492"/>
      <c r="U238" s="192"/>
      <c r="V238" s="195"/>
      <c r="X238" s="203"/>
      <c r="Y238" s="41"/>
    </row>
    <row r="239" spans="1:25" s="209" customFormat="1" ht="15.75" hidden="1" thickBot="1">
      <c r="A239" s="127" t="s">
        <v>293</v>
      </c>
      <c r="B239" s="189" t="s">
        <v>699</v>
      </c>
      <c r="C239" s="198"/>
      <c r="D239" s="780" t="s">
        <v>384</v>
      </c>
      <c r="E239" s="780"/>
      <c r="F239" s="398"/>
      <c r="G239" s="398"/>
      <c r="H239" s="574"/>
      <c r="I239" s="461">
        <f t="shared" si="73"/>
        <v>0</v>
      </c>
      <c r="J239" s="199"/>
      <c r="K239" s="193"/>
      <c r="L239" s="193"/>
      <c r="M239" s="193"/>
      <c r="N239" s="194"/>
      <c r="O239" s="549"/>
      <c r="P239" s="538">
        <f t="shared" si="63"/>
        <v>0</v>
      </c>
      <c r="Q239" s="444"/>
      <c r="R239" s="193"/>
      <c r="S239" s="194"/>
      <c r="T239" s="492"/>
      <c r="U239" s="192"/>
      <c r="V239" s="195"/>
      <c r="X239" s="203"/>
      <c r="Y239" s="41"/>
    </row>
    <row r="240" spans="1:25" s="209" customFormat="1" ht="15.75" hidden="1" thickBot="1">
      <c r="A240" s="127" t="s">
        <v>880</v>
      </c>
      <c r="B240" s="189" t="s">
        <v>881</v>
      </c>
      <c r="C240" s="198"/>
      <c r="D240" s="780" t="s">
        <v>882</v>
      </c>
      <c r="E240" s="780"/>
      <c r="F240" s="398"/>
      <c r="G240" s="398"/>
      <c r="H240" s="574"/>
      <c r="I240" s="461">
        <f t="shared" si="73"/>
        <v>0</v>
      </c>
      <c r="J240" s="199"/>
      <c r="K240" s="193"/>
      <c r="L240" s="193"/>
      <c r="M240" s="193"/>
      <c r="N240" s="194"/>
      <c r="O240" s="549"/>
      <c r="P240" s="538">
        <f t="shared" si="63"/>
        <v>0</v>
      </c>
      <c r="Q240" s="444"/>
      <c r="R240" s="193"/>
      <c r="S240" s="194"/>
      <c r="T240" s="492"/>
      <c r="U240" s="192"/>
      <c r="V240" s="195"/>
      <c r="X240" s="203"/>
      <c r="Y240" s="41"/>
    </row>
    <row r="241" spans="1:25" s="209" customFormat="1" ht="15.75" hidden="1" thickBot="1">
      <c r="A241" s="127" t="s">
        <v>294</v>
      </c>
      <c r="B241" s="189" t="s">
        <v>700</v>
      </c>
      <c r="C241" s="198"/>
      <c r="D241" s="780" t="s">
        <v>295</v>
      </c>
      <c r="E241" s="780"/>
      <c r="F241" s="398"/>
      <c r="G241" s="398"/>
      <c r="H241" s="574"/>
      <c r="I241" s="461">
        <f t="shared" si="73"/>
        <v>0</v>
      </c>
      <c r="J241" s="199"/>
      <c r="K241" s="193"/>
      <c r="L241" s="193"/>
      <c r="M241" s="193"/>
      <c r="N241" s="194"/>
      <c r="O241" s="549"/>
      <c r="P241" s="538">
        <f t="shared" si="63"/>
        <v>0</v>
      </c>
      <c r="Q241" s="444"/>
      <c r="R241" s="193"/>
      <c r="S241" s="194"/>
      <c r="T241" s="492"/>
      <c r="U241" s="192"/>
      <c r="V241" s="195"/>
      <c r="X241" s="203"/>
      <c r="Y241" s="41"/>
    </row>
    <row r="242" spans="1:25" s="209" customFormat="1" ht="15.75" hidden="1" thickBot="1">
      <c r="A242" s="127" t="s">
        <v>296</v>
      </c>
      <c r="B242" s="189" t="s">
        <v>701</v>
      </c>
      <c r="C242" s="198"/>
      <c r="D242" s="780" t="s">
        <v>297</v>
      </c>
      <c r="E242" s="780"/>
      <c r="F242" s="398"/>
      <c r="G242" s="398"/>
      <c r="H242" s="574"/>
      <c r="I242" s="461">
        <f t="shared" si="73"/>
        <v>0</v>
      </c>
      <c r="J242" s="199"/>
      <c r="K242" s="193"/>
      <c r="L242" s="193"/>
      <c r="M242" s="193"/>
      <c r="N242" s="194"/>
      <c r="O242" s="549"/>
      <c r="P242" s="538">
        <f t="shared" si="63"/>
        <v>0</v>
      </c>
      <c r="Q242" s="444"/>
      <c r="R242" s="193"/>
      <c r="S242" s="194"/>
      <c r="T242" s="492"/>
      <c r="U242" s="192"/>
      <c r="V242" s="195"/>
      <c r="X242" s="203"/>
      <c r="Y242" s="41"/>
    </row>
    <row r="243" spans="1:25" s="209" customFormat="1" ht="15.75" hidden="1" thickBot="1">
      <c r="A243" s="127" t="s">
        <v>883</v>
      </c>
      <c r="B243" s="189" t="s">
        <v>884</v>
      </c>
      <c r="C243" s="198"/>
      <c r="D243" s="780" t="s">
        <v>885</v>
      </c>
      <c r="E243" s="780"/>
      <c r="F243" s="398"/>
      <c r="G243" s="398"/>
      <c r="H243" s="574"/>
      <c r="I243" s="461">
        <f t="shared" si="73"/>
        <v>0</v>
      </c>
      <c r="J243" s="199"/>
      <c r="K243" s="193"/>
      <c r="L243" s="193"/>
      <c r="M243" s="193"/>
      <c r="N243" s="194"/>
      <c r="O243" s="549"/>
      <c r="P243" s="538">
        <f t="shared" si="63"/>
        <v>0</v>
      </c>
      <c r="Q243" s="444"/>
      <c r="R243" s="193"/>
      <c r="S243" s="194"/>
      <c r="T243" s="492"/>
      <c r="U243" s="192"/>
      <c r="V243" s="195"/>
      <c r="X243" s="203"/>
      <c r="Y243" s="41"/>
    </row>
    <row r="244" spans="1:25" s="41" customFormat="1" ht="15.75" hidden="1" thickBot="1">
      <c r="A244" s="127" t="s">
        <v>886</v>
      </c>
      <c r="B244" s="53" t="s">
        <v>887</v>
      </c>
      <c r="C244" s="799" t="s">
        <v>888</v>
      </c>
      <c r="D244" s="800"/>
      <c r="E244" s="800"/>
      <c r="F244" s="400"/>
      <c r="G244" s="400"/>
      <c r="H244" s="576"/>
      <c r="I244" s="463">
        <f t="shared" si="73"/>
        <v>0</v>
      </c>
      <c r="J244" s="77"/>
      <c r="K244" s="13"/>
      <c r="L244" s="13"/>
      <c r="M244" s="13"/>
      <c r="N244" s="82"/>
      <c r="O244" s="551"/>
      <c r="P244" s="540">
        <f t="shared" si="63"/>
        <v>0</v>
      </c>
      <c r="Q244" s="446"/>
      <c r="R244" s="13"/>
      <c r="S244" s="82"/>
      <c r="T244" s="488"/>
      <c r="U244" s="43"/>
      <c r="V244" s="45"/>
      <c r="X244" s="203"/>
    </row>
    <row r="245" spans="1:25" s="41" customFormat="1" ht="15.75" hidden="1" thickBot="1">
      <c r="A245" s="127" t="s">
        <v>298</v>
      </c>
      <c r="B245" s="53" t="s">
        <v>702</v>
      </c>
      <c r="C245" s="799" t="s">
        <v>299</v>
      </c>
      <c r="D245" s="800"/>
      <c r="E245" s="800"/>
      <c r="F245" s="400"/>
      <c r="G245" s="400"/>
      <c r="H245" s="576"/>
      <c r="I245" s="463">
        <f t="shared" si="73"/>
        <v>0</v>
      </c>
      <c r="J245" s="77"/>
      <c r="K245" s="13"/>
      <c r="L245" s="13"/>
      <c r="M245" s="13"/>
      <c r="N245" s="82"/>
      <c r="O245" s="551"/>
      <c r="P245" s="540">
        <f t="shared" si="63"/>
        <v>0</v>
      </c>
      <c r="Q245" s="446"/>
      <c r="R245" s="13"/>
      <c r="S245" s="82"/>
      <c r="T245" s="488"/>
      <c r="U245" s="43"/>
      <c r="V245" s="45"/>
      <c r="X245" s="203"/>
    </row>
    <row r="246" spans="1:25" s="41" customFormat="1" ht="15.75" hidden="1" thickBot="1">
      <c r="A246" s="127" t="s">
        <v>300</v>
      </c>
      <c r="B246" s="53" t="s">
        <v>703</v>
      </c>
      <c r="C246" s="799" t="s">
        <v>889</v>
      </c>
      <c r="D246" s="800"/>
      <c r="E246" s="800"/>
      <c r="F246" s="400"/>
      <c r="G246" s="400"/>
      <c r="H246" s="576"/>
      <c r="I246" s="463">
        <f t="shared" si="73"/>
        <v>0</v>
      </c>
      <c r="J246" s="77"/>
      <c r="K246" s="13"/>
      <c r="L246" s="13"/>
      <c r="M246" s="13"/>
      <c r="N246" s="82"/>
      <c r="O246" s="551"/>
      <c r="P246" s="540">
        <f t="shared" si="63"/>
        <v>0</v>
      </c>
      <c r="Q246" s="446"/>
      <c r="R246" s="13"/>
      <c r="S246" s="82"/>
      <c r="T246" s="488"/>
      <c r="U246" s="43"/>
      <c r="V246" s="45"/>
      <c r="X246" s="203"/>
    </row>
    <row r="247" spans="1:25" s="41" customFormat="1" ht="15.75" hidden="1" thickBot="1">
      <c r="A247" s="127" t="s">
        <v>301</v>
      </c>
      <c r="B247" s="53" t="s">
        <v>704</v>
      </c>
      <c r="C247" s="799" t="s">
        <v>890</v>
      </c>
      <c r="D247" s="800"/>
      <c r="E247" s="800"/>
      <c r="F247" s="400"/>
      <c r="G247" s="400"/>
      <c r="H247" s="576"/>
      <c r="I247" s="463">
        <f t="shared" si="73"/>
        <v>0</v>
      </c>
      <c r="J247" s="77"/>
      <c r="K247" s="13"/>
      <c r="L247" s="13"/>
      <c r="M247" s="13"/>
      <c r="N247" s="82"/>
      <c r="O247" s="551"/>
      <c r="P247" s="540">
        <f t="shared" si="63"/>
        <v>0</v>
      </c>
      <c r="Q247" s="446"/>
      <c r="R247" s="13"/>
      <c r="S247" s="82"/>
      <c r="T247" s="488"/>
      <c r="U247" s="43"/>
      <c r="V247" s="45"/>
      <c r="X247" s="203"/>
    </row>
    <row r="248" spans="1:25" s="41" customFormat="1" ht="15.75" hidden="1" thickBot="1">
      <c r="A248" s="127" t="s">
        <v>302</v>
      </c>
      <c r="B248" s="53" t="s">
        <v>705</v>
      </c>
      <c r="C248" s="799" t="s">
        <v>303</v>
      </c>
      <c r="D248" s="800"/>
      <c r="E248" s="800"/>
      <c r="F248" s="400"/>
      <c r="G248" s="400"/>
      <c r="H248" s="576"/>
      <c r="I248" s="463">
        <f t="shared" si="73"/>
        <v>0</v>
      </c>
      <c r="J248" s="77"/>
      <c r="K248" s="13"/>
      <c r="L248" s="13"/>
      <c r="M248" s="13"/>
      <c r="N248" s="82"/>
      <c r="O248" s="551"/>
      <c r="P248" s="540">
        <f t="shared" si="63"/>
        <v>0</v>
      </c>
      <c r="Q248" s="446"/>
      <c r="R248" s="13"/>
      <c r="S248" s="82"/>
      <c r="T248" s="488"/>
      <c r="U248" s="43"/>
      <c r="V248" s="45"/>
      <c r="X248" s="203"/>
    </row>
    <row r="249" spans="1:25" s="41" customFormat="1" ht="15.75" hidden="1" thickBot="1">
      <c r="A249" s="127" t="s">
        <v>891</v>
      </c>
      <c r="B249" s="53" t="s">
        <v>892</v>
      </c>
      <c r="C249" s="799" t="s">
        <v>894</v>
      </c>
      <c r="D249" s="800"/>
      <c r="E249" s="800"/>
      <c r="F249" s="400"/>
      <c r="G249" s="400"/>
      <c r="H249" s="576"/>
      <c r="I249" s="463">
        <f t="shared" si="73"/>
        <v>0</v>
      </c>
      <c r="J249" s="77"/>
      <c r="K249" s="13"/>
      <c r="L249" s="13"/>
      <c r="M249" s="13"/>
      <c r="N249" s="82"/>
      <c r="O249" s="551"/>
      <c r="P249" s="540">
        <f t="shared" si="63"/>
        <v>0</v>
      </c>
      <c r="Q249" s="446"/>
      <c r="R249" s="13"/>
      <c r="S249" s="82"/>
      <c r="T249" s="488"/>
      <c r="U249" s="43"/>
      <c r="V249" s="45"/>
      <c r="X249" s="203"/>
    </row>
    <row r="250" spans="1:25" s="41" customFormat="1" ht="15.75" hidden="1" thickBot="1">
      <c r="A250" s="127"/>
      <c r="B250" s="53" t="s">
        <v>893</v>
      </c>
      <c r="C250" s="799" t="s">
        <v>895</v>
      </c>
      <c r="D250" s="800"/>
      <c r="E250" s="800"/>
      <c r="F250" s="400">
        <f>F251+F252</f>
        <v>0</v>
      </c>
      <c r="G250" s="400">
        <f>G251+G252</f>
        <v>0</v>
      </c>
      <c r="H250" s="576">
        <f>H251+H252</f>
        <v>0</v>
      </c>
      <c r="I250" s="463">
        <f>I251+I252</f>
        <v>0</v>
      </c>
      <c r="J250" s="77">
        <f t="shared" ref="J250:V250" si="74">J251+J252</f>
        <v>0</v>
      </c>
      <c r="K250" s="13">
        <f t="shared" si="74"/>
        <v>0</v>
      </c>
      <c r="L250" s="13">
        <f t="shared" si="74"/>
        <v>0</v>
      </c>
      <c r="M250" s="13">
        <f t="shared" si="74"/>
        <v>0</v>
      </c>
      <c r="N250" s="82">
        <f t="shared" si="74"/>
        <v>0</v>
      </c>
      <c r="O250" s="551">
        <f t="shared" si="74"/>
        <v>0</v>
      </c>
      <c r="P250" s="540">
        <f t="shared" si="63"/>
        <v>0</v>
      </c>
      <c r="Q250" s="446">
        <f t="shared" si="74"/>
        <v>0</v>
      </c>
      <c r="R250" s="13">
        <f t="shared" si="74"/>
        <v>0</v>
      </c>
      <c r="S250" s="82">
        <f t="shared" si="74"/>
        <v>0</v>
      </c>
      <c r="T250" s="488">
        <f t="shared" si="74"/>
        <v>0</v>
      </c>
      <c r="U250" s="43">
        <f t="shared" si="74"/>
        <v>0</v>
      </c>
      <c r="V250" s="45">
        <f t="shared" si="74"/>
        <v>0</v>
      </c>
      <c r="X250" s="203"/>
    </row>
    <row r="251" spans="1:25" s="209" customFormat="1" ht="15.75" hidden="1" thickBot="1">
      <c r="A251" s="127" t="s">
        <v>897</v>
      </c>
      <c r="B251" s="189" t="s">
        <v>896</v>
      </c>
      <c r="C251" s="198"/>
      <c r="D251" s="780" t="s">
        <v>900</v>
      </c>
      <c r="E251" s="780"/>
      <c r="F251" s="398"/>
      <c r="G251" s="398"/>
      <c r="H251" s="574"/>
      <c r="I251" s="461">
        <f>SUM(J251:V251)</f>
        <v>0</v>
      </c>
      <c r="J251" s="199"/>
      <c r="K251" s="193"/>
      <c r="L251" s="193"/>
      <c r="M251" s="193"/>
      <c r="N251" s="194"/>
      <c r="O251" s="549"/>
      <c r="P251" s="538">
        <f t="shared" si="63"/>
        <v>0</v>
      </c>
      <c r="Q251" s="444"/>
      <c r="R251" s="193"/>
      <c r="S251" s="194"/>
      <c r="T251" s="492"/>
      <c r="U251" s="192"/>
      <c r="V251" s="195"/>
      <c r="X251" s="203"/>
      <c r="Y251" s="41"/>
    </row>
    <row r="252" spans="1:25" s="209" customFormat="1" ht="15.75" hidden="1" thickBot="1">
      <c r="A252" s="127" t="s">
        <v>898</v>
      </c>
      <c r="B252" s="189" t="s">
        <v>899</v>
      </c>
      <c r="C252" s="198"/>
      <c r="D252" s="780" t="s">
        <v>901</v>
      </c>
      <c r="E252" s="780"/>
      <c r="F252" s="398"/>
      <c r="G252" s="398"/>
      <c r="H252" s="574"/>
      <c r="I252" s="461">
        <f>SUM(J252:V252)</f>
        <v>0</v>
      </c>
      <c r="J252" s="199"/>
      <c r="K252" s="193"/>
      <c r="L252" s="193"/>
      <c r="M252" s="193"/>
      <c r="N252" s="194"/>
      <c r="O252" s="549"/>
      <c r="P252" s="538">
        <f t="shared" si="63"/>
        <v>0</v>
      </c>
      <c r="Q252" s="444"/>
      <c r="R252" s="193"/>
      <c r="S252" s="194"/>
      <c r="T252" s="492"/>
      <c r="U252" s="192"/>
      <c r="V252" s="195"/>
      <c r="X252" s="203"/>
      <c r="Y252" s="41"/>
    </row>
    <row r="253" spans="1:25" ht="15.75" hidden="1" thickBot="1">
      <c r="B253" s="92" t="s">
        <v>709</v>
      </c>
      <c r="C253" s="769" t="s">
        <v>304</v>
      </c>
      <c r="D253" s="770"/>
      <c r="E253" s="770"/>
      <c r="F253" s="399">
        <f>F254+F255+F256+F257+F258</f>
        <v>0</v>
      </c>
      <c r="G253" s="399">
        <f>G254+G255+G256+G257+G258</f>
        <v>0</v>
      </c>
      <c r="H253" s="575">
        <f>H254+H255+H256+H257+H258</f>
        <v>0</v>
      </c>
      <c r="I253" s="462">
        <f>I254+I255+I256+I257+I258</f>
        <v>0</v>
      </c>
      <c r="J253" s="94">
        <f t="shared" ref="J253:V253" si="75">J254+J255+J256+J257+J258</f>
        <v>0</v>
      </c>
      <c r="K253" s="95">
        <f t="shared" si="75"/>
        <v>0</v>
      </c>
      <c r="L253" s="95">
        <f t="shared" si="75"/>
        <v>0</v>
      </c>
      <c r="M253" s="95">
        <f t="shared" si="75"/>
        <v>0</v>
      </c>
      <c r="N253" s="98">
        <f t="shared" si="75"/>
        <v>0</v>
      </c>
      <c r="O253" s="550">
        <f t="shared" si="75"/>
        <v>0</v>
      </c>
      <c r="P253" s="539">
        <f t="shared" si="63"/>
        <v>0</v>
      </c>
      <c r="Q253" s="445">
        <f t="shared" si="75"/>
        <v>0</v>
      </c>
      <c r="R253" s="95">
        <f t="shared" si="75"/>
        <v>0</v>
      </c>
      <c r="S253" s="98">
        <f t="shared" si="75"/>
        <v>0</v>
      </c>
      <c r="T253" s="489">
        <f t="shared" si="75"/>
        <v>0</v>
      </c>
      <c r="U253" s="97">
        <f t="shared" si="75"/>
        <v>0</v>
      </c>
      <c r="V253" s="99">
        <f t="shared" si="75"/>
        <v>0</v>
      </c>
      <c r="X253" s="203"/>
      <c r="Y253" s="41"/>
    </row>
    <row r="254" spans="1:25" s="41" customFormat="1" ht="15.75" hidden="1" thickBot="1">
      <c r="A254" s="127" t="s">
        <v>305</v>
      </c>
      <c r="B254" s="196" t="s">
        <v>710</v>
      </c>
      <c r="C254" s="804" t="s">
        <v>385</v>
      </c>
      <c r="D254" s="805"/>
      <c r="E254" s="805"/>
      <c r="F254" s="401"/>
      <c r="G254" s="401"/>
      <c r="H254" s="577"/>
      <c r="I254" s="464">
        <f t="shared" ref="I254:I260" si="76">SUM(J254:V254)</f>
        <v>0</v>
      </c>
      <c r="J254" s="212"/>
      <c r="K254" s="213"/>
      <c r="L254" s="213"/>
      <c r="M254" s="213"/>
      <c r="N254" s="216"/>
      <c r="O254" s="556"/>
      <c r="P254" s="545">
        <f t="shared" si="63"/>
        <v>0</v>
      </c>
      <c r="Q254" s="451"/>
      <c r="R254" s="213"/>
      <c r="S254" s="216"/>
      <c r="T254" s="560"/>
      <c r="U254" s="215"/>
      <c r="V254" s="214"/>
      <c r="X254" s="203"/>
    </row>
    <row r="255" spans="1:25" s="41" customFormat="1" ht="15.75" hidden="1" thickBot="1">
      <c r="A255" s="127" t="s">
        <v>306</v>
      </c>
      <c r="B255" s="196" t="s">
        <v>711</v>
      </c>
      <c r="C255" s="804" t="s">
        <v>386</v>
      </c>
      <c r="D255" s="805"/>
      <c r="E255" s="805"/>
      <c r="F255" s="401"/>
      <c r="G255" s="401"/>
      <c r="H255" s="577"/>
      <c r="I255" s="464">
        <f t="shared" si="76"/>
        <v>0</v>
      </c>
      <c r="J255" s="212"/>
      <c r="K255" s="213"/>
      <c r="L255" s="213"/>
      <c r="M255" s="213"/>
      <c r="N255" s="216"/>
      <c r="O255" s="556"/>
      <c r="P255" s="545">
        <f t="shared" si="63"/>
        <v>0</v>
      </c>
      <c r="Q255" s="451"/>
      <c r="R255" s="213"/>
      <c r="S255" s="216"/>
      <c r="T255" s="560"/>
      <c r="U255" s="215"/>
      <c r="V255" s="214"/>
      <c r="X255" s="203"/>
    </row>
    <row r="256" spans="1:25" s="41" customFormat="1" ht="15.75" hidden="1" thickBot="1">
      <c r="A256" s="127" t="s">
        <v>307</v>
      </c>
      <c r="B256" s="196" t="s">
        <v>712</v>
      </c>
      <c r="C256" s="804" t="s">
        <v>308</v>
      </c>
      <c r="D256" s="805"/>
      <c r="E256" s="805"/>
      <c r="F256" s="401"/>
      <c r="G256" s="401"/>
      <c r="H256" s="577"/>
      <c r="I256" s="464">
        <f t="shared" si="76"/>
        <v>0</v>
      </c>
      <c r="J256" s="212"/>
      <c r="K256" s="213"/>
      <c r="L256" s="213"/>
      <c r="M256" s="213"/>
      <c r="N256" s="216"/>
      <c r="O256" s="556"/>
      <c r="P256" s="545">
        <f t="shared" si="63"/>
        <v>0</v>
      </c>
      <c r="Q256" s="451"/>
      <c r="R256" s="213"/>
      <c r="S256" s="216"/>
      <c r="T256" s="560"/>
      <c r="U256" s="215"/>
      <c r="V256" s="214"/>
      <c r="X256" s="203"/>
    </row>
    <row r="257" spans="1:25" s="41" customFormat="1" ht="15.75" hidden="1" thickBot="1">
      <c r="A257" s="127" t="s">
        <v>309</v>
      </c>
      <c r="B257" s="196" t="s">
        <v>713</v>
      </c>
      <c r="C257" s="804" t="s">
        <v>310</v>
      </c>
      <c r="D257" s="805"/>
      <c r="E257" s="805"/>
      <c r="F257" s="401"/>
      <c r="G257" s="401"/>
      <c r="H257" s="577"/>
      <c r="I257" s="464">
        <f t="shared" si="76"/>
        <v>0</v>
      </c>
      <c r="J257" s="212"/>
      <c r="K257" s="213"/>
      <c r="L257" s="213"/>
      <c r="M257" s="213"/>
      <c r="N257" s="216"/>
      <c r="O257" s="556"/>
      <c r="P257" s="545">
        <f t="shared" si="63"/>
        <v>0</v>
      </c>
      <c r="Q257" s="451"/>
      <c r="R257" s="213"/>
      <c r="S257" s="216"/>
      <c r="T257" s="560"/>
      <c r="U257" s="215"/>
      <c r="V257" s="214"/>
      <c r="X257" s="203"/>
    </row>
    <row r="258" spans="1:25" s="41" customFormat="1" ht="15.75" hidden="1" thickBot="1">
      <c r="A258" s="127" t="s">
        <v>311</v>
      </c>
      <c r="B258" s="196" t="s">
        <v>714</v>
      </c>
      <c r="C258" s="804" t="s">
        <v>387</v>
      </c>
      <c r="D258" s="805"/>
      <c r="E258" s="805"/>
      <c r="F258" s="401"/>
      <c r="G258" s="401"/>
      <c r="H258" s="577"/>
      <c r="I258" s="464">
        <f t="shared" si="76"/>
        <v>0</v>
      </c>
      <c r="J258" s="212"/>
      <c r="K258" s="213"/>
      <c r="L258" s="213"/>
      <c r="M258" s="213"/>
      <c r="N258" s="216"/>
      <c r="O258" s="556"/>
      <c r="P258" s="545">
        <f t="shared" si="63"/>
        <v>0</v>
      </c>
      <c r="Q258" s="451"/>
      <c r="R258" s="213"/>
      <c r="S258" s="216"/>
      <c r="T258" s="560"/>
      <c r="U258" s="215"/>
      <c r="V258" s="214"/>
      <c r="X258" s="203"/>
    </row>
    <row r="259" spans="1:25" ht="15.75" hidden="1" thickBot="1">
      <c r="A259" s="127" t="s">
        <v>313</v>
      </c>
      <c r="B259" s="92" t="s">
        <v>715</v>
      </c>
      <c r="C259" s="769" t="s">
        <v>312</v>
      </c>
      <c r="D259" s="770"/>
      <c r="E259" s="770"/>
      <c r="F259" s="399"/>
      <c r="G259" s="399"/>
      <c r="H259" s="575"/>
      <c r="I259" s="462">
        <f t="shared" si="76"/>
        <v>0</v>
      </c>
      <c r="J259" s="94"/>
      <c r="K259" s="95"/>
      <c r="L259" s="95"/>
      <c r="M259" s="95"/>
      <c r="N259" s="98"/>
      <c r="O259" s="550"/>
      <c r="P259" s="539">
        <f t="shared" ref="P259:P261" si="77">SUM(J259:O259)</f>
        <v>0</v>
      </c>
      <c r="Q259" s="445"/>
      <c r="R259" s="95"/>
      <c r="S259" s="98"/>
      <c r="T259" s="489"/>
      <c r="U259" s="97"/>
      <c r="V259" s="99"/>
      <c r="X259" s="203"/>
      <c r="Y259" s="41"/>
    </row>
    <row r="260" spans="1:25" ht="15.75" hidden="1" thickBot="1">
      <c r="A260" s="127" t="s">
        <v>902</v>
      </c>
      <c r="B260" s="92" t="s">
        <v>903</v>
      </c>
      <c r="C260" s="769" t="s">
        <v>904</v>
      </c>
      <c r="D260" s="770"/>
      <c r="E260" s="770"/>
      <c r="F260" s="399"/>
      <c r="G260" s="399"/>
      <c r="H260" s="575"/>
      <c r="I260" s="462">
        <f t="shared" si="76"/>
        <v>0</v>
      </c>
      <c r="J260" s="94"/>
      <c r="K260" s="95"/>
      <c r="L260" s="95"/>
      <c r="M260" s="95"/>
      <c r="N260" s="98"/>
      <c r="O260" s="550"/>
      <c r="P260" s="539">
        <f t="shared" si="77"/>
        <v>0</v>
      </c>
      <c r="Q260" s="445"/>
      <c r="R260" s="95"/>
      <c r="S260" s="98"/>
      <c r="T260" s="489"/>
      <c r="U260" s="97"/>
      <c r="V260" s="99"/>
      <c r="X260" s="203"/>
      <c r="Y260" s="41"/>
    </row>
    <row r="261" spans="1:25" ht="15.75" thickBot="1">
      <c r="B261" s="806" t="s">
        <v>314</v>
      </c>
      <c r="C261" s="807"/>
      <c r="D261" s="807"/>
      <c r="E261" s="807"/>
      <c r="F261" s="396">
        <f t="shared" ref="F261:O261" si="78">F5+F24+F32+F65+F81+F153+F163+F168+F231</f>
        <v>3391874</v>
      </c>
      <c r="G261" s="396">
        <f t="shared" ref="G261" si="79">G5+G24+G32+G65+G81+G153+G163+G168+G231</f>
        <v>3423061</v>
      </c>
      <c r="H261" s="572">
        <f t="shared" si="78"/>
        <v>4005050</v>
      </c>
      <c r="I261" s="459">
        <f t="shared" si="78"/>
        <v>4215050</v>
      </c>
      <c r="J261" s="86">
        <f t="shared" si="78"/>
        <v>148638</v>
      </c>
      <c r="K261" s="87">
        <f t="shared" si="78"/>
        <v>613918</v>
      </c>
      <c r="L261" s="87">
        <f t="shared" si="78"/>
        <v>357372</v>
      </c>
      <c r="M261" s="87">
        <f t="shared" si="78"/>
        <v>174992</v>
      </c>
      <c r="N261" s="90">
        <f t="shared" si="78"/>
        <v>62999</v>
      </c>
      <c r="O261" s="547">
        <f t="shared" si="78"/>
        <v>295010</v>
      </c>
      <c r="P261" s="536">
        <f t="shared" si="77"/>
        <v>1652929</v>
      </c>
      <c r="Q261" s="442">
        <f t="shared" ref="Q261:V261" si="80">Q5+Q24+Q32+Q65+Q81+Q153+Q163+Q168+Q231</f>
        <v>490155</v>
      </c>
      <c r="R261" s="87">
        <f t="shared" si="80"/>
        <v>277133</v>
      </c>
      <c r="S261" s="90">
        <f t="shared" si="80"/>
        <v>303593</v>
      </c>
      <c r="T261" s="486">
        <f t="shared" si="80"/>
        <v>747140</v>
      </c>
      <c r="U261" s="89">
        <f t="shared" si="80"/>
        <v>421238</v>
      </c>
      <c r="V261" s="91">
        <f t="shared" si="80"/>
        <v>322862</v>
      </c>
      <c r="X261" s="203"/>
      <c r="Y261" s="41"/>
    </row>
    <row r="262" spans="1:25">
      <c r="B262" s="22"/>
      <c r="C262" s="23"/>
      <c r="D262" s="23"/>
      <c r="E262" s="24"/>
      <c r="F262" s="24"/>
      <c r="G262" s="24"/>
      <c r="H262" s="24"/>
      <c r="I262" s="2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5">
      <c r="B263" s="25"/>
      <c r="C263" s="26"/>
      <c r="D263" s="26"/>
      <c r="E263" s="24"/>
      <c r="F263" s="24"/>
      <c r="G263" s="24"/>
      <c r="H263" s="24"/>
      <c r="I263" s="3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5">
      <c r="B264" s="27"/>
      <c r="C264" s="24"/>
      <c r="D264" s="24"/>
      <c r="E264" s="28"/>
      <c r="F264" s="28"/>
      <c r="G264" s="28"/>
      <c r="H264" s="28"/>
      <c r="I264" s="28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5">
      <c r="B265" s="27"/>
      <c r="C265" s="24"/>
      <c r="D265" s="24"/>
      <c r="E265" s="28"/>
      <c r="F265" s="28"/>
      <c r="G265" s="28"/>
      <c r="H265" s="28"/>
      <c r="I265" s="49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5">
      <c r="B266" s="27"/>
      <c r="C266" s="24"/>
      <c r="D266" s="24"/>
      <c r="E266" s="28"/>
      <c r="F266" s="28"/>
      <c r="G266" s="28"/>
      <c r="H266" s="28"/>
      <c r="I266" s="28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5">
      <c r="B270" s="27"/>
      <c r="C270" s="28"/>
      <c r="D270" s="28"/>
      <c r="E270" s="24"/>
      <c r="F270" s="24"/>
      <c r="G270" s="24"/>
      <c r="H270" s="24"/>
      <c r="I270" s="2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5">
      <c r="B271" s="27"/>
      <c r="C271" s="28"/>
      <c r="D271" s="28"/>
      <c r="E271" s="24"/>
      <c r="F271" s="24"/>
      <c r="G271" s="24"/>
      <c r="H271" s="24"/>
      <c r="I271" s="2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5">
      <c r="B272" s="27"/>
      <c r="C272" s="28"/>
      <c r="D272" s="28"/>
      <c r="E272" s="24"/>
      <c r="F272" s="24"/>
      <c r="G272" s="24"/>
      <c r="H272" s="24"/>
      <c r="I272" s="2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8"/>
      <c r="D283" s="28"/>
      <c r="E283" s="24"/>
      <c r="F283" s="24"/>
      <c r="G283" s="24"/>
      <c r="H283" s="24"/>
      <c r="I283" s="2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8"/>
      <c r="D294" s="28"/>
      <c r="E294" s="24"/>
      <c r="F294" s="24"/>
      <c r="G294" s="24"/>
      <c r="H294" s="24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9"/>
      <c r="C305" s="23"/>
      <c r="D305" s="23"/>
      <c r="E305" s="24"/>
      <c r="F305" s="24"/>
      <c r="G305" s="24"/>
      <c r="H305" s="24"/>
      <c r="I305" s="2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8"/>
      <c r="D306" s="28"/>
      <c r="E306" s="24"/>
      <c r="F306" s="24"/>
      <c r="G306" s="24"/>
      <c r="H306" s="24"/>
      <c r="I306" s="2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8"/>
      <c r="D307" s="28"/>
      <c r="E307" s="24"/>
      <c r="F307" s="24"/>
      <c r="G307" s="24"/>
      <c r="H307" s="24"/>
      <c r="I307" s="2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8"/>
      <c r="D308" s="28"/>
      <c r="E308" s="24"/>
      <c r="F308" s="24"/>
      <c r="G308" s="24"/>
      <c r="H308" s="24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>
      <c r="A319" s="129"/>
      <c r="B319" s="27"/>
      <c r="C319" s="28"/>
      <c r="D319" s="28"/>
      <c r="E319" s="24"/>
      <c r="F319" s="24"/>
      <c r="G319" s="24"/>
      <c r="H319" s="24"/>
      <c r="I319" s="2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>
      <c r="A323" s="129"/>
      <c r="B323" s="27"/>
      <c r="C323" s="24"/>
      <c r="D323" s="24"/>
      <c r="E323" s="28"/>
      <c r="F323" s="28"/>
      <c r="G323" s="28"/>
      <c r="H323" s="28"/>
      <c r="I323" s="28"/>
    </row>
    <row r="324" spans="1:22">
      <c r="B324" s="27"/>
      <c r="C324" s="24"/>
      <c r="D324" s="24"/>
      <c r="E324" s="28"/>
      <c r="F324" s="28"/>
      <c r="G324" s="28"/>
      <c r="H324" s="28"/>
      <c r="I324" s="2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</row>
    <row r="325" spans="1:22" s="12" customFormat="1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8"/>
      <c r="D330" s="28"/>
      <c r="E330" s="24"/>
      <c r="F330" s="24"/>
      <c r="G330" s="24"/>
      <c r="H330" s="24"/>
      <c r="I330" s="24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 s="12" customFormat="1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2" s="12" customFormat="1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2" s="12" customFormat="1">
      <c r="A338" s="130"/>
      <c r="B338" s="27"/>
      <c r="C338" s="24"/>
      <c r="D338" s="24"/>
      <c r="E338" s="28"/>
      <c r="F338" s="28"/>
      <c r="G338" s="28"/>
      <c r="H338" s="28"/>
      <c r="I338" s="28"/>
    </row>
    <row r="339" spans="1:22" s="12" customFormat="1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2" s="12" customFormat="1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2">
      <c r="B341" s="29"/>
      <c r="C341" s="23"/>
      <c r="D341" s="23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30"/>
      <c r="C342" s="26"/>
      <c r="D342" s="26"/>
      <c r="E342" s="24"/>
      <c r="F342" s="24"/>
      <c r="G342" s="24"/>
      <c r="H342" s="24"/>
      <c r="I342" s="2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4"/>
      <c r="D343" s="24"/>
      <c r="E343" s="28"/>
      <c r="F343" s="28"/>
      <c r="G343" s="28"/>
      <c r="H343" s="28"/>
      <c r="I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</row>
    <row r="344" spans="1:22">
      <c r="B344" s="27"/>
      <c r="C344" s="28"/>
      <c r="D344" s="28"/>
      <c r="E344" s="24"/>
      <c r="F344" s="24"/>
      <c r="G344" s="24"/>
      <c r="H344" s="24"/>
      <c r="I344" s="24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</row>
    <row r="346" spans="1:22">
      <c r="B346" s="27"/>
      <c r="C346" s="24"/>
      <c r="D346" s="24"/>
      <c r="E346" s="28"/>
      <c r="F346" s="28"/>
      <c r="G346" s="28"/>
      <c r="H346" s="28"/>
      <c r="I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</row>
    <row r="347" spans="1:22">
      <c r="B347" s="27"/>
      <c r="C347" s="24"/>
      <c r="D347" s="24"/>
      <c r="E347" s="28"/>
      <c r="F347" s="28"/>
      <c r="G347" s="28"/>
      <c r="H347" s="28"/>
      <c r="I347" s="2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</row>
    <row r="348" spans="1:22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</row>
    <row r="349" spans="1:22">
      <c r="B349" s="27"/>
      <c r="C349" s="28"/>
      <c r="D349" s="28"/>
      <c r="E349" s="24"/>
      <c r="F349" s="24"/>
      <c r="G349" s="24"/>
      <c r="H349" s="24"/>
      <c r="I349" s="2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B351" s="27"/>
      <c r="C351" s="24"/>
      <c r="D351" s="24"/>
      <c r="E351" s="28"/>
      <c r="F351" s="28"/>
      <c r="G351" s="28"/>
      <c r="H351" s="28"/>
      <c r="I351" s="28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B352" s="27"/>
      <c r="C352" s="28"/>
      <c r="D352" s="28"/>
      <c r="E352" s="24"/>
      <c r="F352" s="24"/>
      <c r="G352" s="24"/>
      <c r="H352" s="24"/>
      <c r="I352" s="2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B353" s="27"/>
      <c r="C353" s="28"/>
      <c r="D353" s="28"/>
      <c r="E353" s="24"/>
      <c r="F353" s="24"/>
      <c r="G353" s="24"/>
      <c r="H353" s="24"/>
      <c r="I353" s="2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9"/>
      <c r="C368" s="23"/>
      <c r="D368" s="23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8"/>
      <c r="D369" s="28"/>
      <c r="E369" s="24"/>
      <c r="F369" s="24"/>
      <c r="G369" s="24"/>
      <c r="H369" s="24"/>
      <c r="I369" s="2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8"/>
      <c r="D370" s="28"/>
      <c r="E370" s="24"/>
      <c r="F370" s="24"/>
      <c r="G370" s="24"/>
      <c r="H370" s="24"/>
      <c r="I370" s="2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8"/>
      <c r="D374" s="28"/>
      <c r="E374" s="24"/>
      <c r="F374" s="24"/>
      <c r="G374" s="24"/>
      <c r="H374" s="24"/>
      <c r="I374" s="2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4"/>
      <c r="D382" s="24"/>
      <c r="E382" s="28"/>
      <c r="F382" s="28"/>
      <c r="G382" s="28"/>
      <c r="H382" s="28"/>
      <c r="I382" s="28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8"/>
      <c r="D385" s="28"/>
      <c r="E385" s="24"/>
      <c r="F385" s="24"/>
      <c r="G385" s="24"/>
      <c r="H385" s="24"/>
      <c r="I385" s="2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8"/>
      <c r="D386" s="28"/>
      <c r="E386" s="24"/>
      <c r="F386" s="24"/>
      <c r="G386" s="24"/>
      <c r="H386" s="24"/>
      <c r="I386" s="2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8"/>
      <c r="D388" s="28"/>
      <c r="E388" s="24"/>
      <c r="F388" s="24"/>
      <c r="G388" s="24"/>
      <c r="H388" s="24"/>
      <c r="I388" s="2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4"/>
      <c r="D394" s="24"/>
      <c r="E394" s="28"/>
      <c r="F394" s="28"/>
      <c r="G394" s="28"/>
      <c r="H394" s="28"/>
      <c r="I394" s="28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9"/>
      <c r="C404" s="23"/>
      <c r="D404" s="23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8"/>
      <c r="D406" s="28"/>
      <c r="E406" s="24"/>
      <c r="F406" s="24"/>
      <c r="G406" s="24"/>
      <c r="H406" s="24"/>
      <c r="I406" s="2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4"/>
      <c r="D411" s="24"/>
      <c r="E411" s="28"/>
      <c r="F411" s="28"/>
      <c r="G411" s="28"/>
      <c r="H411" s="28"/>
      <c r="I411" s="28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4"/>
      <c r="D412" s="24"/>
      <c r="E412" s="28"/>
      <c r="F412" s="28"/>
      <c r="G412" s="28"/>
      <c r="H412" s="28"/>
      <c r="I412" s="28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9"/>
      <c r="C414" s="23"/>
      <c r="D414" s="23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8"/>
      <c r="D415" s="28"/>
      <c r="E415" s="24"/>
      <c r="F415" s="24"/>
      <c r="G415" s="24"/>
      <c r="H415" s="24"/>
      <c r="I415" s="2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8"/>
      <c r="D416" s="28"/>
      <c r="E416" s="24"/>
      <c r="F416" s="24"/>
      <c r="G416" s="24"/>
      <c r="H416" s="24"/>
      <c r="I416" s="2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8"/>
      <c r="D428" s="28"/>
      <c r="E428" s="24"/>
      <c r="F428" s="24"/>
      <c r="G428" s="24"/>
      <c r="H428" s="24"/>
      <c r="I428" s="2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9"/>
      <c r="C440" s="23"/>
      <c r="D440" s="23"/>
      <c r="E440" s="24"/>
      <c r="F440" s="24"/>
      <c r="G440" s="24"/>
      <c r="H440" s="24"/>
      <c r="I440" s="2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8"/>
      <c r="D441" s="28"/>
      <c r="E441" s="24"/>
      <c r="F441" s="24"/>
      <c r="G441" s="24"/>
      <c r="H441" s="24"/>
      <c r="I441" s="2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8"/>
      <c r="D442" s="28"/>
      <c r="E442" s="24"/>
      <c r="F442" s="24"/>
      <c r="G442" s="24"/>
      <c r="H442" s="24"/>
      <c r="I442" s="2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8"/>
      <c r="D443" s="28"/>
      <c r="E443" s="24"/>
      <c r="F443" s="24"/>
      <c r="G443" s="24"/>
      <c r="H443" s="24"/>
      <c r="I443" s="2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8"/>
      <c r="D444" s="28"/>
      <c r="E444" s="24"/>
      <c r="F444" s="24"/>
      <c r="G444" s="24"/>
      <c r="H444" s="24"/>
      <c r="I444" s="2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8"/>
      <c r="D454" s="28"/>
      <c r="E454" s="24"/>
      <c r="F454" s="24"/>
      <c r="G454" s="24"/>
      <c r="H454" s="24"/>
      <c r="I454" s="2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29"/>
      <c r="C466" s="23"/>
      <c r="D466" s="23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32"/>
      <c r="C467" s="33"/>
      <c r="D467" s="33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34"/>
      <c r="C468" s="35"/>
      <c r="D468" s="35"/>
      <c r="E468" s="36"/>
      <c r="F468" s="36"/>
      <c r="G468" s="36"/>
      <c r="H468" s="36"/>
      <c r="I468" s="36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>
      <c r="A469" s="129"/>
      <c r="B469" s="19"/>
      <c r="C469" s="37"/>
      <c r="D469" s="37"/>
      <c r="E469" s="24"/>
      <c r="F469" s="24"/>
      <c r="G469" s="24"/>
      <c r="H469" s="24"/>
      <c r="I469" s="2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>
      <c r="A470" s="129"/>
      <c r="B470" s="19"/>
      <c r="C470" s="37"/>
      <c r="D470" s="37"/>
      <c r="E470" s="24"/>
      <c r="F470" s="24"/>
      <c r="G470" s="24"/>
      <c r="H470" s="24"/>
      <c r="I470" s="2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>
      <c r="A471" s="129"/>
      <c r="B471" s="19"/>
      <c r="C471" s="37"/>
      <c r="D471" s="37"/>
      <c r="E471" s="24"/>
      <c r="F471" s="24"/>
      <c r="G471" s="24"/>
      <c r="H471" s="24"/>
      <c r="I471" s="2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>
      <c r="A472" s="129"/>
      <c r="B472" s="34"/>
      <c r="C472" s="35"/>
      <c r="D472" s="35"/>
      <c r="E472" s="36"/>
      <c r="F472" s="36"/>
      <c r="G472" s="36"/>
      <c r="H472" s="36"/>
      <c r="I472" s="36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>
      <c r="A473" s="129"/>
      <c r="B473" s="19"/>
      <c r="C473" s="37"/>
      <c r="D473" s="37"/>
      <c r="E473" s="24"/>
      <c r="F473" s="24"/>
      <c r="G473" s="24"/>
      <c r="H473" s="24"/>
      <c r="I473" s="2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2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2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2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2">
      <c r="A478" s="129"/>
      <c r="B478" s="19"/>
      <c r="C478" s="24"/>
      <c r="D478" s="24"/>
      <c r="E478" s="37"/>
      <c r="F478" s="37"/>
      <c r="G478" s="37"/>
      <c r="H478" s="37"/>
      <c r="I478" s="37"/>
    </row>
    <row r="479" spans="1:22">
      <c r="A479" s="129"/>
      <c r="B479" s="19"/>
      <c r="C479" s="24"/>
      <c r="D479" s="24"/>
      <c r="E479" s="37"/>
      <c r="F479" s="37"/>
      <c r="G479" s="37"/>
      <c r="H479" s="37"/>
      <c r="I479" s="37"/>
    </row>
    <row r="480" spans="1:22">
      <c r="A480" s="129"/>
      <c r="B480" s="34"/>
      <c r="C480" s="35"/>
      <c r="D480" s="35"/>
      <c r="E480" s="36"/>
      <c r="F480" s="36"/>
      <c r="G480" s="36"/>
      <c r="H480" s="36"/>
      <c r="I480" s="36"/>
    </row>
    <row r="481" spans="1:22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2">
      <c r="A482" s="129"/>
      <c r="B482" s="19"/>
      <c r="C482" s="37"/>
      <c r="D482" s="37"/>
      <c r="E482" s="24"/>
      <c r="F482" s="24"/>
      <c r="G482" s="24"/>
      <c r="H482" s="24"/>
      <c r="I482" s="24"/>
    </row>
    <row r="483" spans="1:22">
      <c r="A483" s="129"/>
      <c r="B483" s="19"/>
      <c r="C483" s="37"/>
      <c r="D483" s="37"/>
      <c r="E483" s="24"/>
      <c r="F483" s="24"/>
      <c r="G483" s="24"/>
      <c r="H483" s="24"/>
      <c r="I483" s="24"/>
    </row>
    <row r="484" spans="1:22">
      <c r="B484" s="19"/>
      <c r="C484" s="37"/>
      <c r="D484" s="37"/>
      <c r="E484" s="24"/>
      <c r="F484" s="24"/>
      <c r="G484" s="24"/>
      <c r="H484" s="24"/>
      <c r="I484" s="24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32"/>
      <c r="C486" s="33"/>
      <c r="D486" s="33"/>
      <c r="E486" s="24"/>
      <c r="F486" s="24"/>
      <c r="G486" s="24"/>
      <c r="H486" s="24"/>
      <c r="I486" s="24"/>
    </row>
    <row r="487" spans="1:22" s="12" customFormat="1">
      <c r="A487" s="130"/>
      <c r="B487" s="19"/>
      <c r="C487" s="37"/>
      <c r="D487" s="37"/>
      <c r="E487" s="24"/>
      <c r="F487" s="24"/>
      <c r="G487" s="24"/>
      <c r="H487" s="24"/>
      <c r="I487" s="24"/>
    </row>
    <row r="488" spans="1:22" s="12" customFormat="1">
      <c r="A488" s="130"/>
      <c r="B488" s="19"/>
      <c r="C488" s="37"/>
      <c r="D488" s="37"/>
      <c r="E488" s="24"/>
      <c r="F488" s="24"/>
      <c r="G488" s="24"/>
      <c r="H488" s="24"/>
      <c r="I488" s="24"/>
    </row>
    <row r="489" spans="1:22" s="12" customFormat="1">
      <c r="A489" s="130"/>
      <c r="B489" s="19"/>
      <c r="C489" s="37"/>
      <c r="D489" s="37"/>
      <c r="E489" s="24"/>
      <c r="F489" s="24"/>
      <c r="G489" s="24"/>
      <c r="H489" s="24"/>
      <c r="I489" s="24"/>
    </row>
    <row r="490" spans="1:22" s="12" customFormat="1">
      <c r="A490" s="130"/>
      <c r="B490" s="19"/>
      <c r="C490" s="37"/>
      <c r="D490" s="37"/>
      <c r="E490" s="24"/>
      <c r="F490" s="24"/>
      <c r="G490" s="24"/>
      <c r="H490" s="24"/>
      <c r="I490" s="24"/>
    </row>
    <row r="491" spans="1:22" s="12" customFormat="1">
      <c r="A491" s="130"/>
      <c r="B491" s="19"/>
      <c r="C491" s="37"/>
      <c r="D491" s="37"/>
      <c r="E491" s="24"/>
      <c r="F491" s="24"/>
      <c r="G491" s="24"/>
      <c r="H491" s="24"/>
      <c r="I491" s="24"/>
    </row>
    <row r="492" spans="1:22" s="12" customFormat="1">
      <c r="A492" s="130"/>
      <c r="B492" s="19"/>
      <c r="C492" s="37"/>
      <c r="D492" s="37"/>
      <c r="E492" s="24"/>
      <c r="F492" s="24"/>
      <c r="G492" s="24"/>
      <c r="H492" s="24"/>
      <c r="I492" s="24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</sheetData>
  <mergeCells count="243"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J3:S3"/>
    <mergeCell ref="T3:V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E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" sqref="F3"/>
    </sheetView>
  </sheetViews>
  <sheetFormatPr defaultColWidth="9" defaultRowHeight="15"/>
  <cols>
    <col min="1" max="1" width="2.7109375" style="138" customWidth="1"/>
    <col min="2" max="2" width="11.5703125" style="139" customWidth="1"/>
    <col min="3" max="6" width="12.42578125" style="139" bestFit="1" customWidth="1"/>
    <col min="7" max="7" width="12.5703125" style="138" bestFit="1" customWidth="1"/>
    <col min="8" max="8" width="9.7109375" style="138" bestFit="1" customWidth="1"/>
    <col min="9" max="9" width="11.85546875" style="138" bestFit="1" customWidth="1"/>
    <col min="10" max="10" width="12.5703125" style="138" customWidth="1"/>
    <col min="11" max="11" width="13" style="138" bestFit="1" customWidth="1"/>
    <col min="12" max="12" width="11.42578125" style="138" bestFit="1" customWidth="1"/>
    <col min="13" max="13" width="12.5703125" style="138" bestFit="1" customWidth="1"/>
    <col min="14" max="15" width="11.42578125" style="138" bestFit="1" customWidth="1"/>
    <col min="16" max="16" width="10.140625" style="138" bestFit="1" customWidth="1"/>
    <col min="17" max="17" width="12.5703125" style="138" bestFit="1" customWidth="1"/>
    <col min="18" max="18" width="9.28515625" style="138" bestFit="1" customWidth="1"/>
    <col min="19" max="19" width="11.42578125" style="138" bestFit="1" customWidth="1"/>
    <col min="20" max="20" width="12.5703125" style="138" bestFit="1" customWidth="1"/>
    <col min="21" max="22" width="9.7109375" style="138" bestFit="1" customWidth="1"/>
    <col min="23" max="27" width="11.42578125" style="138" bestFit="1" customWidth="1"/>
    <col min="28" max="28" width="10" style="138" bestFit="1" customWidth="1"/>
    <col min="29" max="29" width="14.5703125" style="138" customWidth="1"/>
    <col min="30" max="30" width="11.42578125" style="138" bestFit="1" customWidth="1"/>
    <col min="31" max="31" width="11.85546875" style="138" bestFit="1" customWidth="1"/>
    <col min="32" max="32" width="9" style="138"/>
    <col min="33" max="33" width="13.140625" style="138" bestFit="1" customWidth="1"/>
    <col min="34" max="16384" width="9" style="138"/>
  </cols>
  <sheetData>
    <row r="1" spans="1:31" ht="15.75" thickBot="1">
      <c r="AE1" s="221" t="s">
        <v>827</v>
      </c>
    </row>
    <row r="2" spans="1:31" ht="64.5" thickBot="1">
      <c r="A2" s="731" t="s">
        <v>0</v>
      </c>
      <c r="B2" s="732"/>
      <c r="C2" s="513" t="s">
        <v>1091</v>
      </c>
      <c r="D2" s="513" t="s">
        <v>1106</v>
      </c>
      <c r="E2" s="513" t="s">
        <v>1115</v>
      </c>
      <c r="F2" s="507" t="s">
        <v>1125</v>
      </c>
      <c r="G2" s="286" t="s">
        <v>839</v>
      </c>
      <c r="H2" s="287" t="s">
        <v>840</v>
      </c>
      <c r="I2" s="287" t="s">
        <v>841</v>
      </c>
      <c r="J2" s="287" t="s">
        <v>1102</v>
      </c>
      <c r="K2" s="287" t="s">
        <v>855</v>
      </c>
      <c r="L2" s="287" t="s">
        <v>1097</v>
      </c>
      <c r="M2" s="287" t="s">
        <v>856</v>
      </c>
      <c r="N2" s="287" t="s">
        <v>1005</v>
      </c>
      <c r="O2" s="287" t="s">
        <v>842</v>
      </c>
      <c r="P2" s="287" t="s">
        <v>971</v>
      </c>
      <c r="Q2" s="287" t="s">
        <v>976</v>
      </c>
      <c r="R2" s="287" t="s">
        <v>1086</v>
      </c>
      <c r="S2" s="287" t="s">
        <v>843</v>
      </c>
      <c r="T2" s="287" t="s">
        <v>865</v>
      </c>
      <c r="U2" s="287" t="s">
        <v>972</v>
      </c>
      <c r="V2" s="287" t="s">
        <v>973</v>
      </c>
      <c r="W2" s="287" t="s">
        <v>974</v>
      </c>
      <c r="X2" s="287" t="s">
        <v>844</v>
      </c>
      <c r="Y2" s="287" t="s">
        <v>845</v>
      </c>
      <c r="Z2" s="287" t="s">
        <v>846</v>
      </c>
      <c r="AA2" s="287" t="s">
        <v>967</v>
      </c>
      <c r="AB2" s="287" t="s">
        <v>850</v>
      </c>
      <c r="AC2" s="288" t="s">
        <v>1066</v>
      </c>
      <c r="AD2" s="288" t="s">
        <v>851</v>
      </c>
      <c r="AE2" s="289" t="s">
        <v>852</v>
      </c>
    </row>
    <row r="3" spans="1:31" ht="25.5">
      <c r="A3" s="676" t="s">
        <v>847</v>
      </c>
      <c r="B3" s="217" t="s">
        <v>44</v>
      </c>
      <c r="C3" s="514">
        <v>206071954.59999999</v>
      </c>
      <c r="D3" s="514">
        <f>Bevételek!G5+Bevételek!G99+Bevételek!G134+Bevételek!G195</f>
        <v>219385341.69999999</v>
      </c>
      <c r="E3" s="514">
        <f>Bevételek!H5+Bevételek!H99+Bevételek!H134+Bevételek!H195</f>
        <v>223042474</v>
      </c>
      <c r="F3" s="508">
        <f>SUM(G3:AE3)</f>
        <v>246320209</v>
      </c>
      <c r="G3" s="223">
        <f>(Bevételek!J5+Bevételek!J99+Bevételek!J134+Bevételek!J195)</f>
        <v>6732146</v>
      </c>
      <c r="H3" s="177">
        <f>(Bevételek!K5+Bevételek!K99+Bevételek!K134+Bevételek!K195)</f>
        <v>12000</v>
      </c>
      <c r="I3" s="177">
        <f>(Bevételek!L5+Bevételek!L99+Bevételek!L134+Bevételek!L195)</f>
        <v>19576588</v>
      </c>
      <c r="J3" s="177"/>
      <c r="K3" s="177">
        <f>(Bevételek!M5+Bevételek!M99+Bevételek!M134+Bevételek!M195)</f>
        <v>139702026</v>
      </c>
      <c r="L3" s="177"/>
      <c r="M3" s="177">
        <f>(Bevételek!N5+Bevételek!N99+Bevételek!N134+Bevételek!N195)</f>
        <v>0</v>
      </c>
      <c r="N3" s="177"/>
      <c r="O3" s="177"/>
      <c r="P3" s="177">
        <f>(Bevételek!O5+Bevételek!O99+Bevételek!O134+Bevételek!O195)</f>
        <v>45000</v>
      </c>
      <c r="Q3" s="177"/>
      <c r="R3" s="177"/>
      <c r="S3" s="177"/>
      <c r="T3" s="177"/>
      <c r="U3" s="177">
        <f>(Bevételek!P5+Bevételek!P99+Bevételek!P134+Bevételek!P195)</f>
        <v>239692</v>
      </c>
      <c r="V3" s="177">
        <f>(Bevételek!Q5+Bevételek!Q99+Bevételek!Q134+Bevételek!Q195)</f>
        <v>366427</v>
      </c>
      <c r="W3" s="177">
        <f>(Bevételek!R5+Bevételek!R99+Bevételek!R134+Bevételek!R195)</f>
        <v>4546300</v>
      </c>
      <c r="X3" s="177">
        <f>(Bevételek!S5+Bevételek!S99+Bevételek!S134+Bevételek!S195)</f>
        <v>4867720</v>
      </c>
      <c r="Y3" s="177">
        <f>(Bevételek!T5+Bevételek!T99+Bevételek!T134+Bevételek!T195)</f>
        <v>8515</v>
      </c>
      <c r="Z3" s="177">
        <f>(Bevételek!U5+Bevételek!U99+Bevételek!U134+Bevételek!U195)</f>
        <v>298000</v>
      </c>
      <c r="AA3" s="177">
        <f>Bevételek!W195</f>
        <v>0</v>
      </c>
      <c r="AB3" s="177"/>
      <c r="AC3" s="178"/>
      <c r="AD3" s="178"/>
      <c r="AE3" s="179">
        <f>(Bevételek!X5+Bevételek!X99+Bevételek!X134+Bevételek!X195)</f>
        <v>69925795</v>
      </c>
    </row>
    <row r="4" spans="1:31" s="140" customFormat="1" ht="25.5">
      <c r="A4" s="677"/>
      <c r="B4" s="218" t="s">
        <v>59</v>
      </c>
      <c r="C4" s="515">
        <v>18000000</v>
      </c>
      <c r="D4" s="515">
        <f>Bevételek!G63+Bevételek!G185+Bevételek!G221</f>
        <v>18000000</v>
      </c>
      <c r="E4" s="515">
        <f>Bevételek!H63+Bevételek!H185+Bevételek!H221</f>
        <v>24011000</v>
      </c>
      <c r="F4" s="509">
        <f t="shared" ref="F4:F6" si="0">SUM(G4:AE4)</f>
        <v>57539946</v>
      </c>
      <c r="G4" s="224">
        <f>(Bevételek!J63+Bevételek!J185+Bevételek!J221)</f>
        <v>0</v>
      </c>
      <c r="H4" s="180">
        <f>(Bevételek!K63+Bevételek!K185+Bevételek!K221)</f>
        <v>0</v>
      </c>
      <c r="I4" s="180">
        <f>(Bevételek!L63+Bevételek!L185+Bevételek!L221)</f>
        <v>24011000</v>
      </c>
      <c r="J4" s="180"/>
      <c r="K4" s="180">
        <f>(Bevételek!M63+Bevételek!M185+Bevételek!M221)</f>
        <v>33528946</v>
      </c>
      <c r="L4" s="180"/>
      <c r="M4" s="180">
        <f>(Bevételek!N63+Bevételek!N185+Bevételek!N221)</f>
        <v>0</v>
      </c>
      <c r="N4" s="180"/>
      <c r="O4" s="180"/>
      <c r="P4" s="180">
        <f>(Bevételek!O63+Bevételek!O185+Bevételek!O221)</f>
        <v>0</v>
      </c>
      <c r="Q4" s="180"/>
      <c r="R4" s="180"/>
      <c r="S4" s="180"/>
      <c r="T4" s="180"/>
      <c r="U4" s="180">
        <f>(Bevételek!P63+Bevételek!P185+Bevételek!P221)</f>
        <v>0</v>
      </c>
      <c r="V4" s="180">
        <f>(Bevételek!Q63+Bevételek!Q185+Bevételek!Q221)</f>
        <v>0</v>
      </c>
      <c r="W4" s="180">
        <f>(Bevételek!R63+Bevételek!R185+Bevételek!R221)</f>
        <v>0</v>
      </c>
      <c r="X4" s="180">
        <f>(Bevételek!S63+Bevételek!S185+Bevételek!S221)</f>
        <v>0</v>
      </c>
      <c r="Y4" s="180">
        <f>(Bevételek!T63+Bevételek!T185+Bevételek!T221)</f>
        <v>0</v>
      </c>
      <c r="Z4" s="180">
        <f>(Bevételek!U63+Bevételek!U185+Bevételek!U221)</f>
        <v>0</v>
      </c>
      <c r="AA4" s="180"/>
      <c r="AB4" s="180"/>
      <c r="AC4" s="181"/>
      <c r="AD4" s="181"/>
      <c r="AE4" s="182">
        <f>(Bevételek!X63+Bevételek!X185+Bevételek!X221)</f>
        <v>0</v>
      </c>
    </row>
    <row r="5" spans="1:31" ht="25.5">
      <c r="A5" s="677"/>
      <c r="B5" s="218" t="s">
        <v>570</v>
      </c>
      <c r="C5" s="515">
        <v>53070454</v>
      </c>
      <c r="D5" s="515">
        <f>Bevételek!G262</f>
        <v>49360482</v>
      </c>
      <c r="E5" s="515">
        <f>Bevételek!H262</f>
        <v>49360482</v>
      </c>
      <c r="F5" s="509">
        <f t="shared" si="0"/>
        <v>49360482</v>
      </c>
      <c r="G5" s="224">
        <f>Bevételek!J261</f>
        <v>0</v>
      </c>
      <c r="H5" s="180">
        <f>Bevételek!K261</f>
        <v>0</v>
      </c>
      <c r="I5" s="180">
        <f>Bevételek!L261</f>
        <v>0</v>
      </c>
      <c r="J5" s="180"/>
      <c r="K5" s="180">
        <f>Bevételek!M261</f>
        <v>0</v>
      </c>
      <c r="L5" s="180"/>
      <c r="M5" s="180">
        <f>Bevételek!N261</f>
        <v>49360482</v>
      </c>
      <c r="N5" s="180"/>
      <c r="O5" s="180"/>
      <c r="P5" s="180">
        <f>Bevételek!O261</f>
        <v>0</v>
      </c>
      <c r="Q5" s="180"/>
      <c r="R5" s="180"/>
      <c r="S5" s="180"/>
      <c r="T5" s="180"/>
      <c r="U5" s="180">
        <f>Bevételek!P261</f>
        <v>0</v>
      </c>
      <c r="V5" s="180">
        <f>Bevételek!Q261</f>
        <v>0</v>
      </c>
      <c r="W5" s="180">
        <f>Bevételek!R261</f>
        <v>0</v>
      </c>
      <c r="X5" s="180">
        <f>Bevételek!S261</f>
        <v>0</v>
      </c>
      <c r="Y5" s="180">
        <f>Bevételek!T261</f>
        <v>0</v>
      </c>
      <c r="Z5" s="180">
        <f>Bevételek!U261</f>
        <v>0</v>
      </c>
      <c r="AA5" s="180"/>
      <c r="AB5" s="180"/>
      <c r="AC5" s="181"/>
      <c r="AD5" s="181"/>
      <c r="AE5" s="182">
        <f>Bevételek!X261</f>
        <v>0</v>
      </c>
    </row>
    <row r="6" spans="1:31" ht="25.5">
      <c r="A6" s="677"/>
      <c r="B6" s="218" t="s">
        <v>88</v>
      </c>
      <c r="C6" s="515">
        <v>0</v>
      </c>
      <c r="D6" s="515">
        <f>Bevételek!G247-'Szár össz cofog'!D5</f>
        <v>0</v>
      </c>
      <c r="E6" s="515">
        <f>Bevételek!H247-'Szár össz cofog'!E5</f>
        <v>0</v>
      </c>
      <c r="F6" s="509">
        <f t="shared" si="0"/>
        <v>0</v>
      </c>
      <c r="G6" s="224">
        <f>(Bevételek!J247-Bevételek!J261)</f>
        <v>0</v>
      </c>
      <c r="H6" s="180">
        <f>(Bevételek!K247-Bevételek!K261)</f>
        <v>0</v>
      </c>
      <c r="I6" s="180">
        <f>(Bevételek!L247-Bevételek!L261)</f>
        <v>0</v>
      </c>
      <c r="J6" s="180"/>
      <c r="K6" s="180">
        <f>(Bevételek!M247-Bevételek!M261)</f>
        <v>0</v>
      </c>
      <c r="L6" s="180"/>
      <c r="M6" s="180">
        <f>(Bevételek!N247-Bevételek!N261)</f>
        <v>0</v>
      </c>
      <c r="N6" s="180"/>
      <c r="O6" s="180"/>
      <c r="P6" s="180">
        <f>(Bevételek!O247-Bevételek!O261)</f>
        <v>0</v>
      </c>
      <c r="Q6" s="180"/>
      <c r="R6" s="180"/>
      <c r="S6" s="180"/>
      <c r="T6" s="180"/>
      <c r="U6" s="180">
        <f>(Bevételek!P247-Bevételek!P261)</f>
        <v>0</v>
      </c>
      <c r="V6" s="180">
        <f>(Bevételek!Q247-Bevételek!Q261)</f>
        <v>0</v>
      </c>
      <c r="W6" s="180">
        <f>(Bevételek!R247-Bevételek!R261)</f>
        <v>0</v>
      </c>
      <c r="X6" s="180">
        <f>(Bevételek!S247-Bevételek!S261)</f>
        <v>0</v>
      </c>
      <c r="Y6" s="180">
        <f>(Bevételek!T247-Bevételek!T261)</f>
        <v>0</v>
      </c>
      <c r="Z6" s="180">
        <f>(Bevételek!U247-Bevételek!U261)</f>
        <v>0</v>
      </c>
      <c r="AA6" s="180"/>
      <c r="AB6" s="180"/>
      <c r="AC6" s="181"/>
      <c r="AD6" s="181"/>
      <c r="AE6" s="182">
        <f>(Bevételek!X247-Bevételek!X261)</f>
        <v>0</v>
      </c>
    </row>
    <row r="7" spans="1:31" s="141" customFormat="1" ht="16.5" thickBot="1">
      <c r="A7" s="678"/>
      <c r="B7" s="219" t="s">
        <v>571</v>
      </c>
      <c r="C7" s="516">
        <f t="shared" ref="C7:F7" si="1">SUM(C3:C6)</f>
        <v>277142408.60000002</v>
      </c>
      <c r="D7" s="516">
        <f t="shared" ref="D7:E7" si="2">SUM(D3:D6)</f>
        <v>286745823.69999999</v>
      </c>
      <c r="E7" s="516">
        <f t="shared" si="2"/>
        <v>296413956</v>
      </c>
      <c r="F7" s="510">
        <f t="shared" si="1"/>
        <v>353220637</v>
      </c>
      <c r="G7" s="225">
        <f>SUM(G3:G6)</f>
        <v>6732146</v>
      </c>
      <c r="H7" s="183">
        <f t="shared" ref="H7:AE7" si="3">SUM(H3:H6)</f>
        <v>12000</v>
      </c>
      <c r="I7" s="183">
        <f t="shared" si="3"/>
        <v>43587588</v>
      </c>
      <c r="J7" s="183">
        <f t="shared" ref="J7" si="4">SUM(J3:J6)</f>
        <v>0</v>
      </c>
      <c r="K7" s="183">
        <f t="shared" si="3"/>
        <v>173230972</v>
      </c>
      <c r="L7" s="183">
        <f t="shared" ref="L7" si="5">SUM(L3:L6)</f>
        <v>0</v>
      </c>
      <c r="M7" s="183">
        <f t="shared" si="3"/>
        <v>49360482</v>
      </c>
      <c r="N7" s="183">
        <f t="shared" ref="N7" si="6">SUM(N3:N6)</f>
        <v>0</v>
      </c>
      <c r="O7" s="183">
        <f t="shared" si="3"/>
        <v>0</v>
      </c>
      <c r="P7" s="183">
        <f t="shared" ref="P7:R7" si="7">SUM(P3:P6)</f>
        <v>45000</v>
      </c>
      <c r="Q7" s="183">
        <f t="shared" ref="Q7" si="8">SUM(Q3:Q6)</f>
        <v>0</v>
      </c>
      <c r="R7" s="183">
        <f t="shared" si="7"/>
        <v>0</v>
      </c>
      <c r="S7" s="183">
        <f t="shared" si="3"/>
        <v>0</v>
      </c>
      <c r="T7" s="183">
        <f t="shared" si="3"/>
        <v>0</v>
      </c>
      <c r="U7" s="183">
        <f t="shared" si="3"/>
        <v>239692</v>
      </c>
      <c r="V7" s="183">
        <f t="shared" ref="V7:W7" si="9">SUM(V3:V6)</f>
        <v>366427</v>
      </c>
      <c r="W7" s="183">
        <f t="shared" si="9"/>
        <v>4546300</v>
      </c>
      <c r="X7" s="183">
        <f t="shared" si="3"/>
        <v>4867720</v>
      </c>
      <c r="Y7" s="183">
        <f t="shared" si="3"/>
        <v>8515</v>
      </c>
      <c r="Z7" s="183">
        <f t="shared" si="3"/>
        <v>298000</v>
      </c>
      <c r="AA7" s="183">
        <f t="shared" ref="AA7" si="10">SUM(AA3:AA6)</f>
        <v>0</v>
      </c>
      <c r="AB7" s="183">
        <f t="shared" si="3"/>
        <v>0</v>
      </c>
      <c r="AC7" s="184">
        <f t="shared" ref="AC7:AD7" si="11">SUM(AC3:AC6)</f>
        <v>0</v>
      </c>
      <c r="AD7" s="184">
        <f t="shared" si="11"/>
        <v>0</v>
      </c>
      <c r="AE7" s="185">
        <f t="shared" si="3"/>
        <v>69925795</v>
      </c>
    </row>
    <row r="8" spans="1:31" ht="25.5">
      <c r="A8" s="677" t="s">
        <v>848</v>
      </c>
      <c r="B8" s="220" t="s">
        <v>572</v>
      </c>
      <c r="C8" s="517">
        <v>143977265.60787398</v>
      </c>
      <c r="D8" s="517">
        <f>Kiadások!G5+Kiadások!G24+Kiadások!G32+Kiadások!G59+Kiadások!G75</f>
        <v>137486062.30000001</v>
      </c>
      <c r="E8" s="517">
        <f>Kiadások!H5+Kiadások!H24+Kiadások!H32+Kiadások!H59+Kiadások!H75</f>
        <v>144160181.62</v>
      </c>
      <c r="F8" s="511">
        <f>SUM(G8:AE8)</f>
        <v>197162031.58000001</v>
      </c>
      <c r="G8" s="226">
        <f>Igazgatás!K5+Igazgatás!K28+Igazgatás!K38+Igazgatás!K95+Igazgatás!K111</f>
        <v>123166233</v>
      </c>
      <c r="H8" s="186">
        <f>Községgazd!L5+Községgazd!L24+Községgazd!L32+Községgazd!L69+Községgazd!L85</f>
        <v>542986.17999999993</v>
      </c>
      <c r="I8" s="186">
        <f>Vagyongazd!K5+Vagyongazd!K24+Vagyongazd!K32+Vagyongazd!K62+Vagyongazd!K78</f>
        <v>96925</v>
      </c>
      <c r="J8" s="186">
        <f>'ASP pályázat'!K75</f>
        <v>1000000</v>
      </c>
      <c r="K8" s="186">
        <f>Támogatás!L5+Támogatás!L24+Támogatás!L32+Támogatás!L59+Támogatás!L80</f>
        <v>0</v>
      </c>
      <c r="L8" s="186">
        <f>Támogatás!M5+Támogatás!M24+Támogatás!M32+Támogatás!M59+Támogatás!M80</f>
        <v>4401019</v>
      </c>
      <c r="M8" s="186">
        <f>Támogatás!N5+Támogatás!N24+Támogatás!N32+Támogatás!N59+Támogatás!N80</f>
        <v>4031866</v>
      </c>
      <c r="N8" s="186">
        <f>Közfoglalkoztatás!K5+Közfoglalkoztatás!K24+Közfoglalkoztatás!K32+Közfoglalkoztatás!K59+Közfoglalkoztatás!K75</f>
        <v>970507</v>
      </c>
      <c r="O8" s="186">
        <f>Közút!K5+Közút!K24+Közút!K32+Közút!K59+Közút!K75</f>
        <v>2181230</v>
      </c>
      <c r="P8" s="186">
        <f>Környezetvédelem!M5+Környezetvédelem!M24+Környezetvédelem!M32+Környezetvédelem!M61+Környezetvédelem!M77</f>
        <v>1024255</v>
      </c>
      <c r="Q8" s="186">
        <f>Környezetvédelem!N5+Környezetvédelem!N24+Környezetvédelem!N32+Környezetvédelem!N61+Környezetvédelem!N77</f>
        <v>13018314</v>
      </c>
      <c r="R8" s="186">
        <f>Környezetvédelem!O5+Környezetvédelem!O24+Környezetvédelem!O32+Környezetvédelem!O61+Környezetvédelem!O77</f>
        <v>0</v>
      </c>
      <c r="S8" s="186">
        <f>Községgazd!M5+Községgazd!M24+Községgazd!M32+Községgazd!M69+Községgazd!M85</f>
        <v>1585500</v>
      </c>
      <c r="T8" s="186">
        <f>Községgazd!N5+Községgazd!N24+Községgazd!N32+Községgazd!N69+Községgazd!N85</f>
        <v>7612012</v>
      </c>
      <c r="U8" s="186">
        <f>Egészségügy!L5+Egészségügy!L30+Egészségügy!L41+Egészségügy!L91+Egészségügy!L107</f>
        <v>893874</v>
      </c>
      <c r="V8" s="186">
        <f>Egészségügy!M5+Egészségügy!M30+Egészségügy!M41+Egészségügy!M91+Egészségügy!M107</f>
        <v>874971</v>
      </c>
      <c r="W8" s="186">
        <f>Egészségügy!N5+Egészségügy!N30+Egészségügy!N41+Egészségügy!N91+Egészségügy!N107</f>
        <v>4887527.9000000004</v>
      </c>
      <c r="X8" s="186">
        <f>Sport!I5+Sport!I24+Sport!I32+Sport!I63+Sport!I79</f>
        <v>9374928</v>
      </c>
      <c r="Y8" s="186">
        <f>Közművelődés!L5+Közművelődés!L24+Közművelődés!L32+Közművelődés!L62+Közművelődés!L78</f>
        <v>1060738</v>
      </c>
      <c r="Z8" s="186">
        <f>Közművelődés!M5+Közművelődés!M24+Közművelődés!M32+Közművelődés!M62+Közművelődés!M78</f>
        <v>5551730.5</v>
      </c>
      <c r="AA8" s="186">
        <f>Támogatás!O5+Támogatás!O24+Támogatás!O32+Támogatás!O59+Támogatás!O80</f>
        <v>5879562</v>
      </c>
      <c r="AB8" s="186">
        <f>Támogatás!P5+Támogatás!P24+Támogatás!P32+Támogatás!P59+Támogatás!P80</f>
        <v>84500</v>
      </c>
      <c r="AC8" s="186">
        <f>Támogatás!Q5+Támogatás!Q24+Támogatás!Q32+Támogatás!Q59+Támogatás!Q80</f>
        <v>0</v>
      </c>
      <c r="AD8" s="186">
        <f>Támogatás!R5+Támogatás!R24+Támogatás!R32+Támogatás!R59+Támogatás!R80</f>
        <v>8923353</v>
      </c>
      <c r="AE8" s="187"/>
    </row>
    <row r="9" spans="1:31" ht="25.5">
      <c r="A9" s="677"/>
      <c r="B9" s="218" t="s">
        <v>573</v>
      </c>
      <c r="C9" s="515">
        <v>10067499.992125984</v>
      </c>
      <c r="D9" s="515">
        <f>Kiadások!G147+Kiadások!G157+Kiadások!G162</f>
        <v>26162388</v>
      </c>
      <c r="E9" s="515">
        <f>Kiadások!H147+Kiadások!H157+Kiadások!H162</f>
        <v>28913668</v>
      </c>
      <c r="F9" s="509">
        <f t="shared" ref="F9:F10" si="12">SUM(G9:AE9)</f>
        <v>32432637</v>
      </c>
      <c r="G9" s="224">
        <f>Igazgatás!K187+Igazgatás!K199+Igazgatás!K204</f>
        <v>649730</v>
      </c>
      <c r="H9" s="180">
        <f>Községgazd!L157+Községgazd!L171+Községgazd!L176</f>
        <v>190500</v>
      </c>
      <c r="I9" s="180">
        <f>Vagyongazd!K150+Vagyongazd!K160+Vagyongazd!K165</f>
        <v>13150211</v>
      </c>
      <c r="J9" s="180">
        <f>'ASP pályázat'!K147</f>
        <v>5000000</v>
      </c>
      <c r="K9" s="180">
        <f>Támogatás!L160+Támogatás!L170+Támogatás!L175</f>
        <v>0</v>
      </c>
      <c r="L9" s="180">
        <f>Támogatás!M160+Támogatás!M170+Támogatás!M175</f>
        <v>0</v>
      </c>
      <c r="M9" s="180">
        <f>Támogatás!N160+Támogatás!N170+Támogatás!N175</f>
        <v>34861</v>
      </c>
      <c r="N9" s="180">
        <f>Közfoglalkoztatás!K147+Közfoglalkoztatás!K157+Közfoglalkoztatás!K162</f>
        <v>0</v>
      </c>
      <c r="O9" s="180">
        <f>Közút!K147+Közút!K157+Közút!K162</f>
        <v>2800240</v>
      </c>
      <c r="P9" s="180">
        <f>Környezetvédelem!M151+Környezetvédelem!M161+Környezetvédelem!M166</f>
        <v>0</v>
      </c>
      <c r="Q9" s="180">
        <f>Környezetvédelem!N151+Környezetvédelem!N161+Környezetvédelem!N166</f>
        <v>2087500</v>
      </c>
      <c r="R9" s="180">
        <f>Környezetvédelem!O151+Környezetvédelem!O161+Környezetvédelem!O166</f>
        <v>0</v>
      </c>
      <c r="S9" s="180">
        <f>Községgazd!M157+Községgazd!M171+Községgazd!M176</f>
        <v>0</v>
      </c>
      <c r="T9" s="180">
        <f>Községgazd!N157+Községgazd!N171+Községgazd!N176</f>
        <v>5141822</v>
      </c>
      <c r="U9" s="180">
        <f>Egészségügy!L179+Egészségügy!L189+Egészségügy!L194</f>
        <v>0</v>
      </c>
      <c r="V9" s="180">
        <f>Egészségügy!M179+Egészségügy!M189+Egészségügy!M194</f>
        <v>0</v>
      </c>
      <c r="W9" s="180">
        <f>Egészségügy!N179+Egészségügy!N189+Egészségügy!N194</f>
        <v>0</v>
      </c>
      <c r="X9" s="180">
        <f>Sport!I151+Sport!I161+Sport!I166</f>
        <v>2781853</v>
      </c>
      <c r="Y9" s="180">
        <f>Közművelődés!L150+Közművelődés!L160+Közművelődés!L165</f>
        <v>354620</v>
      </c>
      <c r="Z9" s="180">
        <f>Közművelődés!M150+Közművelődés!M160+Közművelődés!M165</f>
        <v>241300</v>
      </c>
      <c r="AA9" s="180">
        <f>Támogatás!O160+Támogatás!O170+Támogatás!O175</f>
        <v>0</v>
      </c>
      <c r="AB9" s="180">
        <f>Támogatás!P160+Támogatás!P170+Támogatás!P175</f>
        <v>0</v>
      </c>
      <c r="AC9" s="180">
        <f>Támogatás!Q160+Támogatás!Q170+Támogatás!Q175</f>
        <v>0</v>
      </c>
      <c r="AD9" s="180">
        <f>Támogatás!R160+Támogatás!R170+Támogatás!R175</f>
        <v>0</v>
      </c>
      <c r="AE9" s="182"/>
    </row>
    <row r="10" spans="1:31" ht="25.5">
      <c r="A10" s="677"/>
      <c r="B10" s="218" t="s">
        <v>285</v>
      </c>
      <c r="C10" s="515">
        <v>123097643</v>
      </c>
      <c r="D10" s="515">
        <f>Kiadások!G225</f>
        <v>123097373</v>
      </c>
      <c r="E10" s="515">
        <f>Kiadások!H225</f>
        <v>123340106.2</v>
      </c>
      <c r="F10" s="509">
        <f t="shared" si="12"/>
        <v>123747627.34666666</v>
      </c>
      <c r="G10" s="224">
        <f>Igazgatás!K267</f>
        <v>0</v>
      </c>
      <c r="H10" s="180">
        <f>Községgazd!L239</f>
        <v>0</v>
      </c>
      <c r="I10" s="180">
        <f>Vagyongazd!K228</f>
        <v>0</v>
      </c>
      <c r="J10" s="180"/>
      <c r="K10" s="180">
        <f>Támogatás!L238</f>
        <v>0</v>
      </c>
      <c r="L10" s="180">
        <f>Támogatás!M238</f>
        <v>4648682</v>
      </c>
      <c r="M10" s="180">
        <f>Támogatás!N238</f>
        <v>119098945.34666666</v>
      </c>
      <c r="N10" s="180">
        <f>Közfoglalkoztatás!K225</f>
        <v>0</v>
      </c>
      <c r="O10" s="180">
        <f>Közút!K225</f>
        <v>0</v>
      </c>
      <c r="P10" s="180">
        <f>Környezetvédelem!M229</f>
        <v>0</v>
      </c>
      <c r="Q10" s="180">
        <f>Környezetvédelem!N229</f>
        <v>0</v>
      </c>
      <c r="R10" s="180">
        <f>Környezetvédelem!O229</f>
        <v>0</v>
      </c>
      <c r="S10" s="180">
        <f>Községgazd!M239</f>
        <v>0</v>
      </c>
      <c r="T10" s="180">
        <f>Községgazd!N239</f>
        <v>0</v>
      </c>
      <c r="U10" s="180">
        <f>Egészségügy!L257</f>
        <v>0</v>
      </c>
      <c r="V10" s="180">
        <f>Egészségügy!M257</f>
        <v>0</v>
      </c>
      <c r="W10" s="180">
        <f>Egészségügy!N257</f>
        <v>0</v>
      </c>
      <c r="X10" s="180">
        <f>Sport!I229</f>
        <v>0</v>
      </c>
      <c r="Y10" s="180">
        <f>Közművelődés!L228</f>
        <v>0</v>
      </c>
      <c r="Z10" s="180">
        <f>Közművelődés!M228</f>
        <v>0</v>
      </c>
      <c r="AA10" s="180">
        <f>Támogatás!O238</f>
        <v>0</v>
      </c>
      <c r="AB10" s="180">
        <f>Támogatás!P238</f>
        <v>0</v>
      </c>
      <c r="AC10" s="180">
        <f>Támogatás!Q238</f>
        <v>0</v>
      </c>
      <c r="AD10" s="180">
        <f>Támogatás!R238</f>
        <v>0</v>
      </c>
      <c r="AE10" s="182"/>
    </row>
    <row r="11" spans="1:31" s="142" customFormat="1" ht="16.5" thickBot="1">
      <c r="A11" s="678"/>
      <c r="B11" s="219" t="s">
        <v>571</v>
      </c>
      <c r="C11" s="516">
        <f>SUM(C8:C10)</f>
        <v>277142408.59999996</v>
      </c>
      <c r="D11" s="516">
        <f>SUM(D8:D10)</f>
        <v>286745823.30000001</v>
      </c>
      <c r="E11" s="516">
        <f>SUM(E8:E10)</f>
        <v>296413955.81999999</v>
      </c>
      <c r="F11" s="510">
        <f>SUM(F8:F10)</f>
        <v>353342295.92666668</v>
      </c>
      <c r="G11" s="225">
        <f>SUM(G8:G10)</f>
        <v>123815963</v>
      </c>
      <c r="H11" s="183">
        <f t="shared" ref="H11:AE11" si="13">SUM(H8:H10)</f>
        <v>733486.17999999993</v>
      </c>
      <c r="I11" s="183">
        <f t="shared" si="13"/>
        <v>13247136</v>
      </c>
      <c r="J11" s="183">
        <f t="shared" ref="J11" si="14">SUM(J8:J10)</f>
        <v>6000000</v>
      </c>
      <c r="K11" s="183">
        <f t="shared" si="13"/>
        <v>0</v>
      </c>
      <c r="L11" s="183">
        <f t="shared" ref="L11" si="15">SUM(L8:L10)</f>
        <v>9049701</v>
      </c>
      <c r="M11" s="183">
        <f t="shared" si="13"/>
        <v>123165672.34666666</v>
      </c>
      <c r="N11" s="183">
        <f t="shared" ref="N11" si="16">SUM(N8:N10)</f>
        <v>970507</v>
      </c>
      <c r="O11" s="183">
        <f t="shared" si="13"/>
        <v>4981470</v>
      </c>
      <c r="P11" s="183">
        <f t="shared" ref="P11:R11" si="17">SUM(P8:P10)</f>
        <v>1024255</v>
      </c>
      <c r="Q11" s="183">
        <f t="shared" ref="Q11" si="18">SUM(Q8:Q10)</f>
        <v>15105814</v>
      </c>
      <c r="R11" s="183">
        <f t="shared" si="17"/>
        <v>0</v>
      </c>
      <c r="S11" s="183">
        <f t="shared" si="13"/>
        <v>1585500</v>
      </c>
      <c r="T11" s="183">
        <f t="shared" si="13"/>
        <v>12753834</v>
      </c>
      <c r="U11" s="183">
        <f t="shared" si="13"/>
        <v>893874</v>
      </c>
      <c r="V11" s="183">
        <f t="shared" ref="V11:W11" si="19">SUM(V8:V10)</f>
        <v>874971</v>
      </c>
      <c r="W11" s="183">
        <f t="shared" si="19"/>
        <v>4887527.9000000004</v>
      </c>
      <c r="X11" s="183">
        <f t="shared" si="13"/>
        <v>12156781</v>
      </c>
      <c r="Y11" s="183">
        <f t="shared" si="13"/>
        <v>1415358</v>
      </c>
      <c r="Z11" s="183">
        <f t="shared" si="13"/>
        <v>5793030.5</v>
      </c>
      <c r="AA11" s="183">
        <f t="shared" ref="AA11" si="20">SUM(AA8:AA10)</f>
        <v>5879562</v>
      </c>
      <c r="AB11" s="183">
        <f t="shared" si="13"/>
        <v>84500</v>
      </c>
      <c r="AC11" s="184">
        <f t="shared" ref="AC11:AD11" si="21">SUM(AC8:AC10)</f>
        <v>0</v>
      </c>
      <c r="AD11" s="184">
        <f t="shared" si="21"/>
        <v>8923353</v>
      </c>
      <c r="AE11" s="185">
        <f t="shared" si="13"/>
        <v>0</v>
      </c>
    </row>
    <row r="12" spans="1:31" s="144" customFormat="1" ht="15" customHeight="1" thickBot="1">
      <c r="A12" s="679" t="s">
        <v>849</v>
      </c>
      <c r="B12" s="680"/>
      <c r="C12" s="518">
        <f t="shared" ref="C12:F12" si="22">C7-C11</f>
        <v>0</v>
      </c>
      <c r="D12" s="518">
        <f t="shared" ref="D12:E12" si="23">D7-D11</f>
        <v>0.39999997615814209</v>
      </c>
      <c r="E12" s="518">
        <f t="shared" si="23"/>
        <v>0.18000000715255737</v>
      </c>
      <c r="F12" s="512">
        <f t="shared" si="22"/>
        <v>-121658.926666677</v>
      </c>
      <c r="G12" s="227">
        <f>G7-G11</f>
        <v>-117083817</v>
      </c>
      <c r="H12" s="143">
        <f t="shared" ref="H12:AE12" si="24">H7-H11</f>
        <v>-721486.17999999993</v>
      </c>
      <c r="I12" s="143">
        <f t="shared" si="24"/>
        <v>30340452</v>
      </c>
      <c r="J12" s="143">
        <f t="shared" ref="J12" si="25">J7-J11</f>
        <v>-6000000</v>
      </c>
      <c r="K12" s="143">
        <f t="shared" si="24"/>
        <v>173230972</v>
      </c>
      <c r="L12" s="143">
        <f t="shared" ref="L12" si="26">L7-L11</f>
        <v>-9049701</v>
      </c>
      <c r="M12" s="143">
        <f t="shared" si="24"/>
        <v>-73805190.346666664</v>
      </c>
      <c r="N12" s="143">
        <f t="shared" ref="N12" si="27">N7-N11</f>
        <v>-970507</v>
      </c>
      <c r="O12" s="143">
        <f t="shared" si="24"/>
        <v>-4981470</v>
      </c>
      <c r="P12" s="143">
        <f t="shared" ref="P12:R12" si="28">P7-P11</f>
        <v>-979255</v>
      </c>
      <c r="Q12" s="143">
        <f t="shared" ref="Q12" si="29">Q7-Q11</f>
        <v>-15105814</v>
      </c>
      <c r="R12" s="143">
        <f t="shared" si="28"/>
        <v>0</v>
      </c>
      <c r="S12" s="143">
        <f t="shared" si="24"/>
        <v>-1585500</v>
      </c>
      <c r="T12" s="143">
        <f t="shared" si="24"/>
        <v>-12753834</v>
      </c>
      <c r="U12" s="143">
        <f t="shared" si="24"/>
        <v>-654182</v>
      </c>
      <c r="V12" s="143">
        <f t="shared" ref="V12:W12" si="30">V7-V11</f>
        <v>-508544</v>
      </c>
      <c r="W12" s="143">
        <f t="shared" si="30"/>
        <v>-341227.90000000037</v>
      </c>
      <c r="X12" s="143">
        <f t="shared" si="24"/>
        <v>-7289061</v>
      </c>
      <c r="Y12" s="143">
        <f t="shared" si="24"/>
        <v>-1406843</v>
      </c>
      <c r="Z12" s="143">
        <f t="shared" si="24"/>
        <v>-5495030.5</v>
      </c>
      <c r="AA12" s="143">
        <f t="shared" ref="AA12" si="31">AA7-AA11</f>
        <v>-5879562</v>
      </c>
      <c r="AB12" s="143">
        <f t="shared" si="24"/>
        <v>-84500</v>
      </c>
      <c r="AC12" s="172">
        <f t="shared" ref="AC12:AD12" si="32">AC7-AC11</f>
        <v>0</v>
      </c>
      <c r="AD12" s="172">
        <f t="shared" si="32"/>
        <v>-8923353</v>
      </c>
      <c r="AE12" s="222">
        <f t="shared" si="24"/>
        <v>69925795</v>
      </c>
    </row>
    <row r="13" spans="1:31" ht="15" customHeight="1">
      <c r="A13" s="145"/>
      <c r="B13" s="146"/>
      <c r="C13" s="146"/>
      <c r="D13" s="146"/>
      <c r="E13" s="146"/>
      <c r="F13" s="146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</row>
    <row r="14" spans="1:31">
      <c r="F14" s="376"/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</row>
    <row r="15" spans="1:31"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</row>
    <row r="16" spans="1:31">
      <c r="C16" s="376"/>
      <c r="D16" s="376"/>
      <c r="E16" s="376"/>
      <c r="F16" s="376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0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1"/>
  </sheetPr>
  <dimension ref="A1:X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9" style="12" bestFit="1" customWidth="1"/>
    <col min="11" max="11" width="10.140625" style="12" bestFit="1" customWidth="1"/>
    <col min="12" max="12" width="10.7109375" style="12" bestFit="1" customWidth="1"/>
    <col min="13" max="14" width="10.140625" style="12" bestFit="1" customWidth="1"/>
    <col min="15" max="15" width="10.7109375" style="12" bestFit="1" customWidth="1"/>
    <col min="16" max="16" width="11.28515625" style="12" bestFit="1" customWidth="1"/>
    <col min="17" max="18" width="10.140625" style="12" bestFit="1" customWidth="1"/>
    <col min="19" max="22" width="10.7109375" style="12" bestFit="1" customWidth="1"/>
    <col min="23" max="16384" width="9.140625" style="17"/>
  </cols>
  <sheetData>
    <row r="1" spans="1:23" ht="15.75" thickBot="1">
      <c r="V1" s="11" t="s">
        <v>827</v>
      </c>
    </row>
    <row r="2" spans="1:23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1129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3" ht="27.75" customHeight="1">
      <c r="B3" s="752"/>
      <c r="C3" s="753"/>
      <c r="D3" s="753"/>
      <c r="E3" s="753"/>
      <c r="F3" s="752"/>
      <c r="G3" s="752"/>
      <c r="H3" s="861"/>
      <c r="I3" s="8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3" ht="15.75" thickBot="1">
      <c r="B4" s="754"/>
      <c r="C4" s="755"/>
      <c r="D4" s="755"/>
      <c r="E4" s="755"/>
      <c r="F4" s="754"/>
      <c r="G4" s="754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533" t="s">
        <v>598</v>
      </c>
      <c r="P4" s="561" t="s">
        <v>1107</v>
      </c>
      <c r="Q4" s="561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>
      <c r="B5" s="84" t="s">
        <v>118</v>
      </c>
      <c r="C5" s="834" t="s">
        <v>119</v>
      </c>
      <c r="D5" s="835"/>
      <c r="E5" s="835"/>
      <c r="F5" s="396">
        <f t="shared" ref="F5:V5" si="0">F6+F20</f>
        <v>8568780</v>
      </c>
      <c r="G5" s="396">
        <f t="shared" ref="G5:H5" si="1">G6+G20</f>
        <v>8568780</v>
      </c>
      <c r="H5" s="572">
        <f t="shared" si="1"/>
        <v>8502500</v>
      </c>
      <c r="I5" s="459">
        <f t="shared" si="0"/>
        <v>8502500</v>
      </c>
      <c r="J5" s="86">
        <f t="shared" si="0"/>
        <v>0</v>
      </c>
      <c r="K5" s="87">
        <f t="shared" si="0"/>
        <v>759150</v>
      </c>
      <c r="L5" s="87">
        <f t="shared" si="0"/>
        <v>760135</v>
      </c>
      <c r="M5" s="87">
        <f t="shared" si="0"/>
        <v>831508</v>
      </c>
      <c r="N5" s="87">
        <f t="shared" si="0"/>
        <v>788238</v>
      </c>
      <c r="O5" s="90">
        <f t="shared" ref="O5" si="2">O6+O20</f>
        <v>778118</v>
      </c>
      <c r="P5" s="562">
        <f t="shared" ref="P5:P6" si="3">SUM(J5:O5)</f>
        <v>3917149</v>
      </c>
      <c r="Q5" s="562">
        <f t="shared" si="0"/>
        <v>814031</v>
      </c>
      <c r="R5" s="87">
        <f t="shared" si="0"/>
        <v>661263</v>
      </c>
      <c r="S5" s="90">
        <f t="shared" si="0"/>
        <v>660828</v>
      </c>
      <c r="T5" s="486">
        <f t="shared" si="0"/>
        <v>811909</v>
      </c>
      <c r="U5" s="89">
        <f t="shared" si="0"/>
        <v>825409</v>
      </c>
      <c r="V5" s="91">
        <f t="shared" si="0"/>
        <v>811911</v>
      </c>
    </row>
    <row r="6" spans="1:23">
      <c r="B6" s="124" t="s">
        <v>609</v>
      </c>
      <c r="C6" s="748" t="s">
        <v>120</v>
      </c>
      <c r="D6" s="749"/>
      <c r="E6" s="749"/>
      <c r="F6" s="397">
        <f t="shared" ref="F6:V6" si="4">F7+F8+F9+F10+F11+F12+F13+F14+F15+F16+F17+F18+F19</f>
        <v>8568780</v>
      </c>
      <c r="G6" s="397">
        <f t="shared" ref="G6:H6" si="5">G7+G8+G9+G10+G11+G12+G13+G14+G15+G16+G17+G18+G19</f>
        <v>8459702</v>
      </c>
      <c r="H6" s="573">
        <f t="shared" si="5"/>
        <v>8349300</v>
      </c>
      <c r="I6" s="460">
        <f t="shared" si="4"/>
        <v>8349300</v>
      </c>
      <c r="J6" s="118">
        <f t="shared" si="4"/>
        <v>0</v>
      </c>
      <c r="K6" s="119">
        <f t="shared" si="4"/>
        <v>759150</v>
      </c>
      <c r="L6" s="119">
        <f t="shared" si="4"/>
        <v>760135</v>
      </c>
      <c r="M6" s="119">
        <f t="shared" si="4"/>
        <v>831508</v>
      </c>
      <c r="N6" s="119">
        <f t="shared" si="4"/>
        <v>788238</v>
      </c>
      <c r="O6" s="122">
        <f t="shared" ref="O6" si="6">O7+O8+O9+O10+O11+O12+O13+O14+O15+O16+O17+O18+O19</f>
        <v>778118</v>
      </c>
      <c r="P6" s="563">
        <f t="shared" si="3"/>
        <v>3917149</v>
      </c>
      <c r="Q6" s="563">
        <f t="shared" si="4"/>
        <v>660831</v>
      </c>
      <c r="R6" s="119">
        <f t="shared" si="4"/>
        <v>661263</v>
      </c>
      <c r="S6" s="122">
        <f t="shared" si="4"/>
        <v>660828</v>
      </c>
      <c r="T6" s="487">
        <f t="shared" si="4"/>
        <v>811909</v>
      </c>
      <c r="U6" s="121">
        <f t="shared" si="4"/>
        <v>825409</v>
      </c>
      <c r="V6" s="123">
        <f t="shared" si="4"/>
        <v>811911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v>8090280</v>
      </c>
      <c r="G7" s="398">
        <v>7946750</v>
      </c>
      <c r="H7" s="574">
        <v>7782000</v>
      </c>
      <c r="I7" s="461">
        <f>SUM(P7:V7)</f>
        <v>7782000</v>
      </c>
      <c r="J7" s="199"/>
      <c r="K7" s="193">
        <v>724050</v>
      </c>
      <c r="L7" s="193">
        <v>714991</v>
      </c>
      <c r="M7" s="193">
        <v>758338</v>
      </c>
      <c r="N7" s="193">
        <v>735480</v>
      </c>
      <c r="O7" s="194">
        <v>708030</v>
      </c>
      <c r="P7" s="564">
        <f>SUM(J7:O7)</f>
        <v>3640889</v>
      </c>
      <c r="Q7" s="564">
        <v>614703</v>
      </c>
      <c r="R7" s="193">
        <v>614703</v>
      </c>
      <c r="S7" s="194">
        <v>614700</v>
      </c>
      <c r="T7" s="492">
        <v>765668</v>
      </c>
      <c r="U7" s="192">
        <v>765668</v>
      </c>
      <c r="V7" s="195">
        <v>765669</v>
      </c>
      <c r="W7" s="210"/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3" si="7">SUM(J8:V8)</f>
        <v>0</v>
      </c>
      <c r="J8" s="199"/>
      <c r="K8" s="193"/>
      <c r="L8" s="193"/>
      <c r="M8" s="193"/>
      <c r="N8" s="193"/>
      <c r="O8" s="194"/>
      <c r="P8" s="564">
        <f t="shared" ref="P8:P71" si="8">SUM(J8:O8)</f>
        <v>0</v>
      </c>
      <c r="Q8" s="564"/>
      <c r="R8" s="193"/>
      <c r="S8" s="194"/>
      <c r="T8" s="492"/>
      <c r="U8" s="192"/>
      <c r="V8" s="195"/>
      <c r="W8" s="210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7"/>
        <v>0</v>
      </c>
      <c r="J9" s="199"/>
      <c r="K9" s="193"/>
      <c r="L9" s="193"/>
      <c r="M9" s="193"/>
      <c r="N9" s="193"/>
      <c r="O9" s="194"/>
      <c r="P9" s="564">
        <f t="shared" si="8"/>
        <v>0</v>
      </c>
      <c r="Q9" s="564"/>
      <c r="R9" s="193"/>
      <c r="S9" s="194"/>
      <c r="T9" s="492"/>
      <c r="U9" s="192"/>
      <c r="V9" s="195"/>
      <c r="W9" s="210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7"/>
        <v>0</v>
      </c>
      <c r="J10" s="199"/>
      <c r="K10" s="193"/>
      <c r="L10" s="193"/>
      <c r="M10" s="193"/>
      <c r="N10" s="193"/>
      <c r="O10" s="194"/>
      <c r="P10" s="564">
        <f t="shared" si="8"/>
        <v>0</v>
      </c>
      <c r="Q10" s="564"/>
      <c r="R10" s="193"/>
      <c r="S10" s="194"/>
      <c r="T10" s="492"/>
      <c r="U10" s="192"/>
      <c r="V10" s="195"/>
      <c r="W10" s="210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7"/>
        <v>0</v>
      </c>
      <c r="J11" s="199"/>
      <c r="K11" s="193"/>
      <c r="L11" s="193"/>
      <c r="M11" s="193"/>
      <c r="N11" s="193"/>
      <c r="O11" s="194"/>
      <c r="P11" s="564">
        <f t="shared" si="8"/>
        <v>0</v>
      </c>
      <c r="Q11" s="564"/>
      <c r="R11" s="193"/>
      <c r="S11" s="194"/>
      <c r="T11" s="492"/>
      <c r="U11" s="192"/>
      <c r="V11" s="195"/>
      <c r="W11" s="210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398">
        <v>0</v>
      </c>
      <c r="H12" s="574">
        <v>0</v>
      </c>
      <c r="I12" s="461">
        <f t="shared" si="7"/>
        <v>0</v>
      </c>
      <c r="J12" s="199"/>
      <c r="K12" s="193"/>
      <c r="L12" s="193"/>
      <c r="M12" s="193"/>
      <c r="N12" s="193"/>
      <c r="O12" s="194"/>
      <c r="P12" s="564">
        <f t="shared" si="8"/>
        <v>0</v>
      </c>
      <c r="Q12" s="564"/>
      <c r="R12" s="193"/>
      <c r="S12" s="194"/>
      <c r="T12" s="492"/>
      <c r="U12" s="192"/>
      <c r="V12" s="195"/>
      <c r="W12" s="210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7"/>
        <v>0</v>
      </c>
      <c r="J13" s="199"/>
      <c r="K13" s="193"/>
      <c r="L13" s="193"/>
      <c r="M13" s="193"/>
      <c r="N13" s="193"/>
      <c r="O13" s="194"/>
      <c r="P13" s="564">
        <f t="shared" si="8"/>
        <v>0</v>
      </c>
      <c r="Q13" s="564"/>
      <c r="R13" s="193"/>
      <c r="S13" s="194"/>
      <c r="T13" s="492"/>
      <c r="U13" s="192"/>
      <c r="V13" s="195"/>
      <c r="W13" s="210"/>
    </row>
    <row r="14" spans="1:23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13500</v>
      </c>
      <c r="G14" s="398">
        <v>13500</v>
      </c>
      <c r="H14" s="574">
        <v>13500</v>
      </c>
      <c r="I14" s="461">
        <f t="shared" ref="I14:I19" si="9">SUM(P14:V14)</f>
        <v>13500</v>
      </c>
      <c r="J14" s="199"/>
      <c r="K14" s="193"/>
      <c r="L14" s="193"/>
      <c r="M14" s="193"/>
      <c r="N14" s="193"/>
      <c r="O14" s="194"/>
      <c r="P14" s="564">
        <f t="shared" si="8"/>
        <v>0</v>
      </c>
      <c r="Q14" s="564"/>
      <c r="R14" s="193"/>
      <c r="S14" s="194"/>
      <c r="T14" s="492"/>
      <c r="U14" s="192">
        <v>13500</v>
      </c>
      <c r="V14" s="195"/>
      <c r="W14" s="210"/>
    </row>
    <row r="15" spans="1:23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36000</v>
      </c>
      <c r="G15" s="398">
        <v>23652</v>
      </c>
      <c r="H15" s="574">
        <v>72700</v>
      </c>
      <c r="I15" s="461">
        <f t="shared" si="9"/>
        <v>72700</v>
      </c>
      <c r="J15" s="199"/>
      <c r="K15" s="193"/>
      <c r="L15" s="193">
        <v>10044</v>
      </c>
      <c r="M15" s="193">
        <v>6480</v>
      </c>
      <c r="N15" s="193">
        <v>7128</v>
      </c>
      <c r="O15" s="194">
        <v>5508</v>
      </c>
      <c r="P15" s="564">
        <f t="shared" si="8"/>
        <v>29160</v>
      </c>
      <c r="Q15" s="564">
        <v>7128</v>
      </c>
      <c r="R15" s="193">
        <v>7560</v>
      </c>
      <c r="S15" s="194">
        <v>7128</v>
      </c>
      <c r="T15" s="492">
        <v>7241</v>
      </c>
      <c r="U15" s="192">
        <v>7241</v>
      </c>
      <c r="V15" s="195">
        <v>7242</v>
      </c>
      <c r="W15" s="210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>
        <v>0</v>
      </c>
      <c r="H16" s="574">
        <v>0</v>
      </c>
      <c r="I16" s="461">
        <f t="shared" si="9"/>
        <v>0</v>
      </c>
      <c r="J16" s="199"/>
      <c r="K16" s="193"/>
      <c r="L16" s="193"/>
      <c r="M16" s="193"/>
      <c r="N16" s="193"/>
      <c r="O16" s="194"/>
      <c r="P16" s="564">
        <f t="shared" si="8"/>
        <v>0</v>
      </c>
      <c r="Q16" s="564"/>
      <c r="R16" s="193"/>
      <c r="S16" s="194"/>
      <c r="T16" s="492"/>
      <c r="U16" s="192"/>
      <c r="V16" s="195"/>
      <c r="W16" s="210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>
        <v>0</v>
      </c>
      <c r="H17" s="574">
        <v>0</v>
      </c>
      <c r="I17" s="461">
        <f t="shared" si="9"/>
        <v>0</v>
      </c>
      <c r="J17" s="199"/>
      <c r="K17" s="193"/>
      <c r="L17" s="193"/>
      <c r="M17" s="193"/>
      <c r="N17" s="193"/>
      <c r="O17" s="194"/>
      <c r="P17" s="564">
        <f t="shared" si="8"/>
        <v>0</v>
      </c>
      <c r="Q17" s="564"/>
      <c r="R17" s="193"/>
      <c r="S17" s="194"/>
      <c r="T17" s="492"/>
      <c r="U17" s="192"/>
      <c r="V17" s="195"/>
      <c r="W17" s="210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>
        <v>0</v>
      </c>
      <c r="H18" s="574">
        <v>0</v>
      </c>
      <c r="I18" s="461">
        <f t="shared" si="9"/>
        <v>0</v>
      </c>
      <c r="J18" s="199"/>
      <c r="K18" s="193"/>
      <c r="L18" s="193"/>
      <c r="M18" s="193"/>
      <c r="N18" s="193"/>
      <c r="O18" s="194"/>
      <c r="P18" s="564">
        <f t="shared" si="8"/>
        <v>0</v>
      </c>
      <c r="Q18" s="564"/>
      <c r="R18" s="193"/>
      <c r="S18" s="194"/>
      <c r="T18" s="492"/>
      <c r="U18" s="192"/>
      <c r="V18" s="195"/>
      <c r="W18" s="210"/>
    </row>
    <row r="19" spans="1:24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429000</v>
      </c>
      <c r="G19" s="398">
        <v>475800</v>
      </c>
      <c r="H19" s="574">
        <v>481100</v>
      </c>
      <c r="I19" s="461">
        <f t="shared" si="9"/>
        <v>481100</v>
      </c>
      <c r="J19" s="199"/>
      <c r="K19" s="193">
        <v>35100</v>
      </c>
      <c r="L19" s="193">
        <v>35100</v>
      </c>
      <c r="M19" s="193">
        <v>66690</v>
      </c>
      <c r="N19" s="193">
        <v>45630</v>
      </c>
      <c r="O19" s="194">
        <v>64580</v>
      </c>
      <c r="P19" s="564">
        <f t="shared" si="8"/>
        <v>247100</v>
      </c>
      <c r="Q19" s="564">
        <v>39000</v>
      </c>
      <c r="R19" s="193">
        <v>39000</v>
      </c>
      <c r="S19" s="194">
        <v>39000</v>
      </c>
      <c r="T19" s="492">
        <v>39000</v>
      </c>
      <c r="U19" s="192">
        <v>39000</v>
      </c>
      <c r="V19" s="195">
        <v>39000</v>
      </c>
      <c r="W19" s="210"/>
    </row>
    <row r="20" spans="1:24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399">
        <f>G21+G22+G23</f>
        <v>109078</v>
      </c>
      <c r="H20" s="575">
        <f>H21+H22+H23</f>
        <v>153200</v>
      </c>
      <c r="I20" s="462">
        <f>I21+I22+I23</f>
        <v>153200</v>
      </c>
      <c r="J20" s="94">
        <f t="shared" ref="J20:V20" si="10">J21+J22+J23</f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5">
        <f t="shared" si="10"/>
        <v>0</v>
      </c>
      <c r="O20" s="98">
        <f t="shared" ref="O20" si="11">O21+O22+O23</f>
        <v>0</v>
      </c>
      <c r="P20" s="565">
        <f t="shared" si="8"/>
        <v>0</v>
      </c>
      <c r="Q20" s="565">
        <f t="shared" si="10"/>
        <v>153200</v>
      </c>
      <c r="R20" s="95">
        <f t="shared" si="10"/>
        <v>0</v>
      </c>
      <c r="S20" s="98">
        <f t="shared" si="10"/>
        <v>0</v>
      </c>
      <c r="T20" s="489">
        <f t="shared" si="10"/>
        <v>0</v>
      </c>
      <c r="U20" s="97">
        <f t="shared" si="10"/>
        <v>0</v>
      </c>
      <c r="V20" s="99">
        <f t="shared" si="10"/>
        <v>0</v>
      </c>
      <c r="W20" s="210"/>
      <c r="X20" s="209"/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00"/>
      <c r="H21" s="576"/>
      <c r="I21" s="463">
        <f t="shared" ref="I21:I23" si="12">SUM(J21:V21)</f>
        <v>0</v>
      </c>
      <c r="J21" s="77"/>
      <c r="K21" s="13"/>
      <c r="L21" s="13"/>
      <c r="M21" s="13"/>
      <c r="N21" s="13"/>
      <c r="O21" s="82"/>
      <c r="P21" s="566">
        <f t="shared" si="8"/>
        <v>0</v>
      </c>
      <c r="Q21" s="566"/>
      <c r="R21" s="13"/>
      <c r="S21" s="82"/>
      <c r="T21" s="488"/>
      <c r="U21" s="43"/>
      <c r="V21" s="45"/>
      <c r="W21" s="210"/>
      <c r="X21" s="209"/>
    </row>
    <row r="22" spans="1:24" s="41" customFormat="1" ht="27.75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v>0</v>
      </c>
      <c r="G22" s="400">
        <v>109078</v>
      </c>
      <c r="H22" s="576">
        <v>153200</v>
      </c>
      <c r="I22" s="463">
        <f>SUM(P22:V22)</f>
        <v>153200</v>
      </c>
      <c r="J22" s="77"/>
      <c r="K22" s="13"/>
      <c r="L22" s="13"/>
      <c r="M22" s="13"/>
      <c r="N22" s="13"/>
      <c r="O22" s="82"/>
      <c r="P22" s="566">
        <f t="shared" si="8"/>
        <v>0</v>
      </c>
      <c r="Q22" s="566">
        <v>153200</v>
      </c>
      <c r="R22" s="13"/>
      <c r="S22" s="82"/>
      <c r="T22" s="488"/>
      <c r="U22" s="43"/>
      <c r="V22" s="45"/>
      <c r="W22" s="210"/>
      <c r="X22" s="209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01"/>
      <c r="H23" s="577"/>
      <c r="I23" s="464">
        <f t="shared" si="12"/>
        <v>0</v>
      </c>
      <c r="J23" s="77"/>
      <c r="K23" s="13"/>
      <c r="L23" s="13"/>
      <c r="M23" s="13"/>
      <c r="N23" s="13"/>
      <c r="O23" s="82"/>
      <c r="P23" s="566">
        <f t="shared" si="8"/>
        <v>0</v>
      </c>
      <c r="Q23" s="566"/>
      <c r="R23" s="13"/>
      <c r="S23" s="82"/>
      <c r="T23" s="488"/>
      <c r="U23" s="43"/>
      <c r="V23" s="45"/>
      <c r="W23" s="210"/>
      <c r="X23" s="209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 t="shared" ref="F24:V24" si="13">F25+F26+F27+F28+F29+F30+F31</f>
        <v>1760055</v>
      </c>
      <c r="G24" s="402">
        <f t="shared" ref="G24:H24" si="14">G25+G26+G27+G28+G29+G30+G31</f>
        <v>1760055</v>
      </c>
      <c r="H24" s="578">
        <f t="shared" si="14"/>
        <v>1846000.4600000002</v>
      </c>
      <c r="I24" s="465">
        <f t="shared" si="13"/>
        <v>1845999.7999999998</v>
      </c>
      <c r="J24" s="86">
        <f t="shared" si="13"/>
        <v>0</v>
      </c>
      <c r="K24" s="87">
        <f t="shared" si="13"/>
        <v>167013</v>
      </c>
      <c r="L24" s="87">
        <f t="shared" si="13"/>
        <v>165020</v>
      </c>
      <c r="M24" s="87">
        <f t="shared" si="13"/>
        <v>181507</v>
      </c>
      <c r="N24" s="87">
        <f t="shared" si="13"/>
        <v>171845</v>
      </c>
      <c r="O24" s="90">
        <f t="shared" ref="O24" si="15">O25+O26+O27+O28+O29+O30+O31</f>
        <v>165512</v>
      </c>
      <c r="P24" s="562">
        <f t="shared" si="8"/>
        <v>850897</v>
      </c>
      <c r="Q24" s="562">
        <f t="shared" si="13"/>
        <v>171116</v>
      </c>
      <c r="R24" s="87">
        <f t="shared" si="13"/>
        <v>143814</v>
      </c>
      <c r="S24" s="90">
        <f t="shared" si="13"/>
        <v>143814</v>
      </c>
      <c r="T24" s="486">
        <f t="shared" si="13"/>
        <v>177026.96</v>
      </c>
      <c r="U24" s="89">
        <f t="shared" si="13"/>
        <v>181646.66</v>
      </c>
      <c r="V24" s="91">
        <f t="shared" si="13"/>
        <v>177685.18</v>
      </c>
      <c r="W24" s="210"/>
      <c r="X24" s="209"/>
    </row>
    <row r="25" spans="1:24">
      <c r="B25" s="61"/>
      <c r="C25" s="826" t="s">
        <v>154</v>
      </c>
      <c r="D25" s="827"/>
      <c r="E25" s="827"/>
      <c r="F25" s="403">
        <v>1754160</v>
      </c>
      <c r="G25" s="403">
        <v>1754160</v>
      </c>
      <c r="H25" s="579">
        <v>1841380.7600000002</v>
      </c>
      <c r="I25" s="468">
        <f t="shared" ref="I25:I31" si="16">SUM(P25:V25)</f>
        <v>1841380.0999999999</v>
      </c>
      <c r="J25" s="75"/>
      <c r="K25" s="1">
        <v>167013</v>
      </c>
      <c r="L25" s="1">
        <v>165020</v>
      </c>
      <c r="M25" s="1">
        <v>181507</v>
      </c>
      <c r="N25" s="1">
        <v>171845</v>
      </c>
      <c r="O25" s="81">
        <v>165512</v>
      </c>
      <c r="P25" s="567">
        <f t="shared" si="8"/>
        <v>850897</v>
      </c>
      <c r="Q25" s="567">
        <v>171116</v>
      </c>
      <c r="R25" s="1">
        <v>143814</v>
      </c>
      <c r="S25" s="81">
        <f t="shared" ref="S25:U25" si="17">(S7+S19)*0.22</f>
        <v>143814</v>
      </c>
      <c r="T25" s="490">
        <f t="shared" si="17"/>
        <v>177026.96</v>
      </c>
      <c r="U25" s="42">
        <f t="shared" si="17"/>
        <v>177026.96</v>
      </c>
      <c r="V25" s="44">
        <f>(V7+V19)*0.22+658</f>
        <v>177685.18</v>
      </c>
      <c r="W25" s="210"/>
      <c r="X25" s="209"/>
    </row>
    <row r="26" spans="1:24" hidden="1">
      <c r="B26" s="62"/>
      <c r="C26" s="822" t="s">
        <v>155</v>
      </c>
      <c r="D26" s="823"/>
      <c r="E26" s="823"/>
      <c r="F26" s="404">
        <v>0</v>
      </c>
      <c r="G26" s="404">
        <v>0</v>
      </c>
      <c r="H26" s="580">
        <v>0</v>
      </c>
      <c r="I26" s="468">
        <f t="shared" si="16"/>
        <v>0</v>
      </c>
      <c r="J26" s="75"/>
      <c r="K26" s="1"/>
      <c r="L26" s="1"/>
      <c r="M26" s="1"/>
      <c r="N26" s="1"/>
      <c r="O26" s="81"/>
      <c r="P26" s="567">
        <f t="shared" si="8"/>
        <v>0</v>
      </c>
      <c r="Q26" s="567"/>
      <c r="R26" s="1"/>
      <c r="S26" s="81"/>
      <c r="T26" s="490"/>
      <c r="U26" s="42"/>
      <c r="V26" s="44"/>
      <c r="W26" s="210"/>
      <c r="X26" s="209"/>
    </row>
    <row r="27" spans="1:24" hidden="1">
      <c r="B27" s="62"/>
      <c r="C27" s="822" t="s">
        <v>156</v>
      </c>
      <c r="D27" s="823"/>
      <c r="E27" s="823"/>
      <c r="F27" s="404">
        <v>0</v>
      </c>
      <c r="G27" s="404">
        <v>0</v>
      </c>
      <c r="H27" s="580">
        <v>0</v>
      </c>
      <c r="I27" s="468">
        <f t="shared" si="16"/>
        <v>0</v>
      </c>
      <c r="J27" s="75"/>
      <c r="K27" s="1"/>
      <c r="L27" s="1"/>
      <c r="M27" s="1"/>
      <c r="N27" s="1"/>
      <c r="O27" s="81"/>
      <c r="P27" s="567">
        <f t="shared" si="8"/>
        <v>0</v>
      </c>
      <c r="Q27" s="567"/>
      <c r="R27" s="1"/>
      <c r="S27" s="81"/>
      <c r="T27" s="490"/>
      <c r="U27" s="42"/>
      <c r="V27" s="44"/>
      <c r="W27" s="210"/>
      <c r="X27" s="209"/>
    </row>
    <row r="28" spans="1:24">
      <c r="B28" s="62"/>
      <c r="C28" s="822" t="s">
        <v>157</v>
      </c>
      <c r="D28" s="823"/>
      <c r="E28" s="823"/>
      <c r="F28" s="404">
        <v>3505</v>
      </c>
      <c r="G28" s="404">
        <v>3505</v>
      </c>
      <c r="H28" s="580">
        <v>2230.2000000000003</v>
      </c>
      <c r="I28" s="468">
        <f t="shared" si="16"/>
        <v>2230.2000000000003</v>
      </c>
      <c r="J28" s="75"/>
      <c r="K28" s="1"/>
      <c r="L28" s="1"/>
      <c r="M28" s="1"/>
      <c r="N28" s="1"/>
      <c r="O28" s="81"/>
      <c r="P28" s="567">
        <f t="shared" si="8"/>
        <v>0</v>
      </c>
      <c r="Q28" s="567"/>
      <c r="R28" s="1"/>
      <c r="S28" s="81"/>
      <c r="T28" s="490"/>
      <c r="U28" s="42">
        <f>U14*1.18*0.14</f>
        <v>2230.2000000000003</v>
      </c>
      <c r="V28" s="44"/>
      <c r="W28" s="210"/>
      <c r="X28" s="209"/>
    </row>
    <row r="29" spans="1:24" hidden="1">
      <c r="B29" s="62"/>
      <c r="C29" s="822" t="s">
        <v>158</v>
      </c>
      <c r="D29" s="823"/>
      <c r="E29" s="823"/>
      <c r="F29" s="404">
        <v>0</v>
      </c>
      <c r="G29" s="404">
        <v>0</v>
      </c>
      <c r="H29" s="580">
        <v>0</v>
      </c>
      <c r="I29" s="468">
        <f t="shared" si="16"/>
        <v>0</v>
      </c>
      <c r="J29" s="75"/>
      <c r="K29" s="1"/>
      <c r="L29" s="1"/>
      <c r="M29" s="1"/>
      <c r="N29" s="1"/>
      <c r="O29" s="81"/>
      <c r="P29" s="567">
        <f t="shared" si="8"/>
        <v>0</v>
      </c>
      <c r="Q29" s="567"/>
      <c r="R29" s="1"/>
      <c r="S29" s="81"/>
      <c r="T29" s="490"/>
      <c r="U29" s="42"/>
      <c r="V29" s="44"/>
      <c r="W29" s="210"/>
      <c r="X29" s="209"/>
    </row>
    <row r="30" spans="1:24" hidden="1">
      <c r="B30" s="62"/>
      <c r="C30" s="822" t="s">
        <v>159</v>
      </c>
      <c r="D30" s="823"/>
      <c r="E30" s="823"/>
      <c r="F30" s="404">
        <v>0</v>
      </c>
      <c r="G30" s="404">
        <v>0</v>
      </c>
      <c r="H30" s="580">
        <v>0</v>
      </c>
      <c r="I30" s="468">
        <f t="shared" si="16"/>
        <v>0</v>
      </c>
      <c r="J30" s="75"/>
      <c r="K30" s="1"/>
      <c r="L30" s="1"/>
      <c r="M30" s="1"/>
      <c r="N30" s="1"/>
      <c r="O30" s="81"/>
      <c r="P30" s="567">
        <f t="shared" si="8"/>
        <v>0</v>
      </c>
      <c r="Q30" s="567"/>
      <c r="R30" s="1"/>
      <c r="S30" s="81"/>
      <c r="T30" s="490"/>
      <c r="U30" s="42"/>
      <c r="V30" s="44"/>
      <c r="W30" s="210"/>
      <c r="X30" s="209"/>
    </row>
    <row r="31" spans="1:24" ht="15.75" thickBot="1">
      <c r="B31" s="62"/>
      <c r="C31" s="822" t="s">
        <v>160</v>
      </c>
      <c r="D31" s="823"/>
      <c r="E31" s="823"/>
      <c r="F31" s="404">
        <v>2390</v>
      </c>
      <c r="G31" s="404">
        <v>2390</v>
      </c>
      <c r="H31" s="580">
        <v>2389.5</v>
      </c>
      <c r="I31" s="468">
        <f t="shared" si="16"/>
        <v>2389.5</v>
      </c>
      <c r="J31" s="75"/>
      <c r="K31" s="1"/>
      <c r="L31" s="1"/>
      <c r="M31" s="1"/>
      <c r="N31" s="1"/>
      <c r="O31" s="81"/>
      <c r="P31" s="567">
        <f t="shared" si="8"/>
        <v>0</v>
      </c>
      <c r="Q31" s="567"/>
      <c r="R31" s="1"/>
      <c r="S31" s="81"/>
      <c r="T31" s="490"/>
      <c r="U31" s="42">
        <f>U14*1.18*0.15</f>
        <v>2389.5</v>
      </c>
      <c r="V31" s="44"/>
      <c r="W31" s="210"/>
      <c r="X31" s="209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 t="shared" ref="F32:V32" si="18">F33+F37+F40+F50+F53</f>
        <v>13131900</v>
      </c>
      <c r="G32" s="402">
        <f t="shared" ref="G32:H32" si="19">G33+G37+G40+G50+G53</f>
        <v>13114440</v>
      </c>
      <c r="H32" s="578">
        <f t="shared" si="19"/>
        <v>13373000</v>
      </c>
      <c r="I32" s="465">
        <f t="shared" si="18"/>
        <v>13373002</v>
      </c>
      <c r="J32" s="86">
        <f t="shared" si="18"/>
        <v>151472</v>
      </c>
      <c r="K32" s="87">
        <f t="shared" si="18"/>
        <v>261626</v>
      </c>
      <c r="L32" s="87">
        <f t="shared" si="18"/>
        <v>2825872</v>
      </c>
      <c r="M32" s="87">
        <f t="shared" si="18"/>
        <v>89084</v>
      </c>
      <c r="N32" s="87">
        <f t="shared" si="18"/>
        <v>1636078</v>
      </c>
      <c r="O32" s="90">
        <f t="shared" ref="O32" si="20">O33+O37+O40+O50+O53</f>
        <v>1827234</v>
      </c>
      <c r="P32" s="562">
        <f t="shared" si="8"/>
        <v>6791366</v>
      </c>
      <c r="Q32" s="562">
        <f t="shared" si="18"/>
        <v>159625</v>
      </c>
      <c r="R32" s="87">
        <f t="shared" si="18"/>
        <v>682387</v>
      </c>
      <c r="S32" s="90">
        <f t="shared" si="18"/>
        <v>1339077</v>
      </c>
      <c r="T32" s="486">
        <f t="shared" si="18"/>
        <v>1404649</v>
      </c>
      <c r="U32" s="89">
        <f t="shared" si="18"/>
        <v>1586743</v>
      </c>
      <c r="V32" s="91">
        <f t="shared" si="18"/>
        <v>1409155</v>
      </c>
      <c r="W32" s="210"/>
      <c r="X32" s="209"/>
    </row>
    <row r="33" spans="1:24">
      <c r="B33" s="124" t="s">
        <v>627</v>
      </c>
      <c r="C33" s="748" t="s">
        <v>163</v>
      </c>
      <c r="D33" s="749"/>
      <c r="E33" s="749"/>
      <c r="F33" s="397">
        <f t="shared" ref="F33:V33" si="21">F34+F35+F36</f>
        <v>9611760</v>
      </c>
      <c r="G33" s="397">
        <f t="shared" ref="G33:H33" si="22">G34+G35+G36</f>
        <v>9374207</v>
      </c>
      <c r="H33" s="573">
        <f t="shared" si="22"/>
        <v>9353447</v>
      </c>
      <c r="I33" s="460">
        <f t="shared" si="21"/>
        <v>9353447</v>
      </c>
      <c r="J33" s="118">
        <f t="shared" si="21"/>
        <v>120344</v>
      </c>
      <c r="K33" s="119">
        <f t="shared" si="21"/>
        <v>68279</v>
      </c>
      <c r="L33" s="119">
        <f t="shared" si="21"/>
        <v>2522533</v>
      </c>
      <c r="M33" s="119">
        <f t="shared" si="21"/>
        <v>51187</v>
      </c>
      <c r="N33" s="119">
        <f t="shared" si="21"/>
        <v>948158</v>
      </c>
      <c r="O33" s="122">
        <f t="shared" ref="O33" si="23">O34+O35+O36</f>
        <v>1185325</v>
      </c>
      <c r="P33" s="563">
        <f t="shared" si="8"/>
        <v>4895826</v>
      </c>
      <c r="Q33" s="563">
        <f t="shared" si="21"/>
        <v>82348</v>
      </c>
      <c r="R33" s="119">
        <f t="shared" si="21"/>
        <v>190065</v>
      </c>
      <c r="S33" s="122">
        <f t="shared" si="21"/>
        <v>1022194</v>
      </c>
      <c r="T33" s="487">
        <f t="shared" si="21"/>
        <v>1052538</v>
      </c>
      <c r="U33" s="121">
        <f t="shared" si="21"/>
        <v>1057938</v>
      </c>
      <c r="V33" s="123">
        <f t="shared" si="21"/>
        <v>1052538</v>
      </c>
      <c r="W33" s="210"/>
      <c r="X33" s="209"/>
    </row>
    <row r="34" spans="1:24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v>5400</v>
      </c>
      <c r="G34" s="400">
        <v>5400</v>
      </c>
      <c r="H34" s="576">
        <v>5400</v>
      </c>
      <c r="I34" s="463">
        <f t="shared" ref="I34:I35" si="24">SUM(P34:V34)</f>
        <v>5400</v>
      </c>
      <c r="J34" s="77"/>
      <c r="K34" s="13"/>
      <c r="L34" s="13"/>
      <c r="M34" s="13"/>
      <c r="N34" s="13"/>
      <c r="O34" s="82"/>
      <c r="P34" s="566">
        <f t="shared" si="8"/>
        <v>0</v>
      </c>
      <c r="Q34" s="566"/>
      <c r="R34" s="13"/>
      <c r="S34" s="82"/>
      <c r="T34" s="488"/>
      <c r="U34" s="43">
        <v>5400</v>
      </c>
      <c r="V34" s="45"/>
      <c r="W34" s="210"/>
      <c r="X34" s="209"/>
    </row>
    <row r="35" spans="1:24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9606360</v>
      </c>
      <c r="G35" s="400">
        <v>9368807</v>
      </c>
      <c r="H35" s="576">
        <v>9348047</v>
      </c>
      <c r="I35" s="463">
        <f t="shared" si="24"/>
        <v>9348047</v>
      </c>
      <c r="J35" s="77">
        <v>120344</v>
      </c>
      <c r="K35" s="13">
        <v>68279</v>
      </c>
      <c r="L35" s="13">
        <v>2522533</v>
      </c>
      <c r="M35" s="13">
        <v>51187</v>
      </c>
      <c r="N35" s="13">
        <v>948158</v>
      </c>
      <c r="O35" s="82">
        <v>1185325</v>
      </c>
      <c r="P35" s="566">
        <f t="shared" si="8"/>
        <v>4895826</v>
      </c>
      <c r="Q35" s="566">
        <v>82348</v>
      </c>
      <c r="R35" s="13">
        <v>190065</v>
      </c>
      <c r="S35" s="82">
        <v>1022194</v>
      </c>
      <c r="T35" s="488">
        <v>1052538</v>
      </c>
      <c r="U35" s="43">
        <v>1052538</v>
      </c>
      <c r="V35" s="45">
        <v>1052538</v>
      </c>
      <c r="W35" s="210"/>
      <c r="X35" s="209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13"/>
      <c r="O36" s="82"/>
      <c r="P36" s="566">
        <f t="shared" si="8"/>
        <v>0</v>
      </c>
      <c r="Q36" s="566"/>
      <c r="R36" s="13"/>
      <c r="S36" s="82"/>
      <c r="T36" s="488"/>
      <c r="U36" s="43"/>
      <c r="V36" s="45"/>
      <c r="W36" s="210"/>
      <c r="X36" s="209"/>
    </row>
    <row r="37" spans="1:24">
      <c r="B37" s="92" t="s">
        <v>631</v>
      </c>
      <c r="C37" s="736" t="s">
        <v>170</v>
      </c>
      <c r="D37" s="737"/>
      <c r="E37" s="737"/>
      <c r="F37" s="399">
        <f t="shared" ref="F37:V37" si="25">F38+F39</f>
        <v>378360</v>
      </c>
      <c r="G37" s="399">
        <f t="shared" ref="G37:H37" si="26">G38+G39</f>
        <v>399453</v>
      </c>
      <c r="H37" s="575">
        <f t="shared" si="26"/>
        <v>399453</v>
      </c>
      <c r="I37" s="462">
        <f t="shared" si="25"/>
        <v>149293</v>
      </c>
      <c r="J37" s="94">
        <f t="shared" si="25"/>
        <v>0</v>
      </c>
      <c r="K37" s="95">
        <f t="shared" si="25"/>
        <v>0</v>
      </c>
      <c r="L37" s="95">
        <f t="shared" si="25"/>
        <v>86553</v>
      </c>
      <c r="M37" s="95">
        <f t="shared" si="25"/>
        <v>0</v>
      </c>
      <c r="N37" s="95">
        <f t="shared" si="25"/>
        <v>62738</v>
      </c>
      <c r="O37" s="98">
        <f t="shared" ref="O37" si="27">O38+O39</f>
        <v>0</v>
      </c>
      <c r="P37" s="565">
        <f t="shared" si="8"/>
        <v>149291</v>
      </c>
      <c r="Q37" s="565">
        <f t="shared" si="25"/>
        <v>0</v>
      </c>
      <c r="R37" s="95">
        <f t="shared" si="25"/>
        <v>0</v>
      </c>
      <c r="S37" s="98">
        <f t="shared" si="25"/>
        <v>0</v>
      </c>
      <c r="T37" s="489">
        <f t="shared" si="25"/>
        <v>0</v>
      </c>
      <c r="U37" s="97">
        <f t="shared" si="25"/>
        <v>0</v>
      </c>
      <c r="V37" s="99">
        <f t="shared" si="25"/>
        <v>2</v>
      </c>
      <c r="W37" s="210"/>
      <c r="X37" s="209"/>
    </row>
    <row r="38" spans="1:24" s="41" customFormat="1">
      <c r="A38" s="127" t="s">
        <v>171</v>
      </c>
      <c r="B38" s="53" t="s">
        <v>632</v>
      </c>
      <c r="C38" s="789" t="s">
        <v>1096</v>
      </c>
      <c r="D38" s="790"/>
      <c r="E38" s="790"/>
      <c r="F38" s="400">
        <v>363960</v>
      </c>
      <c r="G38" s="400">
        <v>359430</v>
      </c>
      <c r="H38" s="576">
        <v>359430</v>
      </c>
      <c r="I38" s="463">
        <f t="shared" ref="I38:I39" si="28">SUM(P38:V38)</f>
        <v>148376</v>
      </c>
      <c r="J38" s="77"/>
      <c r="K38" s="13"/>
      <c r="L38" s="13">
        <v>85637</v>
      </c>
      <c r="M38" s="13"/>
      <c r="N38" s="13">
        <v>62738</v>
      </c>
      <c r="O38" s="82"/>
      <c r="P38" s="566">
        <f t="shared" si="8"/>
        <v>148375</v>
      </c>
      <c r="Q38" s="566"/>
      <c r="R38" s="13"/>
      <c r="S38" s="82"/>
      <c r="T38" s="488"/>
      <c r="U38" s="43"/>
      <c r="V38" s="45">
        <v>1</v>
      </c>
      <c r="W38" s="210"/>
      <c r="X38" s="209"/>
    </row>
    <row r="39" spans="1:24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v>14400</v>
      </c>
      <c r="G39" s="400">
        <v>40023</v>
      </c>
      <c r="H39" s="576">
        <v>40023</v>
      </c>
      <c r="I39" s="463">
        <f t="shared" si="28"/>
        <v>917</v>
      </c>
      <c r="J39" s="77"/>
      <c r="K39" s="13"/>
      <c r="L39" s="13">
        <v>916</v>
      </c>
      <c r="M39" s="13"/>
      <c r="N39" s="13"/>
      <c r="O39" s="82"/>
      <c r="P39" s="566">
        <f t="shared" si="8"/>
        <v>916</v>
      </c>
      <c r="Q39" s="566"/>
      <c r="R39" s="13"/>
      <c r="S39" s="82"/>
      <c r="T39" s="488"/>
      <c r="U39" s="43"/>
      <c r="V39" s="45">
        <v>1</v>
      </c>
      <c r="W39" s="210"/>
      <c r="X39" s="209"/>
    </row>
    <row r="40" spans="1:24">
      <c r="B40" s="92" t="s">
        <v>634</v>
      </c>
      <c r="C40" s="736" t="s">
        <v>175</v>
      </c>
      <c r="D40" s="737"/>
      <c r="E40" s="737"/>
      <c r="F40" s="399">
        <f t="shared" ref="F40:V40" si="29">F41+F42+F43+F44+F45+F48+F49</f>
        <v>1127160</v>
      </c>
      <c r="G40" s="399">
        <f t="shared" ref="G40:H40" si="30">G41+G42+G43+G44+G45+G48+G49</f>
        <v>1326160</v>
      </c>
      <c r="H40" s="575">
        <f t="shared" si="30"/>
        <v>1775600</v>
      </c>
      <c r="I40" s="462">
        <f t="shared" si="29"/>
        <v>2025762</v>
      </c>
      <c r="J40" s="94">
        <f t="shared" si="29"/>
        <v>0</v>
      </c>
      <c r="K40" s="95">
        <f t="shared" si="29"/>
        <v>6500</v>
      </c>
      <c r="L40" s="95">
        <f t="shared" si="29"/>
        <v>71936</v>
      </c>
      <c r="M40" s="95">
        <f t="shared" si="29"/>
        <v>30000</v>
      </c>
      <c r="N40" s="95">
        <f t="shared" si="29"/>
        <v>460196</v>
      </c>
      <c r="O40" s="98">
        <f t="shared" ref="O40" si="31">O41+O42+O43+O44+O45+O48+O49</f>
        <v>386442</v>
      </c>
      <c r="P40" s="565">
        <f t="shared" si="8"/>
        <v>955074</v>
      </c>
      <c r="Q40" s="565">
        <f t="shared" si="29"/>
        <v>65366</v>
      </c>
      <c r="R40" s="95">
        <f t="shared" si="29"/>
        <v>456071</v>
      </c>
      <c r="S40" s="98">
        <f t="shared" si="29"/>
        <v>109724</v>
      </c>
      <c r="T40" s="489">
        <f t="shared" si="29"/>
        <v>87610</v>
      </c>
      <c r="U40" s="97">
        <f t="shared" si="29"/>
        <v>264304</v>
      </c>
      <c r="V40" s="99">
        <f t="shared" si="29"/>
        <v>87613</v>
      </c>
      <c r="W40" s="210"/>
      <c r="X40" s="209"/>
    </row>
    <row r="41" spans="1:24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v>549000</v>
      </c>
      <c r="G41" s="400">
        <v>549000</v>
      </c>
      <c r="H41" s="576">
        <v>549000</v>
      </c>
      <c r="I41" s="463">
        <f t="shared" ref="I41:I49" si="32">SUM(P41:V41)</f>
        <v>549000</v>
      </c>
      <c r="J41" s="77"/>
      <c r="K41" s="13"/>
      <c r="L41" s="13"/>
      <c r="M41" s="13"/>
      <c r="N41" s="13">
        <v>460196</v>
      </c>
      <c r="O41" s="82">
        <v>88804</v>
      </c>
      <c r="P41" s="566">
        <f t="shared" si="8"/>
        <v>549000</v>
      </c>
      <c r="Q41" s="566"/>
      <c r="R41" s="13"/>
      <c r="S41" s="82"/>
      <c r="T41" s="488"/>
      <c r="U41" s="43"/>
      <c r="V41" s="45"/>
      <c r="W41" s="210"/>
      <c r="X41" s="209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00">
        <v>0</v>
      </c>
      <c r="H42" s="576">
        <v>0</v>
      </c>
      <c r="I42" s="463">
        <f t="shared" si="32"/>
        <v>0</v>
      </c>
      <c r="J42" s="77"/>
      <c r="K42" s="13"/>
      <c r="L42" s="13"/>
      <c r="M42" s="13"/>
      <c r="N42" s="13"/>
      <c r="O42" s="82"/>
      <c r="P42" s="566">
        <f t="shared" si="8"/>
        <v>0</v>
      </c>
      <c r="Q42" s="566"/>
      <c r="R42" s="13"/>
      <c r="S42" s="82"/>
      <c r="T42" s="488"/>
      <c r="U42" s="43"/>
      <c r="V42" s="45"/>
      <c r="W42" s="210"/>
      <c r="X42" s="209"/>
    </row>
    <row r="43" spans="1:24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/>
      <c r="G43" s="400">
        <v>0</v>
      </c>
      <c r="H43" s="576">
        <v>0</v>
      </c>
      <c r="I43" s="463">
        <f t="shared" si="32"/>
        <v>0</v>
      </c>
      <c r="J43" s="77"/>
      <c r="K43" s="13"/>
      <c r="L43" s="13"/>
      <c r="M43" s="13"/>
      <c r="N43" s="13"/>
      <c r="O43" s="82"/>
      <c r="P43" s="566">
        <f t="shared" si="8"/>
        <v>0</v>
      </c>
      <c r="Q43" s="566"/>
      <c r="R43" s="13"/>
      <c r="S43" s="82"/>
      <c r="T43" s="488"/>
      <c r="U43" s="43"/>
      <c r="V43" s="45"/>
      <c r="W43" s="210"/>
      <c r="X43" s="209"/>
    </row>
    <row r="44" spans="1:24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108000</v>
      </c>
      <c r="G44" s="400">
        <v>108000</v>
      </c>
      <c r="H44" s="576">
        <v>108000</v>
      </c>
      <c r="I44" s="463">
        <f t="shared" si="32"/>
        <v>108000</v>
      </c>
      <c r="J44" s="77"/>
      <c r="K44" s="13">
        <v>6500</v>
      </c>
      <c r="L44" s="13"/>
      <c r="M44" s="13"/>
      <c r="N44" s="13"/>
      <c r="O44" s="82">
        <v>2189</v>
      </c>
      <c r="P44" s="566">
        <f t="shared" si="8"/>
        <v>8689</v>
      </c>
      <c r="Q44" s="566"/>
      <c r="R44" s="13"/>
      <c r="S44" s="82"/>
      <c r="T44" s="488">
        <v>33103</v>
      </c>
      <c r="U44" s="43">
        <v>33103</v>
      </c>
      <c r="V44" s="45">
        <v>33105</v>
      </c>
      <c r="W44" s="210"/>
      <c r="X44" s="209"/>
    </row>
    <row r="45" spans="1:24" s="18" customFormat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v>0</v>
      </c>
      <c r="G45" s="400">
        <v>0</v>
      </c>
      <c r="H45" s="576">
        <f>H46</f>
        <v>449440</v>
      </c>
      <c r="I45" s="463">
        <f t="shared" si="32"/>
        <v>699602</v>
      </c>
      <c r="J45" s="77">
        <f t="shared" ref="J45:V45" si="33">J46+J47</f>
        <v>0</v>
      </c>
      <c r="K45" s="13">
        <f t="shared" si="33"/>
        <v>0</v>
      </c>
      <c r="L45" s="13">
        <f t="shared" si="33"/>
        <v>0</v>
      </c>
      <c r="M45" s="13">
        <f t="shared" si="33"/>
        <v>0</v>
      </c>
      <c r="N45" s="13">
        <f t="shared" si="33"/>
        <v>0</v>
      </c>
      <c r="O45" s="82">
        <f t="shared" ref="O45" si="34">O46+O47</f>
        <v>0</v>
      </c>
      <c r="P45" s="566">
        <f t="shared" si="8"/>
        <v>0</v>
      </c>
      <c r="Q45" s="566">
        <f t="shared" si="33"/>
        <v>0</v>
      </c>
      <c r="R45" s="13">
        <f t="shared" si="33"/>
        <v>449440</v>
      </c>
      <c r="S45" s="82">
        <f t="shared" si="33"/>
        <v>73468</v>
      </c>
      <c r="T45" s="488">
        <f t="shared" si="33"/>
        <v>0</v>
      </c>
      <c r="U45" s="43">
        <f t="shared" si="33"/>
        <v>176694</v>
      </c>
      <c r="V45" s="45">
        <f t="shared" si="33"/>
        <v>0</v>
      </c>
      <c r="W45" s="210"/>
      <c r="X45" s="209"/>
    </row>
    <row r="46" spans="1:24">
      <c r="B46" s="55"/>
      <c r="C46" s="264"/>
      <c r="D46" s="764" t="s">
        <v>186</v>
      </c>
      <c r="E46" s="764"/>
      <c r="F46" s="406">
        <v>0</v>
      </c>
      <c r="G46" s="406">
        <v>0</v>
      </c>
      <c r="H46" s="582">
        <v>449440</v>
      </c>
      <c r="I46" s="471">
        <f t="shared" si="32"/>
        <v>699602</v>
      </c>
      <c r="J46" s="75"/>
      <c r="K46" s="1"/>
      <c r="L46" s="1"/>
      <c r="M46" s="1"/>
      <c r="N46" s="1"/>
      <c r="O46" s="81"/>
      <c r="P46" s="567">
        <f t="shared" si="8"/>
        <v>0</v>
      </c>
      <c r="Q46" s="567"/>
      <c r="R46" s="1">
        <f>307340+142100</f>
        <v>449440</v>
      </c>
      <c r="S46" s="81">
        <v>73468</v>
      </c>
      <c r="T46" s="490"/>
      <c r="U46" s="42">
        <v>176694</v>
      </c>
      <c r="V46" s="44"/>
      <c r="W46" s="210"/>
      <c r="X46" s="209"/>
    </row>
    <row r="47" spans="1:24" hidden="1">
      <c r="B47" s="55"/>
      <c r="C47" s="264"/>
      <c r="D47" s="764" t="s">
        <v>187</v>
      </c>
      <c r="E47" s="764"/>
      <c r="F47" s="406"/>
      <c r="G47" s="406">
        <v>0</v>
      </c>
      <c r="H47" s="582">
        <v>0</v>
      </c>
      <c r="I47" s="471">
        <f t="shared" si="32"/>
        <v>0</v>
      </c>
      <c r="J47" s="75"/>
      <c r="K47" s="1"/>
      <c r="L47" s="1"/>
      <c r="M47" s="1"/>
      <c r="N47" s="1"/>
      <c r="O47" s="81"/>
      <c r="P47" s="567">
        <f t="shared" si="8"/>
        <v>0</v>
      </c>
      <c r="Q47" s="567"/>
      <c r="R47" s="1"/>
      <c r="S47" s="81"/>
      <c r="T47" s="490"/>
      <c r="U47" s="42"/>
      <c r="V47" s="44"/>
      <c r="W47" s="210"/>
      <c r="X47" s="209"/>
    </row>
    <row r="48" spans="1:24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v>360000</v>
      </c>
      <c r="G48" s="400">
        <v>559000</v>
      </c>
      <c r="H48" s="576">
        <v>559000</v>
      </c>
      <c r="I48" s="463">
        <f t="shared" si="32"/>
        <v>559000</v>
      </c>
      <c r="J48" s="77"/>
      <c r="K48" s="13"/>
      <c r="L48" s="13">
        <v>54600</v>
      </c>
      <c r="M48" s="13"/>
      <c r="N48" s="13"/>
      <c r="O48" s="82">
        <v>285400</v>
      </c>
      <c r="P48" s="566">
        <f t="shared" si="8"/>
        <v>340000</v>
      </c>
      <c r="Q48" s="566">
        <v>60000</v>
      </c>
      <c r="R48" s="13"/>
      <c r="S48" s="82">
        <f>32550+2450</f>
        <v>35000</v>
      </c>
      <c r="T48" s="488">
        <v>41333</v>
      </c>
      <c r="U48" s="43">
        <v>41333</v>
      </c>
      <c r="V48" s="45">
        <v>41334</v>
      </c>
      <c r="W48" s="210"/>
      <c r="X48" s="209"/>
    </row>
    <row r="49" spans="1:24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v>110160</v>
      </c>
      <c r="G49" s="400">
        <v>110160</v>
      </c>
      <c r="H49" s="576">
        <v>110160</v>
      </c>
      <c r="I49" s="463">
        <f t="shared" si="32"/>
        <v>110160</v>
      </c>
      <c r="J49" s="77"/>
      <c r="K49" s="13"/>
      <c r="L49" s="13">
        <v>17336</v>
      </c>
      <c r="M49" s="13">
        <v>30000</v>
      </c>
      <c r="N49" s="13"/>
      <c r="O49" s="82">
        <v>10049</v>
      </c>
      <c r="P49" s="566">
        <f t="shared" si="8"/>
        <v>57385</v>
      </c>
      <c r="Q49" s="566">
        <v>5366</v>
      </c>
      <c r="R49" s="13">
        <v>6631</v>
      </c>
      <c r="S49" s="82">
        <v>1256</v>
      </c>
      <c r="T49" s="488">
        <v>13174</v>
      </c>
      <c r="U49" s="43">
        <v>13174</v>
      </c>
      <c r="V49" s="45">
        <v>13174</v>
      </c>
      <c r="W49" s="210"/>
      <c r="X49" s="209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35">J51+J52</f>
        <v>0</v>
      </c>
      <c r="K50" s="95">
        <f t="shared" si="35"/>
        <v>0</v>
      </c>
      <c r="L50" s="95">
        <f t="shared" si="35"/>
        <v>0</v>
      </c>
      <c r="M50" s="95">
        <f t="shared" si="35"/>
        <v>0</v>
      </c>
      <c r="N50" s="95">
        <f t="shared" si="35"/>
        <v>0</v>
      </c>
      <c r="O50" s="98">
        <f t="shared" ref="O50" si="36">O51+O52</f>
        <v>0</v>
      </c>
      <c r="P50" s="565">
        <f t="shared" si="8"/>
        <v>0</v>
      </c>
      <c r="Q50" s="565">
        <f t="shared" si="35"/>
        <v>0</v>
      </c>
      <c r="R50" s="95">
        <f t="shared" si="35"/>
        <v>0</v>
      </c>
      <c r="S50" s="98">
        <f t="shared" si="35"/>
        <v>0</v>
      </c>
      <c r="T50" s="489">
        <f t="shared" si="35"/>
        <v>0</v>
      </c>
      <c r="U50" s="97">
        <f t="shared" si="35"/>
        <v>0</v>
      </c>
      <c r="V50" s="99">
        <f t="shared" si="35"/>
        <v>0</v>
      </c>
      <c r="W50" s="210"/>
      <c r="X50" s="209"/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/>
      <c r="G51" s="400"/>
      <c r="H51" s="576"/>
      <c r="I51" s="463">
        <f>SUM(J51:V51)</f>
        <v>0</v>
      </c>
      <c r="J51" s="77"/>
      <c r="K51" s="13"/>
      <c r="L51" s="13"/>
      <c r="M51" s="13"/>
      <c r="N51" s="13"/>
      <c r="O51" s="82"/>
      <c r="P51" s="566">
        <f t="shared" si="8"/>
        <v>0</v>
      </c>
      <c r="Q51" s="566"/>
      <c r="R51" s="13"/>
      <c r="S51" s="82"/>
      <c r="T51" s="488"/>
      <c r="U51" s="43"/>
      <c r="V51" s="45"/>
      <c r="W51" s="210"/>
      <c r="X51" s="209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/>
      <c r="G52" s="400"/>
      <c r="H52" s="576"/>
      <c r="I52" s="463">
        <f>SUM(J52:V52)</f>
        <v>0</v>
      </c>
      <c r="J52" s="77"/>
      <c r="K52" s="13"/>
      <c r="L52" s="13"/>
      <c r="M52" s="13"/>
      <c r="N52" s="13"/>
      <c r="O52" s="82"/>
      <c r="P52" s="566">
        <f t="shared" si="8"/>
        <v>0</v>
      </c>
      <c r="Q52" s="566"/>
      <c r="R52" s="13"/>
      <c r="S52" s="82"/>
      <c r="T52" s="488"/>
      <c r="U52" s="43"/>
      <c r="V52" s="45"/>
      <c r="W52" s="210"/>
      <c r="X52" s="209"/>
    </row>
    <row r="53" spans="1:24">
      <c r="B53" s="92" t="s">
        <v>645</v>
      </c>
      <c r="C53" s="769" t="s">
        <v>197</v>
      </c>
      <c r="D53" s="770"/>
      <c r="E53" s="770"/>
      <c r="F53" s="399">
        <f t="shared" ref="F53:V53" si="37">F54+F55+F56+F57+F58</f>
        <v>2014620</v>
      </c>
      <c r="G53" s="399">
        <f t="shared" ref="G53:H53" si="38">G54+G55+G56+G57+G58</f>
        <v>2014620</v>
      </c>
      <c r="H53" s="575">
        <f t="shared" si="38"/>
        <v>1844500</v>
      </c>
      <c r="I53" s="462">
        <f t="shared" si="37"/>
        <v>1844500</v>
      </c>
      <c r="J53" s="94">
        <f t="shared" si="37"/>
        <v>31128</v>
      </c>
      <c r="K53" s="95">
        <f t="shared" si="37"/>
        <v>186847</v>
      </c>
      <c r="L53" s="95">
        <f t="shared" si="37"/>
        <v>144850</v>
      </c>
      <c r="M53" s="95">
        <f t="shared" si="37"/>
        <v>7897</v>
      </c>
      <c r="N53" s="95">
        <f t="shared" si="37"/>
        <v>164986</v>
      </c>
      <c r="O53" s="98">
        <f t="shared" ref="O53" si="39">O54+O55+O56+O57+O58</f>
        <v>255467</v>
      </c>
      <c r="P53" s="565">
        <f t="shared" si="8"/>
        <v>791175</v>
      </c>
      <c r="Q53" s="565">
        <f t="shared" si="37"/>
        <v>11911</v>
      </c>
      <c r="R53" s="95">
        <f t="shared" si="37"/>
        <v>36251</v>
      </c>
      <c r="S53" s="98">
        <f t="shared" si="37"/>
        <v>207159</v>
      </c>
      <c r="T53" s="489">
        <f t="shared" si="37"/>
        <v>264501</v>
      </c>
      <c r="U53" s="97">
        <f t="shared" si="37"/>
        <v>264501</v>
      </c>
      <c r="V53" s="99">
        <f t="shared" si="37"/>
        <v>269002</v>
      </c>
      <c r="W53" s="210"/>
      <c r="X53" s="209"/>
    </row>
    <row r="54" spans="1:24" s="41" customForma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v>2010120</v>
      </c>
      <c r="G54" s="400">
        <v>2010120</v>
      </c>
      <c r="H54" s="576">
        <v>1840000</v>
      </c>
      <c r="I54" s="463">
        <f t="shared" ref="I54:I58" si="40">SUM(P54:V54)</f>
        <v>1840000</v>
      </c>
      <c r="J54" s="77">
        <v>31127</v>
      </c>
      <c r="K54" s="13">
        <v>186847</v>
      </c>
      <c r="L54" s="13">
        <v>144850</v>
      </c>
      <c r="M54" s="13">
        <v>7897</v>
      </c>
      <c r="N54" s="13">
        <v>164986</v>
      </c>
      <c r="O54" s="82">
        <v>255467</v>
      </c>
      <c r="P54" s="566">
        <f t="shared" si="8"/>
        <v>791174</v>
      </c>
      <c r="Q54" s="566">
        <v>11911</v>
      </c>
      <c r="R54" s="13">
        <v>36251</v>
      </c>
      <c r="S54" s="82">
        <v>207159</v>
      </c>
      <c r="T54" s="488">
        <v>264501</v>
      </c>
      <c r="U54" s="43">
        <v>264501</v>
      </c>
      <c r="V54" s="45">
        <v>264503</v>
      </c>
      <c r="W54" s="210"/>
      <c r="X54" s="209"/>
    </row>
    <row r="55" spans="1:24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/>
      <c r="G55" s="400">
        <v>0</v>
      </c>
      <c r="H55" s="576">
        <v>0</v>
      </c>
      <c r="I55" s="463">
        <f t="shared" si="40"/>
        <v>0</v>
      </c>
      <c r="J55" s="77"/>
      <c r="K55" s="13"/>
      <c r="L55" s="13"/>
      <c r="M55" s="13"/>
      <c r="N55" s="13"/>
      <c r="O55" s="82"/>
      <c r="P55" s="566">
        <f t="shared" si="8"/>
        <v>0</v>
      </c>
      <c r="Q55" s="566"/>
      <c r="R55" s="13"/>
      <c r="S55" s="82"/>
      <c r="T55" s="488"/>
      <c r="U55" s="43"/>
      <c r="V55" s="45"/>
      <c r="W55" s="210"/>
      <c r="X55" s="209"/>
    </row>
    <row r="56" spans="1:24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/>
      <c r="G56" s="400">
        <v>0</v>
      </c>
      <c r="H56" s="576">
        <v>0</v>
      </c>
      <c r="I56" s="463">
        <f t="shared" si="40"/>
        <v>0</v>
      </c>
      <c r="J56" s="77"/>
      <c r="K56" s="13"/>
      <c r="L56" s="13"/>
      <c r="M56" s="13"/>
      <c r="N56" s="13"/>
      <c r="O56" s="82"/>
      <c r="P56" s="566">
        <f t="shared" si="8"/>
        <v>0</v>
      </c>
      <c r="Q56" s="566"/>
      <c r="R56" s="13"/>
      <c r="S56" s="82"/>
      <c r="T56" s="488"/>
      <c r="U56" s="43"/>
      <c r="V56" s="45"/>
      <c r="W56" s="210"/>
      <c r="X56" s="209"/>
    </row>
    <row r="57" spans="1:24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/>
      <c r="G57" s="400">
        <v>0</v>
      </c>
      <c r="H57" s="576">
        <v>0</v>
      </c>
      <c r="I57" s="463">
        <f t="shared" si="40"/>
        <v>0</v>
      </c>
      <c r="J57" s="77"/>
      <c r="K57" s="13"/>
      <c r="L57" s="13"/>
      <c r="M57" s="13"/>
      <c r="N57" s="13"/>
      <c r="O57" s="82"/>
      <c r="P57" s="566">
        <f t="shared" si="8"/>
        <v>0</v>
      </c>
      <c r="Q57" s="566"/>
      <c r="R57" s="13"/>
      <c r="S57" s="82"/>
      <c r="T57" s="488"/>
      <c r="U57" s="43"/>
      <c r="V57" s="45"/>
      <c r="W57" s="210"/>
      <c r="X57" s="209"/>
    </row>
    <row r="58" spans="1:24" s="41" customFormat="1" ht="15.75" thickBot="1">
      <c r="A58" s="127" t="s">
        <v>205</v>
      </c>
      <c r="B58" s="53" t="s">
        <v>650</v>
      </c>
      <c r="C58" s="799" t="s">
        <v>206</v>
      </c>
      <c r="D58" s="800"/>
      <c r="E58" s="800"/>
      <c r="F58" s="400">
        <v>4500</v>
      </c>
      <c r="G58" s="400">
        <v>4500</v>
      </c>
      <c r="H58" s="576">
        <v>4500</v>
      </c>
      <c r="I58" s="463">
        <f t="shared" si="40"/>
        <v>4500</v>
      </c>
      <c r="J58" s="77">
        <v>1</v>
      </c>
      <c r="K58" s="13"/>
      <c r="L58" s="13"/>
      <c r="M58" s="13"/>
      <c r="N58" s="13"/>
      <c r="O58" s="82"/>
      <c r="P58" s="566">
        <f t="shared" si="8"/>
        <v>1</v>
      </c>
      <c r="Q58" s="566"/>
      <c r="R58" s="13"/>
      <c r="S58" s="82"/>
      <c r="T58" s="488"/>
      <c r="U58" s="43"/>
      <c r="V58" s="45">
        <v>4499</v>
      </c>
      <c r="W58" s="210"/>
      <c r="X58" s="209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41">J60+J61+J62+J63+J64+J65+J66+J70</f>
        <v>0</v>
      </c>
      <c r="K59" s="87">
        <f t="shared" si="41"/>
        <v>0</v>
      </c>
      <c r="L59" s="87">
        <f t="shared" si="41"/>
        <v>0</v>
      </c>
      <c r="M59" s="87">
        <f t="shared" si="41"/>
        <v>0</v>
      </c>
      <c r="N59" s="87">
        <f t="shared" si="41"/>
        <v>0</v>
      </c>
      <c r="O59" s="90">
        <f t="shared" ref="O59" si="42">O60+O61+O62+O63+O64+O65+O66+O70</f>
        <v>0</v>
      </c>
      <c r="P59" s="562">
        <f t="shared" si="8"/>
        <v>0</v>
      </c>
      <c r="Q59" s="562">
        <f t="shared" si="41"/>
        <v>0</v>
      </c>
      <c r="R59" s="87">
        <f t="shared" si="41"/>
        <v>0</v>
      </c>
      <c r="S59" s="90">
        <f t="shared" si="41"/>
        <v>0</v>
      </c>
      <c r="T59" s="486">
        <f t="shared" si="41"/>
        <v>0</v>
      </c>
      <c r="U59" s="89">
        <f t="shared" si="41"/>
        <v>0</v>
      </c>
      <c r="V59" s="91">
        <f t="shared" si="41"/>
        <v>0</v>
      </c>
      <c r="W59" s="210"/>
      <c r="X59" s="209"/>
    </row>
    <row r="60" spans="1:24" s="18" customFormat="1" ht="15.75" hidden="1" thickBot="1">
      <c r="A60" s="127" t="s">
        <v>872</v>
      </c>
      <c r="B60" s="116" t="s">
        <v>873</v>
      </c>
      <c r="C60" s="801" t="s">
        <v>874</v>
      </c>
      <c r="D60" s="802"/>
      <c r="E60" s="802"/>
      <c r="F60" s="397"/>
      <c r="G60" s="397"/>
      <c r="H60" s="573"/>
      <c r="I60" s="460">
        <f t="shared" ref="I60:I65" si="43">SUM(J60:V60)</f>
        <v>0</v>
      </c>
      <c r="J60" s="94"/>
      <c r="K60" s="95"/>
      <c r="L60" s="95"/>
      <c r="M60" s="95"/>
      <c r="N60" s="95"/>
      <c r="O60" s="98"/>
      <c r="P60" s="565">
        <f t="shared" si="8"/>
        <v>0</v>
      </c>
      <c r="Q60" s="565"/>
      <c r="R60" s="95"/>
      <c r="S60" s="98"/>
      <c r="T60" s="489"/>
      <c r="U60" s="97"/>
      <c r="V60" s="99"/>
      <c r="W60" s="210"/>
      <c r="X60" s="209"/>
    </row>
    <row r="61" spans="1:24" s="18" customFormat="1" ht="15.75" hidden="1" thickBot="1">
      <c r="A61" s="127" t="s">
        <v>209</v>
      </c>
      <c r="B61" s="116" t="s">
        <v>651</v>
      </c>
      <c r="C61" s="801" t="s">
        <v>210</v>
      </c>
      <c r="D61" s="802"/>
      <c r="E61" s="802"/>
      <c r="F61" s="397"/>
      <c r="G61" s="397"/>
      <c r="H61" s="573"/>
      <c r="I61" s="460">
        <f t="shared" si="43"/>
        <v>0</v>
      </c>
      <c r="J61" s="94"/>
      <c r="K61" s="95"/>
      <c r="L61" s="95"/>
      <c r="M61" s="95"/>
      <c r="N61" s="95"/>
      <c r="O61" s="98"/>
      <c r="P61" s="565">
        <f t="shared" si="8"/>
        <v>0</v>
      </c>
      <c r="Q61" s="565"/>
      <c r="R61" s="95"/>
      <c r="S61" s="98"/>
      <c r="T61" s="489"/>
      <c r="U61" s="97"/>
      <c r="V61" s="99"/>
      <c r="W61" s="210"/>
      <c r="X61" s="209"/>
    </row>
    <row r="62" spans="1:24" s="18" customFormat="1" ht="15.75" hidden="1" thickBot="1">
      <c r="A62" s="127" t="s">
        <v>211</v>
      </c>
      <c r="B62" s="92" t="s">
        <v>652</v>
      </c>
      <c r="C62" s="769" t="s">
        <v>352</v>
      </c>
      <c r="D62" s="770"/>
      <c r="E62" s="770"/>
      <c r="F62" s="399"/>
      <c r="G62" s="399"/>
      <c r="H62" s="575"/>
      <c r="I62" s="462">
        <f t="shared" si="43"/>
        <v>0</v>
      </c>
      <c r="J62" s="94"/>
      <c r="K62" s="95"/>
      <c r="L62" s="95"/>
      <c r="M62" s="95"/>
      <c r="N62" s="95"/>
      <c r="O62" s="98"/>
      <c r="P62" s="565">
        <f t="shared" si="8"/>
        <v>0</v>
      </c>
      <c r="Q62" s="565"/>
      <c r="R62" s="95"/>
      <c r="S62" s="98"/>
      <c r="T62" s="489"/>
      <c r="U62" s="97"/>
      <c r="V62" s="99"/>
      <c r="W62" s="210"/>
      <c r="X62" s="209"/>
    </row>
    <row r="63" spans="1:24" s="18" customFormat="1" ht="15.75" hidden="1" thickBot="1">
      <c r="A63" s="127" t="s">
        <v>212</v>
      </c>
      <c r="B63" s="116" t="s">
        <v>653</v>
      </c>
      <c r="C63" s="769" t="s">
        <v>875</v>
      </c>
      <c r="D63" s="770"/>
      <c r="E63" s="770"/>
      <c r="F63" s="399"/>
      <c r="G63" s="399"/>
      <c r="H63" s="575"/>
      <c r="I63" s="462">
        <f t="shared" si="43"/>
        <v>0</v>
      </c>
      <c r="J63" s="94"/>
      <c r="K63" s="95"/>
      <c r="L63" s="95"/>
      <c r="M63" s="95"/>
      <c r="N63" s="95"/>
      <c r="O63" s="98"/>
      <c r="P63" s="565">
        <f t="shared" si="8"/>
        <v>0</v>
      </c>
      <c r="Q63" s="565"/>
      <c r="R63" s="95"/>
      <c r="S63" s="98"/>
      <c r="T63" s="489"/>
      <c r="U63" s="97"/>
      <c r="V63" s="99"/>
      <c r="W63" s="210"/>
      <c r="X63" s="209"/>
    </row>
    <row r="64" spans="1:24" s="18" customFormat="1" ht="15.75" hidden="1" thickBot="1">
      <c r="A64" s="127" t="s">
        <v>213</v>
      </c>
      <c r="B64" s="92" t="s">
        <v>654</v>
      </c>
      <c r="C64" s="769" t="s">
        <v>876</v>
      </c>
      <c r="D64" s="770"/>
      <c r="E64" s="770"/>
      <c r="F64" s="399"/>
      <c r="G64" s="399"/>
      <c r="H64" s="575"/>
      <c r="I64" s="462">
        <f t="shared" si="43"/>
        <v>0</v>
      </c>
      <c r="J64" s="94"/>
      <c r="K64" s="95"/>
      <c r="L64" s="95"/>
      <c r="M64" s="95"/>
      <c r="N64" s="95"/>
      <c r="O64" s="98"/>
      <c r="P64" s="565">
        <f t="shared" si="8"/>
        <v>0</v>
      </c>
      <c r="Q64" s="565"/>
      <c r="R64" s="95"/>
      <c r="S64" s="98"/>
      <c r="T64" s="489"/>
      <c r="U64" s="97"/>
      <c r="V64" s="99"/>
      <c r="W64" s="210"/>
      <c r="X64" s="209"/>
    </row>
    <row r="65" spans="1:24" s="18" customFormat="1" ht="15.75" hidden="1" thickBot="1">
      <c r="A65" s="127" t="s">
        <v>214</v>
      </c>
      <c r="B65" s="116" t="s">
        <v>655</v>
      </c>
      <c r="C65" s="769" t="s">
        <v>215</v>
      </c>
      <c r="D65" s="770"/>
      <c r="E65" s="770"/>
      <c r="F65" s="399"/>
      <c r="G65" s="399"/>
      <c r="H65" s="575"/>
      <c r="I65" s="462">
        <f t="shared" si="43"/>
        <v>0</v>
      </c>
      <c r="J65" s="94"/>
      <c r="K65" s="95"/>
      <c r="L65" s="95"/>
      <c r="M65" s="95"/>
      <c r="N65" s="95"/>
      <c r="O65" s="98"/>
      <c r="P65" s="565">
        <f t="shared" si="8"/>
        <v>0</v>
      </c>
      <c r="Q65" s="565"/>
      <c r="R65" s="95"/>
      <c r="S65" s="98"/>
      <c r="T65" s="489"/>
      <c r="U65" s="97"/>
      <c r="V65" s="99"/>
      <c r="W65" s="210"/>
      <c r="X65" s="209"/>
    </row>
    <row r="66" spans="1:24" s="18" customFormat="1" ht="15.75" hidden="1" thickBot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44">J67+J68+J69</f>
        <v>0</v>
      </c>
      <c r="K66" s="95">
        <f t="shared" si="44"/>
        <v>0</v>
      </c>
      <c r="L66" s="95">
        <f t="shared" si="44"/>
        <v>0</v>
      </c>
      <c r="M66" s="95">
        <f t="shared" si="44"/>
        <v>0</v>
      </c>
      <c r="N66" s="95">
        <f t="shared" si="44"/>
        <v>0</v>
      </c>
      <c r="O66" s="98">
        <f t="shared" ref="O66" si="45">O67+O68+O69</f>
        <v>0</v>
      </c>
      <c r="P66" s="565">
        <f t="shared" si="8"/>
        <v>0</v>
      </c>
      <c r="Q66" s="565">
        <f t="shared" si="44"/>
        <v>0</v>
      </c>
      <c r="R66" s="95">
        <f t="shared" si="44"/>
        <v>0</v>
      </c>
      <c r="S66" s="98">
        <f t="shared" si="44"/>
        <v>0</v>
      </c>
      <c r="T66" s="489">
        <f t="shared" si="44"/>
        <v>0</v>
      </c>
      <c r="U66" s="97">
        <f t="shared" si="44"/>
        <v>0</v>
      </c>
      <c r="V66" s="99">
        <f t="shared" si="44"/>
        <v>0</v>
      </c>
      <c r="W66" s="210"/>
      <c r="X66" s="209"/>
    </row>
    <row r="67" spans="1:24" ht="15.75" hidden="1" thickBot="1">
      <c r="B67" s="55"/>
      <c r="C67" s="2"/>
      <c r="D67" s="764" t="s">
        <v>343</v>
      </c>
      <c r="E67" s="764"/>
      <c r="F67" s="406"/>
      <c r="G67" s="406"/>
      <c r="H67" s="582"/>
      <c r="I67" s="471">
        <f>SUM(J67:V67)</f>
        <v>0</v>
      </c>
      <c r="J67" s="75"/>
      <c r="K67" s="1"/>
      <c r="L67" s="1"/>
      <c r="M67" s="1"/>
      <c r="N67" s="1"/>
      <c r="O67" s="81"/>
      <c r="P67" s="567">
        <f t="shared" si="8"/>
        <v>0</v>
      </c>
      <c r="Q67" s="567"/>
      <c r="R67" s="1"/>
      <c r="S67" s="81"/>
      <c r="T67" s="490"/>
      <c r="U67" s="42"/>
      <c r="V67" s="44"/>
      <c r="W67" s="210"/>
      <c r="X67" s="209"/>
    </row>
    <row r="68" spans="1:24" ht="15.75" hidden="1" thickBot="1">
      <c r="B68" s="55"/>
      <c r="C68" s="2"/>
      <c r="D68" s="764" t="s">
        <v>344</v>
      </c>
      <c r="E68" s="764"/>
      <c r="F68" s="406"/>
      <c r="G68" s="406"/>
      <c r="H68" s="582"/>
      <c r="I68" s="471">
        <f>SUM(J68:V68)</f>
        <v>0</v>
      </c>
      <c r="J68" s="75"/>
      <c r="K68" s="1"/>
      <c r="L68" s="1"/>
      <c r="M68" s="1"/>
      <c r="N68" s="1"/>
      <c r="O68" s="81"/>
      <c r="P68" s="567">
        <f t="shared" si="8"/>
        <v>0</v>
      </c>
      <c r="Q68" s="567"/>
      <c r="R68" s="1"/>
      <c r="S68" s="81"/>
      <c r="T68" s="490"/>
      <c r="U68" s="42"/>
      <c r="V68" s="44"/>
      <c r="W68" s="210"/>
      <c r="X68" s="209"/>
    </row>
    <row r="69" spans="1:24" ht="15.75" hidden="1" thickBot="1">
      <c r="B69" s="55"/>
      <c r="C69" s="2"/>
      <c r="D69" s="764" t="s">
        <v>345</v>
      </c>
      <c r="E69" s="764"/>
      <c r="F69" s="406"/>
      <c r="G69" s="406"/>
      <c r="H69" s="582"/>
      <c r="I69" s="471">
        <f>SUM(J69:V69)</f>
        <v>0</v>
      </c>
      <c r="J69" s="75"/>
      <c r="K69" s="1"/>
      <c r="L69" s="1"/>
      <c r="M69" s="1"/>
      <c r="N69" s="1"/>
      <c r="O69" s="81"/>
      <c r="P69" s="567">
        <f t="shared" si="8"/>
        <v>0</v>
      </c>
      <c r="Q69" s="567"/>
      <c r="R69" s="1"/>
      <c r="S69" s="81"/>
      <c r="T69" s="490"/>
      <c r="U69" s="42"/>
      <c r="V69" s="44"/>
      <c r="W69" s="210"/>
      <c r="X69" s="209"/>
    </row>
    <row r="70" spans="1:24" s="18" customFormat="1" ht="15.75" hidden="1" thickBot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46">J71+J72+J73+J74</f>
        <v>0</v>
      </c>
      <c r="K70" s="95">
        <f t="shared" si="46"/>
        <v>0</v>
      </c>
      <c r="L70" s="95">
        <f t="shared" si="46"/>
        <v>0</v>
      </c>
      <c r="M70" s="95">
        <f t="shared" si="46"/>
        <v>0</v>
      </c>
      <c r="N70" s="95">
        <f t="shared" si="46"/>
        <v>0</v>
      </c>
      <c r="O70" s="98">
        <f t="shared" ref="O70" si="47">O71+O72+O73+O74</f>
        <v>0</v>
      </c>
      <c r="P70" s="565">
        <f t="shared" si="8"/>
        <v>0</v>
      </c>
      <c r="Q70" s="565">
        <f t="shared" si="46"/>
        <v>0</v>
      </c>
      <c r="R70" s="95">
        <f t="shared" si="46"/>
        <v>0</v>
      </c>
      <c r="S70" s="98">
        <f t="shared" si="46"/>
        <v>0</v>
      </c>
      <c r="T70" s="489">
        <f t="shared" si="46"/>
        <v>0</v>
      </c>
      <c r="U70" s="97">
        <f t="shared" si="46"/>
        <v>0</v>
      </c>
      <c r="V70" s="99">
        <f t="shared" si="46"/>
        <v>0</v>
      </c>
      <c r="W70" s="210"/>
      <c r="X70" s="209"/>
    </row>
    <row r="71" spans="1:24" ht="15.75" hidden="1" thickBot="1">
      <c r="B71" s="55"/>
      <c r="C71" s="2"/>
      <c r="D71" s="764" t="s">
        <v>835</v>
      </c>
      <c r="E71" s="764"/>
      <c r="F71" s="406"/>
      <c r="G71" s="406"/>
      <c r="H71" s="582"/>
      <c r="I71" s="471">
        <f>SUM(J71:V71)</f>
        <v>0</v>
      </c>
      <c r="J71" s="75"/>
      <c r="K71" s="1"/>
      <c r="L71" s="1"/>
      <c r="M71" s="1"/>
      <c r="N71" s="1"/>
      <c r="O71" s="81"/>
      <c r="P71" s="567">
        <f t="shared" si="8"/>
        <v>0</v>
      </c>
      <c r="Q71" s="567"/>
      <c r="R71" s="1"/>
      <c r="S71" s="81"/>
      <c r="T71" s="490"/>
      <c r="U71" s="42"/>
      <c r="V71" s="44"/>
      <c r="W71" s="210"/>
      <c r="X71" s="209"/>
    </row>
    <row r="72" spans="1:24" ht="15.75" hidden="1" thickBot="1">
      <c r="B72" s="55"/>
      <c r="C72" s="2"/>
      <c r="D72" s="764" t="s">
        <v>346</v>
      </c>
      <c r="E72" s="764"/>
      <c r="F72" s="406"/>
      <c r="G72" s="406"/>
      <c r="H72" s="582"/>
      <c r="I72" s="471">
        <f>SUM(J72:V72)</f>
        <v>0</v>
      </c>
      <c r="J72" s="75"/>
      <c r="K72" s="1"/>
      <c r="L72" s="1"/>
      <c r="M72" s="1"/>
      <c r="N72" s="1"/>
      <c r="O72" s="81"/>
      <c r="P72" s="567">
        <f t="shared" ref="P72:P135" si="48">SUM(J72:O72)</f>
        <v>0</v>
      </c>
      <c r="Q72" s="567"/>
      <c r="R72" s="1"/>
      <c r="S72" s="81"/>
      <c r="T72" s="490"/>
      <c r="U72" s="42"/>
      <c r="V72" s="44"/>
      <c r="W72" s="210"/>
      <c r="X72" s="209"/>
    </row>
    <row r="73" spans="1:24" ht="15.75" hidden="1" thickBot="1">
      <c r="B73" s="55"/>
      <c r="C73" s="2"/>
      <c r="D73" s="764" t="s">
        <v>836</v>
      </c>
      <c r="E73" s="764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1"/>
      <c r="O73" s="81"/>
      <c r="P73" s="567">
        <f t="shared" si="48"/>
        <v>0</v>
      </c>
      <c r="Q73" s="567"/>
      <c r="R73" s="1"/>
      <c r="S73" s="81"/>
      <c r="T73" s="490"/>
      <c r="U73" s="42"/>
      <c r="V73" s="44"/>
      <c r="W73" s="210"/>
      <c r="X73" s="209"/>
    </row>
    <row r="74" spans="1:24" ht="15.75" hidden="1" thickBot="1">
      <c r="B74" s="55"/>
      <c r="C74" s="2"/>
      <c r="D74" s="764" t="s">
        <v>834</v>
      </c>
      <c r="E74" s="764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1"/>
      <c r="O74" s="81"/>
      <c r="P74" s="567">
        <f t="shared" si="48"/>
        <v>0</v>
      </c>
      <c r="Q74" s="567"/>
      <c r="R74" s="1"/>
      <c r="S74" s="81"/>
      <c r="T74" s="490"/>
      <c r="U74" s="42"/>
      <c r="V74" s="44"/>
      <c r="W74" s="210"/>
      <c r="X74" s="209"/>
    </row>
    <row r="75" spans="1:24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49">J76+J79+J83+J84+J95+J106+J117+J120+J132+J133+J134+J135+J146</f>
        <v>0</v>
      </c>
      <c r="K75" s="87">
        <f t="shared" si="49"/>
        <v>0</v>
      </c>
      <c r="L75" s="87">
        <f t="shared" si="49"/>
        <v>0</v>
      </c>
      <c r="M75" s="87">
        <f t="shared" si="49"/>
        <v>0</v>
      </c>
      <c r="N75" s="87">
        <f t="shared" si="49"/>
        <v>0</v>
      </c>
      <c r="O75" s="90">
        <f t="shared" ref="O75" si="50">O76+O79+O83+O84+O95+O106+O117+O120+O132+O133+O134+O135+O146</f>
        <v>0</v>
      </c>
      <c r="P75" s="562">
        <f t="shared" si="48"/>
        <v>0</v>
      </c>
      <c r="Q75" s="562">
        <f t="shared" si="49"/>
        <v>0</v>
      </c>
      <c r="R75" s="87">
        <f t="shared" si="49"/>
        <v>0</v>
      </c>
      <c r="S75" s="90">
        <f t="shared" si="49"/>
        <v>0</v>
      </c>
      <c r="T75" s="486">
        <f t="shared" si="49"/>
        <v>0</v>
      </c>
      <c r="U75" s="89">
        <f t="shared" si="49"/>
        <v>0</v>
      </c>
      <c r="V75" s="91">
        <f t="shared" si="49"/>
        <v>0</v>
      </c>
      <c r="W75" s="210"/>
      <c r="X75" s="209"/>
    </row>
    <row r="76" spans="1:24" s="41" customFormat="1" ht="15.75" hidden="1" thickBot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51">J77+J78</f>
        <v>0</v>
      </c>
      <c r="K76" s="133">
        <f t="shared" si="51"/>
        <v>0</v>
      </c>
      <c r="L76" s="133">
        <f t="shared" si="51"/>
        <v>0</v>
      </c>
      <c r="M76" s="133">
        <f t="shared" si="51"/>
        <v>0</v>
      </c>
      <c r="N76" s="133">
        <f t="shared" si="51"/>
        <v>0</v>
      </c>
      <c r="O76" s="134">
        <f t="shared" ref="O76" si="52">O77+O78</f>
        <v>0</v>
      </c>
      <c r="P76" s="568">
        <f t="shared" si="48"/>
        <v>0</v>
      </c>
      <c r="Q76" s="568">
        <f t="shared" si="51"/>
        <v>0</v>
      </c>
      <c r="R76" s="133">
        <f t="shared" si="51"/>
        <v>0</v>
      </c>
      <c r="S76" s="134">
        <f t="shared" si="51"/>
        <v>0</v>
      </c>
      <c r="T76" s="558">
        <f t="shared" si="51"/>
        <v>0</v>
      </c>
      <c r="U76" s="132">
        <f t="shared" si="51"/>
        <v>0</v>
      </c>
      <c r="V76" s="135">
        <f t="shared" si="51"/>
        <v>0</v>
      </c>
      <c r="W76" s="210"/>
      <c r="X76" s="209"/>
    </row>
    <row r="77" spans="1:24" ht="15.75" hidden="1" thickBot="1">
      <c r="B77" s="55"/>
      <c r="C77" s="2"/>
      <c r="D77" s="764" t="s">
        <v>347</v>
      </c>
      <c r="E77" s="764"/>
      <c r="F77" s="406"/>
      <c r="G77" s="406"/>
      <c r="H77" s="582"/>
      <c r="I77" s="471">
        <f>SUM(J77:V77)</f>
        <v>0</v>
      </c>
      <c r="J77" s="75"/>
      <c r="K77" s="1"/>
      <c r="L77" s="1"/>
      <c r="M77" s="1"/>
      <c r="N77" s="1"/>
      <c r="O77" s="81"/>
      <c r="P77" s="567">
        <f t="shared" si="48"/>
        <v>0</v>
      </c>
      <c r="Q77" s="567"/>
      <c r="R77" s="1"/>
      <c r="S77" s="81"/>
      <c r="T77" s="490"/>
      <c r="U77" s="42"/>
      <c r="V77" s="44"/>
      <c r="W77" s="210"/>
      <c r="X77" s="209"/>
    </row>
    <row r="78" spans="1:24" ht="15.75" hidden="1" thickBot="1">
      <c r="B78" s="55"/>
      <c r="C78" s="2"/>
      <c r="D78" s="764" t="s">
        <v>348</v>
      </c>
      <c r="E78" s="764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1"/>
      <c r="O78" s="81"/>
      <c r="P78" s="567">
        <f t="shared" si="48"/>
        <v>0</v>
      </c>
      <c r="Q78" s="567"/>
      <c r="R78" s="1"/>
      <c r="S78" s="81"/>
      <c r="T78" s="490"/>
      <c r="U78" s="42"/>
      <c r="V78" s="44"/>
      <c r="W78" s="210"/>
      <c r="X78" s="209"/>
    </row>
    <row r="79" spans="1:24" ht="15.75" hidden="1" thickBot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53">J80+J81+J82</f>
        <v>0</v>
      </c>
      <c r="K79" s="133">
        <f t="shared" si="53"/>
        <v>0</v>
      </c>
      <c r="L79" s="133">
        <f t="shared" si="53"/>
        <v>0</v>
      </c>
      <c r="M79" s="133">
        <f t="shared" si="53"/>
        <v>0</v>
      </c>
      <c r="N79" s="133">
        <f t="shared" si="53"/>
        <v>0</v>
      </c>
      <c r="O79" s="134">
        <f t="shared" ref="O79" si="54">O80+O81+O82</f>
        <v>0</v>
      </c>
      <c r="P79" s="568">
        <f t="shared" si="48"/>
        <v>0</v>
      </c>
      <c r="Q79" s="568">
        <f t="shared" si="53"/>
        <v>0</v>
      </c>
      <c r="R79" s="133">
        <f t="shared" si="53"/>
        <v>0</v>
      </c>
      <c r="S79" s="134">
        <f t="shared" si="53"/>
        <v>0</v>
      </c>
      <c r="T79" s="558">
        <f t="shared" si="53"/>
        <v>0</v>
      </c>
      <c r="U79" s="132">
        <f t="shared" si="53"/>
        <v>0</v>
      </c>
      <c r="V79" s="135">
        <f t="shared" si="53"/>
        <v>0</v>
      </c>
      <c r="W79" s="210"/>
      <c r="X79" s="209"/>
    </row>
    <row r="80" spans="1:24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/>
      <c r="H80" s="574"/>
      <c r="I80" s="461">
        <f>SUM(J80:V80)</f>
        <v>0</v>
      </c>
      <c r="J80" s="199"/>
      <c r="K80" s="193"/>
      <c r="L80" s="193"/>
      <c r="M80" s="193"/>
      <c r="N80" s="193"/>
      <c r="O80" s="194"/>
      <c r="P80" s="564">
        <f t="shared" si="48"/>
        <v>0</v>
      </c>
      <c r="Q80" s="564"/>
      <c r="R80" s="193"/>
      <c r="S80" s="194"/>
      <c r="T80" s="492"/>
      <c r="U80" s="192"/>
      <c r="V80" s="195"/>
      <c r="W80" s="210"/>
    </row>
    <row r="81" spans="1:24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/>
      <c r="H81" s="574"/>
      <c r="I81" s="461">
        <f>SUM(J81:V81)</f>
        <v>0</v>
      </c>
      <c r="J81" s="199"/>
      <c r="K81" s="193"/>
      <c r="L81" s="193"/>
      <c r="M81" s="193"/>
      <c r="N81" s="193"/>
      <c r="O81" s="194"/>
      <c r="P81" s="564">
        <f t="shared" si="48"/>
        <v>0</v>
      </c>
      <c r="Q81" s="564"/>
      <c r="R81" s="193"/>
      <c r="S81" s="194"/>
      <c r="T81" s="492"/>
      <c r="U81" s="192"/>
      <c r="V81" s="195"/>
      <c r="W81" s="210"/>
    </row>
    <row r="82" spans="1:24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/>
      <c r="H82" s="574"/>
      <c r="I82" s="461">
        <f>SUM(J82:V82)</f>
        <v>0</v>
      </c>
      <c r="J82" s="199"/>
      <c r="K82" s="193"/>
      <c r="L82" s="193"/>
      <c r="M82" s="193"/>
      <c r="N82" s="193"/>
      <c r="O82" s="194"/>
      <c r="P82" s="564">
        <f t="shared" si="48"/>
        <v>0</v>
      </c>
      <c r="Q82" s="564"/>
      <c r="R82" s="193"/>
      <c r="S82" s="194"/>
      <c r="T82" s="492"/>
      <c r="U82" s="192"/>
      <c r="V82" s="195"/>
      <c r="W82" s="210"/>
    </row>
    <row r="83" spans="1:24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/>
      <c r="G83" s="408"/>
      <c r="H83" s="584"/>
      <c r="I83" s="473">
        <f>SUM(J83:V83)</f>
        <v>0</v>
      </c>
      <c r="J83" s="110"/>
      <c r="K83" s="111"/>
      <c r="L83" s="111"/>
      <c r="M83" s="111"/>
      <c r="N83" s="111"/>
      <c r="O83" s="114"/>
      <c r="P83" s="569">
        <f t="shared" si="48"/>
        <v>0</v>
      </c>
      <c r="Q83" s="569"/>
      <c r="R83" s="111"/>
      <c r="S83" s="114"/>
      <c r="T83" s="491"/>
      <c r="U83" s="113"/>
      <c r="V83" s="115"/>
      <c r="W83" s="210"/>
      <c r="X83" s="209"/>
    </row>
    <row r="84" spans="1:24" s="41" customFormat="1" ht="15.75" hidden="1" thickBot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55">J85+J86+J87+J88+J89+J90+J91+J92+J93+J94</f>
        <v>0</v>
      </c>
      <c r="K84" s="111">
        <f t="shared" si="55"/>
        <v>0</v>
      </c>
      <c r="L84" s="111">
        <f t="shared" si="55"/>
        <v>0</v>
      </c>
      <c r="M84" s="111">
        <f t="shared" si="55"/>
        <v>0</v>
      </c>
      <c r="N84" s="111">
        <f t="shared" si="55"/>
        <v>0</v>
      </c>
      <c r="O84" s="114">
        <f t="shared" ref="O84" si="56">O85+O86+O87+O88+O89+O90+O91+O92+O93+O94</f>
        <v>0</v>
      </c>
      <c r="P84" s="569">
        <f t="shared" si="48"/>
        <v>0</v>
      </c>
      <c r="Q84" s="569">
        <f t="shared" si="55"/>
        <v>0</v>
      </c>
      <c r="R84" s="111">
        <f t="shared" si="55"/>
        <v>0</v>
      </c>
      <c r="S84" s="114">
        <f t="shared" si="55"/>
        <v>0</v>
      </c>
      <c r="T84" s="491">
        <f t="shared" si="55"/>
        <v>0</v>
      </c>
      <c r="U84" s="113">
        <f t="shared" si="55"/>
        <v>0</v>
      </c>
      <c r="V84" s="115">
        <f t="shared" si="55"/>
        <v>0</v>
      </c>
      <c r="W84" s="210"/>
      <c r="X84" s="209"/>
    </row>
    <row r="85" spans="1:24" ht="15.75" hidden="1" thickBot="1">
      <c r="B85" s="55"/>
      <c r="C85" s="2"/>
      <c r="D85" s="764" t="s">
        <v>370</v>
      </c>
      <c r="E85" s="764"/>
      <c r="F85" s="406"/>
      <c r="G85" s="406"/>
      <c r="H85" s="582"/>
      <c r="I85" s="471">
        <f t="shared" ref="I85:I94" si="57">SUM(J85:V85)</f>
        <v>0</v>
      </c>
      <c r="J85" s="75"/>
      <c r="K85" s="1"/>
      <c r="L85" s="1"/>
      <c r="M85" s="1"/>
      <c r="N85" s="1"/>
      <c r="O85" s="81"/>
      <c r="P85" s="567">
        <f t="shared" si="48"/>
        <v>0</v>
      </c>
      <c r="Q85" s="567"/>
      <c r="R85" s="1"/>
      <c r="S85" s="81"/>
      <c r="T85" s="490"/>
      <c r="U85" s="42"/>
      <c r="V85" s="44"/>
      <c r="W85" s="210"/>
      <c r="X85" s="209"/>
    </row>
    <row r="86" spans="1:24" ht="15.75" hidden="1" thickBot="1">
      <c r="B86" s="55"/>
      <c r="C86" s="2"/>
      <c r="D86" s="764" t="s">
        <v>506</v>
      </c>
      <c r="E86" s="764"/>
      <c r="F86" s="406"/>
      <c r="G86" s="406"/>
      <c r="H86" s="582"/>
      <c r="I86" s="471">
        <f t="shared" si="57"/>
        <v>0</v>
      </c>
      <c r="J86" s="75"/>
      <c r="K86" s="1"/>
      <c r="L86" s="1"/>
      <c r="M86" s="1"/>
      <c r="N86" s="1"/>
      <c r="O86" s="81"/>
      <c r="P86" s="567">
        <f t="shared" si="48"/>
        <v>0</v>
      </c>
      <c r="Q86" s="567"/>
      <c r="R86" s="1"/>
      <c r="S86" s="81"/>
      <c r="T86" s="490"/>
      <c r="U86" s="42"/>
      <c r="V86" s="44"/>
      <c r="W86" s="210"/>
      <c r="X86" s="209"/>
    </row>
    <row r="87" spans="1:24" ht="15.75" hidden="1" thickBot="1">
      <c r="B87" s="55"/>
      <c r="C87" s="2"/>
      <c r="D87" s="764" t="s">
        <v>507</v>
      </c>
      <c r="E87" s="764"/>
      <c r="F87" s="406"/>
      <c r="G87" s="406"/>
      <c r="H87" s="582"/>
      <c r="I87" s="471">
        <f t="shared" si="57"/>
        <v>0</v>
      </c>
      <c r="J87" s="75"/>
      <c r="K87" s="1"/>
      <c r="L87" s="1"/>
      <c r="M87" s="1"/>
      <c r="N87" s="1"/>
      <c r="O87" s="81"/>
      <c r="P87" s="567">
        <f t="shared" si="48"/>
        <v>0</v>
      </c>
      <c r="Q87" s="567"/>
      <c r="R87" s="1"/>
      <c r="S87" s="81"/>
      <c r="T87" s="490"/>
      <c r="U87" s="42"/>
      <c r="V87" s="44"/>
      <c r="W87" s="210"/>
      <c r="X87" s="209"/>
    </row>
    <row r="88" spans="1:24" ht="15.75" hidden="1" thickBot="1">
      <c r="B88" s="55"/>
      <c r="C88" s="2"/>
      <c r="D88" s="764" t="s">
        <v>508</v>
      </c>
      <c r="E88" s="764"/>
      <c r="F88" s="406"/>
      <c r="G88" s="406"/>
      <c r="H88" s="582"/>
      <c r="I88" s="471">
        <f t="shared" si="57"/>
        <v>0</v>
      </c>
      <c r="J88" s="75"/>
      <c r="K88" s="1"/>
      <c r="L88" s="1"/>
      <c r="M88" s="1"/>
      <c r="N88" s="1"/>
      <c r="O88" s="81"/>
      <c r="P88" s="567">
        <f t="shared" si="48"/>
        <v>0</v>
      </c>
      <c r="Q88" s="567"/>
      <c r="R88" s="1"/>
      <c r="S88" s="81"/>
      <c r="T88" s="490"/>
      <c r="U88" s="42"/>
      <c r="V88" s="44"/>
      <c r="W88" s="210"/>
      <c r="X88" s="209"/>
    </row>
    <row r="89" spans="1:24" ht="15.75" hidden="1" thickBot="1">
      <c r="B89" s="55"/>
      <c r="C89" s="2"/>
      <c r="D89" s="764" t="s">
        <v>509</v>
      </c>
      <c r="E89" s="764"/>
      <c r="F89" s="406"/>
      <c r="G89" s="406"/>
      <c r="H89" s="582"/>
      <c r="I89" s="471">
        <f t="shared" si="57"/>
        <v>0</v>
      </c>
      <c r="J89" s="75"/>
      <c r="K89" s="1"/>
      <c r="L89" s="1"/>
      <c r="M89" s="1"/>
      <c r="N89" s="1"/>
      <c r="O89" s="81"/>
      <c r="P89" s="567">
        <f t="shared" si="48"/>
        <v>0</v>
      </c>
      <c r="Q89" s="567"/>
      <c r="R89" s="1"/>
      <c r="S89" s="81"/>
      <c r="T89" s="490"/>
      <c r="U89" s="42"/>
      <c r="V89" s="44"/>
      <c r="W89" s="210"/>
      <c r="X89" s="209"/>
    </row>
    <row r="90" spans="1:24" ht="15.75" hidden="1" thickBot="1">
      <c r="B90" s="55"/>
      <c r="C90" s="2"/>
      <c r="D90" s="764" t="s">
        <v>510</v>
      </c>
      <c r="E90" s="764"/>
      <c r="F90" s="406"/>
      <c r="G90" s="406"/>
      <c r="H90" s="582"/>
      <c r="I90" s="471">
        <f t="shared" si="57"/>
        <v>0</v>
      </c>
      <c r="J90" s="75"/>
      <c r="K90" s="1"/>
      <c r="L90" s="1"/>
      <c r="M90" s="1"/>
      <c r="N90" s="1"/>
      <c r="O90" s="81"/>
      <c r="P90" s="567">
        <f t="shared" si="48"/>
        <v>0</v>
      </c>
      <c r="Q90" s="567"/>
      <c r="R90" s="1"/>
      <c r="S90" s="81"/>
      <c r="T90" s="490"/>
      <c r="U90" s="42"/>
      <c r="V90" s="44"/>
      <c r="W90" s="210"/>
      <c r="X90" s="209"/>
    </row>
    <row r="91" spans="1:24" ht="25.5" hidden="1" customHeight="1">
      <c r="B91" s="55"/>
      <c r="C91" s="2"/>
      <c r="D91" s="735" t="s">
        <v>511</v>
      </c>
      <c r="E91" s="735"/>
      <c r="F91" s="409"/>
      <c r="G91" s="409"/>
      <c r="H91" s="585"/>
      <c r="I91" s="474">
        <f t="shared" si="57"/>
        <v>0</v>
      </c>
      <c r="J91" s="75"/>
      <c r="K91" s="1"/>
      <c r="L91" s="1"/>
      <c r="M91" s="1"/>
      <c r="N91" s="1"/>
      <c r="O91" s="81"/>
      <c r="P91" s="567">
        <f t="shared" si="48"/>
        <v>0</v>
      </c>
      <c r="Q91" s="567"/>
      <c r="R91" s="1"/>
      <c r="S91" s="81"/>
      <c r="T91" s="490"/>
      <c r="U91" s="42"/>
      <c r="V91" s="44"/>
      <c r="W91" s="210"/>
      <c r="X91" s="209"/>
    </row>
    <row r="92" spans="1:24" ht="15.75" hidden="1" thickBot="1">
      <c r="B92" s="55"/>
      <c r="C92" s="2"/>
      <c r="D92" s="764" t="s">
        <v>805</v>
      </c>
      <c r="E92" s="764"/>
      <c r="F92" s="406"/>
      <c r="G92" s="406"/>
      <c r="H92" s="582"/>
      <c r="I92" s="471">
        <f t="shared" si="57"/>
        <v>0</v>
      </c>
      <c r="J92" s="75"/>
      <c r="K92" s="1"/>
      <c r="L92" s="1"/>
      <c r="M92" s="1"/>
      <c r="N92" s="1"/>
      <c r="O92" s="81"/>
      <c r="P92" s="567">
        <f t="shared" si="48"/>
        <v>0</v>
      </c>
      <c r="Q92" s="567"/>
      <c r="R92" s="1"/>
      <c r="S92" s="81"/>
      <c r="T92" s="490"/>
      <c r="U92" s="42"/>
      <c r="V92" s="44"/>
      <c r="W92" s="210"/>
      <c r="X92" s="209"/>
    </row>
    <row r="93" spans="1:24" ht="25.5" hidden="1" customHeight="1">
      <c r="B93" s="55"/>
      <c r="C93" s="2"/>
      <c r="D93" s="735" t="s">
        <v>512</v>
      </c>
      <c r="E93" s="735"/>
      <c r="F93" s="409"/>
      <c r="G93" s="409"/>
      <c r="H93" s="585"/>
      <c r="I93" s="474">
        <f t="shared" si="57"/>
        <v>0</v>
      </c>
      <c r="J93" s="75"/>
      <c r="K93" s="1"/>
      <c r="L93" s="1"/>
      <c r="M93" s="1"/>
      <c r="N93" s="1"/>
      <c r="O93" s="81"/>
      <c r="P93" s="567">
        <f t="shared" si="48"/>
        <v>0</v>
      </c>
      <c r="Q93" s="567"/>
      <c r="R93" s="1"/>
      <c r="S93" s="81"/>
      <c r="T93" s="490"/>
      <c r="U93" s="42"/>
      <c r="V93" s="44"/>
      <c r="W93" s="210"/>
      <c r="X93" s="209"/>
    </row>
    <row r="94" spans="1:24" ht="25.5" hidden="1" customHeight="1">
      <c r="B94" s="55"/>
      <c r="C94" s="2"/>
      <c r="D94" s="735" t="s">
        <v>513</v>
      </c>
      <c r="E94" s="735"/>
      <c r="F94" s="409"/>
      <c r="G94" s="409"/>
      <c r="H94" s="585"/>
      <c r="I94" s="474">
        <f t="shared" si="57"/>
        <v>0</v>
      </c>
      <c r="J94" s="75"/>
      <c r="K94" s="1"/>
      <c r="L94" s="1"/>
      <c r="M94" s="1"/>
      <c r="N94" s="1"/>
      <c r="O94" s="81"/>
      <c r="P94" s="567">
        <f t="shared" si="48"/>
        <v>0</v>
      </c>
      <c r="Q94" s="567"/>
      <c r="R94" s="1"/>
      <c r="S94" s="81"/>
      <c r="T94" s="490"/>
      <c r="U94" s="42"/>
      <c r="V94" s="44"/>
      <c r="W94" s="210"/>
      <c r="X94" s="209"/>
    </row>
    <row r="95" spans="1:24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58">J96+J97+J98+J99+J100+J101+J102+J103+J104+J105</f>
        <v>0</v>
      </c>
      <c r="K95" s="111">
        <f t="shared" si="58"/>
        <v>0</v>
      </c>
      <c r="L95" s="111">
        <f t="shared" si="58"/>
        <v>0</v>
      </c>
      <c r="M95" s="111">
        <f t="shared" si="58"/>
        <v>0</v>
      </c>
      <c r="N95" s="111">
        <f t="shared" si="58"/>
        <v>0</v>
      </c>
      <c r="O95" s="114">
        <f t="shared" ref="O95" si="59">O96+O97+O98+O99+O100+O101+O102+O103+O104+O105</f>
        <v>0</v>
      </c>
      <c r="P95" s="569">
        <f t="shared" si="48"/>
        <v>0</v>
      </c>
      <c r="Q95" s="569">
        <f t="shared" si="58"/>
        <v>0</v>
      </c>
      <c r="R95" s="111">
        <f t="shared" si="58"/>
        <v>0</v>
      </c>
      <c r="S95" s="114">
        <f t="shared" si="58"/>
        <v>0</v>
      </c>
      <c r="T95" s="491">
        <f t="shared" si="58"/>
        <v>0</v>
      </c>
      <c r="U95" s="113">
        <f t="shared" si="58"/>
        <v>0</v>
      </c>
      <c r="V95" s="115">
        <f t="shared" si="58"/>
        <v>0</v>
      </c>
      <c r="W95" s="210"/>
      <c r="X95" s="209"/>
    </row>
    <row r="96" spans="1:24" ht="15.75" hidden="1" thickBot="1">
      <c r="B96" s="55"/>
      <c r="C96" s="2"/>
      <c r="D96" s="764" t="s">
        <v>369</v>
      </c>
      <c r="E96" s="764"/>
      <c r="F96" s="406"/>
      <c r="G96" s="406"/>
      <c r="H96" s="582"/>
      <c r="I96" s="471">
        <f t="shared" ref="I96:I105" si="60">SUM(J96:V96)</f>
        <v>0</v>
      </c>
      <c r="J96" s="75"/>
      <c r="K96" s="1"/>
      <c r="L96" s="1"/>
      <c r="M96" s="1"/>
      <c r="N96" s="1"/>
      <c r="O96" s="81"/>
      <c r="P96" s="567">
        <f t="shared" si="48"/>
        <v>0</v>
      </c>
      <c r="Q96" s="567"/>
      <c r="R96" s="1"/>
      <c r="S96" s="81"/>
      <c r="T96" s="490"/>
      <c r="U96" s="42"/>
      <c r="V96" s="44"/>
      <c r="W96" s="210"/>
      <c r="X96" s="209"/>
    </row>
    <row r="97" spans="1:24" ht="15.75" hidden="1" thickBot="1">
      <c r="B97" s="55"/>
      <c r="C97" s="2"/>
      <c r="D97" s="764" t="s">
        <v>514</v>
      </c>
      <c r="E97" s="764"/>
      <c r="F97" s="406"/>
      <c r="G97" s="406"/>
      <c r="H97" s="582"/>
      <c r="I97" s="471">
        <f t="shared" si="60"/>
        <v>0</v>
      </c>
      <c r="J97" s="75"/>
      <c r="K97" s="1"/>
      <c r="L97" s="1"/>
      <c r="M97" s="1"/>
      <c r="N97" s="1"/>
      <c r="O97" s="81"/>
      <c r="P97" s="567">
        <f t="shared" si="48"/>
        <v>0</v>
      </c>
      <c r="Q97" s="567"/>
      <c r="R97" s="1"/>
      <c r="S97" s="81"/>
      <c r="T97" s="490"/>
      <c r="U97" s="42"/>
      <c r="V97" s="44"/>
      <c r="W97" s="210"/>
      <c r="X97" s="209"/>
    </row>
    <row r="98" spans="1:24" ht="15.75" hidden="1" thickBot="1">
      <c r="B98" s="55"/>
      <c r="C98" s="2"/>
      <c r="D98" s="764" t="s">
        <v>516</v>
      </c>
      <c r="E98" s="764"/>
      <c r="F98" s="406"/>
      <c r="G98" s="406"/>
      <c r="H98" s="582"/>
      <c r="I98" s="471">
        <f t="shared" si="60"/>
        <v>0</v>
      </c>
      <c r="J98" s="75"/>
      <c r="K98" s="1"/>
      <c r="L98" s="1"/>
      <c r="M98" s="1"/>
      <c r="N98" s="1"/>
      <c r="O98" s="81"/>
      <c r="P98" s="567">
        <f t="shared" si="48"/>
        <v>0</v>
      </c>
      <c r="Q98" s="567"/>
      <c r="R98" s="1"/>
      <c r="S98" s="81"/>
      <c r="T98" s="490"/>
      <c r="U98" s="42"/>
      <c r="V98" s="44"/>
      <c r="W98" s="210"/>
      <c r="X98" s="209"/>
    </row>
    <row r="99" spans="1:24" ht="15.75" hidden="1" thickBot="1">
      <c r="B99" s="55"/>
      <c r="C99" s="2"/>
      <c r="D99" s="764" t="s">
        <v>808</v>
      </c>
      <c r="E99" s="764"/>
      <c r="F99" s="406"/>
      <c r="G99" s="406"/>
      <c r="H99" s="582"/>
      <c r="I99" s="471">
        <f t="shared" si="60"/>
        <v>0</v>
      </c>
      <c r="J99" s="75"/>
      <c r="K99" s="1"/>
      <c r="L99" s="1"/>
      <c r="M99" s="1"/>
      <c r="N99" s="1"/>
      <c r="O99" s="81"/>
      <c r="P99" s="567">
        <f t="shared" si="48"/>
        <v>0</v>
      </c>
      <c r="Q99" s="567"/>
      <c r="R99" s="1"/>
      <c r="S99" s="81"/>
      <c r="T99" s="490"/>
      <c r="U99" s="42"/>
      <c r="V99" s="44"/>
      <c r="W99" s="210"/>
      <c r="X99" s="209"/>
    </row>
    <row r="100" spans="1:24" ht="15.75" hidden="1" thickBot="1">
      <c r="B100" s="55"/>
      <c r="C100" s="2"/>
      <c r="D100" s="764" t="s">
        <v>521</v>
      </c>
      <c r="E100" s="764"/>
      <c r="F100" s="406"/>
      <c r="G100" s="406"/>
      <c r="H100" s="582"/>
      <c r="I100" s="471">
        <f t="shared" si="60"/>
        <v>0</v>
      </c>
      <c r="J100" s="75"/>
      <c r="K100" s="1"/>
      <c r="L100" s="1"/>
      <c r="M100" s="1"/>
      <c r="N100" s="1"/>
      <c r="O100" s="81"/>
      <c r="P100" s="567">
        <f t="shared" si="48"/>
        <v>0</v>
      </c>
      <c r="Q100" s="567"/>
      <c r="R100" s="1"/>
      <c r="S100" s="81"/>
      <c r="T100" s="490"/>
      <c r="U100" s="42"/>
      <c r="V100" s="44"/>
      <c r="W100" s="210"/>
      <c r="X100" s="209"/>
    </row>
    <row r="101" spans="1:24" ht="15.75" hidden="1" thickBot="1">
      <c r="B101" s="55"/>
      <c r="C101" s="2"/>
      <c r="D101" s="764" t="s">
        <v>519</v>
      </c>
      <c r="E101" s="764"/>
      <c r="F101" s="406"/>
      <c r="G101" s="406"/>
      <c r="H101" s="582"/>
      <c r="I101" s="471">
        <f t="shared" si="60"/>
        <v>0</v>
      </c>
      <c r="J101" s="75"/>
      <c r="K101" s="1"/>
      <c r="L101" s="1"/>
      <c r="M101" s="1"/>
      <c r="N101" s="1"/>
      <c r="O101" s="81"/>
      <c r="P101" s="567">
        <f t="shared" si="48"/>
        <v>0</v>
      </c>
      <c r="Q101" s="567"/>
      <c r="R101" s="1"/>
      <c r="S101" s="81"/>
      <c r="T101" s="490"/>
      <c r="U101" s="42"/>
      <c r="V101" s="44"/>
      <c r="W101" s="210"/>
      <c r="X101" s="209"/>
    </row>
    <row r="102" spans="1:24" ht="25.5" hidden="1" customHeight="1">
      <c r="B102" s="55"/>
      <c r="C102" s="2"/>
      <c r="D102" s="735" t="s">
        <v>523</v>
      </c>
      <c r="E102" s="735"/>
      <c r="F102" s="409"/>
      <c r="G102" s="409"/>
      <c r="H102" s="585"/>
      <c r="I102" s="474">
        <f t="shared" si="60"/>
        <v>0</v>
      </c>
      <c r="J102" s="75"/>
      <c r="K102" s="1"/>
      <c r="L102" s="1"/>
      <c r="M102" s="1"/>
      <c r="N102" s="1"/>
      <c r="O102" s="81"/>
      <c r="P102" s="567">
        <f t="shared" si="48"/>
        <v>0</v>
      </c>
      <c r="Q102" s="567"/>
      <c r="R102" s="1"/>
      <c r="S102" s="81"/>
      <c r="T102" s="490"/>
      <c r="U102" s="42"/>
      <c r="V102" s="44"/>
      <c r="W102" s="210"/>
      <c r="X102" s="209"/>
    </row>
    <row r="103" spans="1:24" ht="15.75" hidden="1" thickBot="1">
      <c r="B103" s="55"/>
      <c r="C103" s="2"/>
      <c r="D103" s="764" t="s">
        <v>807</v>
      </c>
      <c r="E103" s="764"/>
      <c r="F103" s="406"/>
      <c r="G103" s="406"/>
      <c r="H103" s="582"/>
      <c r="I103" s="471">
        <f t="shared" si="60"/>
        <v>0</v>
      </c>
      <c r="J103" s="75"/>
      <c r="K103" s="1"/>
      <c r="L103" s="1"/>
      <c r="M103" s="1"/>
      <c r="N103" s="1"/>
      <c r="O103" s="81"/>
      <c r="P103" s="567">
        <f t="shared" si="48"/>
        <v>0</v>
      </c>
      <c r="Q103" s="567"/>
      <c r="R103" s="1"/>
      <c r="S103" s="81"/>
      <c r="T103" s="490"/>
      <c r="U103" s="42"/>
      <c r="V103" s="44"/>
      <c r="W103" s="210"/>
      <c r="X103" s="209"/>
    </row>
    <row r="104" spans="1:24" ht="25.5" hidden="1" customHeight="1">
      <c r="B104" s="55"/>
      <c r="C104" s="2"/>
      <c r="D104" s="735" t="s">
        <v>526</v>
      </c>
      <c r="E104" s="735"/>
      <c r="F104" s="409"/>
      <c r="G104" s="409"/>
      <c r="H104" s="585"/>
      <c r="I104" s="474">
        <f t="shared" si="60"/>
        <v>0</v>
      </c>
      <c r="J104" s="75"/>
      <c r="K104" s="1"/>
      <c r="L104" s="1"/>
      <c r="M104" s="1"/>
      <c r="N104" s="1"/>
      <c r="O104" s="81"/>
      <c r="P104" s="567">
        <f t="shared" si="48"/>
        <v>0</v>
      </c>
      <c r="Q104" s="567"/>
      <c r="R104" s="1"/>
      <c r="S104" s="81"/>
      <c r="T104" s="490"/>
      <c r="U104" s="42"/>
      <c r="V104" s="44"/>
      <c r="W104" s="210"/>
      <c r="X104" s="209"/>
    </row>
    <row r="105" spans="1:24" ht="25.5" hidden="1" customHeight="1">
      <c r="B105" s="55"/>
      <c r="C105" s="2"/>
      <c r="D105" s="735" t="s">
        <v>528</v>
      </c>
      <c r="E105" s="735"/>
      <c r="F105" s="409"/>
      <c r="G105" s="409"/>
      <c r="H105" s="585"/>
      <c r="I105" s="474">
        <f t="shared" si="60"/>
        <v>0</v>
      </c>
      <c r="J105" s="75"/>
      <c r="K105" s="1"/>
      <c r="L105" s="1"/>
      <c r="M105" s="1"/>
      <c r="N105" s="1"/>
      <c r="O105" s="81"/>
      <c r="P105" s="567">
        <f t="shared" si="48"/>
        <v>0</v>
      </c>
      <c r="Q105" s="567"/>
      <c r="R105" s="1"/>
      <c r="S105" s="81"/>
      <c r="T105" s="490"/>
      <c r="U105" s="42"/>
      <c r="V105" s="44"/>
      <c r="W105" s="210"/>
      <c r="X105" s="209"/>
    </row>
    <row r="106" spans="1:24" s="41" customFormat="1" ht="15.75" hidden="1" thickBot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61">J107+J108+J109+J110+J111+J112+J113+J114+J115+J116</f>
        <v>0</v>
      </c>
      <c r="K106" s="111">
        <f t="shared" si="61"/>
        <v>0</v>
      </c>
      <c r="L106" s="111">
        <f t="shared" si="61"/>
        <v>0</v>
      </c>
      <c r="M106" s="111">
        <f t="shared" si="61"/>
        <v>0</v>
      </c>
      <c r="N106" s="111">
        <f t="shared" si="61"/>
        <v>0</v>
      </c>
      <c r="O106" s="114">
        <f t="shared" ref="O106" si="62">O107+O108+O109+O110+O111+O112+O113+O114+O115+O116</f>
        <v>0</v>
      </c>
      <c r="P106" s="569">
        <f t="shared" si="48"/>
        <v>0</v>
      </c>
      <c r="Q106" s="569">
        <f t="shared" si="61"/>
        <v>0</v>
      </c>
      <c r="R106" s="111">
        <f t="shared" si="61"/>
        <v>0</v>
      </c>
      <c r="S106" s="114">
        <f t="shared" si="61"/>
        <v>0</v>
      </c>
      <c r="T106" s="491">
        <f t="shared" si="61"/>
        <v>0</v>
      </c>
      <c r="U106" s="113">
        <f t="shared" si="61"/>
        <v>0</v>
      </c>
      <c r="V106" s="115">
        <f t="shared" si="61"/>
        <v>0</v>
      </c>
      <c r="W106" s="210"/>
      <c r="X106" s="209"/>
    </row>
    <row r="107" spans="1:24" ht="15.75" hidden="1" thickBot="1">
      <c r="B107" s="55"/>
      <c r="C107" s="2"/>
      <c r="D107" s="764" t="s">
        <v>368</v>
      </c>
      <c r="E107" s="764"/>
      <c r="F107" s="406"/>
      <c r="G107" s="406"/>
      <c r="H107" s="582"/>
      <c r="I107" s="471">
        <f t="shared" ref="I107:I116" si="63">SUM(J107:V107)</f>
        <v>0</v>
      </c>
      <c r="J107" s="75"/>
      <c r="K107" s="1"/>
      <c r="L107" s="1"/>
      <c r="M107" s="1"/>
      <c r="N107" s="1"/>
      <c r="O107" s="81"/>
      <c r="P107" s="567">
        <f t="shared" si="48"/>
        <v>0</v>
      </c>
      <c r="Q107" s="567"/>
      <c r="R107" s="1"/>
      <c r="S107" s="81"/>
      <c r="T107" s="490"/>
      <c r="U107" s="42"/>
      <c r="V107" s="44"/>
      <c r="W107" s="210"/>
      <c r="X107" s="209"/>
    </row>
    <row r="108" spans="1:24" ht="15.75" hidden="1" thickBot="1">
      <c r="B108" s="55"/>
      <c r="C108" s="2"/>
      <c r="D108" s="764" t="s">
        <v>515</v>
      </c>
      <c r="E108" s="764"/>
      <c r="F108" s="406"/>
      <c r="G108" s="406"/>
      <c r="H108" s="582"/>
      <c r="I108" s="471">
        <f t="shared" si="63"/>
        <v>0</v>
      </c>
      <c r="J108" s="75"/>
      <c r="K108" s="1"/>
      <c r="L108" s="1"/>
      <c r="M108" s="1"/>
      <c r="N108" s="1"/>
      <c r="O108" s="81"/>
      <c r="P108" s="567">
        <f t="shared" si="48"/>
        <v>0</v>
      </c>
      <c r="Q108" s="567"/>
      <c r="R108" s="1"/>
      <c r="S108" s="81"/>
      <c r="T108" s="490"/>
      <c r="U108" s="42"/>
      <c r="V108" s="44"/>
      <c r="W108" s="210"/>
      <c r="X108" s="209"/>
    </row>
    <row r="109" spans="1:24" ht="15.75" hidden="1" thickBot="1">
      <c r="B109" s="55"/>
      <c r="C109" s="2"/>
      <c r="D109" s="764" t="s">
        <v>517</v>
      </c>
      <c r="E109" s="764"/>
      <c r="F109" s="406"/>
      <c r="G109" s="406"/>
      <c r="H109" s="582"/>
      <c r="I109" s="471">
        <f t="shared" si="63"/>
        <v>0</v>
      </c>
      <c r="J109" s="75"/>
      <c r="K109" s="1"/>
      <c r="L109" s="1"/>
      <c r="M109" s="1"/>
      <c r="N109" s="1"/>
      <c r="O109" s="81"/>
      <c r="P109" s="567">
        <f t="shared" si="48"/>
        <v>0</v>
      </c>
      <c r="Q109" s="567"/>
      <c r="R109" s="1"/>
      <c r="S109" s="81"/>
      <c r="T109" s="490"/>
      <c r="U109" s="42"/>
      <c r="V109" s="44"/>
      <c r="W109" s="210"/>
      <c r="X109" s="209"/>
    </row>
    <row r="110" spans="1:24" ht="15.75" hidden="1" thickBot="1">
      <c r="B110" s="55"/>
      <c r="C110" s="2"/>
      <c r="D110" s="764" t="s">
        <v>518</v>
      </c>
      <c r="E110" s="764"/>
      <c r="F110" s="406"/>
      <c r="G110" s="406"/>
      <c r="H110" s="582"/>
      <c r="I110" s="471">
        <f t="shared" si="63"/>
        <v>0</v>
      </c>
      <c r="J110" s="75"/>
      <c r="K110" s="1"/>
      <c r="L110" s="1"/>
      <c r="M110" s="1"/>
      <c r="N110" s="1"/>
      <c r="O110" s="81"/>
      <c r="P110" s="567">
        <f t="shared" si="48"/>
        <v>0</v>
      </c>
      <c r="Q110" s="567"/>
      <c r="R110" s="1"/>
      <c r="S110" s="81"/>
      <c r="T110" s="490"/>
      <c r="U110" s="42"/>
      <c r="V110" s="44"/>
      <c r="W110" s="210"/>
      <c r="X110" s="209"/>
    </row>
    <row r="111" spans="1:24" ht="15.75" hidden="1" thickBot="1">
      <c r="B111" s="55"/>
      <c r="C111" s="2"/>
      <c r="D111" s="764" t="s">
        <v>522</v>
      </c>
      <c r="E111" s="764"/>
      <c r="F111" s="406"/>
      <c r="G111" s="406"/>
      <c r="H111" s="582"/>
      <c r="I111" s="471">
        <f t="shared" si="63"/>
        <v>0</v>
      </c>
      <c r="J111" s="75"/>
      <c r="K111" s="1"/>
      <c r="L111" s="1"/>
      <c r="M111" s="1"/>
      <c r="N111" s="1"/>
      <c r="O111" s="81"/>
      <c r="P111" s="567">
        <f t="shared" si="48"/>
        <v>0</v>
      </c>
      <c r="Q111" s="567"/>
      <c r="R111" s="1"/>
      <c r="S111" s="81"/>
      <c r="T111" s="490"/>
      <c r="U111" s="42"/>
      <c r="V111" s="44"/>
      <c r="W111" s="210"/>
      <c r="X111" s="209"/>
    </row>
    <row r="112" spans="1:24" ht="15.75" hidden="1" thickBot="1">
      <c r="B112" s="55"/>
      <c r="C112" s="2"/>
      <c r="D112" s="764" t="s">
        <v>520</v>
      </c>
      <c r="E112" s="764"/>
      <c r="F112" s="406"/>
      <c r="G112" s="406"/>
      <c r="H112" s="582"/>
      <c r="I112" s="471">
        <f t="shared" si="63"/>
        <v>0</v>
      </c>
      <c r="J112" s="75"/>
      <c r="K112" s="1"/>
      <c r="L112" s="1"/>
      <c r="M112" s="1"/>
      <c r="N112" s="1"/>
      <c r="O112" s="81"/>
      <c r="P112" s="567">
        <f t="shared" si="48"/>
        <v>0</v>
      </c>
      <c r="Q112" s="567"/>
      <c r="R112" s="1"/>
      <c r="S112" s="81"/>
      <c r="T112" s="490"/>
      <c r="U112" s="42"/>
      <c r="V112" s="44"/>
      <c r="W112" s="210"/>
      <c r="X112" s="209"/>
    </row>
    <row r="113" spans="1:24" ht="25.5" hidden="1" customHeight="1">
      <c r="B113" s="55"/>
      <c r="C113" s="2"/>
      <c r="D113" s="735" t="s">
        <v>524</v>
      </c>
      <c r="E113" s="735"/>
      <c r="F113" s="409"/>
      <c r="G113" s="409"/>
      <c r="H113" s="585"/>
      <c r="I113" s="474">
        <f t="shared" si="63"/>
        <v>0</v>
      </c>
      <c r="J113" s="75"/>
      <c r="K113" s="1"/>
      <c r="L113" s="1"/>
      <c r="M113" s="1"/>
      <c r="N113" s="1"/>
      <c r="O113" s="81"/>
      <c r="P113" s="567">
        <f t="shared" si="48"/>
        <v>0</v>
      </c>
      <c r="Q113" s="567"/>
      <c r="R113" s="1"/>
      <c r="S113" s="81"/>
      <c r="T113" s="490"/>
      <c r="U113" s="42"/>
      <c r="V113" s="44"/>
      <c r="W113" s="210"/>
      <c r="X113" s="209"/>
    </row>
    <row r="114" spans="1:24" ht="15.75" hidden="1" thickBot="1">
      <c r="B114" s="55"/>
      <c r="C114" s="2"/>
      <c r="D114" s="764" t="s">
        <v>525</v>
      </c>
      <c r="E114" s="764"/>
      <c r="F114" s="406"/>
      <c r="G114" s="406"/>
      <c r="H114" s="582"/>
      <c r="I114" s="471">
        <f t="shared" si="63"/>
        <v>0</v>
      </c>
      <c r="J114" s="75"/>
      <c r="K114" s="1"/>
      <c r="L114" s="1"/>
      <c r="M114" s="1"/>
      <c r="N114" s="1"/>
      <c r="O114" s="81"/>
      <c r="P114" s="567">
        <f t="shared" si="48"/>
        <v>0</v>
      </c>
      <c r="Q114" s="567"/>
      <c r="R114" s="1"/>
      <c r="S114" s="81"/>
      <c r="T114" s="490"/>
      <c r="U114" s="42"/>
      <c r="V114" s="44"/>
      <c r="W114" s="210"/>
      <c r="X114" s="209"/>
    </row>
    <row r="115" spans="1:24" ht="25.5" hidden="1" customHeight="1">
      <c r="B115" s="55"/>
      <c r="C115" s="2"/>
      <c r="D115" s="735" t="s">
        <v>527</v>
      </c>
      <c r="E115" s="735"/>
      <c r="F115" s="409"/>
      <c r="G115" s="409"/>
      <c r="H115" s="585"/>
      <c r="I115" s="474">
        <f t="shared" si="63"/>
        <v>0</v>
      </c>
      <c r="J115" s="75"/>
      <c r="K115" s="1"/>
      <c r="L115" s="1"/>
      <c r="M115" s="1"/>
      <c r="N115" s="1"/>
      <c r="O115" s="81"/>
      <c r="P115" s="567">
        <f t="shared" si="48"/>
        <v>0</v>
      </c>
      <c r="Q115" s="567"/>
      <c r="R115" s="1"/>
      <c r="S115" s="81"/>
      <c r="T115" s="490"/>
      <c r="U115" s="42"/>
      <c r="V115" s="44"/>
      <c r="W115" s="210"/>
      <c r="X115" s="209"/>
    </row>
    <row r="116" spans="1:24" ht="25.5" hidden="1" customHeight="1">
      <c r="B116" s="55"/>
      <c r="C116" s="2"/>
      <c r="D116" s="735" t="s">
        <v>529</v>
      </c>
      <c r="E116" s="735"/>
      <c r="F116" s="409"/>
      <c r="G116" s="409"/>
      <c r="H116" s="585"/>
      <c r="I116" s="474">
        <f t="shared" si="63"/>
        <v>0</v>
      </c>
      <c r="J116" s="75"/>
      <c r="K116" s="1"/>
      <c r="L116" s="1"/>
      <c r="M116" s="1"/>
      <c r="N116" s="1"/>
      <c r="O116" s="81"/>
      <c r="P116" s="567">
        <f t="shared" si="48"/>
        <v>0</v>
      </c>
      <c r="Q116" s="567"/>
      <c r="R116" s="1"/>
      <c r="S116" s="81"/>
      <c r="T116" s="490"/>
      <c r="U116" s="42"/>
      <c r="V116" s="44"/>
      <c r="W116" s="210"/>
      <c r="X116" s="209"/>
    </row>
    <row r="117" spans="1:24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64">J118+J119</f>
        <v>0</v>
      </c>
      <c r="K117" s="111">
        <f t="shared" si="64"/>
        <v>0</v>
      </c>
      <c r="L117" s="111">
        <f t="shared" si="64"/>
        <v>0</v>
      </c>
      <c r="M117" s="111">
        <f t="shared" si="64"/>
        <v>0</v>
      </c>
      <c r="N117" s="111">
        <f t="shared" si="64"/>
        <v>0</v>
      </c>
      <c r="O117" s="114">
        <f t="shared" ref="O117" si="65">O118+O119</f>
        <v>0</v>
      </c>
      <c r="P117" s="569">
        <f t="shared" si="48"/>
        <v>0</v>
      </c>
      <c r="Q117" s="569">
        <f t="shared" si="64"/>
        <v>0</v>
      </c>
      <c r="R117" s="111">
        <f t="shared" si="64"/>
        <v>0</v>
      </c>
      <c r="S117" s="114">
        <f t="shared" si="64"/>
        <v>0</v>
      </c>
      <c r="T117" s="491">
        <f t="shared" si="64"/>
        <v>0</v>
      </c>
      <c r="U117" s="113">
        <f t="shared" si="64"/>
        <v>0</v>
      </c>
      <c r="V117" s="115">
        <f t="shared" si="64"/>
        <v>0</v>
      </c>
      <c r="W117" s="210"/>
      <c r="X117" s="209"/>
    </row>
    <row r="118" spans="1:24" ht="15.75" hidden="1" thickBot="1">
      <c r="B118" s="55"/>
      <c r="C118" s="2"/>
      <c r="D118" s="764" t="s">
        <v>531</v>
      </c>
      <c r="E118" s="764"/>
      <c r="F118" s="406"/>
      <c r="G118" s="406"/>
      <c r="H118" s="582"/>
      <c r="I118" s="471">
        <f>SUM(J118:V118)</f>
        <v>0</v>
      </c>
      <c r="J118" s="75"/>
      <c r="K118" s="1"/>
      <c r="L118" s="1"/>
      <c r="M118" s="1"/>
      <c r="N118" s="1"/>
      <c r="O118" s="81"/>
      <c r="P118" s="567">
        <f t="shared" si="48"/>
        <v>0</v>
      </c>
      <c r="Q118" s="567"/>
      <c r="R118" s="1"/>
      <c r="S118" s="81"/>
      <c r="T118" s="490"/>
      <c r="U118" s="42"/>
      <c r="V118" s="44"/>
      <c r="W118" s="210"/>
      <c r="X118" s="209"/>
    </row>
    <row r="119" spans="1:24" ht="25.5" hidden="1" customHeight="1">
      <c r="B119" s="55"/>
      <c r="C119" s="2"/>
      <c r="D119" s="735" t="s">
        <v>530</v>
      </c>
      <c r="E119" s="735"/>
      <c r="F119" s="409"/>
      <c r="G119" s="409"/>
      <c r="H119" s="585"/>
      <c r="I119" s="474">
        <f>SUM(J119:V119)</f>
        <v>0</v>
      </c>
      <c r="J119" s="75"/>
      <c r="K119" s="1"/>
      <c r="L119" s="1"/>
      <c r="M119" s="1"/>
      <c r="N119" s="1"/>
      <c r="O119" s="81"/>
      <c r="P119" s="567">
        <f t="shared" si="48"/>
        <v>0</v>
      </c>
      <c r="Q119" s="567"/>
      <c r="R119" s="1"/>
      <c r="S119" s="81"/>
      <c r="T119" s="490"/>
      <c r="U119" s="42"/>
      <c r="V119" s="44"/>
      <c r="W119" s="210"/>
      <c r="X119" s="209"/>
    </row>
    <row r="120" spans="1:24" s="41" customFormat="1" ht="15.75" hidden="1" thickBot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66">J121+J122+J123+J124+J125+J126+J127+J128+J129+J130+J131</f>
        <v>0</v>
      </c>
      <c r="K120" s="111">
        <f t="shared" si="66"/>
        <v>0</v>
      </c>
      <c r="L120" s="111">
        <f t="shared" si="66"/>
        <v>0</v>
      </c>
      <c r="M120" s="111">
        <f t="shared" si="66"/>
        <v>0</v>
      </c>
      <c r="N120" s="111">
        <f t="shared" si="66"/>
        <v>0</v>
      </c>
      <c r="O120" s="114">
        <f t="shared" ref="O120" si="67">O121+O122+O123+O124+O125+O126+O127+O128+O129+O130+O131</f>
        <v>0</v>
      </c>
      <c r="P120" s="569">
        <f t="shared" si="48"/>
        <v>0</v>
      </c>
      <c r="Q120" s="569">
        <f t="shared" si="66"/>
        <v>0</v>
      </c>
      <c r="R120" s="111">
        <f t="shared" si="66"/>
        <v>0</v>
      </c>
      <c r="S120" s="114">
        <f t="shared" si="66"/>
        <v>0</v>
      </c>
      <c r="T120" s="491">
        <f t="shared" si="66"/>
        <v>0</v>
      </c>
      <c r="U120" s="113">
        <f t="shared" si="66"/>
        <v>0</v>
      </c>
      <c r="V120" s="115">
        <f t="shared" si="66"/>
        <v>0</v>
      </c>
      <c r="W120" s="210"/>
      <c r="X120" s="209"/>
    </row>
    <row r="121" spans="1:24" ht="15.75" hidden="1" thickBot="1">
      <c r="B121" s="55"/>
      <c r="C121" s="2"/>
      <c r="D121" s="764" t="s">
        <v>354</v>
      </c>
      <c r="E121" s="764"/>
      <c r="F121" s="406"/>
      <c r="G121" s="406"/>
      <c r="H121" s="582"/>
      <c r="I121" s="471">
        <f t="shared" ref="I121:I134" si="68">SUM(J121:V121)</f>
        <v>0</v>
      </c>
      <c r="J121" s="75"/>
      <c r="K121" s="1"/>
      <c r="L121" s="1"/>
      <c r="M121" s="1"/>
      <c r="N121" s="1"/>
      <c r="O121" s="81"/>
      <c r="P121" s="567">
        <f t="shared" si="48"/>
        <v>0</v>
      </c>
      <c r="Q121" s="567"/>
      <c r="R121" s="1"/>
      <c r="S121" s="81"/>
      <c r="T121" s="490"/>
      <c r="U121" s="42"/>
      <c r="V121" s="44"/>
      <c r="W121" s="210"/>
      <c r="X121" s="209"/>
    </row>
    <row r="122" spans="1:24" ht="15.75" hidden="1" thickBot="1">
      <c r="B122" s="55"/>
      <c r="C122" s="2"/>
      <c r="D122" s="764" t="s">
        <v>357</v>
      </c>
      <c r="E122" s="764"/>
      <c r="F122" s="406"/>
      <c r="G122" s="406"/>
      <c r="H122" s="582"/>
      <c r="I122" s="471">
        <f t="shared" si="68"/>
        <v>0</v>
      </c>
      <c r="J122" s="75"/>
      <c r="K122" s="1"/>
      <c r="L122" s="1"/>
      <c r="M122" s="1"/>
      <c r="N122" s="1"/>
      <c r="O122" s="81"/>
      <c r="P122" s="567">
        <f t="shared" si="48"/>
        <v>0</v>
      </c>
      <c r="Q122" s="567"/>
      <c r="R122" s="1"/>
      <c r="S122" s="81"/>
      <c r="T122" s="490"/>
      <c r="U122" s="42"/>
      <c r="V122" s="44"/>
      <c r="W122" s="210"/>
      <c r="X122" s="209"/>
    </row>
    <row r="123" spans="1:24" ht="15.75" hidden="1" thickBot="1">
      <c r="B123" s="55"/>
      <c r="C123" s="2"/>
      <c r="D123" s="764" t="s">
        <v>358</v>
      </c>
      <c r="E123" s="764"/>
      <c r="F123" s="406"/>
      <c r="G123" s="406"/>
      <c r="H123" s="582"/>
      <c r="I123" s="471">
        <f t="shared" si="68"/>
        <v>0</v>
      </c>
      <c r="J123" s="75"/>
      <c r="K123" s="1"/>
      <c r="L123" s="1"/>
      <c r="M123" s="1"/>
      <c r="N123" s="1"/>
      <c r="O123" s="81"/>
      <c r="P123" s="567">
        <f t="shared" si="48"/>
        <v>0</v>
      </c>
      <c r="Q123" s="567"/>
      <c r="R123" s="1"/>
      <c r="S123" s="81"/>
      <c r="T123" s="490"/>
      <c r="U123" s="42"/>
      <c r="V123" s="44"/>
      <c r="W123" s="210"/>
      <c r="X123" s="209"/>
    </row>
    <row r="124" spans="1:24" ht="15.75" hidden="1" thickBot="1">
      <c r="B124" s="55"/>
      <c r="C124" s="2"/>
      <c r="D124" s="764" t="s">
        <v>355</v>
      </c>
      <c r="E124" s="764"/>
      <c r="F124" s="406"/>
      <c r="G124" s="406"/>
      <c r="H124" s="582"/>
      <c r="I124" s="471">
        <f t="shared" si="68"/>
        <v>0</v>
      </c>
      <c r="J124" s="75"/>
      <c r="K124" s="1"/>
      <c r="L124" s="1"/>
      <c r="M124" s="1"/>
      <c r="N124" s="1"/>
      <c r="O124" s="81"/>
      <c r="P124" s="567">
        <f t="shared" si="48"/>
        <v>0</v>
      </c>
      <c r="Q124" s="567"/>
      <c r="R124" s="1"/>
      <c r="S124" s="81"/>
      <c r="T124" s="490"/>
      <c r="U124" s="42"/>
      <c r="V124" s="44"/>
      <c r="W124" s="210"/>
      <c r="X124" s="209"/>
    </row>
    <row r="125" spans="1:24" ht="15.75" hidden="1" thickBot="1">
      <c r="B125" s="55"/>
      <c r="C125" s="2"/>
      <c r="D125" s="764" t="s">
        <v>811</v>
      </c>
      <c r="E125" s="764"/>
      <c r="F125" s="406"/>
      <c r="G125" s="406"/>
      <c r="H125" s="582"/>
      <c r="I125" s="471">
        <f t="shared" si="68"/>
        <v>0</v>
      </c>
      <c r="J125" s="75"/>
      <c r="K125" s="1"/>
      <c r="L125" s="1"/>
      <c r="M125" s="1"/>
      <c r="N125" s="1"/>
      <c r="O125" s="81"/>
      <c r="P125" s="567">
        <f t="shared" si="48"/>
        <v>0</v>
      </c>
      <c r="Q125" s="567"/>
      <c r="R125" s="1"/>
      <c r="S125" s="81"/>
      <c r="T125" s="490"/>
      <c r="U125" s="42"/>
      <c r="V125" s="44"/>
      <c r="W125" s="210"/>
      <c r="X125" s="209"/>
    </row>
    <row r="126" spans="1:24" ht="25.5" hidden="1" customHeight="1">
      <c r="B126" s="55"/>
      <c r="C126" s="2"/>
      <c r="D126" s="735" t="s">
        <v>532</v>
      </c>
      <c r="E126" s="735"/>
      <c r="F126" s="409"/>
      <c r="G126" s="409"/>
      <c r="H126" s="585"/>
      <c r="I126" s="474">
        <f t="shared" si="68"/>
        <v>0</v>
      </c>
      <c r="J126" s="75"/>
      <c r="K126" s="1"/>
      <c r="L126" s="1"/>
      <c r="M126" s="1"/>
      <c r="N126" s="1"/>
      <c r="O126" s="81"/>
      <c r="P126" s="567">
        <f t="shared" si="48"/>
        <v>0</v>
      </c>
      <c r="Q126" s="567"/>
      <c r="R126" s="1"/>
      <c r="S126" s="81"/>
      <c r="T126" s="490"/>
      <c r="U126" s="42"/>
      <c r="V126" s="44"/>
      <c r="W126" s="210"/>
      <c r="X126" s="209"/>
    </row>
    <row r="127" spans="1:24" ht="25.5" hidden="1" customHeight="1">
      <c r="B127" s="55"/>
      <c r="C127" s="2"/>
      <c r="D127" s="735" t="s">
        <v>533</v>
      </c>
      <c r="E127" s="735"/>
      <c r="F127" s="409"/>
      <c r="G127" s="409"/>
      <c r="H127" s="585"/>
      <c r="I127" s="474">
        <f t="shared" si="68"/>
        <v>0</v>
      </c>
      <c r="J127" s="75"/>
      <c r="K127" s="1"/>
      <c r="L127" s="1"/>
      <c r="M127" s="1"/>
      <c r="N127" s="1"/>
      <c r="O127" s="81"/>
      <c r="P127" s="567">
        <f t="shared" si="48"/>
        <v>0</v>
      </c>
      <c r="Q127" s="567"/>
      <c r="R127" s="1"/>
      <c r="S127" s="81"/>
      <c r="T127" s="490"/>
      <c r="U127" s="42"/>
      <c r="V127" s="44"/>
      <c r="W127" s="210"/>
      <c r="X127" s="209"/>
    </row>
    <row r="128" spans="1:24" ht="15.75" hidden="1" thickBot="1">
      <c r="B128" s="55"/>
      <c r="C128" s="2"/>
      <c r="D128" s="764" t="s">
        <v>364</v>
      </c>
      <c r="E128" s="764"/>
      <c r="F128" s="406"/>
      <c r="G128" s="406"/>
      <c r="H128" s="582"/>
      <c r="I128" s="471">
        <f t="shared" si="68"/>
        <v>0</v>
      </c>
      <c r="J128" s="75"/>
      <c r="K128" s="1"/>
      <c r="L128" s="1"/>
      <c r="M128" s="1"/>
      <c r="N128" s="1"/>
      <c r="O128" s="81"/>
      <c r="P128" s="567">
        <f t="shared" si="48"/>
        <v>0</v>
      </c>
      <c r="Q128" s="567"/>
      <c r="R128" s="1"/>
      <c r="S128" s="81"/>
      <c r="T128" s="490"/>
      <c r="U128" s="42"/>
      <c r="V128" s="44"/>
      <c r="W128" s="210"/>
      <c r="X128" s="209"/>
    </row>
    <row r="129" spans="1:24" ht="15.75" hidden="1" thickBot="1">
      <c r="B129" s="55"/>
      <c r="C129" s="2"/>
      <c r="D129" s="764" t="s">
        <v>356</v>
      </c>
      <c r="E129" s="764"/>
      <c r="F129" s="406"/>
      <c r="G129" s="406"/>
      <c r="H129" s="582"/>
      <c r="I129" s="471">
        <f t="shared" si="68"/>
        <v>0</v>
      </c>
      <c r="J129" s="75"/>
      <c r="K129" s="1"/>
      <c r="L129" s="1"/>
      <c r="M129" s="1"/>
      <c r="N129" s="1"/>
      <c r="O129" s="81"/>
      <c r="P129" s="567">
        <f t="shared" si="48"/>
        <v>0</v>
      </c>
      <c r="Q129" s="567"/>
      <c r="R129" s="1"/>
      <c r="S129" s="81"/>
      <c r="T129" s="490"/>
      <c r="U129" s="42"/>
      <c r="V129" s="44"/>
      <c r="W129" s="210"/>
      <c r="X129" s="209"/>
    </row>
    <row r="130" spans="1:24" ht="25.5" hidden="1" customHeight="1">
      <c r="B130" s="55"/>
      <c r="C130" s="2"/>
      <c r="D130" s="735" t="s">
        <v>534</v>
      </c>
      <c r="E130" s="735"/>
      <c r="F130" s="409"/>
      <c r="G130" s="409"/>
      <c r="H130" s="585"/>
      <c r="I130" s="474">
        <f t="shared" si="68"/>
        <v>0</v>
      </c>
      <c r="J130" s="75"/>
      <c r="K130" s="1"/>
      <c r="L130" s="1"/>
      <c r="M130" s="1"/>
      <c r="N130" s="1"/>
      <c r="O130" s="81"/>
      <c r="P130" s="567">
        <f t="shared" si="48"/>
        <v>0</v>
      </c>
      <c r="Q130" s="567"/>
      <c r="R130" s="1"/>
      <c r="S130" s="81"/>
      <c r="T130" s="490"/>
      <c r="U130" s="42"/>
      <c r="V130" s="44"/>
      <c r="W130" s="210"/>
      <c r="X130" s="209"/>
    </row>
    <row r="131" spans="1:24" ht="15.75" hidden="1" thickBot="1">
      <c r="B131" s="55"/>
      <c r="C131" s="2"/>
      <c r="D131" s="764" t="s">
        <v>535</v>
      </c>
      <c r="E131" s="764"/>
      <c r="F131" s="406"/>
      <c r="G131" s="406"/>
      <c r="H131" s="582"/>
      <c r="I131" s="471">
        <f t="shared" si="68"/>
        <v>0</v>
      </c>
      <c r="J131" s="75"/>
      <c r="K131" s="1"/>
      <c r="L131" s="1"/>
      <c r="M131" s="1"/>
      <c r="N131" s="1"/>
      <c r="O131" s="81"/>
      <c r="P131" s="567">
        <f t="shared" si="48"/>
        <v>0</v>
      </c>
      <c r="Q131" s="567"/>
      <c r="R131" s="1"/>
      <c r="S131" s="81"/>
      <c r="T131" s="490"/>
      <c r="U131" s="42"/>
      <c r="V131" s="44"/>
      <c r="W131" s="210"/>
      <c r="X131" s="209"/>
    </row>
    <row r="132" spans="1:24" s="41" customFormat="1" ht="15.75" hidden="1" thickBot="1">
      <c r="A132" s="127" t="s">
        <v>235</v>
      </c>
      <c r="B132" s="108" t="s">
        <v>666</v>
      </c>
      <c r="C132" s="777" t="s">
        <v>236</v>
      </c>
      <c r="D132" s="778"/>
      <c r="E132" s="778"/>
      <c r="F132" s="410"/>
      <c r="G132" s="410"/>
      <c r="H132" s="586"/>
      <c r="I132" s="475">
        <f t="shared" si="68"/>
        <v>0</v>
      </c>
      <c r="J132" s="110"/>
      <c r="K132" s="111"/>
      <c r="L132" s="111"/>
      <c r="M132" s="111"/>
      <c r="N132" s="111"/>
      <c r="O132" s="114"/>
      <c r="P132" s="569">
        <f t="shared" si="48"/>
        <v>0</v>
      </c>
      <c r="Q132" s="569"/>
      <c r="R132" s="111"/>
      <c r="S132" s="114"/>
      <c r="T132" s="491"/>
      <c r="U132" s="113"/>
      <c r="V132" s="115"/>
      <c r="W132" s="210"/>
      <c r="X132" s="209"/>
    </row>
    <row r="133" spans="1:24" s="41" customFormat="1" ht="15.75" hidden="1" thickBot="1">
      <c r="A133" s="127" t="s">
        <v>237</v>
      </c>
      <c r="B133" s="108" t="s">
        <v>668</v>
      </c>
      <c r="C133" s="777" t="s">
        <v>238</v>
      </c>
      <c r="D133" s="778"/>
      <c r="E133" s="778"/>
      <c r="F133" s="410"/>
      <c r="G133" s="410"/>
      <c r="H133" s="586"/>
      <c r="I133" s="475">
        <f t="shared" si="68"/>
        <v>0</v>
      </c>
      <c r="J133" s="110"/>
      <c r="K133" s="111"/>
      <c r="L133" s="111"/>
      <c r="M133" s="111"/>
      <c r="N133" s="111"/>
      <c r="O133" s="114"/>
      <c r="P133" s="569">
        <f t="shared" si="48"/>
        <v>0</v>
      </c>
      <c r="Q133" s="569"/>
      <c r="R133" s="111"/>
      <c r="S133" s="114"/>
      <c r="T133" s="491"/>
      <c r="U133" s="113"/>
      <c r="V133" s="115"/>
      <c r="W133" s="210"/>
      <c r="X133" s="209"/>
    </row>
    <row r="134" spans="1:24" s="41" customFormat="1" ht="15.75" hidden="1" thickBot="1">
      <c r="A134" s="127" t="s">
        <v>239</v>
      </c>
      <c r="B134" s="108" t="s">
        <v>669</v>
      </c>
      <c r="C134" s="777" t="s">
        <v>240</v>
      </c>
      <c r="D134" s="778"/>
      <c r="E134" s="778"/>
      <c r="F134" s="410"/>
      <c r="G134" s="410"/>
      <c r="H134" s="586"/>
      <c r="I134" s="475">
        <f t="shared" si="68"/>
        <v>0</v>
      </c>
      <c r="J134" s="110"/>
      <c r="K134" s="111"/>
      <c r="L134" s="111"/>
      <c r="M134" s="111"/>
      <c r="N134" s="111"/>
      <c r="O134" s="114"/>
      <c r="P134" s="569">
        <f t="shared" si="48"/>
        <v>0</v>
      </c>
      <c r="Q134" s="569"/>
      <c r="R134" s="111"/>
      <c r="S134" s="114"/>
      <c r="T134" s="491"/>
      <c r="U134" s="113"/>
      <c r="V134" s="115"/>
      <c r="W134" s="210"/>
      <c r="X134" s="209"/>
    </row>
    <row r="135" spans="1:24" s="41" customFormat="1" ht="15.75" hidden="1" thickBot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69">J136+J137+J138+J139+J140+J141+J142+J143+J144+J145</f>
        <v>0</v>
      </c>
      <c r="K135" s="111">
        <f t="shared" si="69"/>
        <v>0</v>
      </c>
      <c r="L135" s="111">
        <f t="shared" si="69"/>
        <v>0</v>
      </c>
      <c r="M135" s="111">
        <f t="shared" si="69"/>
        <v>0</v>
      </c>
      <c r="N135" s="111">
        <f t="shared" si="69"/>
        <v>0</v>
      </c>
      <c r="O135" s="114">
        <f t="shared" ref="O135" si="70">O136+O137+O138+O139+O140+O141+O142+O143+O144+O145</f>
        <v>0</v>
      </c>
      <c r="P135" s="569">
        <f t="shared" si="48"/>
        <v>0</v>
      </c>
      <c r="Q135" s="569">
        <f t="shared" si="69"/>
        <v>0</v>
      </c>
      <c r="R135" s="111">
        <f t="shared" si="69"/>
        <v>0</v>
      </c>
      <c r="S135" s="114">
        <f t="shared" si="69"/>
        <v>0</v>
      </c>
      <c r="T135" s="491">
        <f t="shared" si="69"/>
        <v>0</v>
      </c>
      <c r="U135" s="113">
        <f t="shared" si="69"/>
        <v>0</v>
      </c>
      <c r="V135" s="115">
        <f t="shared" si="69"/>
        <v>0</v>
      </c>
      <c r="W135" s="210"/>
      <c r="X135" s="209"/>
    </row>
    <row r="136" spans="1:24" ht="15.75" hidden="1" thickBot="1">
      <c r="B136" s="55"/>
      <c r="C136" s="2"/>
      <c r="D136" s="764" t="s">
        <v>359</v>
      </c>
      <c r="E136" s="764"/>
      <c r="F136" s="406"/>
      <c r="G136" s="406"/>
      <c r="H136" s="582"/>
      <c r="I136" s="471">
        <f t="shared" ref="I136:I146" si="71">SUM(J136:V136)</f>
        <v>0</v>
      </c>
      <c r="J136" s="75"/>
      <c r="K136" s="1"/>
      <c r="L136" s="1"/>
      <c r="M136" s="1"/>
      <c r="N136" s="1"/>
      <c r="O136" s="81"/>
      <c r="P136" s="567">
        <f t="shared" ref="P136:P199" si="72">SUM(J136:O136)</f>
        <v>0</v>
      </c>
      <c r="Q136" s="567"/>
      <c r="R136" s="1"/>
      <c r="S136" s="81"/>
      <c r="T136" s="490"/>
      <c r="U136" s="42"/>
      <c r="V136" s="44"/>
      <c r="W136" s="210"/>
      <c r="X136" s="209"/>
    </row>
    <row r="137" spans="1:24" ht="15.75" hidden="1" thickBot="1">
      <c r="B137" s="55"/>
      <c r="C137" s="2"/>
      <c r="D137" s="764" t="s">
        <v>360</v>
      </c>
      <c r="E137" s="764"/>
      <c r="F137" s="406"/>
      <c r="G137" s="406"/>
      <c r="H137" s="582"/>
      <c r="I137" s="471">
        <f t="shared" si="71"/>
        <v>0</v>
      </c>
      <c r="J137" s="75"/>
      <c r="K137" s="1"/>
      <c r="L137" s="1"/>
      <c r="M137" s="1"/>
      <c r="N137" s="1"/>
      <c r="O137" s="81"/>
      <c r="P137" s="567">
        <f t="shared" si="72"/>
        <v>0</v>
      </c>
      <c r="Q137" s="567"/>
      <c r="R137" s="1"/>
      <c r="S137" s="81"/>
      <c r="T137" s="490"/>
      <c r="U137" s="42"/>
      <c r="V137" s="44"/>
      <c r="W137" s="210"/>
      <c r="X137" s="209"/>
    </row>
    <row r="138" spans="1:24" ht="15.75" hidden="1" thickBot="1">
      <c r="B138" s="55"/>
      <c r="C138" s="2"/>
      <c r="D138" s="764" t="s">
        <v>361</v>
      </c>
      <c r="E138" s="764"/>
      <c r="F138" s="406"/>
      <c r="G138" s="406"/>
      <c r="H138" s="582"/>
      <c r="I138" s="471">
        <f t="shared" si="71"/>
        <v>0</v>
      </c>
      <c r="J138" s="75"/>
      <c r="K138" s="1"/>
      <c r="L138" s="1"/>
      <c r="M138" s="1"/>
      <c r="N138" s="1"/>
      <c r="O138" s="81"/>
      <c r="P138" s="567">
        <f t="shared" si="72"/>
        <v>0</v>
      </c>
      <c r="Q138" s="567"/>
      <c r="R138" s="1"/>
      <c r="S138" s="81"/>
      <c r="T138" s="490"/>
      <c r="U138" s="42"/>
      <c r="V138" s="44"/>
      <c r="W138" s="210"/>
      <c r="X138" s="209"/>
    </row>
    <row r="139" spans="1:24" ht="15.75" hidden="1" thickBot="1">
      <c r="B139" s="55"/>
      <c r="C139" s="2"/>
      <c r="D139" s="764" t="s">
        <v>362</v>
      </c>
      <c r="E139" s="764"/>
      <c r="F139" s="406"/>
      <c r="G139" s="406"/>
      <c r="H139" s="582"/>
      <c r="I139" s="471">
        <f t="shared" si="71"/>
        <v>0</v>
      </c>
      <c r="J139" s="75"/>
      <c r="K139" s="1"/>
      <c r="L139" s="1"/>
      <c r="M139" s="1"/>
      <c r="N139" s="1"/>
      <c r="O139" s="81"/>
      <c r="P139" s="567">
        <f t="shared" si="72"/>
        <v>0</v>
      </c>
      <c r="Q139" s="567"/>
      <c r="R139" s="1"/>
      <c r="S139" s="81"/>
      <c r="T139" s="490"/>
      <c r="U139" s="42"/>
      <c r="V139" s="44"/>
      <c r="W139" s="210"/>
      <c r="X139" s="209"/>
    </row>
    <row r="140" spans="1:24" ht="15.75" hidden="1" thickBot="1">
      <c r="B140" s="55"/>
      <c r="C140" s="2"/>
      <c r="D140" s="764" t="s">
        <v>363</v>
      </c>
      <c r="E140" s="764"/>
      <c r="F140" s="406"/>
      <c r="G140" s="406"/>
      <c r="H140" s="582"/>
      <c r="I140" s="471">
        <f t="shared" si="71"/>
        <v>0</v>
      </c>
      <c r="J140" s="75"/>
      <c r="K140" s="1"/>
      <c r="L140" s="1"/>
      <c r="M140" s="1"/>
      <c r="N140" s="1"/>
      <c r="O140" s="81"/>
      <c r="P140" s="567">
        <f t="shared" si="72"/>
        <v>0</v>
      </c>
      <c r="Q140" s="567"/>
      <c r="R140" s="1"/>
      <c r="S140" s="81"/>
      <c r="T140" s="490"/>
      <c r="U140" s="42"/>
      <c r="V140" s="44"/>
      <c r="W140" s="210"/>
      <c r="X140" s="209"/>
    </row>
    <row r="141" spans="1:24" ht="25.5" hidden="1" customHeight="1">
      <c r="B141" s="55"/>
      <c r="C141" s="2"/>
      <c r="D141" s="735" t="s">
        <v>536</v>
      </c>
      <c r="E141" s="735"/>
      <c r="F141" s="409"/>
      <c r="G141" s="409"/>
      <c r="H141" s="585"/>
      <c r="I141" s="474">
        <f t="shared" si="71"/>
        <v>0</v>
      </c>
      <c r="J141" s="75"/>
      <c r="K141" s="1"/>
      <c r="L141" s="1"/>
      <c r="M141" s="1"/>
      <c r="N141" s="1"/>
      <c r="O141" s="81"/>
      <c r="P141" s="567">
        <f t="shared" si="72"/>
        <v>0</v>
      </c>
      <c r="Q141" s="567"/>
      <c r="R141" s="1"/>
      <c r="S141" s="81"/>
      <c r="T141" s="490"/>
      <c r="U141" s="42"/>
      <c r="V141" s="44"/>
      <c r="W141" s="210"/>
      <c r="X141" s="209"/>
    </row>
    <row r="142" spans="1:24" ht="25.5" hidden="1" customHeight="1">
      <c r="B142" s="55"/>
      <c r="C142" s="2"/>
      <c r="D142" s="735" t="s">
        <v>539</v>
      </c>
      <c r="E142" s="735"/>
      <c r="F142" s="409"/>
      <c r="G142" s="409"/>
      <c r="H142" s="585"/>
      <c r="I142" s="474">
        <f t="shared" si="71"/>
        <v>0</v>
      </c>
      <c r="J142" s="75"/>
      <c r="K142" s="1"/>
      <c r="L142" s="1"/>
      <c r="M142" s="1"/>
      <c r="N142" s="1"/>
      <c r="O142" s="81"/>
      <c r="P142" s="567">
        <f t="shared" si="72"/>
        <v>0</v>
      </c>
      <c r="Q142" s="567"/>
      <c r="R142" s="1"/>
      <c r="S142" s="81"/>
      <c r="T142" s="490"/>
      <c r="U142" s="42"/>
      <c r="V142" s="44"/>
      <c r="W142" s="210"/>
      <c r="X142" s="209"/>
    </row>
    <row r="143" spans="1:24" ht="15.75" hidden="1" thickBot="1">
      <c r="B143" s="55"/>
      <c r="C143" s="2"/>
      <c r="D143" s="764" t="s">
        <v>365</v>
      </c>
      <c r="E143" s="764"/>
      <c r="F143" s="406"/>
      <c r="G143" s="406"/>
      <c r="H143" s="582"/>
      <c r="I143" s="471">
        <f t="shared" si="71"/>
        <v>0</v>
      </c>
      <c r="J143" s="75"/>
      <c r="K143" s="1"/>
      <c r="L143" s="1"/>
      <c r="M143" s="1"/>
      <c r="N143" s="1"/>
      <c r="O143" s="81"/>
      <c r="P143" s="567">
        <f t="shared" si="72"/>
        <v>0</v>
      </c>
      <c r="Q143" s="567"/>
      <c r="R143" s="1"/>
      <c r="S143" s="81"/>
      <c r="T143" s="490"/>
      <c r="U143" s="42"/>
      <c r="V143" s="44"/>
      <c r="W143" s="210"/>
      <c r="X143" s="209"/>
    </row>
    <row r="144" spans="1:24" ht="25.5" hidden="1" customHeight="1">
      <c r="B144" s="55"/>
      <c r="C144" s="2"/>
      <c r="D144" s="735" t="s">
        <v>542</v>
      </c>
      <c r="E144" s="735"/>
      <c r="F144" s="409"/>
      <c r="G144" s="409"/>
      <c r="H144" s="585"/>
      <c r="I144" s="474">
        <f t="shared" si="71"/>
        <v>0</v>
      </c>
      <c r="J144" s="75"/>
      <c r="K144" s="1"/>
      <c r="L144" s="1"/>
      <c r="M144" s="1"/>
      <c r="N144" s="1"/>
      <c r="O144" s="81"/>
      <c r="P144" s="567">
        <f t="shared" si="72"/>
        <v>0</v>
      </c>
      <c r="Q144" s="567"/>
      <c r="R144" s="1"/>
      <c r="S144" s="81"/>
      <c r="T144" s="490"/>
      <c r="U144" s="42"/>
      <c r="V144" s="44"/>
      <c r="W144" s="210"/>
      <c r="X144" s="209"/>
    </row>
    <row r="145" spans="1:24" ht="15.75" hidden="1" thickBot="1">
      <c r="B145" s="55"/>
      <c r="C145" s="2"/>
      <c r="D145" s="764" t="s">
        <v>543</v>
      </c>
      <c r="E145" s="764"/>
      <c r="F145" s="406"/>
      <c r="G145" s="406"/>
      <c r="H145" s="582"/>
      <c r="I145" s="471">
        <f t="shared" si="71"/>
        <v>0</v>
      </c>
      <c r="J145" s="75"/>
      <c r="K145" s="1"/>
      <c r="L145" s="1"/>
      <c r="M145" s="1"/>
      <c r="N145" s="1"/>
      <c r="O145" s="81"/>
      <c r="P145" s="567">
        <f t="shared" si="72"/>
        <v>0</v>
      </c>
      <c r="Q145" s="567"/>
      <c r="R145" s="1"/>
      <c r="S145" s="81"/>
      <c r="T145" s="490"/>
      <c r="U145" s="42"/>
      <c r="V145" s="44"/>
      <c r="W145" s="210"/>
      <c r="X145" s="209"/>
    </row>
    <row r="146" spans="1:24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/>
      <c r="G146" s="411"/>
      <c r="H146" s="587"/>
      <c r="I146" s="476">
        <f t="shared" si="71"/>
        <v>0</v>
      </c>
      <c r="J146" s="110"/>
      <c r="K146" s="111"/>
      <c r="L146" s="111"/>
      <c r="M146" s="111"/>
      <c r="N146" s="111"/>
      <c r="O146" s="114"/>
      <c r="P146" s="569">
        <f t="shared" si="72"/>
        <v>0</v>
      </c>
      <c r="Q146" s="569"/>
      <c r="R146" s="111"/>
      <c r="S146" s="114"/>
      <c r="T146" s="491"/>
      <c r="U146" s="113"/>
      <c r="V146" s="115"/>
      <c r="W146" s="210"/>
      <c r="X146" s="209"/>
    </row>
    <row r="147" spans="1:24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127000</v>
      </c>
      <c r="G147" s="402">
        <f>G148+G149+G152+G153+G154+G155+G156</f>
        <v>127000</v>
      </c>
      <c r="H147" s="578">
        <f>H148+H149+H152+H153+H154+H155+H156</f>
        <v>127000</v>
      </c>
      <c r="I147" s="465">
        <f>I148+I149+I152+I153+I154+I155+I156</f>
        <v>127000</v>
      </c>
      <c r="J147" s="86">
        <f t="shared" ref="J147:V147" si="73">J148+J149+J152+J153+J154+J155+J156</f>
        <v>0</v>
      </c>
      <c r="K147" s="87">
        <f t="shared" si="73"/>
        <v>0</v>
      </c>
      <c r="L147" s="87">
        <f t="shared" si="73"/>
        <v>0</v>
      </c>
      <c r="M147" s="87">
        <f t="shared" si="73"/>
        <v>0</v>
      </c>
      <c r="N147" s="87">
        <f t="shared" si="73"/>
        <v>0</v>
      </c>
      <c r="O147" s="90">
        <f t="shared" ref="O147" si="74">O148+O149+O152+O153+O154+O155+O156</f>
        <v>0</v>
      </c>
      <c r="P147" s="562">
        <f t="shared" si="72"/>
        <v>0</v>
      </c>
      <c r="Q147" s="562">
        <f t="shared" si="73"/>
        <v>0</v>
      </c>
      <c r="R147" s="87">
        <f t="shared" si="73"/>
        <v>89415</v>
      </c>
      <c r="S147" s="90">
        <f t="shared" si="73"/>
        <v>0</v>
      </c>
      <c r="T147" s="486">
        <f t="shared" si="73"/>
        <v>0</v>
      </c>
      <c r="U147" s="89">
        <f t="shared" si="73"/>
        <v>0</v>
      </c>
      <c r="V147" s="91">
        <f t="shared" si="73"/>
        <v>37585</v>
      </c>
      <c r="W147" s="210"/>
      <c r="X147" s="209"/>
    </row>
    <row r="148" spans="1:24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/>
      <c r="G148" s="397"/>
      <c r="H148" s="573"/>
      <c r="I148" s="460">
        <f>SUM(J148:V148)</f>
        <v>0</v>
      </c>
      <c r="J148" s="94"/>
      <c r="K148" s="95"/>
      <c r="L148" s="95"/>
      <c r="M148" s="95"/>
      <c r="N148" s="95"/>
      <c r="O148" s="98"/>
      <c r="P148" s="565">
        <f t="shared" si="72"/>
        <v>0</v>
      </c>
      <c r="Q148" s="565"/>
      <c r="R148" s="95"/>
      <c r="S148" s="98"/>
      <c r="T148" s="489"/>
      <c r="U148" s="97"/>
      <c r="V148" s="99"/>
      <c r="W148" s="210"/>
      <c r="X148" s="209"/>
    </row>
    <row r="149" spans="1:24" s="18" customFormat="1" hidden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75">J150+J151</f>
        <v>0</v>
      </c>
      <c r="K149" s="95">
        <f t="shared" si="75"/>
        <v>0</v>
      </c>
      <c r="L149" s="95">
        <f t="shared" si="75"/>
        <v>0</v>
      </c>
      <c r="M149" s="95">
        <f t="shared" si="75"/>
        <v>0</v>
      </c>
      <c r="N149" s="95">
        <f t="shared" si="75"/>
        <v>0</v>
      </c>
      <c r="O149" s="98">
        <f t="shared" ref="O149" si="76">O150+O151</f>
        <v>0</v>
      </c>
      <c r="P149" s="565">
        <f t="shared" si="72"/>
        <v>0</v>
      </c>
      <c r="Q149" s="565">
        <f t="shared" si="75"/>
        <v>0</v>
      </c>
      <c r="R149" s="95">
        <f t="shared" si="75"/>
        <v>0</v>
      </c>
      <c r="S149" s="98">
        <f t="shared" si="75"/>
        <v>0</v>
      </c>
      <c r="T149" s="489">
        <f t="shared" si="75"/>
        <v>0</v>
      </c>
      <c r="U149" s="97">
        <f t="shared" si="75"/>
        <v>0</v>
      </c>
      <c r="V149" s="99">
        <f t="shared" si="75"/>
        <v>0</v>
      </c>
      <c r="W149" s="210"/>
      <c r="X149" s="209"/>
    </row>
    <row r="150" spans="1:24" hidden="1">
      <c r="B150" s="55"/>
      <c r="C150" s="2"/>
      <c r="D150" s="764" t="s">
        <v>250</v>
      </c>
      <c r="E150" s="764"/>
      <c r="F150" s="406"/>
      <c r="G150" s="406"/>
      <c r="H150" s="582"/>
      <c r="I150" s="471">
        <f t="shared" ref="I150:I152" si="77">SUM(J150:V150)</f>
        <v>0</v>
      </c>
      <c r="J150" s="75"/>
      <c r="K150" s="1"/>
      <c r="L150" s="1"/>
      <c r="M150" s="1"/>
      <c r="N150" s="1"/>
      <c r="O150" s="81"/>
      <c r="P150" s="567">
        <f t="shared" si="72"/>
        <v>0</v>
      </c>
      <c r="Q150" s="567"/>
      <c r="R150" s="1"/>
      <c r="S150" s="81"/>
      <c r="T150" s="490"/>
      <c r="U150" s="42"/>
      <c r="V150" s="44"/>
      <c r="W150" s="210"/>
      <c r="X150" s="209"/>
    </row>
    <row r="151" spans="1:24" hidden="1">
      <c r="B151" s="55"/>
      <c r="C151" s="2"/>
      <c r="D151" s="764" t="s">
        <v>349</v>
      </c>
      <c r="E151" s="764"/>
      <c r="F151" s="406"/>
      <c r="G151" s="406"/>
      <c r="H151" s="582"/>
      <c r="I151" s="471">
        <f t="shared" si="77"/>
        <v>0</v>
      </c>
      <c r="J151" s="75"/>
      <c r="K151" s="1"/>
      <c r="L151" s="1"/>
      <c r="M151" s="1"/>
      <c r="N151" s="1"/>
      <c r="O151" s="81"/>
      <c r="P151" s="567">
        <f t="shared" si="72"/>
        <v>0</v>
      </c>
      <c r="Q151" s="567"/>
      <c r="R151" s="1"/>
      <c r="S151" s="81"/>
      <c r="T151" s="490"/>
      <c r="U151" s="42"/>
      <c r="V151" s="44"/>
      <c r="W151" s="210"/>
      <c r="X151" s="209"/>
    </row>
    <row r="152" spans="1:24" s="18" customFormat="1" hidden="1">
      <c r="A152" s="127" t="s">
        <v>251</v>
      </c>
      <c r="B152" s="92" t="s">
        <v>674</v>
      </c>
      <c r="C152" s="769" t="s">
        <v>252</v>
      </c>
      <c r="D152" s="770"/>
      <c r="E152" s="770"/>
      <c r="F152" s="399"/>
      <c r="G152" s="399"/>
      <c r="H152" s="575"/>
      <c r="I152" s="462">
        <f t="shared" si="77"/>
        <v>0</v>
      </c>
      <c r="J152" s="94"/>
      <c r="K152" s="95"/>
      <c r="L152" s="95"/>
      <c r="M152" s="95"/>
      <c r="N152" s="95"/>
      <c r="O152" s="98"/>
      <c r="P152" s="565">
        <f t="shared" si="72"/>
        <v>0</v>
      </c>
      <c r="Q152" s="565"/>
      <c r="R152" s="95"/>
      <c r="S152" s="98"/>
      <c r="T152" s="489"/>
      <c r="U152" s="97"/>
      <c r="V152" s="99"/>
      <c r="W152" s="210"/>
      <c r="X152" s="209"/>
    </row>
    <row r="153" spans="1:24" s="18" customFormat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v>100000</v>
      </c>
      <c r="G153" s="399">
        <v>100000</v>
      </c>
      <c r="H153" s="575">
        <v>100000</v>
      </c>
      <c r="I153" s="462">
        <f t="shared" ref="I153:I156" si="78">SUM(P153:V153)</f>
        <v>100000</v>
      </c>
      <c r="J153" s="94"/>
      <c r="K153" s="95"/>
      <c r="L153" s="95"/>
      <c r="M153" s="95"/>
      <c r="N153" s="95"/>
      <c r="O153" s="98"/>
      <c r="P153" s="565">
        <f t="shared" si="72"/>
        <v>0</v>
      </c>
      <c r="Q153" s="565"/>
      <c r="R153" s="95">
        <v>70405</v>
      </c>
      <c r="S153" s="98"/>
      <c r="T153" s="489"/>
      <c r="U153" s="97"/>
      <c r="V153" s="99">
        <v>29595</v>
      </c>
      <c r="W153" s="210"/>
      <c r="X153" s="209"/>
    </row>
    <row r="154" spans="1:24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/>
      <c r="G154" s="399">
        <v>0</v>
      </c>
      <c r="H154" s="575">
        <v>0</v>
      </c>
      <c r="I154" s="462">
        <f t="shared" si="78"/>
        <v>0</v>
      </c>
      <c r="J154" s="94"/>
      <c r="K154" s="95"/>
      <c r="L154" s="95"/>
      <c r="M154" s="95"/>
      <c r="N154" s="95"/>
      <c r="O154" s="98"/>
      <c r="P154" s="565">
        <f t="shared" si="72"/>
        <v>0</v>
      </c>
      <c r="Q154" s="565"/>
      <c r="R154" s="95"/>
      <c r="S154" s="98"/>
      <c r="T154" s="489"/>
      <c r="U154" s="97"/>
      <c r="V154" s="99"/>
      <c r="W154" s="210"/>
      <c r="X154" s="209"/>
    </row>
    <row r="155" spans="1:24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/>
      <c r="G155" s="399">
        <v>0</v>
      </c>
      <c r="H155" s="575">
        <v>0</v>
      </c>
      <c r="I155" s="462">
        <f t="shared" si="78"/>
        <v>0</v>
      </c>
      <c r="J155" s="94"/>
      <c r="K155" s="95"/>
      <c r="L155" s="95"/>
      <c r="M155" s="95"/>
      <c r="N155" s="95"/>
      <c r="O155" s="98"/>
      <c r="P155" s="565">
        <f t="shared" si="72"/>
        <v>0</v>
      </c>
      <c r="Q155" s="565"/>
      <c r="R155" s="95"/>
      <c r="S155" s="98"/>
      <c r="T155" s="489"/>
      <c r="U155" s="97"/>
      <c r="V155" s="99"/>
      <c r="W155" s="210"/>
      <c r="X155" s="209"/>
    </row>
    <row r="156" spans="1:24" s="18" customFormat="1" ht="15.75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>
        <v>27000</v>
      </c>
      <c r="G156" s="412">
        <v>27000</v>
      </c>
      <c r="H156" s="588">
        <v>27000</v>
      </c>
      <c r="I156" s="477">
        <f t="shared" si="78"/>
        <v>27000</v>
      </c>
      <c r="J156" s="94"/>
      <c r="K156" s="95"/>
      <c r="L156" s="95"/>
      <c r="M156" s="95"/>
      <c r="N156" s="95"/>
      <c r="O156" s="98"/>
      <c r="P156" s="565">
        <f t="shared" si="72"/>
        <v>0</v>
      </c>
      <c r="Q156" s="565"/>
      <c r="R156" s="95">
        <v>19010</v>
      </c>
      <c r="S156" s="98"/>
      <c r="T156" s="489"/>
      <c r="U156" s="97"/>
      <c r="V156" s="99">
        <v>7990</v>
      </c>
      <c r="W156" s="210"/>
      <c r="X156" s="209"/>
    </row>
    <row r="157" spans="1:24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79">J158+J159+J160+J161</f>
        <v>0</v>
      </c>
      <c r="K157" s="87">
        <f t="shared" si="79"/>
        <v>0</v>
      </c>
      <c r="L157" s="87">
        <f t="shared" si="79"/>
        <v>0</v>
      </c>
      <c r="M157" s="87">
        <f t="shared" si="79"/>
        <v>0</v>
      </c>
      <c r="N157" s="87">
        <f t="shared" si="79"/>
        <v>0</v>
      </c>
      <c r="O157" s="90">
        <f t="shared" ref="O157" si="80">O158+O159+O160+O161</f>
        <v>0</v>
      </c>
      <c r="P157" s="562">
        <f t="shared" si="72"/>
        <v>0</v>
      </c>
      <c r="Q157" s="562">
        <f t="shared" si="79"/>
        <v>0</v>
      </c>
      <c r="R157" s="87">
        <f t="shared" si="79"/>
        <v>0</v>
      </c>
      <c r="S157" s="90">
        <f t="shared" si="79"/>
        <v>0</v>
      </c>
      <c r="T157" s="486">
        <f t="shared" si="79"/>
        <v>0</v>
      </c>
      <c r="U157" s="89">
        <f t="shared" si="79"/>
        <v>0</v>
      </c>
      <c r="V157" s="91">
        <f t="shared" si="79"/>
        <v>0</v>
      </c>
    </row>
    <row r="158" spans="1:24" s="18" customFormat="1" ht="15.75" hidden="1" thickBot="1">
      <c r="A158" s="127" t="s">
        <v>263</v>
      </c>
      <c r="B158" s="268" t="s">
        <v>679</v>
      </c>
      <c r="C158" s="816" t="s">
        <v>264</v>
      </c>
      <c r="D158" s="817"/>
      <c r="E158" s="817"/>
      <c r="F158" s="413"/>
      <c r="G158" s="413"/>
      <c r="H158" s="589"/>
      <c r="I158" s="478">
        <f>SUM(J158:V158)</f>
        <v>0</v>
      </c>
      <c r="J158" s="272"/>
      <c r="K158" s="273"/>
      <c r="L158" s="273"/>
      <c r="M158" s="273"/>
      <c r="N158" s="273"/>
      <c r="O158" s="274"/>
      <c r="P158" s="570">
        <f t="shared" si="72"/>
        <v>0</v>
      </c>
      <c r="Q158" s="570"/>
      <c r="R158" s="273"/>
      <c r="S158" s="274"/>
      <c r="T158" s="559"/>
      <c r="U158" s="275"/>
      <c r="V158" s="276"/>
    </row>
    <row r="159" spans="1:24" s="18" customFormat="1" ht="15.75" hidden="1" thickBot="1">
      <c r="A159" s="127" t="s">
        <v>265</v>
      </c>
      <c r="B159" s="277" t="s">
        <v>680</v>
      </c>
      <c r="C159" s="810" t="s">
        <v>879</v>
      </c>
      <c r="D159" s="811"/>
      <c r="E159" s="811"/>
      <c r="F159" s="414"/>
      <c r="G159" s="414"/>
      <c r="H159" s="590"/>
      <c r="I159" s="479">
        <f>SUM(J159:V159)</f>
        <v>0</v>
      </c>
      <c r="J159" s="272"/>
      <c r="K159" s="273"/>
      <c r="L159" s="273"/>
      <c r="M159" s="273"/>
      <c r="N159" s="273"/>
      <c r="O159" s="274"/>
      <c r="P159" s="570">
        <f t="shared" si="72"/>
        <v>0</v>
      </c>
      <c r="Q159" s="570"/>
      <c r="R159" s="273"/>
      <c r="S159" s="274"/>
      <c r="T159" s="559"/>
      <c r="U159" s="275"/>
      <c r="V159" s="276"/>
    </row>
    <row r="160" spans="1:24" s="18" customFormat="1" ht="15.75" hidden="1" thickBot="1">
      <c r="A160" s="127" t="s">
        <v>266</v>
      </c>
      <c r="B160" s="277" t="s">
        <v>681</v>
      </c>
      <c r="C160" s="810" t="s">
        <v>267</v>
      </c>
      <c r="D160" s="811"/>
      <c r="E160" s="811"/>
      <c r="F160" s="414"/>
      <c r="G160" s="414"/>
      <c r="H160" s="590"/>
      <c r="I160" s="479">
        <f>SUM(J160:V160)</f>
        <v>0</v>
      </c>
      <c r="J160" s="272"/>
      <c r="K160" s="273"/>
      <c r="L160" s="273"/>
      <c r="M160" s="273"/>
      <c r="N160" s="273"/>
      <c r="O160" s="274"/>
      <c r="P160" s="570">
        <f t="shared" si="72"/>
        <v>0</v>
      </c>
      <c r="Q160" s="570"/>
      <c r="R160" s="273"/>
      <c r="S160" s="274"/>
      <c r="T160" s="559"/>
      <c r="U160" s="275"/>
      <c r="V160" s="276"/>
    </row>
    <row r="161" spans="1:22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/>
      <c r="G161" s="415"/>
      <c r="H161" s="591"/>
      <c r="I161" s="480">
        <f>SUM(J161:V161)</f>
        <v>0</v>
      </c>
      <c r="J161" s="272"/>
      <c r="K161" s="273"/>
      <c r="L161" s="273"/>
      <c r="M161" s="273"/>
      <c r="N161" s="273"/>
      <c r="O161" s="274"/>
      <c r="P161" s="570">
        <f t="shared" si="72"/>
        <v>0</v>
      </c>
      <c r="Q161" s="570"/>
      <c r="R161" s="273"/>
      <c r="S161" s="274"/>
      <c r="T161" s="559"/>
      <c r="U161" s="275"/>
      <c r="V161" s="276"/>
    </row>
    <row r="162" spans="1:22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81">J163+J164+J175+J186+J197+J200+J212+J213+J214</f>
        <v>0</v>
      </c>
      <c r="K162" s="87">
        <f t="shared" si="81"/>
        <v>0</v>
      </c>
      <c r="L162" s="87">
        <f t="shared" si="81"/>
        <v>0</v>
      </c>
      <c r="M162" s="87">
        <f t="shared" si="81"/>
        <v>0</v>
      </c>
      <c r="N162" s="87">
        <f t="shared" si="81"/>
        <v>0</v>
      </c>
      <c r="O162" s="90">
        <f t="shared" ref="O162" si="82">O163+O164+O175+O186+O197+O200+O212+O213+O214</f>
        <v>0</v>
      </c>
      <c r="P162" s="562">
        <f t="shared" si="72"/>
        <v>0</v>
      </c>
      <c r="Q162" s="562">
        <f t="shared" si="81"/>
        <v>0</v>
      </c>
      <c r="R162" s="87">
        <f t="shared" si="81"/>
        <v>0</v>
      </c>
      <c r="S162" s="90">
        <f t="shared" si="81"/>
        <v>0</v>
      </c>
      <c r="T162" s="486">
        <f t="shared" si="81"/>
        <v>0</v>
      </c>
      <c r="U162" s="89">
        <f t="shared" si="81"/>
        <v>0</v>
      </c>
      <c r="V162" s="91">
        <f t="shared" si="81"/>
        <v>0</v>
      </c>
    </row>
    <row r="163" spans="1:22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/>
      <c r="G163" s="416"/>
      <c r="H163" s="592"/>
      <c r="I163" s="481">
        <f>SUM(J163:V163)</f>
        <v>0</v>
      </c>
      <c r="J163" s="94"/>
      <c r="K163" s="95"/>
      <c r="L163" s="95"/>
      <c r="M163" s="95"/>
      <c r="N163" s="95"/>
      <c r="O163" s="98"/>
      <c r="P163" s="565">
        <f t="shared" si="72"/>
        <v>0</v>
      </c>
      <c r="Q163" s="565"/>
      <c r="R163" s="95"/>
      <c r="S163" s="98"/>
      <c r="T163" s="489"/>
      <c r="U163" s="97"/>
      <c r="V163" s="99"/>
    </row>
    <row r="164" spans="1:22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83">J165+J166+J167+J168+J169+J170+J171+J172+J173+J174</f>
        <v>0</v>
      </c>
      <c r="K164" s="95">
        <f t="shared" si="83"/>
        <v>0</v>
      </c>
      <c r="L164" s="95">
        <f t="shared" si="83"/>
        <v>0</v>
      </c>
      <c r="M164" s="95">
        <f t="shared" si="83"/>
        <v>0</v>
      </c>
      <c r="N164" s="95">
        <f t="shared" si="83"/>
        <v>0</v>
      </c>
      <c r="O164" s="98">
        <f t="shared" ref="O164" si="84">O165+O166+O167+O168+O169+O170+O171+O172+O173+O174</f>
        <v>0</v>
      </c>
      <c r="P164" s="565">
        <f t="shared" si="72"/>
        <v>0</v>
      </c>
      <c r="Q164" s="565">
        <f t="shared" si="83"/>
        <v>0</v>
      </c>
      <c r="R164" s="95">
        <f t="shared" si="83"/>
        <v>0</v>
      </c>
      <c r="S164" s="98">
        <f t="shared" si="83"/>
        <v>0</v>
      </c>
      <c r="T164" s="489">
        <f t="shared" si="83"/>
        <v>0</v>
      </c>
      <c r="U164" s="97">
        <f t="shared" si="83"/>
        <v>0</v>
      </c>
      <c r="V164" s="99">
        <f t="shared" si="83"/>
        <v>0</v>
      </c>
    </row>
    <row r="165" spans="1:22" ht="15.75" hidden="1" thickBot="1">
      <c r="B165" s="55"/>
      <c r="C165" s="2"/>
      <c r="D165" s="764" t="s">
        <v>813</v>
      </c>
      <c r="E165" s="764"/>
      <c r="F165" s="406"/>
      <c r="G165" s="406"/>
      <c r="H165" s="582"/>
      <c r="I165" s="471">
        <f t="shared" ref="I165:I174" si="85">SUM(J165:V165)</f>
        <v>0</v>
      </c>
      <c r="J165" s="75"/>
      <c r="K165" s="1"/>
      <c r="L165" s="1"/>
      <c r="M165" s="1"/>
      <c r="N165" s="1"/>
      <c r="O165" s="81"/>
      <c r="P165" s="567">
        <f t="shared" si="72"/>
        <v>0</v>
      </c>
      <c r="Q165" s="567"/>
      <c r="R165" s="1"/>
      <c r="S165" s="81"/>
      <c r="T165" s="490"/>
      <c r="U165" s="42"/>
      <c r="V165" s="44"/>
    </row>
    <row r="166" spans="1:22" ht="15.75" hidden="1" thickBot="1">
      <c r="B166" s="55"/>
      <c r="C166" s="2"/>
      <c r="D166" s="764" t="s">
        <v>814</v>
      </c>
      <c r="E166" s="764"/>
      <c r="F166" s="406"/>
      <c r="G166" s="406"/>
      <c r="H166" s="582"/>
      <c r="I166" s="471">
        <f t="shared" si="85"/>
        <v>0</v>
      </c>
      <c r="J166" s="75"/>
      <c r="K166" s="1"/>
      <c r="L166" s="1"/>
      <c r="M166" s="1"/>
      <c r="N166" s="1"/>
      <c r="O166" s="81"/>
      <c r="P166" s="567">
        <f t="shared" si="72"/>
        <v>0</v>
      </c>
      <c r="Q166" s="567"/>
      <c r="R166" s="1"/>
      <c r="S166" s="81"/>
      <c r="T166" s="490"/>
      <c r="U166" s="42"/>
      <c r="V166" s="44"/>
    </row>
    <row r="167" spans="1:22" ht="15.75" hidden="1" thickBot="1">
      <c r="B167" s="55"/>
      <c r="C167" s="2"/>
      <c r="D167" s="764" t="s">
        <v>545</v>
      </c>
      <c r="E167" s="764"/>
      <c r="F167" s="406"/>
      <c r="G167" s="406"/>
      <c r="H167" s="582"/>
      <c r="I167" s="471">
        <f t="shared" si="85"/>
        <v>0</v>
      </c>
      <c r="J167" s="75"/>
      <c r="K167" s="1"/>
      <c r="L167" s="1"/>
      <c r="M167" s="1"/>
      <c r="N167" s="1"/>
      <c r="O167" s="81"/>
      <c r="P167" s="567">
        <f t="shared" si="72"/>
        <v>0</v>
      </c>
      <c r="Q167" s="567"/>
      <c r="R167" s="1"/>
      <c r="S167" s="81"/>
      <c r="T167" s="490"/>
      <c r="U167" s="42"/>
      <c r="V167" s="44"/>
    </row>
    <row r="168" spans="1:22" ht="25.5" hidden="1" customHeight="1">
      <c r="B168" s="55"/>
      <c r="C168" s="2"/>
      <c r="D168" s="735" t="s">
        <v>548</v>
      </c>
      <c r="E168" s="735"/>
      <c r="F168" s="409"/>
      <c r="G168" s="409"/>
      <c r="H168" s="585"/>
      <c r="I168" s="474">
        <f t="shared" si="85"/>
        <v>0</v>
      </c>
      <c r="J168" s="75"/>
      <c r="K168" s="1"/>
      <c r="L168" s="1"/>
      <c r="M168" s="1"/>
      <c r="N168" s="1"/>
      <c r="O168" s="81"/>
      <c r="P168" s="567">
        <f t="shared" si="72"/>
        <v>0</v>
      </c>
      <c r="Q168" s="567"/>
      <c r="R168" s="1"/>
      <c r="S168" s="81"/>
      <c r="T168" s="490"/>
      <c r="U168" s="42"/>
      <c r="V168" s="44"/>
    </row>
    <row r="169" spans="1:22" ht="15.75" hidden="1" thickBot="1">
      <c r="B169" s="55"/>
      <c r="C169" s="2"/>
      <c r="D169" s="764" t="s">
        <v>550</v>
      </c>
      <c r="E169" s="764"/>
      <c r="F169" s="406"/>
      <c r="G169" s="406"/>
      <c r="H169" s="582"/>
      <c r="I169" s="471">
        <f t="shared" si="85"/>
        <v>0</v>
      </c>
      <c r="J169" s="75"/>
      <c r="K169" s="1"/>
      <c r="L169" s="1"/>
      <c r="M169" s="1"/>
      <c r="N169" s="1"/>
      <c r="O169" s="81"/>
      <c r="P169" s="567">
        <f t="shared" si="72"/>
        <v>0</v>
      </c>
      <c r="Q169" s="567"/>
      <c r="R169" s="1"/>
      <c r="S169" s="81"/>
      <c r="T169" s="490"/>
      <c r="U169" s="42"/>
      <c r="V169" s="44"/>
    </row>
    <row r="170" spans="1:22" ht="15.75" hidden="1" thickBot="1">
      <c r="B170" s="55"/>
      <c r="C170" s="2"/>
      <c r="D170" s="764" t="s">
        <v>551</v>
      </c>
      <c r="E170" s="764"/>
      <c r="F170" s="406"/>
      <c r="G170" s="406"/>
      <c r="H170" s="582"/>
      <c r="I170" s="471">
        <f t="shared" si="85"/>
        <v>0</v>
      </c>
      <c r="J170" s="75"/>
      <c r="K170" s="1"/>
      <c r="L170" s="1"/>
      <c r="M170" s="1"/>
      <c r="N170" s="1"/>
      <c r="O170" s="81"/>
      <c r="P170" s="567">
        <f t="shared" si="72"/>
        <v>0</v>
      </c>
      <c r="Q170" s="567"/>
      <c r="R170" s="1"/>
      <c r="S170" s="81"/>
      <c r="T170" s="490"/>
      <c r="U170" s="42"/>
      <c r="V170" s="44"/>
    </row>
    <row r="171" spans="1:22" ht="25.5" hidden="1" customHeight="1">
      <c r="B171" s="55"/>
      <c r="C171" s="2"/>
      <c r="D171" s="735" t="s">
        <v>555</v>
      </c>
      <c r="E171" s="735"/>
      <c r="F171" s="409"/>
      <c r="G171" s="409"/>
      <c r="H171" s="585"/>
      <c r="I171" s="474">
        <f t="shared" si="85"/>
        <v>0</v>
      </c>
      <c r="J171" s="75"/>
      <c r="K171" s="1"/>
      <c r="L171" s="1"/>
      <c r="M171" s="1"/>
      <c r="N171" s="1"/>
      <c r="O171" s="81"/>
      <c r="P171" s="567">
        <f t="shared" si="72"/>
        <v>0</v>
      </c>
      <c r="Q171" s="567"/>
      <c r="R171" s="1"/>
      <c r="S171" s="81"/>
      <c r="T171" s="490"/>
      <c r="U171" s="42"/>
      <c r="V171" s="44"/>
    </row>
    <row r="172" spans="1:22" ht="25.5" hidden="1" customHeight="1">
      <c r="B172" s="55"/>
      <c r="C172" s="2"/>
      <c r="D172" s="735" t="s">
        <v>558</v>
      </c>
      <c r="E172" s="735"/>
      <c r="F172" s="409"/>
      <c r="G172" s="409"/>
      <c r="H172" s="585"/>
      <c r="I172" s="474">
        <f t="shared" si="85"/>
        <v>0</v>
      </c>
      <c r="J172" s="75"/>
      <c r="K172" s="1"/>
      <c r="L172" s="1"/>
      <c r="M172" s="1"/>
      <c r="N172" s="1"/>
      <c r="O172" s="81"/>
      <c r="P172" s="567">
        <f t="shared" si="72"/>
        <v>0</v>
      </c>
      <c r="Q172" s="567"/>
      <c r="R172" s="1"/>
      <c r="S172" s="81"/>
      <c r="T172" s="490"/>
      <c r="U172" s="42"/>
      <c r="V172" s="44"/>
    </row>
    <row r="173" spans="1:22" ht="25.5" hidden="1" customHeight="1">
      <c r="B173" s="55"/>
      <c r="C173" s="2"/>
      <c r="D173" s="735" t="s">
        <v>560</v>
      </c>
      <c r="E173" s="735"/>
      <c r="F173" s="409"/>
      <c r="G173" s="409"/>
      <c r="H173" s="585"/>
      <c r="I173" s="474">
        <f t="shared" si="85"/>
        <v>0</v>
      </c>
      <c r="J173" s="75"/>
      <c r="K173" s="1"/>
      <c r="L173" s="1"/>
      <c r="M173" s="1"/>
      <c r="N173" s="1"/>
      <c r="O173" s="81"/>
      <c r="P173" s="567">
        <f t="shared" si="72"/>
        <v>0</v>
      </c>
      <c r="Q173" s="567"/>
      <c r="R173" s="1"/>
      <c r="S173" s="81"/>
      <c r="T173" s="490"/>
      <c r="U173" s="42"/>
      <c r="V173" s="44"/>
    </row>
    <row r="174" spans="1:22" ht="25.5" hidden="1" customHeight="1">
      <c r="B174" s="55"/>
      <c r="C174" s="2"/>
      <c r="D174" s="735" t="s">
        <v>563</v>
      </c>
      <c r="E174" s="735"/>
      <c r="F174" s="409"/>
      <c r="G174" s="409"/>
      <c r="H174" s="585"/>
      <c r="I174" s="474">
        <f t="shared" si="85"/>
        <v>0</v>
      </c>
      <c r="J174" s="75"/>
      <c r="K174" s="1"/>
      <c r="L174" s="1"/>
      <c r="M174" s="1"/>
      <c r="N174" s="1"/>
      <c r="O174" s="81"/>
      <c r="P174" s="567">
        <f t="shared" si="72"/>
        <v>0</v>
      </c>
      <c r="Q174" s="567"/>
      <c r="R174" s="1"/>
      <c r="S174" s="81"/>
      <c r="T174" s="490"/>
      <c r="U174" s="42"/>
      <c r="V174" s="44"/>
    </row>
    <row r="175" spans="1:22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86">J176+J177+J178+J179+J180+J181+J182+J183+J184+J185</f>
        <v>0</v>
      </c>
      <c r="K175" s="95">
        <f t="shared" si="86"/>
        <v>0</v>
      </c>
      <c r="L175" s="95">
        <f t="shared" si="86"/>
        <v>0</v>
      </c>
      <c r="M175" s="95">
        <f t="shared" si="86"/>
        <v>0</v>
      </c>
      <c r="N175" s="95">
        <f t="shared" si="86"/>
        <v>0</v>
      </c>
      <c r="O175" s="98">
        <f t="shared" ref="O175" si="87">O176+O177+O178+O179+O180+O181+O182+O183+O184+O185</f>
        <v>0</v>
      </c>
      <c r="P175" s="565">
        <f t="shared" si="72"/>
        <v>0</v>
      </c>
      <c r="Q175" s="565">
        <f t="shared" si="86"/>
        <v>0</v>
      </c>
      <c r="R175" s="95">
        <f t="shared" si="86"/>
        <v>0</v>
      </c>
      <c r="S175" s="98">
        <f t="shared" si="86"/>
        <v>0</v>
      </c>
      <c r="T175" s="489">
        <f t="shared" si="86"/>
        <v>0</v>
      </c>
      <c r="U175" s="97">
        <f t="shared" si="86"/>
        <v>0</v>
      </c>
      <c r="V175" s="99">
        <f t="shared" si="86"/>
        <v>0</v>
      </c>
    </row>
    <row r="176" spans="1:22" ht="15.75" hidden="1" thickBot="1">
      <c r="B176" s="55"/>
      <c r="C176" s="2"/>
      <c r="D176" s="764" t="s">
        <v>815</v>
      </c>
      <c r="E176" s="764"/>
      <c r="F176" s="406"/>
      <c r="G176" s="406"/>
      <c r="H176" s="582"/>
      <c r="I176" s="471">
        <f t="shared" ref="I176:I185" si="88">SUM(J176:V176)</f>
        <v>0</v>
      </c>
      <c r="J176" s="75"/>
      <c r="K176" s="1"/>
      <c r="L176" s="1"/>
      <c r="M176" s="1"/>
      <c r="N176" s="1"/>
      <c r="O176" s="81"/>
      <c r="P176" s="567">
        <f t="shared" si="72"/>
        <v>0</v>
      </c>
      <c r="Q176" s="567"/>
      <c r="R176" s="1"/>
      <c r="S176" s="81"/>
      <c r="T176" s="490"/>
      <c r="U176" s="42"/>
      <c r="V176" s="44"/>
    </row>
    <row r="177" spans="1:22" ht="15.75" hidden="1" thickBot="1">
      <c r="B177" s="55"/>
      <c r="C177" s="2"/>
      <c r="D177" s="764" t="s">
        <v>816</v>
      </c>
      <c r="E177" s="764"/>
      <c r="F177" s="406"/>
      <c r="G177" s="406"/>
      <c r="H177" s="582"/>
      <c r="I177" s="471">
        <f t="shared" si="88"/>
        <v>0</v>
      </c>
      <c r="J177" s="75"/>
      <c r="K177" s="1"/>
      <c r="L177" s="1"/>
      <c r="M177" s="1"/>
      <c r="N177" s="1"/>
      <c r="O177" s="81"/>
      <c r="P177" s="567">
        <f t="shared" si="72"/>
        <v>0</v>
      </c>
      <c r="Q177" s="567"/>
      <c r="R177" s="1"/>
      <c r="S177" s="81"/>
      <c r="T177" s="490"/>
      <c r="U177" s="42"/>
      <c r="V177" s="44"/>
    </row>
    <row r="178" spans="1:22" ht="15.75" hidden="1" thickBot="1">
      <c r="B178" s="55"/>
      <c r="C178" s="2"/>
      <c r="D178" s="764" t="s">
        <v>546</v>
      </c>
      <c r="E178" s="764"/>
      <c r="F178" s="406"/>
      <c r="G178" s="406"/>
      <c r="H178" s="582"/>
      <c r="I178" s="471">
        <f t="shared" si="88"/>
        <v>0</v>
      </c>
      <c r="J178" s="75"/>
      <c r="K178" s="1"/>
      <c r="L178" s="1"/>
      <c r="M178" s="1"/>
      <c r="N178" s="1"/>
      <c r="O178" s="81"/>
      <c r="P178" s="567">
        <f t="shared" si="72"/>
        <v>0</v>
      </c>
      <c r="Q178" s="567"/>
      <c r="R178" s="1"/>
      <c r="S178" s="81"/>
      <c r="T178" s="490"/>
      <c r="U178" s="42"/>
      <c r="V178" s="44"/>
    </row>
    <row r="179" spans="1:22" ht="25.5" hidden="1" customHeight="1">
      <c r="B179" s="55"/>
      <c r="C179" s="2"/>
      <c r="D179" s="735" t="s">
        <v>549</v>
      </c>
      <c r="E179" s="735"/>
      <c r="F179" s="409"/>
      <c r="G179" s="409"/>
      <c r="H179" s="585"/>
      <c r="I179" s="474">
        <f t="shared" si="88"/>
        <v>0</v>
      </c>
      <c r="J179" s="75"/>
      <c r="K179" s="1"/>
      <c r="L179" s="1"/>
      <c r="M179" s="1"/>
      <c r="N179" s="1"/>
      <c r="O179" s="81"/>
      <c r="P179" s="567">
        <f t="shared" si="72"/>
        <v>0</v>
      </c>
      <c r="Q179" s="567"/>
      <c r="R179" s="1"/>
      <c r="S179" s="81"/>
      <c r="T179" s="490"/>
      <c r="U179" s="42"/>
      <c r="V179" s="44"/>
    </row>
    <row r="180" spans="1:22" ht="15.75" hidden="1" thickBot="1">
      <c r="B180" s="55"/>
      <c r="C180" s="2"/>
      <c r="D180" s="764" t="s">
        <v>552</v>
      </c>
      <c r="E180" s="764"/>
      <c r="F180" s="406"/>
      <c r="G180" s="406"/>
      <c r="H180" s="582"/>
      <c r="I180" s="471">
        <f t="shared" si="88"/>
        <v>0</v>
      </c>
      <c r="J180" s="75"/>
      <c r="K180" s="1"/>
      <c r="L180" s="1"/>
      <c r="M180" s="1"/>
      <c r="N180" s="1"/>
      <c r="O180" s="81"/>
      <c r="P180" s="567">
        <f t="shared" si="72"/>
        <v>0</v>
      </c>
      <c r="Q180" s="567"/>
      <c r="R180" s="1"/>
      <c r="S180" s="81"/>
      <c r="T180" s="490"/>
      <c r="U180" s="42"/>
      <c r="V180" s="44"/>
    </row>
    <row r="181" spans="1:22" ht="15.75" hidden="1" thickBot="1">
      <c r="B181" s="55"/>
      <c r="C181" s="2"/>
      <c r="D181" s="764" t="s">
        <v>817</v>
      </c>
      <c r="E181" s="764"/>
      <c r="F181" s="406"/>
      <c r="G181" s="406"/>
      <c r="H181" s="582"/>
      <c r="I181" s="471">
        <f t="shared" si="88"/>
        <v>0</v>
      </c>
      <c r="J181" s="75"/>
      <c r="K181" s="1"/>
      <c r="L181" s="1"/>
      <c r="M181" s="1"/>
      <c r="N181" s="1"/>
      <c r="O181" s="81"/>
      <c r="P181" s="567">
        <f t="shared" si="72"/>
        <v>0</v>
      </c>
      <c r="Q181" s="567"/>
      <c r="R181" s="1"/>
      <c r="S181" s="81"/>
      <c r="T181" s="490"/>
      <c r="U181" s="42"/>
      <c r="V181" s="44"/>
    </row>
    <row r="182" spans="1:22" ht="25.5" hidden="1" customHeight="1">
      <c r="B182" s="55"/>
      <c r="C182" s="2"/>
      <c r="D182" s="735" t="s">
        <v>556</v>
      </c>
      <c r="E182" s="735"/>
      <c r="F182" s="409"/>
      <c r="G182" s="409"/>
      <c r="H182" s="585"/>
      <c r="I182" s="474">
        <f t="shared" si="88"/>
        <v>0</v>
      </c>
      <c r="J182" s="75"/>
      <c r="K182" s="1"/>
      <c r="L182" s="1"/>
      <c r="M182" s="1"/>
      <c r="N182" s="1"/>
      <c r="O182" s="81"/>
      <c r="P182" s="567">
        <f t="shared" si="72"/>
        <v>0</v>
      </c>
      <c r="Q182" s="567"/>
      <c r="R182" s="1"/>
      <c r="S182" s="81"/>
      <c r="T182" s="490"/>
      <c r="U182" s="42"/>
      <c r="V182" s="44"/>
    </row>
    <row r="183" spans="1:22" ht="25.5" hidden="1" customHeight="1">
      <c r="B183" s="55"/>
      <c r="C183" s="2"/>
      <c r="D183" s="735" t="s">
        <v>559</v>
      </c>
      <c r="E183" s="735"/>
      <c r="F183" s="409"/>
      <c r="G183" s="409"/>
      <c r="H183" s="585"/>
      <c r="I183" s="474">
        <f t="shared" si="88"/>
        <v>0</v>
      </c>
      <c r="J183" s="75"/>
      <c r="K183" s="1"/>
      <c r="L183" s="1"/>
      <c r="M183" s="1"/>
      <c r="N183" s="1"/>
      <c r="O183" s="81"/>
      <c r="P183" s="567">
        <f t="shared" si="72"/>
        <v>0</v>
      </c>
      <c r="Q183" s="567"/>
      <c r="R183" s="1"/>
      <c r="S183" s="81"/>
      <c r="T183" s="490"/>
      <c r="U183" s="42"/>
      <c r="V183" s="44"/>
    </row>
    <row r="184" spans="1:22" ht="25.5" hidden="1" customHeight="1">
      <c r="B184" s="55"/>
      <c r="C184" s="2"/>
      <c r="D184" s="735" t="s">
        <v>561</v>
      </c>
      <c r="E184" s="735"/>
      <c r="F184" s="409"/>
      <c r="G184" s="409"/>
      <c r="H184" s="585"/>
      <c r="I184" s="474">
        <f t="shared" si="88"/>
        <v>0</v>
      </c>
      <c r="J184" s="75"/>
      <c r="K184" s="1"/>
      <c r="L184" s="1"/>
      <c r="M184" s="1"/>
      <c r="N184" s="1"/>
      <c r="O184" s="81"/>
      <c r="P184" s="567">
        <f t="shared" si="72"/>
        <v>0</v>
      </c>
      <c r="Q184" s="567"/>
      <c r="R184" s="1"/>
      <c r="S184" s="81"/>
      <c r="T184" s="490"/>
      <c r="U184" s="42"/>
      <c r="V184" s="44"/>
    </row>
    <row r="185" spans="1:22" ht="25.5" hidden="1" customHeight="1">
      <c r="B185" s="55"/>
      <c r="C185" s="2"/>
      <c r="D185" s="735" t="s">
        <v>564</v>
      </c>
      <c r="E185" s="735"/>
      <c r="F185" s="409"/>
      <c r="G185" s="409"/>
      <c r="H185" s="585"/>
      <c r="I185" s="474">
        <f t="shared" si="88"/>
        <v>0</v>
      </c>
      <c r="J185" s="75"/>
      <c r="K185" s="1"/>
      <c r="L185" s="1"/>
      <c r="M185" s="1"/>
      <c r="N185" s="1"/>
      <c r="O185" s="81"/>
      <c r="P185" s="567">
        <f t="shared" si="72"/>
        <v>0</v>
      </c>
      <c r="Q185" s="567"/>
      <c r="R185" s="1"/>
      <c r="S185" s="81"/>
      <c r="T185" s="490"/>
      <c r="U185" s="42"/>
      <c r="V185" s="44"/>
    </row>
    <row r="186" spans="1:22" s="18" customFormat="1" ht="15.75" hidden="1" thickBot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89">J187+J188+J189+J190+J191+J192+J193+J194+J195+J196</f>
        <v>0</v>
      </c>
      <c r="K186" s="95">
        <f t="shared" si="89"/>
        <v>0</v>
      </c>
      <c r="L186" s="95">
        <f t="shared" si="89"/>
        <v>0</v>
      </c>
      <c r="M186" s="95">
        <f t="shared" si="89"/>
        <v>0</v>
      </c>
      <c r="N186" s="95">
        <f t="shared" si="89"/>
        <v>0</v>
      </c>
      <c r="O186" s="98">
        <f t="shared" ref="O186" si="90">O187+O188+O189+O190+O191+O192+O193+O194+O195+O196</f>
        <v>0</v>
      </c>
      <c r="P186" s="565">
        <f t="shared" si="72"/>
        <v>0</v>
      </c>
      <c r="Q186" s="565">
        <f t="shared" si="89"/>
        <v>0</v>
      </c>
      <c r="R186" s="95">
        <f t="shared" si="89"/>
        <v>0</v>
      </c>
      <c r="S186" s="98">
        <f t="shared" si="89"/>
        <v>0</v>
      </c>
      <c r="T186" s="489">
        <f t="shared" si="89"/>
        <v>0</v>
      </c>
      <c r="U186" s="97">
        <f t="shared" si="89"/>
        <v>0</v>
      </c>
      <c r="V186" s="99">
        <f t="shared" si="89"/>
        <v>0</v>
      </c>
    </row>
    <row r="187" spans="1:22" ht="15.75" hidden="1" thickBot="1">
      <c r="B187" s="55"/>
      <c r="C187" s="2"/>
      <c r="D187" s="764" t="s">
        <v>371</v>
      </c>
      <c r="E187" s="764"/>
      <c r="F187" s="406"/>
      <c r="G187" s="406"/>
      <c r="H187" s="582"/>
      <c r="I187" s="471">
        <f t="shared" ref="I187:I196" si="91">SUM(J187:V187)</f>
        <v>0</v>
      </c>
      <c r="J187" s="75"/>
      <c r="K187" s="1"/>
      <c r="L187" s="1"/>
      <c r="M187" s="1"/>
      <c r="N187" s="1"/>
      <c r="O187" s="81"/>
      <c r="P187" s="567">
        <f t="shared" si="72"/>
        <v>0</v>
      </c>
      <c r="Q187" s="567"/>
      <c r="R187" s="1"/>
      <c r="S187" s="81"/>
      <c r="T187" s="490"/>
      <c r="U187" s="42"/>
      <c r="V187" s="44"/>
    </row>
    <row r="188" spans="1:22" ht="15.75" hidden="1" thickBot="1">
      <c r="B188" s="55"/>
      <c r="C188" s="2"/>
      <c r="D188" s="764" t="s">
        <v>544</v>
      </c>
      <c r="E188" s="764"/>
      <c r="F188" s="406"/>
      <c r="G188" s="406"/>
      <c r="H188" s="582"/>
      <c r="I188" s="471">
        <f t="shared" si="91"/>
        <v>0</v>
      </c>
      <c r="J188" s="75"/>
      <c r="K188" s="1"/>
      <c r="L188" s="1"/>
      <c r="M188" s="1"/>
      <c r="N188" s="1"/>
      <c r="O188" s="81"/>
      <c r="P188" s="567">
        <f t="shared" si="72"/>
        <v>0</v>
      </c>
      <c r="Q188" s="567"/>
      <c r="R188" s="1"/>
      <c r="S188" s="81"/>
      <c r="T188" s="490"/>
      <c r="U188" s="42"/>
      <c r="V188" s="44"/>
    </row>
    <row r="189" spans="1:22" ht="15.75" hidden="1" thickBot="1">
      <c r="B189" s="55"/>
      <c r="C189" s="2"/>
      <c r="D189" s="764" t="s">
        <v>547</v>
      </c>
      <c r="E189" s="764"/>
      <c r="F189" s="406"/>
      <c r="G189" s="406"/>
      <c r="H189" s="582"/>
      <c r="I189" s="471">
        <f t="shared" si="91"/>
        <v>0</v>
      </c>
      <c r="J189" s="75"/>
      <c r="K189" s="1"/>
      <c r="L189" s="1"/>
      <c r="M189" s="1"/>
      <c r="N189" s="1"/>
      <c r="O189" s="81"/>
      <c r="P189" s="567">
        <f t="shared" si="72"/>
        <v>0</v>
      </c>
      <c r="Q189" s="567"/>
      <c r="R189" s="1"/>
      <c r="S189" s="81"/>
      <c r="T189" s="490"/>
      <c r="U189" s="42"/>
      <c r="V189" s="44"/>
    </row>
    <row r="190" spans="1:22" ht="15.75" hidden="1" thickBot="1">
      <c r="B190" s="55"/>
      <c r="C190" s="2"/>
      <c r="D190" s="735" t="s">
        <v>818</v>
      </c>
      <c r="E190" s="735"/>
      <c r="F190" s="409"/>
      <c r="G190" s="409"/>
      <c r="H190" s="585"/>
      <c r="I190" s="474">
        <f t="shared" si="91"/>
        <v>0</v>
      </c>
      <c r="J190" s="75"/>
      <c r="K190" s="1"/>
      <c r="L190" s="1"/>
      <c r="M190" s="1"/>
      <c r="N190" s="1"/>
      <c r="O190" s="81"/>
      <c r="P190" s="567">
        <f t="shared" si="72"/>
        <v>0</v>
      </c>
      <c r="Q190" s="567"/>
      <c r="R190" s="1"/>
      <c r="S190" s="81"/>
      <c r="T190" s="490"/>
      <c r="U190" s="42"/>
      <c r="V190" s="44"/>
    </row>
    <row r="191" spans="1:22" ht="15.75" hidden="1" thickBot="1">
      <c r="B191" s="55"/>
      <c r="C191" s="2"/>
      <c r="D191" s="764" t="s">
        <v>554</v>
      </c>
      <c r="E191" s="764"/>
      <c r="F191" s="406"/>
      <c r="G191" s="406"/>
      <c r="H191" s="582"/>
      <c r="I191" s="471">
        <f t="shared" si="91"/>
        <v>0</v>
      </c>
      <c r="J191" s="75"/>
      <c r="K191" s="1"/>
      <c r="L191" s="1"/>
      <c r="M191" s="1"/>
      <c r="N191" s="1"/>
      <c r="O191" s="81"/>
      <c r="P191" s="567">
        <f t="shared" si="72"/>
        <v>0</v>
      </c>
      <c r="Q191" s="567"/>
      <c r="R191" s="1"/>
      <c r="S191" s="81"/>
      <c r="T191" s="490"/>
      <c r="U191" s="42"/>
      <c r="V191" s="44"/>
    </row>
    <row r="192" spans="1:22" ht="15.75" hidden="1" thickBot="1">
      <c r="B192" s="55"/>
      <c r="C192" s="2"/>
      <c r="D192" s="764" t="s">
        <v>553</v>
      </c>
      <c r="E192" s="764"/>
      <c r="F192" s="406"/>
      <c r="G192" s="406"/>
      <c r="H192" s="582"/>
      <c r="I192" s="471">
        <f t="shared" si="91"/>
        <v>0</v>
      </c>
      <c r="J192" s="75"/>
      <c r="K192" s="1"/>
      <c r="L192" s="1"/>
      <c r="M192" s="1"/>
      <c r="N192" s="1"/>
      <c r="O192" s="81"/>
      <c r="P192" s="567">
        <f t="shared" si="72"/>
        <v>0</v>
      </c>
      <c r="Q192" s="567"/>
      <c r="R192" s="1"/>
      <c r="S192" s="81"/>
      <c r="T192" s="490"/>
      <c r="U192" s="42"/>
      <c r="V192" s="44"/>
    </row>
    <row r="193" spans="1:22" ht="25.5" hidden="1" customHeight="1">
      <c r="B193" s="55"/>
      <c r="C193" s="2"/>
      <c r="D193" s="735" t="s">
        <v>557</v>
      </c>
      <c r="E193" s="735"/>
      <c r="F193" s="409"/>
      <c r="G193" s="409"/>
      <c r="H193" s="585"/>
      <c r="I193" s="474">
        <f t="shared" si="91"/>
        <v>0</v>
      </c>
      <c r="J193" s="75"/>
      <c r="K193" s="1"/>
      <c r="L193" s="1"/>
      <c r="M193" s="1"/>
      <c r="N193" s="1"/>
      <c r="O193" s="81"/>
      <c r="P193" s="567">
        <f t="shared" si="72"/>
        <v>0</v>
      </c>
      <c r="Q193" s="567"/>
      <c r="R193" s="1"/>
      <c r="S193" s="81"/>
      <c r="T193" s="490"/>
      <c r="U193" s="42"/>
      <c r="V193" s="44"/>
    </row>
    <row r="194" spans="1:22" ht="15.75" hidden="1" thickBot="1">
      <c r="B194" s="55"/>
      <c r="C194" s="2"/>
      <c r="D194" s="764" t="s">
        <v>819</v>
      </c>
      <c r="E194" s="764"/>
      <c r="F194" s="406"/>
      <c r="G194" s="406"/>
      <c r="H194" s="582"/>
      <c r="I194" s="471">
        <f t="shared" si="91"/>
        <v>0</v>
      </c>
      <c r="J194" s="75"/>
      <c r="K194" s="1"/>
      <c r="L194" s="1"/>
      <c r="M194" s="1"/>
      <c r="N194" s="1"/>
      <c r="O194" s="81"/>
      <c r="P194" s="567">
        <f t="shared" si="72"/>
        <v>0</v>
      </c>
      <c r="Q194" s="567"/>
      <c r="R194" s="1"/>
      <c r="S194" s="81"/>
      <c r="T194" s="490"/>
      <c r="U194" s="42"/>
      <c r="V194" s="44"/>
    </row>
    <row r="195" spans="1:22" ht="25.5" hidden="1" customHeight="1">
      <c r="B195" s="55"/>
      <c r="C195" s="2"/>
      <c r="D195" s="735" t="s">
        <v>562</v>
      </c>
      <c r="E195" s="735"/>
      <c r="F195" s="409"/>
      <c r="G195" s="409"/>
      <c r="H195" s="585"/>
      <c r="I195" s="474">
        <f t="shared" si="91"/>
        <v>0</v>
      </c>
      <c r="J195" s="75"/>
      <c r="K195" s="1"/>
      <c r="L195" s="1"/>
      <c r="M195" s="1"/>
      <c r="N195" s="1"/>
      <c r="O195" s="81"/>
      <c r="P195" s="567">
        <f t="shared" si="72"/>
        <v>0</v>
      </c>
      <c r="Q195" s="567"/>
      <c r="R195" s="1"/>
      <c r="S195" s="81"/>
      <c r="T195" s="490"/>
      <c r="U195" s="42"/>
      <c r="V195" s="44"/>
    </row>
    <row r="196" spans="1:22" ht="25.5" hidden="1" customHeight="1">
      <c r="B196" s="55"/>
      <c r="C196" s="2"/>
      <c r="D196" s="735" t="s">
        <v>565</v>
      </c>
      <c r="E196" s="735"/>
      <c r="F196" s="409"/>
      <c r="G196" s="409"/>
      <c r="H196" s="585"/>
      <c r="I196" s="474">
        <f t="shared" si="91"/>
        <v>0</v>
      </c>
      <c r="J196" s="75"/>
      <c r="K196" s="1"/>
      <c r="L196" s="1"/>
      <c r="M196" s="1"/>
      <c r="N196" s="1"/>
      <c r="O196" s="81"/>
      <c r="P196" s="567">
        <f t="shared" si="72"/>
        <v>0</v>
      </c>
      <c r="Q196" s="567"/>
      <c r="R196" s="1"/>
      <c r="S196" s="81"/>
      <c r="T196" s="490"/>
      <c r="U196" s="42"/>
      <c r="V196" s="44"/>
    </row>
    <row r="197" spans="1:22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92">J198+J199</f>
        <v>0</v>
      </c>
      <c r="K197" s="95">
        <f t="shared" si="92"/>
        <v>0</v>
      </c>
      <c r="L197" s="95">
        <f t="shared" si="92"/>
        <v>0</v>
      </c>
      <c r="M197" s="95">
        <f t="shared" si="92"/>
        <v>0</v>
      </c>
      <c r="N197" s="95">
        <f t="shared" si="92"/>
        <v>0</v>
      </c>
      <c r="O197" s="98">
        <f t="shared" ref="O197" si="93">O198+O199</f>
        <v>0</v>
      </c>
      <c r="P197" s="565">
        <f t="shared" si="72"/>
        <v>0</v>
      </c>
      <c r="Q197" s="565">
        <f t="shared" si="92"/>
        <v>0</v>
      </c>
      <c r="R197" s="95">
        <f t="shared" si="92"/>
        <v>0</v>
      </c>
      <c r="S197" s="98">
        <f t="shared" si="92"/>
        <v>0</v>
      </c>
      <c r="T197" s="489">
        <f t="shared" si="92"/>
        <v>0</v>
      </c>
      <c r="U197" s="97">
        <f t="shared" si="92"/>
        <v>0</v>
      </c>
      <c r="V197" s="99">
        <f t="shared" si="92"/>
        <v>0</v>
      </c>
    </row>
    <row r="198" spans="1:22" ht="25.5" hidden="1" customHeight="1">
      <c r="B198" s="55"/>
      <c r="C198" s="2"/>
      <c r="D198" s="735" t="s">
        <v>568</v>
      </c>
      <c r="E198" s="735"/>
      <c r="F198" s="409"/>
      <c r="G198" s="409"/>
      <c r="H198" s="585"/>
      <c r="I198" s="474">
        <f>SUM(J198:V198)</f>
        <v>0</v>
      </c>
      <c r="J198" s="75"/>
      <c r="K198" s="1"/>
      <c r="L198" s="1"/>
      <c r="M198" s="1"/>
      <c r="N198" s="1"/>
      <c r="O198" s="81"/>
      <c r="P198" s="567">
        <f t="shared" si="72"/>
        <v>0</v>
      </c>
      <c r="Q198" s="567"/>
      <c r="R198" s="1"/>
      <c r="S198" s="81"/>
      <c r="T198" s="490"/>
      <c r="U198" s="42"/>
      <c r="V198" s="44"/>
    </row>
    <row r="199" spans="1:22" ht="25.5" hidden="1" customHeight="1">
      <c r="B199" s="55"/>
      <c r="C199" s="2"/>
      <c r="D199" s="735" t="s">
        <v>569</v>
      </c>
      <c r="E199" s="735"/>
      <c r="F199" s="409"/>
      <c r="G199" s="409"/>
      <c r="H199" s="585"/>
      <c r="I199" s="474">
        <f>SUM(J199:V199)</f>
        <v>0</v>
      </c>
      <c r="J199" s="75"/>
      <c r="K199" s="1"/>
      <c r="L199" s="1"/>
      <c r="M199" s="1"/>
      <c r="N199" s="1"/>
      <c r="O199" s="81"/>
      <c r="P199" s="567">
        <f t="shared" si="72"/>
        <v>0</v>
      </c>
      <c r="Q199" s="567"/>
      <c r="R199" s="1"/>
      <c r="S199" s="81"/>
      <c r="T199" s="490"/>
      <c r="U199" s="42"/>
      <c r="V199" s="44"/>
    </row>
    <row r="200" spans="1:22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94">J201+J202+J203+J204+J205+J206+J207+J208+J209+J210+J211</f>
        <v>0</v>
      </c>
      <c r="K200" s="95">
        <f t="shared" si="94"/>
        <v>0</v>
      </c>
      <c r="L200" s="95">
        <f t="shared" si="94"/>
        <v>0</v>
      </c>
      <c r="M200" s="95">
        <f t="shared" si="94"/>
        <v>0</v>
      </c>
      <c r="N200" s="95">
        <f t="shared" si="94"/>
        <v>0</v>
      </c>
      <c r="O200" s="98">
        <f t="shared" ref="O200" si="95">O201+O202+O203+O204+O205+O206+O207+O208+O209+O210+O211</f>
        <v>0</v>
      </c>
      <c r="P200" s="565">
        <f t="shared" ref="P200:P255" si="96">SUM(J200:O200)</f>
        <v>0</v>
      </c>
      <c r="Q200" s="565">
        <f t="shared" si="94"/>
        <v>0</v>
      </c>
      <c r="R200" s="95">
        <f t="shared" si="94"/>
        <v>0</v>
      </c>
      <c r="S200" s="98">
        <f t="shared" si="94"/>
        <v>0</v>
      </c>
      <c r="T200" s="489">
        <f t="shared" si="94"/>
        <v>0</v>
      </c>
      <c r="U200" s="97">
        <f t="shared" si="94"/>
        <v>0</v>
      </c>
      <c r="V200" s="99">
        <f t="shared" si="94"/>
        <v>0</v>
      </c>
    </row>
    <row r="201" spans="1:22" ht="15.75" hidden="1" thickBot="1">
      <c r="B201" s="55"/>
      <c r="C201" s="2"/>
      <c r="D201" s="764" t="s">
        <v>372</v>
      </c>
      <c r="E201" s="764"/>
      <c r="F201" s="406"/>
      <c r="G201" s="406"/>
      <c r="H201" s="582"/>
      <c r="I201" s="471">
        <f t="shared" ref="I201:I213" si="97">SUM(J201:V201)</f>
        <v>0</v>
      </c>
      <c r="J201" s="75"/>
      <c r="K201" s="1"/>
      <c r="L201" s="1"/>
      <c r="M201" s="1"/>
      <c r="N201" s="1"/>
      <c r="O201" s="81"/>
      <c r="P201" s="567">
        <f t="shared" si="96"/>
        <v>0</v>
      </c>
      <c r="Q201" s="567"/>
      <c r="R201" s="1"/>
      <c r="S201" s="81"/>
      <c r="T201" s="490"/>
      <c r="U201" s="42"/>
      <c r="V201" s="44"/>
    </row>
    <row r="202" spans="1:22" ht="15.75" hidden="1" thickBot="1">
      <c r="B202" s="55"/>
      <c r="C202" s="2"/>
      <c r="D202" s="764" t="s">
        <v>821</v>
      </c>
      <c r="E202" s="764"/>
      <c r="F202" s="406"/>
      <c r="G202" s="406"/>
      <c r="H202" s="582"/>
      <c r="I202" s="471">
        <f t="shared" si="97"/>
        <v>0</v>
      </c>
      <c r="J202" s="75"/>
      <c r="K202" s="1"/>
      <c r="L202" s="1"/>
      <c r="M202" s="1"/>
      <c r="N202" s="1"/>
      <c r="O202" s="81"/>
      <c r="P202" s="567">
        <f t="shared" si="96"/>
        <v>0</v>
      </c>
      <c r="Q202" s="567"/>
      <c r="R202" s="1"/>
      <c r="S202" s="81"/>
      <c r="T202" s="490"/>
      <c r="U202" s="42"/>
      <c r="V202" s="44"/>
    </row>
    <row r="203" spans="1:22" ht="15.75" hidden="1" thickBot="1">
      <c r="B203" s="55"/>
      <c r="C203" s="2"/>
      <c r="D203" s="764" t="s">
        <v>375</v>
      </c>
      <c r="E203" s="764"/>
      <c r="F203" s="406"/>
      <c r="G203" s="406"/>
      <c r="H203" s="582"/>
      <c r="I203" s="471">
        <f t="shared" si="97"/>
        <v>0</v>
      </c>
      <c r="J203" s="75"/>
      <c r="K203" s="1"/>
      <c r="L203" s="1"/>
      <c r="M203" s="1"/>
      <c r="N203" s="1"/>
      <c r="O203" s="81"/>
      <c r="P203" s="567">
        <f t="shared" si="96"/>
        <v>0</v>
      </c>
      <c r="Q203" s="567"/>
      <c r="R203" s="1"/>
      <c r="S203" s="81"/>
      <c r="T203" s="490"/>
      <c r="U203" s="42"/>
      <c r="V203" s="44"/>
    </row>
    <row r="204" spans="1:22" ht="15.75" hidden="1" thickBot="1">
      <c r="B204" s="55"/>
      <c r="C204" s="2"/>
      <c r="D204" s="764" t="s">
        <v>373</v>
      </c>
      <c r="E204" s="764"/>
      <c r="F204" s="406"/>
      <c r="G204" s="406"/>
      <c r="H204" s="582"/>
      <c r="I204" s="471">
        <f t="shared" si="97"/>
        <v>0</v>
      </c>
      <c r="J204" s="75"/>
      <c r="K204" s="1"/>
      <c r="L204" s="1"/>
      <c r="M204" s="1"/>
      <c r="N204" s="1"/>
      <c r="O204" s="81"/>
      <c r="P204" s="567">
        <f t="shared" si="96"/>
        <v>0</v>
      </c>
      <c r="Q204" s="567"/>
      <c r="R204" s="1"/>
      <c r="S204" s="81"/>
      <c r="T204" s="490"/>
      <c r="U204" s="42"/>
      <c r="V204" s="44"/>
    </row>
    <row r="205" spans="1:22" ht="15.75" hidden="1" thickBot="1">
      <c r="B205" s="55"/>
      <c r="C205" s="2"/>
      <c r="D205" s="764" t="s">
        <v>822</v>
      </c>
      <c r="E205" s="764"/>
      <c r="F205" s="406"/>
      <c r="G205" s="406"/>
      <c r="H205" s="582"/>
      <c r="I205" s="471">
        <f t="shared" si="97"/>
        <v>0</v>
      </c>
      <c r="J205" s="75"/>
      <c r="K205" s="1"/>
      <c r="L205" s="1"/>
      <c r="M205" s="1"/>
      <c r="N205" s="1"/>
      <c r="O205" s="81"/>
      <c r="P205" s="567">
        <f t="shared" si="96"/>
        <v>0</v>
      </c>
      <c r="Q205" s="567"/>
      <c r="R205" s="1"/>
      <c r="S205" s="81"/>
      <c r="T205" s="490"/>
      <c r="U205" s="42"/>
      <c r="V205" s="44"/>
    </row>
    <row r="206" spans="1:22" ht="25.5" hidden="1" customHeight="1">
      <c r="B206" s="55"/>
      <c r="C206" s="2"/>
      <c r="D206" s="735" t="s">
        <v>537</v>
      </c>
      <c r="E206" s="735"/>
      <c r="F206" s="409"/>
      <c r="G206" s="409"/>
      <c r="H206" s="585"/>
      <c r="I206" s="474">
        <f t="shared" si="97"/>
        <v>0</v>
      </c>
      <c r="J206" s="75"/>
      <c r="K206" s="1"/>
      <c r="L206" s="1"/>
      <c r="M206" s="1"/>
      <c r="N206" s="1"/>
      <c r="O206" s="81"/>
      <c r="P206" s="567">
        <f t="shared" si="96"/>
        <v>0</v>
      </c>
      <c r="Q206" s="567"/>
      <c r="R206" s="1"/>
      <c r="S206" s="81"/>
      <c r="T206" s="490"/>
      <c r="U206" s="42"/>
      <c r="V206" s="44"/>
    </row>
    <row r="207" spans="1:22" ht="25.5" hidden="1" customHeight="1">
      <c r="B207" s="55"/>
      <c r="C207" s="2"/>
      <c r="D207" s="735" t="s">
        <v>540</v>
      </c>
      <c r="E207" s="735"/>
      <c r="F207" s="409"/>
      <c r="G207" s="409"/>
      <c r="H207" s="585"/>
      <c r="I207" s="474">
        <f t="shared" si="97"/>
        <v>0</v>
      </c>
      <c r="J207" s="75"/>
      <c r="K207" s="1"/>
      <c r="L207" s="1"/>
      <c r="M207" s="1"/>
      <c r="N207" s="1"/>
      <c r="O207" s="81"/>
      <c r="P207" s="567">
        <f t="shared" si="96"/>
        <v>0</v>
      </c>
      <c r="Q207" s="567"/>
      <c r="R207" s="1"/>
      <c r="S207" s="81"/>
      <c r="T207" s="490"/>
      <c r="U207" s="42"/>
      <c r="V207" s="44"/>
    </row>
    <row r="208" spans="1:22" ht="15.75" hidden="1" thickBot="1">
      <c r="B208" s="55"/>
      <c r="C208" s="2"/>
      <c r="D208" s="764" t="s">
        <v>823</v>
      </c>
      <c r="E208" s="764"/>
      <c r="F208" s="406"/>
      <c r="G208" s="406"/>
      <c r="H208" s="582"/>
      <c r="I208" s="471">
        <f t="shared" si="97"/>
        <v>0</v>
      </c>
      <c r="J208" s="75"/>
      <c r="K208" s="1"/>
      <c r="L208" s="1"/>
      <c r="M208" s="1"/>
      <c r="N208" s="1"/>
      <c r="O208" s="81"/>
      <c r="P208" s="567">
        <f t="shared" si="96"/>
        <v>0</v>
      </c>
      <c r="Q208" s="567"/>
      <c r="R208" s="1"/>
      <c r="S208" s="81"/>
      <c r="T208" s="490"/>
      <c r="U208" s="42"/>
      <c r="V208" s="44"/>
    </row>
    <row r="209" spans="1:22" ht="15.75" hidden="1" thickBot="1">
      <c r="B209" s="55"/>
      <c r="C209" s="2"/>
      <c r="D209" s="764" t="s">
        <v>374</v>
      </c>
      <c r="E209" s="764"/>
      <c r="F209" s="406"/>
      <c r="G209" s="406"/>
      <c r="H209" s="582"/>
      <c r="I209" s="471">
        <f t="shared" si="97"/>
        <v>0</v>
      </c>
      <c r="J209" s="75"/>
      <c r="K209" s="1"/>
      <c r="L209" s="1"/>
      <c r="M209" s="1"/>
      <c r="N209" s="1"/>
      <c r="O209" s="81"/>
      <c r="P209" s="567">
        <f t="shared" si="96"/>
        <v>0</v>
      </c>
      <c r="Q209" s="567"/>
      <c r="R209" s="1"/>
      <c r="S209" s="81"/>
      <c r="T209" s="490"/>
      <c r="U209" s="42"/>
      <c r="V209" s="44"/>
    </row>
    <row r="210" spans="1:22" ht="15.75" hidden="1" thickBot="1">
      <c r="B210" s="55"/>
      <c r="C210" s="2"/>
      <c r="D210" s="764" t="s">
        <v>824</v>
      </c>
      <c r="E210" s="764"/>
      <c r="F210" s="406"/>
      <c r="G210" s="406"/>
      <c r="H210" s="582"/>
      <c r="I210" s="471">
        <f t="shared" si="97"/>
        <v>0</v>
      </c>
      <c r="J210" s="75"/>
      <c r="K210" s="1"/>
      <c r="L210" s="1"/>
      <c r="M210" s="1"/>
      <c r="N210" s="1"/>
      <c r="O210" s="81"/>
      <c r="P210" s="567">
        <f t="shared" si="96"/>
        <v>0</v>
      </c>
      <c r="Q210" s="567"/>
      <c r="R210" s="1"/>
      <c r="S210" s="81"/>
      <c r="T210" s="490"/>
      <c r="U210" s="42"/>
      <c r="V210" s="44"/>
    </row>
    <row r="211" spans="1:22" ht="15.75" hidden="1" thickBot="1">
      <c r="B211" s="55"/>
      <c r="C211" s="2"/>
      <c r="D211" s="764" t="s">
        <v>566</v>
      </c>
      <c r="E211" s="764"/>
      <c r="F211" s="406"/>
      <c r="G211" s="406"/>
      <c r="H211" s="582"/>
      <c r="I211" s="471">
        <f t="shared" si="97"/>
        <v>0</v>
      </c>
      <c r="J211" s="75"/>
      <c r="K211" s="1"/>
      <c r="L211" s="1"/>
      <c r="M211" s="1"/>
      <c r="N211" s="1"/>
      <c r="O211" s="81"/>
      <c r="P211" s="567">
        <f t="shared" si="96"/>
        <v>0</v>
      </c>
      <c r="Q211" s="567"/>
      <c r="R211" s="1"/>
      <c r="S211" s="81"/>
      <c r="T211" s="490"/>
      <c r="U211" s="42"/>
      <c r="V211" s="44"/>
    </row>
    <row r="212" spans="1:22" s="18" customFormat="1" ht="15.75" hidden="1" thickBot="1">
      <c r="A212" s="127" t="s">
        <v>278</v>
      </c>
      <c r="B212" s="92" t="s">
        <v>689</v>
      </c>
      <c r="C212" s="769" t="s">
        <v>279</v>
      </c>
      <c r="D212" s="770"/>
      <c r="E212" s="770"/>
      <c r="F212" s="399"/>
      <c r="G212" s="399"/>
      <c r="H212" s="575"/>
      <c r="I212" s="462">
        <f t="shared" si="97"/>
        <v>0</v>
      </c>
      <c r="J212" s="94"/>
      <c r="K212" s="95"/>
      <c r="L212" s="95"/>
      <c r="M212" s="95"/>
      <c r="N212" s="95"/>
      <c r="O212" s="98"/>
      <c r="P212" s="565">
        <f t="shared" si="96"/>
        <v>0</v>
      </c>
      <c r="Q212" s="565"/>
      <c r="R212" s="95"/>
      <c r="S212" s="98"/>
      <c r="T212" s="489"/>
      <c r="U212" s="97"/>
      <c r="V212" s="99"/>
    </row>
    <row r="213" spans="1:22" s="18" customFormat="1" ht="15.75" hidden="1" thickBot="1">
      <c r="A213" s="127" t="s">
        <v>280</v>
      </c>
      <c r="B213" s="92" t="s">
        <v>690</v>
      </c>
      <c r="C213" s="769" t="s">
        <v>281</v>
      </c>
      <c r="D213" s="770"/>
      <c r="E213" s="770"/>
      <c r="F213" s="399"/>
      <c r="G213" s="399"/>
      <c r="H213" s="575"/>
      <c r="I213" s="462">
        <f t="shared" si="97"/>
        <v>0</v>
      </c>
      <c r="J213" s="94"/>
      <c r="K213" s="95"/>
      <c r="L213" s="95"/>
      <c r="M213" s="95"/>
      <c r="N213" s="95"/>
      <c r="O213" s="98"/>
      <c r="P213" s="565">
        <f t="shared" si="96"/>
        <v>0</v>
      </c>
      <c r="Q213" s="565"/>
      <c r="R213" s="95"/>
      <c r="S213" s="98"/>
      <c r="T213" s="489"/>
      <c r="U213" s="97"/>
      <c r="V213" s="99"/>
    </row>
    <row r="214" spans="1:22" s="18" customFormat="1" ht="15.75" hidden="1" thickBot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98">J215+J216+J217+J218+J219+J220+J221+J222+J223+J224</f>
        <v>0</v>
      </c>
      <c r="K214" s="95">
        <f t="shared" si="98"/>
        <v>0</v>
      </c>
      <c r="L214" s="95">
        <f t="shared" si="98"/>
        <v>0</v>
      </c>
      <c r="M214" s="95">
        <f t="shared" si="98"/>
        <v>0</v>
      </c>
      <c r="N214" s="95">
        <f t="shared" si="98"/>
        <v>0</v>
      </c>
      <c r="O214" s="98">
        <f t="shared" ref="O214" si="99">O215+O216+O217+O218+O219+O220+O221+O222+O223+O224</f>
        <v>0</v>
      </c>
      <c r="P214" s="565">
        <f t="shared" si="96"/>
        <v>0</v>
      </c>
      <c r="Q214" s="565">
        <f t="shared" si="98"/>
        <v>0</v>
      </c>
      <c r="R214" s="95">
        <f t="shared" si="98"/>
        <v>0</v>
      </c>
      <c r="S214" s="98">
        <f t="shared" si="98"/>
        <v>0</v>
      </c>
      <c r="T214" s="489">
        <f t="shared" si="98"/>
        <v>0</v>
      </c>
      <c r="U214" s="97">
        <f t="shared" si="98"/>
        <v>0</v>
      </c>
      <c r="V214" s="99">
        <f t="shared" si="98"/>
        <v>0</v>
      </c>
    </row>
    <row r="215" spans="1:22" ht="15.75" hidden="1" thickBot="1">
      <c r="B215" s="55"/>
      <c r="C215" s="2"/>
      <c r="D215" s="764" t="s">
        <v>376</v>
      </c>
      <c r="E215" s="764"/>
      <c r="F215" s="406"/>
      <c r="G215" s="406"/>
      <c r="H215" s="582"/>
      <c r="I215" s="471">
        <f t="shared" ref="I215:I224" si="100">SUM(J215:V215)</f>
        <v>0</v>
      </c>
      <c r="J215" s="75"/>
      <c r="K215" s="1"/>
      <c r="L215" s="1"/>
      <c r="M215" s="1"/>
      <c r="N215" s="1"/>
      <c r="O215" s="81"/>
      <c r="P215" s="567">
        <f t="shared" si="96"/>
        <v>0</v>
      </c>
      <c r="Q215" s="567"/>
      <c r="R215" s="1"/>
      <c r="S215" s="81"/>
      <c r="T215" s="490"/>
      <c r="U215" s="42"/>
      <c r="V215" s="44"/>
    </row>
    <row r="216" spans="1:22" ht="15.75" hidden="1" thickBot="1">
      <c r="B216" s="55"/>
      <c r="C216" s="2"/>
      <c r="D216" s="764" t="s">
        <v>377</v>
      </c>
      <c r="E216" s="764"/>
      <c r="F216" s="406"/>
      <c r="G216" s="406"/>
      <c r="H216" s="582"/>
      <c r="I216" s="471">
        <f t="shared" si="100"/>
        <v>0</v>
      </c>
      <c r="J216" s="75"/>
      <c r="K216" s="1"/>
      <c r="L216" s="1"/>
      <c r="M216" s="1"/>
      <c r="N216" s="1"/>
      <c r="O216" s="81"/>
      <c r="P216" s="567">
        <f t="shared" si="96"/>
        <v>0</v>
      </c>
      <c r="Q216" s="567"/>
      <c r="R216" s="1"/>
      <c r="S216" s="81"/>
      <c r="T216" s="490"/>
      <c r="U216" s="42"/>
      <c r="V216" s="44"/>
    </row>
    <row r="217" spans="1:22" ht="15.75" hidden="1" thickBot="1">
      <c r="B217" s="55"/>
      <c r="C217" s="2"/>
      <c r="D217" s="764" t="s">
        <v>378</v>
      </c>
      <c r="E217" s="764"/>
      <c r="F217" s="406"/>
      <c r="G217" s="406"/>
      <c r="H217" s="582"/>
      <c r="I217" s="471">
        <f t="shared" si="100"/>
        <v>0</v>
      </c>
      <c r="J217" s="75"/>
      <c r="K217" s="1"/>
      <c r="L217" s="1"/>
      <c r="M217" s="1"/>
      <c r="N217" s="1"/>
      <c r="O217" s="81"/>
      <c r="P217" s="567">
        <f t="shared" si="96"/>
        <v>0</v>
      </c>
      <c r="Q217" s="567"/>
      <c r="R217" s="1"/>
      <c r="S217" s="81"/>
      <c r="T217" s="490"/>
      <c r="U217" s="42"/>
      <c r="V217" s="44"/>
    </row>
    <row r="218" spans="1:22" ht="15.75" hidden="1" thickBot="1">
      <c r="B218" s="55"/>
      <c r="C218" s="2"/>
      <c r="D218" s="764" t="s">
        <v>379</v>
      </c>
      <c r="E218" s="764"/>
      <c r="F218" s="406"/>
      <c r="G218" s="406"/>
      <c r="H218" s="582"/>
      <c r="I218" s="471">
        <f t="shared" si="100"/>
        <v>0</v>
      </c>
      <c r="J218" s="75"/>
      <c r="K218" s="1"/>
      <c r="L218" s="1"/>
      <c r="M218" s="1"/>
      <c r="N218" s="1"/>
      <c r="O218" s="81"/>
      <c r="P218" s="567">
        <f t="shared" si="96"/>
        <v>0</v>
      </c>
      <c r="Q218" s="567"/>
      <c r="R218" s="1"/>
      <c r="S218" s="81"/>
      <c r="T218" s="490"/>
      <c r="U218" s="42"/>
      <c r="V218" s="44"/>
    </row>
    <row r="219" spans="1:22" ht="15.75" hidden="1" thickBot="1">
      <c r="B219" s="55"/>
      <c r="C219" s="2"/>
      <c r="D219" s="764" t="s">
        <v>380</v>
      </c>
      <c r="E219" s="764"/>
      <c r="F219" s="406"/>
      <c r="G219" s="406"/>
      <c r="H219" s="582"/>
      <c r="I219" s="471">
        <f t="shared" si="100"/>
        <v>0</v>
      </c>
      <c r="J219" s="75"/>
      <c r="K219" s="1"/>
      <c r="L219" s="1"/>
      <c r="M219" s="1"/>
      <c r="N219" s="1"/>
      <c r="O219" s="81"/>
      <c r="P219" s="567">
        <f t="shared" si="96"/>
        <v>0</v>
      </c>
      <c r="Q219" s="567"/>
      <c r="R219" s="1"/>
      <c r="S219" s="81"/>
      <c r="T219" s="490"/>
      <c r="U219" s="42"/>
      <c r="V219" s="44"/>
    </row>
    <row r="220" spans="1:22" ht="25.5" hidden="1" customHeight="1">
      <c r="B220" s="55"/>
      <c r="C220" s="2"/>
      <c r="D220" s="735" t="s">
        <v>538</v>
      </c>
      <c r="E220" s="735"/>
      <c r="F220" s="409"/>
      <c r="G220" s="409"/>
      <c r="H220" s="585"/>
      <c r="I220" s="474">
        <f t="shared" si="100"/>
        <v>0</v>
      </c>
      <c r="J220" s="75"/>
      <c r="K220" s="1"/>
      <c r="L220" s="1"/>
      <c r="M220" s="1"/>
      <c r="N220" s="1"/>
      <c r="O220" s="81"/>
      <c r="P220" s="567">
        <f t="shared" si="96"/>
        <v>0</v>
      </c>
      <c r="Q220" s="567"/>
      <c r="R220" s="1"/>
      <c r="S220" s="81"/>
      <c r="T220" s="490"/>
      <c r="U220" s="42"/>
      <c r="V220" s="44"/>
    </row>
    <row r="221" spans="1:22" ht="25.5" hidden="1" customHeight="1">
      <c r="B221" s="55"/>
      <c r="C221" s="2"/>
      <c r="D221" s="735" t="s">
        <v>541</v>
      </c>
      <c r="E221" s="735"/>
      <c r="F221" s="409"/>
      <c r="G221" s="409"/>
      <c r="H221" s="585"/>
      <c r="I221" s="474">
        <f t="shared" si="100"/>
        <v>0</v>
      </c>
      <c r="J221" s="75"/>
      <c r="K221" s="1"/>
      <c r="L221" s="1"/>
      <c r="M221" s="1"/>
      <c r="N221" s="1"/>
      <c r="O221" s="81"/>
      <c r="P221" s="567">
        <f t="shared" si="96"/>
        <v>0</v>
      </c>
      <c r="Q221" s="567"/>
      <c r="R221" s="1"/>
      <c r="S221" s="81"/>
      <c r="T221" s="490"/>
      <c r="U221" s="42"/>
      <c r="V221" s="44"/>
    </row>
    <row r="222" spans="1:22" ht="15.75" hidden="1" thickBot="1">
      <c r="B222" s="55"/>
      <c r="C222" s="2"/>
      <c r="D222" s="764" t="s">
        <v>381</v>
      </c>
      <c r="E222" s="764"/>
      <c r="F222" s="406"/>
      <c r="G222" s="406"/>
      <c r="H222" s="582"/>
      <c r="I222" s="471">
        <f t="shared" si="100"/>
        <v>0</v>
      </c>
      <c r="J222" s="75"/>
      <c r="K222" s="1"/>
      <c r="L222" s="1"/>
      <c r="M222" s="1"/>
      <c r="N222" s="1"/>
      <c r="O222" s="81"/>
      <c r="P222" s="567">
        <f t="shared" si="96"/>
        <v>0</v>
      </c>
      <c r="Q222" s="567"/>
      <c r="R222" s="1"/>
      <c r="S222" s="81"/>
      <c r="T222" s="490"/>
      <c r="U222" s="42"/>
      <c r="V222" s="44"/>
    </row>
    <row r="223" spans="1:22" ht="15.75" hidden="1" thickBot="1">
      <c r="B223" s="55"/>
      <c r="C223" s="2"/>
      <c r="D223" s="764" t="s">
        <v>382</v>
      </c>
      <c r="E223" s="764"/>
      <c r="F223" s="406"/>
      <c r="G223" s="406"/>
      <c r="H223" s="582"/>
      <c r="I223" s="471">
        <f t="shared" si="100"/>
        <v>0</v>
      </c>
      <c r="J223" s="75"/>
      <c r="K223" s="1"/>
      <c r="L223" s="1"/>
      <c r="M223" s="1"/>
      <c r="N223" s="1"/>
      <c r="O223" s="81"/>
      <c r="P223" s="567">
        <f t="shared" si="96"/>
        <v>0</v>
      </c>
      <c r="Q223" s="567"/>
      <c r="R223" s="1"/>
      <c r="S223" s="81"/>
      <c r="T223" s="490"/>
      <c r="U223" s="42"/>
      <c r="V223" s="44"/>
    </row>
    <row r="224" spans="1:22" ht="15.75" hidden="1" thickBot="1">
      <c r="B224" s="57"/>
      <c r="C224" s="20"/>
      <c r="D224" s="772" t="s">
        <v>567</v>
      </c>
      <c r="E224" s="772"/>
      <c r="F224" s="417"/>
      <c r="G224" s="417"/>
      <c r="H224" s="593"/>
      <c r="I224" s="482">
        <f t="shared" si="100"/>
        <v>0</v>
      </c>
      <c r="J224" s="75"/>
      <c r="K224" s="1"/>
      <c r="L224" s="1"/>
      <c r="M224" s="1"/>
      <c r="N224" s="1"/>
      <c r="O224" s="81"/>
      <c r="P224" s="567">
        <f t="shared" si="96"/>
        <v>0</v>
      </c>
      <c r="Q224" s="567"/>
      <c r="R224" s="1"/>
      <c r="S224" s="81"/>
      <c r="T224" s="490"/>
      <c r="U224" s="42"/>
      <c r="V224" s="44"/>
    </row>
    <row r="225" spans="1:22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101">J226+J247+J253+J254</f>
        <v>0</v>
      </c>
      <c r="K225" s="87">
        <f t="shared" si="101"/>
        <v>0</v>
      </c>
      <c r="L225" s="87">
        <f t="shared" si="101"/>
        <v>0</v>
      </c>
      <c r="M225" s="87">
        <f t="shared" si="101"/>
        <v>0</v>
      </c>
      <c r="N225" s="87">
        <f t="shared" si="101"/>
        <v>0</v>
      </c>
      <c r="O225" s="90">
        <f t="shared" ref="O225" si="102">O226+O247+O253+O254</f>
        <v>0</v>
      </c>
      <c r="P225" s="562">
        <f t="shared" si="96"/>
        <v>0</v>
      </c>
      <c r="Q225" s="562">
        <f t="shared" si="101"/>
        <v>0</v>
      </c>
      <c r="R225" s="87">
        <f t="shared" si="101"/>
        <v>0</v>
      </c>
      <c r="S225" s="90">
        <f t="shared" si="101"/>
        <v>0</v>
      </c>
      <c r="T225" s="486">
        <f t="shared" si="101"/>
        <v>0</v>
      </c>
      <c r="U225" s="89">
        <f t="shared" si="101"/>
        <v>0</v>
      </c>
      <c r="V225" s="91">
        <f t="shared" si="101"/>
        <v>0</v>
      </c>
    </row>
    <row r="226" spans="1:22" ht="15.75" hidden="1" thickBot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103">J227+J231+J238+J239+J240+J241+J242+J243+J244</f>
        <v>0</v>
      </c>
      <c r="K226" s="119">
        <f t="shared" si="103"/>
        <v>0</v>
      </c>
      <c r="L226" s="119">
        <f t="shared" si="103"/>
        <v>0</v>
      </c>
      <c r="M226" s="119">
        <f t="shared" si="103"/>
        <v>0</v>
      </c>
      <c r="N226" s="119">
        <f t="shared" si="103"/>
        <v>0</v>
      </c>
      <c r="O226" s="122">
        <f t="shared" ref="O226" si="104">O227+O231+O238+O239+O240+O241+O242+O243+O244</f>
        <v>0</v>
      </c>
      <c r="P226" s="563">
        <f t="shared" si="96"/>
        <v>0</v>
      </c>
      <c r="Q226" s="563">
        <f t="shared" si="103"/>
        <v>0</v>
      </c>
      <c r="R226" s="119">
        <f t="shared" si="103"/>
        <v>0</v>
      </c>
      <c r="S226" s="122">
        <f t="shared" si="103"/>
        <v>0</v>
      </c>
      <c r="T226" s="487">
        <f t="shared" si="103"/>
        <v>0</v>
      </c>
      <c r="U226" s="121">
        <f t="shared" si="103"/>
        <v>0</v>
      </c>
      <c r="V226" s="123">
        <f t="shared" si="103"/>
        <v>0</v>
      </c>
    </row>
    <row r="227" spans="1:22" s="18" customFormat="1" ht="15.75" hidden="1" thickBot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105">J228+J229+J230</f>
        <v>0</v>
      </c>
      <c r="K227" s="13">
        <f t="shared" si="105"/>
        <v>0</v>
      </c>
      <c r="L227" s="13">
        <f t="shared" si="105"/>
        <v>0</v>
      </c>
      <c r="M227" s="13">
        <f t="shared" si="105"/>
        <v>0</v>
      </c>
      <c r="N227" s="13">
        <f t="shared" si="105"/>
        <v>0</v>
      </c>
      <c r="O227" s="82">
        <f t="shared" ref="O227" si="106">O228+O229+O230</f>
        <v>0</v>
      </c>
      <c r="P227" s="566">
        <f t="shared" si="96"/>
        <v>0</v>
      </c>
      <c r="Q227" s="566">
        <f t="shared" si="105"/>
        <v>0</v>
      </c>
      <c r="R227" s="13">
        <f t="shared" si="105"/>
        <v>0</v>
      </c>
      <c r="S227" s="82">
        <f t="shared" si="105"/>
        <v>0</v>
      </c>
      <c r="T227" s="488">
        <f t="shared" si="105"/>
        <v>0</v>
      </c>
      <c r="U227" s="43">
        <f t="shared" si="105"/>
        <v>0</v>
      </c>
      <c r="V227" s="45">
        <f t="shared" si="105"/>
        <v>0</v>
      </c>
    </row>
    <row r="228" spans="1:22" s="209" customFormat="1" ht="15.75" hidden="1" thickBot="1">
      <c r="A228" s="127" t="s">
        <v>288</v>
      </c>
      <c r="B228" s="189" t="s">
        <v>694</v>
      </c>
      <c r="C228" s="240"/>
      <c r="D228" s="803" t="s">
        <v>706</v>
      </c>
      <c r="E228" s="803"/>
      <c r="F228" s="418"/>
      <c r="G228" s="418"/>
      <c r="H228" s="594"/>
      <c r="I228" s="469">
        <f>SUM(J228:V228)</f>
        <v>0</v>
      </c>
      <c r="J228" s="199"/>
      <c r="K228" s="193"/>
      <c r="L228" s="193"/>
      <c r="M228" s="193"/>
      <c r="N228" s="193"/>
      <c r="O228" s="194"/>
      <c r="P228" s="564">
        <f t="shared" si="96"/>
        <v>0</v>
      </c>
      <c r="Q228" s="564"/>
      <c r="R228" s="193"/>
      <c r="S228" s="194"/>
      <c r="T228" s="492"/>
      <c r="U228" s="192"/>
      <c r="V228" s="195"/>
    </row>
    <row r="229" spans="1:22" s="209" customFormat="1" ht="15.75" hidden="1" thickBot="1">
      <c r="A229" s="127" t="s">
        <v>289</v>
      </c>
      <c r="B229" s="189" t="s">
        <v>695</v>
      </c>
      <c r="C229" s="198"/>
      <c r="D229" s="780" t="s">
        <v>707</v>
      </c>
      <c r="E229" s="780"/>
      <c r="F229" s="398"/>
      <c r="G229" s="398"/>
      <c r="H229" s="574"/>
      <c r="I229" s="461">
        <f>SUM(J229:V229)</f>
        <v>0</v>
      </c>
      <c r="J229" s="199"/>
      <c r="K229" s="193"/>
      <c r="L229" s="193"/>
      <c r="M229" s="193"/>
      <c r="N229" s="193"/>
      <c r="O229" s="194"/>
      <c r="P229" s="564">
        <f t="shared" si="96"/>
        <v>0</v>
      </c>
      <c r="Q229" s="564"/>
      <c r="R229" s="193"/>
      <c r="S229" s="194"/>
      <c r="T229" s="492"/>
      <c r="U229" s="192"/>
      <c r="V229" s="195"/>
    </row>
    <row r="230" spans="1:22" s="209" customFormat="1" ht="15.75" hidden="1" thickBot="1">
      <c r="A230" s="127" t="s">
        <v>290</v>
      </c>
      <c r="B230" s="189" t="s">
        <v>696</v>
      </c>
      <c r="C230" s="198"/>
      <c r="D230" s="780" t="s">
        <v>708</v>
      </c>
      <c r="E230" s="780"/>
      <c r="F230" s="398"/>
      <c r="G230" s="398"/>
      <c r="H230" s="574"/>
      <c r="I230" s="461">
        <f>SUM(J230:V230)</f>
        <v>0</v>
      </c>
      <c r="J230" s="199"/>
      <c r="K230" s="193"/>
      <c r="L230" s="193"/>
      <c r="M230" s="193"/>
      <c r="N230" s="193"/>
      <c r="O230" s="194"/>
      <c r="P230" s="564">
        <f t="shared" si="96"/>
        <v>0</v>
      </c>
      <c r="Q230" s="564"/>
      <c r="R230" s="193"/>
      <c r="S230" s="194"/>
      <c r="T230" s="492"/>
      <c r="U230" s="192"/>
      <c r="V230" s="195"/>
    </row>
    <row r="231" spans="1:22" s="18" customFormat="1" ht="15.75" hidden="1" thickBot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107">J232+J233+J234+J235+J236+J237</f>
        <v>0</v>
      </c>
      <c r="K231" s="13">
        <f t="shared" si="107"/>
        <v>0</v>
      </c>
      <c r="L231" s="13">
        <f t="shared" si="107"/>
        <v>0</v>
      </c>
      <c r="M231" s="13">
        <f t="shared" si="107"/>
        <v>0</v>
      </c>
      <c r="N231" s="13">
        <f t="shared" si="107"/>
        <v>0</v>
      </c>
      <c r="O231" s="82">
        <f t="shared" ref="O231" si="108">O232+O233+O234+O235+O236+O237</f>
        <v>0</v>
      </c>
      <c r="P231" s="566">
        <f t="shared" si="96"/>
        <v>0</v>
      </c>
      <c r="Q231" s="566">
        <f t="shared" si="107"/>
        <v>0</v>
      </c>
      <c r="R231" s="13">
        <f t="shared" si="107"/>
        <v>0</v>
      </c>
      <c r="S231" s="82">
        <f t="shared" si="107"/>
        <v>0</v>
      </c>
      <c r="T231" s="488">
        <f t="shared" si="107"/>
        <v>0</v>
      </c>
      <c r="U231" s="43">
        <f t="shared" si="107"/>
        <v>0</v>
      </c>
      <c r="V231" s="45">
        <f t="shared" si="107"/>
        <v>0</v>
      </c>
    </row>
    <row r="232" spans="1:22" s="209" customFormat="1" ht="15.75" hidden="1" thickBot="1">
      <c r="A232" s="127" t="s">
        <v>292</v>
      </c>
      <c r="B232" s="189" t="s">
        <v>698</v>
      </c>
      <c r="C232" s="198"/>
      <c r="D232" s="780" t="s">
        <v>383</v>
      </c>
      <c r="E232" s="780"/>
      <c r="F232" s="398"/>
      <c r="G232" s="398"/>
      <c r="H232" s="574"/>
      <c r="I232" s="461">
        <f t="shared" ref="I232:I243" si="109">SUM(J232:V232)</f>
        <v>0</v>
      </c>
      <c r="J232" s="199"/>
      <c r="K232" s="193"/>
      <c r="L232" s="193"/>
      <c r="M232" s="193"/>
      <c r="N232" s="193"/>
      <c r="O232" s="194"/>
      <c r="P232" s="564">
        <f t="shared" si="96"/>
        <v>0</v>
      </c>
      <c r="Q232" s="564"/>
      <c r="R232" s="193"/>
      <c r="S232" s="194"/>
      <c r="T232" s="492"/>
      <c r="U232" s="192"/>
      <c r="V232" s="195"/>
    </row>
    <row r="233" spans="1:22" s="209" customFormat="1" ht="15.75" hidden="1" thickBot="1">
      <c r="A233" s="127" t="s">
        <v>293</v>
      </c>
      <c r="B233" s="189" t="s">
        <v>699</v>
      </c>
      <c r="C233" s="198"/>
      <c r="D233" s="780" t="s">
        <v>384</v>
      </c>
      <c r="E233" s="780"/>
      <c r="F233" s="398"/>
      <c r="G233" s="398"/>
      <c r="H233" s="574"/>
      <c r="I233" s="461">
        <f t="shared" si="109"/>
        <v>0</v>
      </c>
      <c r="J233" s="199"/>
      <c r="K233" s="193"/>
      <c r="L233" s="193"/>
      <c r="M233" s="193"/>
      <c r="N233" s="193"/>
      <c r="O233" s="194"/>
      <c r="P233" s="564">
        <f t="shared" si="96"/>
        <v>0</v>
      </c>
      <c r="Q233" s="564"/>
      <c r="R233" s="193"/>
      <c r="S233" s="194"/>
      <c r="T233" s="492"/>
      <c r="U233" s="192"/>
      <c r="V233" s="195"/>
    </row>
    <row r="234" spans="1:22" s="209" customFormat="1" ht="15.75" hidden="1" thickBot="1">
      <c r="A234" s="127" t="s">
        <v>880</v>
      </c>
      <c r="B234" s="189" t="s">
        <v>881</v>
      </c>
      <c r="C234" s="198"/>
      <c r="D234" s="780" t="s">
        <v>882</v>
      </c>
      <c r="E234" s="780"/>
      <c r="F234" s="398"/>
      <c r="G234" s="398"/>
      <c r="H234" s="574"/>
      <c r="I234" s="461">
        <f t="shared" si="109"/>
        <v>0</v>
      </c>
      <c r="J234" s="199"/>
      <c r="K234" s="193"/>
      <c r="L234" s="193"/>
      <c r="M234" s="193"/>
      <c r="N234" s="193"/>
      <c r="O234" s="194"/>
      <c r="P234" s="564">
        <f t="shared" si="96"/>
        <v>0</v>
      </c>
      <c r="Q234" s="564"/>
      <c r="R234" s="193"/>
      <c r="S234" s="194"/>
      <c r="T234" s="492"/>
      <c r="U234" s="192"/>
      <c r="V234" s="195"/>
    </row>
    <row r="235" spans="1:22" s="209" customFormat="1" ht="15.75" hidden="1" thickBot="1">
      <c r="A235" s="127" t="s">
        <v>294</v>
      </c>
      <c r="B235" s="189" t="s">
        <v>700</v>
      </c>
      <c r="C235" s="198"/>
      <c r="D235" s="780" t="s">
        <v>295</v>
      </c>
      <c r="E235" s="780"/>
      <c r="F235" s="398"/>
      <c r="G235" s="398"/>
      <c r="H235" s="574"/>
      <c r="I235" s="461">
        <f t="shared" si="109"/>
        <v>0</v>
      </c>
      <c r="J235" s="199"/>
      <c r="K235" s="193"/>
      <c r="L235" s="193"/>
      <c r="M235" s="193"/>
      <c r="N235" s="193"/>
      <c r="O235" s="194"/>
      <c r="P235" s="564">
        <f t="shared" si="96"/>
        <v>0</v>
      </c>
      <c r="Q235" s="564"/>
      <c r="R235" s="193"/>
      <c r="S235" s="194"/>
      <c r="T235" s="492"/>
      <c r="U235" s="192"/>
      <c r="V235" s="195"/>
    </row>
    <row r="236" spans="1:22" s="209" customFormat="1" ht="15.75" hidden="1" thickBot="1">
      <c r="A236" s="127" t="s">
        <v>296</v>
      </c>
      <c r="B236" s="189" t="s">
        <v>701</v>
      </c>
      <c r="C236" s="198"/>
      <c r="D236" s="780" t="s">
        <v>297</v>
      </c>
      <c r="E236" s="780"/>
      <c r="F236" s="398"/>
      <c r="G236" s="398"/>
      <c r="H236" s="574"/>
      <c r="I236" s="461">
        <f t="shared" si="109"/>
        <v>0</v>
      </c>
      <c r="J236" s="199"/>
      <c r="K236" s="193"/>
      <c r="L236" s="193"/>
      <c r="M236" s="193"/>
      <c r="N236" s="193"/>
      <c r="O236" s="194"/>
      <c r="P236" s="564">
        <f t="shared" si="96"/>
        <v>0</v>
      </c>
      <c r="Q236" s="564"/>
      <c r="R236" s="193"/>
      <c r="S236" s="194"/>
      <c r="T236" s="492"/>
      <c r="U236" s="192"/>
      <c r="V236" s="195"/>
    </row>
    <row r="237" spans="1:22" s="209" customFormat="1" ht="15.75" hidden="1" thickBot="1">
      <c r="A237" s="127" t="s">
        <v>883</v>
      </c>
      <c r="B237" s="189" t="s">
        <v>884</v>
      </c>
      <c r="C237" s="198"/>
      <c r="D237" s="780" t="s">
        <v>885</v>
      </c>
      <c r="E237" s="780"/>
      <c r="F237" s="398"/>
      <c r="G237" s="398"/>
      <c r="H237" s="574"/>
      <c r="I237" s="461">
        <f t="shared" si="109"/>
        <v>0</v>
      </c>
      <c r="J237" s="199"/>
      <c r="K237" s="193"/>
      <c r="L237" s="193"/>
      <c r="M237" s="193"/>
      <c r="N237" s="193"/>
      <c r="O237" s="194"/>
      <c r="P237" s="564">
        <f t="shared" si="96"/>
        <v>0</v>
      </c>
      <c r="Q237" s="564"/>
      <c r="R237" s="193"/>
      <c r="S237" s="194"/>
      <c r="T237" s="492"/>
      <c r="U237" s="192"/>
      <c r="V237" s="195"/>
    </row>
    <row r="238" spans="1:22" s="41" customFormat="1" ht="15.75" hidden="1" thickBot="1">
      <c r="A238" s="127" t="s">
        <v>886</v>
      </c>
      <c r="B238" s="53" t="s">
        <v>887</v>
      </c>
      <c r="C238" s="799" t="s">
        <v>888</v>
      </c>
      <c r="D238" s="800"/>
      <c r="E238" s="800"/>
      <c r="F238" s="400"/>
      <c r="G238" s="400"/>
      <c r="H238" s="576"/>
      <c r="I238" s="463">
        <f t="shared" si="109"/>
        <v>0</v>
      </c>
      <c r="J238" s="77"/>
      <c r="K238" s="13"/>
      <c r="L238" s="13"/>
      <c r="M238" s="13"/>
      <c r="N238" s="13"/>
      <c r="O238" s="82"/>
      <c r="P238" s="566">
        <f t="shared" si="96"/>
        <v>0</v>
      </c>
      <c r="Q238" s="566"/>
      <c r="R238" s="13"/>
      <c r="S238" s="82"/>
      <c r="T238" s="488"/>
      <c r="U238" s="43"/>
      <c r="V238" s="45"/>
    </row>
    <row r="239" spans="1:22" s="41" customFormat="1" ht="15.75" hidden="1" thickBot="1">
      <c r="A239" s="127" t="s">
        <v>298</v>
      </c>
      <c r="B239" s="53" t="s">
        <v>702</v>
      </c>
      <c r="C239" s="799" t="s">
        <v>299</v>
      </c>
      <c r="D239" s="800"/>
      <c r="E239" s="800"/>
      <c r="F239" s="400"/>
      <c r="G239" s="400"/>
      <c r="H239" s="576"/>
      <c r="I239" s="463">
        <f t="shared" si="109"/>
        <v>0</v>
      </c>
      <c r="J239" s="77"/>
      <c r="K239" s="13"/>
      <c r="L239" s="13"/>
      <c r="M239" s="13"/>
      <c r="N239" s="13"/>
      <c r="O239" s="82"/>
      <c r="P239" s="566">
        <f t="shared" si="96"/>
        <v>0</v>
      </c>
      <c r="Q239" s="566"/>
      <c r="R239" s="13"/>
      <c r="S239" s="82"/>
      <c r="T239" s="488"/>
      <c r="U239" s="43"/>
      <c r="V239" s="45"/>
    </row>
    <row r="240" spans="1:22" s="41" customFormat="1" ht="15.75" hidden="1" thickBot="1">
      <c r="A240" s="127" t="s">
        <v>300</v>
      </c>
      <c r="B240" s="53" t="s">
        <v>703</v>
      </c>
      <c r="C240" s="799" t="s">
        <v>889</v>
      </c>
      <c r="D240" s="800"/>
      <c r="E240" s="800"/>
      <c r="F240" s="400"/>
      <c r="G240" s="400"/>
      <c r="H240" s="576"/>
      <c r="I240" s="463">
        <f t="shared" si="109"/>
        <v>0</v>
      </c>
      <c r="J240" s="77"/>
      <c r="K240" s="13"/>
      <c r="L240" s="13"/>
      <c r="M240" s="13"/>
      <c r="N240" s="13"/>
      <c r="O240" s="82"/>
      <c r="P240" s="566">
        <f t="shared" si="96"/>
        <v>0</v>
      </c>
      <c r="Q240" s="566"/>
      <c r="R240" s="13"/>
      <c r="S240" s="82"/>
      <c r="T240" s="488"/>
      <c r="U240" s="43"/>
      <c r="V240" s="45"/>
    </row>
    <row r="241" spans="1:22" s="41" customFormat="1" ht="15.75" hidden="1" thickBot="1">
      <c r="A241" s="127" t="s">
        <v>301</v>
      </c>
      <c r="B241" s="53" t="s">
        <v>704</v>
      </c>
      <c r="C241" s="799" t="s">
        <v>890</v>
      </c>
      <c r="D241" s="800"/>
      <c r="E241" s="800"/>
      <c r="F241" s="400"/>
      <c r="G241" s="400"/>
      <c r="H241" s="576"/>
      <c r="I241" s="463">
        <f t="shared" si="109"/>
        <v>0</v>
      </c>
      <c r="J241" s="77"/>
      <c r="K241" s="13"/>
      <c r="L241" s="13"/>
      <c r="M241" s="13"/>
      <c r="N241" s="13"/>
      <c r="O241" s="82"/>
      <c r="P241" s="566">
        <f t="shared" si="96"/>
        <v>0</v>
      </c>
      <c r="Q241" s="566"/>
      <c r="R241" s="13"/>
      <c r="S241" s="82"/>
      <c r="T241" s="488"/>
      <c r="U241" s="43"/>
      <c r="V241" s="45"/>
    </row>
    <row r="242" spans="1:22" s="41" customFormat="1" ht="15.75" hidden="1" thickBot="1">
      <c r="A242" s="127" t="s">
        <v>302</v>
      </c>
      <c r="B242" s="53" t="s">
        <v>705</v>
      </c>
      <c r="C242" s="799" t="s">
        <v>303</v>
      </c>
      <c r="D242" s="800"/>
      <c r="E242" s="800"/>
      <c r="F242" s="400"/>
      <c r="G242" s="400"/>
      <c r="H242" s="576"/>
      <c r="I242" s="463">
        <f t="shared" si="109"/>
        <v>0</v>
      </c>
      <c r="J242" s="77"/>
      <c r="K242" s="13"/>
      <c r="L242" s="13"/>
      <c r="M242" s="13"/>
      <c r="N242" s="13"/>
      <c r="O242" s="82"/>
      <c r="P242" s="566">
        <f t="shared" si="96"/>
        <v>0</v>
      </c>
      <c r="Q242" s="566"/>
      <c r="R242" s="13"/>
      <c r="S242" s="82"/>
      <c r="T242" s="488"/>
      <c r="U242" s="43"/>
      <c r="V242" s="45"/>
    </row>
    <row r="243" spans="1:22" s="41" customFormat="1" ht="15.75" hidden="1" thickBot="1">
      <c r="A243" s="127" t="s">
        <v>891</v>
      </c>
      <c r="B243" s="53" t="s">
        <v>892</v>
      </c>
      <c r="C243" s="799" t="s">
        <v>894</v>
      </c>
      <c r="D243" s="800"/>
      <c r="E243" s="800"/>
      <c r="F243" s="400"/>
      <c r="G243" s="400"/>
      <c r="H243" s="576"/>
      <c r="I243" s="463">
        <f t="shared" si="109"/>
        <v>0</v>
      </c>
      <c r="J243" s="77"/>
      <c r="K243" s="13"/>
      <c r="L243" s="13"/>
      <c r="M243" s="13"/>
      <c r="N243" s="13"/>
      <c r="O243" s="82"/>
      <c r="P243" s="566">
        <f t="shared" si="96"/>
        <v>0</v>
      </c>
      <c r="Q243" s="566"/>
      <c r="R243" s="13"/>
      <c r="S243" s="82"/>
      <c r="T243" s="488"/>
      <c r="U243" s="43"/>
      <c r="V243" s="45"/>
    </row>
    <row r="244" spans="1:22" s="41" customFormat="1" ht="15.75" hidden="1" thickBot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110">J245+J246</f>
        <v>0</v>
      </c>
      <c r="K244" s="13">
        <f t="shared" si="110"/>
        <v>0</v>
      </c>
      <c r="L244" s="13">
        <f t="shared" si="110"/>
        <v>0</v>
      </c>
      <c r="M244" s="13">
        <f t="shared" si="110"/>
        <v>0</v>
      </c>
      <c r="N244" s="13">
        <f t="shared" si="110"/>
        <v>0</v>
      </c>
      <c r="O244" s="82">
        <f t="shared" ref="O244" si="111">O245+O246</f>
        <v>0</v>
      </c>
      <c r="P244" s="566">
        <f t="shared" si="96"/>
        <v>0</v>
      </c>
      <c r="Q244" s="566">
        <f t="shared" si="110"/>
        <v>0</v>
      </c>
      <c r="R244" s="13">
        <f t="shared" si="110"/>
        <v>0</v>
      </c>
      <c r="S244" s="82">
        <f t="shared" si="110"/>
        <v>0</v>
      </c>
      <c r="T244" s="488">
        <f t="shared" si="110"/>
        <v>0</v>
      </c>
      <c r="U244" s="43">
        <f t="shared" si="110"/>
        <v>0</v>
      </c>
      <c r="V244" s="45">
        <f t="shared" si="110"/>
        <v>0</v>
      </c>
    </row>
    <row r="245" spans="1:22" s="209" customFormat="1" ht="15.75" hidden="1" thickBot="1">
      <c r="A245" s="127" t="s">
        <v>897</v>
      </c>
      <c r="B245" s="189" t="s">
        <v>896</v>
      </c>
      <c r="C245" s="198"/>
      <c r="D245" s="780" t="s">
        <v>900</v>
      </c>
      <c r="E245" s="780"/>
      <c r="F245" s="398"/>
      <c r="G245" s="398"/>
      <c r="H245" s="574"/>
      <c r="I245" s="461">
        <f>SUM(J245:V245)</f>
        <v>0</v>
      </c>
      <c r="J245" s="199"/>
      <c r="K245" s="193"/>
      <c r="L245" s="193"/>
      <c r="M245" s="193"/>
      <c r="N245" s="193"/>
      <c r="O245" s="194"/>
      <c r="P245" s="564">
        <f t="shared" si="96"/>
        <v>0</v>
      </c>
      <c r="Q245" s="564"/>
      <c r="R245" s="193"/>
      <c r="S245" s="194"/>
      <c r="T245" s="492"/>
      <c r="U245" s="192"/>
      <c r="V245" s="195"/>
    </row>
    <row r="246" spans="1:22" s="209" customFormat="1" ht="15.75" hidden="1" thickBot="1">
      <c r="A246" s="127" t="s">
        <v>898</v>
      </c>
      <c r="B246" s="189" t="s">
        <v>899</v>
      </c>
      <c r="C246" s="198"/>
      <c r="D246" s="780" t="s">
        <v>901</v>
      </c>
      <c r="E246" s="780"/>
      <c r="F246" s="398"/>
      <c r="G246" s="398"/>
      <c r="H246" s="574"/>
      <c r="I246" s="461">
        <f>SUM(J246:V246)</f>
        <v>0</v>
      </c>
      <c r="J246" s="199"/>
      <c r="K246" s="193"/>
      <c r="L246" s="193"/>
      <c r="M246" s="193"/>
      <c r="N246" s="193"/>
      <c r="O246" s="194"/>
      <c r="P246" s="564">
        <f t="shared" si="96"/>
        <v>0</v>
      </c>
      <c r="Q246" s="564"/>
      <c r="R246" s="193"/>
      <c r="S246" s="194"/>
      <c r="T246" s="492"/>
      <c r="U246" s="192"/>
      <c r="V246" s="195"/>
    </row>
    <row r="247" spans="1:22" ht="15.75" hidden="1" thickBot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112">J248+J249+J250+J251+J252</f>
        <v>0</v>
      </c>
      <c r="K247" s="95">
        <f t="shared" si="112"/>
        <v>0</v>
      </c>
      <c r="L247" s="95">
        <f t="shared" si="112"/>
        <v>0</v>
      </c>
      <c r="M247" s="95">
        <f t="shared" si="112"/>
        <v>0</v>
      </c>
      <c r="N247" s="95">
        <f t="shared" si="112"/>
        <v>0</v>
      </c>
      <c r="O247" s="98">
        <f t="shared" ref="O247" si="113">O248+O249+O250+O251+O252</f>
        <v>0</v>
      </c>
      <c r="P247" s="565">
        <f t="shared" si="96"/>
        <v>0</v>
      </c>
      <c r="Q247" s="565">
        <f t="shared" si="112"/>
        <v>0</v>
      </c>
      <c r="R247" s="95">
        <f t="shared" si="112"/>
        <v>0</v>
      </c>
      <c r="S247" s="98">
        <f t="shared" si="112"/>
        <v>0</v>
      </c>
      <c r="T247" s="489">
        <f t="shared" si="112"/>
        <v>0</v>
      </c>
      <c r="U247" s="97">
        <f t="shared" si="112"/>
        <v>0</v>
      </c>
      <c r="V247" s="99">
        <f t="shared" si="112"/>
        <v>0</v>
      </c>
    </row>
    <row r="248" spans="1:22" s="41" customFormat="1" ht="15.75" hidden="1" thickBot="1">
      <c r="A248" s="127" t="s">
        <v>305</v>
      </c>
      <c r="B248" s="196" t="s">
        <v>710</v>
      </c>
      <c r="C248" s="804" t="s">
        <v>385</v>
      </c>
      <c r="D248" s="805"/>
      <c r="E248" s="805"/>
      <c r="F248" s="401"/>
      <c r="G248" s="401"/>
      <c r="H248" s="577"/>
      <c r="I248" s="464">
        <f t="shared" ref="I248:I254" si="114">SUM(J248:V248)</f>
        <v>0</v>
      </c>
      <c r="J248" s="212"/>
      <c r="K248" s="213"/>
      <c r="L248" s="213"/>
      <c r="M248" s="213"/>
      <c r="N248" s="213"/>
      <c r="O248" s="216"/>
      <c r="P248" s="571">
        <f t="shared" si="96"/>
        <v>0</v>
      </c>
      <c r="Q248" s="571"/>
      <c r="R248" s="213"/>
      <c r="S248" s="216"/>
      <c r="T248" s="560"/>
      <c r="U248" s="215"/>
      <c r="V248" s="214"/>
    </row>
    <row r="249" spans="1:22" s="41" customFormat="1" ht="15.75" hidden="1" thickBot="1">
      <c r="A249" s="127" t="s">
        <v>306</v>
      </c>
      <c r="B249" s="196" t="s">
        <v>711</v>
      </c>
      <c r="C249" s="804" t="s">
        <v>386</v>
      </c>
      <c r="D249" s="805"/>
      <c r="E249" s="805"/>
      <c r="F249" s="401"/>
      <c r="G249" s="401"/>
      <c r="H249" s="577"/>
      <c r="I249" s="464">
        <f t="shared" si="114"/>
        <v>0</v>
      </c>
      <c r="J249" s="212"/>
      <c r="K249" s="213"/>
      <c r="L249" s="213"/>
      <c r="M249" s="213"/>
      <c r="N249" s="213"/>
      <c r="O249" s="216"/>
      <c r="P249" s="571">
        <f t="shared" si="96"/>
        <v>0</v>
      </c>
      <c r="Q249" s="571"/>
      <c r="R249" s="213"/>
      <c r="S249" s="216"/>
      <c r="T249" s="560"/>
      <c r="U249" s="215"/>
      <c r="V249" s="214"/>
    </row>
    <row r="250" spans="1:22" s="41" customFormat="1" ht="15.75" hidden="1" thickBot="1">
      <c r="A250" s="127" t="s">
        <v>307</v>
      </c>
      <c r="B250" s="196" t="s">
        <v>712</v>
      </c>
      <c r="C250" s="804" t="s">
        <v>308</v>
      </c>
      <c r="D250" s="805"/>
      <c r="E250" s="805"/>
      <c r="F250" s="401"/>
      <c r="G250" s="401"/>
      <c r="H250" s="577"/>
      <c r="I250" s="464">
        <f t="shared" si="114"/>
        <v>0</v>
      </c>
      <c r="J250" s="212"/>
      <c r="K250" s="213"/>
      <c r="L250" s="213"/>
      <c r="M250" s="213"/>
      <c r="N250" s="213"/>
      <c r="O250" s="216"/>
      <c r="P250" s="571">
        <f t="shared" si="96"/>
        <v>0</v>
      </c>
      <c r="Q250" s="571"/>
      <c r="R250" s="213"/>
      <c r="S250" s="216"/>
      <c r="T250" s="560"/>
      <c r="U250" s="215"/>
      <c r="V250" s="214"/>
    </row>
    <row r="251" spans="1:22" s="41" customFormat="1" ht="15.75" hidden="1" thickBot="1">
      <c r="A251" s="127" t="s">
        <v>309</v>
      </c>
      <c r="B251" s="196" t="s">
        <v>713</v>
      </c>
      <c r="C251" s="804" t="s">
        <v>310</v>
      </c>
      <c r="D251" s="805"/>
      <c r="E251" s="805"/>
      <c r="F251" s="401"/>
      <c r="G251" s="401"/>
      <c r="H251" s="577"/>
      <c r="I251" s="464">
        <f t="shared" si="114"/>
        <v>0</v>
      </c>
      <c r="J251" s="212"/>
      <c r="K251" s="213"/>
      <c r="L251" s="213"/>
      <c r="M251" s="213"/>
      <c r="N251" s="213"/>
      <c r="O251" s="216"/>
      <c r="P251" s="571">
        <f t="shared" si="96"/>
        <v>0</v>
      </c>
      <c r="Q251" s="571"/>
      <c r="R251" s="213"/>
      <c r="S251" s="216"/>
      <c r="T251" s="560"/>
      <c r="U251" s="215"/>
      <c r="V251" s="214"/>
    </row>
    <row r="252" spans="1:22" s="41" customFormat="1" ht="15.75" hidden="1" thickBot="1">
      <c r="A252" s="127" t="s">
        <v>311</v>
      </c>
      <c r="B252" s="196" t="s">
        <v>714</v>
      </c>
      <c r="C252" s="804" t="s">
        <v>387</v>
      </c>
      <c r="D252" s="805"/>
      <c r="E252" s="805"/>
      <c r="F252" s="401"/>
      <c r="G252" s="401"/>
      <c r="H252" s="577"/>
      <c r="I252" s="464">
        <f t="shared" si="114"/>
        <v>0</v>
      </c>
      <c r="J252" s="212"/>
      <c r="K252" s="213"/>
      <c r="L252" s="213"/>
      <c r="M252" s="213"/>
      <c r="N252" s="213"/>
      <c r="O252" s="216"/>
      <c r="P252" s="571">
        <f t="shared" si="96"/>
        <v>0</v>
      </c>
      <c r="Q252" s="571"/>
      <c r="R252" s="213"/>
      <c r="S252" s="216"/>
      <c r="T252" s="560"/>
      <c r="U252" s="215"/>
      <c r="V252" s="214"/>
    </row>
    <row r="253" spans="1:22" ht="15.75" hidden="1" thickBot="1">
      <c r="A253" s="127" t="s">
        <v>313</v>
      </c>
      <c r="B253" s="92" t="s">
        <v>715</v>
      </c>
      <c r="C253" s="769" t="s">
        <v>312</v>
      </c>
      <c r="D253" s="770"/>
      <c r="E253" s="770"/>
      <c r="F253" s="399"/>
      <c r="G253" s="399"/>
      <c r="H253" s="575"/>
      <c r="I253" s="462">
        <f t="shared" si="114"/>
        <v>0</v>
      </c>
      <c r="J253" s="94"/>
      <c r="K253" s="95"/>
      <c r="L253" s="95"/>
      <c r="M253" s="95"/>
      <c r="N253" s="95"/>
      <c r="O253" s="98"/>
      <c r="P253" s="565">
        <f t="shared" si="96"/>
        <v>0</v>
      </c>
      <c r="Q253" s="565"/>
      <c r="R253" s="95"/>
      <c r="S253" s="98"/>
      <c r="T253" s="489"/>
      <c r="U253" s="97"/>
      <c r="V253" s="99"/>
    </row>
    <row r="254" spans="1:22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/>
      <c r="G254" s="399"/>
      <c r="H254" s="575"/>
      <c r="I254" s="462">
        <f t="shared" si="114"/>
        <v>0</v>
      </c>
      <c r="J254" s="94"/>
      <c r="K254" s="95"/>
      <c r="L254" s="95"/>
      <c r="M254" s="95"/>
      <c r="N254" s="95"/>
      <c r="O254" s="98"/>
      <c r="P254" s="565">
        <f t="shared" si="96"/>
        <v>0</v>
      </c>
      <c r="Q254" s="565"/>
      <c r="R254" s="95"/>
      <c r="S254" s="98"/>
      <c r="T254" s="489"/>
      <c r="U254" s="97"/>
      <c r="V254" s="99"/>
    </row>
    <row r="255" spans="1:22" ht="15.75" thickBot="1">
      <c r="B255" s="806" t="s">
        <v>314</v>
      </c>
      <c r="C255" s="807"/>
      <c r="D255" s="807"/>
      <c r="E255" s="807"/>
      <c r="F255" s="396">
        <f t="shared" ref="F255:V255" si="115">F5+F24+F32+F59+F75+F147+F157+F162+F225</f>
        <v>23587735</v>
      </c>
      <c r="G255" s="396">
        <f t="shared" ref="G255:H255" si="116">G5+G24+G32+G59+G75+G147+G157+G162+G225</f>
        <v>23570275</v>
      </c>
      <c r="H255" s="572">
        <f t="shared" si="116"/>
        <v>23848500.460000001</v>
      </c>
      <c r="I255" s="459">
        <f t="shared" si="115"/>
        <v>23848501.800000001</v>
      </c>
      <c r="J255" s="86">
        <f t="shared" si="115"/>
        <v>151472</v>
      </c>
      <c r="K255" s="87">
        <f t="shared" si="115"/>
        <v>1187789</v>
      </c>
      <c r="L255" s="87">
        <f t="shared" si="115"/>
        <v>3751027</v>
      </c>
      <c r="M255" s="87">
        <f t="shared" si="115"/>
        <v>1102099</v>
      </c>
      <c r="N255" s="87">
        <f t="shared" si="115"/>
        <v>2596161</v>
      </c>
      <c r="O255" s="90">
        <f t="shared" ref="O255" si="117">O5+O24+O32+O59+O75+O147+O157+O162+O225</f>
        <v>2770864</v>
      </c>
      <c r="P255" s="562">
        <f t="shared" si="96"/>
        <v>11559412</v>
      </c>
      <c r="Q255" s="562">
        <f t="shared" si="115"/>
        <v>1144772</v>
      </c>
      <c r="R255" s="87">
        <f t="shared" si="115"/>
        <v>1576879</v>
      </c>
      <c r="S255" s="90">
        <f t="shared" si="115"/>
        <v>2143719</v>
      </c>
      <c r="T255" s="486">
        <f t="shared" si="115"/>
        <v>2393584.96</v>
      </c>
      <c r="U255" s="89">
        <f t="shared" si="115"/>
        <v>2593798.66</v>
      </c>
      <c r="V255" s="91">
        <f t="shared" si="115"/>
        <v>2436336.1799999997</v>
      </c>
    </row>
    <row r="256" spans="1:22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5"/>
      <c r="C257" s="26"/>
      <c r="D257" s="26"/>
      <c r="E257" s="24"/>
      <c r="F257" s="24"/>
      <c r="G257" s="24"/>
      <c r="H257" s="24"/>
      <c r="I257" s="38">
        <v>23653786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7"/>
      <c r="C258" s="24"/>
      <c r="D258" s="24"/>
      <c r="E258" s="28"/>
      <c r="F258" s="28"/>
      <c r="G258" s="28"/>
      <c r="H258" s="28"/>
      <c r="I258" s="49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" style="12" bestFit="1" customWidth="1"/>
    <col min="10" max="10" width="5.5703125" style="12" bestFit="1" customWidth="1"/>
    <col min="11" max="11" width="7.85546875" style="12" bestFit="1" customWidth="1"/>
    <col min="12" max="12" width="9" style="12" bestFit="1" customWidth="1"/>
    <col min="13" max="14" width="8.42578125" style="12" bestFit="1" customWidth="1"/>
    <col min="15" max="15" width="9" style="12" bestFit="1" customWidth="1"/>
    <col min="16" max="16" width="10.140625" style="12" bestFit="1" customWidth="1"/>
    <col min="17" max="17" width="8.42578125" style="12" bestFit="1" customWidth="1"/>
    <col min="18" max="19" width="9" style="12" bestFit="1" customWidth="1"/>
    <col min="20" max="21" width="8.42578125" style="12" bestFit="1" customWidth="1"/>
    <col min="22" max="22" width="9" style="12" bestFit="1" customWidth="1"/>
    <col min="23" max="16384" width="9.140625" style="17"/>
  </cols>
  <sheetData>
    <row r="1" spans="1:23" ht="15.75" thickBot="1">
      <c r="V1" s="11" t="s">
        <v>827</v>
      </c>
    </row>
    <row r="2" spans="1:23" ht="15" customHeight="1">
      <c r="B2" s="750" t="s">
        <v>0</v>
      </c>
      <c r="C2" s="751"/>
      <c r="D2" s="751"/>
      <c r="E2" s="751"/>
      <c r="F2" s="750" t="s">
        <v>1091</v>
      </c>
      <c r="G2" s="750" t="s">
        <v>1106</v>
      </c>
      <c r="H2" s="860" t="s">
        <v>1115</v>
      </c>
      <c r="I2" s="865" t="s">
        <v>1129</v>
      </c>
      <c r="J2" s="756" t="s">
        <v>1127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98"/>
    </row>
    <row r="3" spans="1:23" ht="27.75" customHeight="1">
      <c r="B3" s="752"/>
      <c r="C3" s="753"/>
      <c r="D3" s="753"/>
      <c r="E3" s="753"/>
      <c r="F3" s="752"/>
      <c r="G3" s="752"/>
      <c r="H3" s="861"/>
      <c r="I3" s="866"/>
      <c r="J3" s="794" t="s">
        <v>1095</v>
      </c>
      <c r="K3" s="795"/>
      <c r="L3" s="795"/>
      <c r="M3" s="795"/>
      <c r="N3" s="795"/>
      <c r="O3" s="795"/>
      <c r="P3" s="795"/>
      <c r="Q3" s="795"/>
      <c r="R3" s="795"/>
      <c r="S3" s="795"/>
      <c r="T3" s="796" t="s">
        <v>1092</v>
      </c>
      <c r="U3" s="795"/>
      <c r="V3" s="797"/>
    </row>
    <row r="4" spans="1:23" ht="15.75" thickBot="1">
      <c r="B4" s="754"/>
      <c r="C4" s="755"/>
      <c r="D4" s="755"/>
      <c r="E4" s="755"/>
      <c r="F4" s="754"/>
      <c r="G4" s="754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533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>
      <c r="B5" s="84" t="s">
        <v>118</v>
      </c>
      <c r="C5" s="834" t="s">
        <v>119</v>
      </c>
      <c r="D5" s="835"/>
      <c r="E5" s="835"/>
      <c r="F5" s="396">
        <f t="shared" ref="F5:V5" si="0">F6+F20</f>
        <v>904420</v>
      </c>
      <c r="G5" s="396">
        <f t="shared" ref="G5:H5" si="1">G6+G20</f>
        <v>904420</v>
      </c>
      <c r="H5" s="572">
        <f t="shared" si="1"/>
        <v>870103</v>
      </c>
      <c r="I5" s="459">
        <f t="shared" si="0"/>
        <v>870927</v>
      </c>
      <c r="J5" s="86">
        <f t="shared" si="0"/>
        <v>0</v>
      </c>
      <c r="K5" s="87">
        <f t="shared" si="0"/>
        <v>80450</v>
      </c>
      <c r="L5" s="87">
        <f t="shared" si="0"/>
        <v>80560</v>
      </c>
      <c r="M5" s="87">
        <f t="shared" si="0"/>
        <v>84980</v>
      </c>
      <c r="N5" s="87">
        <f t="shared" si="0"/>
        <v>82511</v>
      </c>
      <c r="O5" s="90">
        <f t="shared" ref="O5" si="2">O6+O20</f>
        <v>79282</v>
      </c>
      <c r="P5" s="536">
        <f t="shared" ref="P5:P6" si="3">SUM(J5:O5)</f>
        <v>407783</v>
      </c>
      <c r="Q5" s="442">
        <f t="shared" si="0"/>
        <v>69092</v>
      </c>
      <c r="R5" s="87">
        <f t="shared" si="0"/>
        <v>68300</v>
      </c>
      <c r="S5" s="90">
        <f t="shared" si="0"/>
        <v>69092</v>
      </c>
      <c r="T5" s="486">
        <f t="shared" si="0"/>
        <v>85053</v>
      </c>
      <c r="U5" s="89">
        <f t="shared" si="0"/>
        <v>86553</v>
      </c>
      <c r="V5" s="91">
        <f t="shared" si="0"/>
        <v>85054</v>
      </c>
    </row>
    <row r="6" spans="1:23">
      <c r="B6" s="124" t="s">
        <v>609</v>
      </c>
      <c r="C6" s="748" t="s">
        <v>120</v>
      </c>
      <c r="D6" s="749"/>
      <c r="E6" s="749"/>
      <c r="F6" s="397">
        <f t="shared" ref="F6:V6" si="4">F7+F8+F9+F10+F11+F12+F13+F14+F15+F16+F17+F18+F19</f>
        <v>904420</v>
      </c>
      <c r="G6" s="397">
        <f t="shared" ref="G6:H6" si="5">G7+G8+G9+G10+G11+G12+G13+G14+G15+G16+G17+G18+G19</f>
        <v>904420</v>
      </c>
      <c r="H6" s="573">
        <f t="shared" si="5"/>
        <v>870103</v>
      </c>
      <c r="I6" s="460">
        <f t="shared" si="4"/>
        <v>870927</v>
      </c>
      <c r="J6" s="118">
        <f t="shared" si="4"/>
        <v>0</v>
      </c>
      <c r="K6" s="119">
        <f t="shared" si="4"/>
        <v>80450</v>
      </c>
      <c r="L6" s="119">
        <f t="shared" si="4"/>
        <v>80560</v>
      </c>
      <c r="M6" s="119">
        <f t="shared" si="4"/>
        <v>84980</v>
      </c>
      <c r="N6" s="119">
        <f t="shared" si="4"/>
        <v>82511</v>
      </c>
      <c r="O6" s="122">
        <f t="shared" ref="O6" si="6">O7+O8+O9+O10+O11+O12+O13+O14+O15+O16+O17+O18+O19</f>
        <v>79282</v>
      </c>
      <c r="P6" s="537">
        <f t="shared" si="3"/>
        <v>407783</v>
      </c>
      <c r="Q6" s="443">
        <f t="shared" si="4"/>
        <v>69092</v>
      </c>
      <c r="R6" s="119">
        <f t="shared" si="4"/>
        <v>68300</v>
      </c>
      <c r="S6" s="122">
        <f t="shared" si="4"/>
        <v>69092</v>
      </c>
      <c r="T6" s="487">
        <f t="shared" si="4"/>
        <v>85053</v>
      </c>
      <c r="U6" s="121">
        <f t="shared" si="4"/>
        <v>86553</v>
      </c>
      <c r="V6" s="123">
        <f t="shared" si="4"/>
        <v>85054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v>898920</v>
      </c>
      <c r="G7" s="398">
        <v>898920</v>
      </c>
      <c r="H7" s="574">
        <v>864603</v>
      </c>
      <c r="I7" s="461">
        <f>SUM(P7:V7)</f>
        <v>864603</v>
      </c>
      <c r="J7" s="199"/>
      <c r="K7" s="193">
        <v>80450</v>
      </c>
      <c r="L7" s="193">
        <v>79444</v>
      </c>
      <c r="M7" s="193">
        <v>84260</v>
      </c>
      <c r="N7" s="193">
        <v>81719</v>
      </c>
      <c r="O7" s="194">
        <v>78670</v>
      </c>
      <c r="P7" s="538">
        <f>SUM(J7:O7)</f>
        <v>404543</v>
      </c>
      <c r="Q7" s="444">
        <v>68300</v>
      </c>
      <c r="R7" s="193">
        <v>68300</v>
      </c>
      <c r="S7" s="194">
        <v>68300</v>
      </c>
      <c r="T7" s="492">
        <v>85053</v>
      </c>
      <c r="U7" s="192">
        <v>85053</v>
      </c>
      <c r="V7" s="195">
        <v>85054</v>
      </c>
      <c r="W7" s="210"/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9" si="7">SUM(J8:V8)</f>
        <v>0</v>
      </c>
      <c r="J8" s="199"/>
      <c r="K8" s="193"/>
      <c r="L8" s="193"/>
      <c r="M8" s="193"/>
      <c r="N8" s="193"/>
      <c r="O8" s="194"/>
      <c r="P8" s="538">
        <f t="shared" ref="P8:P71" si="8">SUM(J8:O8)</f>
        <v>0</v>
      </c>
      <c r="Q8" s="444"/>
      <c r="R8" s="193"/>
      <c r="S8" s="194"/>
      <c r="T8" s="492"/>
      <c r="U8" s="192"/>
      <c r="V8" s="195"/>
      <c r="W8" s="210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7"/>
        <v>0</v>
      </c>
      <c r="J9" s="199"/>
      <c r="K9" s="193"/>
      <c r="L9" s="193"/>
      <c r="M9" s="193"/>
      <c r="N9" s="193"/>
      <c r="O9" s="194"/>
      <c r="P9" s="538">
        <f t="shared" si="8"/>
        <v>0</v>
      </c>
      <c r="Q9" s="444"/>
      <c r="R9" s="193"/>
      <c r="S9" s="194"/>
      <c r="T9" s="492"/>
      <c r="U9" s="192"/>
      <c r="V9" s="195"/>
      <c r="W9" s="210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7"/>
        <v>0</v>
      </c>
      <c r="J10" s="199"/>
      <c r="K10" s="193"/>
      <c r="L10" s="193"/>
      <c r="M10" s="193"/>
      <c r="N10" s="193"/>
      <c r="O10" s="194"/>
      <c r="P10" s="538">
        <f t="shared" si="8"/>
        <v>0</v>
      </c>
      <c r="Q10" s="444"/>
      <c r="R10" s="193"/>
      <c r="S10" s="194"/>
      <c r="T10" s="492"/>
      <c r="U10" s="192"/>
      <c r="V10" s="195"/>
      <c r="W10" s="210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7"/>
        <v>0</v>
      </c>
      <c r="J11" s="199"/>
      <c r="K11" s="193"/>
      <c r="L11" s="193"/>
      <c r="M11" s="193"/>
      <c r="N11" s="193"/>
      <c r="O11" s="194"/>
      <c r="P11" s="538">
        <f t="shared" si="8"/>
        <v>0</v>
      </c>
      <c r="Q11" s="444"/>
      <c r="R11" s="193"/>
      <c r="S11" s="194"/>
      <c r="T11" s="492"/>
      <c r="U11" s="192"/>
      <c r="V11" s="195"/>
      <c r="W11" s="210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398">
        <v>0</v>
      </c>
      <c r="H12" s="574">
        <v>0</v>
      </c>
      <c r="I12" s="461">
        <f t="shared" si="7"/>
        <v>0</v>
      </c>
      <c r="J12" s="199"/>
      <c r="K12" s="193"/>
      <c r="L12" s="193"/>
      <c r="M12" s="193"/>
      <c r="N12" s="193"/>
      <c r="O12" s="194"/>
      <c r="P12" s="538">
        <f t="shared" si="8"/>
        <v>0</v>
      </c>
      <c r="Q12" s="444"/>
      <c r="R12" s="193"/>
      <c r="S12" s="194"/>
      <c r="T12" s="492"/>
      <c r="U12" s="192"/>
      <c r="V12" s="195"/>
      <c r="W12" s="210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7"/>
        <v>0</v>
      </c>
      <c r="J13" s="199"/>
      <c r="K13" s="193"/>
      <c r="L13" s="193"/>
      <c r="M13" s="193"/>
      <c r="N13" s="193"/>
      <c r="O13" s="194"/>
      <c r="P13" s="538">
        <f t="shared" si="8"/>
        <v>0</v>
      </c>
      <c r="Q13" s="444"/>
      <c r="R13" s="193"/>
      <c r="S13" s="194"/>
      <c r="T13" s="492"/>
      <c r="U13" s="192"/>
      <c r="V13" s="195"/>
      <c r="W13" s="210"/>
    </row>
    <row r="14" spans="1:23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1500</v>
      </c>
      <c r="G14" s="398">
        <v>1500</v>
      </c>
      <c r="H14" s="574">
        <v>1500</v>
      </c>
      <c r="I14" s="461">
        <f t="shared" ref="I14:I15" si="9">SUM(P14:V14)</f>
        <v>1500</v>
      </c>
      <c r="J14" s="199"/>
      <c r="K14" s="193"/>
      <c r="L14" s="193"/>
      <c r="M14" s="193"/>
      <c r="N14" s="193"/>
      <c r="O14" s="194"/>
      <c r="P14" s="538">
        <f t="shared" si="8"/>
        <v>0</v>
      </c>
      <c r="Q14" s="444"/>
      <c r="R14" s="193"/>
      <c r="S14" s="194"/>
      <c r="T14" s="492"/>
      <c r="U14" s="192">
        <v>1500</v>
      </c>
      <c r="V14" s="195"/>
      <c r="W14" s="210"/>
    </row>
    <row r="15" spans="1:23" s="209" customFormat="1" ht="15.75" thickBo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4000</v>
      </c>
      <c r="G15" s="398">
        <v>4000</v>
      </c>
      <c r="H15" s="574">
        <v>4000</v>
      </c>
      <c r="I15" s="461">
        <f t="shared" si="9"/>
        <v>4824</v>
      </c>
      <c r="J15" s="199"/>
      <c r="K15" s="193"/>
      <c r="L15" s="193">
        <v>1116</v>
      </c>
      <c r="M15" s="193">
        <v>720</v>
      </c>
      <c r="N15" s="193">
        <v>792</v>
      </c>
      <c r="O15" s="194">
        <v>612</v>
      </c>
      <c r="P15" s="538">
        <f t="shared" si="8"/>
        <v>3240</v>
      </c>
      <c r="Q15" s="444">
        <v>792</v>
      </c>
      <c r="R15" s="193"/>
      <c r="S15" s="194">
        <v>792</v>
      </c>
      <c r="T15" s="492"/>
      <c r="U15" s="192"/>
      <c r="V15" s="195"/>
      <c r="W15" s="210"/>
    </row>
    <row r="16" spans="1:23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7"/>
        <v>0</v>
      </c>
      <c r="J16" s="199"/>
      <c r="K16" s="193"/>
      <c r="L16" s="193"/>
      <c r="M16" s="193"/>
      <c r="N16" s="193"/>
      <c r="O16" s="194"/>
      <c r="P16" s="538">
        <f t="shared" si="8"/>
        <v>0</v>
      </c>
      <c r="Q16" s="444"/>
      <c r="R16" s="193"/>
      <c r="S16" s="194"/>
      <c r="T16" s="492"/>
      <c r="U16" s="192"/>
      <c r="V16" s="195"/>
      <c r="W16" s="210"/>
    </row>
    <row r="17" spans="1:24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7"/>
        <v>0</v>
      </c>
      <c r="J17" s="199"/>
      <c r="K17" s="193"/>
      <c r="L17" s="193"/>
      <c r="M17" s="193"/>
      <c r="N17" s="193"/>
      <c r="O17" s="194"/>
      <c r="P17" s="538">
        <f t="shared" si="8"/>
        <v>0</v>
      </c>
      <c r="Q17" s="444"/>
      <c r="R17" s="193"/>
      <c r="S17" s="194"/>
      <c r="T17" s="492"/>
      <c r="U17" s="192"/>
      <c r="V17" s="195"/>
      <c r="W17" s="210"/>
    </row>
    <row r="18" spans="1:24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7"/>
        <v>0</v>
      </c>
      <c r="J18" s="199"/>
      <c r="K18" s="193"/>
      <c r="L18" s="193"/>
      <c r="M18" s="193"/>
      <c r="N18" s="193"/>
      <c r="O18" s="194"/>
      <c r="P18" s="538">
        <f t="shared" si="8"/>
        <v>0</v>
      </c>
      <c r="Q18" s="444"/>
      <c r="R18" s="193"/>
      <c r="S18" s="194"/>
      <c r="T18" s="492"/>
      <c r="U18" s="192"/>
      <c r="V18" s="195"/>
      <c r="W18" s="210"/>
    </row>
    <row r="19" spans="1:24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7"/>
        <v>0</v>
      </c>
      <c r="J19" s="199"/>
      <c r="K19" s="193"/>
      <c r="L19" s="193"/>
      <c r="M19" s="193"/>
      <c r="N19" s="193"/>
      <c r="O19" s="194"/>
      <c r="P19" s="538">
        <f t="shared" si="8"/>
        <v>0</v>
      </c>
      <c r="Q19" s="444"/>
      <c r="R19" s="193"/>
      <c r="S19" s="194"/>
      <c r="T19" s="492"/>
      <c r="U19" s="192"/>
      <c r="V19" s="195"/>
      <c r="W19" s="210"/>
    </row>
    <row r="20" spans="1:24" ht="15.75" hidden="1" thickBot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10">J21+J22+J23</f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5">
        <f t="shared" si="10"/>
        <v>0</v>
      </c>
      <c r="O20" s="98">
        <f t="shared" ref="O20" si="11">O21+O22+O23</f>
        <v>0</v>
      </c>
      <c r="P20" s="539">
        <f t="shared" si="8"/>
        <v>0</v>
      </c>
      <c r="Q20" s="445">
        <f t="shared" si="10"/>
        <v>0</v>
      </c>
      <c r="R20" s="95">
        <f t="shared" si="10"/>
        <v>0</v>
      </c>
      <c r="S20" s="98">
        <f t="shared" si="10"/>
        <v>0</v>
      </c>
      <c r="T20" s="489">
        <f t="shared" si="10"/>
        <v>0</v>
      </c>
      <c r="U20" s="97">
        <f t="shared" si="10"/>
        <v>0</v>
      </c>
      <c r="V20" s="99">
        <f t="shared" si="10"/>
        <v>0</v>
      </c>
      <c r="W20" s="210"/>
      <c r="X20" s="209"/>
    </row>
    <row r="21" spans="1:24" s="41" customFormat="1" ht="15.75" hidden="1" thickBot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00"/>
      <c r="H21" s="576"/>
      <c r="I21" s="463">
        <f>SUM(J21:V21)</f>
        <v>0</v>
      </c>
      <c r="J21" s="77"/>
      <c r="K21" s="13"/>
      <c r="L21" s="13"/>
      <c r="M21" s="13"/>
      <c r="N21" s="13"/>
      <c r="O21" s="82"/>
      <c r="P21" s="540">
        <f t="shared" si="8"/>
        <v>0</v>
      </c>
      <c r="Q21" s="446"/>
      <c r="R21" s="13"/>
      <c r="S21" s="82"/>
      <c r="T21" s="488"/>
      <c r="U21" s="43"/>
      <c r="V21" s="45"/>
      <c r="W21" s="210"/>
      <c r="X21" s="209"/>
    </row>
    <row r="22" spans="1:24" s="41" customFormat="1" ht="27.7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/>
      <c r="G22" s="400"/>
      <c r="H22" s="576"/>
      <c r="I22" s="463">
        <f>SUM(J22:V22)</f>
        <v>0</v>
      </c>
      <c r="J22" s="77"/>
      <c r="K22" s="13"/>
      <c r="L22" s="13"/>
      <c r="M22" s="13"/>
      <c r="N22" s="13"/>
      <c r="O22" s="82"/>
      <c r="P22" s="540">
        <f t="shared" si="8"/>
        <v>0</v>
      </c>
      <c r="Q22" s="446"/>
      <c r="R22" s="13"/>
      <c r="S22" s="82"/>
      <c r="T22" s="488"/>
      <c r="U22" s="43"/>
      <c r="V22" s="45"/>
      <c r="W22" s="210"/>
      <c r="X22" s="209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01"/>
      <c r="H23" s="577"/>
      <c r="I23" s="464">
        <f>SUM(J23:V23)</f>
        <v>0</v>
      </c>
      <c r="J23" s="77"/>
      <c r="K23" s="13"/>
      <c r="L23" s="13"/>
      <c r="M23" s="13"/>
      <c r="N23" s="13"/>
      <c r="O23" s="82"/>
      <c r="P23" s="540">
        <f t="shared" si="8"/>
        <v>0</v>
      </c>
      <c r="Q23" s="446"/>
      <c r="R23" s="13"/>
      <c r="S23" s="82"/>
      <c r="T23" s="488"/>
      <c r="U23" s="43"/>
      <c r="V23" s="45"/>
      <c r="W23" s="210"/>
      <c r="X23" s="209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 t="shared" ref="F24:V24" si="12">F25+F26+F27+F28+F29+F30+F31</f>
        <v>195562</v>
      </c>
      <c r="G24" s="402">
        <f t="shared" ref="G24:H24" si="13">G25+G26+G27+G28+G29+G30+G31</f>
        <v>195562</v>
      </c>
      <c r="H24" s="578">
        <f t="shared" si="13"/>
        <v>198299.49999999997</v>
      </c>
      <c r="I24" s="465">
        <f t="shared" si="12"/>
        <v>198299.5</v>
      </c>
      <c r="J24" s="86">
        <f t="shared" si="12"/>
        <v>0</v>
      </c>
      <c r="K24" s="87">
        <f t="shared" si="12"/>
        <v>18557</v>
      </c>
      <c r="L24" s="87">
        <f t="shared" si="12"/>
        <v>18336</v>
      </c>
      <c r="M24" s="87">
        <f t="shared" si="12"/>
        <v>20167</v>
      </c>
      <c r="N24" s="87">
        <f t="shared" si="12"/>
        <v>19093</v>
      </c>
      <c r="O24" s="90">
        <f t="shared" ref="O24" si="14">O25+O26+O27+O28+O29+O30+O31</f>
        <v>17308</v>
      </c>
      <c r="P24" s="536">
        <f t="shared" si="8"/>
        <v>93461</v>
      </c>
      <c r="Q24" s="442">
        <f t="shared" si="12"/>
        <v>18059</v>
      </c>
      <c r="R24" s="87">
        <f t="shared" si="12"/>
        <v>15026</v>
      </c>
      <c r="S24" s="90">
        <f t="shared" si="12"/>
        <v>15026</v>
      </c>
      <c r="T24" s="486">
        <f t="shared" si="12"/>
        <v>18711.66</v>
      </c>
      <c r="U24" s="89">
        <f t="shared" si="12"/>
        <v>19224.96</v>
      </c>
      <c r="V24" s="91">
        <f t="shared" si="12"/>
        <v>18790.88</v>
      </c>
      <c r="W24" s="210"/>
      <c r="X24" s="209"/>
    </row>
    <row r="25" spans="1:24">
      <c r="B25" s="61"/>
      <c r="C25" s="826" t="s">
        <v>154</v>
      </c>
      <c r="D25" s="827"/>
      <c r="E25" s="827"/>
      <c r="F25" s="403">
        <v>194908</v>
      </c>
      <c r="G25" s="403">
        <v>194908</v>
      </c>
      <c r="H25" s="579">
        <v>197786.19999999998</v>
      </c>
      <c r="I25" s="467">
        <f t="shared" ref="I25:I31" si="15">SUM(P25:V25)</f>
        <v>197786.2</v>
      </c>
      <c r="J25" s="75"/>
      <c r="K25" s="1">
        <v>18557</v>
      </c>
      <c r="L25" s="1">
        <v>18336</v>
      </c>
      <c r="M25" s="1">
        <v>20167</v>
      </c>
      <c r="N25" s="1">
        <v>19093</v>
      </c>
      <c r="O25" s="81">
        <v>17308</v>
      </c>
      <c r="P25" s="541">
        <f t="shared" si="8"/>
        <v>93461</v>
      </c>
      <c r="Q25" s="447">
        <v>18059</v>
      </c>
      <c r="R25" s="1">
        <f>R7*0.22</f>
        <v>15026</v>
      </c>
      <c r="S25" s="81">
        <f t="shared" ref="S25:U25" si="16">S7*0.22</f>
        <v>15026</v>
      </c>
      <c r="T25" s="490">
        <f t="shared" si="16"/>
        <v>18711.66</v>
      </c>
      <c r="U25" s="42">
        <f t="shared" si="16"/>
        <v>18711.66</v>
      </c>
      <c r="V25" s="44">
        <f>V7*0.22+79</f>
        <v>18790.88</v>
      </c>
      <c r="W25" s="210"/>
      <c r="X25" s="209"/>
    </row>
    <row r="26" spans="1:24" hidden="1">
      <c r="B26" s="62"/>
      <c r="C26" s="822" t="s">
        <v>155</v>
      </c>
      <c r="D26" s="823"/>
      <c r="E26" s="823"/>
      <c r="F26" s="404">
        <v>0</v>
      </c>
      <c r="G26" s="404">
        <v>0</v>
      </c>
      <c r="H26" s="580">
        <v>0</v>
      </c>
      <c r="I26" s="468">
        <f t="shared" si="15"/>
        <v>0</v>
      </c>
      <c r="J26" s="75"/>
      <c r="K26" s="1"/>
      <c r="L26" s="1"/>
      <c r="M26" s="1"/>
      <c r="N26" s="1"/>
      <c r="O26" s="81"/>
      <c r="P26" s="541">
        <f t="shared" si="8"/>
        <v>0</v>
      </c>
      <c r="Q26" s="447"/>
      <c r="R26" s="1"/>
      <c r="S26" s="81"/>
      <c r="T26" s="490"/>
      <c r="U26" s="42"/>
      <c r="V26" s="44"/>
      <c r="W26" s="210"/>
      <c r="X26" s="209"/>
    </row>
    <row r="27" spans="1:24" hidden="1">
      <c r="B27" s="62"/>
      <c r="C27" s="822" t="s">
        <v>156</v>
      </c>
      <c r="D27" s="823"/>
      <c r="E27" s="823"/>
      <c r="F27" s="404">
        <v>0</v>
      </c>
      <c r="G27" s="404">
        <v>0</v>
      </c>
      <c r="H27" s="580">
        <v>0</v>
      </c>
      <c r="I27" s="468">
        <f t="shared" si="15"/>
        <v>0</v>
      </c>
      <c r="J27" s="75"/>
      <c r="K27" s="1"/>
      <c r="L27" s="1"/>
      <c r="M27" s="1"/>
      <c r="N27" s="1"/>
      <c r="O27" s="81"/>
      <c r="P27" s="541">
        <f t="shared" si="8"/>
        <v>0</v>
      </c>
      <c r="Q27" s="447"/>
      <c r="R27" s="1"/>
      <c r="S27" s="81"/>
      <c r="T27" s="490"/>
      <c r="U27" s="42"/>
      <c r="V27" s="44"/>
      <c r="W27" s="210"/>
      <c r="X27" s="209"/>
    </row>
    <row r="28" spans="1:24">
      <c r="B28" s="62"/>
      <c r="C28" s="822" t="s">
        <v>157</v>
      </c>
      <c r="D28" s="823"/>
      <c r="E28" s="823"/>
      <c r="F28" s="404">
        <v>389</v>
      </c>
      <c r="G28" s="404">
        <v>389</v>
      </c>
      <c r="H28" s="580">
        <v>247.8</v>
      </c>
      <c r="I28" s="468">
        <f t="shared" si="15"/>
        <v>247.8</v>
      </c>
      <c r="J28" s="75"/>
      <c r="K28" s="1"/>
      <c r="L28" s="1"/>
      <c r="M28" s="1"/>
      <c r="N28" s="1"/>
      <c r="O28" s="81"/>
      <c r="P28" s="541">
        <f t="shared" si="8"/>
        <v>0</v>
      </c>
      <c r="Q28" s="447"/>
      <c r="R28" s="1"/>
      <c r="S28" s="81"/>
      <c r="T28" s="490"/>
      <c r="U28" s="42">
        <f>U14*1.18*0.14</f>
        <v>247.8</v>
      </c>
      <c r="V28" s="44"/>
      <c r="W28" s="210"/>
      <c r="X28" s="209"/>
    </row>
    <row r="29" spans="1:24" hidden="1">
      <c r="B29" s="62"/>
      <c r="C29" s="822" t="s">
        <v>158</v>
      </c>
      <c r="D29" s="823"/>
      <c r="E29" s="823"/>
      <c r="F29" s="404">
        <v>0</v>
      </c>
      <c r="G29" s="404">
        <v>0</v>
      </c>
      <c r="H29" s="580">
        <v>0</v>
      </c>
      <c r="I29" s="468">
        <f t="shared" si="15"/>
        <v>0</v>
      </c>
      <c r="J29" s="75"/>
      <c r="K29" s="1"/>
      <c r="L29" s="1"/>
      <c r="M29" s="1"/>
      <c r="N29" s="1"/>
      <c r="O29" s="81"/>
      <c r="P29" s="541">
        <f t="shared" si="8"/>
        <v>0</v>
      </c>
      <c r="Q29" s="447"/>
      <c r="R29" s="1"/>
      <c r="S29" s="81"/>
      <c r="T29" s="490"/>
      <c r="U29" s="42"/>
      <c r="V29" s="44"/>
      <c r="W29" s="210"/>
      <c r="X29" s="209"/>
    </row>
    <row r="30" spans="1:24" hidden="1">
      <c r="B30" s="62"/>
      <c r="C30" s="822" t="s">
        <v>159</v>
      </c>
      <c r="D30" s="823"/>
      <c r="E30" s="823"/>
      <c r="F30" s="404">
        <v>0</v>
      </c>
      <c r="G30" s="404">
        <v>0</v>
      </c>
      <c r="H30" s="580">
        <v>0</v>
      </c>
      <c r="I30" s="468">
        <f t="shared" si="15"/>
        <v>0</v>
      </c>
      <c r="J30" s="75"/>
      <c r="K30" s="1"/>
      <c r="L30" s="1"/>
      <c r="M30" s="1"/>
      <c r="N30" s="1"/>
      <c r="O30" s="81"/>
      <c r="P30" s="541">
        <f t="shared" si="8"/>
        <v>0</v>
      </c>
      <c r="Q30" s="447"/>
      <c r="R30" s="1"/>
      <c r="S30" s="81"/>
      <c r="T30" s="490"/>
      <c r="U30" s="42"/>
      <c r="V30" s="44"/>
      <c r="W30" s="210"/>
      <c r="X30" s="209"/>
    </row>
    <row r="31" spans="1:24" ht="15.75" thickBot="1">
      <c r="B31" s="62"/>
      <c r="C31" s="822" t="s">
        <v>160</v>
      </c>
      <c r="D31" s="823"/>
      <c r="E31" s="823"/>
      <c r="F31" s="404">
        <v>265</v>
      </c>
      <c r="G31" s="404">
        <v>265</v>
      </c>
      <c r="H31" s="580">
        <v>265.5</v>
      </c>
      <c r="I31" s="468">
        <f t="shared" si="15"/>
        <v>265.5</v>
      </c>
      <c r="J31" s="75"/>
      <c r="K31" s="1"/>
      <c r="L31" s="1"/>
      <c r="M31" s="1"/>
      <c r="N31" s="1"/>
      <c r="O31" s="81"/>
      <c r="P31" s="541">
        <f t="shared" si="8"/>
        <v>0</v>
      </c>
      <c r="Q31" s="447"/>
      <c r="R31" s="1"/>
      <c r="S31" s="81"/>
      <c r="T31" s="490"/>
      <c r="U31" s="42">
        <f>U14*1.18*0.15</f>
        <v>265.5</v>
      </c>
      <c r="V31" s="44"/>
      <c r="W31" s="210"/>
      <c r="X31" s="209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 t="shared" ref="F32:V32" si="17">F33+F37+F40+F50+F53</f>
        <v>1232160</v>
      </c>
      <c r="G32" s="402">
        <f t="shared" ref="G32:H32" si="18">G33+G37+G40+G50+G53</f>
        <v>1198675</v>
      </c>
      <c r="H32" s="578">
        <f t="shared" si="18"/>
        <v>1169041</v>
      </c>
      <c r="I32" s="465">
        <f t="shared" si="17"/>
        <v>1168217</v>
      </c>
      <c r="J32" s="86">
        <f t="shared" si="17"/>
        <v>0</v>
      </c>
      <c r="K32" s="87">
        <f t="shared" si="17"/>
        <v>0</v>
      </c>
      <c r="L32" s="87">
        <f t="shared" si="17"/>
        <v>284063</v>
      </c>
      <c r="M32" s="87">
        <f t="shared" si="17"/>
        <v>0</v>
      </c>
      <c r="N32" s="87">
        <f t="shared" si="17"/>
        <v>0</v>
      </c>
      <c r="O32" s="90">
        <f t="shared" ref="O32" si="19">O33+O37+O40+O50+O53</f>
        <v>238455</v>
      </c>
      <c r="P32" s="536">
        <f t="shared" si="8"/>
        <v>522518</v>
      </c>
      <c r="Q32" s="442">
        <f t="shared" si="17"/>
        <v>0</v>
      </c>
      <c r="R32" s="87">
        <f t="shared" si="17"/>
        <v>4321</v>
      </c>
      <c r="S32" s="90">
        <f t="shared" si="17"/>
        <v>277130</v>
      </c>
      <c r="T32" s="486">
        <f t="shared" si="17"/>
        <v>22423</v>
      </c>
      <c r="U32" s="89">
        <f t="shared" si="17"/>
        <v>23023</v>
      </c>
      <c r="V32" s="91">
        <f t="shared" si="17"/>
        <v>318802</v>
      </c>
      <c r="W32" s="210"/>
      <c r="X32" s="209"/>
    </row>
    <row r="33" spans="1:24">
      <c r="B33" s="124" t="s">
        <v>627</v>
      </c>
      <c r="C33" s="748" t="s">
        <v>163</v>
      </c>
      <c r="D33" s="749"/>
      <c r="E33" s="749"/>
      <c r="F33" s="397">
        <f t="shared" ref="F33:V33" si="20">F34+F35+F36</f>
        <v>920540</v>
      </c>
      <c r="G33" s="397">
        <f t="shared" ref="G33:H33" si="21">G34+G35+G36</f>
        <v>920540</v>
      </c>
      <c r="H33" s="573">
        <f t="shared" si="21"/>
        <v>920540</v>
      </c>
      <c r="I33" s="460">
        <f t="shared" si="20"/>
        <v>920540</v>
      </c>
      <c r="J33" s="118">
        <f t="shared" si="20"/>
        <v>0</v>
      </c>
      <c r="K33" s="119">
        <f t="shared" si="20"/>
        <v>0</v>
      </c>
      <c r="L33" s="119">
        <f t="shared" si="20"/>
        <v>240474</v>
      </c>
      <c r="M33" s="119">
        <f t="shared" si="20"/>
        <v>0</v>
      </c>
      <c r="N33" s="119">
        <f t="shared" si="20"/>
        <v>0</v>
      </c>
      <c r="O33" s="122">
        <f t="shared" ref="O33" si="22">O34+O35+O36</f>
        <v>168519</v>
      </c>
      <c r="P33" s="537">
        <f t="shared" si="8"/>
        <v>408993</v>
      </c>
      <c r="Q33" s="443">
        <f t="shared" si="20"/>
        <v>0</v>
      </c>
      <c r="R33" s="119">
        <f t="shared" si="20"/>
        <v>0</v>
      </c>
      <c r="S33" s="122">
        <f t="shared" si="20"/>
        <v>237898</v>
      </c>
      <c r="T33" s="487">
        <f t="shared" si="20"/>
        <v>0</v>
      </c>
      <c r="U33" s="121">
        <f t="shared" si="20"/>
        <v>600</v>
      </c>
      <c r="V33" s="123">
        <f t="shared" si="20"/>
        <v>273049</v>
      </c>
      <c r="W33" s="210"/>
      <c r="X33" s="209"/>
    </row>
    <row r="34" spans="1:24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v>600</v>
      </c>
      <c r="G34" s="400">
        <v>600</v>
      </c>
      <c r="H34" s="576">
        <v>600</v>
      </c>
      <c r="I34" s="463">
        <f t="shared" ref="I34:I36" si="23">SUM(P34:V34)</f>
        <v>600</v>
      </c>
      <c r="J34" s="77"/>
      <c r="K34" s="13"/>
      <c r="L34" s="13"/>
      <c r="M34" s="13"/>
      <c r="N34" s="13"/>
      <c r="O34" s="82"/>
      <c r="P34" s="540">
        <f t="shared" si="8"/>
        <v>0</v>
      </c>
      <c r="Q34" s="446"/>
      <c r="R34" s="13"/>
      <c r="S34" s="82"/>
      <c r="T34" s="488"/>
      <c r="U34" s="43">
        <v>600</v>
      </c>
      <c r="V34" s="45"/>
      <c r="W34" s="210"/>
      <c r="X34" s="209"/>
    </row>
    <row r="35" spans="1:24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919940</v>
      </c>
      <c r="G35" s="400">
        <v>919940</v>
      </c>
      <c r="H35" s="576">
        <v>919940</v>
      </c>
      <c r="I35" s="463">
        <f t="shared" si="23"/>
        <v>919940</v>
      </c>
      <c r="J35" s="77"/>
      <c r="K35" s="13"/>
      <c r="L35" s="13">
        <v>240474</v>
      </c>
      <c r="M35" s="13"/>
      <c r="N35" s="13"/>
      <c r="O35" s="82">
        <v>168519</v>
      </c>
      <c r="P35" s="540">
        <f t="shared" si="8"/>
        <v>408993</v>
      </c>
      <c r="Q35" s="446"/>
      <c r="R35" s="13"/>
      <c r="S35" s="82">
        <v>237898</v>
      </c>
      <c r="T35" s="488"/>
      <c r="U35" s="43"/>
      <c r="V35" s="45">
        <v>273049</v>
      </c>
      <c r="W35" s="210"/>
      <c r="X35" s="209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00">
        <v>0</v>
      </c>
      <c r="H36" s="576">
        <v>0</v>
      </c>
      <c r="I36" s="463">
        <f t="shared" si="23"/>
        <v>0</v>
      </c>
      <c r="J36" s="77"/>
      <c r="K36" s="13"/>
      <c r="L36" s="13"/>
      <c r="M36" s="13"/>
      <c r="N36" s="13"/>
      <c r="O36" s="82"/>
      <c r="P36" s="540">
        <f t="shared" si="8"/>
        <v>0</v>
      </c>
      <c r="Q36" s="446"/>
      <c r="R36" s="13"/>
      <c r="S36" s="82"/>
      <c r="T36" s="488"/>
      <c r="U36" s="43"/>
      <c r="V36" s="45"/>
      <c r="W36" s="210"/>
      <c r="X36" s="209"/>
    </row>
    <row r="37" spans="1:24">
      <c r="B37" s="92" t="s">
        <v>631</v>
      </c>
      <c r="C37" s="736" t="s">
        <v>170</v>
      </c>
      <c r="D37" s="737"/>
      <c r="E37" s="737"/>
      <c r="F37" s="399">
        <f t="shared" ref="F37:V37" si="24">F38+F39</f>
        <v>42040</v>
      </c>
      <c r="G37" s="399">
        <f t="shared" ref="G37:H37" si="25">G38+G39</f>
        <v>8561</v>
      </c>
      <c r="H37" s="575">
        <f t="shared" si="25"/>
        <v>8561</v>
      </c>
      <c r="I37" s="462">
        <f t="shared" si="24"/>
        <v>8561</v>
      </c>
      <c r="J37" s="94">
        <f t="shared" si="24"/>
        <v>0</v>
      </c>
      <c r="K37" s="95">
        <f t="shared" si="24"/>
        <v>0</v>
      </c>
      <c r="L37" s="95">
        <f t="shared" si="24"/>
        <v>8561</v>
      </c>
      <c r="M37" s="95">
        <f t="shared" si="24"/>
        <v>0</v>
      </c>
      <c r="N37" s="95">
        <f t="shared" si="24"/>
        <v>0</v>
      </c>
      <c r="O37" s="98">
        <f t="shared" ref="O37" si="26">O38+O39</f>
        <v>0</v>
      </c>
      <c r="P37" s="539">
        <f t="shared" si="8"/>
        <v>8561</v>
      </c>
      <c r="Q37" s="445">
        <f t="shared" si="24"/>
        <v>0</v>
      </c>
      <c r="R37" s="95">
        <f t="shared" si="24"/>
        <v>0</v>
      </c>
      <c r="S37" s="98">
        <f t="shared" si="24"/>
        <v>0</v>
      </c>
      <c r="T37" s="489">
        <f t="shared" si="24"/>
        <v>0</v>
      </c>
      <c r="U37" s="97">
        <f t="shared" si="24"/>
        <v>0</v>
      </c>
      <c r="V37" s="99">
        <f t="shared" si="24"/>
        <v>0</v>
      </c>
      <c r="W37" s="210"/>
      <c r="X37" s="209"/>
    </row>
    <row r="38" spans="1:24" s="41" customFormat="1">
      <c r="A38" s="127" t="s">
        <v>171</v>
      </c>
      <c r="B38" s="53" t="s">
        <v>632</v>
      </c>
      <c r="C38" s="789" t="s">
        <v>1096</v>
      </c>
      <c r="D38" s="790"/>
      <c r="E38" s="790"/>
      <c r="F38" s="400">
        <v>40440</v>
      </c>
      <c r="G38" s="400">
        <v>8470</v>
      </c>
      <c r="H38" s="576">
        <v>8470</v>
      </c>
      <c r="I38" s="463">
        <f t="shared" ref="I38:I39" si="27">SUM(P38:V38)</f>
        <v>8470</v>
      </c>
      <c r="J38" s="77"/>
      <c r="K38" s="13"/>
      <c r="L38" s="13">
        <v>8470</v>
      </c>
      <c r="M38" s="13"/>
      <c r="N38" s="13"/>
      <c r="O38" s="82"/>
      <c r="P38" s="540">
        <f t="shared" si="8"/>
        <v>8470</v>
      </c>
      <c r="Q38" s="446"/>
      <c r="R38" s="13"/>
      <c r="S38" s="82"/>
      <c r="T38" s="488"/>
      <c r="U38" s="43"/>
      <c r="V38" s="45"/>
      <c r="W38" s="210"/>
      <c r="X38" s="209"/>
    </row>
    <row r="39" spans="1:24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v>1600</v>
      </c>
      <c r="G39" s="400">
        <v>91</v>
      </c>
      <c r="H39" s="576">
        <v>91</v>
      </c>
      <c r="I39" s="463">
        <f t="shared" si="27"/>
        <v>91</v>
      </c>
      <c r="J39" s="77"/>
      <c r="K39" s="13"/>
      <c r="L39" s="13">
        <v>91</v>
      </c>
      <c r="M39" s="13"/>
      <c r="N39" s="13"/>
      <c r="O39" s="82"/>
      <c r="P39" s="540">
        <f t="shared" si="8"/>
        <v>91</v>
      </c>
      <c r="Q39" s="446"/>
      <c r="R39" s="13"/>
      <c r="S39" s="82"/>
      <c r="T39" s="488"/>
      <c r="U39" s="43"/>
      <c r="V39" s="45"/>
      <c r="W39" s="210"/>
      <c r="X39" s="209"/>
    </row>
    <row r="40" spans="1:24">
      <c r="B40" s="92" t="s">
        <v>634</v>
      </c>
      <c r="C40" s="736" t="s">
        <v>175</v>
      </c>
      <c r="D40" s="737"/>
      <c r="E40" s="737"/>
      <c r="F40" s="399">
        <f t="shared" ref="F40:V40" si="28">F41+F42+F43+F44+F45+F48+F49</f>
        <v>85240</v>
      </c>
      <c r="G40" s="399">
        <f t="shared" ref="G40:H40" si="29">G41+G42+G43+G44+G45+G48+G49</f>
        <v>85240</v>
      </c>
      <c r="H40" s="575">
        <f t="shared" si="29"/>
        <v>55606</v>
      </c>
      <c r="I40" s="462">
        <f t="shared" si="28"/>
        <v>55606</v>
      </c>
      <c r="J40" s="94">
        <f t="shared" si="28"/>
        <v>0</v>
      </c>
      <c r="K40" s="95">
        <f t="shared" si="28"/>
        <v>0</v>
      </c>
      <c r="L40" s="95">
        <f t="shared" si="28"/>
        <v>1715</v>
      </c>
      <c r="M40" s="95">
        <f t="shared" si="28"/>
        <v>0</v>
      </c>
      <c r="N40" s="95">
        <f t="shared" si="28"/>
        <v>0</v>
      </c>
      <c r="O40" s="98">
        <f t="shared" ref="O40" si="30">O41+O42+O43+O44+O45+O48+O49</f>
        <v>31531</v>
      </c>
      <c r="P40" s="539">
        <f t="shared" si="8"/>
        <v>33246</v>
      </c>
      <c r="Q40" s="445">
        <f t="shared" si="28"/>
        <v>0</v>
      </c>
      <c r="R40" s="95">
        <f t="shared" si="28"/>
        <v>4321</v>
      </c>
      <c r="S40" s="98">
        <f t="shared" si="28"/>
        <v>95</v>
      </c>
      <c r="T40" s="489">
        <f t="shared" si="28"/>
        <v>0</v>
      </c>
      <c r="U40" s="97">
        <f t="shared" si="28"/>
        <v>0</v>
      </c>
      <c r="V40" s="99">
        <f t="shared" si="28"/>
        <v>17944</v>
      </c>
      <c r="W40" s="210"/>
      <c r="X40" s="209"/>
    </row>
    <row r="41" spans="1:24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v>61000</v>
      </c>
      <c r="G41" s="400">
        <v>61000</v>
      </c>
      <c r="H41" s="576">
        <v>31366</v>
      </c>
      <c r="I41" s="463">
        <f t="shared" ref="I41:I49" si="31">SUM(P41:V41)</f>
        <v>31366</v>
      </c>
      <c r="J41" s="77"/>
      <c r="K41" s="13"/>
      <c r="L41" s="13"/>
      <c r="M41" s="13"/>
      <c r="N41" s="13"/>
      <c r="O41" s="82">
        <v>31366</v>
      </c>
      <c r="P41" s="540">
        <f t="shared" si="8"/>
        <v>31366</v>
      </c>
      <c r="Q41" s="446"/>
      <c r="R41" s="13"/>
      <c r="S41" s="82"/>
      <c r="T41" s="488"/>
      <c r="U41" s="43"/>
      <c r="V41" s="45"/>
      <c r="W41" s="210"/>
      <c r="X41" s="209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00">
        <v>0</v>
      </c>
      <c r="H42" s="576">
        <v>0</v>
      </c>
      <c r="I42" s="463">
        <f t="shared" si="31"/>
        <v>0</v>
      </c>
      <c r="J42" s="77"/>
      <c r="K42" s="13"/>
      <c r="L42" s="13"/>
      <c r="M42" s="13"/>
      <c r="N42" s="13"/>
      <c r="O42" s="82"/>
      <c r="P42" s="540">
        <f t="shared" si="8"/>
        <v>0</v>
      </c>
      <c r="Q42" s="446"/>
      <c r="R42" s="13"/>
      <c r="S42" s="82"/>
      <c r="T42" s="488"/>
      <c r="U42" s="43"/>
      <c r="V42" s="45"/>
      <c r="W42" s="210"/>
      <c r="X42" s="209"/>
    </row>
    <row r="43" spans="1:24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/>
      <c r="G43" s="400">
        <v>0</v>
      </c>
      <c r="H43" s="576">
        <v>0</v>
      </c>
      <c r="I43" s="463">
        <f t="shared" si="31"/>
        <v>0</v>
      </c>
      <c r="J43" s="77"/>
      <c r="K43" s="13"/>
      <c r="L43" s="13"/>
      <c r="M43" s="13"/>
      <c r="N43" s="13"/>
      <c r="O43" s="82"/>
      <c r="P43" s="540">
        <f t="shared" si="8"/>
        <v>0</v>
      </c>
      <c r="Q43" s="446"/>
      <c r="R43" s="13"/>
      <c r="S43" s="82"/>
      <c r="T43" s="488"/>
      <c r="U43" s="43"/>
      <c r="V43" s="45"/>
      <c r="W43" s="210"/>
      <c r="X43" s="209"/>
    </row>
    <row r="44" spans="1:24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v>12000</v>
      </c>
      <c r="G44" s="400">
        <v>12000</v>
      </c>
      <c r="H44" s="576">
        <v>12000</v>
      </c>
      <c r="I44" s="463">
        <f t="shared" si="31"/>
        <v>12000</v>
      </c>
      <c r="J44" s="77"/>
      <c r="K44" s="13"/>
      <c r="L44" s="13"/>
      <c r="M44" s="13"/>
      <c r="N44" s="13"/>
      <c r="O44" s="82">
        <v>165</v>
      </c>
      <c r="P44" s="540">
        <f t="shared" si="8"/>
        <v>165</v>
      </c>
      <c r="Q44" s="446"/>
      <c r="R44" s="13"/>
      <c r="S44" s="82"/>
      <c r="T44" s="488"/>
      <c r="U44" s="43"/>
      <c r="V44" s="45">
        <v>11835</v>
      </c>
      <c r="W44" s="210"/>
      <c r="X44" s="209"/>
    </row>
    <row r="45" spans="1:24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v>0</v>
      </c>
      <c r="G45" s="400">
        <v>0</v>
      </c>
      <c r="H45" s="576">
        <v>0</v>
      </c>
      <c r="I45" s="463">
        <f t="shared" si="31"/>
        <v>0</v>
      </c>
      <c r="J45" s="77"/>
      <c r="K45" s="13"/>
      <c r="L45" s="13"/>
      <c r="M45" s="13"/>
      <c r="N45" s="13"/>
      <c r="O45" s="82">
        <f t="shared" ref="O45" si="32">O46+O47</f>
        <v>0</v>
      </c>
      <c r="P45" s="540">
        <f t="shared" si="8"/>
        <v>0</v>
      </c>
      <c r="Q45" s="446">
        <f t="shared" ref="Q45:V45" si="33">Q46+Q47</f>
        <v>0</v>
      </c>
      <c r="R45" s="13">
        <f t="shared" si="33"/>
        <v>0</v>
      </c>
      <c r="S45" s="82">
        <f t="shared" si="33"/>
        <v>0</v>
      </c>
      <c r="T45" s="488">
        <f t="shared" si="33"/>
        <v>0</v>
      </c>
      <c r="U45" s="43">
        <f t="shared" si="33"/>
        <v>0</v>
      </c>
      <c r="V45" s="45">
        <f t="shared" si="33"/>
        <v>0</v>
      </c>
      <c r="W45" s="210"/>
      <c r="X45" s="209"/>
    </row>
    <row r="46" spans="1:24" hidden="1">
      <c r="B46" s="55"/>
      <c r="C46" s="264"/>
      <c r="D46" s="764" t="s">
        <v>186</v>
      </c>
      <c r="E46" s="764"/>
      <c r="F46" s="406"/>
      <c r="G46" s="406">
        <v>0</v>
      </c>
      <c r="H46" s="582">
        <v>0</v>
      </c>
      <c r="I46" s="471">
        <f t="shared" si="31"/>
        <v>0</v>
      </c>
      <c r="J46" s="75"/>
      <c r="K46" s="1"/>
      <c r="L46" s="1"/>
      <c r="M46" s="1"/>
      <c r="N46" s="1"/>
      <c r="O46" s="81"/>
      <c r="P46" s="541">
        <f t="shared" si="8"/>
        <v>0</v>
      </c>
      <c r="Q46" s="447"/>
      <c r="R46" s="1"/>
      <c r="S46" s="81"/>
      <c r="T46" s="490"/>
      <c r="U46" s="42"/>
      <c r="V46" s="44"/>
      <c r="W46" s="210"/>
      <c r="X46" s="209"/>
    </row>
    <row r="47" spans="1:24" hidden="1">
      <c r="B47" s="55"/>
      <c r="C47" s="264"/>
      <c r="D47" s="764" t="s">
        <v>187</v>
      </c>
      <c r="E47" s="764"/>
      <c r="F47" s="406"/>
      <c r="G47" s="406">
        <v>0</v>
      </c>
      <c r="H47" s="582">
        <v>0</v>
      </c>
      <c r="I47" s="471">
        <f t="shared" si="31"/>
        <v>0</v>
      </c>
      <c r="J47" s="75"/>
      <c r="K47" s="1"/>
      <c r="L47" s="1"/>
      <c r="M47" s="1"/>
      <c r="N47" s="1"/>
      <c r="O47" s="81"/>
      <c r="P47" s="541">
        <f t="shared" si="8"/>
        <v>0</v>
      </c>
      <c r="Q47" s="447"/>
      <c r="R47" s="1"/>
      <c r="S47" s="81"/>
      <c r="T47" s="490"/>
      <c r="U47" s="42"/>
      <c r="V47" s="44"/>
      <c r="W47" s="210"/>
      <c r="X47" s="209"/>
    </row>
    <row r="48" spans="1:24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/>
      <c r="G48" s="400">
        <v>0</v>
      </c>
      <c r="H48" s="576">
        <v>0</v>
      </c>
      <c r="I48" s="463">
        <f t="shared" si="31"/>
        <v>0</v>
      </c>
      <c r="J48" s="77"/>
      <c r="K48" s="13"/>
      <c r="L48" s="13"/>
      <c r="M48" s="13"/>
      <c r="N48" s="13"/>
      <c r="O48" s="82"/>
      <c r="P48" s="540">
        <f t="shared" si="8"/>
        <v>0</v>
      </c>
      <c r="Q48" s="446"/>
      <c r="R48" s="13"/>
      <c r="S48" s="82">
        <f>2450-2450</f>
        <v>0</v>
      </c>
      <c r="T48" s="488"/>
      <c r="U48" s="43"/>
      <c r="V48" s="45"/>
      <c r="W48" s="210"/>
      <c r="X48" s="209"/>
    </row>
    <row r="49" spans="1:24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v>12240</v>
      </c>
      <c r="G49" s="400">
        <v>12240</v>
      </c>
      <c r="H49" s="576">
        <v>12240</v>
      </c>
      <c r="I49" s="463">
        <f t="shared" si="31"/>
        <v>12240</v>
      </c>
      <c r="J49" s="77"/>
      <c r="K49" s="13"/>
      <c r="L49" s="13">
        <v>1715</v>
      </c>
      <c r="M49" s="13"/>
      <c r="N49" s="13"/>
      <c r="O49" s="82"/>
      <c r="P49" s="540">
        <f t="shared" si="8"/>
        <v>1715</v>
      </c>
      <c r="Q49" s="446"/>
      <c r="R49" s="13">
        <v>4321</v>
      </c>
      <c r="S49" s="82">
        <v>95</v>
      </c>
      <c r="T49" s="488"/>
      <c r="U49" s="43"/>
      <c r="V49" s="45">
        <v>6109</v>
      </c>
      <c r="W49" s="210"/>
      <c r="X49" s="209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34">J51+J52</f>
        <v>0</v>
      </c>
      <c r="K50" s="95">
        <f t="shared" si="34"/>
        <v>0</v>
      </c>
      <c r="L50" s="95">
        <f t="shared" si="34"/>
        <v>0</v>
      </c>
      <c r="M50" s="95">
        <f t="shared" si="34"/>
        <v>0</v>
      </c>
      <c r="N50" s="95">
        <f t="shared" si="34"/>
        <v>0</v>
      </c>
      <c r="O50" s="98">
        <f t="shared" ref="O50" si="35">O51+O52</f>
        <v>0</v>
      </c>
      <c r="P50" s="539">
        <f t="shared" si="8"/>
        <v>0</v>
      </c>
      <c r="Q50" s="445">
        <f t="shared" si="34"/>
        <v>0</v>
      </c>
      <c r="R50" s="95">
        <f t="shared" si="34"/>
        <v>0</v>
      </c>
      <c r="S50" s="98">
        <f t="shared" si="34"/>
        <v>0</v>
      </c>
      <c r="T50" s="489">
        <f t="shared" si="34"/>
        <v>0</v>
      </c>
      <c r="U50" s="97">
        <f t="shared" si="34"/>
        <v>0</v>
      </c>
      <c r="V50" s="99">
        <f t="shared" si="34"/>
        <v>0</v>
      </c>
      <c r="W50" s="210"/>
      <c r="X50" s="209"/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/>
      <c r="G51" s="400"/>
      <c r="H51" s="576"/>
      <c r="I51" s="463">
        <f t="shared" ref="I51:I52" si="36">SUM(J51:V51)</f>
        <v>0</v>
      </c>
      <c r="J51" s="77"/>
      <c r="K51" s="13"/>
      <c r="L51" s="13"/>
      <c r="M51" s="13"/>
      <c r="N51" s="13"/>
      <c r="O51" s="82"/>
      <c r="P51" s="540">
        <f t="shared" si="8"/>
        <v>0</v>
      </c>
      <c r="Q51" s="446"/>
      <c r="R51" s="13"/>
      <c r="S51" s="82"/>
      <c r="T51" s="488"/>
      <c r="U51" s="43"/>
      <c r="V51" s="45"/>
      <c r="W51" s="210"/>
      <c r="X51" s="209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/>
      <c r="G52" s="400"/>
      <c r="H52" s="576"/>
      <c r="I52" s="463">
        <f t="shared" si="36"/>
        <v>0</v>
      </c>
      <c r="J52" s="77"/>
      <c r="K52" s="13"/>
      <c r="L52" s="13"/>
      <c r="M52" s="13"/>
      <c r="N52" s="13"/>
      <c r="O52" s="82"/>
      <c r="P52" s="540">
        <f t="shared" si="8"/>
        <v>0</v>
      </c>
      <c r="Q52" s="446"/>
      <c r="R52" s="13"/>
      <c r="S52" s="82"/>
      <c r="T52" s="488"/>
      <c r="U52" s="43"/>
      <c r="V52" s="45"/>
      <c r="W52" s="210"/>
      <c r="X52" s="209"/>
    </row>
    <row r="53" spans="1:24">
      <c r="B53" s="92" t="s">
        <v>645</v>
      </c>
      <c r="C53" s="769" t="s">
        <v>197</v>
      </c>
      <c r="D53" s="770"/>
      <c r="E53" s="770"/>
      <c r="F53" s="399">
        <f t="shared" ref="F53:V53" si="37">F54+F55+F56+F57+F58</f>
        <v>184340</v>
      </c>
      <c r="G53" s="399">
        <f t="shared" ref="G53:H53" si="38">G54+G55+G56+G57+G58</f>
        <v>184334</v>
      </c>
      <c r="H53" s="575">
        <f t="shared" si="38"/>
        <v>184334</v>
      </c>
      <c r="I53" s="462">
        <f t="shared" si="37"/>
        <v>183510</v>
      </c>
      <c r="J53" s="94">
        <f t="shared" si="37"/>
        <v>0</v>
      </c>
      <c r="K53" s="95">
        <f t="shared" si="37"/>
        <v>0</v>
      </c>
      <c r="L53" s="95">
        <f t="shared" si="37"/>
        <v>33313</v>
      </c>
      <c r="M53" s="95">
        <f t="shared" si="37"/>
        <v>0</v>
      </c>
      <c r="N53" s="95">
        <f t="shared" si="37"/>
        <v>0</v>
      </c>
      <c r="O53" s="98">
        <f t="shared" ref="O53" si="39">O54+O55+O56+O57+O58</f>
        <v>38405</v>
      </c>
      <c r="P53" s="539">
        <f t="shared" si="8"/>
        <v>71718</v>
      </c>
      <c r="Q53" s="445">
        <f t="shared" si="37"/>
        <v>0</v>
      </c>
      <c r="R53" s="95">
        <f t="shared" si="37"/>
        <v>0</v>
      </c>
      <c r="S53" s="98">
        <f t="shared" si="37"/>
        <v>39137</v>
      </c>
      <c r="T53" s="489">
        <f t="shared" si="37"/>
        <v>22423</v>
      </c>
      <c r="U53" s="97">
        <f t="shared" si="37"/>
        <v>22423</v>
      </c>
      <c r="V53" s="99">
        <f t="shared" si="37"/>
        <v>27809</v>
      </c>
      <c r="W53" s="210"/>
      <c r="X53" s="209"/>
    </row>
    <row r="54" spans="1:24" s="41" customForma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v>183840</v>
      </c>
      <c r="G54" s="400">
        <v>183834</v>
      </c>
      <c r="H54" s="576">
        <v>183834</v>
      </c>
      <c r="I54" s="463">
        <f t="shared" ref="I54:I58" si="40">SUM(P54:V54)</f>
        <v>183010</v>
      </c>
      <c r="J54" s="77"/>
      <c r="K54" s="13"/>
      <c r="L54" s="13">
        <v>33313</v>
      </c>
      <c r="M54" s="13"/>
      <c r="N54" s="13"/>
      <c r="O54" s="82">
        <v>38405</v>
      </c>
      <c r="P54" s="540">
        <f t="shared" si="8"/>
        <v>71718</v>
      </c>
      <c r="Q54" s="446"/>
      <c r="R54" s="13"/>
      <c r="S54" s="82">
        <v>39137</v>
      </c>
      <c r="T54" s="488">
        <v>22423</v>
      </c>
      <c r="U54" s="43">
        <v>22423</v>
      </c>
      <c r="V54" s="45">
        <f>28133-824</f>
        <v>27309</v>
      </c>
      <c r="W54" s="210"/>
      <c r="X54" s="209"/>
    </row>
    <row r="55" spans="1:24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/>
      <c r="G55" s="400">
        <v>0</v>
      </c>
      <c r="H55" s="576">
        <v>0</v>
      </c>
      <c r="I55" s="463">
        <f t="shared" si="40"/>
        <v>0</v>
      </c>
      <c r="J55" s="77"/>
      <c r="K55" s="13"/>
      <c r="L55" s="13"/>
      <c r="M55" s="13"/>
      <c r="N55" s="13"/>
      <c r="O55" s="82"/>
      <c r="P55" s="540">
        <f t="shared" si="8"/>
        <v>0</v>
      </c>
      <c r="Q55" s="446"/>
      <c r="R55" s="13"/>
      <c r="S55" s="82"/>
      <c r="T55" s="488"/>
      <c r="U55" s="43"/>
      <c r="V55" s="45"/>
      <c r="W55" s="210"/>
      <c r="X55" s="209"/>
    </row>
    <row r="56" spans="1:24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/>
      <c r="G56" s="400">
        <v>0</v>
      </c>
      <c r="H56" s="576">
        <v>0</v>
      </c>
      <c r="I56" s="463">
        <f t="shared" si="40"/>
        <v>0</v>
      </c>
      <c r="J56" s="77"/>
      <c r="K56" s="13"/>
      <c r="L56" s="13"/>
      <c r="M56" s="13"/>
      <c r="N56" s="13"/>
      <c r="O56" s="82"/>
      <c r="P56" s="540">
        <f t="shared" si="8"/>
        <v>0</v>
      </c>
      <c r="Q56" s="446"/>
      <c r="R56" s="13"/>
      <c r="S56" s="82"/>
      <c r="T56" s="488"/>
      <c r="U56" s="43"/>
      <c r="V56" s="45"/>
      <c r="W56" s="210"/>
      <c r="X56" s="209"/>
    </row>
    <row r="57" spans="1:24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/>
      <c r="G57" s="400">
        <v>0</v>
      </c>
      <c r="H57" s="576">
        <v>0</v>
      </c>
      <c r="I57" s="463">
        <f t="shared" si="40"/>
        <v>0</v>
      </c>
      <c r="J57" s="77"/>
      <c r="K57" s="13"/>
      <c r="L57" s="13"/>
      <c r="M57" s="13"/>
      <c r="N57" s="13"/>
      <c r="O57" s="82"/>
      <c r="P57" s="540">
        <f t="shared" si="8"/>
        <v>0</v>
      </c>
      <c r="Q57" s="446"/>
      <c r="R57" s="13"/>
      <c r="S57" s="82"/>
      <c r="T57" s="488"/>
      <c r="U57" s="43"/>
      <c r="V57" s="45"/>
      <c r="W57" s="210"/>
      <c r="X57" s="209"/>
    </row>
    <row r="58" spans="1:24" s="41" customFormat="1" ht="15.75" thickBot="1">
      <c r="A58" s="127" t="s">
        <v>205</v>
      </c>
      <c r="B58" s="53" t="s">
        <v>650</v>
      </c>
      <c r="C58" s="799" t="s">
        <v>206</v>
      </c>
      <c r="D58" s="800"/>
      <c r="E58" s="800"/>
      <c r="F58" s="400">
        <v>500</v>
      </c>
      <c r="G58" s="400">
        <v>500</v>
      </c>
      <c r="H58" s="576">
        <v>500</v>
      </c>
      <c r="I58" s="463">
        <f t="shared" si="40"/>
        <v>500</v>
      </c>
      <c r="J58" s="77"/>
      <c r="K58" s="13"/>
      <c r="L58" s="13"/>
      <c r="M58" s="13"/>
      <c r="N58" s="13"/>
      <c r="O58" s="82"/>
      <c r="P58" s="540">
        <f t="shared" si="8"/>
        <v>0</v>
      </c>
      <c r="Q58" s="446"/>
      <c r="R58" s="13"/>
      <c r="S58" s="82"/>
      <c r="T58" s="488"/>
      <c r="U58" s="43"/>
      <c r="V58" s="45">
        <v>500</v>
      </c>
      <c r="W58" s="210"/>
      <c r="X58" s="209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41">J60+J61+J62+J63+J64+J65+J66+J70</f>
        <v>0</v>
      </c>
      <c r="K59" s="87">
        <f t="shared" si="41"/>
        <v>0</v>
      </c>
      <c r="L59" s="87">
        <f t="shared" si="41"/>
        <v>0</v>
      </c>
      <c r="M59" s="87">
        <f t="shared" si="41"/>
        <v>0</v>
      </c>
      <c r="N59" s="87">
        <f t="shared" si="41"/>
        <v>0</v>
      </c>
      <c r="O59" s="90">
        <f t="shared" ref="O59" si="42">O60+O61+O62+O63+O64+O65+O66+O70</f>
        <v>0</v>
      </c>
      <c r="P59" s="536">
        <f t="shared" si="8"/>
        <v>0</v>
      </c>
      <c r="Q59" s="442">
        <f t="shared" si="41"/>
        <v>0</v>
      </c>
      <c r="R59" s="87">
        <f t="shared" si="41"/>
        <v>0</v>
      </c>
      <c r="S59" s="90">
        <f t="shared" si="41"/>
        <v>0</v>
      </c>
      <c r="T59" s="486">
        <f t="shared" si="41"/>
        <v>0</v>
      </c>
      <c r="U59" s="89">
        <f t="shared" si="41"/>
        <v>0</v>
      </c>
      <c r="V59" s="91">
        <f t="shared" si="41"/>
        <v>0</v>
      </c>
    </row>
    <row r="60" spans="1:24" s="18" customFormat="1" ht="15.75" hidden="1" thickBot="1">
      <c r="A60" s="127" t="s">
        <v>872</v>
      </c>
      <c r="B60" s="116" t="s">
        <v>873</v>
      </c>
      <c r="C60" s="801" t="s">
        <v>874</v>
      </c>
      <c r="D60" s="802"/>
      <c r="E60" s="802"/>
      <c r="F60" s="397"/>
      <c r="G60" s="397"/>
      <c r="H60" s="573"/>
      <c r="I60" s="460">
        <f t="shared" ref="I60:I65" si="43">SUM(J60:V60)</f>
        <v>0</v>
      </c>
      <c r="J60" s="94"/>
      <c r="K60" s="95"/>
      <c r="L60" s="95"/>
      <c r="M60" s="95"/>
      <c r="N60" s="95"/>
      <c r="O60" s="98"/>
      <c r="P60" s="539">
        <f t="shared" si="8"/>
        <v>0</v>
      </c>
      <c r="Q60" s="445"/>
      <c r="R60" s="95"/>
      <c r="S60" s="98"/>
      <c r="T60" s="489"/>
      <c r="U60" s="97"/>
      <c r="V60" s="99"/>
    </row>
    <row r="61" spans="1:24" s="18" customFormat="1" ht="15.75" hidden="1" thickBot="1">
      <c r="A61" s="127" t="s">
        <v>209</v>
      </c>
      <c r="B61" s="116" t="s">
        <v>651</v>
      </c>
      <c r="C61" s="801" t="s">
        <v>210</v>
      </c>
      <c r="D61" s="802"/>
      <c r="E61" s="802"/>
      <c r="F61" s="397"/>
      <c r="G61" s="397"/>
      <c r="H61" s="573"/>
      <c r="I61" s="460">
        <f t="shared" si="43"/>
        <v>0</v>
      </c>
      <c r="J61" s="94"/>
      <c r="K61" s="95"/>
      <c r="L61" s="95"/>
      <c r="M61" s="95"/>
      <c r="N61" s="95"/>
      <c r="O61" s="98"/>
      <c r="P61" s="539">
        <f t="shared" si="8"/>
        <v>0</v>
      </c>
      <c r="Q61" s="445"/>
      <c r="R61" s="95"/>
      <c r="S61" s="98"/>
      <c r="T61" s="489"/>
      <c r="U61" s="97"/>
      <c r="V61" s="99"/>
    </row>
    <row r="62" spans="1:24" s="18" customFormat="1" ht="15.75" hidden="1" thickBot="1">
      <c r="A62" s="127" t="s">
        <v>211</v>
      </c>
      <c r="B62" s="92" t="s">
        <v>652</v>
      </c>
      <c r="C62" s="769" t="s">
        <v>352</v>
      </c>
      <c r="D62" s="770"/>
      <c r="E62" s="770"/>
      <c r="F62" s="399"/>
      <c r="G62" s="399"/>
      <c r="H62" s="575"/>
      <c r="I62" s="462">
        <f t="shared" si="43"/>
        <v>0</v>
      </c>
      <c r="J62" s="94"/>
      <c r="K62" s="95"/>
      <c r="L62" s="95"/>
      <c r="M62" s="95"/>
      <c r="N62" s="95"/>
      <c r="O62" s="98"/>
      <c r="P62" s="539">
        <f t="shared" si="8"/>
        <v>0</v>
      </c>
      <c r="Q62" s="445"/>
      <c r="R62" s="95"/>
      <c r="S62" s="98"/>
      <c r="T62" s="489"/>
      <c r="U62" s="97"/>
      <c r="V62" s="99"/>
    </row>
    <row r="63" spans="1:24" s="18" customFormat="1" ht="15.75" hidden="1" thickBot="1">
      <c r="A63" s="127" t="s">
        <v>212</v>
      </c>
      <c r="B63" s="116" t="s">
        <v>653</v>
      </c>
      <c r="C63" s="769" t="s">
        <v>875</v>
      </c>
      <c r="D63" s="770"/>
      <c r="E63" s="770"/>
      <c r="F63" s="399"/>
      <c r="G63" s="399"/>
      <c r="H63" s="575"/>
      <c r="I63" s="462">
        <f t="shared" si="43"/>
        <v>0</v>
      </c>
      <c r="J63" s="94"/>
      <c r="K63" s="95"/>
      <c r="L63" s="95"/>
      <c r="M63" s="95"/>
      <c r="N63" s="95"/>
      <c r="O63" s="98"/>
      <c r="P63" s="539">
        <f t="shared" si="8"/>
        <v>0</v>
      </c>
      <c r="Q63" s="445"/>
      <c r="R63" s="95"/>
      <c r="S63" s="98"/>
      <c r="T63" s="489"/>
      <c r="U63" s="97"/>
      <c r="V63" s="99"/>
    </row>
    <row r="64" spans="1:24" s="18" customFormat="1" ht="15.75" hidden="1" thickBot="1">
      <c r="A64" s="127" t="s">
        <v>213</v>
      </c>
      <c r="B64" s="92" t="s">
        <v>654</v>
      </c>
      <c r="C64" s="769" t="s">
        <v>876</v>
      </c>
      <c r="D64" s="770"/>
      <c r="E64" s="770"/>
      <c r="F64" s="399"/>
      <c r="G64" s="399"/>
      <c r="H64" s="575"/>
      <c r="I64" s="462">
        <f t="shared" si="43"/>
        <v>0</v>
      </c>
      <c r="J64" s="94"/>
      <c r="K64" s="95"/>
      <c r="L64" s="95"/>
      <c r="M64" s="95"/>
      <c r="N64" s="95"/>
      <c r="O64" s="98"/>
      <c r="P64" s="539">
        <f t="shared" si="8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>
      <c r="A65" s="127" t="s">
        <v>214</v>
      </c>
      <c r="B65" s="116" t="s">
        <v>655</v>
      </c>
      <c r="C65" s="769" t="s">
        <v>215</v>
      </c>
      <c r="D65" s="770"/>
      <c r="E65" s="770"/>
      <c r="F65" s="399"/>
      <c r="G65" s="399"/>
      <c r="H65" s="575"/>
      <c r="I65" s="462">
        <f t="shared" si="43"/>
        <v>0</v>
      </c>
      <c r="J65" s="94"/>
      <c r="K65" s="95"/>
      <c r="L65" s="95"/>
      <c r="M65" s="95"/>
      <c r="N65" s="95"/>
      <c r="O65" s="98"/>
      <c r="P65" s="539">
        <f t="shared" si="8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44">J67+J68+J69</f>
        <v>0</v>
      </c>
      <c r="K66" s="95">
        <f t="shared" si="44"/>
        <v>0</v>
      </c>
      <c r="L66" s="95">
        <f t="shared" si="44"/>
        <v>0</v>
      </c>
      <c r="M66" s="95">
        <f t="shared" si="44"/>
        <v>0</v>
      </c>
      <c r="N66" s="95">
        <f t="shared" si="44"/>
        <v>0</v>
      </c>
      <c r="O66" s="98">
        <f t="shared" ref="O66" si="45">O67+O68+O69</f>
        <v>0</v>
      </c>
      <c r="P66" s="539">
        <f t="shared" si="8"/>
        <v>0</v>
      </c>
      <c r="Q66" s="445">
        <f t="shared" si="44"/>
        <v>0</v>
      </c>
      <c r="R66" s="95">
        <f t="shared" si="44"/>
        <v>0</v>
      </c>
      <c r="S66" s="98">
        <f t="shared" si="44"/>
        <v>0</v>
      </c>
      <c r="T66" s="489">
        <f t="shared" si="44"/>
        <v>0</v>
      </c>
      <c r="U66" s="97">
        <f t="shared" si="44"/>
        <v>0</v>
      </c>
      <c r="V66" s="99">
        <f t="shared" si="44"/>
        <v>0</v>
      </c>
    </row>
    <row r="67" spans="1:23" ht="15.75" hidden="1" thickBot="1">
      <c r="B67" s="55"/>
      <c r="C67" s="2"/>
      <c r="D67" s="764" t="s">
        <v>343</v>
      </c>
      <c r="E67" s="764"/>
      <c r="F67" s="406"/>
      <c r="G67" s="406"/>
      <c r="H67" s="582"/>
      <c r="I67" s="471">
        <f t="shared" ref="I67:I69" si="46">SUM(J67:V67)</f>
        <v>0</v>
      </c>
      <c r="J67" s="75"/>
      <c r="K67" s="1"/>
      <c r="L67" s="1"/>
      <c r="M67" s="1"/>
      <c r="N67" s="1"/>
      <c r="O67" s="81"/>
      <c r="P67" s="541">
        <f t="shared" si="8"/>
        <v>0</v>
      </c>
      <c r="Q67" s="447"/>
      <c r="R67" s="1"/>
      <c r="S67" s="81"/>
      <c r="T67" s="490"/>
      <c r="U67" s="42"/>
      <c r="V67" s="44"/>
      <c r="W67" s="21"/>
    </row>
    <row r="68" spans="1:23" ht="15.75" hidden="1" thickBot="1">
      <c r="B68" s="55"/>
      <c r="C68" s="2"/>
      <c r="D68" s="764" t="s">
        <v>344</v>
      </c>
      <c r="E68" s="764"/>
      <c r="F68" s="406"/>
      <c r="G68" s="406"/>
      <c r="H68" s="582"/>
      <c r="I68" s="471">
        <f t="shared" si="46"/>
        <v>0</v>
      </c>
      <c r="J68" s="75"/>
      <c r="K68" s="1"/>
      <c r="L68" s="1"/>
      <c r="M68" s="1"/>
      <c r="N68" s="1"/>
      <c r="O68" s="81"/>
      <c r="P68" s="541">
        <f t="shared" si="8"/>
        <v>0</v>
      </c>
      <c r="Q68" s="447"/>
      <c r="R68" s="1"/>
      <c r="S68" s="81"/>
      <c r="T68" s="490"/>
      <c r="U68" s="42"/>
      <c r="V68" s="44"/>
    </row>
    <row r="69" spans="1:23" ht="15.75" hidden="1" thickBot="1">
      <c r="B69" s="55"/>
      <c r="C69" s="2"/>
      <c r="D69" s="764" t="s">
        <v>345</v>
      </c>
      <c r="E69" s="764"/>
      <c r="F69" s="406"/>
      <c r="G69" s="406"/>
      <c r="H69" s="582"/>
      <c r="I69" s="471">
        <f t="shared" si="46"/>
        <v>0</v>
      </c>
      <c r="J69" s="75"/>
      <c r="K69" s="1"/>
      <c r="L69" s="1"/>
      <c r="M69" s="1"/>
      <c r="N69" s="1"/>
      <c r="O69" s="81"/>
      <c r="P69" s="541">
        <f t="shared" si="8"/>
        <v>0</v>
      </c>
      <c r="Q69" s="447"/>
      <c r="R69" s="1"/>
      <c r="S69" s="81"/>
      <c r="T69" s="490"/>
      <c r="U69" s="42"/>
      <c r="V69" s="44"/>
    </row>
    <row r="70" spans="1:23" s="18" customFormat="1" ht="15.75" hidden="1" thickBot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47">J71+J72+J73+J74</f>
        <v>0</v>
      </c>
      <c r="K70" s="95">
        <f t="shared" si="47"/>
        <v>0</v>
      </c>
      <c r="L70" s="95">
        <f t="shared" si="47"/>
        <v>0</v>
      </c>
      <c r="M70" s="95">
        <f t="shared" si="47"/>
        <v>0</v>
      </c>
      <c r="N70" s="95">
        <f t="shared" si="47"/>
        <v>0</v>
      </c>
      <c r="O70" s="98">
        <f t="shared" ref="O70" si="48">O71+O72+O73+O74</f>
        <v>0</v>
      </c>
      <c r="P70" s="539">
        <f t="shared" si="8"/>
        <v>0</v>
      </c>
      <c r="Q70" s="445">
        <f t="shared" si="47"/>
        <v>0</v>
      </c>
      <c r="R70" s="95">
        <f t="shared" si="47"/>
        <v>0</v>
      </c>
      <c r="S70" s="98">
        <f t="shared" si="47"/>
        <v>0</v>
      </c>
      <c r="T70" s="489">
        <f t="shared" si="47"/>
        <v>0</v>
      </c>
      <c r="U70" s="97">
        <f t="shared" si="47"/>
        <v>0</v>
      </c>
      <c r="V70" s="99">
        <f t="shared" si="47"/>
        <v>0</v>
      </c>
    </row>
    <row r="71" spans="1:23" ht="15.75" hidden="1" thickBot="1">
      <c r="B71" s="55"/>
      <c r="C71" s="2"/>
      <c r="D71" s="764" t="s">
        <v>835</v>
      </c>
      <c r="E71" s="764"/>
      <c r="F71" s="406"/>
      <c r="G71" s="406"/>
      <c r="H71" s="582"/>
      <c r="I71" s="471">
        <f t="shared" ref="I71:I74" si="49">SUM(J71:V71)</f>
        <v>0</v>
      </c>
      <c r="J71" s="75"/>
      <c r="K71" s="1"/>
      <c r="L71" s="1"/>
      <c r="M71" s="1"/>
      <c r="N71" s="1"/>
      <c r="O71" s="81"/>
      <c r="P71" s="541">
        <f t="shared" si="8"/>
        <v>0</v>
      </c>
      <c r="Q71" s="447"/>
      <c r="R71" s="1"/>
      <c r="S71" s="81"/>
      <c r="T71" s="490"/>
      <c r="U71" s="42"/>
      <c r="V71" s="44"/>
    </row>
    <row r="72" spans="1:23" ht="15.75" hidden="1" thickBot="1">
      <c r="B72" s="55"/>
      <c r="C72" s="2"/>
      <c r="D72" s="764" t="s">
        <v>346</v>
      </c>
      <c r="E72" s="764"/>
      <c r="F72" s="406"/>
      <c r="G72" s="406"/>
      <c r="H72" s="582"/>
      <c r="I72" s="471">
        <f t="shared" si="49"/>
        <v>0</v>
      </c>
      <c r="J72" s="75"/>
      <c r="K72" s="1"/>
      <c r="L72" s="1"/>
      <c r="M72" s="1"/>
      <c r="N72" s="1"/>
      <c r="O72" s="81"/>
      <c r="P72" s="541">
        <f t="shared" ref="P72:P135" si="50">SUM(J72:O72)</f>
        <v>0</v>
      </c>
      <c r="Q72" s="447"/>
      <c r="R72" s="1"/>
      <c r="S72" s="81"/>
      <c r="T72" s="490"/>
      <c r="U72" s="42"/>
      <c r="V72" s="44"/>
    </row>
    <row r="73" spans="1:23" ht="15.75" hidden="1" thickBot="1">
      <c r="B73" s="55"/>
      <c r="C73" s="2"/>
      <c r="D73" s="764" t="s">
        <v>836</v>
      </c>
      <c r="E73" s="764"/>
      <c r="F73" s="406"/>
      <c r="G73" s="406"/>
      <c r="H73" s="582"/>
      <c r="I73" s="471">
        <f t="shared" si="49"/>
        <v>0</v>
      </c>
      <c r="J73" s="75"/>
      <c r="K73" s="1"/>
      <c r="L73" s="1"/>
      <c r="M73" s="1"/>
      <c r="N73" s="1"/>
      <c r="O73" s="81"/>
      <c r="P73" s="541">
        <f t="shared" si="50"/>
        <v>0</v>
      </c>
      <c r="Q73" s="447"/>
      <c r="R73" s="1"/>
      <c r="S73" s="81"/>
      <c r="T73" s="490"/>
      <c r="U73" s="42"/>
      <c r="V73" s="44"/>
    </row>
    <row r="74" spans="1:23" ht="15.75" hidden="1" thickBot="1">
      <c r="B74" s="55"/>
      <c r="C74" s="2"/>
      <c r="D74" s="764" t="s">
        <v>834</v>
      </c>
      <c r="E74" s="764"/>
      <c r="F74" s="406"/>
      <c r="G74" s="406"/>
      <c r="H74" s="582"/>
      <c r="I74" s="471">
        <f t="shared" si="49"/>
        <v>0</v>
      </c>
      <c r="J74" s="75"/>
      <c r="K74" s="1"/>
      <c r="L74" s="1"/>
      <c r="M74" s="1"/>
      <c r="N74" s="1"/>
      <c r="O74" s="81"/>
      <c r="P74" s="541">
        <f t="shared" si="50"/>
        <v>0</v>
      </c>
      <c r="Q74" s="447"/>
      <c r="R74" s="1"/>
      <c r="S74" s="81"/>
      <c r="T74" s="490"/>
      <c r="U74" s="42"/>
      <c r="V74" s="44"/>
    </row>
    <row r="75" spans="1:23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51">J76+J79+J83+J84+J95+J106+J117+J120+J132+J133+J134+J135+J146</f>
        <v>0</v>
      </c>
      <c r="K75" s="87">
        <f t="shared" si="51"/>
        <v>0</v>
      </c>
      <c r="L75" s="87">
        <f t="shared" si="51"/>
        <v>0</v>
      </c>
      <c r="M75" s="87">
        <f t="shared" si="51"/>
        <v>0</v>
      </c>
      <c r="N75" s="87">
        <f t="shared" si="51"/>
        <v>0</v>
      </c>
      <c r="O75" s="90">
        <f t="shared" ref="O75" si="52">O76+O79+O83+O84+O95+O106+O117+O120+O132+O133+O134+O135+O146</f>
        <v>0</v>
      </c>
      <c r="P75" s="536">
        <f t="shared" si="50"/>
        <v>0</v>
      </c>
      <c r="Q75" s="442">
        <f t="shared" si="51"/>
        <v>0</v>
      </c>
      <c r="R75" s="87">
        <f t="shared" si="51"/>
        <v>0</v>
      </c>
      <c r="S75" s="90">
        <f t="shared" si="51"/>
        <v>0</v>
      </c>
      <c r="T75" s="486">
        <f t="shared" si="51"/>
        <v>0</v>
      </c>
      <c r="U75" s="89">
        <f t="shared" si="51"/>
        <v>0</v>
      </c>
      <c r="V75" s="91">
        <f t="shared" si="51"/>
        <v>0</v>
      </c>
    </row>
    <row r="76" spans="1:23" s="41" customFormat="1" ht="15.75" hidden="1" thickBot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53">J77+J78</f>
        <v>0</v>
      </c>
      <c r="K76" s="133">
        <f t="shared" si="53"/>
        <v>0</v>
      </c>
      <c r="L76" s="133">
        <f t="shared" si="53"/>
        <v>0</v>
      </c>
      <c r="M76" s="133">
        <f t="shared" si="53"/>
        <v>0</v>
      </c>
      <c r="N76" s="133">
        <f t="shared" si="53"/>
        <v>0</v>
      </c>
      <c r="O76" s="134">
        <f t="shared" ref="O76" si="54">O77+O78</f>
        <v>0</v>
      </c>
      <c r="P76" s="542">
        <f t="shared" si="50"/>
        <v>0</v>
      </c>
      <c r="Q76" s="448">
        <f t="shared" si="53"/>
        <v>0</v>
      </c>
      <c r="R76" s="133">
        <f t="shared" si="53"/>
        <v>0</v>
      </c>
      <c r="S76" s="134">
        <f t="shared" si="53"/>
        <v>0</v>
      </c>
      <c r="T76" s="558">
        <f t="shared" si="53"/>
        <v>0</v>
      </c>
      <c r="U76" s="132">
        <f t="shared" si="53"/>
        <v>0</v>
      </c>
      <c r="V76" s="135">
        <f t="shared" si="53"/>
        <v>0</v>
      </c>
    </row>
    <row r="77" spans="1:23" ht="15.75" hidden="1" thickBot="1">
      <c r="B77" s="55"/>
      <c r="C77" s="2"/>
      <c r="D77" s="764" t="s">
        <v>347</v>
      </c>
      <c r="E77" s="764"/>
      <c r="F77" s="406"/>
      <c r="G77" s="406"/>
      <c r="H77" s="582"/>
      <c r="I77" s="471">
        <f t="shared" ref="I77:I78" si="55">SUM(J77:V77)</f>
        <v>0</v>
      </c>
      <c r="J77" s="75"/>
      <c r="K77" s="1"/>
      <c r="L77" s="1"/>
      <c r="M77" s="1"/>
      <c r="N77" s="1"/>
      <c r="O77" s="81"/>
      <c r="P77" s="541">
        <f t="shared" si="50"/>
        <v>0</v>
      </c>
      <c r="Q77" s="447"/>
      <c r="R77" s="1"/>
      <c r="S77" s="81"/>
      <c r="T77" s="490"/>
      <c r="U77" s="42"/>
      <c r="V77" s="44"/>
    </row>
    <row r="78" spans="1:23" ht="15.75" hidden="1" thickBot="1">
      <c r="B78" s="55"/>
      <c r="C78" s="2"/>
      <c r="D78" s="764" t="s">
        <v>348</v>
      </c>
      <c r="E78" s="764"/>
      <c r="F78" s="406"/>
      <c r="G78" s="406"/>
      <c r="H78" s="582"/>
      <c r="I78" s="471">
        <f t="shared" si="55"/>
        <v>0</v>
      </c>
      <c r="J78" s="75"/>
      <c r="K78" s="1"/>
      <c r="L78" s="1"/>
      <c r="M78" s="1"/>
      <c r="N78" s="1"/>
      <c r="O78" s="81"/>
      <c r="P78" s="541">
        <f t="shared" si="50"/>
        <v>0</v>
      </c>
      <c r="Q78" s="447"/>
      <c r="R78" s="1"/>
      <c r="S78" s="81"/>
      <c r="T78" s="490"/>
      <c r="U78" s="42"/>
      <c r="V78" s="44"/>
    </row>
    <row r="79" spans="1:23" ht="15.75" hidden="1" thickBot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56">J80+J81+J82</f>
        <v>0</v>
      </c>
      <c r="K79" s="133">
        <f t="shared" si="56"/>
        <v>0</v>
      </c>
      <c r="L79" s="133">
        <f t="shared" si="56"/>
        <v>0</v>
      </c>
      <c r="M79" s="133">
        <f t="shared" si="56"/>
        <v>0</v>
      </c>
      <c r="N79" s="133">
        <f t="shared" si="56"/>
        <v>0</v>
      </c>
      <c r="O79" s="134">
        <f t="shared" ref="O79" si="57">O80+O81+O82</f>
        <v>0</v>
      </c>
      <c r="P79" s="542">
        <f t="shared" si="50"/>
        <v>0</v>
      </c>
      <c r="Q79" s="448">
        <f t="shared" si="56"/>
        <v>0</v>
      </c>
      <c r="R79" s="133">
        <f t="shared" si="56"/>
        <v>0</v>
      </c>
      <c r="S79" s="134">
        <f t="shared" si="56"/>
        <v>0</v>
      </c>
      <c r="T79" s="558">
        <f t="shared" si="56"/>
        <v>0</v>
      </c>
      <c r="U79" s="132">
        <f t="shared" si="56"/>
        <v>0</v>
      </c>
      <c r="V79" s="135">
        <f t="shared" si="56"/>
        <v>0</v>
      </c>
    </row>
    <row r="80" spans="1:23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/>
      <c r="H80" s="574"/>
      <c r="I80" s="461">
        <f t="shared" ref="I80:I83" si="58">SUM(J80:V80)</f>
        <v>0</v>
      </c>
      <c r="J80" s="199"/>
      <c r="K80" s="193"/>
      <c r="L80" s="193"/>
      <c r="M80" s="193"/>
      <c r="N80" s="193"/>
      <c r="O80" s="194"/>
      <c r="P80" s="538">
        <f t="shared" si="50"/>
        <v>0</v>
      </c>
      <c r="Q80" s="444"/>
      <c r="R80" s="193"/>
      <c r="S80" s="194"/>
      <c r="T80" s="492"/>
      <c r="U80" s="192"/>
      <c r="V80" s="195"/>
    </row>
    <row r="81" spans="1:22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/>
      <c r="H81" s="574"/>
      <c r="I81" s="461">
        <f t="shared" si="58"/>
        <v>0</v>
      </c>
      <c r="J81" s="199"/>
      <c r="K81" s="193"/>
      <c r="L81" s="193"/>
      <c r="M81" s="193"/>
      <c r="N81" s="193"/>
      <c r="O81" s="194"/>
      <c r="P81" s="538">
        <f t="shared" si="50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/>
      <c r="H82" s="574"/>
      <c r="I82" s="461">
        <f t="shared" si="58"/>
        <v>0</v>
      </c>
      <c r="J82" s="199"/>
      <c r="K82" s="193"/>
      <c r="L82" s="193"/>
      <c r="M82" s="193"/>
      <c r="N82" s="193"/>
      <c r="O82" s="194"/>
      <c r="P82" s="538">
        <f t="shared" si="50"/>
        <v>0</v>
      </c>
      <c r="Q82" s="444"/>
      <c r="R82" s="193"/>
      <c r="S82" s="194"/>
      <c r="T82" s="492"/>
      <c r="U82" s="192"/>
      <c r="V82" s="195"/>
    </row>
    <row r="83" spans="1:22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/>
      <c r="G83" s="408"/>
      <c r="H83" s="584"/>
      <c r="I83" s="473">
        <f t="shared" si="58"/>
        <v>0</v>
      </c>
      <c r="J83" s="110"/>
      <c r="K83" s="111"/>
      <c r="L83" s="111"/>
      <c r="M83" s="111"/>
      <c r="N83" s="111"/>
      <c r="O83" s="114"/>
      <c r="P83" s="543">
        <f t="shared" si="50"/>
        <v>0</v>
      </c>
      <c r="Q83" s="449"/>
      <c r="R83" s="111"/>
      <c r="S83" s="114"/>
      <c r="T83" s="491"/>
      <c r="U83" s="113"/>
      <c r="V83" s="115"/>
    </row>
    <row r="84" spans="1:22" s="41" customFormat="1" ht="15.75" hidden="1" thickBot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59">J85+J86+J87+J88+J89+J90+J91+J92+J93+J94</f>
        <v>0</v>
      </c>
      <c r="K84" s="111">
        <f t="shared" si="59"/>
        <v>0</v>
      </c>
      <c r="L84" s="111">
        <f t="shared" si="59"/>
        <v>0</v>
      </c>
      <c r="M84" s="111">
        <f t="shared" si="59"/>
        <v>0</v>
      </c>
      <c r="N84" s="111">
        <f t="shared" si="59"/>
        <v>0</v>
      </c>
      <c r="O84" s="114">
        <f t="shared" ref="O84" si="60">O85+O86+O87+O88+O89+O90+O91+O92+O93+O94</f>
        <v>0</v>
      </c>
      <c r="P84" s="543">
        <f t="shared" si="50"/>
        <v>0</v>
      </c>
      <c r="Q84" s="449">
        <f t="shared" si="59"/>
        <v>0</v>
      </c>
      <c r="R84" s="111">
        <f t="shared" si="59"/>
        <v>0</v>
      </c>
      <c r="S84" s="114">
        <f t="shared" si="59"/>
        <v>0</v>
      </c>
      <c r="T84" s="491">
        <f t="shared" si="59"/>
        <v>0</v>
      </c>
      <c r="U84" s="113">
        <f t="shared" si="59"/>
        <v>0</v>
      </c>
      <c r="V84" s="115">
        <f t="shared" si="59"/>
        <v>0</v>
      </c>
    </row>
    <row r="85" spans="1:22" ht="15.75" hidden="1" thickBot="1">
      <c r="B85" s="55"/>
      <c r="C85" s="2"/>
      <c r="D85" s="764" t="s">
        <v>370</v>
      </c>
      <c r="E85" s="764"/>
      <c r="F85" s="406"/>
      <c r="G85" s="406"/>
      <c r="H85" s="582"/>
      <c r="I85" s="471">
        <f t="shared" ref="I85:I94" si="61">SUM(J85:V85)</f>
        <v>0</v>
      </c>
      <c r="J85" s="75"/>
      <c r="K85" s="1"/>
      <c r="L85" s="1"/>
      <c r="M85" s="1"/>
      <c r="N85" s="1"/>
      <c r="O85" s="81"/>
      <c r="P85" s="541">
        <f t="shared" si="50"/>
        <v>0</v>
      </c>
      <c r="Q85" s="447"/>
      <c r="R85" s="1"/>
      <c r="S85" s="81"/>
      <c r="T85" s="490"/>
      <c r="U85" s="42"/>
      <c r="V85" s="44"/>
    </row>
    <row r="86" spans="1:22" ht="15.75" hidden="1" thickBot="1">
      <c r="B86" s="55"/>
      <c r="C86" s="2"/>
      <c r="D86" s="764" t="s">
        <v>506</v>
      </c>
      <c r="E86" s="764"/>
      <c r="F86" s="406"/>
      <c r="G86" s="406"/>
      <c r="H86" s="582"/>
      <c r="I86" s="471">
        <f t="shared" si="61"/>
        <v>0</v>
      </c>
      <c r="J86" s="75"/>
      <c r="K86" s="1"/>
      <c r="L86" s="1"/>
      <c r="M86" s="1"/>
      <c r="N86" s="1"/>
      <c r="O86" s="81"/>
      <c r="P86" s="541">
        <f t="shared" si="50"/>
        <v>0</v>
      </c>
      <c r="Q86" s="447"/>
      <c r="R86" s="1"/>
      <c r="S86" s="81"/>
      <c r="T86" s="490"/>
      <c r="U86" s="42"/>
      <c r="V86" s="44"/>
    </row>
    <row r="87" spans="1:22" ht="15.75" hidden="1" thickBot="1">
      <c r="B87" s="55"/>
      <c r="C87" s="2"/>
      <c r="D87" s="764" t="s">
        <v>507</v>
      </c>
      <c r="E87" s="764"/>
      <c r="F87" s="406"/>
      <c r="G87" s="406"/>
      <c r="H87" s="582"/>
      <c r="I87" s="471">
        <f t="shared" si="61"/>
        <v>0</v>
      </c>
      <c r="J87" s="75"/>
      <c r="K87" s="1"/>
      <c r="L87" s="1"/>
      <c r="M87" s="1"/>
      <c r="N87" s="1"/>
      <c r="O87" s="81"/>
      <c r="P87" s="541">
        <f t="shared" si="50"/>
        <v>0</v>
      </c>
      <c r="Q87" s="447"/>
      <c r="R87" s="1"/>
      <c r="S87" s="81"/>
      <c r="T87" s="490"/>
      <c r="U87" s="42"/>
      <c r="V87" s="44"/>
    </row>
    <row r="88" spans="1:22" ht="15.75" hidden="1" thickBot="1">
      <c r="B88" s="55"/>
      <c r="C88" s="2"/>
      <c r="D88" s="764" t="s">
        <v>508</v>
      </c>
      <c r="E88" s="764"/>
      <c r="F88" s="406"/>
      <c r="G88" s="406"/>
      <c r="H88" s="582"/>
      <c r="I88" s="471">
        <f t="shared" si="61"/>
        <v>0</v>
      </c>
      <c r="J88" s="75"/>
      <c r="K88" s="1"/>
      <c r="L88" s="1"/>
      <c r="M88" s="1"/>
      <c r="N88" s="1"/>
      <c r="O88" s="81"/>
      <c r="P88" s="541">
        <f t="shared" si="50"/>
        <v>0</v>
      </c>
      <c r="Q88" s="447"/>
      <c r="R88" s="1"/>
      <c r="S88" s="81"/>
      <c r="T88" s="490"/>
      <c r="U88" s="42"/>
      <c r="V88" s="44"/>
    </row>
    <row r="89" spans="1:22" ht="15.75" hidden="1" thickBot="1">
      <c r="B89" s="55"/>
      <c r="C89" s="2"/>
      <c r="D89" s="764" t="s">
        <v>509</v>
      </c>
      <c r="E89" s="764"/>
      <c r="F89" s="406"/>
      <c r="G89" s="406"/>
      <c r="H89" s="582"/>
      <c r="I89" s="471">
        <f t="shared" si="61"/>
        <v>0</v>
      </c>
      <c r="J89" s="75"/>
      <c r="K89" s="1"/>
      <c r="L89" s="1"/>
      <c r="M89" s="1"/>
      <c r="N89" s="1"/>
      <c r="O89" s="81"/>
      <c r="P89" s="541">
        <f t="shared" si="50"/>
        <v>0</v>
      </c>
      <c r="Q89" s="447"/>
      <c r="R89" s="1"/>
      <c r="S89" s="81"/>
      <c r="T89" s="490"/>
      <c r="U89" s="42"/>
      <c r="V89" s="44"/>
    </row>
    <row r="90" spans="1:22" ht="15.75" hidden="1" thickBot="1">
      <c r="B90" s="55"/>
      <c r="C90" s="2"/>
      <c r="D90" s="764" t="s">
        <v>510</v>
      </c>
      <c r="E90" s="764"/>
      <c r="F90" s="406"/>
      <c r="G90" s="406"/>
      <c r="H90" s="582"/>
      <c r="I90" s="471">
        <f t="shared" si="61"/>
        <v>0</v>
      </c>
      <c r="J90" s="75"/>
      <c r="K90" s="1"/>
      <c r="L90" s="1"/>
      <c r="M90" s="1"/>
      <c r="N90" s="1"/>
      <c r="O90" s="81"/>
      <c r="P90" s="541">
        <f t="shared" si="50"/>
        <v>0</v>
      </c>
      <c r="Q90" s="447"/>
      <c r="R90" s="1"/>
      <c r="S90" s="81"/>
      <c r="T90" s="490"/>
      <c r="U90" s="42"/>
      <c r="V90" s="44"/>
    </row>
    <row r="91" spans="1:22" ht="25.5" hidden="1" customHeight="1">
      <c r="B91" s="55"/>
      <c r="C91" s="2"/>
      <c r="D91" s="735" t="s">
        <v>511</v>
      </c>
      <c r="E91" s="735"/>
      <c r="F91" s="409"/>
      <c r="G91" s="409"/>
      <c r="H91" s="585"/>
      <c r="I91" s="474">
        <f t="shared" si="61"/>
        <v>0</v>
      </c>
      <c r="J91" s="75"/>
      <c r="K91" s="1"/>
      <c r="L91" s="1"/>
      <c r="M91" s="1"/>
      <c r="N91" s="1"/>
      <c r="O91" s="81"/>
      <c r="P91" s="541">
        <f t="shared" si="50"/>
        <v>0</v>
      </c>
      <c r="Q91" s="447"/>
      <c r="R91" s="1"/>
      <c r="S91" s="81"/>
      <c r="T91" s="490"/>
      <c r="U91" s="42"/>
      <c r="V91" s="44"/>
    </row>
    <row r="92" spans="1:22" ht="15.75" hidden="1" thickBot="1">
      <c r="B92" s="55"/>
      <c r="C92" s="2"/>
      <c r="D92" s="764" t="s">
        <v>805</v>
      </c>
      <c r="E92" s="764"/>
      <c r="F92" s="406"/>
      <c r="G92" s="406"/>
      <c r="H92" s="582"/>
      <c r="I92" s="471">
        <f t="shared" si="61"/>
        <v>0</v>
      </c>
      <c r="J92" s="75"/>
      <c r="K92" s="1"/>
      <c r="L92" s="1"/>
      <c r="M92" s="1"/>
      <c r="N92" s="1"/>
      <c r="O92" s="81"/>
      <c r="P92" s="541">
        <f t="shared" si="50"/>
        <v>0</v>
      </c>
      <c r="Q92" s="447"/>
      <c r="R92" s="1"/>
      <c r="S92" s="81"/>
      <c r="T92" s="490"/>
      <c r="U92" s="42"/>
      <c r="V92" s="44"/>
    </row>
    <row r="93" spans="1:22" ht="25.5" hidden="1" customHeight="1">
      <c r="B93" s="55"/>
      <c r="C93" s="2"/>
      <c r="D93" s="735" t="s">
        <v>512</v>
      </c>
      <c r="E93" s="735"/>
      <c r="F93" s="409"/>
      <c r="G93" s="409"/>
      <c r="H93" s="585"/>
      <c r="I93" s="474">
        <f t="shared" si="61"/>
        <v>0</v>
      </c>
      <c r="J93" s="75"/>
      <c r="K93" s="1"/>
      <c r="L93" s="1"/>
      <c r="M93" s="1"/>
      <c r="N93" s="1"/>
      <c r="O93" s="81"/>
      <c r="P93" s="541">
        <f t="shared" si="50"/>
        <v>0</v>
      </c>
      <c r="Q93" s="447"/>
      <c r="R93" s="1"/>
      <c r="S93" s="81"/>
      <c r="T93" s="490"/>
      <c r="U93" s="42"/>
      <c r="V93" s="44"/>
    </row>
    <row r="94" spans="1:22" ht="25.5" hidden="1" customHeight="1">
      <c r="B94" s="55"/>
      <c r="C94" s="2"/>
      <c r="D94" s="735" t="s">
        <v>513</v>
      </c>
      <c r="E94" s="735"/>
      <c r="F94" s="409"/>
      <c r="G94" s="409"/>
      <c r="H94" s="585"/>
      <c r="I94" s="474">
        <f t="shared" si="61"/>
        <v>0</v>
      </c>
      <c r="J94" s="75"/>
      <c r="K94" s="1"/>
      <c r="L94" s="1"/>
      <c r="M94" s="1"/>
      <c r="N94" s="1"/>
      <c r="O94" s="81"/>
      <c r="P94" s="541">
        <f t="shared" si="50"/>
        <v>0</v>
      </c>
      <c r="Q94" s="447"/>
      <c r="R94" s="1"/>
      <c r="S94" s="81"/>
      <c r="T94" s="490"/>
      <c r="U94" s="42"/>
      <c r="V94" s="44"/>
    </row>
    <row r="95" spans="1:22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62">J96+J97+J98+J99+J100+J101+J102+J103+J104+J105</f>
        <v>0</v>
      </c>
      <c r="K95" s="111">
        <f t="shared" si="62"/>
        <v>0</v>
      </c>
      <c r="L95" s="111">
        <f t="shared" si="62"/>
        <v>0</v>
      </c>
      <c r="M95" s="111">
        <f t="shared" si="62"/>
        <v>0</v>
      </c>
      <c r="N95" s="111">
        <f t="shared" si="62"/>
        <v>0</v>
      </c>
      <c r="O95" s="114">
        <f t="shared" ref="O95" si="63">O96+O97+O98+O99+O100+O101+O102+O103+O104+O105</f>
        <v>0</v>
      </c>
      <c r="P95" s="543">
        <f t="shared" si="50"/>
        <v>0</v>
      </c>
      <c r="Q95" s="449">
        <f t="shared" si="62"/>
        <v>0</v>
      </c>
      <c r="R95" s="111">
        <f t="shared" si="62"/>
        <v>0</v>
      </c>
      <c r="S95" s="114">
        <f t="shared" si="62"/>
        <v>0</v>
      </c>
      <c r="T95" s="491">
        <f t="shared" si="62"/>
        <v>0</v>
      </c>
      <c r="U95" s="113">
        <f t="shared" si="62"/>
        <v>0</v>
      </c>
      <c r="V95" s="115">
        <f t="shared" si="62"/>
        <v>0</v>
      </c>
    </row>
    <row r="96" spans="1:22" ht="15.75" hidden="1" thickBot="1">
      <c r="B96" s="55"/>
      <c r="C96" s="2"/>
      <c r="D96" s="764" t="s">
        <v>369</v>
      </c>
      <c r="E96" s="764"/>
      <c r="F96" s="406"/>
      <c r="G96" s="406"/>
      <c r="H96" s="582"/>
      <c r="I96" s="471">
        <f t="shared" ref="I96:I105" si="64">SUM(J96:V96)</f>
        <v>0</v>
      </c>
      <c r="J96" s="75"/>
      <c r="K96" s="1"/>
      <c r="L96" s="1"/>
      <c r="M96" s="1"/>
      <c r="N96" s="1"/>
      <c r="O96" s="81"/>
      <c r="P96" s="541">
        <f t="shared" si="50"/>
        <v>0</v>
      </c>
      <c r="Q96" s="447"/>
      <c r="R96" s="1"/>
      <c r="S96" s="81"/>
      <c r="T96" s="490"/>
      <c r="U96" s="42"/>
      <c r="V96" s="44"/>
    </row>
    <row r="97" spans="1:22" ht="15.75" hidden="1" thickBot="1">
      <c r="B97" s="55"/>
      <c r="C97" s="2"/>
      <c r="D97" s="764" t="s">
        <v>514</v>
      </c>
      <c r="E97" s="764"/>
      <c r="F97" s="406"/>
      <c r="G97" s="406"/>
      <c r="H97" s="582"/>
      <c r="I97" s="471">
        <f t="shared" si="64"/>
        <v>0</v>
      </c>
      <c r="J97" s="75"/>
      <c r="K97" s="1"/>
      <c r="L97" s="1"/>
      <c r="M97" s="1"/>
      <c r="N97" s="1"/>
      <c r="O97" s="81"/>
      <c r="P97" s="541">
        <f t="shared" si="50"/>
        <v>0</v>
      </c>
      <c r="Q97" s="447"/>
      <c r="R97" s="1"/>
      <c r="S97" s="81"/>
      <c r="T97" s="490"/>
      <c r="U97" s="42"/>
      <c r="V97" s="44"/>
    </row>
    <row r="98" spans="1:22" ht="15.75" hidden="1" thickBot="1">
      <c r="B98" s="55"/>
      <c r="C98" s="2"/>
      <c r="D98" s="764" t="s">
        <v>516</v>
      </c>
      <c r="E98" s="764"/>
      <c r="F98" s="406"/>
      <c r="G98" s="406"/>
      <c r="H98" s="582"/>
      <c r="I98" s="471">
        <f t="shared" si="64"/>
        <v>0</v>
      </c>
      <c r="J98" s="75"/>
      <c r="K98" s="1"/>
      <c r="L98" s="1"/>
      <c r="M98" s="1"/>
      <c r="N98" s="1"/>
      <c r="O98" s="81"/>
      <c r="P98" s="541">
        <f t="shared" si="50"/>
        <v>0</v>
      </c>
      <c r="Q98" s="447"/>
      <c r="R98" s="1"/>
      <c r="S98" s="81"/>
      <c r="T98" s="490"/>
      <c r="U98" s="42"/>
      <c r="V98" s="44"/>
    </row>
    <row r="99" spans="1:22" ht="15.75" hidden="1" thickBot="1">
      <c r="B99" s="55"/>
      <c r="C99" s="2"/>
      <c r="D99" s="764" t="s">
        <v>808</v>
      </c>
      <c r="E99" s="764"/>
      <c r="F99" s="406"/>
      <c r="G99" s="406"/>
      <c r="H99" s="582"/>
      <c r="I99" s="471">
        <f t="shared" si="64"/>
        <v>0</v>
      </c>
      <c r="J99" s="75"/>
      <c r="K99" s="1"/>
      <c r="L99" s="1"/>
      <c r="M99" s="1"/>
      <c r="N99" s="1"/>
      <c r="O99" s="81"/>
      <c r="P99" s="541">
        <f t="shared" si="50"/>
        <v>0</v>
      </c>
      <c r="Q99" s="447"/>
      <c r="R99" s="1"/>
      <c r="S99" s="81"/>
      <c r="T99" s="490"/>
      <c r="U99" s="42"/>
      <c r="V99" s="44"/>
    </row>
    <row r="100" spans="1:22" ht="15.75" hidden="1" thickBot="1">
      <c r="B100" s="55"/>
      <c r="C100" s="2"/>
      <c r="D100" s="764" t="s">
        <v>521</v>
      </c>
      <c r="E100" s="764"/>
      <c r="F100" s="406"/>
      <c r="G100" s="406"/>
      <c r="H100" s="582"/>
      <c r="I100" s="471">
        <f t="shared" si="64"/>
        <v>0</v>
      </c>
      <c r="J100" s="75"/>
      <c r="K100" s="1"/>
      <c r="L100" s="1"/>
      <c r="M100" s="1"/>
      <c r="N100" s="1"/>
      <c r="O100" s="81"/>
      <c r="P100" s="541">
        <f t="shared" si="50"/>
        <v>0</v>
      </c>
      <c r="Q100" s="447"/>
      <c r="R100" s="1"/>
      <c r="S100" s="81"/>
      <c r="T100" s="490"/>
      <c r="U100" s="42"/>
      <c r="V100" s="44"/>
    </row>
    <row r="101" spans="1:22" ht="15.75" hidden="1" thickBot="1">
      <c r="B101" s="55"/>
      <c r="C101" s="2"/>
      <c r="D101" s="764" t="s">
        <v>519</v>
      </c>
      <c r="E101" s="764"/>
      <c r="F101" s="406"/>
      <c r="G101" s="406"/>
      <c r="H101" s="582"/>
      <c r="I101" s="471">
        <f t="shared" si="64"/>
        <v>0</v>
      </c>
      <c r="J101" s="75"/>
      <c r="K101" s="1"/>
      <c r="L101" s="1"/>
      <c r="M101" s="1"/>
      <c r="N101" s="1"/>
      <c r="O101" s="81"/>
      <c r="P101" s="541">
        <f t="shared" si="50"/>
        <v>0</v>
      </c>
      <c r="Q101" s="447"/>
      <c r="R101" s="1"/>
      <c r="S101" s="81"/>
      <c r="T101" s="490"/>
      <c r="U101" s="42"/>
      <c r="V101" s="44"/>
    </row>
    <row r="102" spans="1:22" ht="25.5" hidden="1" customHeight="1">
      <c r="B102" s="55"/>
      <c r="C102" s="2"/>
      <c r="D102" s="735" t="s">
        <v>523</v>
      </c>
      <c r="E102" s="735"/>
      <c r="F102" s="409"/>
      <c r="G102" s="409"/>
      <c r="H102" s="585"/>
      <c r="I102" s="474">
        <f t="shared" si="64"/>
        <v>0</v>
      </c>
      <c r="J102" s="75"/>
      <c r="K102" s="1"/>
      <c r="L102" s="1"/>
      <c r="M102" s="1"/>
      <c r="N102" s="1"/>
      <c r="O102" s="81"/>
      <c r="P102" s="541">
        <f t="shared" si="50"/>
        <v>0</v>
      </c>
      <c r="Q102" s="447"/>
      <c r="R102" s="1"/>
      <c r="S102" s="81"/>
      <c r="T102" s="490"/>
      <c r="U102" s="42"/>
      <c r="V102" s="44"/>
    </row>
    <row r="103" spans="1:22" ht="15.75" hidden="1" thickBot="1">
      <c r="B103" s="55"/>
      <c r="C103" s="2"/>
      <c r="D103" s="764" t="s">
        <v>807</v>
      </c>
      <c r="E103" s="764"/>
      <c r="F103" s="406"/>
      <c r="G103" s="406"/>
      <c r="H103" s="582"/>
      <c r="I103" s="471">
        <f t="shared" si="64"/>
        <v>0</v>
      </c>
      <c r="J103" s="75"/>
      <c r="K103" s="1"/>
      <c r="L103" s="1"/>
      <c r="M103" s="1"/>
      <c r="N103" s="1"/>
      <c r="O103" s="81"/>
      <c r="P103" s="541">
        <f t="shared" si="50"/>
        <v>0</v>
      </c>
      <c r="Q103" s="447"/>
      <c r="R103" s="1"/>
      <c r="S103" s="81"/>
      <c r="T103" s="490"/>
      <c r="U103" s="42"/>
      <c r="V103" s="44"/>
    </row>
    <row r="104" spans="1:22" ht="25.5" hidden="1" customHeight="1">
      <c r="B104" s="55"/>
      <c r="C104" s="2"/>
      <c r="D104" s="735" t="s">
        <v>526</v>
      </c>
      <c r="E104" s="735"/>
      <c r="F104" s="409"/>
      <c r="G104" s="409"/>
      <c r="H104" s="585"/>
      <c r="I104" s="474">
        <f t="shared" si="64"/>
        <v>0</v>
      </c>
      <c r="J104" s="75"/>
      <c r="K104" s="1"/>
      <c r="L104" s="1"/>
      <c r="M104" s="1"/>
      <c r="N104" s="1"/>
      <c r="O104" s="81"/>
      <c r="P104" s="541">
        <f t="shared" si="50"/>
        <v>0</v>
      </c>
      <c r="Q104" s="447"/>
      <c r="R104" s="1"/>
      <c r="S104" s="81"/>
      <c r="T104" s="490"/>
      <c r="U104" s="42"/>
      <c r="V104" s="44"/>
    </row>
    <row r="105" spans="1:22" ht="25.5" hidden="1" customHeight="1">
      <c r="B105" s="55"/>
      <c r="C105" s="2"/>
      <c r="D105" s="735" t="s">
        <v>528</v>
      </c>
      <c r="E105" s="735"/>
      <c r="F105" s="409"/>
      <c r="G105" s="409"/>
      <c r="H105" s="585"/>
      <c r="I105" s="474">
        <f t="shared" si="64"/>
        <v>0</v>
      </c>
      <c r="J105" s="75"/>
      <c r="K105" s="1"/>
      <c r="L105" s="1"/>
      <c r="M105" s="1"/>
      <c r="N105" s="1"/>
      <c r="O105" s="81"/>
      <c r="P105" s="541">
        <f t="shared" si="50"/>
        <v>0</v>
      </c>
      <c r="Q105" s="447"/>
      <c r="R105" s="1"/>
      <c r="S105" s="81"/>
      <c r="T105" s="490"/>
      <c r="U105" s="42"/>
      <c r="V105" s="44"/>
    </row>
    <row r="106" spans="1:22" s="41" customFormat="1" ht="15.75" hidden="1" thickBot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65">J107+J108+J109+J110+J111+J112+J113+J114+J115+J116</f>
        <v>0</v>
      </c>
      <c r="K106" s="111">
        <f t="shared" si="65"/>
        <v>0</v>
      </c>
      <c r="L106" s="111">
        <f t="shared" si="65"/>
        <v>0</v>
      </c>
      <c r="M106" s="111">
        <f t="shared" si="65"/>
        <v>0</v>
      </c>
      <c r="N106" s="111">
        <f t="shared" si="65"/>
        <v>0</v>
      </c>
      <c r="O106" s="114">
        <f t="shared" ref="O106" si="66">O107+O108+O109+O110+O111+O112+O113+O114+O115+O116</f>
        <v>0</v>
      </c>
      <c r="P106" s="543">
        <f t="shared" si="50"/>
        <v>0</v>
      </c>
      <c r="Q106" s="449">
        <f t="shared" si="65"/>
        <v>0</v>
      </c>
      <c r="R106" s="111">
        <f t="shared" si="65"/>
        <v>0</v>
      </c>
      <c r="S106" s="114">
        <f t="shared" si="65"/>
        <v>0</v>
      </c>
      <c r="T106" s="491">
        <f t="shared" si="65"/>
        <v>0</v>
      </c>
      <c r="U106" s="113">
        <f t="shared" si="65"/>
        <v>0</v>
      </c>
      <c r="V106" s="115">
        <f t="shared" si="65"/>
        <v>0</v>
      </c>
    </row>
    <row r="107" spans="1:22" ht="15.75" hidden="1" thickBot="1">
      <c r="B107" s="55"/>
      <c r="C107" s="2"/>
      <c r="D107" s="764" t="s">
        <v>368</v>
      </c>
      <c r="E107" s="764"/>
      <c r="F107" s="406"/>
      <c r="G107" s="406"/>
      <c r="H107" s="582"/>
      <c r="I107" s="471">
        <f t="shared" ref="I107:I116" si="67">SUM(J107:V107)</f>
        <v>0</v>
      </c>
      <c r="J107" s="75"/>
      <c r="K107" s="1"/>
      <c r="L107" s="1"/>
      <c r="M107" s="1"/>
      <c r="N107" s="1"/>
      <c r="O107" s="81"/>
      <c r="P107" s="541">
        <f t="shared" si="50"/>
        <v>0</v>
      </c>
      <c r="Q107" s="447"/>
      <c r="R107" s="1"/>
      <c r="S107" s="81"/>
      <c r="T107" s="490"/>
      <c r="U107" s="42"/>
      <c r="V107" s="44"/>
    </row>
    <row r="108" spans="1:22" ht="15.75" hidden="1" thickBot="1">
      <c r="B108" s="55"/>
      <c r="C108" s="2"/>
      <c r="D108" s="764" t="s">
        <v>515</v>
      </c>
      <c r="E108" s="764"/>
      <c r="F108" s="406"/>
      <c r="G108" s="406"/>
      <c r="H108" s="582"/>
      <c r="I108" s="471">
        <f t="shared" si="67"/>
        <v>0</v>
      </c>
      <c r="J108" s="75"/>
      <c r="K108" s="1"/>
      <c r="L108" s="1"/>
      <c r="M108" s="1"/>
      <c r="N108" s="1"/>
      <c r="O108" s="81"/>
      <c r="P108" s="541">
        <f t="shared" si="50"/>
        <v>0</v>
      </c>
      <c r="Q108" s="447"/>
      <c r="R108" s="1"/>
      <c r="S108" s="81"/>
      <c r="T108" s="490"/>
      <c r="U108" s="42"/>
      <c r="V108" s="44"/>
    </row>
    <row r="109" spans="1:22" ht="15.75" hidden="1" thickBot="1">
      <c r="B109" s="55"/>
      <c r="C109" s="2"/>
      <c r="D109" s="764" t="s">
        <v>517</v>
      </c>
      <c r="E109" s="764"/>
      <c r="F109" s="406"/>
      <c r="G109" s="406"/>
      <c r="H109" s="582"/>
      <c r="I109" s="471">
        <f t="shared" si="67"/>
        <v>0</v>
      </c>
      <c r="J109" s="75"/>
      <c r="K109" s="1"/>
      <c r="L109" s="1"/>
      <c r="M109" s="1"/>
      <c r="N109" s="1"/>
      <c r="O109" s="81"/>
      <c r="P109" s="541">
        <f t="shared" si="50"/>
        <v>0</v>
      </c>
      <c r="Q109" s="447"/>
      <c r="R109" s="1"/>
      <c r="S109" s="81"/>
      <c r="T109" s="490"/>
      <c r="U109" s="42"/>
      <c r="V109" s="44"/>
    </row>
    <row r="110" spans="1:22" ht="15.75" hidden="1" thickBot="1">
      <c r="B110" s="55"/>
      <c r="C110" s="2"/>
      <c r="D110" s="764" t="s">
        <v>518</v>
      </c>
      <c r="E110" s="764"/>
      <c r="F110" s="406"/>
      <c r="G110" s="406"/>
      <c r="H110" s="582"/>
      <c r="I110" s="471">
        <f t="shared" si="67"/>
        <v>0</v>
      </c>
      <c r="J110" s="75"/>
      <c r="K110" s="1"/>
      <c r="L110" s="1"/>
      <c r="M110" s="1"/>
      <c r="N110" s="1"/>
      <c r="O110" s="81"/>
      <c r="P110" s="541">
        <f t="shared" si="50"/>
        <v>0</v>
      </c>
      <c r="Q110" s="447"/>
      <c r="R110" s="1"/>
      <c r="S110" s="81"/>
      <c r="T110" s="490"/>
      <c r="U110" s="42"/>
      <c r="V110" s="44"/>
    </row>
    <row r="111" spans="1:22" ht="15.75" hidden="1" thickBot="1">
      <c r="B111" s="55"/>
      <c r="C111" s="2"/>
      <c r="D111" s="764" t="s">
        <v>522</v>
      </c>
      <c r="E111" s="764"/>
      <c r="F111" s="406"/>
      <c r="G111" s="406"/>
      <c r="H111" s="582"/>
      <c r="I111" s="471">
        <f t="shared" si="67"/>
        <v>0</v>
      </c>
      <c r="J111" s="75"/>
      <c r="K111" s="1"/>
      <c r="L111" s="1"/>
      <c r="M111" s="1"/>
      <c r="N111" s="1"/>
      <c r="O111" s="81"/>
      <c r="P111" s="541">
        <f t="shared" si="50"/>
        <v>0</v>
      </c>
      <c r="Q111" s="447"/>
      <c r="R111" s="1"/>
      <c r="S111" s="81"/>
      <c r="T111" s="490"/>
      <c r="U111" s="42"/>
      <c r="V111" s="44"/>
    </row>
    <row r="112" spans="1:22" ht="15.75" hidden="1" thickBot="1">
      <c r="B112" s="55"/>
      <c r="C112" s="2"/>
      <c r="D112" s="764" t="s">
        <v>520</v>
      </c>
      <c r="E112" s="764"/>
      <c r="F112" s="406"/>
      <c r="G112" s="406"/>
      <c r="H112" s="582"/>
      <c r="I112" s="471">
        <f t="shared" si="67"/>
        <v>0</v>
      </c>
      <c r="J112" s="75"/>
      <c r="K112" s="1"/>
      <c r="L112" s="1"/>
      <c r="M112" s="1"/>
      <c r="N112" s="1"/>
      <c r="O112" s="81"/>
      <c r="P112" s="541">
        <f t="shared" si="50"/>
        <v>0</v>
      </c>
      <c r="Q112" s="447"/>
      <c r="R112" s="1"/>
      <c r="S112" s="81"/>
      <c r="T112" s="490"/>
      <c r="U112" s="42"/>
      <c r="V112" s="44"/>
    </row>
    <row r="113" spans="1:22" ht="25.5" hidden="1" customHeight="1">
      <c r="B113" s="55"/>
      <c r="C113" s="2"/>
      <c r="D113" s="735" t="s">
        <v>524</v>
      </c>
      <c r="E113" s="735"/>
      <c r="F113" s="409"/>
      <c r="G113" s="409"/>
      <c r="H113" s="585"/>
      <c r="I113" s="474">
        <f t="shared" si="67"/>
        <v>0</v>
      </c>
      <c r="J113" s="75"/>
      <c r="K113" s="1"/>
      <c r="L113" s="1"/>
      <c r="M113" s="1"/>
      <c r="N113" s="1"/>
      <c r="O113" s="81"/>
      <c r="P113" s="541">
        <f t="shared" si="50"/>
        <v>0</v>
      </c>
      <c r="Q113" s="447"/>
      <c r="R113" s="1"/>
      <c r="S113" s="81"/>
      <c r="T113" s="490"/>
      <c r="U113" s="42"/>
      <c r="V113" s="44"/>
    </row>
    <row r="114" spans="1:22" ht="15.75" hidden="1" thickBot="1">
      <c r="B114" s="55"/>
      <c r="C114" s="2"/>
      <c r="D114" s="764" t="s">
        <v>525</v>
      </c>
      <c r="E114" s="764"/>
      <c r="F114" s="406"/>
      <c r="G114" s="406"/>
      <c r="H114" s="582"/>
      <c r="I114" s="471">
        <f t="shared" si="67"/>
        <v>0</v>
      </c>
      <c r="J114" s="75"/>
      <c r="K114" s="1"/>
      <c r="L114" s="1"/>
      <c r="M114" s="1"/>
      <c r="N114" s="1"/>
      <c r="O114" s="81"/>
      <c r="P114" s="541">
        <f t="shared" si="50"/>
        <v>0</v>
      </c>
      <c r="Q114" s="447"/>
      <c r="R114" s="1"/>
      <c r="S114" s="81"/>
      <c r="T114" s="490"/>
      <c r="U114" s="42"/>
      <c r="V114" s="44"/>
    </row>
    <row r="115" spans="1:22" ht="25.5" hidden="1" customHeight="1">
      <c r="B115" s="55"/>
      <c r="C115" s="2"/>
      <c r="D115" s="735" t="s">
        <v>527</v>
      </c>
      <c r="E115" s="735"/>
      <c r="F115" s="409"/>
      <c r="G115" s="409"/>
      <c r="H115" s="585"/>
      <c r="I115" s="474">
        <f t="shared" si="67"/>
        <v>0</v>
      </c>
      <c r="J115" s="75"/>
      <c r="K115" s="1"/>
      <c r="L115" s="1"/>
      <c r="M115" s="1"/>
      <c r="N115" s="1"/>
      <c r="O115" s="81"/>
      <c r="P115" s="541">
        <f t="shared" si="50"/>
        <v>0</v>
      </c>
      <c r="Q115" s="447"/>
      <c r="R115" s="1"/>
      <c r="S115" s="81"/>
      <c r="T115" s="490"/>
      <c r="U115" s="42"/>
      <c r="V115" s="44"/>
    </row>
    <row r="116" spans="1:22" ht="25.5" hidden="1" customHeight="1">
      <c r="B116" s="55"/>
      <c r="C116" s="2"/>
      <c r="D116" s="735" t="s">
        <v>529</v>
      </c>
      <c r="E116" s="735"/>
      <c r="F116" s="409"/>
      <c r="G116" s="409"/>
      <c r="H116" s="585"/>
      <c r="I116" s="474">
        <f t="shared" si="67"/>
        <v>0</v>
      </c>
      <c r="J116" s="75"/>
      <c r="K116" s="1"/>
      <c r="L116" s="1"/>
      <c r="M116" s="1"/>
      <c r="N116" s="1"/>
      <c r="O116" s="81"/>
      <c r="P116" s="541">
        <f t="shared" si="50"/>
        <v>0</v>
      </c>
      <c r="Q116" s="447"/>
      <c r="R116" s="1"/>
      <c r="S116" s="81"/>
      <c r="T116" s="490"/>
      <c r="U116" s="42"/>
      <c r="V116" s="44"/>
    </row>
    <row r="117" spans="1:22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68">J118+J119</f>
        <v>0</v>
      </c>
      <c r="K117" s="111">
        <f t="shared" si="68"/>
        <v>0</v>
      </c>
      <c r="L117" s="111">
        <f t="shared" si="68"/>
        <v>0</v>
      </c>
      <c r="M117" s="111">
        <f t="shared" si="68"/>
        <v>0</v>
      </c>
      <c r="N117" s="111">
        <f t="shared" si="68"/>
        <v>0</v>
      </c>
      <c r="O117" s="114">
        <f t="shared" ref="O117" si="69">O118+O119</f>
        <v>0</v>
      </c>
      <c r="P117" s="543">
        <f t="shared" si="50"/>
        <v>0</v>
      </c>
      <c r="Q117" s="449">
        <f t="shared" si="68"/>
        <v>0</v>
      </c>
      <c r="R117" s="111">
        <f t="shared" si="68"/>
        <v>0</v>
      </c>
      <c r="S117" s="114">
        <f t="shared" si="68"/>
        <v>0</v>
      </c>
      <c r="T117" s="491">
        <f t="shared" si="68"/>
        <v>0</v>
      </c>
      <c r="U117" s="113">
        <f t="shared" si="68"/>
        <v>0</v>
      </c>
      <c r="V117" s="115">
        <f t="shared" si="68"/>
        <v>0</v>
      </c>
    </row>
    <row r="118" spans="1:22" ht="15.75" hidden="1" thickBot="1">
      <c r="B118" s="55"/>
      <c r="C118" s="2"/>
      <c r="D118" s="764" t="s">
        <v>531</v>
      </c>
      <c r="E118" s="764"/>
      <c r="F118" s="406"/>
      <c r="G118" s="406"/>
      <c r="H118" s="582"/>
      <c r="I118" s="471">
        <f t="shared" ref="I118:I119" si="70">SUM(J118:V118)</f>
        <v>0</v>
      </c>
      <c r="J118" s="75"/>
      <c r="K118" s="1"/>
      <c r="L118" s="1"/>
      <c r="M118" s="1"/>
      <c r="N118" s="1"/>
      <c r="O118" s="81"/>
      <c r="P118" s="541">
        <f t="shared" si="50"/>
        <v>0</v>
      </c>
      <c r="Q118" s="447"/>
      <c r="R118" s="1"/>
      <c r="S118" s="81"/>
      <c r="T118" s="490"/>
      <c r="U118" s="42"/>
      <c r="V118" s="44"/>
    </row>
    <row r="119" spans="1:22" ht="25.5" hidden="1" customHeight="1">
      <c r="B119" s="55"/>
      <c r="C119" s="2"/>
      <c r="D119" s="735" t="s">
        <v>530</v>
      </c>
      <c r="E119" s="735"/>
      <c r="F119" s="409"/>
      <c r="G119" s="409"/>
      <c r="H119" s="585"/>
      <c r="I119" s="474">
        <f t="shared" si="70"/>
        <v>0</v>
      </c>
      <c r="J119" s="75"/>
      <c r="K119" s="1"/>
      <c r="L119" s="1"/>
      <c r="M119" s="1"/>
      <c r="N119" s="1"/>
      <c r="O119" s="81"/>
      <c r="P119" s="541">
        <f t="shared" si="50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71">J121+J122+J123+J124+J125+J126+J127+J128+J129+J130+J131</f>
        <v>0</v>
      </c>
      <c r="K120" s="111">
        <f t="shared" si="71"/>
        <v>0</v>
      </c>
      <c r="L120" s="111">
        <f t="shared" si="71"/>
        <v>0</v>
      </c>
      <c r="M120" s="111">
        <f t="shared" si="71"/>
        <v>0</v>
      </c>
      <c r="N120" s="111">
        <f t="shared" si="71"/>
        <v>0</v>
      </c>
      <c r="O120" s="114">
        <f t="shared" ref="O120" si="72">O121+O122+O123+O124+O125+O126+O127+O128+O129+O130+O131</f>
        <v>0</v>
      </c>
      <c r="P120" s="543">
        <f t="shared" si="50"/>
        <v>0</v>
      </c>
      <c r="Q120" s="449">
        <f t="shared" si="71"/>
        <v>0</v>
      </c>
      <c r="R120" s="111">
        <f t="shared" si="71"/>
        <v>0</v>
      </c>
      <c r="S120" s="114">
        <f t="shared" si="71"/>
        <v>0</v>
      </c>
      <c r="T120" s="491">
        <f t="shared" si="71"/>
        <v>0</v>
      </c>
      <c r="U120" s="113">
        <f t="shared" si="71"/>
        <v>0</v>
      </c>
      <c r="V120" s="115">
        <f t="shared" si="71"/>
        <v>0</v>
      </c>
    </row>
    <row r="121" spans="1:22" ht="15.75" hidden="1" thickBot="1">
      <c r="B121" s="55"/>
      <c r="C121" s="2"/>
      <c r="D121" s="764" t="s">
        <v>354</v>
      </c>
      <c r="E121" s="764"/>
      <c r="F121" s="406"/>
      <c r="G121" s="406"/>
      <c r="H121" s="582"/>
      <c r="I121" s="471">
        <f t="shared" ref="I121:I134" si="73">SUM(J121:V121)</f>
        <v>0</v>
      </c>
      <c r="J121" s="75"/>
      <c r="K121" s="1"/>
      <c r="L121" s="1"/>
      <c r="M121" s="1"/>
      <c r="N121" s="1"/>
      <c r="O121" s="81"/>
      <c r="P121" s="541">
        <f t="shared" si="50"/>
        <v>0</v>
      </c>
      <c r="Q121" s="447"/>
      <c r="R121" s="1"/>
      <c r="S121" s="81"/>
      <c r="T121" s="490"/>
      <c r="U121" s="42"/>
      <c r="V121" s="44"/>
    </row>
    <row r="122" spans="1:22" ht="15.75" hidden="1" thickBot="1">
      <c r="B122" s="55"/>
      <c r="C122" s="2"/>
      <c r="D122" s="764" t="s">
        <v>357</v>
      </c>
      <c r="E122" s="764"/>
      <c r="F122" s="406"/>
      <c r="G122" s="406"/>
      <c r="H122" s="582"/>
      <c r="I122" s="471">
        <f t="shared" si="73"/>
        <v>0</v>
      </c>
      <c r="J122" s="75"/>
      <c r="K122" s="1"/>
      <c r="L122" s="1"/>
      <c r="M122" s="1"/>
      <c r="N122" s="1"/>
      <c r="O122" s="81"/>
      <c r="P122" s="541">
        <f t="shared" si="50"/>
        <v>0</v>
      </c>
      <c r="Q122" s="447"/>
      <c r="R122" s="1"/>
      <c r="S122" s="81"/>
      <c r="T122" s="490"/>
      <c r="U122" s="42"/>
      <c r="V122" s="44"/>
    </row>
    <row r="123" spans="1:22" ht="15.75" hidden="1" thickBot="1">
      <c r="B123" s="55"/>
      <c r="C123" s="2"/>
      <c r="D123" s="764" t="s">
        <v>358</v>
      </c>
      <c r="E123" s="764"/>
      <c r="F123" s="406"/>
      <c r="G123" s="406"/>
      <c r="H123" s="582"/>
      <c r="I123" s="471">
        <f t="shared" si="73"/>
        <v>0</v>
      </c>
      <c r="J123" s="75"/>
      <c r="K123" s="1"/>
      <c r="L123" s="1"/>
      <c r="M123" s="1"/>
      <c r="N123" s="1"/>
      <c r="O123" s="81"/>
      <c r="P123" s="541">
        <f t="shared" si="50"/>
        <v>0</v>
      </c>
      <c r="Q123" s="447"/>
      <c r="R123" s="1"/>
      <c r="S123" s="81"/>
      <c r="T123" s="490"/>
      <c r="U123" s="42"/>
      <c r="V123" s="44"/>
    </row>
    <row r="124" spans="1:22" ht="15.75" hidden="1" thickBot="1">
      <c r="B124" s="55"/>
      <c r="C124" s="2"/>
      <c r="D124" s="764" t="s">
        <v>355</v>
      </c>
      <c r="E124" s="764"/>
      <c r="F124" s="406"/>
      <c r="G124" s="406"/>
      <c r="H124" s="582"/>
      <c r="I124" s="471">
        <f t="shared" si="73"/>
        <v>0</v>
      </c>
      <c r="J124" s="75"/>
      <c r="K124" s="1"/>
      <c r="L124" s="1"/>
      <c r="M124" s="1"/>
      <c r="N124" s="1"/>
      <c r="O124" s="81"/>
      <c r="P124" s="541">
        <f t="shared" si="50"/>
        <v>0</v>
      </c>
      <c r="Q124" s="447"/>
      <c r="R124" s="1"/>
      <c r="S124" s="81"/>
      <c r="T124" s="490"/>
      <c r="U124" s="42"/>
      <c r="V124" s="44"/>
    </row>
    <row r="125" spans="1:22" ht="15.75" hidden="1" thickBot="1">
      <c r="B125" s="55"/>
      <c r="C125" s="2"/>
      <c r="D125" s="764" t="s">
        <v>811</v>
      </c>
      <c r="E125" s="764"/>
      <c r="F125" s="406"/>
      <c r="G125" s="406"/>
      <c r="H125" s="582"/>
      <c r="I125" s="471">
        <f t="shared" si="73"/>
        <v>0</v>
      </c>
      <c r="J125" s="75"/>
      <c r="K125" s="1"/>
      <c r="L125" s="1"/>
      <c r="M125" s="1"/>
      <c r="N125" s="1"/>
      <c r="O125" s="81"/>
      <c r="P125" s="541">
        <f t="shared" si="50"/>
        <v>0</v>
      </c>
      <c r="Q125" s="447"/>
      <c r="R125" s="1"/>
      <c r="S125" s="81"/>
      <c r="T125" s="490"/>
      <c r="U125" s="42"/>
      <c r="V125" s="44"/>
    </row>
    <row r="126" spans="1:22" ht="25.5" hidden="1" customHeight="1">
      <c r="B126" s="55"/>
      <c r="C126" s="2"/>
      <c r="D126" s="735" t="s">
        <v>532</v>
      </c>
      <c r="E126" s="735"/>
      <c r="F126" s="409"/>
      <c r="G126" s="409"/>
      <c r="H126" s="585"/>
      <c r="I126" s="474">
        <f t="shared" si="73"/>
        <v>0</v>
      </c>
      <c r="J126" s="75"/>
      <c r="K126" s="1"/>
      <c r="L126" s="1"/>
      <c r="M126" s="1"/>
      <c r="N126" s="1"/>
      <c r="O126" s="81"/>
      <c r="P126" s="541">
        <f t="shared" si="50"/>
        <v>0</v>
      </c>
      <c r="Q126" s="447"/>
      <c r="R126" s="1"/>
      <c r="S126" s="81"/>
      <c r="T126" s="490"/>
      <c r="U126" s="42"/>
      <c r="V126" s="44"/>
    </row>
    <row r="127" spans="1:22" ht="25.5" hidden="1" customHeight="1">
      <c r="B127" s="55"/>
      <c r="C127" s="2"/>
      <c r="D127" s="735" t="s">
        <v>533</v>
      </c>
      <c r="E127" s="735"/>
      <c r="F127" s="409"/>
      <c r="G127" s="409"/>
      <c r="H127" s="585"/>
      <c r="I127" s="474">
        <f t="shared" si="73"/>
        <v>0</v>
      </c>
      <c r="J127" s="75"/>
      <c r="K127" s="1"/>
      <c r="L127" s="1"/>
      <c r="M127" s="1"/>
      <c r="N127" s="1"/>
      <c r="O127" s="81"/>
      <c r="P127" s="541">
        <f t="shared" si="50"/>
        <v>0</v>
      </c>
      <c r="Q127" s="447"/>
      <c r="R127" s="1"/>
      <c r="S127" s="81"/>
      <c r="T127" s="490"/>
      <c r="U127" s="42"/>
      <c r="V127" s="44"/>
    </row>
    <row r="128" spans="1:22" ht="15.75" hidden="1" thickBot="1">
      <c r="B128" s="55"/>
      <c r="C128" s="2"/>
      <c r="D128" s="764" t="s">
        <v>364</v>
      </c>
      <c r="E128" s="764"/>
      <c r="F128" s="406"/>
      <c r="G128" s="406"/>
      <c r="H128" s="582"/>
      <c r="I128" s="471">
        <f t="shared" si="73"/>
        <v>0</v>
      </c>
      <c r="J128" s="75"/>
      <c r="K128" s="1"/>
      <c r="L128" s="1"/>
      <c r="M128" s="1"/>
      <c r="N128" s="1"/>
      <c r="O128" s="81"/>
      <c r="P128" s="541">
        <f t="shared" si="50"/>
        <v>0</v>
      </c>
      <c r="Q128" s="447"/>
      <c r="R128" s="1"/>
      <c r="S128" s="81"/>
      <c r="T128" s="490"/>
      <c r="U128" s="42"/>
      <c r="V128" s="44"/>
    </row>
    <row r="129" spans="1:22" ht="15.75" hidden="1" thickBot="1">
      <c r="B129" s="55"/>
      <c r="C129" s="2"/>
      <c r="D129" s="764" t="s">
        <v>356</v>
      </c>
      <c r="E129" s="764"/>
      <c r="F129" s="406"/>
      <c r="G129" s="406"/>
      <c r="H129" s="582"/>
      <c r="I129" s="471">
        <f t="shared" si="73"/>
        <v>0</v>
      </c>
      <c r="J129" s="75"/>
      <c r="K129" s="1"/>
      <c r="L129" s="1"/>
      <c r="M129" s="1"/>
      <c r="N129" s="1"/>
      <c r="O129" s="81"/>
      <c r="P129" s="541">
        <f t="shared" si="50"/>
        <v>0</v>
      </c>
      <c r="Q129" s="447"/>
      <c r="R129" s="1"/>
      <c r="S129" s="81"/>
      <c r="T129" s="490"/>
      <c r="U129" s="42"/>
      <c r="V129" s="44"/>
    </row>
    <row r="130" spans="1:22" ht="25.5" hidden="1" customHeight="1">
      <c r="B130" s="55"/>
      <c r="C130" s="2"/>
      <c r="D130" s="735" t="s">
        <v>534</v>
      </c>
      <c r="E130" s="735"/>
      <c r="F130" s="409"/>
      <c r="G130" s="409"/>
      <c r="H130" s="585"/>
      <c r="I130" s="474">
        <f t="shared" si="73"/>
        <v>0</v>
      </c>
      <c r="J130" s="75"/>
      <c r="K130" s="1"/>
      <c r="L130" s="1"/>
      <c r="M130" s="1"/>
      <c r="N130" s="1"/>
      <c r="O130" s="81"/>
      <c r="P130" s="541">
        <f t="shared" si="50"/>
        <v>0</v>
      </c>
      <c r="Q130" s="447"/>
      <c r="R130" s="1"/>
      <c r="S130" s="81"/>
      <c r="T130" s="490"/>
      <c r="U130" s="42"/>
      <c r="V130" s="44"/>
    </row>
    <row r="131" spans="1:22" ht="15.75" hidden="1" thickBot="1">
      <c r="B131" s="55"/>
      <c r="C131" s="2"/>
      <c r="D131" s="764" t="s">
        <v>535</v>
      </c>
      <c r="E131" s="764"/>
      <c r="F131" s="406"/>
      <c r="G131" s="406"/>
      <c r="H131" s="582"/>
      <c r="I131" s="471">
        <f t="shared" si="73"/>
        <v>0</v>
      </c>
      <c r="J131" s="75"/>
      <c r="K131" s="1"/>
      <c r="L131" s="1"/>
      <c r="M131" s="1"/>
      <c r="N131" s="1"/>
      <c r="O131" s="81"/>
      <c r="P131" s="541">
        <f t="shared" si="50"/>
        <v>0</v>
      </c>
      <c r="Q131" s="447"/>
      <c r="R131" s="1"/>
      <c r="S131" s="81"/>
      <c r="T131" s="490"/>
      <c r="U131" s="42"/>
      <c r="V131" s="44"/>
    </row>
    <row r="132" spans="1:22" s="41" customFormat="1" ht="15.75" hidden="1" thickBot="1">
      <c r="A132" s="127" t="s">
        <v>235</v>
      </c>
      <c r="B132" s="108" t="s">
        <v>666</v>
      </c>
      <c r="C132" s="777" t="s">
        <v>236</v>
      </c>
      <c r="D132" s="778"/>
      <c r="E132" s="778"/>
      <c r="F132" s="410"/>
      <c r="G132" s="410"/>
      <c r="H132" s="586"/>
      <c r="I132" s="475">
        <f t="shared" si="73"/>
        <v>0</v>
      </c>
      <c r="J132" s="110"/>
      <c r="K132" s="111"/>
      <c r="L132" s="111"/>
      <c r="M132" s="111"/>
      <c r="N132" s="111"/>
      <c r="O132" s="114"/>
      <c r="P132" s="543">
        <f t="shared" si="50"/>
        <v>0</v>
      </c>
      <c r="Q132" s="449"/>
      <c r="R132" s="111"/>
      <c r="S132" s="114"/>
      <c r="T132" s="491"/>
      <c r="U132" s="113"/>
      <c r="V132" s="115"/>
    </row>
    <row r="133" spans="1:22" s="41" customFormat="1" ht="15.75" hidden="1" thickBot="1">
      <c r="A133" s="127" t="s">
        <v>237</v>
      </c>
      <c r="B133" s="108" t="s">
        <v>668</v>
      </c>
      <c r="C133" s="777" t="s">
        <v>238</v>
      </c>
      <c r="D133" s="778"/>
      <c r="E133" s="778"/>
      <c r="F133" s="410"/>
      <c r="G133" s="410"/>
      <c r="H133" s="586"/>
      <c r="I133" s="475">
        <f t="shared" si="73"/>
        <v>0</v>
      </c>
      <c r="J133" s="110"/>
      <c r="K133" s="111"/>
      <c r="L133" s="111"/>
      <c r="M133" s="111"/>
      <c r="N133" s="111"/>
      <c r="O133" s="114"/>
      <c r="P133" s="543">
        <f t="shared" si="50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>
      <c r="A134" s="127" t="s">
        <v>239</v>
      </c>
      <c r="B134" s="108" t="s">
        <v>669</v>
      </c>
      <c r="C134" s="777" t="s">
        <v>240</v>
      </c>
      <c r="D134" s="778"/>
      <c r="E134" s="778"/>
      <c r="F134" s="410"/>
      <c r="G134" s="410"/>
      <c r="H134" s="586"/>
      <c r="I134" s="475">
        <f t="shared" si="73"/>
        <v>0</v>
      </c>
      <c r="J134" s="110"/>
      <c r="K134" s="111"/>
      <c r="L134" s="111"/>
      <c r="M134" s="111"/>
      <c r="N134" s="111"/>
      <c r="O134" s="114"/>
      <c r="P134" s="543">
        <f t="shared" si="50"/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74">J136+J137+J138+J139+J140+J141+J142+J143+J144+J145</f>
        <v>0</v>
      </c>
      <c r="K135" s="111">
        <f t="shared" si="74"/>
        <v>0</v>
      </c>
      <c r="L135" s="111">
        <f t="shared" si="74"/>
        <v>0</v>
      </c>
      <c r="M135" s="111">
        <f t="shared" si="74"/>
        <v>0</v>
      </c>
      <c r="N135" s="111">
        <f t="shared" si="74"/>
        <v>0</v>
      </c>
      <c r="O135" s="114">
        <f t="shared" ref="O135" si="75">O136+O137+O138+O139+O140+O141+O142+O143+O144+O145</f>
        <v>0</v>
      </c>
      <c r="P135" s="543">
        <f t="shared" si="50"/>
        <v>0</v>
      </c>
      <c r="Q135" s="449">
        <f t="shared" si="74"/>
        <v>0</v>
      </c>
      <c r="R135" s="111">
        <f t="shared" si="74"/>
        <v>0</v>
      </c>
      <c r="S135" s="114">
        <f t="shared" si="74"/>
        <v>0</v>
      </c>
      <c r="T135" s="491">
        <f t="shared" si="74"/>
        <v>0</v>
      </c>
      <c r="U135" s="113">
        <f t="shared" si="74"/>
        <v>0</v>
      </c>
      <c r="V135" s="115">
        <f t="shared" si="74"/>
        <v>0</v>
      </c>
    </row>
    <row r="136" spans="1:22" ht="15.75" hidden="1" thickBot="1">
      <c r="B136" s="55"/>
      <c r="C136" s="2"/>
      <c r="D136" s="764" t="s">
        <v>359</v>
      </c>
      <c r="E136" s="764"/>
      <c r="F136" s="406"/>
      <c r="G136" s="406"/>
      <c r="H136" s="582"/>
      <c r="I136" s="471">
        <f t="shared" ref="I136:I146" si="76">SUM(J136:V136)</f>
        <v>0</v>
      </c>
      <c r="J136" s="75"/>
      <c r="K136" s="1"/>
      <c r="L136" s="1"/>
      <c r="M136" s="1"/>
      <c r="N136" s="1"/>
      <c r="O136" s="81"/>
      <c r="P136" s="541">
        <f t="shared" ref="P136:P199" si="77">SUM(J136:O136)</f>
        <v>0</v>
      </c>
      <c r="Q136" s="447"/>
      <c r="R136" s="1"/>
      <c r="S136" s="81"/>
      <c r="T136" s="490"/>
      <c r="U136" s="42"/>
      <c r="V136" s="44"/>
    </row>
    <row r="137" spans="1:22" ht="15.75" hidden="1" thickBot="1">
      <c r="B137" s="55"/>
      <c r="C137" s="2"/>
      <c r="D137" s="764" t="s">
        <v>360</v>
      </c>
      <c r="E137" s="764"/>
      <c r="F137" s="406"/>
      <c r="G137" s="406"/>
      <c r="H137" s="582"/>
      <c r="I137" s="471">
        <f t="shared" si="76"/>
        <v>0</v>
      </c>
      <c r="J137" s="75"/>
      <c r="K137" s="1"/>
      <c r="L137" s="1"/>
      <c r="M137" s="1"/>
      <c r="N137" s="1"/>
      <c r="O137" s="81"/>
      <c r="P137" s="541">
        <f t="shared" si="77"/>
        <v>0</v>
      </c>
      <c r="Q137" s="447"/>
      <c r="R137" s="1"/>
      <c r="S137" s="81"/>
      <c r="T137" s="490"/>
      <c r="U137" s="42"/>
      <c r="V137" s="44"/>
    </row>
    <row r="138" spans="1:22" ht="15.75" hidden="1" thickBot="1">
      <c r="B138" s="55"/>
      <c r="C138" s="2"/>
      <c r="D138" s="764" t="s">
        <v>361</v>
      </c>
      <c r="E138" s="764"/>
      <c r="F138" s="406"/>
      <c r="G138" s="406"/>
      <c r="H138" s="582"/>
      <c r="I138" s="471">
        <f t="shared" si="76"/>
        <v>0</v>
      </c>
      <c r="J138" s="75"/>
      <c r="K138" s="1"/>
      <c r="L138" s="1"/>
      <c r="M138" s="1"/>
      <c r="N138" s="1"/>
      <c r="O138" s="81"/>
      <c r="P138" s="541">
        <f t="shared" si="77"/>
        <v>0</v>
      </c>
      <c r="Q138" s="447"/>
      <c r="R138" s="1"/>
      <c r="S138" s="81"/>
      <c r="T138" s="490"/>
      <c r="U138" s="42"/>
      <c r="V138" s="44"/>
    </row>
    <row r="139" spans="1:22" ht="15.75" hidden="1" thickBot="1">
      <c r="B139" s="55"/>
      <c r="C139" s="2"/>
      <c r="D139" s="764" t="s">
        <v>362</v>
      </c>
      <c r="E139" s="764"/>
      <c r="F139" s="406"/>
      <c r="G139" s="406"/>
      <c r="H139" s="582"/>
      <c r="I139" s="471">
        <f t="shared" si="76"/>
        <v>0</v>
      </c>
      <c r="J139" s="75"/>
      <c r="K139" s="1"/>
      <c r="L139" s="1"/>
      <c r="M139" s="1"/>
      <c r="N139" s="1"/>
      <c r="O139" s="81"/>
      <c r="P139" s="541">
        <f t="shared" si="77"/>
        <v>0</v>
      </c>
      <c r="Q139" s="447"/>
      <c r="R139" s="1"/>
      <c r="S139" s="81"/>
      <c r="T139" s="490"/>
      <c r="U139" s="42"/>
      <c r="V139" s="44"/>
    </row>
    <row r="140" spans="1:22" ht="15.75" hidden="1" thickBot="1">
      <c r="B140" s="55"/>
      <c r="C140" s="2"/>
      <c r="D140" s="764" t="s">
        <v>363</v>
      </c>
      <c r="E140" s="764"/>
      <c r="F140" s="406"/>
      <c r="G140" s="406"/>
      <c r="H140" s="582"/>
      <c r="I140" s="471">
        <f t="shared" si="76"/>
        <v>0</v>
      </c>
      <c r="J140" s="75"/>
      <c r="K140" s="1"/>
      <c r="L140" s="1"/>
      <c r="M140" s="1"/>
      <c r="N140" s="1"/>
      <c r="O140" s="81"/>
      <c r="P140" s="541">
        <f t="shared" si="77"/>
        <v>0</v>
      </c>
      <c r="Q140" s="447"/>
      <c r="R140" s="1"/>
      <c r="S140" s="81"/>
      <c r="T140" s="490"/>
      <c r="U140" s="42"/>
      <c r="V140" s="44"/>
    </row>
    <row r="141" spans="1:22" ht="25.5" hidden="1" customHeight="1">
      <c r="B141" s="55"/>
      <c r="C141" s="2"/>
      <c r="D141" s="735" t="s">
        <v>536</v>
      </c>
      <c r="E141" s="735"/>
      <c r="F141" s="409"/>
      <c r="G141" s="409"/>
      <c r="H141" s="585"/>
      <c r="I141" s="474">
        <f t="shared" si="76"/>
        <v>0</v>
      </c>
      <c r="J141" s="75"/>
      <c r="K141" s="1"/>
      <c r="L141" s="1"/>
      <c r="M141" s="1"/>
      <c r="N141" s="1"/>
      <c r="O141" s="81"/>
      <c r="P141" s="541">
        <f t="shared" si="77"/>
        <v>0</v>
      </c>
      <c r="Q141" s="447"/>
      <c r="R141" s="1"/>
      <c r="S141" s="81"/>
      <c r="T141" s="490"/>
      <c r="U141" s="42"/>
      <c r="V141" s="44"/>
    </row>
    <row r="142" spans="1:22" ht="25.5" hidden="1" customHeight="1">
      <c r="B142" s="55"/>
      <c r="C142" s="2"/>
      <c r="D142" s="735" t="s">
        <v>539</v>
      </c>
      <c r="E142" s="735"/>
      <c r="F142" s="409"/>
      <c r="G142" s="409"/>
      <c r="H142" s="585"/>
      <c r="I142" s="474">
        <f t="shared" si="76"/>
        <v>0</v>
      </c>
      <c r="J142" s="75"/>
      <c r="K142" s="1"/>
      <c r="L142" s="1"/>
      <c r="M142" s="1"/>
      <c r="N142" s="1"/>
      <c r="O142" s="81"/>
      <c r="P142" s="541">
        <f t="shared" si="77"/>
        <v>0</v>
      </c>
      <c r="Q142" s="447"/>
      <c r="R142" s="1"/>
      <c r="S142" s="81"/>
      <c r="T142" s="490"/>
      <c r="U142" s="42"/>
      <c r="V142" s="44"/>
    </row>
    <row r="143" spans="1:22" ht="15.75" hidden="1" thickBot="1">
      <c r="B143" s="55"/>
      <c r="C143" s="2"/>
      <c r="D143" s="764" t="s">
        <v>365</v>
      </c>
      <c r="E143" s="764"/>
      <c r="F143" s="406"/>
      <c r="G143" s="406"/>
      <c r="H143" s="582"/>
      <c r="I143" s="471">
        <f t="shared" si="76"/>
        <v>0</v>
      </c>
      <c r="J143" s="75"/>
      <c r="K143" s="1"/>
      <c r="L143" s="1"/>
      <c r="M143" s="1"/>
      <c r="N143" s="1"/>
      <c r="O143" s="81"/>
      <c r="P143" s="541">
        <f t="shared" si="77"/>
        <v>0</v>
      </c>
      <c r="Q143" s="447"/>
      <c r="R143" s="1"/>
      <c r="S143" s="81"/>
      <c r="T143" s="490"/>
      <c r="U143" s="42"/>
      <c r="V143" s="44"/>
    </row>
    <row r="144" spans="1:22" ht="25.5" hidden="1" customHeight="1">
      <c r="B144" s="55"/>
      <c r="C144" s="2"/>
      <c r="D144" s="735" t="s">
        <v>542</v>
      </c>
      <c r="E144" s="735"/>
      <c r="F144" s="409"/>
      <c r="G144" s="409"/>
      <c r="H144" s="585"/>
      <c r="I144" s="474">
        <f t="shared" si="76"/>
        <v>0</v>
      </c>
      <c r="J144" s="75"/>
      <c r="K144" s="1"/>
      <c r="L144" s="1"/>
      <c r="M144" s="1"/>
      <c r="N144" s="1"/>
      <c r="O144" s="81"/>
      <c r="P144" s="541">
        <f t="shared" si="77"/>
        <v>0</v>
      </c>
      <c r="Q144" s="447"/>
      <c r="R144" s="1"/>
      <c r="S144" s="81"/>
      <c r="T144" s="490"/>
      <c r="U144" s="42"/>
      <c r="V144" s="44"/>
    </row>
    <row r="145" spans="1:22" ht="15.75" hidden="1" thickBot="1">
      <c r="B145" s="55"/>
      <c r="C145" s="2"/>
      <c r="D145" s="764" t="s">
        <v>543</v>
      </c>
      <c r="E145" s="764"/>
      <c r="F145" s="406"/>
      <c r="G145" s="406"/>
      <c r="H145" s="582"/>
      <c r="I145" s="471">
        <f t="shared" si="76"/>
        <v>0</v>
      </c>
      <c r="J145" s="75"/>
      <c r="K145" s="1"/>
      <c r="L145" s="1"/>
      <c r="M145" s="1"/>
      <c r="N145" s="1"/>
      <c r="O145" s="81"/>
      <c r="P145" s="541">
        <f t="shared" si="77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/>
      <c r="G146" s="411"/>
      <c r="H146" s="587"/>
      <c r="I146" s="476">
        <f t="shared" si="76"/>
        <v>0</v>
      </c>
      <c r="J146" s="110"/>
      <c r="K146" s="111"/>
      <c r="L146" s="111"/>
      <c r="M146" s="111"/>
      <c r="N146" s="111"/>
      <c r="O146" s="114"/>
      <c r="P146" s="543">
        <f t="shared" si="77"/>
        <v>0</v>
      </c>
      <c r="Q146" s="449"/>
      <c r="R146" s="111"/>
      <c r="S146" s="114"/>
      <c r="T146" s="491"/>
      <c r="U146" s="113"/>
      <c r="V146" s="115"/>
    </row>
    <row r="147" spans="1:22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0</v>
      </c>
      <c r="G147" s="402">
        <f>G148+G149+G152+G153+G154+G155+G156</f>
        <v>0</v>
      </c>
      <c r="H147" s="578">
        <f>H148+H149+H152+H153+H154+H155+H156</f>
        <v>0</v>
      </c>
      <c r="I147" s="465">
        <f>I148+I149+I152+I153+I154+I155+I156</f>
        <v>0</v>
      </c>
      <c r="J147" s="86">
        <f t="shared" ref="J147:V147" si="78">J148+J149+J152+J153+J154+J155+J156</f>
        <v>0</v>
      </c>
      <c r="K147" s="87">
        <f t="shared" si="78"/>
        <v>0</v>
      </c>
      <c r="L147" s="87">
        <f t="shared" si="78"/>
        <v>0</v>
      </c>
      <c r="M147" s="87">
        <f t="shared" si="78"/>
        <v>0</v>
      </c>
      <c r="N147" s="87">
        <f t="shared" si="78"/>
        <v>0</v>
      </c>
      <c r="O147" s="90">
        <f t="shared" ref="O147" si="79">O148+O149+O152+O153+O154+O155+O156</f>
        <v>0</v>
      </c>
      <c r="P147" s="536">
        <f t="shared" si="77"/>
        <v>0</v>
      </c>
      <c r="Q147" s="442">
        <f t="shared" si="78"/>
        <v>0</v>
      </c>
      <c r="R147" s="87">
        <f t="shared" si="78"/>
        <v>0</v>
      </c>
      <c r="S147" s="90">
        <f t="shared" si="78"/>
        <v>0</v>
      </c>
      <c r="T147" s="486">
        <f t="shared" si="78"/>
        <v>0</v>
      </c>
      <c r="U147" s="89">
        <f t="shared" si="78"/>
        <v>0</v>
      </c>
      <c r="V147" s="91">
        <f t="shared" si="78"/>
        <v>0</v>
      </c>
    </row>
    <row r="148" spans="1:22" s="18" customFormat="1" ht="15.75" hidden="1" thickBot="1">
      <c r="A148" s="127" t="s">
        <v>247</v>
      </c>
      <c r="B148" s="116" t="s">
        <v>672</v>
      </c>
      <c r="C148" s="801" t="s">
        <v>248</v>
      </c>
      <c r="D148" s="802"/>
      <c r="E148" s="802"/>
      <c r="F148" s="397"/>
      <c r="G148" s="397"/>
      <c r="H148" s="573"/>
      <c r="I148" s="460">
        <f t="shared" ref="I148" si="80">SUM(J148:V148)</f>
        <v>0</v>
      </c>
      <c r="J148" s="94"/>
      <c r="K148" s="95"/>
      <c r="L148" s="95"/>
      <c r="M148" s="95"/>
      <c r="N148" s="95"/>
      <c r="O148" s="98"/>
      <c r="P148" s="539">
        <f t="shared" si="77"/>
        <v>0</v>
      </c>
      <c r="Q148" s="445"/>
      <c r="R148" s="95"/>
      <c r="S148" s="98"/>
      <c r="T148" s="489"/>
      <c r="U148" s="97"/>
      <c r="V148" s="99"/>
    </row>
    <row r="149" spans="1:22" s="18" customFormat="1" ht="15.75" hidden="1" thickBot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81">J150+J151</f>
        <v>0</v>
      </c>
      <c r="K149" s="95">
        <f t="shared" si="81"/>
        <v>0</v>
      </c>
      <c r="L149" s="95">
        <f t="shared" si="81"/>
        <v>0</v>
      </c>
      <c r="M149" s="95">
        <f t="shared" si="81"/>
        <v>0</v>
      </c>
      <c r="N149" s="95">
        <f t="shared" si="81"/>
        <v>0</v>
      </c>
      <c r="O149" s="98">
        <f t="shared" ref="O149" si="82">O150+O151</f>
        <v>0</v>
      </c>
      <c r="P149" s="539">
        <f t="shared" si="77"/>
        <v>0</v>
      </c>
      <c r="Q149" s="445">
        <f t="shared" si="81"/>
        <v>0</v>
      </c>
      <c r="R149" s="95">
        <f t="shared" si="81"/>
        <v>0</v>
      </c>
      <c r="S149" s="98">
        <f t="shared" si="81"/>
        <v>0</v>
      </c>
      <c r="T149" s="489">
        <f t="shared" si="81"/>
        <v>0</v>
      </c>
      <c r="U149" s="97">
        <f t="shared" si="81"/>
        <v>0</v>
      </c>
      <c r="V149" s="99">
        <f t="shared" si="81"/>
        <v>0</v>
      </c>
    </row>
    <row r="150" spans="1:22" ht="15.75" hidden="1" thickBot="1">
      <c r="B150" s="55"/>
      <c r="C150" s="2"/>
      <c r="D150" s="764" t="s">
        <v>250</v>
      </c>
      <c r="E150" s="764"/>
      <c r="F150" s="406"/>
      <c r="G150" s="406"/>
      <c r="H150" s="582"/>
      <c r="I150" s="471">
        <f t="shared" ref="I150:I156" si="83">SUM(J150:V150)</f>
        <v>0</v>
      </c>
      <c r="J150" s="75"/>
      <c r="K150" s="1"/>
      <c r="L150" s="1"/>
      <c r="M150" s="1"/>
      <c r="N150" s="1"/>
      <c r="O150" s="81"/>
      <c r="P150" s="541">
        <f t="shared" si="77"/>
        <v>0</v>
      </c>
      <c r="Q150" s="447"/>
      <c r="R150" s="1"/>
      <c r="S150" s="81"/>
      <c r="T150" s="490"/>
      <c r="U150" s="42"/>
      <c r="V150" s="44"/>
    </row>
    <row r="151" spans="1:22" ht="15.75" hidden="1" thickBot="1">
      <c r="B151" s="55"/>
      <c r="C151" s="2"/>
      <c r="D151" s="764" t="s">
        <v>349</v>
      </c>
      <c r="E151" s="764"/>
      <c r="F151" s="406"/>
      <c r="G151" s="406"/>
      <c r="H151" s="582"/>
      <c r="I151" s="471">
        <f t="shared" si="83"/>
        <v>0</v>
      </c>
      <c r="J151" s="75"/>
      <c r="K151" s="1"/>
      <c r="L151" s="1"/>
      <c r="M151" s="1"/>
      <c r="N151" s="1"/>
      <c r="O151" s="81"/>
      <c r="P151" s="541">
        <f t="shared" si="77"/>
        <v>0</v>
      </c>
      <c r="Q151" s="447"/>
      <c r="R151" s="1"/>
      <c r="S151" s="81"/>
      <c r="T151" s="490"/>
      <c r="U151" s="42"/>
      <c r="V151" s="44"/>
    </row>
    <row r="152" spans="1:22" s="18" customFormat="1" ht="15.75" hidden="1" thickBot="1">
      <c r="A152" s="127" t="s">
        <v>251</v>
      </c>
      <c r="B152" s="92" t="s">
        <v>674</v>
      </c>
      <c r="C152" s="769" t="s">
        <v>252</v>
      </c>
      <c r="D152" s="770"/>
      <c r="E152" s="770"/>
      <c r="F152" s="399"/>
      <c r="G152" s="399"/>
      <c r="H152" s="575"/>
      <c r="I152" s="462">
        <f t="shared" si="83"/>
        <v>0</v>
      </c>
      <c r="J152" s="94"/>
      <c r="K152" s="95"/>
      <c r="L152" s="95"/>
      <c r="M152" s="95"/>
      <c r="N152" s="95"/>
      <c r="O152" s="98"/>
      <c r="P152" s="539">
        <f t="shared" si="77"/>
        <v>0</v>
      </c>
      <c r="Q152" s="445"/>
      <c r="R152" s="95"/>
      <c r="S152" s="98"/>
      <c r="T152" s="489"/>
      <c r="U152" s="97"/>
      <c r="V152" s="99"/>
    </row>
    <row r="153" spans="1:22" s="18" customFormat="1" ht="15.75" hidden="1" thickBot="1">
      <c r="A153" s="127" t="s">
        <v>253</v>
      </c>
      <c r="B153" s="92" t="s">
        <v>675</v>
      </c>
      <c r="C153" s="769" t="s">
        <v>254</v>
      </c>
      <c r="D153" s="770"/>
      <c r="E153" s="770"/>
      <c r="F153" s="399"/>
      <c r="G153" s="399"/>
      <c r="H153" s="575"/>
      <c r="I153" s="462">
        <f t="shared" si="83"/>
        <v>0</v>
      </c>
      <c r="J153" s="94"/>
      <c r="K153" s="95"/>
      <c r="L153" s="95"/>
      <c r="M153" s="95"/>
      <c r="N153" s="95"/>
      <c r="O153" s="98"/>
      <c r="P153" s="539">
        <f t="shared" si="77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>
      <c r="A154" s="127" t="s">
        <v>255</v>
      </c>
      <c r="B154" s="92" t="s">
        <v>676</v>
      </c>
      <c r="C154" s="769" t="s">
        <v>256</v>
      </c>
      <c r="D154" s="770"/>
      <c r="E154" s="770"/>
      <c r="F154" s="399"/>
      <c r="G154" s="399"/>
      <c r="H154" s="575"/>
      <c r="I154" s="462">
        <f t="shared" si="83"/>
        <v>0</v>
      </c>
      <c r="J154" s="94"/>
      <c r="K154" s="95"/>
      <c r="L154" s="95"/>
      <c r="M154" s="95"/>
      <c r="N154" s="95"/>
      <c r="O154" s="98"/>
      <c r="P154" s="539">
        <f t="shared" si="77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>
      <c r="A155" s="127" t="s">
        <v>257</v>
      </c>
      <c r="B155" s="92" t="s">
        <v>677</v>
      </c>
      <c r="C155" s="769" t="s">
        <v>258</v>
      </c>
      <c r="D155" s="770"/>
      <c r="E155" s="770"/>
      <c r="F155" s="399"/>
      <c r="G155" s="399"/>
      <c r="H155" s="575"/>
      <c r="I155" s="462">
        <f t="shared" si="83"/>
        <v>0</v>
      </c>
      <c r="J155" s="94"/>
      <c r="K155" s="95"/>
      <c r="L155" s="95"/>
      <c r="M155" s="95"/>
      <c r="N155" s="95"/>
      <c r="O155" s="98"/>
      <c r="P155" s="539">
        <f t="shared" si="77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/>
      <c r="G156" s="412"/>
      <c r="H156" s="588"/>
      <c r="I156" s="477">
        <f t="shared" si="83"/>
        <v>0</v>
      </c>
      <c r="J156" s="94"/>
      <c r="K156" s="95"/>
      <c r="L156" s="95"/>
      <c r="M156" s="95"/>
      <c r="N156" s="95"/>
      <c r="O156" s="98"/>
      <c r="P156" s="539">
        <f t="shared" si="77"/>
        <v>0</v>
      </c>
      <c r="Q156" s="445"/>
      <c r="R156" s="95"/>
      <c r="S156" s="98"/>
      <c r="T156" s="489"/>
      <c r="U156" s="97"/>
      <c r="V156" s="99"/>
    </row>
    <row r="157" spans="1:22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84">J158+J159+J160+J161</f>
        <v>0</v>
      </c>
      <c r="K157" s="87">
        <f t="shared" si="84"/>
        <v>0</v>
      </c>
      <c r="L157" s="87">
        <f t="shared" si="84"/>
        <v>0</v>
      </c>
      <c r="M157" s="87">
        <f t="shared" si="84"/>
        <v>0</v>
      </c>
      <c r="N157" s="87">
        <f t="shared" si="84"/>
        <v>0</v>
      </c>
      <c r="O157" s="90">
        <f t="shared" ref="O157" si="85">O158+O159+O160+O161</f>
        <v>0</v>
      </c>
      <c r="P157" s="536">
        <f t="shared" si="77"/>
        <v>0</v>
      </c>
      <c r="Q157" s="442">
        <f t="shared" si="84"/>
        <v>0</v>
      </c>
      <c r="R157" s="87">
        <f t="shared" si="84"/>
        <v>0</v>
      </c>
      <c r="S157" s="90">
        <f t="shared" si="84"/>
        <v>0</v>
      </c>
      <c r="T157" s="486">
        <f t="shared" si="84"/>
        <v>0</v>
      </c>
      <c r="U157" s="89">
        <f t="shared" si="84"/>
        <v>0</v>
      </c>
      <c r="V157" s="91">
        <f t="shared" si="84"/>
        <v>0</v>
      </c>
    </row>
    <row r="158" spans="1:22" s="18" customFormat="1" ht="15.75" hidden="1" thickBot="1">
      <c r="A158" s="127" t="s">
        <v>263</v>
      </c>
      <c r="B158" s="268" t="s">
        <v>679</v>
      </c>
      <c r="C158" s="816" t="s">
        <v>264</v>
      </c>
      <c r="D158" s="817"/>
      <c r="E158" s="817"/>
      <c r="F158" s="413"/>
      <c r="G158" s="413"/>
      <c r="H158" s="589"/>
      <c r="I158" s="478">
        <f t="shared" ref="I158:I161" si="86">SUM(J158:V158)</f>
        <v>0</v>
      </c>
      <c r="J158" s="272"/>
      <c r="K158" s="273"/>
      <c r="L158" s="273"/>
      <c r="M158" s="273"/>
      <c r="N158" s="273"/>
      <c r="O158" s="274"/>
      <c r="P158" s="544">
        <f t="shared" si="77"/>
        <v>0</v>
      </c>
      <c r="Q158" s="450"/>
      <c r="R158" s="273"/>
      <c r="S158" s="274"/>
      <c r="T158" s="559"/>
      <c r="U158" s="275"/>
      <c r="V158" s="276"/>
    </row>
    <row r="159" spans="1:22" s="18" customFormat="1" ht="15.75" hidden="1" thickBot="1">
      <c r="A159" s="127" t="s">
        <v>265</v>
      </c>
      <c r="B159" s="277" t="s">
        <v>680</v>
      </c>
      <c r="C159" s="810" t="s">
        <v>879</v>
      </c>
      <c r="D159" s="811"/>
      <c r="E159" s="811"/>
      <c r="F159" s="414"/>
      <c r="G159" s="414"/>
      <c r="H159" s="590"/>
      <c r="I159" s="479">
        <f t="shared" si="86"/>
        <v>0</v>
      </c>
      <c r="J159" s="272"/>
      <c r="K159" s="273"/>
      <c r="L159" s="273"/>
      <c r="M159" s="273"/>
      <c r="N159" s="273"/>
      <c r="O159" s="274"/>
      <c r="P159" s="544">
        <f t="shared" si="77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>
      <c r="A160" s="127" t="s">
        <v>266</v>
      </c>
      <c r="B160" s="277" t="s">
        <v>681</v>
      </c>
      <c r="C160" s="810" t="s">
        <v>267</v>
      </c>
      <c r="D160" s="811"/>
      <c r="E160" s="811"/>
      <c r="F160" s="414"/>
      <c r="G160" s="414"/>
      <c r="H160" s="590"/>
      <c r="I160" s="479">
        <f t="shared" si="86"/>
        <v>0</v>
      </c>
      <c r="J160" s="272"/>
      <c r="K160" s="273"/>
      <c r="L160" s="273"/>
      <c r="M160" s="273"/>
      <c r="N160" s="273"/>
      <c r="O160" s="274"/>
      <c r="P160" s="544">
        <f t="shared" si="77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/>
      <c r="G161" s="415"/>
      <c r="H161" s="591"/>
      <c r="I161" s="480">
        <f t="shared" si="86"/>
        <v>0</v>
      </c>
      <c r="J161" s="272"/>
      <c r="K161" s="273"/>
      <c r="L161" s="273"/>
      <c r="M161" s="273"/>
      <c r="N161" s="273"/>
      <c r="O161" s="274"/>
      <c r="P161" s="544">
        <f t="shared" si="77"/>
        <v>0</v>
      </c>
      <c r="Q161" s="450"/>
      <c r="R161" s="273"/>
      <c r="S161" s="274"/>
      <c r="T161" s="559"/>
      <c r="U161" s="275"/>
      <c r="V161" s="276"/>
    </row>
    <row r="162" spans="1:22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87">J163+J164+J175+J186+J197+J200+J212+J213+J214</f>
        <v>0</v>
      </c>
      <c r="K162" s="87">
        <f t="shared" si="87"/>
        <v>0</v>
      </c>
      <c r="L162" s="87">
        <f t="shared" si="87"/>
        <v>0</v>
      </c>
      <c r="M162" s="87">
        <f t="shared" si="87"/>
        <v>0</v>
      </c>
      <c r="N162" s="87">
        <f t="shared" si="87"/>
        <v>0</v>
      </c>
      <c r="O162" s="90">
        <f t="shared" ref="O162" si="88">O163+O164+O175+O186+O197+O200+O212+O213+O214</f>
        <v>0</v>
      </c>
      <c r="P162" s="536">
        <f t="shared" si="77"/>
        <v>0</v>
      </c>
      <c r="Q162" s="442">
        <f t="shared" si="87"/>
        <v>0</v>
      </c>
      <c r="R162" s="87">
        <f t="shared" si="87"/>
        <v>0</v>
      </c>
      <c r="S162" s="90">
        <f t="shared" si="87"/>
        <v>0</v>
      </c>
      <c r="T162" s="486">
        <f t="shared" si="87"/>
        <v>0</v>
      </c>
      <c r="U162" s="89">
        <f t="shared" si="87"/>
        <v>0</v>
      </c>
      <c r="V162" s="91">
        <f t="shared" si="87"/>
        <v>0</v>
      </c>
    </row>
    <row r="163" spans="1:22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/>
      <c r="G163" s="416"/>
      <c r="H163" s="592"/>
      <c r="I163" s="481">
        <f t="shared" ref="I163" si="89">SUM(J163:V163)</f>
        <v>0</v>
      </c>
      <c r="J163" s="94"/>
      <c r="K163" s="95"/>
      <c r="L163" s="95"/>
      <c r="M163" s="95"/>
      <c r="N163" s="95"/>
      <c r="O163" s="98"/>
      <c r="P163" s="539">
        <f t="shared" si="77"/>
        <v>0</v>
      </c>
      <c r="Q163" s="445"/>
      <c r="R163" s="95"/>
      <c r="S163" s="98"/>
      <c r="T163" s="489"/>
      <c r="U163" s="97"/>
      <c r="V163" s="99"/>
    </row>
    <row r="164" spans="1:22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90">J165+J166+J167+J168+J169+J170+J171+J172+J173+J174</f>
        <v>0</v>
      </c>
      <c r="K164" s="95">
        <f t="shared" si="90"/>
        <v>0</v>
      </c>
      <c r="L164" s="95">
        <f t="shared" si="90"/>
        <v>0</v>
      </c>
      <c r="M164" s="95">
        <f t="shared" si="90"/>
        <v>0</v>
      </c>
      <c r="N164" s="95">
        <f t="shared" si="90"/>
        <v>0</v>
      </c>
      <c r="O164" s="98">
        <f t="shared" ref="O164" si="91">O165+O166+O167+O168+O169+O170+O171+O172+O173+O174</f>
        <v>0</v>
      </c>
      <c r="P164" s="539">
        <f t="shared" si="77"/>
        <v>0</v>
      </c>
      <c r="Q164" s="445">
        <f t="shared" si="90"/>
        <v>0</v>
      </c>
      <c r="R164" s="95">
        <f t="shared" si="90"/>
        <v>0</v>
      </c>
      <c r="S164" s="98">
        <f t="shared" si="90"/>
        <v>0</v>
      </c>
      <c r="T164" s="489">
        <f t="shared" si="90"/>
        <v>0</v>
      </c>
      <c r="U164" s="97">
        <f t="shared" si="90"/>
        <v>0</v>
      </c>
      <c r="V164" s="99">
        <f t="shared" si="90"/>
        <v>0</v>
      </c>
    </row>
    <row r="165" spans="1:22" ht="15.75" hidden="1" thickBot="1">
      <c r="B165" s="55"/>
      <c r="C165" s="2"/>
      <c r="D165" s="764" t="s">
        <v>813</v>
      </c>
      <c r="E165" s="764"/>
      <c r="F165" s="406"/>
      <c r="G165" s="406"/>
      <c r="H165" s="582"/>
      <c r="I165" s="471">
        <f t="shared" ref="I165:I174" si="92">SUM(J165:V165)</f>
        <v>0</v>
      </c>
      <c r="J165" s="75"/>
      <c r="K165" s="1"/>
      <c r="L165" s="1"/>
      <c r="M165" s="1"/>
      <c r="N165" s="1"/>
      <c r="O165" s="81"/>
      <c r="P165" s="541">
        <f t="shared" si="77"/>
        <v>0</v>
      </c>
      <c r="Q165" s="447"/>
      <c r="R165" s="1"/>
      <c r="S165" s="81"/>
      <c r="T165" s="490"/>
      <c r="U165" s="42"/>
      <c r="V165" s="44"/>
    </row>
    <row r="166" spans="1:22" ht="15.75" hidden="1" thickBot="1">
      <c r="B166" s="55"/>
      <c r="C166" s="2"/>
      <c r="D166" s="764" t="s">
        <v>814</v>
      </c>
      <c r="E166" s="764"/>
      <c r="F166" s="406"/>
      <c r="G166" s="406"/>
      <c r="H166" s="582"/>
      <c r="I166" s="471">
        <f t="shared" si="92"/>
        <v>0</v>
      </c>
      <c r="J166" s="75"/>
      <c r="K166" s="1"/>
      <c r="L166" s="1"/>
      <c r="M166" s="1"/>
      <c r="N166" s="1"/>
      <c r="O166" s="81"/>
      <c r="P166" s="541">
        <f t="shared" si="77"/>
        <v>0</v>
      </c>
      <c r="Q166" s="447"/>
      <c r="R166" s="1"/>
      <c r="S166" s="81"/>
      <c r="T166" s="490"/>
      <c r="U166" s="42"/>
      <c r="V166" s="44"/>
    </row>
    <row r="167" spans="1:22" ht="15.75" hidden="1" thickBot="1">
      <c r="B167" s="55"/>
      <c r="C167" s="2"/>
      <c r="D167" s="764" t="s">
        <v>545</v>
      </c>
      <c r="E167" s="764"/>
      <c r="F167" s="406"/>
      <c r="G167" s="406"/>
      <c r="H167" s="582"/>
      <c r="I167" s="471">
        <f t="shared" si="92"/>
        <v>0</v>
      </c>
      <c r="J167" s="75"/>
      <c r="K167" s="1"/>
      <c r="L167" s="1"/>
      <c r="M167" s="1"/>
      <c r="N167" s="1"/>
      <c r="O167" s="81"/>
      <c r="P167" s="541">
        <f t="shared" si="77"/>
        <v>0</v>
      </c>
      <c r="Q167" s="447"/>
      <c r="R167" s="1"/>
      <c r="S167" s="81"/>
      <c r="T167" s="490"/>
      <c r="U167" s="42"/>
      <c r="V167" s="44"/>
    </row>
    <row r="168" spans="1:22" ht="25.5" hidden="1" customHeight="1">
      <c r="B168" s="55"/>
      <c r="C168" s="2"/>
      <c r="D168" s="735" t="s">
        <v>548</v>
      </c>
      <c r="E168" s="735"/>
      <c r="F168" s="409"/>
      <c r="G168" s="409"/>
      <c r="H168" s="585"/>
      <c r="I168" s="474">
        <f t="shared" si="92"/>
        <v>0</v>
      </c>
      <c r="J168" s="75"/>
      <c r="K168" s="1"/>
      <c r="L168" s="1"/>
      <c r="M168" s="1"/>
      <c r="N168" s="1"/>
      <c r="O168" s="81"/>
      <c r="P168" s="541">
        <f t="shared" si="77"/>
        <v>0</v>
      </c>
      <c r="Q168" s="447"/>
      <c r="R168" s="1"/>
      <c r="S168" s="81"/>
      <c r="T168" s="490"/>
      <c r="U168" s="42"/>
      <c r="V168" s="44"/>
    </row>
    <row r="169" spans="1:22" ht="15.75" hidden="1" thickBot="1">
      <c r="B169" s="55"/>
      <c r="C169" s="2"/>
      <c r="D169" s="764" t="s">
        <v>550</v>
      </c>
      <c r="E169" s="764"/>
      <c r="F169" s="406"/>
      <c r="G169" s="406"/>
      <c r="H169" s="582"/>
      <c r="I169" s="471">
        <f t="shared" si="92"/>
        <v>0</v>
      </c>
      <c r="J169" s="75"/>
      <c r="K169" s="1"/>
      <c r="L169" s="1"/>
      <c r="M169" s="1"/>
      <c r="N169" s="1"/>
      <c r="O169" s="81"/>
      <c r="P169" s="541">
        <f t="shared" si="77"/>
        <v>0</v>
      </c>
      <c r="Q169" s="447"/>
      <c r="R169" s="1"/>
      <c r="S169" s="81"/>
      <c r="T169" s="490"/>
      <c r="U169" s="42"/>
      <c r="V169" s="44"/>
    </row>
    <row r="170" spans="1:22" ht="15.75" hidden="1" thickBot="1">
      <c r="B170" s="55"/>
      <c r="C170" s="2"/>
      <c r="D170" s="764" t="s">
        <v>551</v>
      </c>
      <c r="E170" s="764"/>
      <c r="F170" s="406"/>
      <c r="G170" s="406"/>
      <c r="H170" s="582"/>
      <c r="I170" s="471">
        <f t="shared" si="92"/>
        <v>0</v>
      </c>
      <c r="J170" s="75"/>
      <c r="K170" s="1"/>
      <c r="L170" s="1"/>
      <c r="M170" s="1"/>
      <c r="N170" s="1"/>
      <c r="O170" s="81"/>
      <c r="P170" s="541">
        <f t="shared" si="77"/>
        <v>0</v>
      </c>
      <c r="Q170" s="447"/>
      <c r="R170" s="1"/>
      <c r="S170" s="81"/>
      <c r="T170" s="490"/>
      <c r="U170" s="42"/>
      <c r="V170" s="44"/>
    </row>
    <row r="171" spans="1:22" ht="25.5" hidden="1" customHeight="1">
      <c r="B171" s="55"/>
      <c r="C171" s="2"/>
      <c r="D171" s="735" t="s">
        <v>555</v>
      </c>
      <c r="E171" s="735"/>
      <c r="F171" s="409"/>
      <c r="G171" s="409"/>
      <c r="H171" s="585"/>
      <c r="I171" s="474">
        <f t="shared" si="92"/>
        <v>0</v>
      </c>
      <c r="J171" s="75"/>
      <c r="K171" s="1"/>
      <c r="L171" s="1"/>
      <c r="M171" s="1"/>
      <c r="N171" s="1"/>
      <c r="O171" s="81"/>
      <c r="P171" s="541">
        <f t="shared" si="77"/>
        <v>0</v>
      </c>
      <c r="Q171" s="447"/>
      <c r="R171" s="1"/>
      <c r="S171" s="81"/>
      <c r="T171" s="490"/>
      <c r="U171" s="42"/>
      <c r="V171" s="44"/>
    </row>
    <row r="172" spans="1:22" ht="25.5" hidden="1" customHeight="1">
      <c r="B172" s="55"/>
      <c r="C172" s="2"/>
      <c r="D172" s="735" t="s">
        <v>558</v>
      </c>
      <c r="E172" s="735"/>
      <c r="F172" s="409"/>
      <c r="G172" s="409"/>
      <c r="H172" s="585"/>
      <c r="I172" s="474">
        <f t="shared" si="92"/>
        <v>0</v>
      </c>
      <c r="J172" s="75"/>
      <c r="K172" s="1"/>
      <c r="L172" s="1"/>
      <c r="M172" s="1"/>
      <c r="N172" s="1"/>
      <c r="O172" s="81"/>
      <c r="P172" s="541">
        <f t="shared" si="77"/>
        <v>0</v>
      </c>
      <c r="Q172" s="447"/>
      <c r="R172" s="1"/>
      <c r="S172" s="81"/>
      <c r="T172" s="490"/>
      <c r="U172" s="42"/>
      <c r="V172" s="44"/>
    </row>
    <row r="173" spans="1:22" ht="25.5" hidden="1" customHeight="1">
      <c r="B173" s="55"/>
      <c r="C173" s="2"/>
      <c r="D173" s="735" t="s">
        <v>560</v>
      </c>
      <c r="E173" s="735"/>
      <c r="F173" s="409"/>
      <c r="G173" s="409"/>
      <c r="H173" s="585"/>
      <c r="I173" s="474">
        <f t="shared" si="92"/>
        <v>0</v>
      </c>
      <c r="J173" s="75"/>
      <c r="K173" s="1"/>
      <c r="L173" s="1"/>
      <c r="M173" s="1"/>
      <c r="N173" s="1"/>
      <c r="O173" s="81"/>
      <c r="P173" s="541">
        <f t="shared" si="77"/>
        <v>0</v>
      </c>
      <c r="Q173" s="447"/>
      <c r="R173" s="1"/>
      <c r="S173" s="81"/>
      <c r="T173" s="490"/>
      <c r="U173" s="42"/>
      <c r="V173" s="44"/>
    </row>
    <row r="174" spans="1:22" ht="25.5" hidden="1" customHeight="1">
      <c r="B174" s="55"/>
      <c r="C174" s="2"/>
      <c r="D174" s="735" t="s">
        <v>563</v>
      </c>
      <c r="E174" s="735"/>
      <c r="F174" s="409"/>
      <c r="G174" s="409"/>
      <c r="H174" s="585"/>
      <c r="I174" s="474">
        <f t="shared" si="92"/>
        <v>0</v>
      </c>
      <c r="J174" s="75"/>
      <c r="K174" s="1"/>
      <c r="L174" s="1"/>
      <c r="M174" s="1"/>
      <c r="N174" s="1"/>
      <c r="O174" s="81"/>
      <c r="P174" s="541">
        <f t="shared" si="77"/>
        <v>0</v>
      </c>
      <c r="Q174" s="447"/>
      <c r="R174" s="1"/>
      <c r="S174" s="81"/>
      <c r="T174" s="490"/>
      <c r="U174" s="42"/>
      <c r="V174" s="44"/>
    </row>
    <row r="175" spans="1:22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93">J176+J177+J178+J179+J180+J181+J182+J183+J184+J185</f>
        <v>0</v>
      </c>
      <c r="K175" s="95">
        <f t="shared" si="93"/>
        <v>0</v>
      </c>
      <c r="L175" s="95">
        <f t="shared" si="93"/>
        <v>0</v>
      </c>
      <c r="M175" s="95">
        <f t="shared" si="93"/>
        <v>0</v>
      </c>
      <c r="N175" s="95">
        <f t="shared" si="93"/>
        <v>0</v>
      </c>
      <c r="O175" s="98">
        <f t="shared" ref="O175" si="94">O176+O177+O178+O179+O180+O181+O182+O183+O184+O185</f>
        <v>0</v>
      </c>
      <c r="P175" s="539">
        <f t="shared" si="77"/>
        <v>0</v>
      </c>
      <c r="Q175" s="445">
        <f t="shared" si="93"/>
        <v>0</v>
      </c>
      <c r="R175" s="95">
        <f t="shared" si="93"/>
        <v>0</v>
      </c>
      <c r="S175" s="98">
        <f t="shared" si="93"/>
        <v>0</v>
      </c>
      <c r="T175" s="489">
        <f t="shared" si="93"/>
        <v>0</v>
      </c>
      <c r="U175" s="97">
        <f t="shared" si="93"/>
        <v>0</v>
      </c>
      <c r="V175" s="99">
        <f t="shared" si="93"/>
        <v>0</v>
      </c>
    </row>
    <row r="176" spans="1:22" ht="15.75" hidden="1" thickBot="1">
      <c r="B176" s="55"/>
      <c r="C176" s="2"/>
      <c r="D176" s="764" t="s">
        <v>815</v>
      </c>
      <c r="E176" s="764"/>
      <c r="F176" s="406"/>
      <c r="G176" s="406"/>
      <c r="H176" s="582"/>
      <c r="I176" s="471">
        <f t="shared" ref="I176:I185" si="95">SUM(J176:V176)</f>
        <v>0</v>
      </c>
      <c r="J176" s="75"/>
      <c r="K176" s="1"/>
      <c r="L176" s="1"/>
      <c r="M176" s="1"/>
      <c r="N176" s="1"/>
      <c r="O176" s="81"/>
      <c r="P176" s="541">
        <f t="shared" si="77"/>
        <v>0</v>
      </c>
      <c r="Q176" s="447"/>
      <c r="R176" s="1"/>
      <c r="S176" s="81"/>
      <c r="T176" s="490"/>
      <c r="U176" s="42"/>
      <c r="V176" s="44"/>
    </row>
    <row r="177" spans="1:22" ht="15.75" hidden="1" thickBot="1">
      <c r="B177" s="55"/>
      <c r="C177" s="2"/>
      <c r="D177" s="764" t="s">
        <v>816</v>
      </c>
      <c r="E177" s="764"/>
      <c r="F177" s="406"/>
      <c r="G177" s="406"/>
      <c r="H177" s="582"/>
      <c r="I177" s="471">
        <f t="shared" si="95"/>
        <v>0</v>
      </c>
      <c r="J177" s="75"/>
      <c r="K177" s="1"/>
      <c r="L177" s="1"/>
      <c r="M177" s="1"/>
      <c r="N177" s="1"/>
      <c r="O177" s="81"/>
      <c r="P177" s="541">
        <f t="shared" si="77"/>
        <v>0</v>
      </c>
      <c r="Q177" s="447"/>
      <c r="R177" s="1"/>
      <c r="S177" s="81"/>
      <c r="T177" s="490"/>
      <c r="U177" s="42"/>
      <c r="V177" s="44"/>
    </row>
    <row r="178" spans="1:22" ht="15.75" hidden="1" thickBot="1">
      <c r="B178" s="55"/>
      <c r="C178" s="2"/>
      <c r="D178" s="764" t="s">
        <v>546</v>
      </c>
      <c r="E178" s="764"/>
      <c r="F178" s="406"/>
      <c r="G178" s="406"/>
      <c r="H178" s="582"/>
      <c r="I178" s="471">
        <f t="shared" si="95"/>
        <v>0</v>
      </c>
      <c r="J178" s="75"/>
      <c r="K178" s="1"/>
      <c r="L178" s="1"/>
      <c r="M178" s="1"/>
      <c r="N178" s="1"/>
      <c r="O178" s="81"/>
      <c r="P178" s="541">
        <f t="shared" si="77"/>
        <v>0</v>
      </c>
      <c r="Q178" s="447"/>
      <c r="R178" s="1"/>
      <c r="S178" s="81"/>
      <c r="T178" s="490"/>
      <c r="U178" s="42"/>
      <c r="V178" s="44"/>
    </row>
    <row r="179" spans="1:22" ht="25.5" hidden="1" customHeight="1">
      <c r="B179" s="55"/>
      <c r="C179" s="2"/>
      <c r="D179" s="735" t="s">
        <v>549</v>
      </c>
      <c r="E179" s="735"/>
      <c r="F179" s="409"/>
      <c r="G179" s="409"/>
      <c r="H179" s="585"/>
      <c r="I179" s="474">
        <f t="shared" si="95"/>
        <v>0</v>
      </c>
      <c r="J179" s="75"/>
      <c r="K179" s="1"/>
      <c r="L179" s="1"/>
      <c r="M179" s="1"/>
      <c r="N179" s="1"/>
      <c r="O179" s="81"/>
      <c r="P179" s="541">
        <f t="shared" si="77"/>
        <v>0</v>
      </c>
      <c r="Q179" s="447"/>
      <c r="R179" s="1"/>
      <c r="S179" s="81"/>
      <c r="T179" s="490"/>
      <c r="U179" s="42"/>
      <c r="V179" s="44"/>
    </row>
    <row r="180" spans="1:22" ht="15.75" hidden="1" thickBot="1">
      <c r="B180" s="55"/>
      <c r="C180" s="2"/>
      <c r="D180" s="764" t="s">
        <v>552</v>
      </c>
      <c r="E180" s="764"/>
      <c r="F180" s="406"/>
      <c r="G180" s="406"/>
      <c r="H180" s="582"/>
      <c r="I180" s="471">
        <f t="shared" si="95"/>
        <v>0</v>
      </c>
      <c r="J180" s="75"/>
      <c r="K180" s="1"/>
      <c r="L180" s="1"/>
      <c r="M180" s="1"/>
      <c r="N180" s="1"/>
      <c r="O180" s="81"/>
      <c r="P180" s="541">
        <f t="shared" si="77"/>
        <v>0</v>
      </c>
      <c r="Q180" s="447"/>
      <c r="R180" s="1"/>
      <c r="S180" s="81"/>
      <c r="T180" s="490"/>
      <c r="U180" s="42"/>
      <c r="V180" s="44"/>
    </row>
    <row r="181" spans="1:22" ht="15.75" hidden="1" thickBot="1">
      <c r="B181" s="55"/>
      <c r="C181" s="2"/>
      <c r="D181" s="764" t="s">
        <v>817</v>
      </c>
      <c r="E181" s="764"/>
      <c r="F181" s="406"/>
      <c r="G181" s="406"/>
      <c r="H181" s="582"/>
      <c r="I181" s="471">
        <f t="shared" si="95"/>
        <v>0</v>
      </c>
      <c r="J181" s="75"/>
      <c r="K181" s="1"/>
      <c r="L181" s="1"/>
      <c r="M181" s="1"/>
      <c r="N181" s="1"/>
      <c r="O181" s="81"/>
      <c r="P181" s="541">
        <f t="shared" si="77"/>
        <v>0</v>
      </c>
      <c r="Q181" s="447"/>
      <c r="R181" s="1"/>
      <c r="S181" s="81"/>
      <c r="T181" s="490"/>
      <c r="U181" s="42"/>
      <c r="V181" s="44"/>
    </row>
    <row r="182" spans="1:22" ht="25.5" hidden="1" customHeight="1">
      <c r="B182" s="55"/>
      <c r="C182" s="2"/>
      <c r="D182" s="735" t="s">
        <v>556</v>
      </c>
      <c r="E182" s="735"/>
      <c r="F182" s="409"/>
      <c r="G182" s="409"/>
      <c r="H182" s="585"/>
      <c r="I182" s="474">
        <f t="shared" si="95"/>
        <v>0</v>
      </c>
      <c r="J182" s="75"/>
      <c r="K182" s="1"/>
      <c r="L182" s="1"/>
      <c r="M182" s="1"/>
      <c r="N182" s="1"/>
      <c r="O182" s="81"/>
      <c r="P182" s="541">
        <f t="shared" si="77"/>
        <v>0</v>
      </c>
      <c r="Q182" s="447"/>
      <c r="R182" s="1"/>
      <c r="S182" s="81"/>
      <c r="T182" s="490"/>
      <c r="U182" s="42"/>
      <c r="V182" s="44"/>
    </row>
    <row r="183" spans="1:22" ht="25.5" hidden="1" customHeight="1">
      <c r="B183" s="55"/>
      <c r="C183" s="2"/>
      <c r="D183" s="735" t="s">
        <v>559</v>
      </c>
      <c r="E183" s="735"/>
      <c r="F183" s="409"/>
      <c r="G183" s="409"/>
      <c r="H183" s="585"/>
      <c r="I183" s="474">
        <f t="shared" si="95"/>
        <v>0</v>
      </c>
      <c r="J183" s="75"/>
      <c r="K183" s="1"/>
      <c r="L183" s="1"/>
      <c r="M183" s="1"/>
      <c r="N183" s="1"/>
      <c r="O183" s="81"/>
      <c r="P183" s="541">
        <f t="shared" si="77"/>
        <v>0</v>
      </c>
      <c r="Q183" s="447"/>
      <c r="R183" s="1"/>
      <c r="S183" s="81"/>
      <c r="T183" s="490"/>
      <c r="U183" s="42"/>
      <c r="V183" s="44"/>
    </row>
    <row r="184" spans="1:22" ht="25.5" hidden="1" customHeight="1">
      <c r="B184" s="55"/>
      <c r="C184" s="2"/>
      <c r="D184" s="735" t="s">
        <v>561</v>
      </c>
      <c r="E184" s="735"/>
      <c r="F184" s="409"/>
      <c r="G184" s="409"/>
      <c r="H184" s="585"/>
      <c r="I184" s="474">
        <f t="shared" si="95"/>
        <v>0</v>
      </c>
      <c r="J184" s="75"/>
      <c r="K184" s="1"/>
      <c r="L184" s="1"/>
      <c r="M184" s="1"/>
      <c r="N184" s="1"/>
      <c r="O184" s="81"/>
      <c r="P184" s="541">
        <f t="shared" si="77"/>
        <v>0</v>
      </c>
      <c r="Q184" s="447"/>
      <c r="R184" s="1"/>
      <c r="S184" s="81"/>
      <c r="T184" s="490"/>
      <c r="U184" s="42"/>
      <c r="V184" s="44"/>
    </row>
    <row r="185" spans="1:22" ht="25.5" hidden="1" customHeight="1">
      <c r="B185" s="55"/>
      <c r="C185" s="2"/>
      <c r="D185" s="735" t="s">
        <v>564</v>
      </c>
      <c r="E185" s="735"/>
      <c r="F185" s="409"/>
      <c r="G185" s="409"/>
      <c r="H185" s="585"/>
      <c r="I185" s="474">
        <f t="shared" si="95"/>
        <v>0</v>
      </c>
      <c r="J185" s="75"/>
      <c r="K185" s="1"/>
      <c r="L185" s="1"/>
      <c r="M185" s="1"/>
      <c r="N185" s="1"/>
      <c r="O185" s="81"/>
      <c r="P185" s="541">
        <f t="shared" si="77"/>
        <v>0</v>
      </c>
      <c r="Q185" s="447"/>
      <c r="R185" s="1"/>
      <c r="S185" s="81"/>
      <c r="T185" s="490"/>
      <c r="U185" s="42"/>
      <c r="V185" s="44"/>
    </row>
    <row r="186" spans="1:22" s="18" customFormat="1" ht="15.75" hidden="1" thickBot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96">J187+J188+J189+J190+J191+J192+J193+J194+J195+J196</f>
        <v>0</v>
      </c>
      <c r="K186" s="95">
        <f t="shared" si="96"/>
        <v>0</v>
      </c>
      <c r="L186" s="95">
        <f t="shared" si="96"/>
        <v>0</v>
      </c>
      <c r="M186" s="95">
        <f t="shared" si="96"/>
        <v>0</v>
      </c>
      <c r="N186" s="95">
        <f t="shared" si="96"/>
        <v>0</v>
      </c>
      <c r="O186" s="98">
        <f t="shared" ref="O186" si="97">O187+O188+O189+O190+O191+O192+O193+O194+O195+O196</f>
        <v>0</v>
      </c>
      <c r="P186" s="539">
        <f t="shared" si="77"/>
        <v>0</v>
      </c>
      <c r="Q186" s="445">
        <f t="shared" si="96"/>
        <v>0</v>
      </c>
      <c r="R186" s="95">
        <f t="shared" si="96"/>
        <v>0</v>
      </c>
      <c r="S186" s="98">
        <f t="shared" si="96"/>
        <v>0</v>
      </c>
      <c r="T186" s="489">
        <f t="shared" si="96"/>
        <v>0</v>
      </c>
      <c r="U186" s="97">
        <f t="shared" si="96"/>
        <v>0</v>
      </c>
      <c r="V186" s="99">
        <f t="shared" si="96"/>
        <v>0</v>
      </c>
    </row>
    <row r="187" spans="1:22" ht="15.75" hidden="1" thickBot="1">
      <c r="B187" s="55"/>
      <c r="C187" s="2"/>
      <c r="D187" s="764" t="s">
        <v>371</v>
      </c>
      <c r="E187" s="764"/>
      <c r="F187" s="406"/>
      <c r="G187" s="406"/>
      <c r="H187" s="582"/>
      <c r="I187" s="471">
        <f t="shared" ref="I187:I196" si="98">SUM(J187:V187)</f>
        <v>0</v>
      </c>
      <c r="J187" s="75"/>
      <c r="K187" s="1"/>
      <c r="L187" s="1"/>
      <c r="M187" s="1"/>
      <c r="N187" s="1"/>
      <c r="O187" s="81"/>
      <c r="P187" s="541">
        <f t="shared" si="77"/>
        <v>0</v>
      </c>
      <c r="Q187" s="447"/>
      <c r="R187" s="1"/>
      <c r="S187" s="81"/>
      <c r="T187" s="490"/>
      <c r="U187" s="42"/>
      <c r="V187" s="44"/>
    </row>
    <row r="188" spans="1:22" ht="15.75" hidden="1" thickBot="1">
      <c r="B188" s="55"/>
      <c r="C188" s="2"/>
      <c r="D188" s="764" t="s">
        <v>544</v>
      </c>
      <c r="E188" s="764"/>
      <c r="F188" s="406"/>
      <c r="G188" s="406"/>
      <c r="H188" s="582"/>
      <c r="I188" s="471">
        <f t="shared" si="98"/>
        <v>0</v>
      </c>
      <c r="J188" s="75"/>
      <c r="K188" s="1"/>
      <c r="L188" s="1"/>
      <c r="M188" s="1"/>
      <c r="N188" s="1"/>
      <c r="O188" s="81"/>
      <c r="P188" s="541">
        <f t="shared" si="77"/>
        <v>0</v>
      </c>
      <c r="Q188" s="447"/>
      <c r="R188" s="1"/>
      <c r="S188" s="81"/>
      <c r="T188" s="490"/>
      <c r="U188" s="42"/>
      <c r="V188" s="44"/>
    </row>
    <row r="189" spans="1:22" ht="15.75" hidden="1" thickBot="1">
      <c r="B189" s="55"/>
      <c r="C189" s="2"/>
      <c r="D189" s="764" t="s">
        <v>547</v>
      </c>
      <c r="E189" s="764"/>
      <c r="F189" s="406"/>
      <c r="G189" s="406"/>
      <c r="H189" s="582"/>
      <c r="I189" s="471">
        <f t="shared" si="98"/>
        <v>0</v>
      </c>
      <c r="J189" s="75"/>
      <c r="K189" s="1"/>
      <c r="L189" s="1"/>
      <c r="M189" s="1"/>
      <c r="N189" s="1"/>
      <c r="O189" s="81"/>
      <c r="P189" s="541">
        <f t="shared" si="77"/>
        <v>0</v>
      </c>
      <c r="Q189" s="447"/>
      <c r="R189" s="1"/>
      <c r="S189" s="81"/>
      <c r="T189" s="490"/>
      <c r="U189" s="42"/>
      <c r="V189" s="44"/>
    </row>
    <row r="190" spans="1:22" ht="15.75" hidden="1" thickBot="1">
      <c r="B190" s="55"/>
      <c r="C190" s="2"/>
      <c r="D190" s="735" t="s">
        <v>818</v>
      </c>
      <c r="E190" s="735"/>
      <c r="F190" s="409"/>
      <c r="G190" s="409"/>
      <c r="H190" s="585"/>
      <c r="I190" s="474">
        <f t="shared" si="98"/>
        <v>0</v>
      </c>
      <c r="J190" s="75"/>
      <c r="K190" s="1"/>
      <c r="L190" s="1"/>
      <c r="M190" s="1"/>
      <c r="N190" s="1"/>
      <c r="O190" s="81"/>
      <c r="P190" s="541">
        <f t="shared" si="77"/>
        <v>0</v>
      </c>
      <c r="Q190" s="447"/>
      <c r="R190" s="1"/>
      <c r="S190" s="81"/>
      <c r="T190" s="490"/>
      <c r="U190" s="42"/>
      <c r="V190" s="44"/>
    </row>
    <row r="191" spans="1:22" ht="15.75" hidden="1" thickBot="1">
      <c r="B191" s="55"/>
      <c r="C191" s="2"/>
      <c r="D191" s="764" t="s">
        <v>554</v>
      </c>
      <c r="E191" s="764"/>
      <c r="F191" s="406"/>
      <c r="G191" s="406"/>
      <c r="H191" s="582"/>
      <c r="I191" s="471">
        <f t="shared" si="98"/>
        <v>0</v>
      </c>
      <c r="J191" s="75"/>
      <c r="K191" s="1"/>
      <c r="L191" s="1"/>
      <c r="M191" s="1"/>
      <c r="N191" s="1"/>
      <c r="O191" s="81"/>
      <c r="P191" s="541">
        <f t="shared" si="77"/>
        <v>0</v>
      </c>
      <c r="Q191" s="447"/>
      <c r="R191" s="1"/>
      <c r="S191" s="81"/>
      <c r="T191" s="490"/>
      <c r="U191" s="42"/>
      <c r="V191" s="44"/>
    </row>
    <row r="192" spans="1:22" ht="15.75" hidden="1" thickBot="1">
      <c r="B192" s="55"/>
      <c r="C192" s="2"/>
      <c r="D192" s="764" t="s">
        <v>553</v>
      </c>
      <c r="E192" s="764"/>
      <c r="F192" s="406"/>
      <c r="G192" s="406"/>
      <c r="H192" s="582"/>
      <c r="I192" s="471">
        <f t="shared" si="98"/>
        <v>0</v>
      </c>
      <c r="J192" s="75"/>
      <c r="K192" s="1"/>
      <c r="L192" s="1"/>
      <c r="M192" s="1"/>
      <c r="N192" s="1"/>
      <c r="O192" s="81"/>
      <c r="P192" s="541">
        <f t="shared" si="77"/>
        <v>0</v>
      </c>
      <c r="Q192" s="447"/>
      <c r="R192" s="1"/>
      <c r="S192" s="81"/>
      <c r="T192" s="490"/>
      <c r="U192" s="42"/>
      <c r="V192" s="44"/>
    </row>
    <row r="193" spans="1:22" ht="25.5" hidden="1" customHeight="1">
      <c r="B193" s="55"/>
      <c r="C193" s="2"/>
      <c r="D193" s="735" t="s">
        <v>557</v>
      </c>
      <c r="E193" s="735"/>
      <c r="F193" s="409"/>
      <c r="G193" s="409"/>
      <c r="H193" s="585"/>
      <c r="I193" s="474">
        <f t="shared" si="98"/>
        <v>0</v>
      </c>
      <c r="J193" s="75"/>
      <c r="K193" s="1"/>
      <c r="L193" s="1"/>
      <c r="M193" s="1"/>
      <c r="N193" s="1"/>
      <c r="O193" s="81"/>
      <c r="P193" s="541">
        <f t="shared" si="77"/>
        <v>0</v>
      </c>
      <c r="Q193" s="447"/>
      <c r="R193" s="1"/>
      <c r="S193" s="81"/>
      <c r="T193" s="490"/>
      <c r="U193" s="42"/>
      <c r="V193" s="44"/>
    </row>
    <row r="194" spans="1:22" ht="15.75" hidden="1" thickBot="1">
      <c r="B194" s="55"/>
      <c r="C194" s="2"/>
      <c r="D194" s="764" t="s">
        <v>819</v>
      </c>
      <c r="E194" s="764"/>
      <c r="F194" s="406"/>
      <c r="G194" s="406"/>
      <c r="H194" s="582"/>
      <c r="I194" s="471">
        <f t="shared" si="98"/>
        <v>0</v>
      </c>
      <c r="J194" s="75"/>
      <c r="K194" s="1"/>
      <c r="L194" s="1"/>
      <c r="M194" s="1"/>
      <c r="N194" s="1"/>
      <c r="O194" s="81"/>
      <c r="P194" s="541">
        <f t="shared" si="77"/>
        <v>0</v>
      </c>
      <c r="Q194" s="447"/>
      <c r="R194" s="1"/>
      <c r="S194" s="81"/>
      <c r="T194" s="490"/>
      <c r="U194" s="42"/>
      <c r="V194" s="44"/>
    </row>
    <row r="195" spans="1:22" ht="25.5" hidden="1" customHeight="1">
      <c r="B195" s="55"/>
      <c r="C195" s="2"/>
      <c r="D195" s="735" t="s">
        <v>562</v>
      </c>
      <c r="E195" s="735"/>
      <c r="F195" s="409"/>
      <c r="G195" s="409"/>
      <c r="H195" s="585"/>
      <c r="I195" s="474">
        <f t="shared" si="98"/>
        <v>0</v>
      </c>
      <c r="J195" s="75"/>
      <c r="K195" s="1"/>
      <c r="L195" s="1"/>
      <c r="M195" s="1"/>
      <c r="N195" s="1"/>
      <c r="O195" s="81"/>
      <c r="P195" s="541">
        <f t="shared" si="77"/>
        <v>0</v>
      </c>
      <c r="Q195" s="447"/>
      <c r="R195" s="1"/>
      <c r="S195" s="81"/>
      <c r="T195" s="490"/>
      <c r="U195" s="42"/>
      <c r="V195" s="44"/>
    </row>
    <row r="196" spans="1:22" ht="25.5" hidden="1" customHeight="1">
      <c r="B196" s="55"/>
      <c r="C196" s="2"/>
      <c r="D196" s="735" t="s">
        <v>565</v>
      </c>
      <c r="E196" s="735"/>
      <c r="F196" s="409"/>
      <c r="G196" s="409"/>
      <c r="H196" s="585"/>
      <c r="I196" s="474">
        <f t="shared" si="98"/>
        <v>0</v>
      </c>
      <c r="J196" s="75"/>
      <c r="K196" s="1"/>
      <c r="L196" s="1"/>
      <c r="M196" s="1"/>
      <c r="N196" s="1"/>
      <c r="O196" s="81"/>
      <c r="P196" s="541">
        <f t="shared" si="77"/>
        <v>0</v>
      </c>
      <c r="Q196" s="447"/>
      <c r="R196" s="1"/>
      <c r="S196" s="81"/>
      <c r="T196" s="490"/>
      <c r="U196" s="42"/>
      <c r="V196" s="44"/>
    </row>
    <row r="197" spans="1:22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99">J198+J199</f>
        <v>0</v>
      </c>
      <c r="K197" s="95">
        <f t="shared" si="99"/>
        <v>0</v>
      </c>
      <c r="L197" s="95">
        <f t="shared" si="99"/>
        <v>0</v>
      </c>
      <c r="M197" s="95">
        <f t="shared" si="99"/>
        <v>0</v>
      </c>
      <c r="N197" s="95">
        <f t="shared" si="99"/>
        <v>0</v>
      </c>
      <c r="O197" s="98">
        <f t="shared" ref="O197" si="100">O198+O199</f>
        <v>0</v>
      </c>
      <c r="P197" s="539">
        <f t="shared" si="77"/>
        <v>0</v>
      </c>
      <c r="Q197" s="445">
        <f t="shared" si="99"/>
        <v>0</v>
      </c>
      <c r="R197" s="95">
        <f t="shared" si="99"/>
        <v>0</v>
      </c>
      <c r="S197" s="98">
        <f t="shared" si="99"/>
        <v>0</v>
      </c>
      <c r="T197" s="489">
        <f t="shared" si="99"/>
        <v>0</v>
      </c>
      <c r="U197" s="97">
        <f t="shared" si="99"/>
        <v>0</v>
      </c>
      <c r="V197" s="99">
        <f t="shared" si="99"/>
        <v>0</v>
      </c>
    </row>
    <row r="198" spans="1:22" ht="25.5" hidden="1" customHeight="1">
      <c r="B198" s="55"/>
      <c r="C198" s="2"/>
      <c r="D198" s="735" t="s">
        <v>568</v>
      </c>
      <c r="E198" s="735"/>
      <c r="F198" s="409"/>
      <c r="G198" s="409"/>
      <c r="H198" s="585"/>
      <c r="I198" s="474">
        <f t="shared" ref="I198:I199" si="101">SUM(J198:V198)</f>
        <v>0</v>
      </c>
      <c r="J198" s="75"/>
      <c r="K198" s="1"/>
      <c r="L198" s="1"/>
      <c r="M198" s="1"/>
      <c r="N198" s="1"/>
      <c r="O198" s="81"/>
      <c r="P198" s="541">
        <f t="shared" si="77"/>
        <v>0</v>
      </c>
      <c r="Q198" s="447"/>
      <c r="R198" s="1"/>
      <c r="S198" s="81"/>
      <c r="T198" s="490"/>
      <c r="U198" s="42"/>
      <c r="V198" s="44"/>
    </row>
    <row r="199" spans="1:22" ht="25.5" hidden="1" customHeight="1">
      <c r="B199" s="55"/>
      <c r="C199" s="2"/>
      <c r="D199" s="735" t="s">
        <v>569</v>
      </c>
      <c r="E199" s="735"/>
      <c r="F199" s="409"/>
      <c r="G199" s="409"/>
      <c r="H199" s="585"/>
      <c r="I199" s="474">
        <f t="shared" si="101"/>
        <v>0</v>
      </c>
      <c r="J199" s="75"/>
      <c r="K199" s="1"/>
      <c r="L199" s="1"/>
      <c r="M199" s="1"/>
      <c r="N199" s="1"/>
      <c r="O199" s="81"/>
      <c r="P199" s="541">
        <f t="shared" si="77"/>
        <v>0</v>
      </c>
      <c r="Q199" s="447"/>
      <c r="R199" s="1"/>
      <c r="S199" s="81"/>
      <c r="T199" s="490"/>
      <c r="U199" s="42"/>
      <c r="V199" s="44"/>
    </row>
    <row r="200" spans="1:22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102">J201+J202+J203+J204+J205+J206+J207+J208+J209+J210+J211</f>
        <v>0</v>
      </c>
      <c r="K200" s="95">
        <f t="shared" si="102"/>
        <v>0</v>
      </c>
      <c r="L200" s="95">
        <f t="shared" si="102"/>
        <v>0</v>
      </c>
      <c r="M200" s="95">
        <f t="shared" si="102"/>
        <v>0</v>
      </c>
      <c r="N200" s="95">
        <f t="shared" si="102"/>
        <v>0</v>
      </c>
      <c r="O200" s="98">
        <f t="shared" ref="O200" si="103">O201+O202+O203+O204+O205+O206+O207+O208+O209+O210+O211</f>
        <v>0</v>
      </c>
      <c r="P200" s="539">
        <f t="shared" ref="P200:P255" si="104">SUM(J200:O200)</f>
        <v>0</v>
      </c>
      <c r="Q200" s="445">
        <f t="shared" si="102"/>
        <v>0</v>
      </c>
      <c r="R200" s="95">
        <f t="shared" si="102"/>
        <v>0</v>
      </c>
      <c r="S200" s="98">
        <f t="shared" si="102"/>
        <v>0</v>
      </c>
      <c r="T200" s="489">
        <f t="shared" si="102"/>
        <v>0</v>
      </c>
      <c r="U200" s="97">
        <f t="shared" si="102"/>
        <v>0</v>
      </c>
      <c r="V200" s="99">
        <f t="shared" si="102"/>
        <v>0</v>
      </c>
    </row>
    <row r="201" spans="1:22" ht="15.75" hidden="1" thickBot="1">
      <c r="B201" s="55"/>
      <c r="C201" s="2"/>
      <c r="D201" s="764" t="s">
        <v>372</v>
      </c>
      <c r="E201" s="764"/>
      <c r="F201" s="406"/>
      <c r="G201" s="406"/>
      <c r="H201" s="582"/>
      <c r="I201" s="471">
        <f t="shared" ref="I201:I213" si="105">SUM(J201:V201)</f>
        <v>0</v>
      </c>
      <c r="J201" s="75"/>
      <c r="K201" s="1"/>
      <c r="L201" s="1"/>
      <c r="M201" s="1"/>
      <c r="N201" s="1"/>
      <c r="O201" s="81"/>
      <c r="P201" s="541">
        <f t="shared" si="104"/>
        <v>0</v>
      </c>
      <c r="Q201" s="447"/>
      <c r="R201" s="1"/>
      <c r="S201" s="81"/>
      <c r="T201" s="490"/>
      <c r="U201" s="42"/>
      <c r="V201" s="44"/>
    </row>
    <row r="202" spans="1:22" ht="15.75" hidden="1" thickBot="1">
      <c r="B202" s="55"/>
      <c r="C202" s="2"/>
      <c r="D202" s="764" t="s">
        <v>821</v>
      </c>
      <c r="E202" s="764"/>
      <c r="F202" s="406"/>
      <c r="G202" s="406"/>
      <c r="H202" s="582"/>
      <c r="I202" s="471">
        <f t="shared" si="105"/>
        <v>0</v>
      </c>
      <c r="J202" s="75"/>
      <c r="K202" s="1"/>
      <c r="L202" s="1"/>
      <c r="M202" s="1"/>
      <c r="N202" s="1"/>
      <c r="O202" s="81"/>
      <c r="P202" s="541">
        <f t="shared" si="104"/>
        <v>0</v>
      </c>
      <c r="Q202" s="447"/>
      <c r="R202" s="1"/>
      <c r="S202" s="81"/>
      <c r="T202" s="490"/>
      <c r="U202" s="42"/>
      <c r="V202" s="44"/>
    </row>
    <row r="203" spans="1:22" ht="15.75" hidden="1" thickBot="1">
      <c r="B203" s="55"/>
      <c r="C203" s="2"/>
      <c r="D203" s="764" t="s">
        <v>375</v>
      </c>
      <c r="E203" s="764"/>
      <c r="F203" s="406"/>
      <c r="G203" s="406"/>
      <c r="H203" s="582"/>
      <c r="I203" s="471">
        <f t="shared" si="105"/>
        <v>0</v>
      </c>
      <c r="J203" s="75"/>
      <c r="K203" s="1"/>
      <c r="L203" s="1"/>
      <c r="M203" s="1"/>
      <c r="N203" s="1"/>
      <c r="O203" s="81"/>
      <c r="P203" s="541">
        <f t="shared" si="104"/>
        <v>0</v>
      </c>
      <c r="Q203" s="447"/>
      <c r="R203" s="1"/>
      <c r="S203" s="81"/>
      <c r="T203" s="490"/>
      <c r="U203" s="42"/>
      <c r="V203" s="44"/>
    </row>
    <row r="204" spans="1:22" ht="15.75" hidden="1" thickBot="1">
      <c r="B204" s="55"/>
      <c r="C204" s="2"/>
      <c r="D204" s="764" t="s">
        <v>373</v>
      </c>
      <c r="E204" s="764"/>
      <c r="F204" s="406"/>
      <c r="G204" s="406"/>
      <c r="H204" s="582"/>
      <c r="I204" s="471">
        <f t="shared" si="105"/>
        <v>0</v>
      </c>
      <c r="J204" s="75"/>
      <c r="K204" s="1"/>
      <c r="L204" s="1"/>
      <c r="M204" s="1"/>
      <c r="N204" s="1"/>
      <c r="O204" s="81"/>
      <c r="P204" s="541">
        <f t="shared" si="104"/>
        <v>0</v>
      </c>
      <c r="Q204" s="447"/>
      <c r="R204" s="1"/>
      <c r="S204" s="81"/>
      <c r="T204" s="490"/>
      <c r="U204" s="42"/>
      <c r="V204" s="44"/>
    </row>
    <row r="205" spans="1:22" ht="15.75" hidden="1" thickBot="1">
      <c r="B205" s="55"/>
      <c r="C205" s="2"/>
      <c r="D205" s="764" t="s">
        <v>822</v>
      </c>
      <c r="E205" s="764"/>
      <c r="F205" s="406"/>
      <c r="G205" s="406"/>
      <c r="H205" s="582"/>
      <c r="I205" s="471">
        <f t="shared" si="105"/>
        <v>0</v>
      </c>
      <c r="J205" s="75"/>
      <c r="K205" s="1"/>
      <c r="L205" s="1"/>
      <c r="M205" s="1"/>
      <c r="N205" s="1"/>
      <c r="O205" s="81"/>
      <c r="P205" s="541">
        <f t="shared" si="104"/>
        <v>0</v>
      </c>
      <c r="Q205" s="447"/>
      <c r="R205" s="1"/>
      <c r="S205" s="81"/>
      <c r="T205" s="490"/>
      <c r="U205" s="42"/>
      <c r="V205" s="44"/>
    </row>
    <row r="206" spans="1:22" ht="25.5" hidden="1" customHeight="1">
      <c r="B206" s="55"/>
      <c r="C206" s="2"/>
      <c r="D206" s="735" t="s">
        <v>537</v>
      </c>
      <c r="E206" s="735"/>
      <c r="F206" s="409"/>
      <c r="G206" s="409"/>
      <c r="H206" s="585"/>
      <c r="I206" s="474">
        <f t="shared" si="105"/>
        <v>0</v>
      </c>
      <c r="J206" s="75"/>
      <c r="K206" s="1"/>
      <c r="L206" s="1"/>
      <c r="M206" s="1"/>
      <c r="N206" s="1"/>
      <c r="O206" s="81"/>
      <c r="P206" s="541">
        <f t="shared" si="104"/>
        <v>0</v>
      </c>
      <c r="Q206" s="447"/>
      <c r="R206" s="1"/>
      <c r="S206" s="81"/>
      <c r="T206" s="490"/>
      <c r="U206" s="42"/>
      <c r="V206" s="44"/>
    </row>
    <row r="207" spans="1:22" ht="25.5" hidden="1" customHeight="1">
      <c r="B207" s="55"/>
      <c r="C207" s="2"/>
      <c r="D207" s="735" t="s">
        <v>540</v>
      </c>
      <c r="E207" s="735"/>
      <c r="F207" s="409"/>
      <c r="G207" s="409"/>
      <c r="H207" s="585"/>
      <c r="I207" s="474">
        <f t="shared" si="105"/>
        <v>0</v>
      </c>
      <c r="J207" s="75"/>
      <c r="K207" s="1"/>
      <c r="L207" s="1"/>
      <c r="M207" s="1"/>
      <c r="N207" s="1"/>
      <c r="O207" s="81"/>
      <c r="P207" s="541">
        <f t="shared" si="104"/>
        <v>0</v>
      </c>
      <c r="Q207" s="447"/>
      <c r="R207" s="1"/>
      <c r="S207" s="81"/>
      <c r="T207" s="490"/>
      <c r="U207" s="42"/>
      <c r="V207" s="44"/>
    </row>
    <row r="208" spans="1:22" ht="15.75" hidden="1" thickBot="1">
      <c r="B208" s="55"/>
      <c r="C208" s="2"/>
      <c r="D208" s="764" t="s">
        <v>823</v>
      </c>
      <c r="E208" s="764"/>
      <c r="F208" s="406"/>
      <c r="G208" s="406"/>
      <c r="H208" s="582"/>
      <c r="I208" s="471">
        <f t="shared" si="105"/>
        <v>0</v>
      </c>
      <c r="J208" s="75"/>
      <c r="K208" s="1"/>
      <c r="L208" s="1"/>
      <c r="M208" s="1"/>
      <c r="N208" s="1"/>
      <c r="O208" s="81"/>
      <c r="P208" s="541">
        <f t="shared" si="104"/>
        <v>0</v>
      </c>
      <c r="Q208" s="447"/>
      <c r="R208" s="1"/>
      <c r="S208" s="81"/>
      <c r="T208" s="490"/>
      <c r="U208" s="42"/>
      <c r="V208" s="44"/>
    </row>
    <row r="209" spans="1:22" ht="15.75" hidden="1" thickBot="1">
      <c r="B209" s="55"/>
      <c r="C209" s="2"/>
      <c r="D209" s="764" t="s">
        <v>374</v>
      </c>
      <c r="E209" s="764"/>
      <c r="F209" s="406"/>
      <c r="G209" s="406"/>
      <c r="H209" s="582"/>
      <c r="I209" s="471">
        <f t="shared" si="105"/>
        <v>0</v>
      </c>
      <c r="J209" s="75"/>
      <c r="K209" s="1"/>
      <c r="L209" s="1"/>
      <c r="M209" s="1"/>
      <c r="N209" s="1"/>
      <c r="O209" s="81"/>
      <c r="P209" s="541">
        <f t="shared" si="104"/>
        <v>0</v>
      </c>
      <c r="Q209" s="447"/>
      <c r="R209" s="1"/>
      <c r="S209" s="81"/>
      <c r="T209" s="490"/>
      <c r="U209" s="42"/>
      <c r="V209" s="44"/>
    </row>
    <row r="210" spans="1:22" ht="15.75" hidden="1" thickBot="1">
      <c r="B210" s="55"/>
      <c r="C210" s="2"/>
      <c r="D210" s="764" t="s">
        <v>824</v>
      </c>
      <c r="E210" s="764"/>
      <c r="F210" s="406"/>
      <c r="G210" s="406"/>
      <c r="H210" s="582"/>
      <c r="I210" s="471">
        <f t="shared" si="105"/>
        <v>0</v>
      </c>
      <c r="J210" s="75"/>
      <c r="K210" s="1"/>
      <c r="L210" s="1"/>
      <c r="M210" s="1"/>
      <c r="N210" s="1"/>
      <c r="O210" s="81"/>
      <c r="P210" s="541">
        <f t="shared" si="104"/>
        <v>0</v>
      </c>
      <c r="Q210" s="447"/>
      <c r="R210" s="1"/>
      <c r="S210" s="81"/>
      <c r="T210" s="490"/>
      <c r="U210" s="42"/>
      <c r="V210" s="44"/>
    </row>
    <row r="211" spans="1:22" ht="15.75" hidden="1" thickBot="1">
      <c r="B211" s="55"/>
      <c r="C211" s="2"/>
      <c r="D211" s="764" t="s">
        <v>566</v>
      </c>
      <c r="E211" s="764"/>
      <c r="F211" s="406"/>
      <c r="G211" s="406"/>
      <c r="H211" s="582"/>
      <c r="I211" s="471">
        <f t="shared" si="105"/>
        <v>0</v>
      </c>
      <c r="J211" s="75"/>
      <c r="K211" s="1"/>
      <c r="L211" s="1"/>
      <c r="M211" s="1"/>
      <c r="N211" s="1"/>
      <c r="O211" s="81"/>
      <c r="P211" s="541">
        <f t="shared" si="104"/>
        <v>0</v>
      </c>
      <c r="Q211" s="447"/>
      <c r="R211" s="1"/>
      <c r="S211" s="81"/>
      <c r="T211" s="490"/>
      <c r="U211" s="42"/>
      <c r="V211" s="44"/>
    </row>
    <row r="212" spans="1:22" s="18" customFormat="1" ht="15.75" hidden="1" thickBot="1">
      <c r="A212" s="127" t="s">
        <v>278</v>
      </c>
      <c r="B212" s="92" t="s">
        <v>689</v>
      </c>
      <c r="C212" s="769" t="s">
        <v>279</v>
      </c>
      <c r="D212" s="770"/>
      <c r="E212" s="770"/>
      <c r="F212" s="399"/>
      <c r="G212" s="399"/>
      <c r="H212" s="575"/>
      <c r="I212" s="462">
        <f t="shared" si="105"/>
        <v>0</v>
      </c>
      <c r="J212" s="94"/>
      <c r="K212" s="95"/>
      <c r="L212" s="95"/>
      <c r="M212" s="95"/>
      <c r="N212" s="95"/>
      <c r="O212" s="98"/>
      <c r="P212" s="539">
        <f t="shared" si="104"/>
        <v>0</v>
      </c>
      <c r="Q212" s="445"/>
      <c r="R212" s="95"/>
      <c r="S212" s="98"/>
      <c r="T212" s="489"/>
      <c r="U212" s="97"/>
      <c r="V212" s="99"/>
    </row>
    <row r="213" spans="1:22" s="18" customFormat="1" ht="15.75" hidden="1" thickBot="1">
      <c r="A213" s="127" t="s">
        <v>280</v>
      </c>
      <c r="B213" s="92" t="s">
        <v>690</v>
      </c>
      <c r="C213" s="769" t="s">
        <v>281</v>
      </c>
      <c r="D213" s="770"/>
      <c r="E213" s="770"/>
      <c r="F213" s="399"/>
      <c r="G213" s="399"/>
      <c r="H213" s="575"/>
      <c r="I213" s="462">
        <f t="shared" si="105"/>
        <v>0</v>
      </c>
      <c r="J213" s="94"/>
      <c r="K213" s="95"/>
      <c r="L213" s="95"/>
      <c r="M213" s="95"/>
      <c r="N213" s="95"/>
      <c r="O213" s="98"/>
      <c r="P213" s="539">
        <f t="shared" si="104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106">J215+J216+J217+J218+J219+J220+J221+J222+J223+J224</f>
        <v>0</v>
      </c>
      <c r="K214" s="95">
        <f t="shared" si="106"/>
        <v>0</v>
      </c>
      <c r="L214" s="95">
        <f t="shared" si="106"/>
        <v>0</v>
      </c>
      <c r="M214" s="95">
        <f t="shared" si="106"/>
        <v>0</v>
      </c>
      <c r="N214" s="95">
        <f t="shared" si="106"/>
        <v>0</v>
      </c>
      <c r="O214" s="98">
        <f t="shared" ref="O214" si="107">O215+O216+O217+O218+O219+O220+O221+O222+O223+O224</f>
        <v>0</v>
      </c>
      <c r="P214" s="539">
        <f t="shared" si="104"/>
        <v>0</v>
      </c>
      <c r="Q214" s="445">
        <f t="shared" si="106"/>
        <v>0</v>
      </c>
      <c r="R214" s="95">
        <f t="shared" si="106"/>
        <v>0</v>
      </c>
      <c r="S214" s="98">
        <f t="shared" si="106"/>
        <v>0</v>
      </c>
      <c r="T214" s="489">
        <f t="shared" si="106"/>
        <v>0</v>
      </c>
      <c r="U214" s="97">
        <f t="shared" si="106"/>
        <v>0</v>
      </c>
      <c r="V214" s="99">
        <f t="shared" si="106"/>
        <v>0</v>
      </c>
    </row>
    <row r="215" spans="1:22" ht="15.75" hidden="1" thickBot="1">
      <c r="B215" s="55"/>
      <c r="C215" s="2"/>
      <c r="D215" s="764" t="s">
        <v>376</v>
      </c>
      <c r="E215" s="764"/>
      <c r="F215" s="406"/>
      <c r="G215" s="406"/>
      <c r="H215" s="582"/>
      <c r="I215" s="471">
        <f t="shared" ref="I215:I224" si="108">SUM(J215:V215)</f>
        <v>0</v>
      </c>
      <c r="J215" s="75"/>
      <c r="K215" s="1"/>
      <c r="L215" s="1"/>
      <c r="M215" s="1"/>
      <c r="N215" s="1"/>
      <c r="O215" s="81"/>
      <c r="P215" s="541">
        <f t="shared" si="104"/>
        <v>0</v>
      </c>
      <c r="Q215" s="447"/>
      <c r="R215" s="1"/>
      <c r="S215" s="81"/>
      <c r="T215" s="490"/>
      <c r="U215" s="42"/>
      <c r="V215" s="44"/>
    </row>
    <row r="216" spans="1:22" ht="15.75" hidden="1" thickBot="1">
      <c r="B216" s="55"/>
      <c r="C216" s="2"/>
      <c r="D216" s="764" t="s">
        <v>377</v>
      </c>
      <c r="E216" s="764"/>
      <c r="F216" s="406"/>
      <c r="G216" s="406"/>
      <c r="H216" s="582"/>
      <c r="I216" s="471">
        <f t="shared" si="108"/>
        <v>0</v>
      </c>
      <c r="J216" s="75"/>
      <c r="K216" s="1"/>
      <c r="L216" s="1"/>
      <c r="M216" s="1"/>
      <c r="N216" s="1"/>
      <c r="O216" s="81"/>
      <c r="P216" s="541">
        <f t="shared" si="104"/>
        <v>0</v>
      </c>
      <c r="Q216" s="447"/>
      <c r="R216" s="1"/>
      <c r="S216" s="81"/>
      <c r="T216" s="490"/>
      <c r="U216" s="42"/>
      <c r="V216" s="44"/>
    </row>
    <row r="217" spans="1:22" ht="15.75" hidden="1" thickBot="1">
      <c r="B217" s="55"/>
      <c r="C217" s="2"/>
      <c r="D217" s="764" t="s">
        <v>378</v>
      </c>
      <c r="E217" s="764"/>
      <c r="F217" s="406"/>
      <c r="G217" s="406"/>
      <c r="H217" s="582"/>
      <c r="I217" s="471">
        <f t="shared" si="108"/>
        <v>0</v>
      </c>
      <c r="J217" s="75"/>
      <c r="K217" s="1"/>
      <c r="L217" s="1"/>
      <c r="M217" s="1"/>
      <c r="N217" s="1"/>
      <c r="O217" s="81"/>
      <c r="P217" s="541">
        <f t="shared" si="104"/>
        <v>0</v>
      </c>
      <c r="Q217" s="447"/>
      <c r="R217" s="1"/>
      <c r="S217" s="81"/>
      <c r="T217" s="490"/>
      <c r="U217" s="42"/>
      <c r="V217" s="44"/>
    </row>
    <row r="218" spans="1:22" ht="15.75" hidden="1" thickBot="1">
      <c r="B218" s="55"/>
      <c r="C218" s="2"/>
      <c r="D218" s="764" t="s">
        <v>379</v>
      </c>
      <c r="E218" s="764"/>
      <c r="F218" s="406"/>
      <c r="G218" s="406"/>
      <c r="H218" s="582"/>
      <c r="I218" s="471">
        <f t="shared" si="108"/>
        <v>0</v>
      </c>
      <c r="J218" s="75"/>
      <c r="K218" s="1"/>
      <c r="L218" s="1"/>
      <c r="M218" s="1"/>
      <c r="N218" s="1"/>
      <c r="O218" s="81"/>
      <c r="P218" s="541">
        <f t="shared" si="104"/>
        <v>0</v>
      </c>
      <c r="Q218" s="447"/>
      <c r="R218" s="1"/>
      <c r="S218" s="81"/>
      <c r="T218" s="490"/>
      <c r="U218" s="42"/>
      <c r="V218" s="44"/>
    </row>
    <row r="219" spans="1:22" ht="15.75" hidden="1" thickBot="1">
      <c r="B219" s="55"/>
      <c r="C219" s="2"/>
      <c r="D219" s="764" t="s">
        <v>380</v>
      </c>
      <c r="E219" s="764"/>
      <c r="F219" s="406"/>
      <c r="G219" s="406"/>
      <c r="H219" s="582"/>
      <c r="I219" s="471">
        <f t="shared" si="108"/>
        <v>0</v>
      </c>
      <c r="J219" s="75"/>
      <c r="K219" s="1"/>
      <c r="L219" s="1"/>
      <c r="M219" s="1"/>
      <c r="N219" s="1"/>
      <c r="O219" s="81"/>
      <c r="P219" s="541">
        <f t="shared" si="104"/>
        <v>0</v>
      </c>
      <c r="Q219" s="447"/>
      <c r="R219" s="1"/>
      <c r="S219" s="81"/>
      <c r="T219" s="490"/>
      <c r="U219" s="42"/>
      <c r="V219" s="44"/>
    </row>
    <row r="220" spans="1:22" ht="25.5" hidden="1" customHeight="1">
      <c r="B220" s="55"/>
      <c r="C220" s="2"/>
      <c r="D220" s="735" t="s">
        <v>538</v>
      </c>
      <c r="E220" s="735"/>
      <c r="F220" s="409"/>
      <c r="G220" s="409"/>
      <c r="H220" s="585"/>
      <c r="I220" s="474">
        <f t="shared" si="108"/>
        <v>0</v>
      </c>
      <c r="J220" s="75"/>
      <c r="K220" s="1"/>
      <c r="L220" s="1"/>
      <c r="M220" s="1"/>
      <c r="N220" s="1"/>
      <c r="O220" s="81"/>
      <c r="P220" s="541">
        <f t="shared" si="104"/>
        <v>0</v>
      </c>
      <c r="Q220" s="447"/>
      <c r="R220" s="1"/>
      <c r="S220" s="81"/>
      <c r="T220" s="490"/>
      <c r="U220" s="42"/>
      <c r="V220" s="44"/>
    </row>
    <row r="221" spans="1:22" ht="25.5" hidden="1" customHeight="1">
      <c r="B221" s="55"/>
      <c r="C221" s="2"/>
      <c r="D221" s="735" t="s">
        <v>541</v>
      </c>
      <c r="E221" s="735"/>
      <c r="F221" s="409"/>
      <c r="G221" s="409"/>
      <c r="H221" s="585"/>
      <c r="I221" s="474">
        <f t="shared" si="108"/>
        <v>0</v>
      </c>
      <c r="J221" s="75"/>
      <c r="K221" s="1"/>
      <c r="L221" s="1"/>
      <c r="M221" s="1"/>
      <c r="N221" s="1"/>
      <c r="O221" s="81"/>
      <c r="P221" s="541">
        <f t="shared" si="104"/>
        <v>0</v>
      </c>
      <c r="Q221" s="447"/>
      <c r="R221" s="1"/>
      <c r="S221" s="81"/>
      <c r="T221" s="490"/>
      <c r="U221" s="42"/>
      <c r="V221" s="44"/>
    </row>
    <row r="222" spans="1:22" ht="15.75" hidden="1" thickBot="1">
      <c r="B222" s="55"/>
      <c r="C222" s="2"/>
      <c r="D222" s="764" t="s">
        <v>381</v>
      </c>
      <c r="E222" s="764"/>
      <c r="F222" s="406"/>
      <c r="G222" s="406"/>
      <c r="H222" s="582"/>
      <c r="I222" s="471">
        <f t="shared" si="108"/>
        <v>0</v>
      </c>
      <c r="J222" s="75"/>
      <c r="K222" s="1"/>
      <c r="L222" s="1"/>
      <c r="M222" s="1"/>
      <c r="N222" s="1"/>
      <c r="O222" s="81"/>
      <c r="P222" s="541">
        <f t="shared" si="104"/>
        <v>0</v>
      </c>
      <c r="Q222" s="447"/>
      <c r="R222" s="1"/>
      <c r="S222" s="81"/>
      <c r="T222" s="490"/>
      <c r="U222" s="42"/>
      <c r="V222" s="44"/>
    </row>
    <row r="223" spans="1:22" ht="15.75" hidden="1" thickBot="1">
      <c r="B223" s="55"/>
      <c r="C223" s="2"/>
      <c r="D223" s="764" t="s">
        <v>382</v>
      </c>
      <c r="E223" s="764"/>
      <c r="F223" s="406"/>
      <c r="G223" s="406"/>
      <c r="H223" s="582"/>
      <c r="I223" s="471">
        <f t="shared" si="108"/>
        <v>0</v>
      </c>
      <c r="J223" s="75"/>
      <c r="K223" s="1"/>
      <c r="L223" s="1"/>
      <c r="M223" s="1"/>
      <c r="N223" s="1"/>
      <c r="O223" s="81"/>
      <c r="P223" s="541">
        <f t="shared" si="104"/>
        <v>0</v>
      </c>
      <c r="Q223" s="447"/>
      <c r="R223" s="1"/>
      <c r="S223" s="81"/>
      <c r="T223" s="490"/>
      <c r="U223" s="42"/>
      <c r="V223" s="44"/>
    </row>
    <row r="224" spans="1:22" ht="15.75" hidden="1" thickBot="1">
      <c r="B224" s="57"/>
      <c r="C224" s="20"/>
      <c r="D224" s="772" t="s">
        <v>567</v>
      </c>
      <c r="E224" s="772"/>
      <c r="F224" s="417"/>
      <c r="G224" s="417"/>
      <c r="H224" s="593"/>
      <c r="I224" s="482">
        <f t="shared" si="108"/>
        <v>0</v>
      </c>
      <c r="J224" s="75"/>
      <c r="K224" s="1"/>
      <c r="L224" s="1"/>
      <c r="M224" s="1"/>
      <c r="N224" s="1"/>
      <c r="O224" s="81"/>
      <c r="P224" s="541">
        <f t="shared" si="104"/>
        <v>0</v>
      </c>
      <c r="Q224" s="447"/>
      <c r="R224" s="1"/>
      <c r="S224" s="81"/>
      <c r="T224" s="490"/>
      <c r="U224" s="42"/>
      <c r="V224" s="44"/>
    </row>
    <row r="225" spans="1:22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109">J226+J247+J253+J254</f>
        <v>0</v>
      </c>
      <c r="K225" s="87">
        <f t="shared" si="109"/>
        <v>0</v>
      </c>
      <c r="L225" s="87">
        <f t="shared" si="109"/>
        <v>0</v>
      </c>
      <c r="M225" s="87">
        <f t="shared" si="109"/>
        <v>0</v>
      </c>
      <c r="N225" s="87">
        <f t="shared" si="109"/>
        <v>0</v>
      </c>
      <c r="O225" s="90">
        <f t="shared" ref="O225" si="110">O226+O247+O253+O254</f>
        <v>0</v>
      </c>
      <c r="P225" s="536">
        <f t="shared" si="104"/>
        <v>0</v>
      </c>
      <c r="Q225" s="442">
        <f t="shared" si="109"/>
        <v>0</v>
      </c>
      <c r="R225" s="87">
        <f t="shared" si="109"/>
        <v>0</v>
      </c>
      <c r="S225" s="90">
        <f t="shared" si="109"/>
        <v>0</v>
      </c>
      <c r="T225" s="486">
        <f t="shared" si="109"/>
        <v>0</v>
      </c>
      <c r="U225" s="89">
        <f t="shared" si="109"/>
        <v>0</v>
      </c>
      <c r="V225" s="91">
        <f t="shared" si="109"/>
        <v>0</v>
      </c>
    </row>
    <row r="226" spans="1:22" ht="15.75" hidden="1" thickBot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111">J227+J231+J238+J239+J240+J241+J242+J243+J244</f>
        <v>0</v>
      </c>
      <c r="K226" s="119">
        <f t="shared" si="111"/>
        <v>0</v>
      </c>
      <c r="L226" s="119">
        <f t="shared" si="111"/>
        <v>0</v>
      </c>
      <c r="M226" s="119">
        <f t="shared" si="111"/>
        <v>0</v>
      </c>
      <c r="N226" s="119">
        <f t="shared" si="111"/>
        <v>0</v>
      </c>
      <c r="O226" s="122">
        <f t="shared" ref="O226" si="112">O227+O231+O238+O239+O240+O241+O242+O243+O244</f>
        <v>0</v>
      </c>
      <c r="P226" s="537">
        <f t="shared" si="104"/>
        <v>0</v>
      </c>
      <c r="Q226" s="443">
        <f t="shared" si="111"/>
        <v>0</v>
      </c>
      <c r="R226" s="119">
        <f t="shared" si="111"/>
        <v>0</v>
      </c>
      <c r="S226" s="122">
        <f t="shared" si="111"/>
        <v>0</v>
      </c>
      <c r="T226" s="487">
        <f t="shared" si="111"/>
        <v>0</v>
      </c>
      <c r="U226" s="121">
        <f t="shared" si="111"/>
        <v>0</v>
      </c>
      <c r="V226" s="123">
        <f t="shared" si="111"/>
        <v>0</v>
      </c>
    </row>
    <row r="227" spans="1:22" s="18" customFormat="1" ht="15.75" hidden="1" thickBot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113">J228+J229+J230</f>
        <v>0</v>
      </c>
      <c r="K227" s="13">
        <f t="shared" si="113"/>
        <v>0</v>
      </c>
      <c r="L227" s="13">
        <f t="shared" si="113"/>
        <v>0</v>
      </c>
      <c r="M227" s="13">
        <f t="shared" si="113"/>
        <v>0</v>
      </c>
      <c r="N227" s="13">
        <f t="shared" si="113"/>
        <v>0</v>
      </c>
      <c r="O227" s="82">
        <f t="shared" ref="O227" si="114">O228+O229+O230</f>
        <v>0</v>
      </c>
      <c r="P227" s="540">
        <f t="shared" si="104"/>
        <v>0</v>
      </c>
      <c r="Q227" s="446">
        <f t="shared" si="113"/>
        <v>0</v>
      </c>
      <c r="R227" s="13">
        <f t="shared" si="113"/>
        <v>0</v>
      </c>
      <c r="S227" s="82">
        <f t="shared" si="113"/>
        <v>0</v>
      </c>
      <c r="T227" s="488">
        <f t="shared" si="113"/>
        <v>0</v>
      </c>
      <c r="U227" s="43">
        <f t="shared" si="113"/>
        <v>0</v>
      </c>
      <c r="V227" s="45">
        <f t="shared" si="113"/>
        <v>0</v>
      </c>
    </row>
    <row r="228" spans="1:22" s="209" customFormat="1" ht="15.75" hidden="1" thickBot="1">
      <c r="A228" s="127" t="s">
        <v>288</v>
      </c>
      <c r="B228" s="189" t="s">
        <v>694</v>
      </c>
      <c r="C228" s="240"/>
      <c r="D228" s="803" t="s">
        <v>706</v>
      </c>
      <c r="E228" s="803"/>
      <c r="F228" s="418"/>
      <c r="G228" s="418"/>
      <c r="H228" s="594"/>
      <c r="I228" s="469">
        <f t="shared" ref="I228:I230" si="115">SUM(J228:V228)</f>
        <v>0</v>
      </c>
      <c r="J228" s="199"/>
      <c r="K228" s="193"/>
      <c r="L228" s="193"/>
      <c r="M228" s="193"/>
      <c r="N228" s="193"/>
      <c r="O228" s="194"/>
      <c r="P228" s="538">
        <f t="shared" si="104"/>
        <v>0</v>
      </c>
      <c r="Q228" s="444"/>
      <c r="R228" s="193"/>
      <c r="S228" s="194"/>
      <c r="T228" s="492"/>
      <c r="U228" s="192"/>
      <c r="V228" s="195"/>
    </row>
    <row r="229" spans="1:22" s="209" customFormat="1" ht="15.75" hidden="1" thickBot="1">
      <c r="A229" s="127" t="s">
        <v>289</v>
      </c>
      <c r="B229" s="189" t="s">
        <v>695</v>
      </c>
      <c r="C229" s="198"/>
      <c r="D229" s="780" t="s">
        <v>707</v>
      </c>
      <c r="E229" s="780"/>
      <c r="F229" s="398"/>
      <c r="G229" s="398"/>
      <c r="H229" s="574"/>
      <c r="I229" s="461">
        <f t="shared" si="115"/>
        <v>0</v>
      </c>
      <c r="J229" s="199"/>
      <c r="K229" s="193"/>
      <c r="L229" s="193"/>
      <c r="M229" s="193"/>
      <c r="N229" s="193"/>
      <c r="O229" s="194"/>
      <c r="P229" s="538">
        <f t="shared" si="104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>
      <c r="A230" s="127" t="s">
        <v>290</v>
      </c>
      <c r="B230" s="189" t="s">
        <v>696</v>
      </c>
      <c r="C230" s="198"/>
      <c r="D230" s="780" t="s">
        <v>708</v>
      </c>
      <c r="E230" s="780"/>
      <c r="F230" s="398"/>
      <c r="G230" s="398"/>
      <c r="H230" s="574"/>
      <c r="I230" s="461">
        <f t="shared" si="115"/>
        <v>0</v>
      </c>
      <c r="J230" s="199"/>
      <c r="K230" s="193"/>
      <c r="L230" s="193"/>
      <c r="M230" s="193"/>
      <c r="N230" s="193"/>
      <c r="O230" s="194"/>
      <c r="P230" s="538">
        <f t="shared" si="104"/>
        <v>0</v>
      </c>
      <c r="Q230" s="444"/>
      <c r="R230" s="193"/>
      <c r="S230" s="194"/>
      <c r="T230" s="492"/>
      <c r="U230" s="192"/>
      <c r="V230" s="195"/>
    </row>
    <row r="231" spans="1:22" s="18" customFormat="1" ht="15.75" hidden="1" thickBot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116">J232+J233+J234+J235+J236+J237</f>
        <v>0</v>
      </c>
      <c r="K231" s="13">
        <f t="shared" si="116"/>
        <v>0</v>
      </c>
      <c r="L231" s="13">
        <f t="shared" si="116"/>
        <v>0</v>
      </c>
      <c r="M231" s="13">
        <f t="shared" si="116"/>
        <v>0</v>
      </c>
      <c r="N231" s="13">
        <f t="shared" si="116"/>
        <v>0</v>
      </c>
      <c r="O231" s="82">
        <f t="shared" ref="O231" si="117">O232+O233+O234+O235+O236+O237</f>
        <v>0</v>
      </c>
      <c r="P231" s="540">
        <f t="shared" si="104"/>
        <v>0</v>
      </c>
      <c r="Q231" s="446">
        <f t="shared" si="116"/>
        <v>0</v>
      </c>
      <c r="R231" s="13">
        <f t="shared" si="116"/>
        <v>0</v>
      </c>
      <c r="S231" s="82">
        <f t="shared" si="116"/>
        <v>0</v>
      </c>
      <c r="T231" s="488">
        <f t="shared" si="116"/>
        <v>0</v>
      </c>
      <c r="U231" s="43">
        <f t="shared" si="116"/>
        <v>0</v>
      </c>
      <c r="V231" s="45">
        <f t="shared" si="116"/>
        <v>0</v>
      </c>
    </row>
    <row r="232" spans="1:22" s="209" customFormat="1" ht="15.75" hidden="1" thickBot="1">
      <c r="A232" s="127" t="s">
        <v>292</v>
      </c>
      <c r="B232" s="189" t="s">
        <v>698</v>
      </c>
      <c r="C232" s="198"/>
      <c r="D232" s="780" t="s">
        <v>383</v>
      </c>
      <c r="E232" s="780"/>
      <c r="F232" s="398"/>
      <c r="G232" s="398"/>
      <c r="H232" s="574"/>
      <c r="I232" s="461">
        <f t="shared" ref="I232:I243" si="118">SUM(J232:V232)</f>
        <v>0</v>
      </c>
      <c r="J232" s="199"/>
      <c r="K232" s="193"/>
      <c r="L232" s="193"/>
      <c r="M232" s="193"/>
      <c r="N232" s="193"/>
      <c r="O232" s="194"/>
      <c r="P232" s="538">
        <f t="shared" si="104"/>
        <v>0</v>
      </c>
      <c r="Q232" s="444"/>
      <c r="R232" s="193"/>
      <c r="S232" s="194"/>
      <c r="T232" s="492"/>
      <c r="U232" s="192"/>
      <c r="V232" s="195"/>
    </row>
    <row r="233" spans="1:22" s="209" customFormat="1" ht="15.75" hidden="1" thickBot="1">
      <c r="A233" s="127" t="s">
        <v>293</v>
      </c>
      <c r="B233" s="189" t="s">
        <v>699</v>
      </c>
      <c r="C233" s="198"/>
      <c r="D233" s="780" t="s">
        <v>384</v>
      </c>
      <c r="E233" s="780"/>
      <c r="F233" s="398"/>
      <c r="G233" s="398"/>
      <c r="H233" s="574"/>
      <c r="I233" s="461">
        <f t="shared" si="118"/>
        <v>0</v>
      </c>
      <c r="J233" s="199"/>
      <c r="K233" s="193"/>
      <c r="L233" s="193"/>
      <c r="M233" s="193"/>
      <c r="N233" s="193"/>
      <c r="O233" s="194"/>
      <c r="P233" s="538">
        <f t="shared" si="104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>
      <c r="A234" s="127" t="s">
        <v>880</v>
      </c>
      <c r="B234" s="189" t="s">
        <v>881</v>
      </c>
      <c r="C234" s="198"/>
      <c r="D234" s="780" t="s">
        <v>882</v>
      </c>
      <c r="E234" s="780"/>
      <c r="F234" s="398"/>
      <c r="G234" s="398"/>
      <c r="H234" s="574"/>
      <c r="I234" s="461">
        <f t="shared" si="118"/>
        <v>0</v>
      </c>
      <c r="J234" s="199"/>
      <c r="K234" s="193"/>
      <c r="L234" s="193"/>
      <c r="M234" s="193"/>
      <c r="N234" s="193"/>
      <c r="O234" s="194"/>
      <c r="P234" s="538">
        <f t="shared" si="104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>
      <c r="A235" s="127" t="s">
        <v>294</v>
      </c>
      <c r="B235" s="189" t="s">
        <v>700</v>
      </c>
      <c r="C235" s="198"/>
      <c r="D235" s="780" t="s">
        <v>295</v>
      </c>
      <c r="E235" s="780"/>
      <c r="F235" s="398"/>
      <c r="G235" s="398"/>
      <c r="H235" s="574"/>
      <c r="I235" s="461">
        <f t="shared" si="118"/>
        <v>0</v>
      </c>
      <c r="J235" s="199"/>
      <c r="K235" s="193"/>
      <c r="L235" s="193"/>
      <c r="M235" s="193"/>
      <c r="N235" s="193"/>
      <c r="O235" s="194"/>
      <c r="P235" s="538">
        <f t="shared" si="104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>
      <c r="A236" s="127" t="s">
        <v>296</v>
      </c>
      <c r="B236" s="189" t="s">
        <v>701</v>
      </c>
      <c r="C236" s="198"/>
      <c r="D236" s="780" t="s">
        <v>297</v>
      </c>
      <c r="E236" s="780"/>
      <c r="F236" s="398"/>
      <c r="G236" s="398"/>
      <c r="H236" s="574"/>
      <c r="I236" s="461">
        <f t="shared" si="118"/>
        <v>0</v>
      </c>
      <c r="J236" s="199"/>
      <c r="K236" s="193"/>
      <c r="L236" s="193"/>
      <c r="M236" s="193"/>
      <c r="N236" s="193"/>
      <c r="O236" s="194"/>
      <c r="P236" s="538">
        <f t="shared" si="104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>
      <c r="A237" s="127" t="s">
        <v>883</v>
      </c>
      <c r="B237" s="189" t="s">
        <v>884</v>
      </c>
      <c r="C237" s="198"/>
      <c r="D237" s="780" t="s">
        <v>885</v>
      </c>
      <c r="E237" s="780"/>
      <c r="F237" s="398"/>
      <c r="G237" s="398"/>
      <c r="H237" s="574"/>
      <c r="I237" s="461">
        <f t="shared" si="118"/>
        <v>0</v>
      </c>
      <c r="J237" s="199"/>
      <c r="K237" s="193"/>
      <c r="L237" s="193"/>
      <c r="M237" s="193"/>
      <c r="N237" s="193"/>
      <c r="O237" s="194"/>
      <c r="P237" s="538">
        <f t="shared" si="104"/>
        <v>0</v>
      </c>
      <c r="Q237" s="444"/>
      <c r="R237" s="193"/>
      <c r="S237" s="194"/>
      <c r="T237" s="492"/>
      <c r="U237" s="192"/>
      <c r="V237" s="195"/>
    </row>
    <row r="238" spans="1:22" s="41" customFormat="1" ht="15.75" hidden="1" thickBot="1">
      <c r="A238" s="127" t="s">
        <v>886</v>
      </c>
      <c r="B238" s="53" t="s">
        <v>887</v>
      </c>
      <c r="C238" s="799" t="s">
        <v>888</v>
      </c>
      <c r="D238" s="800"/>
      <c r="E238" s="800"/>
      <c r="F238" s="400"/>
      <c r="G238" s="400"/>
      <c r="H238" s="576"/>
      <c r="I238" s="463">
        <f t="shared" si="118"/>
        <v>0</v>
      </c>
      <c r="J238" s="77"/>
      <c r="K238" s="13"/>
      <c r="L238" s="13"/>
      <c r="M238" s="13"/>
      <c r="N238" s="13"/>
      <c r="O238" s="82"/>
      <c r="P238" s="540">
        <f t="shared" si="104"/>
        <v>0</v>
      </c>
      <c r="Q238" s="446"/>
      <c r="R238" s="13"/>
      <c r="S238" s="82"/>
      <c r="T238" s="488"/>
      <c r="U238" s="43"/>
      <c r="V238" s="45"/>
    </row>
    <row r="239" spans="1:22" s="41" customFormat="1" ht="15.75" hidden="1" thickBot="1">
      <c r="A239" s="127" t="s">
        <v>298</v>
      </c>
      <c r="B239" s="53" t="s">
        <v>702</v>
      </c>
      <c r="C239" s="799" t="s">
        <v>299</v>
      </c>
      <c r="D239" s="800"/>
      <c r="E239" s="800"/>
      <c r="F239" s="400"/>
      <c r="G239" s="400"/>
      <c r="H239" s="576"/>
      <c r="I239" s="463">
        <f t="shared" si="118"/>
        <v>0</v>
      </c>
      <c r="J239" s="77"/>
      <c r="K239" s="13"/>
      <c r="L239" s="13"/>
      <c r="M239" s="13"/>
      <c r="N239" s="13"/>
      <c r="O239" s="82"/>
      <c r="P239" s="540">
        <f t="shared" si="104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>
      <c r="A240" s="127" t="s">
        <v>300</v>
      </c>
      <c r="B240" s="53" t="s">
        <v>703</v>
      </c>
      <c r="C240" s="799" t="s">
        <v>889</v>
      </c>
      <c r="D240" s="800"/>
      <c r="E240" s="800"/>
      <c r="F240" s="400"/>
      <c r="G240" s="400"/>
      <c r="H240" s="576"/>
      <c r="I240" s="463">
        <f t="shared" si="118"/>
        <v>0</v>
      </c>
      <c r="J240" s="77"/>
      <c r="K240" s="13"/>
      <c r="L240" s="13"/>
      <c r="M240" s="13"/>
      <c r="N240" s="13"/>
      <c r="O240" s="82"/>
      <c r="P240" s="540">
        <f t="shared" si="104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>
      <c r="A241" s="127" t="s">
        <v>301</v>
      </c>
      <c r="B241" s="53" t="s">
        <v>704</v>
      </c>
      <c r="C241" s="799" t="s">
        <v>890</v>
      </c>
      <c r="D241" s="800"/>
      <c r="E241" s="800"/>
      <c r="F241" s="400"/>
      <c r="G241" s="400"/>
      <c r="H241" s="576"/>
      <c r="I241" s="463">
        <f t="shared" si="118"/>
        <v>0</v>
      </c>
      <c r="J241" s="77"/>
      <c r="K241" s="13"/>
      <c r="L241" s="13"/>
      <c r="M241" s="13"/>
      <c r="N241" s="13"/>
      <c r="O241" s="82"/>
      <c r="P241" s="540">
        <f t="shared" si="104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>
      <c r="A242" s="127" t="s">
        <v>302</v>
      </c>
      <c r="B242" s="53" t="s">
        <v>705</v>
      </c>
      <c r="C242" s="799" t="s">
        <v>303</v>
      </c>
      <c r="D242" s="800"/>
      <c r="E242" s="800"/>
      <c r="F242" s="400"/>
      <c r="G242" s="400"/>
      <c r="H242" s="576"/>
      <c r="I242" s="463">
        <f t="shared" si="118"/>
        <v>0</v>
      </c>
      <c r="J242" s="77"/>
      <c r="K242" s="13"/>
      <c r="L242" s="13"/>
      <c r="M242" s="13"/>
      <c r="N242" s="13"/>
      <c r="O242" s="82"/>
      <c r="P242" s="540">
        <f t="shared" si="104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>
      <c r="A243" s="127" t="s">
        <v>891</v>
      </c>
      <c r="B243" s="53" t="s">
        <v>892</v>
      </c>
      <c r="C243" s="799" t="s">
        <v>894</v>
      </c>
      <c r="D243" s="800"/>
      <c r="E243" s="800"/>
      <c r="F243" s="400"/>
      <c r="G243" s="400"/>
      <c r="H243" s="576"/>
      <c r="I243" s="463">
        <f t="shared" si="118"/>
        <v>0</v>
      </c>
      <c r="J243" s="77"/>
      <c r="K243" s="13"/>
      <c r="L243" s="13"/>
      <c r="M243" s="13"/>
      <c r="N243" s="13"/>
      <c r="O243" s="82"/>
      <c r="P243" s="540">
        <f t="shared" si="104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119">J245+J246</f>
        <v>0</v>
      </c>
      <c r="K244" s="13">
        <f t="shared" si="119"/>
        <v>0</v>
      </c>
      <c r="L244" s="13">
        <f t="shared" si="119"/>
        <v>0</v>
      </c>
      <c r="M244" s="13">
        <f t="shared" si="119"/>
        <v>0</v>
      </c>
      <c r="N244" s="13">
        <f t="shared" si="119"/>
        <v>0</v>
      </c>
      <c r="O244" s="82">
        <f t="shared" ref="O244" si="120">O245+O246</f>
        <v>0</v>
      </c>
      <c r="P244" s="540">
        <f t="shared" si="104"/>
        <v>0</v>
      </c>
      <c r="Q244" s="446">
        <f t="shared" si="119"/>
        <v>0</v>
      </c>
      <c r="R244" s="13">
        <f t="shared" si="119"/>
        <v>0</v>
      </c>
      <c r="S244" s="82">
        <f t="shared" si="119"/>
        <v>0</v>
      </c>
      <c r="T244" s="488">
        <f t="shared" si="119"/>
        <v>0</v>
      </c>
      <c r="U244" s="43">
        <f t="shared" si="119"/>
        <v>0</v>
      </c>
      <c r="V244" s="45">
        <f t="shared" si="119"/>
        <v>0</v>
      </c>
    </row>
    <row r="245" spans="1:22" s="209" customFormat="1" ht="15.75" hidden="1" thickBot="1">
      <c r="A245" s="127" t="s">
        <v>897</v>
      </c>
      <c r="B245" s="189" t="s">
        <v>896</v>
      </c>
      <c r="C245" s="198"/>
      <c r="D245" s="780" t="s">
        <v>900</v>
      </c>
      <c r="E245" s="780"/>
      <c r="F245" s="398"/>
      <c r="G245" s="398"/>
      <c r="H245" s="574"/>
      <c r="I245" s="461">
        <f t="shared" ref="I245:I246" si="121">SUM(J245:V245)</f>
        <v>0</v>
      </c>
      <c r="J245" s="199"/>
      <c r="K245" s="193"/>
      <c r="L245" s="193"/>
      <c r="M245" s="193"/>
      <c r="N245" s="193"/>
      <c r="O245" s="194"/>
      <c r="P245" s="538">
        <f t="shared" si="104"/>
        <v>0</v>
      </c>
      <c r="Q245" s="444"/>
      <c r="R245" s="193"/>
      <c r="S245" s="194"/>
      <c r="T245" s="492"/>
      <c r="U245" s="192"/>
      <c r="V245" s="195"/>
    </row>
    <row r="246" spans="1:22" s="209" customFormat="1" ht="15.75" hidden="1" thickBot="1">
      <c r="A246" s="127" t="s">
        <v>898</v>
      </c>
      <c r="B246" s="189" t="s">
        <v>899</v>
      </c>
      <c r="C246" s="198"/>
      <c r="D246" s="780" t="s">
        <v>901</v>
      </c>
      <c r="E246" s="780"/>
      <c r="F246" s="398"/>
      <c r="G246" s="398"/>
      <c r="H246" s="574"/>
      <c r="I246" s="461">
        <f t="shared" si="121"/>
        <v>0</v>
      </c>
      <c r="J246" s="199"/>
      <c r="K246" s="193"/>
      <c r="L246" s="193"/>
      <c r="M246" s="193"/>
      <c r="N246" s="193"/>
      <c r="O246" s="194"/>
      <c r="P246" s="538">
        <f t="shared" si="104"/>
        <v>0</v>
      </c>
      <c r="Q246" s="444"/>
      <c r="R246" s="193"/>
      <c r="S246" s="194"/>
      <c r="T246" s="492"/>
      <c r="U246" s="192"/>
      <c r="V246" s="195"/>
    </row>
    <row r="247" spans="1:22" ht="15.75" hidden="1" thickBot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122">J248+J249+J250+J251+J252</f>
        <v>0</v>
      </c>
      <c r="K247" s="95">
        <f t="shared" si="122"/>
        <v>0</v>
      </c>
      <c r="L247" s="95">
        <f t="shared" si="122"/>
        <v>0</v>
      </c>
      <c r="M247" s="95">
        <f t="shared" si="122"/>
        <v>0</v>
      </c>
      <c r="N247" s="95">
        <f t="shared" si="122"/>
        <v>0</v>
      </c>
      <c r="O247" s="98">
        <f t="shared" ref="O247" si="123">O248+O249+O250+O251+O252</f>
        <v>0</v>
      </c>
      <c r="P247" s="539">
        <f t="shared" si="104"/>
        <v>0</v>
      </c>
      <c r="Q247" s="445">
        <f t="shared" si="122"/>
        <v>0</v>
      </c>
      <c r="R247" s="95">
        <f t="shared" si="122"/>
        <v>0</v>
      </c>
      <c r="S247" s="98">
        <f t="shared" si="122"/>
        <v>0</v>
      </c>
      <c r="T247" s="489">
        <f t="shared" si="122"/>
        <v>0</v>
      </c>
      <c r="U247" s="97">
        <f t="shared" si="122"/>
        <v>0</v>
      </c>
      <c r="V247" s="99">
        <f t="shared" si="122"/>
        <v>0</v>
      </c>
    </row>
    <row r="248" spans="1:22" s="41" customFormat="1" ht="15.75" hidden="1" thickBot="1">
      <c r="A248" s="127" t="s">
        <v>305</v>
      </c>
      <c r="B248" s="196" t="s">
        <v>710</v>
      </c>
      <c r="C248" s="804" t="s">
        <v>385</v>
      </c>
      <c r="D248" s="805"/>
      <c r="E248" s="805"/>
      <c r="F248" s="401"/>
      <c r="G248" s="401"/>
      <c r="H248" s="577"/>
      <c r="I248" s="464">
        <f t="shared" ref="I248:I254" si="124">SUM(J248:V248)</f>
        <v>0</v>
      </c>
      <c r="J248" s="212"/>
      <c r="K248" s="213"/>
      <c r="L248" s="213"/>
      <c r="M248" s="213"/>
      <c r="N248" s="213"/>
      <c r="O248" s="216"/>
      <c r="P248" s="545">
        <f t="shared" si="104"/>
        <v>0</v>
      </c>
      <c r="Q248" s="451"/>
      <c r="R248" s="213"/>
      <c r="S248" s="216"/>
      <c r="T248" s="560"/>
      <c r="U248" s="215"/>
      <c r="V248" s="214"/>
    </row>
    <row r="249" spans="1:22" s="41" customFormat="1" ht="15.75" hidden="1" thickBot="1">
      <c r="A249" s="127" t="s">
        <v>306</v>
      </c>
      <c r="B249" s="196" t="s">
        <v>711</v>
      </c>
      <c r="C249" s="804" t="s">
        <v>386</v>
      </c>
      <c r="D249" s="805"/>
      <c r="E249" s="805"/>
      <c r="F249" s="401"/>
      <c r="G249" s="401"/>
      <c r="H249" s="577"/>
      <c r="I249" s="464">
        <f t="shared" si="124"/>
        <v>0</v>
      </c>
      <c r="J249" s="212"/>
      <c r="K249" s="213"/>
      <c r="L249" s="213"/>
      <c r="M249" s="213"/>
      <c r="N249" s="213"/>
      <c r="O249" s="216"/>
      <c r="P249" s="545">
        <f t="shared" si="104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>
      <c r="A250" s="127" t="s">
        <v>307</v>
      </c>
      <c r="B250" s="196" t="s">
        <v>712</v>
      </c>
      <c r="C250" s="804" t="s">
        <v>308</v>
      </c>
      <c r="D250" s="805"/>
      <c r="E250" s="805"/>
      <c r="F250" s="401"/>
      <c r="G250" s="401"/>
      <c r="H250" s="577"/>
      <c r="I250" s="464">
        <f t="shared" si="124"/>
        <v>0</v>
      </c>
      <c r="J250" s="212"/>
      <c r="K250" s="213"/>
      <c r="L250" s="213"/>
      <c r="M250" s="213"/>
      <c r="N250" s="213"/>
      <c r="O250" s="216"/>
      <c r="P250" s="545">
        <f t="shared" si="104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>
      <c r="A251" s="127" t="s">
        <v>309</v>
      </c>
      <c r="B251" s="196" t="s">
        <v>713</v>
      </c>
      <c r="C251" s="804" t="s">
        <v>310</v>
      </c>
      <c r="D251" s="805"/>
      <c r="E251" s="805"/>
      <c r="F251" s="401"/>
      <c r="G251" s="401"/>
      <c r="H251" s="577"/>
      <c r="I251" s="464">
        <f t="shared" si="124"/>
        <v>0</v>
      </c>
      <c r="J251" s="212"/>
      <c r="K251" s="213"/>
      <c r="L251" s="213"/>
      <c r="M251" s="213"/>
      <c r="N251" s="213"/>
      <c r="O251" s="216"/>
      <c r="P251" s="545">
        <f t="shared" si="104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>
      <c r="A252" s="127" t="s">
        <v>311</v>
      </c>
      <c r="B252" s="196" t="s">
        <v>714</v>
      </c>
      <c r="C252" s="804" t="s">
        <v>387</v>
      </c>
      <c r="D252" s="805"/>
      <c r="E252" s="805"/>
      <c r="F252" s="401"/>
      <c r="G252" s="401"/>
      <c r="H252" s="577"/>
      <c r="I252" s="464">
        <f t="shared" si="124"/>
        <v>0</v>
      </c>
      <c r="J252" s="212"/>
      <c r="K252" s="213"/>
      <c r="L252" s="213"/>
      <c r="M252" s="213"/>
      <c r="N252" s="213"/>
      <c r="O252" s="216"/>
      <c r="P252" s="545">
        <f t="shared" si="104"/>
        <v>0</v>
      </c>
      <c r="Q252" s="451"/>
      <c r="R252" s="213"/>
      <c r="S252" s="216"/>
      <c r="T252" s="560"/>
      <c r="U252" s="215"/>
      <c r="V252" s="214"/>
    </row>
    <row r="253" spans="1:22" ht="15.75" hidden="1" thickBot="1">
      <c r="A253" s="127" t="s">
        <v>313</v>
      </c>
      <c r="B253" s="92" t="s">
        <v>715</v>
      </c>
      <c r="C253" s="769" t="s">
        <v>312</v>
      </c>
      <c r="D253" s="770"/>
      <c r="E253" s="770"/>
      <c r="F253" s="399"/>
      <c r="G253" s="399"/>
      <c r="H253" s="575"/>
      <c r="I253" s="462">
        <f t="shared" si="124"/>
        <v>0</v>
      </c>
      <c r="J253" s="94"/>
      <c r="K253" s="95"/>
      <c r="L253" s="95"/>
      <c r="M253" s="95"/>
      <c r="N253" s="95"/>
      <c r="O253" s="98"/>
      <c r="P253" s="539">
        <f t="shared" si="104"/>
        <v>0</v>
      </c>
      <c r="Q253" s="445"/>
      <c r="R253" s="95"/>
      <c r="S253" s="98"/>
      <c r="T253" s="489"/>
      <c r="U253" s="97"/>
      <c r="V253" s="99"/>
    </row>
    <row r="254" spans="1:22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/>
      <c r="G254" s="399"/>
      <c r="H254" s="575"/>
      <c r="I254" s="462">
        <f t="shared" si="124"/>
        <v>0</v>
      </c>
      <c r="J254" s="94"/>
      <c r="K254" s="95"/>
      <c r="L254" s="95"/>
      <c r="M254" s="95"/>
      <c r="N254" s="95"/>
      <c r="O254" s="98"/>
      <c r="P254" s="539">
        <f t="shared" si="104"/>
        <v>0</v>
      </c>
      <c r="Q254" s="445"/>
      <c r="R254" s="95"/>
      <c r="S254" s="98"/>
      <c r="T254" s="489"/>
      <c r="U254" s="97"/>
      <c r="V254" s="99"/>
    </row>
    <row r="255" spans="1:22" ht="15.75" thickBot="1">
      <c r="B255" s="806" t="s">
        <v>314</v>
      </c>
      <c r="C255" s="807"/>
      <c r="D255" s="807"/>
      <c r="E255" s="807"/>
      <c r="F255" s="396">
        <f t="shared" ref="F255:V255" si="125">F5+F24+F32+F59+F75+F147+F157+F162+F225</f>
        <v>2332142</v>
      </c>
      <c r="G255" s="396">
        <f t="shared" ref="G255:H255" si="126">G5+G24+G32+G59+G75+G147+G157+G162+G225</f>
        <v>2298657</v>
      </c>
      <c r="H255" s="572">
        <f t="shared" si="126"/>
        <v>2237443.5</v>
      </c>
      <c r="I255" s="459">
        <f t="shared" si="125"/>
        <v>2237443.5</v>
      </c>
      <c r="J255" s="86">
        <f t="shared" si="125"/>
        <v>0</v>
      </c>
      <c r="K255" s="87">
        <f t="shared" si="125"/>
        <v>99007</v>
      </c>
      <c r="L255" s="87">
        <f t="shared" si="125"/>
        <v>382959</v>
      </c>
      <c r="M255" s="87">
        <f t="shared" si="125"/>
        <v>105147</v>
      </c>
      <c r="N255" s="87">
        <f t="shared" si="125"/>
        <v>101604</v>
      </c>
      <c r="O255" s="90">
        <f t="shared" ref="O255" si="127">O5+O24+O32+O59+O75+O147+O157+O162+O225</f>
        <v>335045</v>
      </c>
      <c r="P255" s="536">
        <f t="shared" si="104"/>
        <v>1023762</v>
      </c>
      <c r="Q255" s="442">
        <f t="shared" si="125"/>
        <v>87151</v>
      </c>
      <c r="R255" s="87">
        <f t="shared" si="125"/>
        <v>87647</v>
      </c>
      <c r="S255" s="90">
        <f t="shared" si="125"/>
        <v>361248</v>
      </c>
      <c r="T255" s="486">
        <f t="shared" si="125"/>
        <v>126187.66</v>
      </c>
      <c r="U255" s="89">
        <f t="shared" si="125"/>
        <v>128800.95999999999</v>
      </c>
      <c r="V255" s="91">
        <f t="shared" si="125"/>
        <v>422646.88</v>
      </c>
    </row>
    <row r="256" spans="1:22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5"/>
      <c r="C257" s="26"/>
      <c r="D257" s="26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M465"/>
  <sheetViews>
    <sheetView workbookViewId="0">
      <pane xSplit="5" ySplit="4" topLeftCell="W5" activePane="bottomRight" state="frozen"/>
      <selection activeCell="A2" sqref="A2"/>
      <selection pane="topRight" activeCell="A2" sqref="A2"/>
      <selection pane="bottomLeft" activeCell="A2" sqref="A2"/>
      <selection pane="bottomRight" activeCell="AL19" sqref="AL19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2.5703125" style="12" customWidth="1"/>
    <col min="10" max="10" width="10.140625" style="12" bestFit="1" customWidth="1"/>
    <col min="11" max="11" width="9.28515625" style="12" customWidth="1"/>
    <col min="12" max="12" width="11.85546875" style="12" bestFit="1" customWidth="1"/>
    <col min="13" max="13" width="15.42578125" style="12" customWidth="1"/>
    <col min="14" max="14" width="13.5703125" style="12" customWidth="1"/>
    <col min="15" max="15" width="15.5703125" style="12" customWidth="1"/>
    <col min="16" max="16" width="9.85546875" style="12" customWidth="1"/>
    <col min="17" max="17" width="9.5703125" style="12" customWidth="1"/>
    <col min="18" max="18" width="11.28515625" style="12" customWidth="1"/>
    <col min="19" max="19" width="10.7109375" style="12" bestFit="1" customWidth="1"/>
    <col min="20" max="21" width="8.5703125" style="12" customWidth="1"/>
    <col min="22" max="23" width="10.5703125" style="12" customWidth="1"/>
    <col min="24" max="24" width="11.28515625" style="12" bestFit="1" customWidth="1"/>
    <col min="25" max="25" width="11.85546875" style="12" bestFit="1" customWidth="1"/>
    <col min="26" max="28" width="11.28515625" style="12" bestFit="1" customWidth="1"/>
    <col min="29" max="29" width="11.85546875" style="12" bestFit="1" customWidth="1"/>
    <col min="30" max="30" width="11.28515625" style="12" bestFit="1" customWidth="1"/>
    <col min="31" max="31" width="12.42578125" style="12" bestFit="1" customWidth="1"/>
    <col min="32" max="37" width="11.28515625" style="12" bestFit="1" customWidth="1"/>
    <col min="38" max="38" width="10.140625" style="50" bestFit="1" customWidth="1"/>
    <col min="39" max="39" width="10.7109375" style="17" customWidth="1"/>
    <col min="40" max="16384" width="9.140625" style="17"/>
  </cols>
  <sheetData>
    <row r="1" spans="1:38" ht="15.75" thickBot="1">
      <c r="AK1" s="11" t="s">
        <v>827</v>
      </c>
    </row>
    <row r="2" spans="1:38" ht="15" customHeight="1">
      <c r="B2" s="750" t="s">
        <v>0</v>
      </c>
      <c r="C2" s="751"/>
      <c r="D2" s="751"/>
      <c r="E2" s="751"/>
      <c r="F2" s="740" t="s">
        <v>1091</v>
      </c>
      <c r="G2" s="740" t="s">
        <v>1106</v>
      </c>
      <c r="H2" s="765" t="s">
        <v>1115</v>
      </c>
      <c r="I2" s="740" t="s">
        <v>1125</v>
      </c>
      <c r="J2" s="756" t="s">
        <v>1126</v>
      </c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8"/>
      <c r="Y2" s="756" t="s">
        <v>1127</v>
      </c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98"/>
      <c r="AL2" s="51"/>
    </row>
    <row r="3" spans="1:38" ht="15" customHeight="1">
      <c r="B3" s="752"/>
      <c r="C3" s="753"/>
      <c r="D3" s="753"/>
      <c r="E3" s="753"/>
      <c r="F3" s="741"/>
      <c r="G3" s="741"/>
      <c r="H3" s="766"/>
      <c r="I3" s="741"/>
      <c r="J3" s="759" t="s">
        <v>1072</v>
      </c>
      <c r="K3" s="761" t="s">
        <v>1073</v>
      </c>
      <c r="L3" s="761" t="s">
        <v>1074</v>
      </c>
      <c r="M3" s="761" t="s">
        <v>826</v>
      </c>
      <c r="N3" s="761" t="s">
        <v>1075</v>
      </c>
      <c r="O3" s="738" t="s">
        <v>971</v>
      </c>
      <c r="P3" s="738" t="s">
        <v>1076</v>
      </c>
      <c r="Q3" s="738" t="s">
        <v>973</v>
      </c>
      <c r="R3" s="738" t="s">
        <v>974</v>
      </c>
      <c r="S3" s="738" t="s">
        <v>1077</v>
      </c>
      <c r="T3" s="738" t="s">
        <v>975</v>
      </c>
      <c r="U3" s="738" t="s">
        <v>846</v>
      </c>
      <c r="V3" s="738" t="s">
        <v>967</v>
      </c>
      <c r="W3" s="738" t="s">
        <v>1122</v>
      </c>
      <c r="X3" s="762" t="s">
        <v>852</v>
      </c>
      <c r="Y3" s="794" t="s">
        <v>1095</v>
      </c>
      <c r="Z3" s="795"/>
      <c r="AA3" s="795"/>
      <c r="AB3" s="795"/>
      <c r="AC3" s="795"/>
      <c r="AD3" s="795"/>
      <c r="AE3" s="795"/>
      <c r="AF3" s="795"/>
      <c r="AG3" s="795"/>
      <c r="AH3" s="795"/>
      <c r="AI3" s="796" t="s">
        <v>1092</v>
      </c>
      <c r="AJ3" s="795"/>
      <c r="AK3" s="797"/>
      <c r="AL3" s="51"/>
    </row>
    <row r="4" spans="1:38" ht="39" customHeight="1" thickBot="1">
      <c r="B4" s="754"/>
      <c r="C4" s="755"/>
      <c r="D4" s="755"/>
      <c r="E4" s="755"/>
      <c r="F4" s="742"/>
      <c r="G4" s="742"/>
      <c r="H4" s="767"/>
      <c r="I4" s="742"/>
      <c r="J4" s="760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63"/>
      <c r="Y4" s="131" t="s">
        <v>593</v>
      </c>
      <c r="Z4" s="65" t="s">
        <v>594</v>
      </c>
      <c r="AA4" s="65" t="s">
        <v>595</v>
      </c>
      <c r="AB4" s="83" t="s">
        <v>596</v>
      </c>
      <c r="AC4" s="83" t="s">
        <v>597</v>
      </c>
      <c r="AD4" s="484" t="s">
        <v>598</v>
      </c>
      <c r="AE4" s="535" t="s">
        <v>1107</v>
      </c>
      <c r="AF4" s="557" t="s">
        <v>599</v>
      </c>
      <c r="AG4" s="83" t="s">
        <v>600</v>
      </c>
      <c r="AH4" s="673" t="s">
        <v>601</v>
      </c>
      <c r="AI4" s="485" t="s">
        <v>602</v>
      </c>
      <c r="AJ4" s="653" t="s">
        <v>603</v>
      </c>
      <c r="AK4" s="66" t="s">
        <v>604</v>
      </c>
      <c r="AL4" s="51"/>
    </row>
    <row r="5" spans="1:38" ht="15.75" thickBot="1">
      <c r="B5" s="84" t="s">
        <v>1</v>
      </c>
      <c r="C5" s="746" t="s">
        <v>2</v>
      </c>
      <c r="D5" s="746"/>
      <c r="E5" s="747"/>
      <c r="F5" s="85">
        <f t="shared" ref="F5:I5" si="0">F6+F25+F26+F27+F38+F49</f>
        <v>144252392.09999999</v>
      </c>
      <c r="G5" s="85">
        <f t="shared" ref="G5:H5" si="1">G6+G25+G26+G27+G38+G49</f>
        <v>144587963.69999999</v>
      </c>
      <c r="H5" s="85">
        <f t="shared" si="1"/>
        <v>147119668</v>
      </c>
      <c r="I5" s="85">
        <f t="shared" si="0"/>
        <v>146851597</v>
      </c>
      <c r="J5" s="86">
        <f t="shared" ref="J5:AK5" si="2">J6+J25+J26+J27+J38+J49</f>
        <v>2152344</v>
      </c>
      <c r="K5" s="89">
        <f t="shared" si="2"/>
        <v>0</v>
      </c>
      <c r="L5" s="89">
        <f t="shared" si="2"/>
        <v>0</v>
      </c>
      <c r="M5" s="89">
        <f t="shared" si="2"/>
        <v>139702026</v>
      </c>
      <c r="N5" s="87">
        <f t="shared" si="2"/>
        <v>0</v>
      </c>
      <c r="O5" s="90">
        <f t="shared" si="2"/>
        <v>0</v>
      </c>
      <c r="P5" s="90">
        <f t="shared" si="2"/>
        <v>0</v>
      </c>
      <c r="Q5" s="90">
        <f t="shared" si="2"/>
        <v>366427</v>
      </c>
      <c r="R5" s="90">
        <f t="shared" si="2"/>
        <v>4546300</v>
      </c>
      <c r="S5" s="90">
        <f t="shared" si="2"/>
        <v>0</v>
      </c>
      <c r="T5" s="90">
        <f t="shared" si="2"/>
        <v>0</v>
      </c>
      <c r="U5" s="90">
        <f t="shared" si="2"/>
        <v>0</v>
      </c>
      <c r="V5" s="90">
        <f t="shared" ref="V5:W5" si="3">V6+V25+V26+V27+V38+V49</f>
        <v>0</v>
      </c>
      <c r="W5" s="90">
        <f t="shared" si="3"/>
        <v>84500</v>
      </c>
      <c r="X5" s="88">
        <f t="shared" si="2"/>
        <v>0</v>
      </c>
      <c r="Y5" s="86">
        <f t="shared" si="2"/>
        <v>16077001</v>
      </c>
      <c r="Z5" s="87">
        <f t="shared" si="2"/>
        <v>11461367</v>
      </c>
      <c r="AA5" s="87">
        <f t="shared" si="2"/>
        <v>11450278</v>
      </c>
      <c r="AB5" s="87">
        <f t="shared" si="2"/>
        <v>12097890</v>
      </c>
      <c r="AC5" s="87">
        <f t="shared" si="2"/>
        <v>11663821</v>
      </c>
      <c r="AD5" s="90">
        <f t="shared" si="2"/>
        <v>13301540</v>
      </c>
      <c r="AE5" s="536">
        <f>SUM(Y5:AD5)</f>
        <v>76051897</v>
      </c>
      <c r="AF5" s="442">
        <f t="shared" si="2"/>
        <v>9860409</v>
      </c>
      <c r="AG5" s="87">
        <f t="shared" si="2"/>
        <v>14018108</v>
      </c>
      <c r="AH5" s="90">
        <f t="shared" si="2"/>
        <v>12279731</v>
      </c>
      <c r="AI5" s="486">
        <f t="shared" si="2"/>
        <v>11611764</v>
      </c>
      <c r="AJ5" s="89">
        <f t="shared" si="2"/>
        <v>11514839</v>
      </c>
      <c r="AK5" s="91">
        <f t="shared" si="2"/>
        <v>11514849</v>
      </c>
      <c r="AL5" s="52"/>
    </row>
    <row r="6" spans="1:38" s="18" customFormat="1">
      <c r="A6" s="127"/>
      <c r="B6" s="124" t="s">
        <v>716</v>
      </c>
      <c r="C6" s="748" t="s">
        <v>3</v>
      </c>
      <c r="D6" s="749"/>
      <c r="E6" s="749"/>
      <c r="F6" s="117">
        <f t="shared" ref="F6:I6" si="4">F7+F17+F18+F22+F23+F24</f>
        <v>136364448</v>
      </c>
      <c r="G6" s="117">
        <f t="shared" ref="G6:H6" si="5">G7+G17+G18+G22+G23+G24</f>
        <v>136740009</v>
      </c>
      <c r="H6" s="117">
        <f t="shared" si="5"/>
        <v>139380414</v>
      </c>
      <c r="I6" s="117">
        <f t="shared" si="4"/>
        <v>138860184</v>
      </c>
      <c r="J6" s="118">
        <f t="shared" ref="J6:AK6" si="6">J7+J17+J18+J22+J23+J24</f>
        <v>0</v>
      </c>
      <c r="K6" s="121">
        <f t="shared" si="6"/>
        <v>0</v>
      </c>
      <c r="L6" s="121">
        <f t="shared" si="6"/>
        <v>0</v>
      </c>
      <c r="M6" s="121">
        <f t="shared" si="6"/>
        <v>138860184</v>
      </c>
      <c r="N6" s="119">
        <f t="shared" si="6"/>
        <v>0</v>
      </c>
      <c r="O6" s="122">
        <f t="shared" si="6"/>
        <v>0</v>
      </c>
      <c r="P6" s="122">
        <f t="shared" si="6"/>
        <v>0</v>
      </c>
      <c r="Q6" s="122">
        <f t="shared" si="6"/>
        <v>0</v>
      </c>
      <c r="R6" s="122">
        <f t="shared" si="6"/>
        <v>0</v>
      </c>
      <c r="S6" s="122">
        <f t="shared" si="6"/>
        <v>0</v>
      </c>
      <c r="T6" s="122">
        <f t="shared" si="6"/>
        <v>0</v>
      </c>
      <c r="U6" s="122">
        <f t="shared" si="6"/>
        <v>0</v>
      </c>
      <c r="V6" s="122">
        <f t="shared" ref="V6:W6" si="7">V7+V17+V18+V22+V23+V24</f>
        <v>0</v>
      </c>
      <c r="W6" s="122">
        <f t="shared" si="7"/>
        <v>0</v>
      </c>
      <c r="X6" s="120">
        <f t="shared" si="6"/>
        <v>0</v>
      </c>
      <c r="Y6" s="118">
        <f t="shared" si="6"/>
        <v>15576006</v>
      </c>
      <c r="Z6" s="119">
        <f t="shared" si="6"/>
        <v>10960881</v>
      </c>
      <c r="AA6" s="119">
        <f t="shared" si="6"/>
        <v>10949692</v>
      </c>
      <c r="AB6" s="119">
        <f t="shared" si="6"/>
        <v>10989464</v>
      </c>
      <c r="AC6" s="119">
        <f t="shared" si="6"/>
        <v>10960916</v>
      </c>
      <c r="AD6" s="122">
        <f t="shared" si="6"/>
        <v>12531861</v>
      </c>
      <c r="AE6" s="537">
        <f t="shared" ref="AE6:AE70" si="8">SUM(Y6:AD6)</f>
        <v>71968820</v>
      </c>
      <c r="AF6" s="443">
        <f t="shared" si="6"/>
        <v>9242426</v>
      </c>
      <c r="AG6" s="119">
        <f t="shared" si="6"/>
        <v>13272356</v>
      </c>
      <c r="AH6" s="122">
        <f t="shared" si="6"/>
        <v>11558042</v>
      </c>
      <c r="AI6" s="487">
        <f t="shared" si="6"/>
        <v>11004126</v>
      </c>
      <c r="AJ6" s="121">
        <f t="shared" si="6"/>
        <v>10907201</v>
      </c>
      <c r="AK6" s="123">
        <f t="shared" si="6"/>
        <v>10907213</v>
      </c>
      <c r="AL6" s="52"/>
    </row>
    <row r="7" spans="1:38">
      <c r="A7" s="127" t="s">
        <v>4</v>
      </c>
      <c r="B7" s="53" t="s">
        <v>717</v>
      </c>
      <c r="C7" s="233" t="s">
        <v>5</v>
      </c>
      <c r="D7" s="234"/>
      <c r="E7" s="259"/>
      <c r="F7" s="80">
        <f t="shared" ref="F7:I7" si="9">SUM(F8:F16)</f>
        <v>51326056</v>
      </c>
      <c r="G7" s="80">
        <f t="shared" ref="G7:H7" si="10">SUM(G8:G16)</f>
        <v>51359076</v>
      </c>
      <c r="H7" s="80">
        <f t="shared" si="10"/>
        <v>52359076</v>
      </c>
      <c r="I7" s="80">
        <f t="shared" si="9"/>
        <v>52359076</v>
      </c>
      <c r="J7" s="77">
        <f t="shared" ref="J7:AK7" si="11">SUM(J8:J16)</f>
        <v>0</v>
      </c>
      <c r="K7" s="43">
        <f t="shared" si="11"/>
        <v>0</v>
      </c>
      <c r="L7" s="43">
        <f t="shared" si="11"/>
        <v>0</v>
      </c>
      <c r="M7" s="43">
        <f t="shared" si="11"/>
        <v>52359076</v>
      </c>
      <c r="N7" s="13">
        <f t="shared" si="11"/>
        <v>0</v>
      </c>
      <c r="O7" s="82">
        <f t="shared" si="11"/>
        <v>0</v>
      </c>
      <c r="P7" s="82">
        <f t="shared" si="11"/>
        <v>0</v>
      </c>
      <c r="Q7" s="82">
        <f t="shared" si="11"/>
        <v>0</v>
      </c>
      <c r="R7" s="82">
        <f t="shared" si="11"/>
        <v>0</v>
      </c>
      <c r="S7" s="82">
        <f t="shared" si="11"/>
        <v>0</v>
      </c>
      <c r="T7" s="82">
        <f t="shared" si="11"/>
        <v>0</v>
      </c>
      <c r="U7" s="82">
        <f t="shared" si="11"/>
        <v>0</v>
      </c>
      <c r="V7" s="82">
        <f t="shared" ref="V7:W7" si="12">SUM(V8:V16)</f>
        <v>0</v>
      </c>
      <c r="W7" s="82">
        <f t="shared" si="12"/>
        <v>0</v>
      </c>
      <c r="X7" s="78">
        <f t="shared" si="11"/>
        <v>0</v>
      </c>
      <c r="Y7" s="77">
        <f t="shared" si="11"/>
        <v>6192146</v>
      </c>
      <c r="Z7" s="13">
        <f t="shared" si="11"/>
        <v>4106084</v>
      </c>
      <c r="AA7" s="13">
        <f t="shared" si="11"/>
        <v>4106084</v>
      </c>
      <c r="AB7" s="13">
        <f t="shared" si="11"/>
        <v>4106084</v>
      </c>
      <c r="AC7" s="13">
        <f t="shared" si="11"/>
        <v>4106084</v>
      </c>
      <c r="AD7" s="82">
        <f t="shared" si="11"/>
        <v>4106084</v>
      </c>
      <c r="AE7" s="540">
        <f t="shared" si="8"/>
        <v>26722566</v>
      </c>
      <c r="AF7" s="446">
        <f t="shared" si="11"/>
        <v>4106084</v>
      </c>
      <c r="AG7" s="13">
        <f t="shared" si="11"/>
        <v>5106084</v>
      </c>
      <c r="AH7" s="82">
        <f t="shared" si="11"/>
        <v>4106084</v>
      </c>
      <c r="AI7" s="488">
        <f t="shared" si="11"/>
        <v>4106084</v>
      </c>
      <c r="AJ7" s="43">
        <f t="shared" si="11"/>
        <v>4106084</v>
      </c>
      <c r="AK7" s="45">
        <f t="shared" si="11"/>
        <v>4106090</v>
      </c>
      <c r="AL7" s="56"/>
    </row>
    <row r="8" spans="1:38">
      <c r="B8" s="55"/>
      <c r="C8" s="174"/>
      <c r="D8" s="173" t="s">
        <v>990</v>
      </c>
      <c r="E8" s="173"/>
      <c r="F8" s="79">
        <v>33342400</v>
      </c>
      <c r="G8" s="79">
        <v>33342400</v>
      </c>
      <c r="H8" s="79">
        <v>33342400</v>
      </c>
      <c r="I8" s="79">
        <f>SUM(AE8:AK8)</f>
        <v>33342400</v>
      </c>
      <c r="J8" s="75"/>
      <c r="K8" s="42"/>
      <c r="L8" s="42"/>
      <c r="M8" s="42">
        <f>I8</f>
        <v>33342400</v>
      </c>
      <c r="N8" s="1"/>
      <c r="O8" s="81"/>
      <c r="P8" s="81"/>
      <c r="Q8" s="81"/>
      <c r="R8" s="81"/>
      <c r="S8" s="81"/>
      <c r="T8" s="81"/>
      <c r="U8" s="81"/>
      <c r="V8" s="81"/>
      <c r="W8" s="81"/>
      <c r="X8" s="76"/>
      <c r="Y8" s="75">
        <v>4637115</v>
      </c>
      <c r="Z8" s="1">
        <v>2609573</v>
      </c>
      <c r="AA8" s="1">
        <v>2609573</v>
      </c>
      <c r="AB8" s="1">
        <v>2609573</v>
      </c>
      <c r="AC8" s="1">
        <v>2609573</v>
      </c>
      <c r="AD8" s="81">
        <v>2609573</v>
      </c>
      <c r="AE8" s="541">
        <f t="shared" si="8"/>
        <v>17684980</v>
      </c>
      <c r="AF8" s="447">
        <v>2609573</v>
      </c>
      <c r="AG8" s="1">
        <v>2609573</v>
      </c>
      <c r="AH8" s="81">
        <v>2609573</v>
      </c>
      <c r="AI8" s="490">
        <v>2609573</v>
      </c>
      <c r="AJ8" s="42">
        <v>2609573</v>
      </c>
      <c r="AK8" s="44">
        <v>2609555</v>
      </c>
      <c r="AL8" s="56"/>
    </row>
    <row r="9" spans="1:38">
      <c r="B9" s="55"/>
      <c r="C9" s="297"/>
      <c r="D9" s="292" t="s">
        <v>857</v>
      </c>
      <c r="E9" s="292"/>
      <c r="F9" s="79">
        <v>3853440</v>
      </c>
      <c r="G9" s="79">
        <v>3853440</v>
      </c>
      <c r="H9" s="79">
        <v>3853440</v>
      </c>
      <c r="I9" s="79">
        <f t="shared" ref="I9:I17" si="13">SUM(AE9:AK9)</f>
        <v>3853440</v>
      </c>
      <c r="J9" s="75"/>
      <c r="K9" s="42"/>
      <c r="L9" s="42"/>
      <c r="M9" s="42">
        <f t="shared" ref="M9" si="14">I9</f>
        <v>3853440</v>
      </c>
      <c r="N9" s="1"/>
      <c r="O9" s="81"/>
      <c r="P9" s="81"/>
      <c r="Q9" s="81"/>
      <c r="R9" s="81"/>
      <c r="S9" s="81"/>
      <c r="T9" s="81"/>
      <c r="U9" s="81"/>
      <c r="V9" s="81"/>
      <c r="W9" s="81"/>
      <c r="X9" s="76"/>
      <c r="Y9" s="75">
        <v>321120</v>
      </c>
      <c r="Z9" s="1">
        <v>321120</v>
      </c>
      <c r="AA9" s="1">
        <v>321120</v>
      </c>
      <c r="AB9" s="1">
        <v>321120</v>
      </c>
      <c r="AC9" s="1">
        <v>321120</v>
      </c>
      <c r="AD9" s="81">
        <v>321120</v>
      </c>
      <c r="AE9" s="541">
        <f t="shared" si="8"/>
        <v>1926720</v>
      </c>
      <c r="AF9" s="447">
        <v>321120</v>
      </c>
      <c r="AG9" s="1">
        <v>321120</v>
      </c>
      <c r="AH9" s="81">
        <v>321120</v>
      </c>
      <c r="AI9" s="490">
        <v>321120</v>
      </c>
      <c r="AJ9" s="42">
        <v>321120</v>
      </c>
      <c r="AK9" s="44">
        <v>321120</v>
      </c>
      <c r="AL9" s="56"/>
    </row>
    <row r="10" spans="1:38">
      <c r="B10" s="55"/>
      <c r="C10" s="174"/>
      <c r="D10" s="173" t="s">
        <v>858</v>
      </c>
      <c r="E10" s="173"/>
      <c r="F10" s="79">
        <v>4544000</v>
      </c>
      <c r="G10" s="79">
        <v>4544000</v>
      </c>
      <c r="H10" s="79">
        <v>4544000</v>
      </c>
      <c r="I10" s="79">
        <f t="shared" si="13"/>
        <v>4544000</v>
      </c>
      <c r="J10" s="75"/>
      <c r="K10" s="42"/>
      <c r="L10" s="42"/>
      <c r="M10" s="42">
        <f t="shared" ref="M10:M16" si="15">I10</f>
        <v>4544000</v>
      </c>
      <c r="N10" s="1"/>
      <c r="O10" s="81"/>
      <c r="P10" s="81"/>
      <c r="Q10" s="81"/>
      <c r="R10" s="81"/>
      <c r="S10" s="81"/>
      <c r="T10" s="81"/>
      <c r="U10" s="81"/>
      <c r="V10" s="81"/>
      <c r="W10" s="81"/>
      <c r="X10" s="76"/>
      <c r="Y10" s="75">
        <v>378666</v>
      </c>
      <c r="Z10" s="1">
        <v>378666</v>
      </c>
      <c r="AA10" s="1">
        <v>378666</v>
      </c>
      <c r="AB10" s="1">
        <v>378666</v>
      </c>
      <c r="AC10" s="1">
        <v>378666</v>
      </c>
      <c r="AD10" s="81">
        <v>378666</v>
      </c>
      <c r="AE10" s="541">
        <f t="shared" si="8"/>
        <v>2271996</v>
      </c>
      <c r="AF10" s="447">
        <v>378666</v>
      </c>
      <c r="AG10" s="1">
        <v>378666</v>
      </c>
      <c r="AH10" s="81">
        <v>378666</v>
      </c>
      <c r="AI10" s="490">
        <v>378666</v>
      </c>
      <c r="AJ10" s="42">
        <v>378666</v>
      </c>
      <c r="AK10" s="44">
        <v>378674</v>
      </c>
      <c r="AL10" s="56"/>
    </row>
    <row r="11" spans="1:38">
      <c r="B11" s="55"/>
      <c r="C11" s="174"/>
      <c r="D11" s="173" t="s">
        <v>859</v>
      </c>
      <c r="E11" s="173"/>
      <c r="F11" s="79">
        <v>1179486</v>
      </c>
      <c r="G11" s="79">
        <v>1179486</v>
      </c>
      <c r="H11" s="79">
        <v>1179486</v>
      </c>
      <c r="I11" s="79">
        <f t="shared" si="13"/>
        <v>1179486</v>
      </c>
      <c r="J11" s="75"/>
      <c r="K11" s="42"/>
      <c r="L11" s="42"/>
      <c r="M11" s="42">
        <f t="shared" si="15"/>
        <v>1179486</v>
      </c>
      <c r="N11" s="1"/>
      <c r="O11" s="81"/>
      <c r="P11" s="81"/>
      <c r="Q11" s="81"/>
      <c r="R11" s="81"/>
      <c r="S11" s="81"/>
      <c r="T11" s="81"/>
      <c r="U11" s="81"/>
      <c r="V11" s="81"/>
      <c r="W11" s="81"/>
      <c r="X11" s="76"/>
      <c r="Y11" s="75">
        <v>98290</v>
      </c>
      <c r="Z11" s="1">
        <v>98290</v>
      </c>
      <c r="AA11" s="1">
        <v>98290</v>
      </c>
      <c r="AB11" s="1">
        <v>98290</v>
      </c>
      <c r="AC11" s="1">
        <v>98290</v>
      </c>
      <c r="AD11" s="81">
        <v>98290</v>
      </c>
      <c r="AE11" s="541">
        <f t="shared" si="8"/>
        <v>589740</v>
      </c>
      <c r="AF11" s="447">
        <v>98290</v>
      </c>
      <c r="AG11" s="1">
        <v>98290</v>
      </c>
      <c r="AH11" s="81">
        <v>98290</v>
      </c>
      <c r="AI11" s="490">
        <v>98290</v>
      </c>
      <c r="AJ11" s="42">
        <v>98290</v>
      </c>
      <c r="AK11" s="44">
        <v>98296</v>
      </c>
      <c r="AL11" s="56"/>
    </row>
    <row r="12" spans="1:38">
      <c r="B12" s="55"/>
      <c r="C12" s="174"/>
      <c r="D12" s="173" t="s">
        <v>860</v>
      </c>
      <c r="E12" s="173"/>
      <c r="F12" s="79">
        <v>2381230</v>
      </c>
      <c r="G12" s="79">
        <v>2381230</v>
      </c>
      <c r="H12" s="79">
        <v>2381230</v>
      </c>
      <c r="I12" s="79">
        <f t="shared" si="13"/>
        <v>2381230</v>
      </c>
      <c r="J12" s="75"/>
      <c r="K12" s="42"/>
      <c r="L12" s="42"/>
      <c r="M12" s="42">
        <f t="shared" si="15"/>
        <v>2381230</v>
      </c>
      <c r="N12" s="1"/>
      <c r="O12" s="81"/>
      <c r="P12" s="81"/>
      <c r="Q12" s="81"/>
      <c r="R12" s="81"/>
      <c r="S12" s="81"/>
      <c r="T12" s="81"/>
      <c r="U12" s="81"/>
      <c r="V12" s="81"/>
      <c r="W12" s="81"/>
      <c r="X12" s="76"/>
      <c r="Y12" s="75">
        <v>198435</v>
      </c>
      <c r="Z12" s="1">
        <v>198435</v>
      </c>
      <c r="AA12" s="1">
        <v>198435</v>
      </c>
      <c r="AB12" s="1">
        <v>198435</v>
      </c>
      <c r="AC12" s="1">
        <v>198435</v>
      </c>
      <c r="AD12" s="81">
        <v>198435</v>
      </c>
      <c r="AE12" s="541">
        <f t="shared" si="8"/>
        <v>1190610</v>
      </c>
      <c r="AF12" s="447">
        <v>198435</v>
      </c>
      <c r="AG12" s="1">
        <v>198435</v>
      </c>
      <c r="AH12" s="81">
        <v>198435</v>
      </c>
      <c r="AI12" s="490">
        <v>198435</v>
      </c>
      <c r="AJ12" s="42">
        <v>198435</v>
      </c>
      <c r="AK12" s="44">
        <v>198445</v>
      </c>
      <c r="AL12" s="56"/>
    </row>
    <row r="13" spans="1:38">
      <c r="B13" s="55"/>
      <c r="C13" s="174"/>
      <c r="D13" s="173" t="s">
        <v>861</v>
      </c>
      <c r="E13" s="173"/>
      <c r="F13" s="79">
        <v>6000000</v>
      </c>
      <c r="G13" s="79">
        <v>6000000</v>
      </c>
      <c r="H13" s="79">
        <v>6000000</v>
      </c>
      <c r="I13" s="79">
        <f t="shared" si="13"/>
        <v>6000000</v>
      </c>
      <c r="J13" s="75"/>
      <c r="K13" s="42"/>
      <c r="L13" s="42"/>
      <c r="M13" s="42">
        <f t="shared" si="15"/>
        <v>6000000</v>
      </c>
      <c r="N13" s="1"/>
      <c r="O13" s="81"/>
      <c r="P13" s="81"/>
      <c r="Q13" s="81"/>
      <c r="R13" s="81"/>
      <c r="S13" s="81"/>
      <c r="T13" s="81"/>
      <c r="U13" s="81"/>
      <c r="V13" s="81"/>
      <c r="W13" s="81"/>
      <c r="X13" s="76"/>
      <c r="Y13" s="75">
        <v>500000</v>
      </c>
      <c r="Z13" s="1">
        <v>500000</v>
      </c>
      <c r="AA13" s="1">
        <v>500000</v>
      </c>
      <c r="AB13" s="1">
        <v>500000</v>
      </c>
      <c r="AC13" s="1">
        <v>500000</v>
      </c>
      <c r="AD13" s="81">
        <v>500000</v>
      </c>
      <c r="AE13" s="541">
        <f t="shared" si="8"/>
        <v>3000000</v>
      </c>
      <c r="AF13" s="447">
        <v>500000</v>
      </c>
      <c r="AG13" s="1">
        <v>500000</v>
      </c>
      <c r="AH13" s="81">
        <v>500000</v>
      </c>
      <c r="AI13" s="490">
        <v>500000</v>
      </c>
      <c r="AJ13" s="1">
        <v>500000</v>
      </c>
      <c r="AK13" s="44">
        <v>500000</v>
      </c>
      <c r="AL13" s="56"/>
    </row>
    <row r="14" spans="1:38">
      <c r="B14" s="55"/>
      <c r="C14" s="174"/>
      <c r="D14" s="173" t="s">
        <v>862</v>
      </c>
      <c r="E14" s="173"/>
      <c r="F14" s="79">
        <v>25500</v>
      </c>
      <c r="G14" s="79">
        <v>25500</v>
      </c>
      <c r="H14" s="79">
        <v>25500</v>
      </c>
      <c r="I14" s="79">
        <f t="shared" si="13"/>
        <v>25500</v>
      </c>
      <c r="J14" s="75"/>
      <c r="K14" s="42"/>
      <c r="L14" s="42"/>
      <c r="M14" s="42">
        <f t="shared" si="15"/>
        <v>25500</v>
      </c>
      <c r="N14" s="1"/>
      <c r="O14" s="81"/>
      <c r="P14" s="81"/>
      <c r="Q14" s="81"/>
      <c r="R14" s="81"/>
      <c r="S14" s="81"/>
      <c r="T14" s="81"/>
      <c r="U14" s="81"/>
      <c r="V14" s="81"/>
      <c r="W14" s="81"/>
      <c r="X14" s="76"/>
      <c r="Y14" s="75">
        <v>25500</v>
      </c>
      <c r="Z14" s="1"/>
      <c r="AA14" s="1"/>
      <c r="AB14" s="1"/>
      <c r="AC14" s="1"/>
      <c r="AD14" s="81"/>
      <c r="AE14" s="541">
        <f t="shared" si="8"/>
        <v>25500</v>
      </c>
      <c r="AF14" s="447"/>
      <c r="AG14" s="1"/>
      <c r="AH14" s="81"/>
      <c r="AI14" s="490"/>
      <c r="AJ14" s="42"/>
      <c r="AK14" s="44"/>
      <c r="AL14" s="56"/>
    </row>
    <row r="15" spans="1:38">
      <c r="B15" s="55"/>
      <c r="C15" s="648"/>
      <c r="D15" s="647" t="s">
        <v>991</v>
      </c>
      <c r="E15" s="647"/>
      <c r="F15" s="79">
        <v>0</v>
      </c>
      <c r="G15" s="79">
        <v>33020</v>
      </c>
      <c r="H15" s="79">
        <v>33020</v>
      </c>
      <c r="I15" s="79">
        <f t="shared" ref="I15" si="16">SUM(AE15:AK15)</f>
        <v>33020</v>
      </c>
      <c r="J15" s="75"/>
      <c r="K15" s="42"/>
      <c r="L15" s="42"/>
      <c r="M15" s="42">
        <f t="shared" ref="M15" si="17">I15</f>
        <v>33020</v>
      </c>
      <c r="N15" s="1"/>
      <c r="O15" s="81"/>
      <c r="P15" s="81"/>
      <c r="Q15" s="81"/>
      <c r="R15" s="81"/>
      <c r="S15" s="81"/>
      <c r="T15" s="81"/>
      <c r="U15" s="81"/>
      <c r="V15" s="81"/>
      <c r="W15" s="81"/>
      <c r="X15" s="76"/>
      <c r="Y15" s="75">
        <v>33020</v>
      </c>
      <c r="Z15" s="1"/>
      <c r="AA15" s="1"/>
      <c r="AB15" s="1"/>
      <c r="AC15" s="1"/>
      <c r="AD15" s="81"/>
      <c r="AE15" s="541">
        <f t="shared" ref="AE15" si="18">SUM(Y15:AD15)</f>
        <v>33020</v>
      </c>
      <c r="AF15" s="447"/>
      <c r="AG15" s="1"/>
      <c r="AH15" s="81"/>
      <c r="AI15" s="490"/>
      <c r="AJ15" s="42"/>
      <c r="AK15" s="44"/>
      <c r="AL15" s="56"/>
    </row>
    <row r="16" spans="1:38">
      <c r="B16" s="55"/>
      <c r="C16" s="174"/>
      <c r="D16" s="647" t="s">
        <v>1113</v>
      </c>
      <c r="E16" s="204"/>
      <c r="F16" s="79">
        <v>0</v>
      </c>
      <c r="G16" s="79">
        <v>0</v>
      </c>
      <c r="H16" s="79">
        <v>1000000</v>
      </c>
      <c r="I16" s="79">
        <f t="shared" si="13"/>
        <v>1000000</v>
      </c>
      <c r="J16" s="75"/>
      <c r="K16" s="42"/>
      <c r="L16" s="42"/>
      <c r="M16" s="42">
        <f t="shared" si="15"/>
        <v>1000000</v>
      </c>
      <c r="N16" s="1"/>
      <c r="O16" s="81"/>
      <c r="P16" s="81"/>
      <c r="Q16" s="81"/>
      <c r="R16" s="81"/>
      <c r="S16" s="81"/>
      <c r="T16" s="81"/>
      <c r="U16" s="81"/>
      <c r="V16" s="81"/>
      <c r="W16" s="81"/>
      <c r="X16" s="76"/>
      <c r="Y16" s="75"/>
      <c r="Z16" s="1"/>
      <c r="AA16" s="1"/>
      <c r="AB16" s="1"/>
      <c r="AC16" s="1"/>
      <c r="AD16" s="81"/>
      <c r="AE16" s="541">
        <f t="shared" si="8"/>
        <v>0</v>
      </c>
      <c r="AF16" s="447"/>
      <c r="AG16" s="1">
        <v>1000000</v>
      </c>
      <c r="AH16" s="81"/>
      <c r="AI16" s="490"/>
      <c r="AJ16" s="42"/>
      <c r="AK16" s="44"/>
      <c r="AL16" s="56"/>
    </row>
    <row r="17" spans="1:39">
      <c r="A17" s="127" t="s">
        <v>6</v>
      </c>
      <c r="B17" s="53" t="s">
        <v>718</v>
      </c>
      <c r="C17" s="175" t="s">
        <v>790</v>
      </c>
      <c r="D17" s="234"/>
      <c r="E17" s="259"/>
      <c r="F17" s="80">
        <v>54264090</v>
      </c>
      <c r="G17" s="80">
        <v>54264090</v>
      </c>
      <c r="H17" s="80">
        <v>55431817</v>
      </c>
      <c r="I17" s="80">
        <f t="shared" si="13"/>
        <v>53042896</v>
      </c>
      <c r="J17" s="77"/>
      <c r="K17" s="43"/>
      <c r="L17" s="43"/>
      <c r="M17" s="43">
        <f>I17</f>
        <v>53042896</v>
      </c>
      <c r="N17" s="13"/>
      <c r="O17" s="82"/>
      <c r="P17" s="82"/>
      <c r="Q17" s="82"/>
      <c r="R17" s="82"/>
      <c r="S17" s="82"/>
      <c r="T17" s="82"/>
      <c r="U17" s="82"/>
      <c r="V17" s="82"/>
      <c r="W17" s="82"/>
      <c r="X17" s="78"/>
      <c r="Y17" s="77">
        <v>5690943</v>
      </c>
      <c r="Z17" s="13">
        <v>4326276</v>
      </c>
      <c r="AA17" s="13">
        <v>4326276</v>
      </c>
      <c r="AB17" s="13">
        <v>4326276</v>
      </c>
      <c r="AC17" s="13">
        <v>4326276</v>
      </c>
      <c r="AD17" s="82">
        <v>5711179</v>
      </c>
      <c r="AE17" s="540">
        <f t="shared" si="8"/>
        <v>28707226</v>
      </c>
      <c r="AF17" s="446">
        <v>2648175</v>
      </c>
      <c r="AG17" s="13">
        <v>4296782</v>
      </c>
      <c r="AH17" s="82">
        <v>4796555</v>
      </c>
      <c r="AI17" s="488">
        <v>4198052</v>
      </c>
      <c r="AJ17" s="43">
        <v>4198052</v>
      </c>
      <c r="AK17" s="45">
        <v>4198054</v>
      </c>
      <c r="AL17" s="56"/>
    </row>
    <row r="18" spans="1:39" ht="25.5" customHeight="1">
      <c r="A18" s="127" t="s">
        <v>7</v>
      </c>
      <c r="B18" s="53" t="s">
        <v>719</v>
      </c>
      <c r="C18" s="743" t="s">
        <v>8</v>
      </c>
      <c r="D18" s="744"/>
      <c r="E18" s="745"/>
      <c r="F18" s="80">
        <f t="shared" ref="F18:AK18" si="19">SUM(F19:F21)</f>
        <v>28852262</v>
      </c>
      <c r="G18" s="80">
        <f t="shared" ref="G18:H18" si="20">SUM(G19:G21)</f>
        <v>28852262</v>
      </c>
      <c r="H18" s="80">
        <f t="shared" si="20"/>
        <v>28852262.000000004</v>
      </c>
      <c r="I18" s="80">
        <f t="shared" si="19"/>
        <v>30616277</v>
      </c>
      <c r="J18" s="77">
        <f t="shared" si="19"/>
        <v>0</v>
      </c>
      <c r="K18" s="43">
        <f t="shared" si="19"/>
        <v>0</v>
      </c>
      <c r="L18" s="43">
        <f t="shared" si="19"/>
        <v>0</v>
      </c>
      <c r="M18" s="43">
        <f t="shared" si="19"/>
        <v>30616277</v>
      </c>
      <c r="N18" s="13">
        <f t="shared" si="19"/>
        <v>0</v>
      </c>
      <c r="O18" s="82">
        <f t="shared" si="19"/>
        <v>0</v>
      </c>
      <c r="P18" s="82">
        <f t="shared" si="19"/>
        <v>0</v>
      </c>
      <c r="Q18" s="82">
        <f t="shared" si="19"/>
        <v>0</v>
      </c>
      <c r="R18" s="82">
        <f t="shared" si="19"/>
        <v>0</v>
      </c>
      <c r="S18" s="82">
        <f t="shared" si="19"/>
        <v>0</v>
      </c>
      <c r="T18" s="82">
        <f t="shared" si="19"/>
        <v>0</v>
      </c>
      <c r="U18" s="82">
        <f t="shared" si="19"/>
        <v>0</v>
      </c>
      <c r="V18" s="82">
        <f t="shared" ref="V18:W18" si="21">SUM(V19:V21)</f>
        <v>0</v>
      </c>
      <c r="W18" s="82">
        <f t="shared" si="21"/>
        <v>0</v>
      </c>
      <c r="X18" s="78">
        <f t="shared" si="19"/>
        <v>0</v>
      </c>
      <c r="Y18" s="77">
        <f t="shared" si="19"/>
        <v>3462272</v>
      </c>
      <c r="Z18" s="13">
        <f t="shared" si="19"/>
        <v>2308181</v>
      </c>
      <c r="AA18" s="13">
        <f t="shared" si="19"/>
        <v>2308181</v>
      </c>
      <c r="AB18" s="13">
        <f t="shared" si="19"/>
        <v>2308181</v>
      </c>
      <c r="AC18" s="13">
        <f t="shared" si="19"/>
        <v>2308181</v>
      </c>
      <c r="AD18" s="82">
        <f t="shared" si="19"/>
        <v>2308181</v>
      </c>
      <c r="AE18" s="540">
        <f t="shared" si="8"/>
        <v>15003177</v>
      </c>
      <c r="AF18" s="446">
        <f t="shared" si="19"/>
        <v>2249426</v>
      </c>
      <c r="AG18" s="13">
        <f t="shared" si="19"/>
        <v>3566464</v>
      </c>
      <c r="AH18" s="82">
        <f t="shared" si="19"/>
        <v>2449302</v>
      </c>
      <c r="AI18" s="488">
        <f t="shared" si="19"/>
        <v>2449302</v>
      </c>
      <c r="AJ18" s="43">
        <f t="shared" si="19"/>
        <v>2449302</v>
      </c>
      <c r="AK18" s="45">
        <f t="shared" si="19"/>
        <v>2449304</v>
      </c>
      <c r="AL18" s="56"/>
    </row>
    <row r="19" spans="1:39" s="321" customFormat="1">
      <c r="A19" s="319"/>
      <c r="B19" s="55"/>
      <c r="C19" s="2"/>
      <c r="D19" s="318" t="s">
        <v>992</v>
      </c>
      <c r="E19" s="320"/>
      <c r="F19" s="79">
        <v>9924000</v>
      </c>
      <c r="G19" s="79">
        <v>9924000</v>
      </c>
      <c r="H19" s="79">
        <v>9924000</v>
      </c>
      <c r="I19" s="79">
        <f t="shared" ref="I19:I23" si="22">SUM(AE19:AK19)</f>
        <v>9924000</v>
      </c>
      <c r="J19" s="75"/>
      <c r="K19" s="42"/>
      <c r="L19" s="42"/>
      <c r="M19" s="42">
        <f t="shared" ref="M19:M22" si="23">I19</f>
        <v>9924000</v>
      </c>
      <c r="N19" s="1"/>
      <c r="O19" s="81"/>
      <c r="P19" s="81"/>
      <c r="Q19" s="81"/>
      <c r="R19" s="81"/>
      <c r="S19" s="81"/>
      <c r="T19" s="81"/>
      <c r="U19" s="81"/>
      <c r="V19" s="81"/>
      <c r="W19" s="81"/>
      <c r="X19" s="76"/>
      <c r="Y19" s="75">
        <f>396960+793920</f>
        <v>1190880</v>
      </c>
      <c r="Z19" s="1">
        <v>793920</v>
      </c>
      <c r="AA19" s="1">
        <v>793920</v>
      </c>
      <c r="AB19" s="1">
        <v>793920</v>
      </c>
      <c r="AC19" s="1">
        <v>793920</v>
      </c>
      <c r="AD19" s="81">
        <v>793920</v>
      </c>
      <c r="AE19" s="541">
        <f t="shared" si="8"/>
        <v>5160480</v>
      </c>
      <c r="AF19" s="447">
        <v>793920</v>
      </c>
      <c r="AG19" s="1">
        <v>793920</v>
      </c>
      <c r="AH19" s="81">
        <v>793920</v>
      </c>
      <c r="AI19" s="490">
        <v>793920</v>
      </c>
      <c r="AJ19" s="42">
        <v>793920</v>
      </c>
      <c r="AK19" s="44">
        <v>793920</v>
      </c>
      <c r="AL19" s="56"/>
      <c r="AM19" s="17"/>
    </row>
    <row r="20" spans="1:39" s="321" customFormat="1">
      <c r="A20" s="319"/>
      <c r="B20" s="55"/>
      <c r="C20" s="2"/>
      <c r="D20" s="318" t="s">
        <v>993</v>
      </c>
      <c r="E20" s="320"/>
      <c r="F20" s="79">
        <v>3000000</v>
      </c>
      <c r="G20" s="79">
        <v>3000000</v>
      </c>
      <c r="H20" s="79">
        <v>3000000</v>
      </c>
      <c r="I20" s="79">
        <f t="shared" si="22"/>
        <v>3000000</v>
      </c>
      <c r="J20" s="75"/>
      <c r="K20" s="42"/>
      <c r="L20" s="42"/>
      <c r="M20" s="42">
        <f t="shared" si="23"/>
        <v>3000000</v>
      </c>
      <c r="N20" s="1"/>
      <c r="O20" s="81"/>
      <c r="P20" s="81"/>
      <c r="Q20" s="81"/>
      <c r="R20" s="81"/>
      <c r="S20" s="81"/>
      <c r="T20" s="81"/>
      <c r="U20" s="81"/>
      <c r="V20" s="81"/>
      <c r="W20" s="81"/>
      <c r="X20" s="76"/>
      <c r="Y20" s="75">
        <f>120000+240000</f>
        <v>360000</v>
      </c>
      <c r="Z20" s="1">
        <v>240000</v>
      </c>
      <c r="AA20" s="1">
        <v>240000</v>
      </c>
      <c r="AB20" s="1">
        <v>240000</v>
      </c>
      <c r="AC20" s="1">
        <v>240000</v>
      </c>
      <c r="AD20" s="81">
        <v>240000</v>
      </c>
      <c r="AE20" s="541">
        <f t="shared" si="8"/>
        <v>1560000</v>
      </c>
      <c r="AF20" s="447">
        <v>240000</v>
      </c>
      <c r="AG20" s="1">
        <v>240000</v>
      </c>
      <c r="AH20" s="81">
        <v>240000</v>
      </c>
      <c r="AI20" s="490">
        <v>240000</v>
      </c>
      <c r="AJ20" s="42">
        <v>240000</v>
      </c>
      <c r="AK20" s="44">
        <v>240000</v>
      </c>
      <c r="AL20" s="56"/>
      <c r="AM20" s="17"/>
    </row>
    <row r="21" spans="1:39" s="321" customFormat="1">
      <c r="A21" s="319"/>
      <c r="B21" s="55"/>
      <c r="C21" s="2"/>
      <c r="D21" s="318" t="s">
        <v>994</v>
      </c>
      <c r="E21" s="320"/>
      <c r="F21" s="79">
        <v>15928262</v>
      </c>
      <c r="G21" s="79">
        <v>15928262</v>
      </c>
      <c r="H21" s="79">
        <v>15928262.000000004</v>
      </c>
      <c r="I21" s="79">
        <f t="shared" si="22"/>
        <v>17692277</v>
      </c>
      <c r="J21" s="75"/>
      <c r="K21" s="42"/>
      <c r="L21" s="42"/>
      <c r="M21" s="42">
        <f t="shared" si="23"/>
        <v>17692277</v>
      </c>
      <c r="N21" s="1"/>
      <c r="O21" s="81"/>
      <c r="P21" s="81"/>
      <c r="Q21" s="81"/>
      <c r="R21" s="81"/>
      <c r="S21" s="81"/>
      <c r="T21" s="81"/>
      <c r="U21" s="81"/>
      <c r="V21" s="81"/>
      <c r="W21" s="81"/>
      <c r="X21" s="76"/>
      <c r="Y21" s="75">
        <f>637131+1274261</f>
        <v>1911392</v>
      </c>
      <c r="Z21" s="1">
        <v>1274261</v>
      </c>
      <c r="AA21" s="1">
        <v>1274261</v>
      </c>
      <c r="AB21" s="1">
        <v>1274261</v>
      </c>
      <c r="AC21" s="1">
        <v>1274261</v>
      </c>
      <c r="AD21" s="81">
        <v>1274261</v>
      </c>
      <c r="AE21" s="541">
        <f t="shared" si="8"/>
        <v>8282697</v>
      </c>
      <c r="AF21" s="447">
        <v>1215506</v>
      </c>
      <c r="AG21" s="1">
        <v>2532544</v>
      </c>
      <c r="AH21" s="81">
        <v>1415382</v>
      </c>
      <c r="AI21" s="490">
        <v>1415382</v>
      </c>
      <c r="AJ21" s="42">
        <v>1415382</v>
      </c>
      <c r="AK21" s="44">
        <v>1415384</v>
      </c>
      <c r="AL21" s="56"/>
      <c r="AM21" s="17"/>
    </row>
    <row r="22" spans="1:39">
      <c r="A22" s="127" t="s">
        <v>9</v>
      </c>
      <c r="B22" s="53" t="s">
        <v>720</v>
      </c>
      <c r="C22" s="175" t="s">
        <v>10</v>
      </c>
      <c r="D22" s="234"/>
      <c r="E22" s="259"/>
      <c r="F22" s="80">
        <v>1922040</v>
      </c>
      <c r="G22" s="80">
        <v>1922040</v>
      </c>
      <c r="H22" s="80">
        <v>1922040</v>
      </c>
      <c r="I22" s="80">
        <f t="shared" si="22"/>
        <v>1922040</v>
      </c>
      <c r="J22" s="77"/>
      <c r="K22" s="43"/>
      <c r="L22" s="43"/>
      <c r="M22" s="43">
        <f t="shared" si="23"/>
        <v>1922040</v>
      </c>
      <c r="N22" s="13"/>
      <c r="O22" s="82"/>
      <c r="P22" s="82"/>
      <c r="Q22" s="82"/>
      <c r="R22" s="82"/>
      <c r="S22" s="82"/>
      <c r="T22" s="82"/>
      <c r="U22" s="82"/>
      <c r="V22" s="82"/>
      <c r="W22" s="82"/>
      <c r="X22" s="78"/>
      <c r="Y22" s="77">
        <v>230645</v>
      </c>
      <c r="Z22" s="13">
        <v>153763</v>
      </c>
      <c r="AA22" s="13">
        <v>153763</v>
      </c>
      <c r="AB22" s="13">
        <v>153763</v>
      </c>
      <c r="AC22" s="13">
        <v>153763</v>
      </c>
      <c r="AD22" s="82">
        <v>153763</v>
      </c>
      <c r="AE22" s="540">
        <f t="shared" si="8"/>
        <v>999460</v>
      </c>
      <c r="AF22" s="446">
        <v>153763</v>
      </c>
      <c r="AG22" s="13">
        <v>153763</v>
      </c>
      <c r="AH22" s="82">
        <v>153763</v>
      </c>
      <c r="AI22" s="488">
        <v>153763</v>
      </c>
      <c r="AJ22" s="43">
        <v>153763</v>
      </c>
      <c r="AK22" s="45">
        <v>153765</v>
      </c>
      <c r="AL22" s="56"/>
    </row>
    <row r="23" spans="1:39">
      <c r="A23" s="127" t="s">
        <v>11</v>
      </c>
      <c r="B23" s="53" t="s">
        <v>721</v>
      </c>
      <c r="C23" s="175" t="s">
        <v>791</v>
      </c>
      <c r="D23" s="234"/>
      <c r="E23" s="259"/>
      <c r="F23" s="80">
        <v>0</v>
      </c>
      <c r="G23" s="80">
        <v>342541</v>
      </c>
      <c r="H23" s="80">
        <v>782579</v>
      </c>
      <c r="I23" s="80">
        <f t="shared" si="22"/>
        <v>887255</v>
      </c>
      <c r="J23" s="77"/>
      <c r="K23" s="43"/>
      <c r="L23" s="43"/>
      <c r="M23" s="43">
        <f>I23</f>
        <v>887255</v>
      </c>
      <c r="N23" s="13"/>
      <c r="O23" s="82"/>
      <c r="P23" s="82"/>
      <c r="Q23" s="82"/>
      <c r="R23" s="82"/>
      <c r="S23" s="82"/>
      <c r="T23" s="82"/>
      <c r="U23" s="82"/>
      <c r="V23" s="82"/>
      <c r="W23" s="82"/>
      <c r="X23" s="78"/>
      <c r="Y23" s="77"/>
      <c r="Z23" s="13">
        <v>66577</v>
      </c>
      <c r="AA23" s="13">
        <v>55388</v>
      </c>
      <c r="AB23" s="13">
        <v>95160</v>
      </c>
      <c r="AC23" s="13">
        <v>66612</v>
      </c>
      <c r="AD23" s="82">
        <v>252654</v>
      </c>
      <c r="AE23" s="540">
        <f t="shared" si="8"/>
        <v>536391</v>
      </c>
      <c r="AF23" s="446">
        <v>52338</v>
      </c>
      <c r="AG23" s="13">
        <v>149263</v>
      </c>
      <c r="AH23" s="82">
        <v>52338</v>
      </c>
      <c r="AI23" s="488">
        <v>96925</v>
      </c>
      <c r="AJ23" s="43"/>
      <c r="AK23" s="45"/>
      <c r="AL23" s="56"/>
    </row>
    <row r="24" spans="1:39">
      <c r="A24" s="127" t="s">
        <v>12</v>
      </c>
      <c r="B24" s="53" t="s">
        <v>722</v>
      </c>
      <c r="C24" s="175" t="s">
        <v>13</v>
      </c>
      <c r="D24" s="234"/>
      <c r="E24" s="259"/>
      <c r="F24" s="80">
        <v>0</v>
      </c>
      <c r="G24" s="80">
        <v>0</v>
      </c>
      <c r="H24" s="80">
        <v>32640</v>
      </c>
      <c r="I24" s="80">
        <f t="shared" ref="I24:I48" si="24">SUM(Y24:AK24)</f>
        <v>32640</v>
      </c>
      <c r="J24" s="77"/>
      <c r="K24" s="43"/>
      <c r="L24" s="43"/>
      <c r="M24" s="43">
        <f>I24</f>
        <v>32640</v>
      </c>
      <c r="N24" s="13"/>
      <c r="O24" s="82"/>
      <c r="P24" s="82"/>
      <c r="Q24" s="82"/>
      <c r="R24" s="82"/>
      <c r="S24" s="82"/>
      <c r="T24" s="82"/>
      <c r="U24" s="82"/>
      <c r="V24" s="82"/>
      <c r="W24" s="82"/>
      <c r="X24" s="78"/>
      <c r="Y24" s="77"/>
      <c r="Z24" s="13"/>
      <c r="AA24" s="13"/>
      <c r="AB24" s="13"/>
      <c r="AC24" s="13"/>
      <c r="AD24" s="82"/>
      <c r="AE24" s="540">
        <f t="shared" si="8"/>
        <v>0</v>
      </c>
      <c r="AF24" s="446">
        <v>32640</v>
      </c>
      <c r="AG24" s="13"/>
      <c r="AH24" s="82"/>
      <c r="AI24" s="488"/>
      <c r="AJ24" s="43"/>
      <c r="AK24" s="45"/>
      <c r="AL24" s="56"/>
    </row>
    <row r="25" spans="1:39" s="18" customFormat="1" hidden="1">
      <c r="A25" s="127" t="s">
        <v>14</v>
      </c>
      <c r="B25" s="92" t="s">
        <v>723</v>
      </c>
      <c r="C25" s="736" t="s">
        <v>393</v>
      </c>
      <c r="D25" s="737"/>
      <c r="E25" s="737"/>
      <c r="F25" s="93">
        <f t="shared" ref="F25:F48" si="25">SUM(X25:AJ25)</f>
        <v>0</v>
      </c>
      <c r="G25" s="93">
        <f t="shared" ref="G25:H48" si="26">SUM(X25:AJ25)</f>
        <v>0</v>
      </c>
      <c r="H25" s="93">
        <f t="shared" si="26"/>
        <v>0</v>
      </c>
      <c r="I25" s="93">
        <f t="shared" si="24"/>
        <v>0</v>
      </c>
      <c r="J25" s="94"/>
      <c r="K25" s="97"/>
      <c r="L25" s="97"/>
      <c r="M25" s="97"/>
      <c r="N25" s="95"/>
      <c r="O25" s="98"/>
      <c r="P25" s="98"/>
      <c r="Q25" s="98"/>
      <c r="R25" s="98"/>
      <c r="S25" s="98"/>
      <c r="T25" s="98"/>
      <c r="U25" s="98"/>
      <c r="V25" s="98"/>
      <c r="W25" s="98"/>
      <c r="X25" s="96"/>
      <c r="Y25" s="94"/>
      <c r="Z25" s="95"/>
      <c r="AA25" s="95"/>
      <c r="AB25" s="95"/>
      <c r="AC25" s="95"/>
      <c r="AD25" s="98"/>
      <c r="AE25" s="539">
        <f t="shared" si="8"/>
        <v>0</v>
      </c>
      <c r="AF25" s="445"/>
      <c r="AG25" s="95"/>
      <c r="AH25" s="98"/>
      <c r="AI25" s="489"/>
      <c r="AJ25" s="97"/>
      <c r="AK25" s="99"/>
      <c r="AL25" s="56"/>
      <c r="AM25" s="17"/>
    </row>
    <row r="26" spans="1:39" s="18" customFormat="1" ht="25.5" hidden="1" customHeight="1">
      <c r="A26" s="127" t="s">
        <v>15</v>
      </c>
      <c r="B26" s="92" t="s">
        <v>724</v>
      </c>
      <c r="C26" s="733" t="s">
        <v>350</v>
      </c>
      <c r="D26" s="734"/>
      <c r="E26" s="734"/>
      <c r="F26" s="93">
        <f t="shared" si="25"/>
        <v>0</v>
      </c>
      <c r="G26" s="93">
        <f t="shared" si="26"/>
        <v>0</v>
      </c>
      <c r="H26" s="93">
        <f t="shared" si="26"/>
        <v>0</v>
      </c>
      <c r="I26" s="93">
        <f t="shared" si="24"/>
        <v>0</v>
      </c>
      <c r="J26" s="94"/>
      <c r="K26" s="97"/>
      <c r="L26" s="97"/>
      <c r="M26" s="97"/>
      <c r="N26" s="95"/>
      <c r="O26" s="98"/>
      <c r="P26" s="98"/>
      <c r="Q26" s="98"/>
      <c r="R26" s="98"/>
      <c r="S26" s="98"/>
      <c r="T26" s="98"/>
      <c r="U26" s="98"/>
      <c r="V26" s="98"/>
      <c r="W26" s="98"/>
      <c r="X26" s="96"/>
      <c r="Y26" s="94"/>
      <c r="Z26" s="95"/>
      <c r="AA26" s="95"/>
      <c r="AB26" s="95"/>
      <c r="AC26" s="95"/>
      <c r="AD26" s="98"/>
      <c r="AE26" s="539">
        <f t="shared" si="8"/>
        <v>0</v>
      </c>
      <c r="AF26" s="445"/>
      <c r="AG26" s="95"/>
      <c r="AH26" s="98"/>
      <c r="AI26" s="489"/>
      <c r="AJ26" s="97"/>
      <c r="AK26" s="99"/>
      <c r="AL26" s="56"/>
      <c r="AM26" s="17"/>
    </row>
    <row r="27" spans="1:39" s="18" customFormat="1" ht="25.5" hidden="1" customHeight="1">
      <c r="A27" s="127" t="s">
        <v>16</v>
      </c>
      <c r="B27" s="92" t="s">
        <v>725</v>
      </c>
      <c r="C27" s="733" t="s">
        <v>608</v>
      </c>
      <c r="D27" s="734"/>
      <c r="E27" s="734"/>
      <c r="F27" s="93">
        <f t="shared" si="25"/>
        <v>0</v>
      </c>
      <c r="G27" s="93">
        <f t="shared" si="26"/>
        <v>0</v>
      </c>
      <c r="H27" s="93">
        <f t="shared" si="26"/>
        <v>0</v>
      </c>
      <c r="I27" s="93">
        <f t="shared" si="24"/>
        <v>0</v>
      </c>
      <c r="J27" s="94">
        <f t="shared" ref="J27:X27" si="27">J28+J29+J30+J31+J32+J33+J34+J35+J36+J37</f>
        <v>0</v>
      </c>
      <c r="K27" s="97">
        <f t="shared" si="27"/>
        <v>0</v>
      </c>
      <c r="L27" s="97">
        <f t="shared" si="27"/>
        <v>0</v>
      </c>
      <c r="M27" s="97">
        <f t="shared" si="27"/>
        <v>0</v>
      </c>
      <c r="N27" s="95">
        <f t="shared" si="27"/>
        <v>0</v>
      </c>
      <c r="O27" s="98">
        <f t="shared" ref="O27:U27" si="28">O28+O29+O30+O31+O32+O33+O34+O35+O36+O37</f>
        <v>0</v>
      </c>
      <c r="P27" s="98">
        <f t="shared" ref="P27:Q27" si="29">P28+P29+P30+P31+P32+P33+P34+P35+P36+P37</f>
        <v>0</v>
      </c>
      <c r="Q27" s="98">
        <f t="shared" si="29"/>
        <v>0</v>
      </c>
      <c r="R27" s="98">
        <f t="shared" si="28"/>
        <v>0</v>
      </c>
      <c r="S27" s="98">
        <f t="shared" ref="S27:T27" si="30">S28+S29+S30+S31+S32+S33+S34+S35+S36+S37</f>
        <v>0</v>
      </c>
      <c r="T27" s="98">
        <f t="shared" si="30"/>
        <v>0</v>
      </c>
      <c r="U27" s="98">
        <f t="shared" si="28"/>
        <v>0</v>
      </c>
      <c r="V27" s="98">
        <f t="shared" ref="V27:W27" si="31">V28+V29+V30+V31+V32+V33+V34+V35+V36+V37</f>
        <v>0</v>
      </c>
      <c r="W27" s="98">
        <f t="shared" si="31"/>
        <v>0</v>
      </c>
      <c r="X27" s="96">
        <f t="shared" si="27"/>
        <v>0</v>
      </c>
      <c r="Y27" s="94">
        <f>Y28+Y29+Y30+Y31+Y32+Y33+Y34+Y35+Y36+Y37</f>
        <v>0</v>
      </c>
      <c r="Z27" s="95">
        <f t="shared" ref="Z27:AK27" si="32">Z28+Z29+Z30+Z31+Z32+Z33+Z34+Z35+Z36+Z37</f>
        <v>0</v>
      </c>
      <c r="AA27" s="95">
        <f t="shared" si="32"/>
        <v>0</v>
      </c>
      <c r="AB27" s="95">
        <f t="shared" si="32"/>
        <v>0</v>
      </c>
      <c r="AC27" s="95">
        <f t="shared" si="32"/>
        <v>0</v>
      </c>
      <c r="AD27" s="98">
        <f t="shared" si="32"/>
        <v>0</v>
      </c>
      <c r="AE27" s="539">
        <f t="shared" si="8"/>
        <v>0</v>
      </c>
      <c r="AF27" s="445">
        <f t="shared" si="32"/>
        <v>0</v>
      </c>
      <c r="AG27" s="95">
        <f t="shared" si="32"/>
        <v>0</v>
      </c>
      <c r="AH27" s="98">
        <f t="shared" si="32"/>
        <v>0</v>
      </c>
      <c r="AI27" s="489">
        <f t="shared" si="32"/>
        <v>0</v>
      </c>
      <c r="AJ27" s="97">
        <f t="shared" si="32"/>
        <v>0</v>
      </c>
      <c r="AK27" s="99">
        <f t="shared" si="32"/>
        <v>0</v>
      </c>
      <c r="AL27" s="56"/>
      <c r="AM27" s="17"/>
    </row>
    <row r="28" spans="1:39" ht="25.5" hidden="1" customHeight="1">
      <c r="B28" s="55"/>
      <c r="C28" s="47"/>
      <c r="D28" s="735" t="s">
        <v>443</v>
      </c>
      <c r="E28" s="735"/>
      <c r="F28" s="79">
        <f t="shared" si="25"/>
        <v>0</v>
      </c>
      <c r="G28" s="79">
        <f t="shared" si="26"/>
        <v>0</v>
      </c>
      <c r="H28" s="79">
        <f t="shared" si="26"/>
        <v>0</v>
      </c>
      <c r="I28" s="79">
        <f t="shared" si="24"/>
        <v>0</v>
      </c>
      <c r="J28" s="75"/>
      <c r="K28" s="42"/>
      <c r="L28" s="42"/>
      <c r="M28" s="42"/>
      <c r="N28" s="1"/>
      <c r="O28" s="81"/>
      <c r="P28" s="81"/>
      <c r="Q28" s="81"/>
      <c r="R28" s="81"/>
      <c r="S28" s="81"/>
      <c r="T28" s="81"/>
      <c r="U28" s="81"/>
      <c r="V28" s="81"/>
      <c r="W28" s="81"/>
      <c r="X28" s="76"/>
      <c r="Y28" s="75"/>
      <c r="Z28" s="1"/>
      <c r="AA28" s="1"/>
      <c r="AB28" s="1"/>
      <c r="AC28" s="1"/>
      <c r="AD28" s="81"/>
      <c r="AE28" s="541">
        <f t="shared" si="8"/>
        <v>0</v>
      </c>
      <c r="AF28" s="447"/>
      <c r="AG28" s="1"/>
      <c r="AH28" s="81"/>
      <c r="AI28" s="490"/>
      <c r="AJ28" s="42"/>
      <c r="AK28" s="44"/>
      <c r="AL28" s="56"/>
    </row>
    <row r="29" spans="1:39" hidden="1">
      <c r="B29" s="55"/>
      <c r="C29" s="47"/>
      <c r="D29" s="764" t="s">
        <v>467</v>
      </c>
      <c r="E29" s="764"/>
      <c r="F29" s="79">
        <f t="shared" si="25"/>
        <v>0</v>
      </c>
      <c r="G29" s="79">
        <f t="shared" si="26"/>
        <v>0</v>
      </c>
      <c r="H29" s="79">
        <f t="shared" si="26"/>
        <v>0</v>
      </c>
      <c r="I29" s="79">
        <f t="shared" si="24"/>
        <v>0</v>
      </c>
      <c r="J29" s="75"/>
      <c r="K29" s="42"/>
      <c r="L29" s="42"/>
      <c r="M29" s="42"/>
      <c r="N29" s="1"/>
      <c r="O29" s="81"/>
      <c r="P29" s="81"/>
      <c r="Q29" s="81"/>
      <c r="R29" s="81"/>
      <c r="S29" s="81"/>
      <c r="T29" s="81"/>
      <c r="U29" s="81"/>
      <c r="V29" s="81"/>
      <c r="W29" s="81"/>
      <c r="X29" s="76"/>
      <c r="Y29" s="75"/>
      <c r="Z29" s="1"/>
      <c r="AA29" s="1"/>
      <c r="AB29" s="1"/>
      <c r="AC29" s="1"/>
      <c r="AD29" s="81"/>
      <c r="AE29" s="541">
        <f t="shared" si="8"/>
        <v>0</v>
      </c>
      <c r="AF29" s="447"/>
      <c r="AG29" s="1"/>
      <c r="AH29" s="81"/>
      <c r="AI29" s="490"/>
      <c r="AJ29" s="42"/>
      <c r="AK29" s="44"/>
      <c r="AL29" s="56"/>
    </row>
    <row r="30" spans="1:39" hidden="1">
      <c r="B30" s="55"/>
      <c r="C30" s="47"/>
      <c r="D30" s="764" t="s">
        <v>444</v>
      </c>
      <c r="E30" s="764"/>
      <c r="F30" s="79">
        <f t="shared" si="25"/>
        <v>0</v>
      </c>
      <c r="G30" s="79">
        <f t="shared" si="26"/>
        <v>0</v>
      </c>
      <c r="H30" s="79">
        <f t="shared" si="26"/>
        <v>0</v>
      </c>
      <c r="I30" s="79">
        <f t="shared" si="24"/>
        <v>0</v>
      </c>
      <c r="J30" s="75"/>
      <c r="K30" s="42"/>
      <c r="L30" s="42"/>
      <c r="M30" s="42"/>
      <c r="N30" s="1"/>
      <c r="O30" s="81"/>
      <c r="P30" s="81"/>
      <c r="Q30" s="81"/>
      <c r="R30" s="81"/>
      <c r="S30" s="81"/>
      <c r="T30" s="81"/>
      <c r="U30" s="81"/>
      <c r="V30" s="81"/>
      <c r="W30" s="81"/>
      <c r="X30" s="76"/>
      <c r="Y30" s="75"/>
      <c r="Z30" s="1"/>
      <c r="AA30" s="1"/>
      <c r="AB30" s="1"/>
      <c r="AC30" s="1"/>
      <c r="AD30" s="81"/>
      <c r="AE30" s="541">
        <f t="shared" si="8"/>
        <v>0</v>
      </c>
      <c r="AF30" s="447"/>
      <c r="AG30" s="1"/>
      <c r="AH30" s="81"/>
      <c r="AI30" s="490"/>
      <c r="AJ30" s="42"/>
      <c r="AK30" s="44"/>
      <c r="AL30" s="56"/>
    </row>
    <row r="31" spans="1:39" ht="25.5" hidden="1" customHeight="1">
      <c r="B31" s="55"/>
      <c r="C31" s="47"/>
      <c r="D31" s="735" t="s">
        <v>445</v>
      </c>
      <c r="E31" s="735"/>
      <c r="F31" s="79">
        <f t="shared" si="25"/>
        <v>0</v>
      </c>
      <c r="G31" s="79">
        <f t="shared" si="26"/>
        <v>0</v>
      </c>
      <c r="H31" s="79">
        <f t="shared" si="26"/>
        <v>0</v>
      </c>
      <c r="I31" s="79">
        <f t="shared" si="24"/>
        <v>0</v>
      </c>
      <c r="J31" s="75"/>
      <c r="K31" s="42"/>
      <c r="L31" s="42"/>
      <c r="M31" s="42"/>
      <c r="N31" s="1"/>
      <c r="O31" s="81"/>
      <c r="P31" s="81"/>
      <c r="Q31" s="81"/>
      <c r="R31" s="81"/>
      <c r="S31" s="81"/>
      <c r="T31" s="81"/>
      <c r="U31" s="81"/>
      <c r="V31" s="81"/>
      <c r="W31" s="81"/>
      <c r="X31" s="76"/>
      <c r="Y31" s="75"/>
      <c r="Z31" s="1"/>
      <c r="AA31" s="1"/>
      <c r="AB31" s="1"/>
      <c r="AC31" s="1"/>
      <c r="AD31" s="81"/>
      <c r="AE31" s="541">
        <f t="shared" si="8"/>
        <v>0</v>
      </c>
      <c r="AF31" s="447"/>
      <c r="AG31" s="1"/>
      <c r="AH31" s="81"/>
      <c r="AI31" s="490"/>
      <c r="AJ31" s="42"/>
      <c r="AK31" s="44"/>
      <c r="AL31" s="56"/>
    </row>
    <row r="32" spans="1:39" hidden="1">
      <c r="B32" s="55"/>
      <c r="C32" s="47"/>
      <c r="D32" s="764" t="s">
        <v>446</v>
      </c>
      <c r="E32" s="764"/>
      <c r="F32" s="79">
        <f t="shared" si="25"/>
        <v>0</v>
      </c>
      <c r="G32" s="79">
        <f t="shared" si="26"/>
        <v>0</v>
      </c>
      <c r="H32" s="79">
        <f t="shared" si="26"/>
        <v>0</v>
      </c>
      <c r="I32" s="79">
        <f t="shared" si="24"/>
        <v>0</v>
      </c>
      <c r="J32" s="75"/>
      <c r="K32" s="42"/>
      <c r="L32" s="42"/>
      <c r="M32" s="42"/>
      <c r="N32" s="1"/>
      <c r="O32" s="81"/>
      <c r="P32" s="81"/>
      <c r="Q32" s="81"/>
      <c r="R32" s="81"/>
      <c r="S32" s="81"/>
      <c r="T32" s="81"/>
      <c r="U32" s="81"/>
      <c r="V32" s="81"/>
      <c r="W32" s="81"/>
      <c r="X32" s="76"/>
      <c r="Y32" s="75"/>
      <c r="Z32" s="1"/>
      <c r="AA32" s="1"/>
      <c r="AB32" s="1"/>
      <c r="AC32" s="1"/>
      <c r="AD32" s="81"/>
      <c r="AE32" s="541">
        <f t="shared" si="8"/>
        <v>0</v>
      </c>
      <c r="AF32" s="447"/>
      <c r="AG32" s="1"/>
      <c r="AH32" s="81"/>
      <c r="AI32" s="490"/>
      <c r="AJ32" s="42"/>
      <c r="AK32" s="44"/>
      <c r="AL32" s="56"/>
    </row>
    <row r="33" spans="1:39" hidden="1">
      <c r="B33" s="55"/>
      <c r="C33" s="47"/>
      <c r="D33" s="764" t="s">
        <v>792</v>
      </c>
      <c r="E33" s="764"/>
      <c r="F33" s="79">
        <f t="shared" si="25"/>
        <v>0</v>
      </c>
      <c r="G33" s="79">
        <f t="shared" si="26"/>
        <v>0</v>
      </c>
      <c r="H33" s="79">
        <f t="shared" si="26"/>
        <v>0</v>
      </c>
      <c r="I33" s="79">
        <f t="shared" si="24"/>
        <v>0</v>
      </c>
      <c r="J33" s="75"/>
      <c r="K33" s="42"/>
      <c r="L33" s="42"/>
      <c r="M33" s="42"/>
      <c r="N33" s="1"/>
      <c r="O33" s="81"/>
      <c r="P33" s="81"/>
      <c r="Q33" s="81"/>
      <c r="R33" s="81"/>
      <c r="S33" s="81"/>
      <c r="T33" s="81"/>
      <c r="U33" s="81"/>
      <c r="V33" s="81"/>
      <c r="W33" s="81"/>
      <c r="X33" s="76"/>
      <c r="Y33" s="75"/>
      <c r="Z33" s="1"/>
      <c r="AA33" s="1"/>
      <c r="AB33" s="1"/>
      <c r="AC33" s="1"/>
      <c r="AD33" s="81"/>
      <c r="AE33" s="541">
        <f t="shared" si="8"/>
        <v>0</v>
      </c>
      <c r="AF33" s="447"/>
      <c r="AG33" s="1"/>
      <c r="AH33" s="81"/>
      <c r="AI33" s="490"/>
      <c r="AJ33" s="42"/>
      <c r="AK33" s="44"/>
      <c r="AL33" s="56"/>
    </row>
    <row r="34" spans="1:39" ht="25.5" hidden="1" customHeight="1">
      <c r="B34" s="55"/>
      <c r="C34" s="47"/>
      <c r="D34" s="735" t="s">
        <v>447</v>
      </c>
      <c r="E34" s="735"/>
      <c r="F34" s="79">
        <f t="shared" si="25"/>
        <v>0</v>
      </c>
      <c r="G34" s="79">
        <f t="shared" si="26"/>
        <v>0</v>
      </c>
      <c r="H34" s="79">
        <f t="shared" si="26"/>
        <v>0</v>
      </c>
      <c r="I34" s="79">
        <f t="shared" si="24"/>
        <v>0</v>
      </c>
      <c r="J34" s="75"/>
      <c r="K34" s="42"/>
      <c r="L34" s="42"/>
      <c r="M34" s="42"/>
      <c r="N34" s="1"/>
      <c r="O34" s="81"/>
      <c r="P34" s="81"/>
      <c r="Q34" s="81"/>
      <c r="R34" s="81"/>
      <c r="S34" s="81"/>
      <c r="T34" s="81"/>
      <c r="U34" s="81"/>
      <c r="V34" s="81"/>
      <c r="W34" s="81"/>
      <c r="X34" s="76"/>
      <c r="Y34" s="75"/>
      <c r="Z34" s="1"/>
      <c r="AA34" s="1"/>
      <c r="AB34" s="1"/>
      <c r="AC34" s="1"/>
      <c r="AD34" s="81"/>
      <c r="AE34" s="541">
        <f t="shared" si="8"/>
        <v>0</v>
      </c>
      <c r="AF34" s="447"/>
      <c r="AG34" s="1"/>
      <c r="AH34" s="81"/>
      <c r="AI34" s="490"/>
      <c r="AJ34" s="42"/>
      <c r="AK34" s="44"/>
      <c r="AL34" s="56"/>
    </row>
    <row r="35" spans="1:39" ht="25.5" hidden="1" customHeight="1">
      <c r="B35" s="55"/>
      <c r="C35" s="47"/>
      <c r="D35" s="735" t="s">
        <v>448</v>
      </c>
      <c r="E35" s="735"/>
      <c r="F35" s="79">
        <f t="shared" si="25"/>
        <v>0</v>
      </c>
      <c r="G35" s="79">
        <f t="shared" si="26"/>
        <v>0</v>
      </c>
      <c r="H35" s="79">
        <f t="shared" si="26"/>
        <v>0</v>
      </c>
      <c r="I35" s="79">
        <f t="shared" si="24"/>
        <v>0</v>
      </c>
      <c r="J35" s="75"/>
      <c r="K35" s="42"/>
      <c r="L35" s="42"/>
      <c r="M35" s="42"/>
      <c r="N35" s="1"/>
      <c r="O35" s="81"/>
      <c r="P35" s="81"/>
      <c r="Q35" s="81"/>
      <c r="R35" s="81"/>
      <c r="S35" s="81"/>
      <c r="T35" s="81"/>
      <c r="U35" s="81"/>
      <c r="V35" s="81"/>
      <c r="W35" s="81"/>
      <c r="X35" s="76"/>
      <c r="Y35" s="75"/>
      <c r="Z35" s="1"/>
      <c r="AA35" s="1"/>
      <c r="AB35" s="1"/>
      <c r="AC35" s="1"/>
      <c r="AD35" s="81"/>
      <c r="AE35" s="541">
        <f t="shared" si="8"/>
        <v>0</v>
      </c>
      <c r="AF35" s="447"/>
      <c r="AG35" s="1"/>
      <c r="AH35" s="81"/>
      <c r="AI35" s="490"/>
      <c r="AJ35" s="42"/>
      <c r="AK35" s="44"/>
      <c r="AL35" s="56"/>
    </row>
    <row r="36" spans="1:39" ht="25.5" hidden="1" customHeight="1">
      <c r="B36" s="55"/>
      <c r="C36" s="47"/>
      <c r="D36" s="735" t="s">
        <v>449</v>
      </c>
      <c r="E36" s="735"/>
      <c r="F36" s="79">
        <f t="shared" si="25"/>
        <v>0</v>
      </c>
      <c r="G36" s="79">
        <f t="shared" si="26"/>
        <v>0</v>
      </c>
      <c r="H36" s="79">
        <f t="shared" si="26"/>
        <v>0</v>
      </c>
      <c r="I36" s="79">
        <f t="shared" si="24"/>
        <v>0</v>
      </c>
      <c r="J36" s="75"/>
      <c r="K36" s="42"/>
      <c r="L36" s="42"/>
      <c r="M36" s="42"/>
      <c r="N36" s="1"/>
      <c r="O36" s="81"/>
      <c r="P36" s="81"/>
      <c r="Q36" s="81"/>
      <c r="R36" s="81"/>
      <c r="S36" s="81"/>
      <c r="T36" s="81"/>
      <c r="U36" s="81"/>
      <c r="V36" s="81"/>
      <c r="W36" s="81"/>
      <c r="X36" s="76"/>
      <c r="Y36" s="75"/>
      <c r="Z36" s="1"/>
      <c r="AA36" s="1"/>
      <c r="AB36" s="1"/>
      <c r="AC36" s="1"/>
      <c r="AD36" s="81"/>
      <c r="AE36" s="541">
        <f t="shared" si="8"/>
        <v>0</v>
      </c>
      <c r="AF36" s="447"/>
      <c r="AG36" s="1"/>
      <c r="AH36" s="81"/>
      <c r="AI36" s="490"/>
      <c r="AJ36" s="42"/>
      <c r="AK36" s="44"/>
      <c r="AL36" s="56"/>
    </row>
    <row r="37" spans="1:39" ht="25.5" hidden="1" customHeight="1">
      <c r="B37" s="55"/>
      <c r="C37" s="47"/>
      <c r="D37" s="735" t="s">
        <v>450</v>
      </c>
      <c r="E37" s="735"/>
      <c r="F37" s="79">
        <f t="shared" si="25"/>
        <v>0</v>
      </c>
      <c r="G37" s="79">
        <f t="shared" si="26"/>
        <v>0</v>
      </c>
      <c r="H37" s="79">
        <f t="shared" si="26"/>
        <v>0</v>
      </c>
      <c r="I37" s="79">
        <f t="shared" si="24"/>
        <v>0</v>
      </c>
      <c r="J37" s="75"/>
      <c r="K37" s="42"/>
      <c r="L37" s="42"/>
      <c r="M37" s="42"/>
      <c r="N37" s="1"/>
      <c r="O37" s="81"/>
      <c r="P37" s="81"/>
      <c r="Q37" s="81"/>
      <c r="R37" s="81"/>
      <c r="S37" s="81"/>
      <c r="T37" s="81"/>
      <c r="U37" s="81"/>
      <c r="V37" s="81"/>
      <c r="W37" s="81"/>
      <c r="X37" s="76"/>
      <c r="Y37" s="75"/>
      <c r="Z37" s="1"/>
      <c r="AA37" s="1"/>
      <c r="AB37" s="1"/>
      <c r="AC37" s="1"/>
      <c r="AD37" s="81"/>
      <c r="AE37" s="541">
        <f t="shared" si="8"/>
        <v>0</v>
      </c>
      <c r="AF37" s="447"/>
      <c r="AG37" s="1"/>
      <c r="AH37" s="81"/>
      <c r="AI37" s="490"/>
      <c r="AJ37" s="42"/>
      <c r="AK37" s="44"/>
      <c r="AL37" s="56"/>
    </row>
    <row r="38" spans="1:39" s="18" customFormat="1" hidden="1">
      <c r="A38" s="127" t="s">
        <v>17</v>
      </c>
      <c r="B38" s="92" t="s">
        <v>726</v>
      </c>
      <c r="C38" s="733" t="s">
        <v>793</v>
      </c>
      <c r="D38" s="734"/>
      <c r="E38" s="734"/>
      <c r="F38" s="93">
        <f t="shared" si="25"/>
        <v>0</v>
      </c>
      <c r="G38" s="93">
        <f t="shared" si="26"/>
        <v>0</v>
      </c>
      <c r="H38" s="93">
        <f t="shared" si="26"/>
        <v>0</v>
      </c>
      <c r="I38" s="93">
        <f t="shared" si="24"/>
        <v>0</v>
      </c>
      <c r="J38" s="94">
        <f t="shared" ref="J38:X38" si="33">J39+J40+J41+J42+J43+J44+J45+J46+J47+J48</f>
        <v>0</v>
      </c>
      <c r="K38" s="97">
        <f t="shared" si="33"/>
        <v>0</v>
      </c>
      <c r="L38" s="97">
        <f t="shared" si="33"/>
        <v>0</v>
      </c>
      <c r="M38" s="97">
        <f t="shared" si="33"/>
        <v>0</v>
      </c>
      <c r="N38" s="95">
        <f t="shared" si="33"/>
        <v>0</v>
      </c>
      <c r="O38" s="98">
        <f t="shared" ref="O38:U38" si="34">O39+O40+O41+O42+O43+O44+O45+O46+O47+O48</f>
        <v>0</v>
      </c>
      <c r="P38" s="98">
        <f t="shared" ref="P38:Q38" si="35">P39+P40+P41+P42+P43+P44+P45+P46+P47+P48</f>
        <v>0</v>
      </c>
      <c r="Q38" s="98">
        <f t="shared" si="35"/>
        <v>0</v>
      </c>
      <c r="R38" s="98">
        <f t="shared" si="34"/>
        <v>0</v>
      </c>
      <c r="S38" s="98">
        <f t="shared" ref="S38:T38" si="36">S39+S40+S41+S42+S43+S44+S45+S46+S47+S48</f>
        <v>0</v>
      </c>
      <c r="T38" s="98">
        <f t="shared" si="36"/>
        <v>0</v>
      </c>
      <c r="U38" s="98">
        <f t="shared" si="34"/>
        <v>0</v>
      </c>
      <c r="V38" s="98">
        <f t="shared" ref="V38:W38" si="37">V39+V40+V41+V42+V43+V44+V45+V46+V47+V48</f>
        <v>0</v>
      </c>
      <c r="W38" s="98">
        <f t="shared" si="37"/>
        <v>0</v>
      </c>
      <c r="X38" s="96">
        <f t="shared" si="33"/>
        <v>0</v>
      </c>
      <c r="Y38" s="94">
        <f>Y39+Y40+Y41+Y42+Y43+Y44+Y45+Y46+Y47+Y48</f>
        <v>0</v>
      </c>
      <c r="Z38" s="95">
        <f t="shared" ref="Z38:AK38" si="38">Z39+Z40+Z41+Z42+Z43+Z44+Z45+Z46+Z47+Z48</f>
        <v>0</v>
      </c>
      <c r="AA38" s="95">
        <f t="shared" si="38"/>
        <v>0</v>
      </c>
      <c r="AB38" s="95">
        <f t="shared" si="38"/>
        <v>0</v>
      </c>
      <c r="AC38" s="95">
        <f t="shared" si="38"/>
        <v>0</v>
      </c>
      <c r="AD38" s="98">
        <f t="shared" si="38"/>
        <v>0</v>
      </c>
      <c r="AE38" s="539">
        <f t="shared" si="8"/>
        <v>0</v>
      </c>
      <c r="AF38" s="445">
        <f t="shared" si="38"/>
        <v>0</v>
      </c>
      <c r="AG38" s="95">
        <f t="shared" si="38"/>
        <v>0</v>
      </c>
      <c r="AH38" s="98">
        <f t="shared" si="38"/>
        <v>0</v>
      </c>
      <c r="AI38" s="489">
        <f t="shared" si="38"/>
        <v>0</v>
      </c>
      <c r="AJ38" s="97">
        <f t="shared" si="38"/>
        <v>0</v>
      </c>
      <c r="AK38" s="99">
        <f t="shared" si="38"/>
        <v>0</v>
      </c>
      <c r="AL38" s="56"/>
      <c r="AM38" s="17"/>
    </row>
    <row r="39" spans="1:39" ht="25.5" hidden="1" customHeight="1">
      <c r="B39" s="55"/>
      <c r="C39" s="47"/>
      <c r="D39" s="735" t="s">
        <v>451</v>
      </c>
      <c r="E39" s="735"/>
      <c r="F39" s="79">
        <f t="shared" si="25"/>
        <v>0</v>
      </c>
      <c r="G39" s="79">
        <f t="shared" si="26"/>
        <v>0</v>
      </c>
      <c r="H39" s="79">
        <f t="shared" si="26"/>
        <v>0</v>
      </c>
      <c r="I39" s="79">
        <f t="shared" si="24"/>
        <v>0</v>
      </c>
      <c r="J39" s="75"/>
      <c r="K39" s="42"/>
      <c r="L39" s="42"/>
      <c r="M39" s="42"/>
      <c r="N39" s="1"/>
      <c r="O39" s="81"/>
      <c r="P39" s="81"/>
      <c r="Q39" s="81"/>
      <c r="R39" s="81"/>
      <c r="S39" s="81"/>
      <c r="T39" s="81"/>
      <c r="U39" s="81"/>
      <c r="V39" s="81"/>
      <c r="W39" s="81"/>
      <c r="X39" s="76"/>
      <c r="Y39" s="75"/>
      <c r="Z39" s="1"/>
      <c r="AA39" s="1"/>
      <c r="AB39" s="1"/>
      <c r="AC39" s="1"/>
      <c r="AD39" s="81"/>
      <c r="AE39" s="541">
        <f t="shared" si="8"/>
        <v>0</v>
      </c>
      <c r="AF39" s="447"/>
      <c r="AG39" s="1"/>
      <c r="AH39" s="81"/>
      <c r="AI39" s="490"/>
      <c r="AJ39" s="42"/>
      <c r="AK39" s="44"/>
      <c r="AL39" s="56"/>
    </row>
    <row r="40" spans="1:39" ht="25.5" hidden="1" customHeight="1">
      <c r="B40" s="55"/>
      <c r="C40" s="47"/>
      <c r="D40" s="735" t="s">
        <v>455</v>
      </c>
      <c r="E40" s="735"/>
      <c r="F40" s="79">
        <f t="shared" si="25"/>
        <v>0</v>
      </c>
      <c r="G40" s="79">
        <f t="shared" si="26"/>
        <v>0</v>
      </c>
      <c r="H40" s="79">
        <f t="shared" si="26"/>
        <v>0</v>
      </c>
      <c r="I40" s="79">
        <f t="shared" si="24"/>
        <v>0</v>
      </c>
      <c r="J40" s="75"/>
      <c r="K40" s="42"/>
      <c r="L40" s="42"/>
      <c r="M40" s="42"/>
      <c r="N40" s="1"/>
      <c r="O40" s="81"/>
      <c r="P40" s="81"/>
      <c r="Q40" s="81"/>
      <c r="R40" s="81"/>
      <c r="S40" s="81"/>
      <c r="T40" s="81"/>
      <c r="U40" s="81"/>
      <c r="V40" s="81"/>
      <c r="W40" s="81"/>
      <c r="X40" s="76"/>
      <c r="Y40" s="75"/>
      <c r="Z40" s="1"/>
      <c r="AA40" s="1"/>
      <c r="AB40" s="1"/>
      <c r="AC40" s="1"/>
      <c r="AD40" s="81"/>
      <c r="AE40" s="541">
        <f t="shared" si="8"/>
        <v>0</v>
      </c>
      <c r="AF40" s="447"/>
      <c r="AG40" s="1"/>
      <c r="AH40" s="81"/>
      <c r="AI40" s="490"/>
      <c r="AJ40" s="42"/>
      <c r="AK40" s="44"/>
      <c r="AL40" s="56"/>
    </row>
    <row r="41" spans="1:39" hidden="1">
      <c r="B41" s="55"/>
      <c r="C41" s="47"/>
      <c r="D41" s="735" t="s">
        <v>795</v>
      </c>
      <c r="E41" s="735"/>
      <c r="F41" s="79">
        <f t="shared" si="25"/>
        <v>0</v>
      </c>
      <c r="G41" s="79">
        <f t="shared" si="26"/>
        <v>0</v>
      </c>
      <c r="H41" s="79">
        <f t="shared" si="26"/>
        <v>0</v>
      </c>
      <c r="I41" s="79">
        <f t="shared" si="24"/>
        <v>0</v>
      </c>
      <c r="J41" s="75"/>
      <c r="K41" s="42"/>
      <c r="L41" s="42"/>
      <c r="M41" s="42"/>
      <c r="N41" s="1"/>
      <c r="O41" s="81"/>
      <c r="P41" s="81"/>
      <c r="Q41" s="81"/>
      <c r="R41" s="81"/>
      <c r="S41" s="81"/>
      <c r="T41" s="81"/>
      <c r="U41" s="81"/>
      <c r="V41" s="81"/>
      <c r="W41" s="81"/>
      <c r="X41" s="76"/>
      <c r="Y41" s="75"/>
      <c r="Z41" s="1"/>
      <c r="AA41" s="1"/>
      <c r="AB41" s="1"/>
      <c r="AC41" s="1"/>
      <c r="AD41" s="81"/>
      <c r="AE41" s="541">
        <f t="shared" si="8"/>
        <v>0</v>
      </c>
      <c r="AF41" s="447"/>
      <c r="AG41" s="1"/>
      <c r="AH41" s="81"/>
      <c r="AI41" s="490"/>
      <c r="AJ41" s="42"/>
      <c r="AK41" s="44"/>
      <c r="AL41" s="56"/>
    </row>
    <row r="42" spans="1:39" ht="25.5" hidden="1" customHeight="1">
      <c r="B42" s="55"/>
      <c r="C42" s="47"/>
      <c r="D42" s="735" t="s">
        <v>463</v>
      </c>
      <c r="E42" s="735"/>
      <c r="F42" s="79">
        <f t="shared" si="25"/>
        <v>0</v>
      </c>
      <c r="G42" s="79">
        <f t="shared" si="26"/>
        <v>0</v>
      </c>
      <c r="H42" s="79">
        <f t="shared" si="26"/>
        <v>0</v>
      </c>
      <c r="I42" s="79">
        <f t="shared" si="24"/>
        <v>0</v>
      </c>
      <c r="J42" s="75"/>
      <c r="K42" s="42"/>
      <c r="L42" s="42"/>
      <c r="M42" s="42"/>
      <c r="N42" s="1"/>
      <c r="O42" s="81"/>
      <c r="P42" s="81"/>
      <c r="Q42" s="81"/>
      <c r="R42" s="81"/>
      <c r="S42" s="81"/>
      <c r="T42" s="81"/>
      <c r="U42" s="81"/>
      <c r="V42" s="81"/>
      <c r="W42" s="81"/>
      <c r="X42" s="76"/>
      <c r="Y42" s="75"/>
      <c r="Z42" s="1"/>
      <c r="AA42" s="1"/>
      <c r="AB42" s="1"/>
      <c r="AC42" s="1"/>
      <c r="AD42" s="81"/>
      <c r="AE42" s="541">
        <f t="shared" si="8"/>
        <v>0</v>
      </c>
      <c r="AF42" s="447"/>
      <c r="AG42" s="1"/>
      <c r="AH42" s="81"/>
      <c r="AI42" s="490"/>
      <c r="AJ42" s="42"/>
      <c r="AK42" s="44"/>
      <c r="AL42" s="56"/>
    </row>
    <row r="43" spans="1:39" hidden="1">
      <c r="B43" s="55"/>
      <c r="C43" s="47"/>
      <c r="D43" s="764" t="s">
        <v>794</v>
      </c>
      <c r="E43" s="764"/>
      <c r="F43" s="79">
        <f t="shared" si="25"/>
        <v>0</v>
      </c>
      <c r="G43" s="79">
        <f t="shared" si="26"/>
        <v>0</v>
      </c>
      <c r="H43" s="79">
        <f t="shared" si="26"/>
        <v>0</v>
      </c>
      <c r="I43" s="79">
        <f t="shared" si="24"/>
        <v>0</v>
      </c>
      <c r="J43" s="75"/>
      <c r="K43" s="42"/>
      <c r="L43" s="42"/>
      <c r="M43" s="42"/>
      <c r="N43" s="1"/>
      <c r="O43" s="81"/>
      <c r="P43" s="81"/>
      <c r="Q43" s="81"/>
      <c r="R43" s="81"/>
      <c r="S43" s="81"/>
      <c r="T43" s="81"/>
      <c r="U43" s="81"/>
      <c r="V43" s="81"/>
      <c r="W43" s="81"/>
      <c r="X43" s="76"/>
      <c r="Y43" s="75"/>
      <c r="Z43" s="1"/>
      <c r="AA43" s="1"/>
      <c r="AB43" s="1"/>
      <c r="AC43" s="1"/>
      <c r="AD43" s="81"/>
      <c r="AE43" s="541">
        <f t="shared" si="8"/>
        <v>0</v>
      </c>
      <c r="AF43" s="447"/>
      <c r="AG43" s="1"/>
      <c r="AH43" s="81"/>
      <c r="AI43" s="490"/>
      <c r="AJ43" s="42"/>
      <c r="AK43" s="44"/>
      <c r="AL43" s="56"/>
    </row>
    <row r="44" spans="1:39" ht="25.5" hidden="1" customHeight="1">
      <c r="B44" s="55"/>
      <c r="C44" s="47"/>
      <c r="D44" s="735" t="s">
        <v>468</v>
      </c>
      <c r="E44" s="735"/>
      <c r="F44" s="79">
        <f t="shared" si="25"/>
        <v>0</v>
      </c>
      <c r="G44" s="79">
        <f t="shared" si="26"/>
        <v>0</v>
      </c>
      <c r="H44" s="79">
        <f t="shared" si="26"/>
        <v>0</v>
      </c>
      <c r="I44" s="79">
        <f t="shared" si="24"/>
        <v>0</v>
      </c>
      <c r="J44" s="75"/>
      <c r="K44" s="42"/>
      <c r="L44" s="42"/>
      <c r="M44" s="42"/>
      <c r="N44" s="1"/>
      <c r="O44" s="81"/>
      <c r="P44" s="81"/>
      <c r="Q44" s="81"/>
      <c r="R44" s="81"/>
      <c r="S44" s="81"/>
      <c r="T44" s="81"/>
      <c r="U44" s="81"/>
      <c r="V44" s="81"/>
      <c r="W44" s="81"/>
      <c r="X44" s="76"/>
      <c r="Y44" s="75"/>
      <c r="Z44" s="1"/>
      <c r="AA44" s="1"/>
      <c r="AB44" s="1"/>
      <c r="AC44" s="1"/>
      <c r="AD44" s="81"/>
      <c r="AE44" s="541">
        <f t="shared" si="8"/>
        <v>0</v>
      </c>
      <c r="AF44" s="447"/>
      <c r="AG44" s="1"/>
      <c r="AH44" s="81"/>
      <c r="AI44" s="490"/>
      <c r="AJ44" s="42"/>
      <c r="AK44" s="44"/>
      <c r="AL44" s="56"/>
    </row>
    <row r="45" spans="1:39" ht="25.5" hidden="1" customHeight="1">
      <c r="B45" s="55"/>
      <c r="C45" s="47"/>
      <c r="D45" s="735" t="s">
        <v>472</v>
      </c>
      <c r="E45" s="735"/>
      <c r="F45" s="79">
        <f t="shared" si="25"/>
        <v>0</v>
      </c>
      <c r="G45" s="79">
        <f t="shared" si="26"/>
        <v>0</v>
      </c>
      <c r="H45" s="79">
        <f t="shared" si="26"/>
        <v>0</v>
      </c>
      <c r="I45" s="79">
        <f t="shared" si="24"/>
        <v>0</v>
      </c>
      <c r="J45" s="75"/>
      <c r="K45" s="42"/>
      <c r="L45" s="42"/>
      <c r="M45" s="42"/>
      <c r="N45" s="1"/>
      <c r="O45" s="81"/>
      <c r="P45" s="81"/>
      <c r="Q45" s="81"/>
      <c r="R45" s="81"/>
      <c r="S45" s="81"/>
      <c r="T45" s="81"/>
      <c r="U45" s="81"/>
      <c r="V45" s="81"/>
      <c r="W45" s="81"/>
      <c r="X45" s="76"/>
      <c r="Y45" s="75"/>
      <c r="Z45" s="1"/>
      <c r="AA45" s="1"/>
      <c r="AB45" s="1"/>
      <c r="AC45" s="1"/>
      <c r="AD45" s="81"/>
      <c r="AE45" s="541">
        <f t="shared" si="8"/>
        <v>0</v>
      </c>
      <c r="AF45" s="447"/>
      <c r="AG45" s="1"/>
      <c r="AH45" s="81"/>
      <c r="AI45" s="490"/>
      <c r="AJ45" s="42"/>
      <c r="AK45" s="44"/>
      <c r="AL45" s="56"/>
    </row>
    <row r="46" spans="1:39" ht="25.5" hidden="1" customHeight="1">
      <c r="B46" s="55"/>
      <c r="C46" s="47"/>
      <c r="D46" s="735" t="s">
        <v>477</v>
      </c>
      <c r="E46" s="735"/>
      <c r="F46" s="79">
        <f t="shared" si="25"/>
        <v>0</v>
      </c>
      <c r="G46" s="79">
        <f t="shared" si="26"/>
        <v>0</v>
      </c>
      <c r="H46" s="79">
        <f t="shared" si="26"/>
        <v>0</v>
      </c>
      <c r="I46" s="79">
        <f t="shared" si="24"/>
        <v>0</v>
      </c>
      <c r="J46" s="75"/>
      <c r="K46" s="42"/>
      <c r="L46" s="42"/>
      <c r="M46" s="42"/>
      <c r="N46" s="1"/>
      <c r="O46" s="81"/>
      <c r="P46" s="81"/>
      <c r="Q46" s="81"/>
      <c r="R46" s="81"/>
      <c r="S46" s="81"/>
      <c r="T46" s="81"/>
      <c r="U46" s="81"/>
      <c r="V46" s="81"/>
      <c r="W46" s="81"/>
      <c r="X46" s="76"/>
      <c r="Y46" s="75"/>
      <c r="Z46" s="1"/>
      <c r="AA46" s="1"/>
      <c r="AB46" s="1"/>
      <c r="AC46" s="1"/>
      <c r="AD46" s="81"/>
      <c r="AE46" s="541">
        <f t="shared" si="8"/>
        <v>0</v>
      </c>
      <c r="AF46" s="447"/>
      <c r="AG46" s="1"/>
      <c r="AH46" s="81"/>
      <c r="AI46" s="490"/>
      <c r="AJ46" s="42"/>
      <c r="AK46" s="44"/>
      <c r="AL46" s="56"/>
    </row>
    <row r="47" spans="1:39" ht="25.5" hidden="1" customHeight="1">
      <c r="B47" s="55"/>
      <c r="C47" s="47"/>
      <c r="D47" s="735" t="s">
        <v>481</v>
      </c>
      <c r="E47" s="735"/>
      <c r="F47" s="79">
        <f t="shared" si="25"/>
        <v>0</v>
      </c>
      <c r="G47" s="79">
        <f t="shared" si="26"/>
        <v>0</v>
      </c>
      <c r="H47" s="79">
        <f t="shared" si="26"/>
        <v>0</v>
      </c>
      <c r="I47" s="79">
        <f t="shared" si="24"/>
        <v>0</v>
      </c>
      <c r="J47" s="75"/>
      <c r="K47" s="42"/>
      <c r="L47" s="42"/>
      <c r="M47" s="42"/>
      <c r="N47" s="1"/>
      <c r="O47" s="81"/>
      <c r="P47" s="81"/>
      <c r="Q47" s="81"/>
      <c r="R47" s="81"/>
      <c r="S47" s="81"/>
      <c r="T47" s="81"/>
      <c r="U47" s="81"/>
      <c r="V47" s="81"/>
      <c r="W47" s="81"/>
      <c r="X47" s="76"/>
      <c r="Y47" s="75"/>
      <c r="Z47" s="1"/>
      <c r="AA47" s="1"/>
      <c r="AB47" s="1"/>
      <c r="AC47" s="1"/>
      <c r="AD47" s="81"/>
      <c r="AE47" s="541">
        <f t="shared" si="8"/>
        <v>0</v>
      </c>
      <c r="AF47" s="447"/>
      <c r="AG47" s="1"/>
      <c r="AH47" s="81"/>
      <c r="AI47" s="490"/>
      <c r="AJ47" s="42"/>
      <c r="AK47" s="44"/>
      <c r="AL47" s="56"/>
    </row>
    <row r="48" spans="1:39" ht="25.5" hidden="1" customHeight="1">
      <c r="B48" s="55"/>
      <c r="C48" s="47"/>
      <c r="D48" s="735" t="s">
        <v>486</v>
      </c>
      <c r="E48" s="735"/>
      <c r="F48" s="79">
        <f t="shared" si="25"/>
        <v>0</v>
      </c>
      <c r="G48" s="79">
        <f t="shared" si="26"/>
        <v>0</v>
      </c>
      <c r="H48" s="79">
        <f t="shared" si="26"/>
        <v>0</v>
      </c>
      <c r="I48" s="79">
        <f t="shared" si="24"/>
        <v>0</v>
      </c>
      <c r="J48" s="75"/>
      <c r="K48" s="42"/>
      <c r="L48" s="42"/>
      <c r="M48" s="42"/>
      <c r="N48" s="1"/>
      <c r="O48" s="81"/>
      <c r="P48" s="81"/>
      <c r="Q48" s="81"/>
      <c r="R48" s="81"/>
      <c r="S48" s="81"/>
      <c r="T48" s="81"/>
      <c r="U48" s="81"/>
      <c r="V48" s="81"/>
      <c r="W48" s="81"/>
      <c r="X48" s="76"/>
      <c r="Y48" s="75"/>
      <c r="Z48" s="1"/>
      <c r="AA48" s="1"/>
      <c r="AB48" s="1"/>
      <c r="AC48" s="1"/>
      <c r="AD48" s="81"/>
      <c r="AE48" s="541">
        <f t="shared" si="8"/>
        <v>0</v>
      </c>
      <c r="AF48" s="447"/>
      <c r="AG48" s="1"/>
      <c r="AH48" s="81"/>
      <c r="AI48" s="490"/>
      <c r="AJ48" s="42"/>
      <c r="AK48" s="44"/>
      <c r="AL48" s="56"/>
    </row>
    <row r="49" spans="1:39" s="18" customFormat="1">
      <c r="A49" s="127" t="s">
        <v>18</v>
      </c>
      <c r="B49" s="92" t="s">
        <v>727</v>
      </c>
      <c r="C49" s="736" t="s">
        <v>19</v>
      </c>
      <c r="D49" s="737"/>
      <c r="E49" s="737"/>
      <c r="F49" s="93">
        <f t="shared" ref="F49:X49" si="39">F50+F51+F52+F53+F54+F55+F56+F60+F61+F62</f>
        <v>7887944.0999999996</v>
      </c>
      <c r="G49" s="93">
        <f t="shared" ref="G49:H49" si="40">G50+G51+G52+G53+G54+G55+G56+G60+G61+G62</f>
        <v>7847954.7000000002</v>
      </c>
      <c r="H49" s="93">
        <f t="shared" si="40"/>
        <v>7739254</v>
      </c>
      <c r="I49" s="93">
        <f t="shared" si="39"/>
        <v>7991413</v>
      </c>
      <c r="J49" s="94">
        <f t="shared" si="39"/>
        <v>2152344</v>
      </c>
      <c r="K49" s="97">
        <f t="shared" si="39"/>
        <v>0</v>
      </c>
      <c r="L49" s="97">
        <f t="shared" si="39"/>
        <v>0</v>
      </c>
      <c r="M49" s="97">
        <f t="shared" si="39"/>
        <v>841842</v>
      </c>
      <c r="N49" s="95">
        <f t="shared" si="39"/>
        <v>0</v>
      </c>
      <c r="O49" s="98">
        <f t="shared" ref="O49:U49" si="41">O50+O51+O52+O53+O54+O55+O56+O60+O61+O62</f>
        <v>0</v>
      </c>
      <c r="P49" s="98">
        <f t="shared" ref="P49:Q49" si="42">P50+P51+P52+P53+P54+P55+P56+P60+P61+P62</f>
        <v>0</v>
      </c>
      <c r="Q49" s="98">
        <f t="shared" si="42"/>
        <v>366427</v>
      </c>
      <c r="R49" s="98">
        <f t="shared" si="41"/>
        <v>4546300</v>
      </c>
      <c r="S49" s="98">
        <f t="shared" ref="S49:T49" si="43">S50+S51+S52+S53+S54+S55+S56+S60+S61+S62</f>
        <v>0</v>
      </c>
      <c r="T49" s="98">
        <f t="shared" si="43"/>
        <v>0</v>
      </c>
      <c r="U49" s="98">
        <f t="shared" si="41"/>
        <v>0</v>
      </c>
      <c r="V49" s="98">
        <f t="shared" ref="V49:W49" si="44">V50+V51+V52+V53+V54+V55+V56+V60+V61+V62</f>
        <v>0</v>
      </c>
      <c r="W49" s="98">
        <f t="shared" si="44"/>
        <v>84500</v>
      </c>
      <c r="X49" s="96">
        <f t="shared" si="39"/>
        <v>0</v>
      </c>
      <c r="Y49" s="94">
        <f>Y50+Y51+Y52+Y53+Y54+Y55+Y56+Y60+Y61+Y62</f>
        <v>500995</v>
      </c>
      <c r="Z49" s="95">
        <f t="shared" ref="Z49:AK49" si="45">Z50+Z51+Z52+Z53+Z54+Z55+Z56+Z60+Z61+Z62</f>
        <v>500486</v>
      </c>
      <c r="AA49" s="95">
        <f t="shared" si="45"/>
        <v>500586</v>
      </c>
      <c r="AB49" s="95">
        <f t="shared" si="45"/>
        <v>1108426</v>
      </c>
      <c r="AC49" s="95">
        <f t="shared" si="45"/>
        <v>702905</v>
      </c>
      <c r="AD49" s="98">
        <f t="shared" si="45"/>
        <v>769679</v>
      </c>
      <c r="AE49" s="539">
        <f t="shared" si="8"/>
        <v>4083077</v>
      </c>
      <c r="AF49" s="445">
        <f t="shared" si="45"/>
        <v>617983</v>
      </c>
      <c r="AG49" s="95">
        <f t="shared" si="45"/>
        <v>745752</v>
      </c>
      <c r="AH49" s="98">
        <f t="shared" si="45"/>
        <v>721689</v>
      </c>
      <c r="AI49" s="489">
        <f t="shared" si="45"/>
        <v>607638</v>
      </c>
      <c r="AJ49" s="97">
        <f t="shared" si="45"/>
        <v>607638</v>
      </c>
      <c r="AK49" s="99">
        <f t="shared" si="45"/>
        <v>607636</v>
      </c>
      <c r="AL49" s="56"/>
      <c r="AM49" s="17"/>
    </row>
    <row r="50" spans="1:39" hidden="1">
      <c r="B50" s="55"/>
      <c r="C50" s="47"/>
      <c r="D50" s="764" t="s">
        <v>452</v>
      </c>
      <c r="E50" s="764"/>
      <c r="F50" s="79">
        <f>SUM(X50:AJ50)</f>
        <v>0</v>
      </c>
      <c r="G50" s="79">
        <f t="shared" ref="G50:H53" si="46">SUM(X50:AJ50)</f>
        <v>0</v>
      </c>
      <c r="H50" s="79">
        <f t="shared" si="46"/>
        <v>0</v>
      </c>
      <c r="I50" s="79">
        <f>SUM(Y50:AK50)</f>
        <v>0</v>
      </c>
      <c r="J50" s="75"/>
      <c r="K50" s="42"/>
      <c r="L50" s="42"/>
      <c r="M50" s="42"/>
      <c r="N50" s="1"/>
      <c r="O50" s="81"/>
      <c r="P50" s="81"/>
      <c r="Q50" s="81"/>
      <c r="R50" s="81"/>
      <c r="S50" s="81"/>
      <c r="T50" s="81"/>
      <c r="U50" s="81"/>
      <c r="V50" s="81"/>
      <c r="W50" s="81"/>
      <c r="X50" s="76"/>
      <c r="Y50" s="75"/>
      <c r="Z50" s="1"/>
      <c r="AA50" s="1"/>
      <c r="AB50" s="1"/>
      <c r="AC50" s="1"/>
      <c r="AD50" s="81"/>
      <c r="AE50" s="541">
        <f t="shared" si="8"/>
        <v>0</v>
      </c>
      <c r="AF50" s="447"/>
      <c r="AG50" s="1"/>
      <c r="AH50" s="81"/>
      <c r="AI50" s="490"/>
      <c r="AJ50" s="42"/>
      <c r="AK50" s="44"/>
      <c r="AL50" s="56"/>
    </row>
    <row r="51" spans="1:39">
      <c r="B51" s="55"/>
      <c r="C51" s="47"/>
      <c r="D51" s="764" t="s">
        <v>456</v>
      </c>
      <c r="E51" s="764"/>
      <c r="F51" s="79">
        <v>0</v>
      </c>
      <c r="G51" s="79">
        <v>0</v>
      </c>
      <c r="H51" s="79">
        <v>0</v>
      </c>
      <c r="I51" s="79">
        <f>SUM(Y51:AK51)</f>
        <v>84500</v>
      </c>
      <c r="J51" s="75"/>
      <c r="K51" s="42"/>
      <c r="L51" s="42"/>
      <c r="M51" s="42"/>
      <c r="N51" s="1"/>
      <c r="O51" s="81"/>
      <c r="P51" s="81"/>
      <c r="Q51" s="81"/>
      <c r="R51" s="81"/>
      <c r="S51" s="81"/>
      <c r="T51" s="81"/>
      <c r="U51" s="81"/>
      <c r="V51" s="81"/>
      <c r="W51" s="81">
        <f>I51</f>
        <v>84500</v>
      </c>
      <c r="X51" s="76"/>
      <c r="Y51" s="75"/>
      <c r="Z51" s="1"/>
      <c r="AA51" s="1"/>
      <c r="AB51" s="1"/>
      <c r="AC51" s="1"/>
      <c r="AD51" s="81"/>
      <c r="AE51" s="541">
        <f t="shared" si="8"/>
        <v>0</v>
      </c>
      <c r="AF51" s="447"/>
      <c r="AG51" s="1"/>
      <c r="AH51" s="81">
        <v>84500</v>
      </c>
      <c r="AI51" s="490"/>
      <c r="AJ51" s="42"/>
      <c r="AK51" s="44"/>
      <c r="AL51" s="56"/>
    </row>
    <row r="52" spans="1:39" hidden="1">
      <c r="B52" s="55"/>
      <c r="C52" s="47"/>
      <c r="D52" s="764" t="s">
        <v>459</v>
      </c>
      <c r="E52" s="764"/>
      <c r="F52" s="79">
        <f>SUM(X52:AJ52)</f>
        <v>0</v>
      </c>
      <c r="G52" s="79">
        <f t="shared" si="46"/>
        <v>0</v>
      </c>
      <c r="H52" s="79">
        <f t="shared" si="46"/>
        <v>0</v>
      </c>
      <c r="I52" s="79">
        <f>SUM(Y52:AK52)</f>
        <v>0</v>
      </c>
      <c r="J52" s="75"/>
      <c r="K52" s="42"/>
      <c r="L52" s="42"/>
      <c r="M52" s="42"/>
      <c r="N52" s="1"/>
      <c r="O52" s="81"/>
      <c r="P52" s="81"/>
      <c r="Q52" s="81"/>
      <c r="R52" s="81"/>
      <c r="S52" s="81"/>
      <c r="T52" s="81"/>
      <c r="U52" s="81"/>
      <c r="V52" s="81"/>
      <c r="W52" s="81"/>
      <c r="X52" s="76"/>
      <c r="Y52" s="75"/>
      <c r="Z52" s="1"/>
      <c r="AA52" s="1"/>
      <c r="AB52" s="1"/>
      <c r="AC52" s="1"/>
      <c r="AD52" s="81"/>
      <c r="AE52" s="541">
        <f t="shared" si="8"/>
        <v>0</v>
      </c>
      <c r="AF52" s="447"/>
      <c r="AG52" s="1"/>
      <c r="AH52" s="81"/>
      <c r="AI52" s="490"/>
      <c r="AJ52" s="42"/>
      <c r="AK52" s="44"/>
      <c r="AL52" s="56"/>
    </row>
    <row r="53" spans="1:39" hidden="1">
      <c r="B53" s="55"/>
      <c r="C53" s="47"/>
      <c r="D53" s="764" t="s">
        <v>464</v>
      </c>
      <c r="E53" s="764"/>
      <c r="F53" s="79">
        <f>SUM(X53:AJ53)</f>
        <v>0</v>
      </c>
      <c r="G53" s="79">
        <f t="shared" si="46"/>
        <v>0</v>
      </c>
      <c r="H53" s="79">
        <f t="shared" si="46"/>
        <v>0</v>
      </c>
      <c r="I53" s="79">
        <f>SUM(Y53:AK53)</f>
        <v>0</v>
      </c>
      <c r="J53" s="75"/>
      <c r="K53" s="42"/>
      <c r="L53" s="42"/>
      <c r="M53" s="42"/>
      <c r="N53" s="1"/>
      <c r="O53" s="81"/>
      <c r="P53" s="81"/>
      <c r="Q53" s="81"/>
      <c r="R53" s="81"/>
      <c r="S53" s="81"/>
      <c r="T53" s="81"/>
      <c r="U53" s="81"/>
      <c r="V53" s="81"/>
      <c r="W53" s="81"/>
      <c r="X53" s="76"/>
      <c r="Y53" s="75"/>
      <c r="Z53" s="1"/>
      <c r="AA53" s="1"/>
      <c r="AB53" s="1"/>
      <c r="AC53" s="1"/>
      <c r="AD53" s="81"/>
      <c r="AE53" s="541">
        <f t="shared" si="8"/>
        <v>0</v>
      </c>
      <c r="AF53" s="447"/>
      <c r="AG53" s="1"/>
      <c r="AH53" s="81"/>
      <c r="AI53" s="490"/>
      <c r="AJ53" s="42"/>
      <c r="AK53" s="44"/>
      <c r="AL53" s="56"/>
    </row>
    <row r="54" spans="1:39">
      <c r="B54" s="55"/>
      <c r="C54" s="47"/>
      <c r="D54" s="764" t="s">
        <v>394</v>
      </c>
      <c r="E54" s="764"/>
      <c r="F54" s="79">
        <v>4507300</v>
      </c>
      <c r="G54" s="79">
        <v>4507300</v>
      </c>
      <c r="H54" s="79">
        <v>4538200</v>
      </c>
      <c r="I54" s="79">
        <f t="shared" ref="I54:I55" si="47">SUM(AE54:AK54)</f>
        <v>4546300</v>
      </c>
      <c r="J54" s="75"/>
      <c r="K54" s="42"/>
      <c r="L54" s="42"/>
      <c r="M54" s="42"/>
      <c r="N54" s="1"/>
      <c r="O54" s="81"/>
      <c r="P54" s="81"/>
      <c r="Q54" s="81"/>
      <c r="R54" s="81">
        <f>I54</f>
        <v>4546300</v>
      </c>
      <c r="S54" s="81"/>
      <c r="T54" s="81"/>
      <c r="U54" s="81"/>
      <c r="V54" s="81"/>
      <c r="W54" s="81"/>
      <c r="X54" s="76"/>
      <c r="Y54" s="75">
        <v>379200</v>
      </c>
      <c r="Z54" s="1">
        <v>378100</v>
      </c>
      <c r="AA54" s="1">
        <v>378200</v>
      </c>
      <c r="AB54" s="1">
        <v>378300</v>
      </c>
      <c r="AC54" s="1">
        <v>378300</v>
      </c>
      <c r="AD54" s="81">
        <v>378100</v>
      </c>
      <c r="AE54" s="541">
        <f t="shared" si="8"/>
        <v>2270200</v>
      </c>
      <c r="AF54" s="447">
        <v>378000</v>
      </c>
      <c r="AG54" s="1">
        <v>378000</v>
      </c>
      <c r="AH54" s="81">
        <v>386100</v>
      </c>
      <c r="AI54" s="490">
        <v>378000</v>
      </c>
      <c r="AJ54" s="42">
        <v>378000</v>
      </c>
      <c r="AK54" s="44">
        <v>378000</v>
      </c>
      <c r="AL54" s="56"/>
    </row>
    <row r="55" spans="1:39">
      <c r="B55" s="55"/>
      <c r="C55" s="47"/>
      <c r="D55" s="764" t="s">
        <v>469</v>
      </c>
      <c r="E55" s="764"/>
      <c r="F55" s="79">
        <v>976797.09999999986</v>
      </c>
      <c r="G55" s="79">
        <v>938546.69999999984</v>
      </c>
      <c r="H55" s="79">
        <v>798946</v>
      </c>
      <c r="I55" s="79">
        <f t="shared" si="47"/>
        <v>958505</v>
      </c>
      <c r="J55" s="75">
        <v>116663</v>
      </c>
      <c r="K55" s="42"/>
      <c r="L55" s="42"/>
      <c r="M55" s="42">
        <f>I55-116663</f>
        <v>841842</v>
      </c>
      <c r="N55" s="1"/>
      <c r="O55" s="81"/>
      <c r="P55" s="81"/>
      <c r="Q55" s="81"/>
      <c r="R55" s="81"/>
      <c r="S55" s="81"/>
      <c r="T55" s="81"/>
      <c r="U55" s="81"/>
      <c r="V55" s="81"/>
      <c r="W55" s="81"/>
      <c r="X55" s="76"/>
      <c r="Y55" s="75">
        <v>80857</v>
      </c>
      <c r="Z55" s="1">
        <v>81448</v>
      </c>
      <c r="AA55" s="1">
        <v>81448</v>
      </c>
      <c r="AB55" s="1">
        <v>10624</v>
      </c>
      <c r="AC55" s="1">
        <v>114026</v>
      </c>
      <c r="AD55" s="81">
        <v>60201</v>
      </c>
      <c r="AE55" s="541">
        <f t="shared" si="8"/>
        <v>428604</v>
      </c>
      <c r="AF55" s="447">
        <v>70342</v>
      </c>
      <c r="AG55" s="1">
        <f>116663+81448</f>
        <v>198111</v>
      </c>
      <c r="AH55" s="81">
        <v>81448</v>
      </c>
      <c r="AI55" s="490">
        <v>60000</v>
      </c>
      <c r="AJ55" s="42">
        <v>60000</v>
      </c>
      <c r="AK55" s="44">
        <v>60000</v>
      </c>
      <c r="AL55" s="56"/>
    </row>
    <row r="56" spans="1:39" ht="25.5" customHeight="1">
      <c r="B56" s="55"/>
      <c r="C56" s="236"/>
      <c r="D56" s="735" t="s">
        <v>473</v>
      </c>
      <c r="E56" s="735"/>
      <c r="F56" s="79">
        <f t="shared" ref="F56:AK56" si="48">SUM(F57:F59)</f>
        <v>2403847</v>
      </c>
      <c r="G56" s="79">
        <f t="shared" ref="G56:H56" si="49">SUM(G57:G59)</f>
        <v>2402108</v>
      </c>
      <c r="H56" s="79">
        <f t="shared" si="49"/>
        <v>2402108</v>
      </c>
      <c r="I56" s="79">
        <f t="shared" si="48"/>
        <v>2402108</v>
      </c>
      <c r="J56" s="75">
        <f t="shared" si="48"/>
        <v>2035681</v>
      </c>
      <c r="K56" s="42">
        <f t="shared" si="48"/>
        <v>0</v>
      </c>
      <c r="L56" s="42">
        <f t="shared" si="48"/>
        <v>0</v>
      </c>
      <c r="M56" s="42">
        <f t="shared" si="48"/>
        <v>0</v>
      </c>
      <c r="N56" s="1">
        <f t="shared" si="48"/>
        <v>0</v>
      </c>
      <c r="O56" s="81">
        <f t="shared" si="48"/>
        <v>0</v>
      </c>
      <c r="P56" s="81">
        <f t="shared" si="48"/>
        <v>0</v>
      </c>
      <c r="Q56" s="81">
        <f t="shared" si="48"/>
        <v>366427</v>
      </c>
      <c r="R56" s="81">
        <f t="shared" si="48"/>
        <v>0</v>
      </c>
      <c r="S56" s="81">
        <f t="shared" si="48"/>
        <v>0</v>
      </c>
      <c r="T56" s="81">
        <f t="shared" si="48"/>
        <v>0</v>
      </c>
      <c r="U56" s="81">
        <f t="shared" si="48"/>
        <v>0</v>
      </c>
      <c r="V56" s="81">
        <f t="shared" ref="V56:W56" si="50">SUM(V57:V59)</f>
        <v>0</v>
      </c>
      <c r="W56" s="81">
        <f t="shared" si="50"/>
        <v>0</v>
      </c>
      <c r="X56" s="76">
        <f t="shared" si="48"/>
        <v>0</v>
      </c>
      <c r="Y56" s="75">
        <f t="shared" si="48"/>
        <v>40938</v>
      </c>
      <c r="Z56" s="1">
        <f t="shared" si="48"/>
        <v>40938</v>
      </c>
      <c r="AA56" s="1">
        <f t="shared" si="48"/>
        <v>40938</v>
      </c>
      <c r="AB56" s="1">
        <f t="shared" si="48"/>
        <v>719502</v>
      </c>
      <c r="AC56" s="1">
        <f t="shared" si="48"/>
        <v>210579</v>
      </c>
      <c r="AD56" s="81">
        <f t="shared" si="48"/>
        <v>331378</v>
      </c>
      <c r="AE56" s="541">
        <f t="shared" si="8"/>
        <v>1384273</v>
      </c>
      <c r="AF56" s="447">
        <f t="shared" si="48"/>
        <v>169641</v>
      </c>
      <c r="AG56" s="1">
        <f t="shared" si="48"/>
        <v>169641</v>
      </c>
      <c r="AH56" s="81">
        <f t="shared" si="48"/>
        <v>169641</v>
      </c>
      <c r="AI56" s="490">
        <f t="shared" si="48"/>
        <v>169638</v>
      </c>
      <c r="AJ56" s="42">
        <f t="shared" si="48"/>
        <v>169638</v>
      </c>
      <c r="AK56" s="44">
        <f t="shared" si="48"/>
        <v>169636</v>
      </c>
      <c r="AL56" s="56"/>
    </row>
    <row r="57" spans="1:39">
      <c r="B57" s="55"/>
      <c r="C57" s="297"/>
      <c r="D57" s="291"/>
      <c r="E57" s="356" t="s">
        <v>995</v>
      </c>
      <c r="F57" s="79">
        <v>368166</v>
      </c>
      <c r="G57" s="79">
        <v>366427</v>
      </c>
      <c r="H57" s="79">
        <v>366427</v>
      </c>
      <c r="I57" s="79">
        <f t="shared" ref="I57:I59" si="51">SUM(AE57:AK57)</f>
        <v>366427</v>
      </c>
      <c r="J57" s="75"/>
      <c r="K57" s="42"/>
      <c r="L57" s="42"/>
      <c r="M57" s="42"/>
      <c r="N57" s="1"/>
      <c r="O57" s="81"/>
      <c r="P57" s="81"/>
      <c r="Q57" s="81">
        <f>I57</f>
        <v>366427</v>
      </c>
      <c r="R57" s="81"/>
      <c r="S57" s="81"/>
      <c r="T57" s="81"/>
      <c r="U57" s="81"/>
      <c r="V57" s="81"/>
      <c r="W57" s="81"/>
      <c r="X57" s="76"/>
      <c r="Y57" s="75">
        <v>40938</v>
      </c>
      <c r="Z57" s="1"/>
      <c r="AA57" s="1">
        <v>40938</v>
      </c>
      <c r="AB57" s="1">
        <v>40938</v>
      </c>
      <c r="AC57" s="1">
        <v>40938</v>
      </c>
      <c r="AD57" s="81">
        <v>202675</v>
      </c>
      <c r="AE57" s="541">
        <f t="shared" si="8"/>
        <v>366427</v>
      </c>
      <c r="AF57" s="447"/>
      <c r="AG57" s="1"/>
      <c r="AH57" s="81"/>
      <c r="AI57" s="490"/>
      <c r="AJ57" s="42"/>
      <c r="AK57" s="44"/>
      <c r="AL57" s="56"/>
    </row>
    <row r="58" spans="1:39">
      <c r="B58" s="55"/>
      <c r="C58" s="359"/>
      <c r="D58" s="356"/>
      <c r="E58" s="356" t="s">
        <v>1070</v>
      </c>
      <c r="F58" s="79">
        <v>439350</v>
      </c>
      <c r="G58" s="79">
        <v>439350</v>
      </c>
      <c r="H58" s="79">
        <v>439350</v>
      </c>
      <c r="I58" s="79">
        <f t="shared" si="51"/>
        <v>439350</v>
      </c>
      <c r="J58" s="75">
        <f>I58</f>
        <v>439350</v>
      </c>
      <c r="K58" s="42"/>
      <c r="L58" s="42"/>
      <c r="M58" s="42"/>
      <c r="N58" s="1"/>
      <c r="O58" s="81"/>
      <c r="P58" s="81"/>
      <c r="Q58" s="81"/>
      <c r="R58" s="81"/>
      <c r="S58" s="81"/>
      <c r="T58" s="81"/>
      <c r="U58" s="81"/>
      <c r="V58" s="81"/>
      <c r="W58" s="81"/>
      <c r="X58" s="76"/>
      <c r="Y58" s="75"/>
      <c r="Z58" s="1"/>
      <c r="AA58" s="1"/>
      <c r="AB58" s="1">
        <v>146452</v>
      </c>
      <c r="AC58" s="1">
        <v>36613</v>
      </c>
      <c r="AD58" s="81">
        <v>36613</v>
      </c>
      <c r="AE58" s="541">
        <f t="shared" si="8"/>
        <v>219678</v>
      </c>
      <c r="AF58" s="447">
        <v>36613</v>
      </c>
      <c r="AG58" s="1">
        <v>36613</v>
      </c>
      <c r="AH58" s="81">
        <v>36613</v>
      </c>
      <c r="AI58" s="490">
        <v>36611</v>
      </c>
      <c r="AJ58" s="42">
        <v>36611</v>
      </c>
      <c r="AK58" s="44">
        <v>36611</v>
      </c>
      <c r="AL58" s="56"/>
    </row>
    <row r="59" spans="1:39" ht="15.75" thickBot="1">
      <c r="B59" s="55"/>
      <c r="C59" s="297"/>
      <c r="D59" s="291"/>
      <c r="E59" s="356" t="s">
        <v>1071</v>
      </c>
      <c r="F59" s="79">
        <v>1596331</v>
      </c>
      <c r="G59" s="79">
        <v>1596331</v>
      </c>
      <c r="H59" s="79">
        <v>1596331</v>
      </c>
      <c r="I59" s="79">
        <f t="shared" si="51"/>
        <v>1596331</v>
      </c>
      <c r="J59" s="75">
        <f>I59</f>
        <v>1596331</v>
      </c>
      <c r="K59" s="42"/>
      <c r="L59" s="42"/>
      <c r="M59" s="42"/>
      <c r="N59" s="1"/>
      <c r="O59" s="81"/>
      <c r="P59" s="81"/>
      <c r="Q59" s="81"/>
      <c r="R59" s="81"/>
      <c r="S59" s="81"/>
      <c r="T59" s="81"/>
      <c r="U59" s="81"/>
      <c r="V59" s="81"/>
      <c r="W59" s="81"/>
      <c r="X59" s="76"/>
      <c r="Y59" s="75"/>
      <c r="Z59" s="1">
        <v>40938</v>
      </c>
      <c r="AA59" s="1"/>
      <c r="AB59" s="1">
        <v>532112</v>
      </c>
      <c r="AC59" s="1">
        <v>133028</v>
      </c>
      <c r="AD59" s="81">
        <f>133028-40938</f>
        <v>92090</v>
      </c>
      <c r="AE59" s="541">
        <f t="shared" si="8"/>
        <v>798168</v>
      </c>
      <c r="AF59" s="447">
        <v>133028</v>
      </c>
      <c r="AG59" s="1">
        <v>133028</v>
      </c>
      <c r="AH59" s="81">
        <v>133028</v>
      </c>
      <c r="AI59" s="490">
        <v>133027</v>
      </c>
      <c r="AJ59" s="42">
        <v>133027</v>
      </c>
      <c r="AK59" s="44">
        <v>133025</v>
      </c>
      <c r="AL59" s="56"/>
    </row>
    <row r="60" spans="1:39" hidden="1">
      <c r="B60" s="55"/>
      <c r="C60" s="47"/>
      <c r="D60" s="764" t="s">
        <v>478</v>
      </c>
      <c r="E60" s="764"/>
      <c r="F60" s="79">
        <f>SUM(X60:AJ60)</f>
        <v>0</v>
      </c>
      <c r="G60" s="79">
        <f t="shared" ref="G60:H62" si="52">SUM(X60:AJ60)</f>
        <v>0</v>
      </c>
      <c r="H60" s="79">
        <f t="shared" si="52"/>
        <v>0</v>
      </c>
      <c r="I60" s="79">
        <f>SUM(Y60:AK60)</f>
        <v>0</v>
      </c>
      <c r="J60" s="75"/>
      <c r="K60" s="42"/>
      <c r="L60" s="42"/>
      <c r="M60" s="42"/>
      <c r="N60" s="1"/>
      <c r="O60" s="81"/>
      <c r="P60" s="81"/>
      <c r="Q60" s="81"/>
      <c r="R60" s="81"/>
      <c r="S60" s="81"/>
      <c r="T60" s="81"/>
      <c r="U60" s="81"/>
      <c r="V60" s="81"/>
      <c r="W60" s="81"/>
      <c r="X60" s="76"/>
      <c r="Y60" s="75"/>
      <c r="Z60" s="1"/>
      <c r="AA60" s="1"/>
      <c r="AB60" s="1"/>
      <c r="AC60" s="1"/>
      <c r="AD60" s="81"/>
      <c r="AE60" s="541">
        <f t="shared" si="8"/>
        <v>0</v>
      </c>
      <c r="AF60" s="447"/>
      <c r="AG60" s="1"/>
      <c r="AH60" s="81"/>
      <c r="AI60" s="490"/>
      <c r="AJ60" s="42"/>
      <c r="AK60" s="44"/>
      <c r="AL60" s="56"/>
    </row>
    <row r="61" spans="1:39" ht="25.5" hidden="1" customHeight="1">
      <c r="B61" s="55"/>
      <c r="C61" s="47"/>
      <c r="D61" s="735" t="s">
        <v>482</v>
      </c>
      <c r="E61" s="735"/>
      <c r="F61" s="79">
        <f>SUM(X61:AJ61)</f>
        <v>0</v>
      </c>
      <c r="G61" s="79">
        <f t="shared" si="52"/>
        <v>0</v>
      </c>
      <c r="H61" s="79">
        <f t="shared" si="52"/>
        <v>0</v>
      </c>
      <c r="I61" s="79">
        <f>SUM(Y61:AK61)</f>
        <v>0</v>
      </c>
      <c r="J61" s="75"/>
      <c r="K61" s="42"/>
      <c r="L61" s="42"/>
      <c r="M61" s="42"/>
      <c r="N61" s="1"/>
      <c r="O61" s="81"/>
      <c r="P61" s="81"/>
      <c r="Q61" s="81"/>
      <c r="R61" s="81"/>
      <c r="S61" s="81"/>
      <c r="T61" s="81"/>
      <c r="U61" s="81"/>
      <c r="V61" s="81"/>
      <c r="W61" s="81"/>
      <c r="X61" s="76"/>
      <c r="Y61" s="75"/>
      <c r="Z61" s="1"/>
      <c r="AA61" s="1"/>
      <c r="AB61" s="1"/>
      <c r="AC61" s="1"/>
      <c r="AD61" s="81"/>
      <c r="AE61" s="541">
        <f t="shared" si="8"/>
        <v>0</v>
      </c>
      <c r="AF61" s="447"/>
      <c r="AG61" s="1"/>
      <c r="AH61" s="81"/>
      <c r="AI61" s="490"/>
      <c r="AJ61" s="42"/>
      <c r="AK61" s="44"/>
      <c r="AL61" s="56"/>
    </row>
    <row r="62" spans="1:39" ht="25.5" hidden="1" customHeight="1" thickBot="1">
      <c r="B62" s="57"/>
      <c r="C62" s="48"/>
      <c r="D62" s="768" t="s">
        <v>487</v>
      </c>
      <c r="E62" s="768"/>
      <c r="F62" s="79">
        <f>SUM(X62:AJ62)</f>
        <v>0</v>
      </c>
      <c r="G62" s="79">
        <f t="shared" si="52"/>
        <v>0</v>
      </c>
      <c r="H62" s="79">
        <f t="shared" si="52"/>
        <v>0</v>
      </c>
      <c r="I62" s="79">
        <f>SUM(Y62:AK62)</f>
        <v>0</v>
      </c>
      <c r="J62" s="75"/>
      <c r="K62" s="42"/>
      <c r="L62" s="42"/>
      <c r="M62" s="42"/>
      <c r="N62" s="1"/>
      <c r="O62" s="81"/>
      <c r="P62" s="81"/>
      <c r="Q62" s="81"/>
      <c r="R62" s="81"/>
      <c r="S62" s="81"/>
      <c r="T62" s="81"/>
      <c r="U62" s="81"/>
      <c r="V62" s="81"/>
      <c r="W62" s="81"/>
      <c r="X62" s="76"/>
      <c r="Y62" s="75"/>
      <c r="Z62" s="1"/>
      <c r="AA62" s="1"/>
      <c r="AB62" s="1"/>
      <c r="AC62" s="1"/>
      <c r="AD62" s="81"/>
      <c r="AE62" s="541">
        <f t="shared" si="8"/>
        <v>0</v>
      </c>
      <c r="AF62" s="447"/>
      <c r="AG62" s="1"/>
      <c r="AH62" s="81"/>
      <c r="AI62" s="490"/>
      <c r="AJ62" s="42"/>
      <c r="AK62" s="44"/>
      <c r="AL62" s="56"/>
    </row>
    <row r="63" spans="1:39" ht="15.75" thickBot="1">
      <c r="B63" s="100" t="s">
        <v>20</v>
      </c>
      <c r="C63" s="746" t="s">
        <v>21</v>
      </c>
      <c r="D63" s="746"/>
      <c r="E63" s="747"/>
      <c r="F63" s="85">
        <f t="shared" ref="F63:I63" si="53">F64+F65+F66+F77+F88</f>
        <v>0</v>
      </c>
      <c r="G63" s="85">
        <f t="shared" ref="G63:H63" si="54">G64+G65+G66+G77+G88</f>
        <v>0</v>
      </c>
      <c r="H63" s="85">
        <f t="shared" si="54"/>
        <v>0</v>
      </c>
      <c r="I63" s="85">
        <f t="shared" si="53"/>
        <v>33528946</v>
      </c>
      <c r="J63" s="86">
        <f t="shared" ref="J63:X63" si="55">J64+J65+J66+J77+J88</f>
        <v>0</v>
      </c>
      <c r="K63" s="89">
        <f t="shared" si="55"/>
        <v>0</v>
      </c>
      <c r="L63" s="89">
        <f t="shared" si="55"/>
        <v>0</v>
      </c>
      <c r="M63" s="89">
        <f t="shared" si="55"/>
        <v>33528946</v>
      </c>
      <c r="N63" s="87">
        <f t="shared" si="55"/>
        <v>0</v>
      </c>
      <c r="O63" s="90">
        <f t="shared" ref="O63:U63" si="56">O64+O65+O66+O77+O88</f>
        <v>0</v>
      </c>
      <c r="P63" s="90">
        <f t="shared" ref="P63:Q63" si="57">P64+P65+P66+P77+P88</f>
        <v>0</v>
      </c>
      <c r="Q63" s="90">
        <f t="shared" si="57"/>
        <v>0</v>
      </c>
      <c r="R63" s="90">
        <f t="shared" si="56"/>
        <v>0</v>
      </c>
      <c r="S63" s="90">
        <f t="shared" ref="S63:T63" si="58">S64+S65+S66+S77+S88</f>
        <v>0</v>
      </c>
      <c r="T63" s="90">
        <f t="shared" si="58"/>
        <v>0</v>
      </c>
      <c r="U63" s="90">
        <f t="shared" si="56"/>
        <v>0</v>
      </c>
      <c r="V63" s="90">
        <f t="shared" ref="V63:W63" si="59">V64+V65+V66+V77+V88</f>
        <v>0</v>
      </c>
      <c r="W63" s="90">
        <f t="shared" si="59"/>
        <v>0</v>
      </c>
      <c r="X63" s="88">
        <f t="shared" si="55"/>
        <v>0</v>
      </c>
      <c r="Y63" s="86">
        <f>Y64+Y65+Y66+Y77+Y88</f>
        <v>0</v>
      </c>
      <c r="Z63" s="87">
        <f t="shared" ref="Z63:AK63" si="60">Z64+Z65+Z66+Z77+Z88</f>
        <v>0</v>
      </c>
      <c r="AA63" s="87">
        <f t="shared" si="60"/>
        <v>0</v>
      </c>
      <c r="AB63" s="87">
        <f t="shared" si="60"/>
        <v>0</v>
      </c>
      <c r="AC63" s="87">
        <f t="shared" si="60"/>
        <v>0</v>
      </c>
      <c r="AD63" s="90">
        <f t="shared" si="60"/>
        <v>0</v>
      </c>
      <c r="AE63" s="536">
        <f t="shared" si="8"/>
        <v>0</v>
      </c>
      <c r="AF63" s="442">
        <f t="shared" si="60"/>
        <v>0</v>
      </c>
      <c r="AG63" s="87">
        <f t="shared" si="60"/>
        <v>0</v>
      </c>
      <c r="AH63" s="90">
        <f t="shared" si="60"/>
        <v>0</v>
      </c>
      <c r="AI63" s="486">
        <f t="shared" si="60"/>
        <v>33528946</v>
      </c>
      <c r="AJ63" s="89">
        <f t="shared" si="60"/>
        <v>0</v>
      </c>
      <c r="AK63" s="91">
        <f t="shared" si="60"/>
        <v>0</v>
      </c>
      <c r="AL63" s="56"/>
    </row>
    <row r="64" spans="1:39" s="18" customFormat="1" hidden="1">
      <c r="A64" s="127" t="s">
        <v>22</v>
      </c>
      <c r="B64" s="116" t="s">
        <v>728</v>
      </c>
      <c r="C64" s="748" t="s">
        <v>395</v>
      </c>
      <c r="D64" s="749"/>
      <c r="E64" s="749"/>
      <c r="F64" s="93"/>
      <c r="G64" s="93"/>
      <c r="H64" s="93"/>
      <c r="I64" s="93"/>
      <c r="J64" s="94"/>
      <c r="K64" s="97"/>
      <c r="L64" s="97"/>
      <c r="M64" s="97"/>
      <c r="N64" s="95"/>
      <c r="O64" s="98"/>
      <c r="P64" s="98"/>
      <c r="Q64" s="98"/>
      <c r="R64" s="98"/>
      <c r="S64" s="98"/>
      <c r="T64" s="98"/>
      <c r="U64" s="98"/>
      <c r="V64" s="98"/>
      <c r="W64" s="98"/>
      <c r="X64" s="96"/>
      <c r="Y64" s="94"/>
      <c r="Z64" s="95"/>
      <c r="AA64" s="95"/>
      <c r="AB64" s="95"/>
      <c r="AC64" s="95"/>
      <c r="AD64" s="98"/>
      <c r="AE64" s="539">
        <f t="shared" si="8"/>
        <v>0</v>
      </c>
      <c r="AF64" s="445"/>
      <c r="AG64" s="95"/>
      <c r="AH64" s="98"/>
      <c r="AI64" s="489"/>
      <c r="AJ64" s="97"/>
      <c r="AK64" s="99"/>
      <c r="AL64" s="56"/>
      <c r="AM64" s="17"/>
    </row>
    <row r="65" spans="1:39" s="18" customFormat="1" ht="25.5" hidden="1" customHeight="1">
      <c r="A65" s="127" t="s">
        <v>23</v>
      </c>
      <c r="B65" s="92" t="s">
        <v>729</v>
      </c>
      <c r="C65" s="733" t="s">
        <v>24</v>
      </c>
      <c r="D65" s="734"/>
      <c r="E65" s="734"/>
      <c r="F65" s="93"/>
      <c r="G65" s="93"/>
      <c r="H65" s="93"/>
      <c r="I65" s="93"/>
      <c r="J65" s="94"/>
      <c r="K65" s="97"/>
      <c r="L65" s="97"/>
      <c r="M65" s="97"/>
      <c r="N65" s="95"/>
      <c r="O65" s="98"/>
      <c r="P65" s="98"/>
      <c r="Q65" s="98"/>
      <c r="R65" s="98"/>
      <c r="S65" s="98"/>
      <c r="T65" s="98"/>
      <c r="U65" s="98"/>
      <c r="V65" s="98"/>
      <c r="W65" s="98"/>
      <c r="X65" s="96"/>
      <c r="Y65" s="94"/>
      <c r="Z65" s="95"/>
      <c r="AA65" s="95"/>
      <c r="AB65" s="95"/>
      <c r="AC65" s="95"/>
      <c r="AD65" s="98"/>
      <c r="AE65" s="539">
        <f t="shared" si="8"/>
        <v>0</v>
      </c>
      <c r="AF65" s="445"/>
      <c r="AG65" s="95"/>
      <c r="AH65" s="98"/>
      <c r="AI65" s="489"/>
      <c r="AJ65" s="97"/>
      <c r="AK65" s="99"/>
      <c r="AL65" s="56"/>
      <c r="AM65" s="17"/>
    </row>
    <row r="66" spans="1:39" s="18" customFormat="1" ht="25.5" hidden="1" customHeight="1">
      <c r="A66" s="127" t="s">
        <v>25</v>
      </c>
      <c r="B66" s="92" t="s">
        <v>730</v>
      </c>
      <c r="C66" s="733" t="s">
        <v>26</v>
      </c>
      <c r="D66" s="734"/>
      <c r="E66" s="734"/>
      <c r="F66" s="93">
        <f t="shared" ref="F66:I66" si="61">F67+F68+F69+F70+F71+F72+F73+F74+F75+F76</f>
        <v>0</v>
      </c>
      <c r="G66" s="93">
        <f t="shared" ref="G66:H66" si="62">G67+G68+G69+G70+G71+G72+G73+G74+G75+G76</f>
        <v>0</v>
      </c>
      <c r="H66" s="93">
        <f t="shared" si="62"/>
        <v>0</v>
      </c>
      <c r="I66" s="93">
        <f t="shared" si="61"/>
        <v>0</v>
      </c>
      <c r="J66" s="94">
        <f t="shared" ref="J66:X66" si="63">J67+J68+J69+J70+J71+J72+J73+J74+J75+J76</f>
        <v>0</v>
      </c>
      <c r="K66" s="97">
        <f t="shared" si="63"/>
        <v>0</v>
      </c>
      <c r="L66" s="97">
        <f t="shared" si="63"/>
        <v>0</v>
      </c>
      <c r="M66" s="97">
        <f t="shared" si="63"/>
        <v>0</v>
      </c>
      <c r="N66" s="95">
        <f t="shared" si="63"/>
        <v>0</v>
      </c>
      <c r="O66" s="98">
        <f t="shared" ref="O66:U66" si="64">O67+O68+O69+O70+O71+O72+O73+O74+O75+O76</f>
        <v>0</v>
      </c>
      <c r="P66" s="98">
        <f t="shared" ref="P66:Q66" si="65">P67+P68+P69+P70+P71+P72+P73+P74+P75+P76</f>
        <v>0</v>
      </c>
      <c r="Q66" s="98">
        <f t="shared" si="65"/>
        <v>0</v>
      </c>
      <c r="R66" s="98">
        <f t="shared" si="64"/>
        <v>0</v>
      </c>
      <c r="S66" s="98">
        <f t="shared" ref="S66:T66" si="66">S67+S68+S69+S70+S71+S72+S73+S74+S75+S76</f>
        <v>0</v>
      </c>
      <c r="T66" s="98">
        <f t="shared" si="66"/>
        <v>0</v>
      </c>
      <c r="U66" s="98">
        <f t="shared" si="64"/>
        <v>0</v>
      </c>
      <c r="V66" s="98">
        <f t="shared" ref="V66:W66" si="67">V67+V68+V69+V70+V71+V72+V73+V74+V75+V76</f>
        <v>0</v>
      </c>
      <c r="W66" s="98">
        <f t="shared" si="67"/>
        <v>0</v>
      </c>
      <c r="X66" s="96">
        <f t="shared" si="63"/>
        <v>0</v>
      </c>
      <c r="Y66" s="94">
        <f>Y67+Y68+Y69+Y70+Y71+Y72+Y73+Y74+Y75+Y76</f>
        <v>0</v>
      </c>
      <c r="Z66" s="95">
        <f t="shared" ref="Z66:AK66" si="68">Z67+Z68+Z69+Z70+Z71+Z72+Z73+Z74+Z75+Z76</f>
        <v>0</v>
      </c>
      <c r="AA66" s="95">
        <f t="shared" si="68"/>
        <v>0</v>
      </c>
      <c r="AB66" s="95">
        <f t="shared" si="68"/>
        <v>0</v>
      </c>
      <c r="AC66" s="95">
        <f t="shared" si="68"/>
        <v>0</v>
      </c>
      <c r="AD66" s="98">
        <f t="shared" si="68"/>
        <v>0</v>
      </c>
      <c r="AE66" s="539">
        <f t="shared" si="8"/>
        <v>0</v>
      </c>
      <c r="AF66" s="445">
        <f t="shared" si="68"/>
        <v>0</v>
      </c>
      <c r="AG66" s="95">
        <f t="shared" si="68"/>
        <v>0</v>
      </c>
      <c r="AH66" s="98">
        <f t="shared" si="68"/>
        <v>0</v>
      </c>
      <c r="AI66" s="489">
        <f t="shared" si="68"/>
        <v>0</v>
      </c>
      <c r="AJ66" s="97">
        <f t="shared" si="68"/>
        <v>0</v>
      </c>
      <c r="AK66" s="99">
        <f t="shared" si="68"/>
        <v>0</v>
      </c>
      <c r="AL66" s="56"/>
      <c r="AM66" s="17"/>
    </row>
    <row r="67" spans="1:39" hidden="1">
      <c r="B67" s="55"/>
      <c r="C67" s="47"/>
      <c r="D67" s="764" t="s">
        <v>796</v>
      </c>
      <c r="E67" s="764"/>
      <c r="F67" s="79"/>
      <c r="G67" s="79"/>
      <c r="H67" s="79"/>
      <c r="I67" s="79"/>
      <c r="J67" s="75"/>
      <c r="K67" s="42"/>
      <c r="L67" s="42"/>
      <c r="M67" s="42"/>
      <c r="N67" s="1"/>
      <c r="O67" s="81"/>
      <c r="P67" s="81"/>
      <c r="Q67" s="81"/>
      <c r="R67" s="81"/>
      <c r="S67" s="81"/>
      <c r="T67" s="81"/>
      <c r="U67" s="81"/>
      <c r="V67" s="81"/>
      <c r="W67" s="81"/>
      <c r="X67" s="76"/>
      <c r="Y67" s="75"/>
      <c r="Z67" s="1"/>
      <c r="AA67" s="1"/>
      <c r="AB67" s="1"/>
      <c r="AC67" s="1"/>
      <c r="AD67" s="81"/>
      <c r="AE67" s="541">
        <f t="shared" si="8"/>
        <v>0</v>
      </c>
      <c r="AF67" s="447"/>
      <c r="AG67" s="1"/>
      <c r="AH67" s="81"/>
      <c r="AI67" s="490"/>
      <c r="AJ67" s="42"/>
      <c r="AK67" s="44"/>
      <c r="AL67" s="56"/>
    </row>
    <row r="68" spans="1:39" hidden="1">
      <c r="B68" s="55"/>
      <c r="C68" s="47"/>
      <c r="D68" s="764" t="s">
        <v>797</v>
      </c>
      <c r="E68" s="764"/>
      <c r="F68" s="79"/>
      <c r="G68" s="79"/>
      <c r="H68" s="79"/>
      <c r="I68" s="79"/>
      <c r="J68" s="75"/>
      <c r="K68" s="42"/>
      <c r="L68" s="42"/>
      <c r="M68" s="42"/>
      <c r="N68" s="1"/>
      <c r="O68" s="81"/>
      <c r="P68" s="81"/>
      <c r="Q68" s="81"/>
      <c r="R68" s="81"/>
      <c r="S68" s="81"/>
      <c r="T68" s="81"/>
      <c r="U68" s="81"/>
      <c r="V68" s="81"/>
      <c r="W68" s="81"/>
      <c r="X68" s="76"/>
      <c r="Y68" s="75"/>
      <c r="Z68" s="1"/>
      <c r="AA68" s="1"/>
      <c r="AB68" s="1"/>
      <c r="AC68" s="1"/>
      <c r="AD68" s="81"/>
      <c r="AE68" s="541">
        <f t="shared" si="8"/>
        <v>0</v>
      </c>
      <c r="AF68" s="447"/>
      <c r="AG68" s="1"/>
      <c r="AH68" s="81"/>
      <c r="AI68" s="490"/>
      <c r="AJ68" s="42"/>
      <c r="AK68" s="44"/>
      <c r="AL68" s="56"/>
    </row>
    <row r="69" spans="1:39" hidden="1">
      <c r="B69" s="55"/>
      <c r="C69" s="47"/>
      <c r="D69" s="764" t="s">
        <v>460</v>
      </c>
      <c r="E69" s="764"/>
      <c r="F69" s="79"/>
      <c r="G69" s="79"/>
      <c r="H69" s="79"/>
      <c r="I69" s="79"/>
      <c r="J69" s="75"/>
      <c r="K69" s="42"/>
      <c r="L69" s="42"/>
      <c r="M69" s="42"/>
      <c r="N69" s="1"/>
      <c r="O69" s="81"/>
      <c r="P69" s="81"/>
      <c r="Q69" s="81"/>
      <c r="R69" s="81"/>
      <c r="S69" s="81"/>
      <c r="T69" s="81"/>
      <c r="U69" s="81"/>
      <c r="V69" s="81"/>
      <c r="W69" s="81"/>
      <c r="X69" s="76"/>
      <c r="Y69" s="75"/>
      <c r="Z69" s="1"/>
      <c r="AA69" s="1"/>
      <c r="AB69" s="1"/>
      <c r="AC69" s="1"/>
      <c r="AD69" s="81"/>
      <c r="AE69" s="541">
        <f t="shared" si="8"/>
        <v>0</v>
      </c>
      <c r="AF69" s="447"/>
      <c r="AG69" s="1"/>
      <c r="AH69" s="81"/>
      <c r="AI69" s="490"/>
      <c r="AJ69" s="42"/>
      <c r="AK69" s="44"/>
      <c r="AL69" s="56"/>
    </row>
    <row r="70" spans="1:39" ht="25.5" hidden="1" customHeight="1">
      <c r="B70" s="55"/>
      <c r="C70" s="47"/>
      <c r="D70" s="735" t="s">
        <v>465</v>
      </c>
      <c r="E70" s="735"/>
      <c r="F70" s="79"/>
      <c r="G70" s="79"/>
      <c r="H70" s="79"/>
      <c r="I70" s="79"/>
      <c r="J70" s="75"/>
      <c r="K70" s="42"/>
      <c r="L70" s="42"/>
      <c r="M70" s="42"/>
      <c r="N70" s="1"/>
      <c r="O70" s="81"/>
      <c r="P70" s="81"/>
      <c r="Q70" s="81"/>
      <c r="R70" s="81"/>
      <c r="S70" s="81"/>
      <c r="T70" s="81"/>
      <c r="U70" s="81"/>
      <c r="V70" s="81"/>
      <c r="W70" s="81"/>
      <c r="X70" s="76"/>
      <c r="Y70" s="75"/>
      <c r="Z70" s="1"/>
      <c r="AA70" s="1"/>
      <c r="AB70" s="1"/>
      <c r="AC70" s="1"/>
      <c r="AD70" s="81"/>
      <c r="AE70" s="541">
        <f t="shared" si="8"/>
        <v>0</v>
      </c>
      <c r="AF70" s="447"/>
      <c r="AG70" s="1"/>
      <c r="AH70" s="81"/>
      <c r="AI70" s="490"/>
      <c r="AJ70" s="42"/>
      <c r="AK70" s="44"/>
      <c r="AL70" s="56"/>
    </row>
    <row r="71" spans="1:39" hidden="1">
      <c r="B71" s="55"/>
      <c r="C71" s="47"/>
      <c r="D71" s="764" t="s">
        <v>396</v>
      </c>
      <c r="E71" s="764"/>
      <c r="F71" s="79"/>
      <c r="G71" s="79"/>
      <c r="H71" s="79"/>
      <c r="I71" s="79"/>
      <c r="J71" s="75"/>
      <c r="K71" s="42"/>
      <c r="L71" s="42"/>
      <c r="M71" s="42"/>
      <c r="N71" s="1"/>
      <c r="O71" s="81"/>
      <c r="P71" s="81"/>
      <c r="Q71" s="81"/>
      <c r="R71" s="81"/>
      <c r="S71" s="81"/>
      <c r="T71" s="81"/>
      <c r="U71" s="81"/>
      <c r="V71" s="81"/>
      <c r="W71" s="81"/>
      <c r="X71" s="76"/>
      <c r="Y71" s="75"/>
      <c r="Z71" s="1"/>
      <c r="AA71" s="1"/>
      <c r="AB71" s="1"/>
      <c r="AC71" s="1"/>
      <c r="AD71" s="81"/>
      <c r="AE71" s="541">
        <f t="shared" ref="AE71:AE134" si="69">SUM(Y71:AD71)</f>
        <v>0</v>
      </c>
      <c r="AF71" s="447"/>
      <c r="AG71" s="1"/>
      <c r="AH71" s="81"/>
      <c r="AI71" s="490"/>
      <c r="AJ71" s="42"/>
      <c r="AK71" s="44"/>
      <c r="AL71" s="56"/>
    </row>
    <row r="72" spans="1:39" hidden="1">
      <c r="B72" s="55"/>
      <c r="C72" s="47"/>
      <c r="D72" s="764" t="s">
        <v>798</v>
      </c>
      <c r="E72" s="764"/>
      <c r="F72" s="79"/>
      <c r="G72" s="79"/>
      <c r="H72" s="79"/>
      <c r="I72" s="79"/>
      <c r="J72" s="75"/>
      <c r="K72" s="42"/>
      <c r="L72" s="42"/>
      <c r="M72" s="42"/>
      <c r="N72" s="1"/>
      <c r="O72" s="81"/>
      <c r="P72" s="81"/>
      <c r="Q72" s="81"/>
      <c r="R72" s="81"/>
      <c r="S72" s="81"/>
      <c r="T72" s="81"/>
      <c r="U72" s="81"/>
      <c r="V72" s="81"/>
      <c r="W72" s="81"/>
      <c r="X72" s="76"/>
      <c r="Y72" s="75"/>
      <c r="Z72" s="1"/>
      <c r="AA72" s="1"/>
      <c r="AB72" s="1"/>
      <c r="AC72" s="1"/>
      <c r="AD72" s="81"/>
      <c r="AE72" s="541">
        <f t="shared" si="69"/>
        <v>0</v>
      </c>
      <c r="AF72" s="447"/>
      <c r="AG72" s="1"/>
      <c r="AH72" s="81"/>
      <c r="AI72" s="490"/>
      <c r="AJ72" s="42"/>
      <c r="AK72" s="44"/>
      <c r="AL72" s="56"/>
    </row>
    <row r="73" spans="1:39" ht="25.5" hidden="1" customHeight="1">
      <c r="B73" s="55"/>
      <c r="C73" s="47"/>
      <c r="D73" s="735" t="s">
        <v>474</v>
      </c>
      <c r="E73" s="735"/>
      <c r="F73" s="79"/>
      <c r="G73" s="79"/>
      <c r="H73" s="79"/>
      <c r="I73" s="79"/>
      <c r="J73" s="75"/>
      <c r="K73" s="42"/>
      <c r="L73" s="42"/>
      <c r="M73" s="42"/>
      <c r="N73" s="1"/>
      <c r="O73" s="81"/>
      <c r="P73" s="81"/>
      <c r="Q73" s="81"/>
      <c r="R73" s="81"/>
      <c r="S73" s="81"/>
      <c r="T73" s="81"/>
      <c r="U73" s="81"/>
      <c r="V73" s="81"/>
      <c r="W73" s="81"/>
      <c r="X73" s="76"/>
      <c r="Y73" s="75"/>
      <c r="Z73" s="1"/>
      <c r="AA73" s="1"/>
      <c r="AB73" s="1"/>
      <c r="AC73" s="1"/>
      <c r="AD73" s="81"/>
      <c r="AE73" s="541">
        <f t="shared" si="69"/>
        <v>0</v>
      </c>
      <c r="AF73" s="447"/>
      <c r="AG73" s="1"/>
      <c r="AH73" s="81"/>
      <c r="AI73" s="490"/>
      <c r="AJ73" s="42"/>
      <c r="AK73" s="44"/>
      <c r="AL73" s="56"/>
    </row>
    <row r="74" spans="1:39" ht="25.5" hidden="1" customHeight="1">
      <c r="B74" s="55"/>
      <c r="C74" s="47"/>
      <c r="D74" s="735" t="s">
        <v>479</v>
      </c>
      <c r="E74" s="735"/>
      <c r="F74" s="79"/>
      <c r="G74" s="79"/>
      <c r="H74" s="79"/>
      <c r="I74" s="79"/>
      <c r="J74" s="75"/>
      <c r="K74" s="42"/>
      <c r="L74" s="42"/>
      <c r="M74" s="42"/>
      <c r="N74" s="1"/>
      <c r="O74" s="81"/>
      <c r="P74" s="81"/>
      <c r="Q74" s="81"/>
      <c r="R74" s="81"/>
      <c r="S74" s="81"/>
      <c r="T74" s="81"/>
      <c r="U74" s="81"/>
      <c r="V74" s="81"/>
      <c r="W74" s="81"/>
      <c r="X74" s="76"/>
      <c r="Y74" s="75"/>
      <c r="Z74" s="1"/>
      <c r="AA74" s="1"/>
      <c r="AB74" s="1"/>
      <c r="AC74" s="1"/>
      <c r="AD74" s="81"/>
      <c r="AE74" s="541">
        <f t="shared" si="69"/>
        <v>0</v>
      </c>
      <c r="AF74" s="447"/>
      <c r="AG74" s="1"/>
      <c r="AH74" s="81"/>
      <c r="AI74" s="490"/>
      <c r="AJ74" s="42"/>
      <c r="AK74" s="44"/>
      <c r="AL74" s="56"/>
    </row>
    <row r="75" spans="1:39" ht="25.5" hidden="1" customHeight="1">
      <c r="B75" s="55"/>
      <c r="C75" s="47"/>
      <c r="D75" s="735" t="s">
        <v>483</v>
      </c>
      <c r="E75" s="735"/>
      <c r="F75" s="79"/>
      <c r="G75" s="79"/>
      <c r="H75" s="79"/>
      <c r="I75" s="79"/>
      <c r="J75" s="75"/>
      <c r="K75" s="42"/>
      <c r="L75" s="42"/>
      <c r="M75" s="42"/>
      <c r="N75" s="1"/>
      <c r="O75" s="81"/>
      <c r="P75" s="81"/>
      <c r="Q75" s="81"/>
      <c r="R75" s="81"/>
      <c r="S75" s="81"/>
      <c r="T75" s="81"/>
      <c r="U75" s="81"/>
      <c r="V75" s="81"/>
      <c r="W75" s="81"/>
      <c r="X75" s="76"/>
      <c r="Y75" s="75"/>
      <c r="Z75" s="1"/>
      <c r="AA75" s="1"/>
      <c r="AB75" s="1"/>
      <c r="AC75" s="1"/>
      <c r="AD75" s="81"/>
      <c r="AE75" s="541">
        <f t="shared" si="69"/>
        <v>0</v>
      </c>
      <c r="AF75" s="447"/>
      <c r="AG75" s="1"/>
      <c r="AH75" s="81"/>
      <c r="AI75" s="490"/>
      <c r="AJ75" s="42"/>
      <c r="AK75" s="44"/>
      <c r="AL75" s="56"/>
    </row>
    <row r="76" spans="1:39" ht="25.5" hidden="1" customHeight="1">
      <c r="B76" s="55"/>
      <c r="C76" s="47"/>
      <c r="D76" s="735" t="s">
        <v>488</v>
      </c>
      <c r="E76" s="735"/>
      <c r="F76" s="79"/>
      <c r="G76" s="79"/>
      <c r="H76" s="79"/>
      <c r="I76" s="79"/>
      <c r="J76" s="75"/>
      <c r="K76" s="42"/>
      <c r="L76" s="42"/>
      <c r="M76" s="42"/>
      <c r="N76" s="1"/>
      <c r="O76" s="81"/>
      <c r="P76" s="81"/>
      <c r="Q76" s="81"/>
      <c r="R76" s="81"/>
      <c r="S76" s="81"/>
      <c r="T76" s="81"/>
      <c r="U76" s="81"/>
      <c r="V76" s="81"/>
      <c r="W76" s="81"/>
      <c r="X76" s="76"/>
      <c r="Y76" s="75"/>
      <c r="Z76" s="1"/>
      <c r="AA76" s="1"/>
      <c r="AB76" s="1"/>
      <c r="AC76" s="1"/>
      <c r="AD76" s="81"/>
      <c r="AE76" s="541">
        <f t="shared" si="69"/>
        <v>0</v>
      </c>
      <c r="AF76" s="447"/>
      <c r="AG76" s="1"/>
      <c r="AH76" s="81"/>
      <c r="AI76" s="490"/>
      <c r="AJ76" s="42"/>
      <c r="AK76" s="44"/>
      <c r="AL76" s="56"/>
    </row>
    <row r="77" spans="1:39" s="18" customFormat="1" ht="25.5" hidden="1" customHeight="1">
      <c r="A77" s="127" t="s">
        <v>27</v>
      </c>
      <c r="B77" s="92" t="s">
        <v>731</v>
      </c>
      <c r="C77" s="733" t="s">
        <v>28</v>
      </c>
      <c r="D77" s="734"/>
      <c r="E77" s="734"/>
      <c r="F77" s="93">
        <f t="shared" ref="F77:I77" si="70">F78+F79+F80+F81+F82+F83+F84+F85+F86+F87</f>
        <v>0</v>
      </c>
      <c r="G77" s="93">
        <f t="shared" ref="G77:H77" si="71">G78+G79+G80+G81+G82+G83+G84+G85+G86+G87</f>
        <v>0</v>
      </c>
      <c r="H77" s="93">
        <f t="shared" si="71"/>
        <v>0</v>
      </c>
      <c r="I77" s="93">
        <f t="shared" si="70"/>
        <v>0</v>
      </c>
      <c r="J77" s="94">
        <f t="shared" ref="J77:X77" si="72">J78+J79+J80+J81+J82+J83+J84+J85+J86+J87</f>
        <v>0</v>
      </c>
      <c r="K77" s="97">
        <f t="shared" si="72"/>
        <v>0</v>
      </c>
      <c r="L77" s="97">
        <f t="shared" si="72"/>
        <v>0</v>
      </c>
      <c r="M77" s="97">
        <f t="shared" si="72"/>
        <v>0</v>
      </c>
      <c r="N77" s="95">
        <f t="shared" si="72"/>
        <v>0</v>
      </c>
      <c r="O77" s="98">
        <f t="shared" ref="O77:U77" si="73">O78+O79+O80+O81+O82+O83+O84+O85+O86+O87</f>
        <v>0</v>
      </c>
      <c r="P77" s="98">
        <f t="shared" ref="P77:Q77" si="74">P78+P79+P80+P81+P82+P83+P84+P85+P86+P87</f>
        <v>0</v>
      </c>
      <c r="Q77" s="98">
        <f t="shared" si="74"/>
        <v>0</v>
      </c>
      <c r="R77" s="98">
        <f t="shared" si="73"/>
        <v>0</v>
      </c>
      <c r="S77" s="98">
        <f t="shared" ref="S77:T77" si="75">S78+S79+S80+S81+S82+S83+S84+S85+S86+S87</f>
        <v>0</v>
      </c>
      <c r="T77" s="98">
        <f t="shared" si="75"/>
        <v>0</v>
      </c>
      <c r="U77" s="98">
        <f t="shared" si="73"/>
        <v>0</v>
      </c>
      <c r="V77" s="98">
        <f t="shared" ref="V77:W77" si="76">V78+V79+V80+V81+V82+V83+V84+V85+V86+V87</f>
        <v>0</v>
      </c>
      <c r="W77" s="98">
        <f t="shared" si="76"/>
        <v>0</v>
      </c>
      <c r="X77" s="96">
        <f t="shared" si="72"/>
        <v>0</v>
      </c>
      <c r="Y77" s="94">
        <f t="shared" ref="Y77" si="77">Y78+Y79+Y80+Y81+Y82+Y83+Y84+Y85+Y86+Y87</f>
        <v>0</v>
      </c>
      <c r="Z77" s="95">
        <f t="shared" ref="Z77:AK77" si="78">Z78+Z79+Z80+Z81+Z82+Z83+Z84+Z85+Z86+Z87</f>
        <v>0</v>
      </c>
      <c r="AA77" s="95">
        <f t="shared" si="78"/>
        <v>0</v>
      </c>
      <c r="AB77" s="95">
        <f t="shared" si="78"/>
        <v>0</v>
      </c>
      <c r="AC77" s="95">
        <f t="shared" si="78"/>
        <v>0</v>
      </c>
      <c r="AD77" s="98">
        <f t="shared" si="78"/>
        <v>0</v>
      </c>
      <c r="AE77" s="539">
        <f t="shared" si="69"/>
        <v>0</v>
      </c>
      <c r="AF77" s="445">
        <f t="shared" si="78"/>
        <v>0</v>
      </c>
      <c r="AG77" s="95">
        <f t="shared" si="78"/>
        <v>0</v>
      </c>
      <c r="AH77" s="98">
        <f t="shared" si="78"/>
        <v>0</v>
      </c>
      <c r="AI77" s="489">
        <f t="shared" si="78"/>
        <v>0</v>
      </c>
      <c r="AJ77" s="97">
        <f t="shared" si="78"/>
        <v>0</v>
      </c>
      <c r="AK77" s="99">
        <f t="shared" si="78"/>
        <v>0</v>
      </c>
      <c r="AL77" s="56"/>
      <c r="AM77" s="17"/>
    </row>
    <row r="78" spans="1:39" ht="25.5" hidden="1" customHeight="1">
      <c r="B78" s="55"/>
      <c r="C78" s="47"/>
      <c r="D78" s="735" t="s">
        <v>453</v>
      </c>
      <c r="E78" s="735"/>
      <c r="F78" s="79"/>
      <c r="G78" s="79"/>
      <c r="H78" s="79"/>
      <c r="I78" s="79"/>
      <c r="J78" s="75"/>
      <c r="K78" s="42"/>
      <c r="L78" s="42"/>
      <c r="M78" s="42"/>
      <c r="N78" s="1"/>
      <c r="O78" s="81"/>
      <c r="P78" s="81"/>
      <c r="Q78" s="81"/>
      <c r="R78" s="81"/>
      <c r="S78" s="81"/>
      <c r="T78" s="81"/>
      <c r="U78" s="81"/>
      <c r="V78" s="81"/>
      <c r="W78" s="81"/>
      <c r="X78" s="76"/>
      <c r="Y78" s="75"/>
      <c r="Z78" s="1"/>
      <c r="AA78" s="1"/>
      <c r="AB78" s="1"/>
      <c r="AC78" s="1"/>
      <c r="AD78" s="81"/>
      <c r="AE78" s="541">
        <f t="shared" si="69"/>
        <v>0</v>
      </c>
      <c r="AF78" s="447"/>
      <c r="AG78" s="1"/>
      <c r="AH78" s="81"/>
      <c r="AI78" s="490"/>
      <c r="AJ78" s="42"/>
      <c r="AK78" s="44"/>
      <c r="AL78" s="56"/>
    </row>
    <row r="79" spans="1:39" ht="25.5" hidden="1" customHeight="1">
      <c r="B79" s="55"/>
      <c r="C79" s="47"/>
      <c r="D79" s="735" t="s">
        <v>457</v>
      </c>
      <c r="E79" s="735"/>
      <c r="F79" s="79"/>
      <c r="G79" s="79"/>
      <c r="H79" s="79"/>
      <c r="I79" s="79"/>
      <c r="J79" s="75"/>
      <c r="K79" s="42"/>
      <c r="L79" s="42"/>
      <c r="M79" s="42"/>
      <c r="N79" s="1"/>
      <c r="O79" s="81"/>
      <c r="P79" s="81"/>
      <c r="Q79" s="81"/>
      <c r="R79" s="81"/>
      <c r="S79" s="81"/>
      <c r="T79" s="81"/>
      <c r="U79" s="81"/>
      <c r="V79" s="81"/>
      <c r="W79" s="81"/>
      <c r="X79" s="76"/>
      <c r="Y79" s="75"/>
      <c r="Z79" s="1"/>
      <c r="AA79" s="1"/>
      <c r="AB79" s="1"/>
      <c r="AC79" s="1"/>
      <c r="AD79" s="81"/>
      <c r="AE79" s="541">
        <f t="shared" si="69"/>
        <v>0</v>
      </c>
      <c r="AF79" s="447"/>
      <c r="AG79" s="1"/>
      <c r="AH79" s="81"/>
      <c r="AI79" s="490"/>
      <c r="AJ79" s="42"/>
      <c r="AK79" s="44"/>
      <c r="AL79" s="56"/>
    </row>
    <row r="80" spans="1:39" ht="25.5" hidden="1" customHeight="1">
      <c r="B80" s="55"/>
      <c r="C80" s="47"/>
      <c r="D80" s="735" t="s">
        <v>461</v>
      </c>
      <c r="E80" s="735"/>
      <c r="F80" s="79"/>
      <c r="G80" s="79"/>
      <c r="H80" s="79"/>
      <c r="I80" s="79"/>
      <c r="J80" s="75"/>
      <c r="K80" s="42"/>
      <c r="L80" s="42"/>
      <c r="M80" s="42"/>
      <c r="N80" s="1"/>
      <c r="O80" s="81"/>
      <c r="P80" s="81"/>
      <c r="Q80" s="81"/>
      <c r="R80" s="81"/>
      <c r="S80" s="81"/>
      <c r="T80" s="81"/>
      <c r="U80" s="81"/>
      <c r="V80" s="81"/>
      <c r="W80" s="81"/>
      <c r="X80" s="76"/>
      <c r="Y80" s="75"/>
      <c r="Z80" s="1"/>
      <c r="AA80" s="1"/>
      <c r="AB80" s="1"/>
      <c r="AC80" s="1"/>
      <c r="AD80" s="81"/>
      <c r="AE80" s="541">
        <f t="shared" si="69"/>
        <v>0</v>
      </c>
      <c r="AF80" s="447"/>
      <c r="AG80" s="1"/>
      <c r="AH80" s="81"/>
      <c r="AI80" s="490"/>
      <c r="AJ80" s="42"/>
      <c r="AK80" s="44"/>
      <c r="AL80" s="56"/>
    </row>
    <row r="81" spans="1:39" ht="25.5" hidden="1" customHeight="1">
      <c r="B81" s="55"/>
      <c r="C81" s="47"/>
      <c r="D81" s="735" t="s">
        <v>466</v>
      </c>
      <c r="E81" s="735"/>
      <c r="F81" s="79"/>
      <c r="G81" s="79"/>
      <c r="H81" s="79"/>
      <c r="I81" s="79"/>
      <c r="J81" s="75"/>
      <c r="K81" s="42"/>
      <c r="L81" s="42"/>
      <c r="M81" s="42"/>
      <c r="N81" s="1"/>
      <c r="O81" s="81"/>
      <c r="P81" s="81"/>
      <c r="Q81" s="81"/>
      <c r="R81" s="81"/>
      <c r="S81" s="81"/>
      <c r="T81" s="81"/>
      <c r="U81" s="81"/>
      <c r="V81" s="81"/>
      <c r="W81" s="81"/>
      <c r="X81" s="76"/>
      <c r="Y81" s="75"/>
      <c r="Z81" s="1"/>
      <c r="AA81" s="1"/>
      <c r="AB81" s="1"/>
      <c r="AC81" s="1"/>
      <c r="AD81" s="81"/>
      <c r="AE81" s="541">
        <f t="shared" si="69"/>
        <v>0</v>
      </c>
      <c r="AF81" s="447"/>
      <c r="AG81" s="1"/>
      <c r="AH81" s="81"/>
      <c r="AI81" s="490"/>
      <c r="AJ81" s="42"/>
      <c r="AK81" s="44"/>
      <c r="AL81" s="56"/>
    </row>
    <row r="82" spans="1:39" ht="25.5" hidden="1" customHeight="1">
      <c r="B82" s="55"/>
      <c r="C82" s="47"/>
      <c r="D82" s="735" t="s">
        <v>397</v>
      </c>
      <c r="E82" s="735"/>
      <c r="F82" s="79"/>
      <c r="G82" s="79"/>
      <c r="H82" s="79"/>
      <c r="I82" s="79"/>
      <c r="J82" s="75"/>
      <c r="K82" s="42"/>
      <c r="L82" s="42"/>
      <c r="M82" s="42"/>
      <c r="N82" s="1"/>
      <c r="O82" s="81"/>
      <c r="P82" s="81"/>
      <c r="Q82" s="81"/>
      <c r="R82" s="81"/>
      <c r="S82" s="81"/>
      <c r="T82" s="81"/>
      <c r="U82" s="81"/>
      <c r="V82" s="81"/>
      <c r="W82" s="81"/>
      <c r="X82" s="76"/>
      <c r="Y82" s="75"/>
      <c r="Z82" s="1"/>
      <c r="AA82" s="1"/>
      <c r="AB82" s="1"/>
      <c r="AC82" s="1"/>
      <c r="AD82" s="81"/>
      <c r="AE82" s="541">
        <f t="shared" si="69"/>
        <v>0</v>
      </c>
      <c r="AF82" s="447"/>
      <c r="AG82" s="1"/>
      <c r="AH82" s="81"/>
      <c r="AI82" s="490"/>
      <c r="AJ82" s="42"/>
      <c r="AK82" s="44"/>
      <c r="AL82" s="56"/>
    </row>
    <row r="83" spans="1:39" ht="25.5" hidden="1" customHeight="1">
      <c r="B83" s="55"/>
      <c r="C83" s="47"/>
      <c r="D83" s="735" t="s">
        <v>470</v>
      </c>
      <c r="E83" s="735"/>
      <c r="F83" s="79"/>
      <c r="G83" s="79"/>
      <c r="H83" s="79"/>
      <c r="I83" s="79"/>
      <c r="J83" s="75"/>
      <c r="K83" s="42"/>
      <c r="L83" s="42"/>
      <c r="M83" s="42"/>
      <c r="N83" s="1"/>
      <c r="O83" s="81"/>
      <c r="P83" s="81"/>
      <c r="Q83" s="81"/>
      <c r="R83" s="81"/>
      <c r="S83" s="81"/>
      <c r="T83" s="81"/>
      <c r="U83" s="81"/>
      <c r="V83" s="81"/>
      <c r="W83" s="81"/>
      <c r="X83" s="76"/>
      <c r="Y83" s="75"/>
      <c r="Z83" s="1"/>
      <c r="AA83" s="1"/>
      <c r="AB83" s="1"/>
      <c r="AC83" s="1"/>
      <c r="AD83" s="81"/>
      <c r="AE83" s="541">
        <f t="shared" si="69"/>
        <v>0</v>
      </c>
      <c r="AF83" s="447"/>
      <c r="AG83" s="1"/>
      <c r="AH83" s="81"/>
      <c r="AI83" s="490"/>
      <c r="AJ83" s="42"/>
      <c r="AK83" s="44"/>
      <c r="AL83" s="56"/>
    </row>
    <row r="84" spans="1:39" ht="25.5" hidden="1" customHeight="1">
      <c r="B84" s="55"/>
      <c r="C84" s="47"/>
      <c r="D84" s="735" t="s">
        <v>475</v>
      </c>
      <c r="E84" s="735"/>
      <c r="F84" s="79"/>
      <c r="G84" s="79"/>
      <c r="H84" s="79"/>
      <c r="I84" s="79"/>
      <c r="J84" s="75"/>
      <c r="K84" s="42"/>
      <c r="L84" s="42"/>
      <c r="M84" s="42"/>
      <c r="N84" s="1"/>
      <c r="O84" s="81"/>
      <c r="P84" s="81"/>
      <c r="Q84" s="81"/>
      <c r="R84" s="81"/>
      <c r="S84" s="81"/>
      <c r="T84" s="81"/>
      <c r="U84" s="81"/>
      <c r="V84" s="81"/>
      <c r="W84" s="81"/>
      <c r="X84" s="76"/>
      <c r="Y84" s="75"/>
      <c r="Z84" s="1"/>
      <c r="AA84" s="1"/>
      <c r="AB84" s="1"/>
      <c r="AC84" s="1"/>
      <c r="AD84" s="81"/>
      <c r="AE84" s="541">
        <f t="shared" si="69"/>
        <v>0</v>
      </c>
      <c r="AF84" s="447"/>
      <c r="AG84" s="1"/>
      <c r="AH84" s="81"/>
      <c r="AI84" s="490"/>
      <c r="AJ84" s="42"/>
      <c r="AK84" s="44"/>
      <c r="AL84" s="56"/>
    </row>
    <row r="85" spans="1:39" ht="25.5" hidden="1" customHeight="1">
      <c r="B85" s="55"/>
      <c r="C85" s="47"/>
      <c r="D85" s="735" t="s">
        <v>480</v>
      </c>
      <c r="E85" s="735"/>
      <c r="F85" s="79"/>
      <c r="G85" s="79"/>
      <c r="H85" s="79"/>
      <c r="I85" s="79"/>
      <c r="J85" s="75"/>
      <c r="K85" s="42"/>
      <c r="L85" s="42"/>
      <c r="M85" s="42"/>
      <c r="N85" s="1"/>
      <c r="O85" s="81"/>
      <c r="P85" s="81"/>
      <c r="Q85" s="81"/>
      <c r="R85" s="81"/>
      <c r="S85" s="81"/>
      <c r="T85" s="81"/>
      <c r="U85" s="81"/>
      <c r="V85" s="81"/>
      <c r="W85" s="81"/>
      <c r="X85" s="76"/>
      <c r="Y85" s="75"/>
      <c r="Z85" s="1"/>
      <c r="AA85" s="1"/>
      <c r="AB85" s="1"/>
      <c r="AC85" s="1"/>
      <c r="AD85" s="81"/>
      <c r="AE85" s="541">
        <f t="shared" si="69"/>
        <v>0</v>
      </c>
      <c r="AF85" s="447"/>
      <c r="AG85" s="1"/>
      <c r="AH85" s="81"/>
      <c r="AI85" s="490"/>
      <c r="AJ85" s="42"/>
      <c r="AK85" s="44"/>
      <c r="AL85" s="56"/>
    </row>
    <row r="86" spans="1:39" ht="25.5" hidden="1" customHeight="1">
      <c r="B86" s="55"/>
      <c r="C86" s="47"/>
      <c r="D86" s="735" t="s">
        <v>484</v>
      </c>
      <c r="E86" s="735"/>
      <c r="F86" s="79"/>
      <c r="G86" s="79"/>
      <c r="H86" s="79"/>
      <c r="I86" s="79"/>
      <c r="J86" s="75"/>
      <c r="K86" s="42"/>
      <c r="L86" s="42"/>
      <c r="M86" s="42"/>
      <c r="N86" s="1"/>
      <c r="O86" s="81"/>
      <c r="P86" s="81"/>
      <c r="Q86" s="81"/>
      <c r="R86" s="81"/>
      <c r="S86" s="81"/>
      <c r="T86" s="81"/>
      <c r="U86" s="81"/>
      <c r="V86" s="81"/>
      <c r="W86" s="81"/>
      <c r="X86" s="76"/>
      <c r="Y86" s="75"/>
      <c r="Z86" s="1"/>
      <c r="AA86" s="1"/>
      <c r="AB86" s="1"/>
      <c r="AC86" s="1"/>
      <c r="AD86" s="81"/>
      <c r="AE86" s="541">
        <f t="shared" si="69"/>
        <v>0</v>
      </c>
      <c r="AF86" s="447"/>
      <c r="AG86" s="1"/>
      <c r="AH86" s="81"/>
      <c r="AI86" s="490"/>
      <c r="AJ86" s="42"/>
      <c r="AK86" s="44"/>
      <c r="AL86" s="56"/>
    </row>
    <row r="87" spans="1:39" ht="25.5" hidden="1" customHeight="1">
      <c r="B87" s="55"/>
      <c r="C87" s="47"/>
      <c r="D87" s="735" t="s">
        <v>489</v>
      </c>
      <c r="E87" s="735"/>
      <c r="F87" s="79"/>
      <c r="G87" s="79"/>
      <c r="H87" s="79"/>
      <c r="I87" s="79"/>
      <c r="J87" s="75"/>
      <c r="K87" s="42"/>
      <c r="L87" s="42"/>
      <c r="M87" s="42"/>
      <c r="N87" s="1"/>
      <c r="O87" s="81"/>
      <c r="P87" s="81"/>
      <c r="Q87" s="81"/>
      <c r="R87" s="81"/>
      <c r="S87" s="81"/>
      <c r="T87" s="81"/>
      <c r="U87" s="81"/>
      <c r="V87" s="81"/>
      <c r="W87" s="81"/>
      <c r="X87" s="76"/>
      <c r="Y87" s="75"/>
      <c r="Z87" s="1"/>
      <c r="AA87" s="1"/>
      <c r="AB87" s="1"/>
      <c r="AC87" s="1"/>
      <c r="AD87" s="81"/>
      <c r="AE87" s="541">
        <f t="shared" si="69"/>
        <v>0</v>
      </c>
      <c r="AF87" s="447"/>
      <c r="AG87" s="1"/>
      <c r="AH87" s="81"/>
      <c r="AI87" s="490"/>
      <c r="AJ87" s="42"/>
      <c r="AK87" s="44"/>
      <c r="AL87" s="56"/>
    </row>
    <row r="88" spans="1:39" s="18" customFormat="1">
      <c r="A88" s="127" t="s">
        <v>29</v>
      </c>
      <c r="B88" s="92" t="s">
        <v>732</v>
      </c>
      <c r="C88" s="736" t="s">
        <v>799</v>
      </c>
      <c r="D88" s="737"/>
      <c r="E88" s="737"/>
      <c r="F88" s="93">
        <f t="shared" ref="F88:I88" si="79">F89+F90+F91+F92+F93+F94+F95+F96+F97+F98</f>
        <v>0</v>
      </c>
      <c r="G88" s="93">
        <f t="shared" ref="G88:H88" si="80">G89+G90+G91+G92+G93+G94+G95+G96+G97+G98</f>
        <v>0</v>
      </c>
      <c r="H88" s="93">
        <f t="shared" si="80"/>
        <v>0</v>
      </c>
      <c r="I88" s="93">
        <f t="shared" si="79"/>
        <v>33528946</v>
      </c>
      <c r="J88" s="94">
        <f t="shared" ref="J88:X88" si="81">J89+J90+J91+J92+J93+J94+J95+J96+J97+J98</f>
        <v>0</v>
      </c>
      <c r="K88" s="97">
        <f t="shared" si="81"/>
        <v>0</v>
      </c>
      <c r="L88" s="97">
        <f t="shared" si="81"/>
        <v>0</v>
      </c>
      <c r="M88" s="97">
        <f t="shared" si="81"/>
        <v>33528946</v>
      </c>
      <c r="N88" s="95">
        <f t="shared" si="81"/>
        <v>0</v>
      </c>
      <c r="O88" s="98">
        <f t="shared" ref="O88:U88" si="82">O89+O90+O91+O92+O93+O94+O95+O96+O97+O98</f>
        <v>0</v>
      </c>
      <c r="P88" s="98">
        <f t="shared" ref="P88:Q88" si="83">P89+P90+P91+P92+P93+P94+P95+P96+P97+P98</f>
        <v>0</v>
      </c>
      <c r="Q88" s="98">
        <f t="shared" si="83"/>
        <v>0</v>
      </c>
      <c r="R88" s="98">
        <f t="shared" si="82"/>
        <v>0</v>
      </c>
      <c r="S88" s="98">
        <f t="shared" ref="S88:T88" si="84">S89+S90+S91+S92+S93+S94+S95+S96+S97+S98</f>
        <v>0</v>
      </c>
      <c r="T88" s="98">
        <f t="shared" si="84"/>
        <v>0</v>
      </c>
      <c r="U88" s="98">
        <f t="shared" si="82"/>
        <v>0</v>
      </c>
      <c r="V88" s="98">
        <f t="shared" ref="V88:W88" si="85">V89+V90+V91+V92+V93+V94+V95+V96+V97+V98</f>
        <v>0</v>
      </c>
      <c r="W88" s="98">
        <f t="shared" si="85"/>
        <v>0</v>
      </c>
      <c r="X88" s="96">
        <f t="shared" si="81"/>
        <v>0</v>
      </c>
      <c r="Y88" s="94">
        <f t="shared" ref="Y88" si="86">Y89+Y90+Y91+Y92+Y93+Y94+Y95+Y96+Y97+Y98</f>
        <v>0</v>
      </c>
      <c r="Z88" s="95">
        <f t="shared" ref="Z88:AK88" si="87">Z89+Z90+Z91+Z92+Z93+Z94+Z95+Z96+Z97+Z98</f>
        <v>0</v>
      </c>
      <c r="AA88" s="95">
        <f t="shared" si="87"/>
        <v>0</v>
      </c>
      <c r="AB88" s="95">
        <f t="shared" si="87"/>
        <v>0</v>
      </c>
      <c r="AC88" s="95">
        <f t="shared" si="87"/>
        <v>0</v>
      </c>
      <c r="AD88" s="98">
        <f t="shared" si="87"/>
        <v>0</v>
      </c>
      <c r="AE88" s="539">
        <f t="shared" si="69"/>
        <v>0</v>
      </c>
      <c r="AF88" s="445">
        <f t="shared" si="87"/>
        <v>0</v>
      </c>
      <c r="AG88" s="95">
        <f t="shared" si="87"/>
        <v>0</v>
      </c>
      <c r="AH88" s="98">
        <f t="shared" si="87"/>
        <v>0</v>
      </c>
      <c r="AI88" s="489">
        <f t="shared" si="87"/>
        <v>33528946</v>
      </c>
      <c r="AJ88" s="97">
        <f t="shared" si="87"/>
        <v>0</v>
      </c>
      <c r="AK88" s="99">
        <f t="shared" si="87"/>
        <v>0</v>
      </c>
      <c r="AL88" s="56"/>
      <c r="AM88" s="17"/>
    </row>
    <row r="89" spans="1:39" hidden="1">
      <c r="B89" s="55"/>
      <c r="C89" s="47"/>
      <c r="D89" s="764" t="s">
        <v>454</v>
      </c>
      <c r="E89" s="764"/>
      <c r="F89" s="79"/>
      <c r="G89" s="79"/>
      <c r="H89" s="79"/>
      <c r="I89" s="79"/>
      <c r="J89" s="75"/>
      <c r="K89" s="42"/>
      <c r="L89" s="42"/>
      <c r="M89" s="42"/>
      <c r="N89" s="1"/>
      <c r="O89" s="81"/>
      <c r="P89" s="81"/>
      <c r="Q89" s="81"/>
      <c r="R89" s="81"/>
      <c r="S89" s="81"/>
      <c r="T89" s="81"/>
      <c r="U89" s="81"/>
      <c r="V89" s="81"/>
      <c r="W89" s="81"/>
      <c r="X89" s="76"/>
      <c r="Y89" s="75"/>
      <c r="Z89" s="1"/>
      <c r="AA89" s="1"/>
      <c r="AB89" s="1"/>
      <c r="AC89" s="1"/>
      <c r="AD89" s="81"/>
      <c r="AE89" s="541">
        <f t="shared" si="69"/>
        <v>0</v>
      </c>
      <c r="AF89" s="447"/>
      <c r="AG89" s="1"/>
      <c r="AH89" s="81"/>
      <c r="AI89" s="490"/>
      <c r="AJ89" s="42"/>
      <c r="AK89" s="44"/>
      <c r="AL89" s="56"/>
    </row>
    <row r="90" spans="1:39" hidden="1">
      <c r="B90" s="55"/>
      <c r="C90" s="47"/>
      <c r="D90" s="764" t="s">
        <v>458</v>
      </c>
      <c r="E90" s="764"/>
      <c r="F90" s="79"/>
      <c r="G90" s="79"/>
      <c r="H90" s="79"/>
      <c r="I90" s="79"/>
      <c r="J90" s="75"/>
      <c r="K90" s="42"/>
      <c r="L90" s="42"/>
      <c r="M90" s="42"/>
      <c r="N90" s="1"/>
      <c r="O90" s="81"/>
      <c r="P90" s="81"/>
      <c r="Q90" s="81"/>
      <c r="R90" s="81"/>
      <c r="S90" s="81"/>
      <c r="T90" s="81"/>
      <c r="U90" s="81"/>
      <c r="V90" s="81"/>
      <c r="W90" s="81"/>
      <c r="X90" s="76"/>
      <c r="Y90" s="75"/>
      <c r="Z90" s="1"/>
      <c r="AA90" s="1"/>
      <c r="AB90" s="1"/>
      <c r="AC90" s="1"/>
      <c r="AD90" s="81"/>
      <c r="AE90" s="541">
        <f t="shared" si="69"/>
        <v>0</v>
      </c>
      <c r="AF90" s="447"/>
      <c r="AG90" s="1"/>
      <c r="AH90" s="81"/>
      <c r="AI90" s="490"/>
      <c r="AJ90" s="42"/>
      <c r="AK90" s="44"/>
      <c r="AL90" s="56"/>
    </row>
    <row r="91" spans="1:39" hidden="1">
      <c r="B91" s="55"/>
      <c r="C91" s="47"/>
      <c r="D91" s="764" t="s">
        <v>462</v>
      </c>
      <c r="E91" s="764"/>
      <c r="F91" s="79"/>
      <c r="G91" s="79"/>
      <c r="H91" s="79"/>
      <c r="I91" s="79"/>
      <c r="J91" s="75"/>
      <c r="K91" s="42"/>
      <c r="L91" s="42"/>
      <c r="M91" s="42"/>
      <c r="N91" s="1"/>
      <c r="O91" s="81"/>
      <c r="P91" s="81"/>
      <c r="Q91" s="81"/>
      <c r="R91" s="81"/>
      <c r="S91" s="81"/>
      <c r="T91" s="81"/>
      <c r="U91" s="81"/>
      <c r="V91" s="81"/>
      <c r="W91" s="81"/>
      <c r="X91" s="76"/>
      <c r="Y91" s="75"/>
      <c r="Z91" s="1"/>
      <c r="AA91" s="1"/>
      <c r="AB91" s="1"/>
      <c r="AC91" s="1"/>
      <c r="AD91" s="81"/>
      <c r="AE91" s="541">
        <f t="shared" si="69"/>
        <v>0</v>
      </c>
      <c r="AF91" s="447"/>
      <c r="AG91" s="1"/>
      <c r="AH91" s="81"/>
      <c r="AI91" s="490"/>
      <c r="AJ91" s="42"/>
      <c r="AK91" s="44"/>
      <c r="AL91" s="56"/>
    </row>
    <row r="92" spans="1:39" hidden="1">
      <c r="B92" s="55"/>
      <c r="C92" s="47"/>
      <c r="D92" s="764" t="s">
        <v>800</v>
      </c>
      <c r="E92" s="764"/>
      <c r="F92" s="79"/>
      <c r="G92" s="79"/>
      <c r="H92" s="79"/>
      <c r="I92" s="79"/>
      <c r="J92" s="75"/>
      <c r="K92" s="42"/>
      <c r="L92" s="42"/>
      <c r="M92" s="42"/>
      <c r="N92" s="1"/>
      <c r="O92" s="81"/>
      <c r="P92" s="81"/>
      <c r="Q92" s="81"/>
      <c r="R92" s="81"/>
      <c r="S92" s="81"/>
      <c r="T92" s="81"/>
      <c r="U92" s="81"/>
      <c r="V92" s="81"/>
      <c r="W92" s="81"/>
      <c r="X92" s="76"/>
      <c r="Y92" s="75"/>
      <c r="Z92" s="1"/>
      <c r="AA92" s="1"/>
      <c r="AB92" s="1"/>
      <c r="AC92" s="1"/>
      <c r="AD92" s="81"/>
      <c r="AE92" s="541">
        <f t="shared" si="69"/>
        <v>0</v>
      </c>
      <c r="AF92" s="447"/>
      <c r="AG92" s="1"/>
      <c r="AH92" s="81"/>
      <c r="AI92" s="490"/>
      <c r="AJ92" s="42"/>
      <c r="AK92" s="44"/>
      <c r="AL92" s="56"/>
    </row>
    <row r="93" spans="1:39" hidden="1">
      <c r="B93" s="55"/>
      <c r="C93" s="47"/>
      <c r="D93" s="764" t="s">
        <v>398</v>
      </c>
      <c r="E93" s="764"/>
      <c r="F93" s="79"/>
      <c r="G93" s="79"/>
      <c r="H93" s="79"/>
      <c r="I93" s="79"/>
      <c r="J93" s="75"/>
      <c r="K93" s="42"/>
      <c r="L93" s="42"/>
      <c r="M93" s="42"/>
      <c r="N93" s="1"/>
      <c r="O93" s="81"/>
      <c r="P93" s="81"/>
      <c r="Q93" s="81"/>
      <c r="R93" s="81"/>
      <c r="S93" s="81"/>
      <c r="T93" s="81"/>
      <c r="U93" s="81"/>
      <c r="V93" s="81"/>
      <c r="W93" s="81"/>
      <c r="X93" s="76"/>
      <c r="Y93" s="75"/>
      <c r="Z93" s="1"/>
      <c r="AA93" s="1"/>
      <c r="AB93" s="1"/>
      <c r="AC93" s="1"/>
      <c r="AD93" s="81"/>
      <c r="AE93" s="541">
        <f t="shared" si="69"/>
        <v>0</v>
      </c>
      <c r="AF93" s="447"/>
      <c r="AG93" s="1"/>
      <c r="AH93" s="81"/>
      <c r="AI93" s="490"/>
      <c r="AJ93" s="42"/>
      <c r="AK93" s="44"/>
      <c r="AL93" s="56"/>
    </row>
    <row r="94" spans="1:39" ht="15.75" thickBot="1">
      <c r="B94" s="55"/>
      <c r="C94" s="47"/>
      <c r="D94" s="764" t="s">
        <v>471</v>
      </c>
      <c r="E94" s="764"/>
      <c r="F94" s="79"/>
      <c r="G94" s="79"/>
      <c r="H94" s="79"/>
      <c r="I94" s="79">
        <f t="shared" ref="I94" si="88">SUM(AE94:AK94)</f>
        <v>33528946</v>
      </c>
      <c r="J94" s="75"/>
      <c r="K94" s="42"/>
      <c r="L94" s="42"/>
      <c r="M94" s="42">
        <f>I94</f>
        <v>33528946</v>
      </c>
      <c r="N94" s="1"/>
      <c r="O94" s="81"/>
      <c r="P94" s="81"/>
      <c r="Q94" s="81"/>
      <c r="R94" s="81"/>
      <c r="S94" s="81"/>
      <c r="T94" s="81"/>
      <c r="U94" s="81"/>
      <c r="V94" s="81"/>
      <c r="W94" s="81"/>
      <c r="X94" s="76"/>
      <c r="Y94" s="75"/>
      <c r="Z94" s="1"/>
      <c r="AA94" s="1"/>
      <c r="AB94" s="1"/>
      <c r="AC94" s="1"/>
      <c r="AD94" s="81"/>
      <c r="AE94" s="541">
        <f t="shared" si="69"/>
        <v>0</v>
      </c>
      <c r="AF94" s="447"/>
      <c r="AG94" s="1"/>
      <c r="AH94" s="81"/>
      <c r="AI94" s="490">
        <v>33528946</v>
      </c>
      <c r="AJ94" s="42"/>
      <c r="AK94" s="44"/>
      <c r="AL94" s="56"/>
    </row>
    <row r="95" spans="1:39" ht="25.5" hidden="1" customHeight="1">
      <c r="B95" s="55"/>
      <c r="C95" s="47"/>
      <c r="D95" s="735" t="s">
        <v>476</v>
      </c>
      <c r="E95" s="735"/>
      <c r="F95" s="79"/>
      <c r="G95" s="79"/>
      <c r="H95" s="79"/>
      <c r="I95" s="79"/>
      <c r="J95" s="75"/>
      <c r="K95" s="42"/>
      <c r="L95" s="42"/>
      <c r="M95" s="42"/>
      <c r="N95" s="1"/>
      <c r="O95" s="81"/>
      <c r="P95" s="81"/>
      <c r="Q95" s="81"/>
      <c r="R95" s="81"/>
      <c r="S95" s="81"/>
      <c r="T95" s="81"/>
      <c r="U95" s="81"/>
      <c r="V95" s="81"/>
      <c r="W95" s="81"/>
      <c r="X95" s="76"/>
      <c r="Y95" s="75"/>
      <c r="Z95" s="1"/>
      <c r="AA95" s="1"/>
      <c r="AB95" s="1"/>
      <c r="AC95" s="1"/>
      <c r="AD95" s="81"/>
      <c r="AE95" s="541">
        <f t="shared" si="69"/>
        <v>0</v>
      </c>
      <c r="AF95" s="447"/>
      <c r="AG95" s="1"/>
      <c r="AH95" s="81"/>
      <c r="AI95" s="490"/>
      <c r="AJ95" s="42"/>
      <c r="AK95" s="44"/>
      <c r="AL95" s="56"/>
    </row>
    <row r="96" spans="1:39" ht="15.75" hidden="1" thickBot="1">
      <c r="B96" s="55"/>
      <c r="C96" s="47"/>
      <c r="D96" s="764" t="s">
        <v>801</v>
      </c>
      <c r="E96" s="764"/>
      <c r="F96" s="79"/>
      <c r="G96" s="79"/>
      <c r="H96" s="79"/>
      <c r="I96" s="79"/>
      <c r="J96" s="75"/>
      <c r="K96" s="42"/>
      <c r="L96" s="42"/>
      <c r="M96" s="42"/>
      <c r="N96" s="1"/>
      <c r="O96" s="81"/>
      <c r="P96" s="81"/>
      <c r="Q96" s="81"/>
      <c r="R96" s="81"/>
      <c r="S96" s="81"/>
      <c r="T96" s="81"/>
      <c r="U96" s="81"/>
      <c r="V96" s="81"/>
      <c r="W96" s="81"/>
      <c r="X96" s="76"/>
      <c r="Y96" s="75"/>
      <c r="Z96" s="1"/>
      <c r="AA96" s="1"/>
      <c r="AB96" s="1"/>
      <c r="AC96" s="1"/>
      <c r="AD96" s="81"/>
      <c r="AE96" s="541">
        <f t="shared" si="69"/>
        <v>0</v>
      </c>
      <c r="AF96" s="447"/>
      <c r="AG96" s="1"/>
      <c r="AH96" s="81"/>
      <c r="AI96" s="490"/>
      <c r="AJ96" s="42"/>
      <c r="AK96" s="44"/>
      <c r="AL96" s="56"/>
    </row>
    <row r="97" spans="1:39" ht="25.5" hidden="1" customHeight="1">
      <c r="B97" s="55"/>
      <c r="C97" s="47"/>
      <c r="D97" s="735" t="s">
        <v>485</v>
      </c>
      <c r="E97" s="735"/>
      <c r="F97" s="79"/>
      <c r="G97" s="79"/>
      <c r="H97" s="79"/>
      <c r="I97" s="79"/>
      <c r="J97" s="75"/>
      <c r="K97" s="42"/>
      <c r="L97" s="42"/>
      <c r="M97" s="42"/>
      <c r="N97" s="1"/>
      <c r="O97" s="81"/>
      <c r="P97" s="81"/>
      <c r="Q97" s="81"/>
      <c r="R97" s="81"/>
      <c r="S97" s="81"/>
      <c r="T97" s="81"/>
      <c r="U97" s="81"/>
      <c r="V97" s="81"/>
      <c r="W97" s="81"/>
      <c r="X97" s="76"/>
      <c r="Y97" s="75"/>
      <c r="Z97" s="1"/>
      <c r="AA97" s="1"/>
      <c r="AB97" s="1"/>
      <c r="AC97" s="1"/>
      <c r="AD97" s="81"/>
      <c r="AE97" s="541">
        <f t="shared" si="69"/>
        <v>0</v>
      </c>
      <c r="AF97" s="447"/>
      <c r="AG97" s="1"/>
      <c r="AH97" s="81"/>
      <c r="AI97" s="490"/>
      <c r="AJ97" s="42"/>
      <c r="AK97" s="44"/>
      <c r="AL97" s="56"/>
    </row>
    <row r="98" spans="1:39" ht="25.5" hidden="1" customHeight="1" thickBot="1">
      <c r="B98" s="57"/>
      <c r="C98" s="48"/>
      <c r="D98" s="768" t="s">
        <v>490</v>
      </c>
      <c r="E98" s="768"/>
      <c r="F98" s="79"/>
      <c r="G98" s="79"/>
      <c r="H98" s="79"/>
      <c r="I98" s="79"/>
      <c r="J98" s="75"/>
      <c r="K98" s="42"/>
      <c r="L98" s="42"/>
      <c r="M98" s="42"/>
      <c r="N98" s="1"/>
      <c r="O98" s="81"/>
      <c r="P98" s="81"/>
      <c r="Q98" s="81"/>
      <c r="R98" s="81"/>
      <c r="S98" s="81"/>
      <c r="T98" s="81"/>
      <c r="U98" s="81"/>
      <c r="V98" s="81"/>
      <c r="W98" s="81"/>
      <c r="X98" s="76"/>
      <c r="Y98" s="75"/>
      <c r="Z98" s="1"/>
      <c r="AA98" s="1"/>
      <c r="AB98" s="1"/>
      <c r="AC98" s="1"/>
      <c r="AD98" s="81"/>
      <c r="AE98" s="541">
        <f t="shared" si="69"/>
        <v>0</v>
      </c>
      <c r="AF98" s="447"/>
      <c r="AG98" s="1"/>
      <c r="AH98" s="81"/>
      <c r="AI98" s="490"/>
      <c r="AJ98" s="42"/>
      <c r="AK98" s="44"/>
      <c r="AL98" s="56"/>
    </row>
    <row r="99" spans="1:39" ht="15.75" thickBot="1">
      <c r="B99" s="100" t="s">
        <v>30</v>
      </c>
      <c r="C99" s="747" t="s">
        <v>31</v>
      </c>
      <c r="D99" s="771"/>
      <c r="E99" s="771"/>
      <c r="F99" s="85">
        <f t="shared" ref="F99:I99" si="89">F100+F103+F104+F105+F110+F121</f>
        <v>46292757</v>
      </c>
      <c r="G99" s="85">
        <f t="shared" ref="G99:H99" si="90">G100+G103+G104+G105+G110+G121</f>
        <v>46296537</v>
      </c>
      <c r="H99" s="85">
        <f t="shared" si="90"/>
        <v>46544185</v>
      </c>
      <c r="I99" s="85">
        <f t="shared" si="89"/>
        <v>69925795</v>
      </c>
      <c r="J99" s="86">
        <f t="shared" ref="J99:X99" si="91">J100+J103+J104+J105+J110+J121</f>
        <v>0</v>
      </c>
      <c r="K99" s="89">
        <f t="shared" si="91"/>
        <v>0</v>
      </c>
      <c r="L99" s="89">
        <f t="shared" si="91"/>
        <v>0</v>
      </c>
      <c r="M99" s="89">
        <f t="shared" si="91"/>
        <v>0</v>
      </c>
      <c r="N99" s="87">
        <f t="shared" si="91"/>
        <v>0</v>
      </c>
      <c r="O99" s="90">
        <f t="shared" ref="O99:U99" si="92">O100+O103+O104+O105+O110+O121</f>
        <v>0</v>
      </c>
      <c r="P99" s="90">
        <f t="shared" ref="P99:Q99" si="93">P100+P103+P104+P105+P110+P121</f>
        <v>0</v>
      </c>
      <c r="Q99" s="90">
        <f t="shared" si="93"/>
        <v>0</v>
      </c>
      <c r="R99" s="90">
        <f t="shared" si="92"/>
        <v>0</v>
      </c>
      <c r="S99" s="90">
        <f t="shared" ref="S99:T99" si="94">S100+S103+S104+S105+S110+S121</f>
        <v>0</v>
      </c>
      <c r="T99" s="90">
        <f t="shared" si="94"/>
        <v>0</v>
      </c>
      <c r="U99" s="90">
        <f t="shared" si="92"/>
        <v>0</v>
      </c>
      <c r="V99" s="90">
        <f t="shared" ref="V99:W99" si="95">V100+V103+V104+V105+V110+V121</f>
        <v>0</v>
      </c>
      <c r="W99" s="90">
        <f t="shared" si="95"/>
        <v>0</v>
      </c>
      <c r="X99" s="88">
        <f t="shared" si="91"/>
        <v>69925795</v>
      </c>
      <c r="Y99" s="86">
        <f>Y100+Y103+Y104+Y105+Y110+Y121</f>
        <v>649665</v>
      </c>
      <c r="Z99" s="87">
        <f t="shared" ref="Z99:AK99" si="96">Z100+Z103+Z104+Z105+Z110+Z121</f>
        <v>832421</v>
      </c>
      <c r="AA99" s="87">
        <f t="shared" si="96"/>
        <v>15032434</v>
      </c>
      <c r="AB99" s="87">
        <f t="shared" si="96"/>
        <v>906891</v>
      </c>
      <c r="AC99" s="87">
        <f t="shared" si="96"/>
        <v>982761</v>
      </c>
      <c r="AD99" s="90">
        <f t="shared" si="96"/>
        <v>3544055</v>
      </c>
      <c r="AE99" s="536">
        <f t="shared" si="69"/>
        <v>21948227</v>
      </c>
      <c r="AF99" s="442">
        <f t="shared" si="96"/>
        <v>756063</v>
      </c>
      <c r="AG99" s="87">
        <f t="shared" si="96"/>
        <v>3707424</v>
      </c>
      <c r="AH99" s="90">
        <f t="shared" si="96"/>
        <v>18030935</v>
      </c>
      <c r="AI99" s="486">
        <f t="shared" si="96"/>
        <v>5592656</v>
      </c>
      <c r="AJ99" s="89">
        <f t="shared" si="96"/>
        <v>5592656</v>
      </c>
      <c r="AK99" s="91">
        <f t="shared" si="96"/>
        <v>14297834</v>
      </c>
      <c r="AL99" s="56"/>
    </row>
    <row r="100" spans="1:39" s="18" customFormat="1">
      <c r="A100" s="127"/>
      <c r="B100" s="116" t="s">
        <v>733</v>
      </c>
      <c r="C100" s="748" t="s">
        <v>32</v>
      </c>
      <c r="D100" s="749"/>
      <c r="E100" s="749"/>
      <c r="F100" s="117">
        <f t="shared" ref="F100:I100" si="97">F101+F102</f>
        <v>0</v>
      </c>
      <c r="G100" s="117">
        <f t="shared" ref="G100:H100" si="98">G101+G102</f>
        <v>3780</v>
      </c>
      <c r="H100" s="117">
        <f t="shared" si="98"/>
        <v>3780</v>
      </c>
      <c r="I100" s="117">
        <f t="shared" si="97"/>
        <v>3780</v>
      </c>
      <c r="J100" s="118">
        <f t="shared" ref="J100:X100" si="99">J101+J102</f>
        <v>0</v>
      </c>
      <c r="K100" s="121">
        <f t="shared" si="99"/>
        <v>0</v>
      </c>
      <c r="L100" s="121">
        <f t="shared" si="99"/>
        <v>0</v>
      </c>
      <c r="M100" s="121">
        <f t="shared" si="99"/>
        <v>0</v>
      </c>
      <c r="N100" s="119">
        <f t="shared" si="99"/>
        <v>0</v>
      </c>
      <c r="O100" s="122">
        <f t="shared" ref="O100:U100" si="100">O101+O102</f>
        <v>0</v>
      </c>
      <c r="P100" s="122">
        <f t="shared" ref="P100:Q100" si="101">P101+P102</f>
        <v>0</v>
      </c>
      <c r="Q100" s="122">
        <f t="shared" si="101"/>
        <v>0</v>
      </c>
      <c r="R100" s="122">
        <f t="shared" si="100"/>
        <v>0</v>
      </c>
      <c r="S100" s="122">
        <f t="shared" ref="S100:T100" si="102">S101+S102</f>
        <v>0</v>
      </c>
      <c r="T100" s="122">
        <f t="shared" si="102"/>
        <v>0</v>
      </c>
      <c r="U100" s="122">
        <f t="shared" si="100"/>
        <v>0</v>
      </c>
      <c r="V100" s="122">
        <f t="shared" ref="V100:W100" si="103">V101+V102</f>
        <v>0</v>
      </c>
      <c r="W100" s="122">
        <f t="shared" si="103"/>
        <v>0</v>
      </c>
      <c r="X100" s="120">
        <f t="shared" si="99"/>
        <v>3780</v>
      </c>
      <c r="Y100" s="118">
        <f>Y101+Y102</f>
        <v>3780</v>
      </c>
      <c r="Z100" s="119">
        <f t="shared" ref="Z100:AK100" si="104">Z101+Z102</f>
        <v>0</v>
      </c>
      <c r="AA100" s="119">
        <f t="shared" si="104"/>
        <v>0</v>
      </c>
      <c r="AB100" s="119">
        <f t="shared" si="104"/>
        <v>0</v>
      </c>
      <c r="AC100" s="119">
        <f t="shared" si="104"/>
        <v>0</v>
      </c>
      <c r="AD100" s="122">
        <f t="shared" si="104"/>
        <v>0</v>
      </c>
      <c r="AE100" s="537">
        <f t="shared" si="69"/>
        <v>3780</v>
      </c>
      <c r="AF100" s="443">
        <f t="shared" si="104"/>
        <v>0</v>
      </c>
      <c r="AG100" s="119">
        <f t="shared" si="104"/>
        <v>0</v>
      </c>
      <c r="AH100" s="122">
        <f t="shared" si="104"/>
        <v>0</v>
      </c>
      <c r="AI100" s="487">
        <f t="shared" si="104"/>
        <v>0</v>
      </c>
      <c r="AJ100" s="121">
        <f t="shared" si="104"/>
        <v>0</v>
      </c>
      <c r="AK100" s="123">
        <f t="shared" si="104"/>
        <v>0</v>
      </c>
      <c r="AL100" s="56"/>
      <c r="AM100" s="17"/>
    </row>
    <row r="101" spans="1:39" s="41" customFormat="1">
      <c r="A101" s="127" t="s">
        <v>33</v>
      </c>
      <c r="B101" s="53" t="s">
        <v>734</v>
      </c>
      <c r="C101" s="176" t="s">
        <v>315</v>
      </c>
      <c r="D101" s="234"/>
      <c r="E101" s="259"/>
      <c r="F101" s="80">
        <v>0</v>
      </c>
      <c r="G101" s="80">
        <v>3780</v>
      </c>
      <c r="H101" s="80">
        <v>3780</v>
      </c>
      <c r="I101" s="80">
        <f>SUM(AE101:AK101)</f>
        <v>3780</v>
      </c>
      <c r="J101" s="77"/>
      <c r="K101" s="43"/>
      <c r="L101" s="43"/>
      <c r="M101" s="43"/>
      <c r="N101" s="13"/>
      <c r="O101" s="82"/>
      <c r="P101" s="82"/>
      <c r="Q101" s="82"/>
      <c r="R101" s="82"/>
      <c r="S101" s="82"/>
      <c r="T101" s="82"/>
      <c r="U101" s="82"/>
      <c r="V101" s="82"/>
      <c r="W101" s="82"/>
      <c r="X101" s="78">
        <f>I101</f>
        <v>3780</v>
      </c>
      <c r="Y101" s="77">
        <v>3780</v>
      </c>
      <c r="Z101" s="13"/>
      <c r="AA101" s="13"/>
      <c r="AB101" s="13"/>
      <c r="AC101" s="13"/>
      <c r="AD101" s="82"/>
      <c r="AE101" s="540">
        <f t="shared" si="69"/>
        <v>3780</v>
      </c>
      <c r="AF101" s="446"/>
      <c r="AG101" s="13"/>
      <c r="AH101" s="82"/>
      <c r="AI101" s="488"/>
      <c r="AJ101" s="43"/>
      <c r="AK101" s="45"/>
      <c r="AL101" s="56"/>
      <c r="AM101" s="17"/>
    </row>
    <row r="102" spans="1:39" s="41" customFormat="1" hidden="1">
      <c r="A102" s="127" t="s">
        <v>905</v>
      </c>
      <c r="B102" s="53" t="s">
        <v>906</v>
      </c>
      <c r="C102" s="176" t="s">
        <v>907</v>
      </c>
      <c r="D102" s="234"/>
      <c r="E102" s="259"/>
      <c r="F102" s="80"/>
      <c r="G102" s="80"/>
      <c r="H102" s="80"/>
      <c r="I102" s="80"/>
      <c r="J102" s="77"/>
      <c r="K102" s="43"/>
      <c r="L102" s="43"/>
      <c r="M102" s="43"/>
      <c r="N102" s="13"/>
      <c r="O102" s="82"/>
      <c r="P102" s="82"/>
      <c r="Q102" s="82"/>
      <c r="R102" s="82"/>
      <c r="S102" s="82"/>
      <c r="T102" s="82"/>
      <c r="U102" s="82"/>
      <c r="V102" s="82"/>
      <c r="W102" s="82"/>
      <c r="X102" s="78">
        <f>I102</f>
        <v>0</v>
      </c>
      <c r="Y102" s="77"/>
      <c r="Z102" s="13"/>
      <c r="AA102" s="13"/>
      <c r="AB102" s="13"/>
      <c r="AC102" s="13"/>
      <c r="AD102" s="82"/>
      <c r="AE102" s="540">
        <f t="shared" si="69"/>
        <v>0</v>
      </c>
      <c r="AF102" s="446"/>
      <c r="AG102" s="13"/>
      <c r="AH102" s="82"/>
      <c r="AI102" s="488"/>
      <c r="AJ102" s="43"/>
      <c r="AK102" s="45"/>
      <c r="AL102" s="56"/>
      <c r="AM102" s="17"/>
    </row>
    <row r="103" spans="1:39" s="18" customFormat="1" hidden="1">
      <c r="A103" s="127" t="s">
        <v>908</v>
      </c>
      <c r="B103" s="92" t="s">
        <v>910</v>
      </c>
      <c r="C103" s="769" t="s">
        <v>912</v>
      </c>
      <c r="D103" s="770"/>
      <c r="E103" s="770"/>
      <c r="F103" s="93"/>
      <c r="G103" s="93"/>
      <c r="H103" s="93"/>
      <c r="I103" s="93"/>
      <c r="J103" s="94"/>
      <c r="K103" s="97"/>
      <c r="L103" s="97"/>
      <c r="M103" s="97"/>
      <c r="N103" s="95"/>
      <c r="O103" s="98"/>
      <c r="P103" s="98"/>
      <c r="Q103" s="98"/>
      <c r="R103" s="98"/>
      <c r="S103" s="98"/>
      <c r="T103" s="98"/>
      <c r="U103" s="98"/>
      <c r="V103" s="98"/>
      <c r="W103" s="98"/>
      <c r="X103" s="96">
        <f>I103</f>
        <v>0</v>
      </c>
      <c r="Y103" s="94"/>
      <c r="Z103" s="95"/>
      <c r="AA103" s="95"/>
      <c r="AB103" s="95"/>
      <c r="AC103" s="95"/>
      <c r="AD103" s="98"/>
      <c r="AE103" s="539">
        <f t="shared" si="69"/>
        <v>0</v>
      </c>
      <c r="AF103" s="445"/>
      <c r="AG103" s="95"/>
      <c r="AH103" s="98"/>
      <c r="AI103" s="489"/>
      <c r="AJ103" s="97"/>
      <c r="AK103" s="99"/>
      <c r="AL103" s="56"/>
      <c r="AM103" s="17"/>
    </row>
    <row r="104" spans="1:39" s="18" customFormat="1" hidden="1">
      <c r="A104" s="127" t="s">
        <v>909</v>
      </c>
      <c r="B104" s="92" t="s">
        <v>911</v>
      </c>
      <c r="C104" s="769" t="s">
        <v>913</v>
      </c>
      <c r="D104" s="770"/>
      <c r="E104" s="770"/>
      <c r="F104" s="93"/>
      <c r="G104" s="93"/>
      <c r="H104" s="93"/>
      <c r="I104" s="93"/>
      <c r="J104" s="94"/>
      <c r="K104" s="97"/>
      <c r="L104" s="97"/>
      <c r="M104" s="97"/>
      <c r="N104" s="95"/>
      <c r="O104" s="98"/>
      <c r="P104" s="98"/>
      <c r="Q104" s="98"/>
      <c r="R104" s="98"/>
      <c r="S104" s="98"/>
      <c r="T104" s="98"/>
      <c r="U104" s="98"/>
      <c r="V104" s="98"/>
      <c r="W104" s="98"/>
      <c r="X104" s="96">
        <f>I104</f>
        <v>0</v>
      </c>
      <c r="Y104" s="94"/>
      <c r="Z104" s="95"/>
      <c r="AA104" s="95"/>
      <c r="AB104" s="95"/>
      <c r="AC104" s="95"/>
      <c r="AD104" s="98"/>
      <c r="AE104" s="539">
        <f t="shared" si="69"/>
        <v>0</v>
      </c>
      <c r="AF104" s="445"/>
      <c r="AG104" s="95"/>
      <c r="AH104" s="98"/>
      <c r="AI104" s="489"/>
      <c r="AJ104" s="97"/>
      <c r="AK104" s="99"/>
      <c r="AL104" s="56"/>
      <c r="AM104" s="17"/>
    </row>
    <row r="105" spans="1:39" s="18" customFormat="1">
      <c r="A105" s="127" t="s">
        <v>34</v>
      </c>
      <c r="B105" s="92" t="s">
        <v>735</v>
      </c>
      <c r="C105" s="769" t="s">
        <v>35</v>
      </c>
      <c r="D105" s="770"/>
      <c r="E105" s="770"/>
      <c r="F105" s="93">
        <f t="shared" ref="F105:I105" si="105">F106+F107+F108+F109</f>
        <v>15809325</v>
      </c>
      <c r="G105" s="93">
        <f t="shared" ref="G105:H105" si="106">G106+G107+G108+G109</f>
        <v>15809325</v>
      </c>
      <c r="H105" s="93">
        <f t="shared" si="106"/>
        <v>15809325</v>
      </c>
      <c r="I105" s="93">
        <f t="shared" si="105"/>
        <v>29562196</v>
      </c>
      <c r="J105" s="94">
        <f t="shared" ref="J105:X105" si="107">J106+J107+J108+J109</f>
        <v>0</v>
      </c>
      <c r="K105" s="97">
        <f t="shared" si="107"/>
        <v>0</v>
      </c>
      <c r="L105" s="97">
        <f t="shared" si="107"/>
        <v>0</v>
      </c>
      <c r="M105" s="97">
        <f t="shared" si="107"/>
        <v>0</v>
      </c>
      <c r="N105" s="95">
        <f t="shared" si="107"/>
        <v>0</v>
      </c>
      <c r="O105" s="98">
        <f t="shared" ref="O105:U105" si="108">O106+O107+O108+O109</f>
        <v>0</v>
      </c>
      <c r="P105" s="98">
        <f t="shared" ref="P105:Q105" si="109">P106+P107+P108+P109</f>
        <v>0</v>
      </c>
      <c r="Q105" s="98">
        <f t="shared" si="109"/>
        <v>0</v>
      </c>
      <c r="R105" s="98">
        <f t="shared" si="108"/>
        <v>0</v>
      </c>
      <c r="S105" s="98">
        <f t="shared" ref="S105:T105" si="110">S106+S107+S108+S109</f>
        <v>0</v>
      </c>
      <c r="T105" s="98">
        <f t="shared" si="110"/>
        <v>0</v>
      </c>
      <c r="U105" s="98">
        <f t="shared" si="108"/>
        <v>0</v>
      </c>
      <c r="V105" s="98">
        <f t="shared" ref="V105:W105" si="111">V106+V107+V108+V109</f>
        <v>0</v>
      </c>
      <c r="W105" s="98">
        <f t="shared" si="111"/>
        <v>0</v>
      </c>
      <c r="X105" s="96">
        <f t="shared" si="107"/>
        <v>29562196</v>
      </c>
      <c r="Y105" s="94">
        <f>Y106+Y107+Y108+Y109</f>
        <v>205414</v>
      </c>
      <c r="Z105" s="95">
        <f t="shared" ref="Z105:AK105" si="112">Z106+Z107+Z108+Z109</f>
        <v>769907</v>
      </c>
      <c r="AA105" s="95">
        <f>AA106+AA107+AA108+AA109</f>
        <v>4632301</v>
      </c>
      <c r="AB105" s="95">
        <f>AB106+AB107+AB108+AB109</f>
        <v>275959</v>
      </c>
      <c r="AC105" s="95">
        <f t="shared" si="112"/>
        <v>70076</v>
      </c>
      <c r="AD105" s="98">
        <f t="shared" si="112"/>
        <v>2000792</v>
      </c>
      <c r="AE105" s="539">
        <f t="shared" si="69"/>
        <v>7954449</v>
      </c>
      <c r="AF105" s="445">
        <f t="shared" si="112"/>
        <v>141555</v>
      </c>
      <c r="AG105" s="95">
        <f t="shared" si="112"/>
        <v>2525650</v>
      </c>
      <c r="AH105" s="98">
        <f t="shared" si="112"/>
        <v>5993177</v>
      </c>
      <c r="AI105" s="489">
        <f t="shared" si="112"/>
        <v>4226181</v>
      </c>
      <c r="AJ105" s="97">
        <f t="shared" si="112"/>
        <v>4226181</v>
      </c>
      <c r="AK105" s="99">
        <f t="shared" si="112"/>
        <v>4495003</v>
      </c>
      <c r="AL105" s="56"/>
      <c r="AM105" s="17"/>
    </row>
    <row r="106" spans="1:39">
      <c r="B106" s="55"/>
      <c r="C106" s="2"/>
      <c r="D106" s="764" t="s">
        <v>316</v>
      </c>
      <c r="E106" s="764"/>
      <c r="F106" s="79">
        <v>2930111</v>
      </c>
      <c r="G106" s="79">
        <v>2930111</v>
      </c>
      <c r="H106" s="79">
        <v>2930111</v>
      </c>
      <c r="I106" s="79">
        <f t="shared" ref="I106:I109" si="113">SUM(AE106:AK106)</f>
        <v>3363340</v>
      </c>
      <c r="J106" s="75"/>
      <c r="K106" s="42"/>
      <c r="L106" s="42"/>
      <c r="M106" s="42"/>
      <c r="N106" s="1"/>
      <c r="O106" s="81"/>
      <c r="P106" s="81"/>
      <c r="Q106" s="81"/>
      <c r="R106" s="81"/>
      <c r="S106" s="81"/>
      <c r="T106" s="81"/>
      <c r="U106" s="81"/>
      <c r="V106" s="81"/>
      <c r="W106" s="81"/>
      <c r="X106" s="76">
        <f>I106</f>
        <v>3363340</v>
      </c>
      <c r="Y106" s="75">
        <v>2300</v>
      </c>
      <c r="Z106" s="1">
        <v>226636</v>
      </c>
      <c r="AA106" s="1">
        <v>1368351</v>
      </c>
      <c r="AB106" s="1">
        <v>15749</v>
      </c>
      <c r="AC106" s="1">
        <v>7403</v>
      </c>
      <c r="AD106" s="81">
        <v>41683</v>
      </c>
      <c r="AE106" s="541">
        <f t="shared" si="69"/>
        <v>1662122</v>
      </c>
      <c r="AF106" s="447">
        <v>6300</v>
      </c>
      <c r="AG106" s="1">
        <v>289256</v>
      </c>
      <c r="AH106" s="81">
        <v>1136840</v>
      </c>
      <c r="AI106" s="490"/>
      <c r="AJ106" s="42"/>
      <c r="AK106" s="44">
        <v>268822</v>
      </c>
      <c r="AL106" s="56"/>
    </row>
    <row r="107" spans="1:39" hidden="1">
      <c r="B107" s="55"/>
      <c r="C107" s="2"/>
      <c r="D107" s="764" t="s">
        <v>317</v>
      </c>
      <c r="E107" s="764"/>
      <c r="F107" s="79">
        <v>0</v>
      </c>
      <c r="G107" s="79">
        <v>0</v>
      </c>
      <c r="H107" s="79">
        <v>0</v>
      </c>
      <c r="I107" s="79">
        <f t="shared" si="113"/>
        <v>0</v>
      </c>
      <c r="J107" s="75"/>
      <c r="K107" s="42"/>
      <c r="L107" s="42"/>
      <c r="M107" s="42"/>
      <c r="N107" s="1"/>
      <c r="O107" s="81"/>
      <c r="P107" s="81"/>
      <c r="Q107" s="81"/>
      <c r="R107" s="81"/>
      <c r="S107" s="81"/>
      <c r="T107" s="81"/>
      <c r="U107" s="81"/>
      <c r="V107" s="81"/>
      <c r="W107" s="81"/>
      <c r="X107" s="76">
        <f>I107</f>
        <v>0</v>
      </c>
      <c r="Y107" s="75"/>
      <c r="Z107" s="1"/>
      <c r="AA107" s="1"/>
      <c r="AB107" s="1"/>
      <c r="AC107" s="1"/>
      <c r="AD107" s="81"/>
      <c r="AE107" s="541">
        <f t="shared" si="69"/>
        <v>0</v>
      </c>
      <c r="AF107" s="447"/>
      <c r="AG107" s="1"/>
      <c r="AH107" s="81"/>
      <c r="AI107" s="490"/>
      <c r="AJ107" s="42"/>
      <c r="AK107" s="44"/>
      <c r="AL107" s="56"/>
    </row>
    <row r="108" spans="1:39" hidden="1">
      <c r="B108" s="55"/>
      <c r="C108" s="2"/>
      <c r="D108" s="764" t="s">
        <v>318</v>
      </c>
      <c r="E108" s="764"/>
      <c r="F108" s="79">
        <v>0</v>
      </c>
      <c r="G108" s="79">
        <v>0</v>
      </c>
      <c r="H108" s="79">
        <v>0</v>
      </c>
      <c r="I108" s="79">
        <f t="shared" si="113"/>
        <v>0</v>
      </c>
      <c r="J108" s="75"/>
      <c r="K108" s="42"/>
      <c r="L108" s="42"/>
      <c r="M108" s="42"/>
      <c r="N108" s="1"/>
      <c r="O108" s="81"/>
      <c r="P108" s="81"/>
      <c r="Q108" s="81"/>
      <c r="R108" s="81"/>
      <c r="S108" s="81"/>
      <c r="T108" s="81"/>
      <c r="U108" s="81"/>
      <c r="V108" s="81"/>
      <c r="W108" s="81"/>
      <c r="X108" s="76">
        <f>I108</f>
        <v>0</v>
      </c>
      <c r="Y108" s="75"/>
      <c r="Z108" s="1"/>
      <c r="AA108" s="1"/>
      <c r="AB108" s="1"/>
      <c r="AC108" s="1"/>
      <c r="AD108" s="81"/>
      <c r="AE108" s="541">
        <f t="shared" si="69"/>
        <v>0</v>
      </c>
      <c r="AF108" s="447"/>
      <c r="AG108" s="1"/>
      <c r="AH108" s="81"/>
      <c r="AI108" s="490"/>
      <c r="AJ108" s="42"/>
      <c r="AK108" s="44"/>
      <c r="AL108" s="56"/>
    </row>
    <row r="109" spans="1:39">
      <c r="B109" s="55"/>
      <c r="C109" s="2"/>
      <c r="D109" s="764" t="s">
        <v>319</v>
      </c>
      <c r="E109" s="764"/>
      <c r="F109" s="79">
        <v>12879214</v>
      </c>
      <c r="G109" s="79">
        <v>12879214</v>
      </c>
      <c r="H109" s="79">
        <v>12879214</v>
      </c>
      <c r="I109" s="79">
        <f t="shared" si="113"/>
        <v>26198856</v>
      </c>
      <c r="J109" s="75"/>
      <c r="K109" s="42"/>
      <c r="L109" s="42"/>
      <c r="M109" s="42"/>
      <c r="N109" s="1"/>
      <c r="O109" s="81"/>
      <c r="P109" s="81"/>
      <c r="Q109" s="81"/>
      <c r="R109" s="81"/>
      <c r="S109" s="81"/>
      <c r="T109" s="81"/>
      <c r="U109" s="81"/>
      <c r="V109" s="81"/>
      <c r="W109" s="81"/>
      <c r="X109" s="76">
        <f>I109</f>
        <v>26198856</v>
      </c>
      <c r="Y109" s="75">
        <v>203114</v>
      </c>
      <c r="Z109" s="1">
        <v>543271</v>
      </c>
      <c r="AA109" s="1">
        <v>3263950</v>
      </c>
      <c r="AB109" s="1">
        <v>260210</v>
      </c>
      <c r="AC109" s="1">
        <v>62673</v>
      </c>
      <c r="AD109" s="81">
        <v>1959109</v>
      </c>
      <c r="AE109" s="541">
        <f t="shared" si="69"/>
        <v>6292327</v>
      </c>
      <c r="AF109" s="447">
        <v>135255</v>
      </c>
      <c r="AG109" s="1">
        <v>2236394</v>
      </c>
      <c r="AH109" s="81">
        <v>4856337</v>
      </c>
      <c r="AI109" s="490">
        <v>4226181</v>
      </c>
      <c r="AJ109" s="42">
        <v>4226181</v>
      </c>
      <c r="AK109" s="44">
        <v>4226181</v>
      </c>
      <c r="AL109" s="56"/>
    </row>
    <row r="110" spans="1:39" s="18" customFormat="1">
      <c r="A110" s="127"/>
      <c r="B110" s="92" t="s">
        <v>736</v>
      </c>
      <c r="C110" s="769" t="s">
        <v>37</v>
      </c>
      <c r="D110" s="770"/>
      <c r="E110" s="770"/>
      <c r="F110" s="93">
        <f t="shared" ref="F110:I110" si="114">F111+F114+F115+F116+F117</f>
        <v>30371409</v>
      </c>
      <c r="G110" s="93">
        <f t="shared" ref="G110:H110" si="115">G111+G114+G115+G116+G117</f>
        <v>30371409</v>
      </c>
      <c r="H110" s="93">
        <f t="shared" si="115"/>
        <v>30371409</v>
      </c>
      <c r="I110" s="93">
        <f t="shared" si="114"/>
        <v>36773282</v>
      </c>
      <c r="J110" s="94">
        <f t="shared" ref="J110:X110" si="116">J111+J114+J115+J116+J117</f>
        <v>0</v>
      </c>
      <c r="K110" s="97">
        <f t="shared" si="116"/>
        <v>0</v>
      </c>
      <c r="L110" s="97">
        <f t="shared" si="116"/>
        <v>0</v>
      </c>
      <c r="M110" s="97">
        <f t="shared" si="116"/>
        <v>0</v>
      </c>
      <c r="N110" s="95">
        <f t="shared" si="116"/>
        <v>0</v>
      </c>
      <c r="O110" s="98">
        <f t="shared" ref="O110:U110" si="117">O111+O114+O115+O116+O117</f>
        <v>0</v>
      </c>
      <c r="P110" s="98">
        <f t="shared" ref="P110:Q110" si="118">P111+P114+P115+P116+P117</f>
        <v>0</v>
      </c>
      <c r="Q110" s="98">
        <f t="shared" si="118"/>
        <v>0</v>
      </c>
      <c r="R110" s="98">
        <f t="shared" si="117"/>
        <v>0</v>
      </c>
      <c r="S110" s="98">
        <f t="shared" ref="S110:T110" si="119">S111+S114+S115+S116+S117</f>
        <v>0</v>
      </c>
      <c r="T110" s="98">
        <f t="shared" si="119"/>
        <v>0</v>
      </c>
      <c r="U110" s="98">
        <f t="shared" si="117"/>
        <v>0</v>
      </c>
      <c r="V110" s="98">
        <f t="shared" ref="V110:W110" si="120">V111+V114+V115+V116+V117</f>
        <v>0</v>
      </c>
      <c r="W110" s="98">
        <f t="shared" si="120"/>
        <v>0</v>
      </c>
      <c r="X110" s="96">
        <f t="shared" si="116"/>
        <v>36773282</v>
      </c>
      <c r="Y110" s="94">
        <f>Y111+Y114+Y115+Y116+Y117</f>
        <v>438200</v>
      </c>
      <c r="Z110" s="95">
        <f t="shared" ref="Z110:AK110" si="121">Z111+Z114+Z115+Z116+Z117</f>
        <v>52394</v>
      </c>
      <c r="AA110" s="95">
        <f t="shared" si="121"/>
        <v>10337488</v>
      </c>
      <c r="AB110" s="95">
        <f t="shared" si="121"/>
        <v>607519</v>
      </c>
      <c r="AC110" s="95">
        <f t="shared" si="121"/>
        <v>916335</v>
      </c>
      <c r="AD110" s="98">
        <f t="shared" si="121"/>
        <v>1308744</v>
      </c>
      <c r="AE110" s="539">
        <f t="shared" si="69"/>
        <v>13660680</v>
      </c>
      <c r="AF110" s="445">
        <f t="shared" si="121"/>
        <v>611597</v>
      </c>
      <c r="AG110" s="95">
        <f t="shared" si="121"/>
        <v>1075139</v>
      </c>
      <c r="AH110" s="98">
        <f t="shared" si="121"/>
        <v>11998462</v>
      </c>
      <c r="AI110" s="489">
        <f t="shared" si="121"/>
        <v>339497</v>
      </c>
      <c r="AJ110" s="97">
        <f t="shared" si="121"/>
        <v>339497</v>
      </c>
      <c r="AK110" s="99">
        <f t="shared" si="121"/>
        <v>8748410</v>
      </c>
      <c r="AL110" s="56"/>
      <c r="AM110" s="17"/>
    </row>
    <row r="111" spans="1:39" s="41" customFormat="1">
      <c r="A111" s="127" t="s">
        <v>36</v>
      </c>
      <c r="B111" s="53" t="s">
        <v>914</v>
      </c>
      <c r="C111" s="176" t="s">
        <v>915</v>
      </c>
      <c r="D111" s="234"/>
      <c r="E111" s="259"/>
      <c r="F111" s="80">
        <f t="shared" ref="F111:I111" si="122">F112+F113</f>
        <v>25157297</v>
      </c>
      <c r="G111" s="80">
        <f t="shared" ref="G111:H111" si="123">G112+G113</f>
        <v>25157297</v>
      </c>
      <c r="H111" s="80">
        <f t="shared" si="123"/>
        <v>25157297</v>
      </c>
      <c r="I111" s="80">
        <f t="shared" si="122"/>
        <v>30662062</v>
      </c>
      <c r="J111" s="77">
        <f t="shared" ref="J111:X111" si="124">J112+J113</f>
        <v>0</v>
      </c>
      <c r="K111" s="43">
        <f t="shared" si="124"/>
        <v>0</v>
      </c>
      <c r="L111" s="43">
        <f t="shared" si="124"/>
        <v>0</v>
      </c>
      <c r="M111" s="43">
        <f t="shared" si="124"/>
        <v>0</v>
      </c>
      <c r="N111" s="13">
        <f t="shared" si="124"/>
        <v>0</v>
      </c>
      <c r="O111" s="82">
        <f t="shared" ref="O111:U111" si="125">O112+O113</f>
        <v>0</v>
      </c>
      <c r="P111" s="82">
        <f t="shared" ref="P111:Q111" si="126">P112+P113</f>
        <v>0</v>
      </c>
      <c r="Q111" s="82">
        <f t="shared" si="126"/>
        <v>0</v>
      </c>
      <c r="R111" s="82">
        <f t="shared" si="125"/>
        <v>0</v>
      </c>
      <c r="S111" s="82">
        <f t="shared" ref="S111:T111" si="127">S112+S113</f>
        <v>0</v>
      </c>
      <c r="T111" s="82">
        <f t="shared" si="127"/>
        <v>0</v>
      </c>
      <c r="U111" s="82">
        <f t="shared" si="125"/>
        <v>0</v>
      </c>
      <c r="V111" s="82">
        <f t="shared" ref="V111:W111" si="128">V112+V113</f>
        <v>0</v>
      </c>
      <c r="W111" s="82">
        <f t="shared" si="128"/>
        <v>0</v>
      </c>
      <c r="X111" s="78">
        <f t="shared" si="124"/>
        <v>30662062</v>
      </c>
      <c r="Y111" s="77">
        <f>Y112+Y113</f>
        <v>438200</v>
      </c>
      <c r="Z111" s="13">
        <f t="shared" ref="Z111:AK111" si="129">Z112+Z113</f>
        <v>17250</v>
      </c>
      <c r="AA111" s="13">
        <f t="shared" si="129"/>
        <v>7987550</v>
      </c>
      <c r="AB111" s="13">
        <f t="shared" si="129"/>
        <v>515473</v>
      </c>
      <c r="AC111" s="13">
        <f t="shared" si="129"/>
        <v>804906</v>
      </c>
      <c r="AD111" s="82">
        <f t="shared" si="129"/>
        <v>1165859</v>
      </c>
      <c r="AE111" s="540">
        <f t="shared" si="69"/>
        <v>10929238</v>
      </c>
      <c r="AF111" s="446">
        <f t="shared" si="129"/>
        <v>557250</v>
      </c>
      <c r="AG111" s="13">
        <f t="shared" si="129"/>
        <v>703452</v>
      </c>
      <c r="AH111" s="82">
        <f t="shared" si="129"/>
        <v>10063210</v>
      </c>
      <c r="AI111" s="488">
        <f t="shared" si="129"/>
        <v>0</v>
      </c>
      <c r="AJ111" s="43">
        <f t="shared" si="129"/>
        <v>0</v>
      </c>
      <c r="AK111" s="45">
        <f t="shared" si="129"/>
        <v>8408912</v>
      </c>
      <c r="AL111" s="56"/>
      <c r="AM111" s="17"/>
    </row>
    <row r="112" spans="1:39">
      <c r="B112" s="55"/>
      <c r="C112" s="2"/>
      <c r="D112" s="764" t="s">
        <v>399</v>
      </c>
      <c r="E112" s="779"/>
      <c r="F112" s="79">
        <v>25157297</v>
      </c>
      <c r="G112" s="79">
        <v>25157297</v>
      </c>
      <c r="H112" s="79">
        <v>25157297</v>
      </c>
      <c r="I112" s="79">
        <f>SUM(AE112:AK112)</f>
        <v>30662062</v>
      </c>
      <c r="J112" s="75"/>
      <c r="K112" s="42"/>
      <c r="L112" s="42"/>
      <c r="M112" s="42"/>
      <c r="N112" s="1"/>
      <c r="O112" s="81"/>
      <c r="P112" s="81"/>
      <c r="Q112" s="81"/>
      <c r="R112" s="81"/>
      <c r="S112" s="81"/>
      <c r="T112" s="81"/>
      <c r="U112" s="81"/>
      <c r="V112" s="81"/>
      <c r="W112" s="81"/>
      <c r="X112" s="76">
        <f>I112</f>
        <v>30662062</v>
      </c>
      <c r="Y112" s="75">
        <v>438200</v>
      </c>
      <c r="Z112" s="1">
        <v>17250</v>
      </c>
      <c r="AA112" s="1">
        <v>7987550</v>
      </c>
      <c r="AB112" s="1">
        <v>515473</v>
      </c>
      <c r="AC112" s="1">
        <v>804906</v>
      </c>
      <c r="AD112" s="81">
        <v>1165859</v>
      </c>
      <c r="AE112" s="541">
        <f t="shared" si="69"/>
        <v>10929238</v>
      </c>
      <c r="AF112" s="447">
        <v>557250</v>
      </c>
      <c r="AG112" s="1">
        <v>703452</v>
      </c>
      <c r="AH112" s="81">
        <v>10063210</v>
      </c>
      <c r="AI112" s="490"/>
      <c r="AJ112" s="42"/>
      <c r="AK112" s="44">
        <v>8408912</v>
      </c>
      <c r="AL112" s="56"/>
    </row>
    <row r="113" spans="1:39" hidden="1">
      <c r="B113" s="55"/>
      <c r="C113" s="2"/>
      <c r="D113" s="764" t="s">
        <v>400</v>
      </c>
      <c r="E113" s="779"/>
      <c r="F113" s="79">
        <f>SUM(X113:AJ113)</f>
        <v>0</v>
      </c>
      <c r="G113" s="79">
        <f t="shared" ref="G113:H115" si="130">SUM(X113:AJ113)</f>
        <v>0</v>
      </c>
      <c r="H113" s="79">
        <f t="shared" si="130"/>
        <v>0</v>
      </c>
      <c r="I113" s="79">
        <f>SUM(Y113:AK113)</f>
        <v>0</v>
      </c>
      <c r="J113" s="75"/>
      <c r="K113" s="42"/>
      <c r="L113" s="42"/>
      <c r="M113" s="42"/>
      <c r="N113" s="1"/>
      <c r="O113" s="81"/>
      <c r="P113" s="81"/>
      <c r="Q113" s="81"/>
      <c r="R113" s="81"/>
      <c r="S113" s="81"/>
      <c r="T113" s="81"/>
      <c r="U113" s="81"/>
      <c r="V113" s="81"/>
      <c r="W113" s="81"/>
      <c r="X113" s="76">
        <f>I113</f>
        <v>0</v>
      </c>
      <c r="Y113" s="75"/>
      <c r="Z113" s="1"/>
      <c r="AA113" s="1"/>
      <c r="AB113" s="1"/>
      <c r="AC113" s="1"/>
      <c r="AD113" s="81"/>
      <c r="AE113" s="541">
        <f t="shared" si="69"/>
        <v>0</v>
      </c>
      <c r="AF113" s="447"/>
      <c r="AG113" s="1"/>
      <c r="AH113" s="81"/>
      <c r="AI113" s="490"/>
      <c r="AJ113" s="42"/>
      <c r="AK113" s="44"/>
      <c r="AL113" s="56"/>
    </row>
    <row r="114" spans="1:39" s="41" customFormat="1" hidden="1">
      <c r="A114" s="127" t="s">
        <v>916</v>
      </c>
      <c r="B114" s="53" t="s">
        <v>917</v>
      </c>
      <c r="C114" s="232" t="s">
        <v>920</v>
      </c>
      <c r="D114" s="234"/>
      <c r="E114" s="259"/>
      <c r="F114" s="80">
        <f>SUM(X114:AJ114)</f>
        <v>0</v>
      </c>
      <c r="G114" s="80">
        <f t="shared" si="130"/>
        <v>0</v>
      </c>
      <c r="H114" s="80">
        <f t="shared" si="130"/>
        <v>0</v>
      </c>
      <c r="I114" s="80">
        <f>SUM(Y114:AK114)</f>
        <v>0</v>
      </c>
      <c r="J114" s="77"/>
      <c r="K114" s="43"/>
      <c r="L114" s="43"/>
      <c r="M114" s="43"/>
      <c r="N114" s="13"/>
      <c r="O114" s="82"/>
      <c r="P114" s="82"/>
      <c r="Q114" s="82"/>
      <c r="R114" s="82"/>
      <c r="S114" s="82"/>
      <c r="T114" s="82"/>
      <c r="U114" s="82"/>
      <c r="V114" s="82"/>
      <c r="W114" s="82"/>
      <c r="X114" s="78">
        <f>I114</f>
        <v>0</v>
      </c>
      <c r="Y114" s="77"/>
      <c r="Z114" s="13"/>
      <c r="AA114" s="13"/>
      <c r="AB114" s="13"/>
      <c r="AC114" s="13"/>
      <c r="AD114" s="82"/>
      <c r="AE114" s="540">
        <f t="shared" si="69"/>
        <v>0</v>
      </c>
      <c r="AF114" s="446"/>
      <c r="AG114" s="13"/>
      <c r="AH114" s="82"/>
      <c r="AI114" s="488"/>
      <c r="AJ114" s="43"/>
      <c r="AK114" s="45"/>
      <c r="AL114" s="56"/>
      <c r="AM114" s="17"/>
    </row>
    <row r="115" spans="1:39" s="41" customFormat="1" hidden="1">
      <c r="A115" s="127" t="s">
        <v>919</v>
      </c>
      <c r="B115" s="53" t="s">
        <v>918</v>
      </c>
      <c r="C115" s="232" t="s">
        <v>921</v>
      </c>
      <c r="D115" s="234"/>
      <c r="E115" s="259"/>
      <c r="F115" s="80">
        <f>SUM(X115:AJ115)</f>
        <v>0</v>
      </c>
      <c r="G115" s="80">
        <f t="shared" si="130"/>
        <v>0</v>
      </c>
      <c r="H115" s="80">
        <f t="shared" si="130"/>
        <v>0</v>
      </c>
      <c r="I115" s="80">
        <f>SUM(Y115:AK115)</f>
        <v>0</v>
      </c>
      <c r="J115" s="77"/>
      <c r="K115" s="43"/>
      <c r="L115" s="43"/>
      <c r="M115" s="43"/>
      <c r="N115" s="13"/>
      <c r="O115" s="82"/>
      <c r="P115" s="82"/>
      <c r="Q115" s="82"/>
      <c r="R115" s="82"/>
      <c r="S115" s="82"/>
      <c r="T115" s="82"/>
      <c r="U115" s="82"/>
      <c r="V115" s="82"/>
      <c r="W115" s="82"/>
      <c r="X115" s="78">
        <f>I115</f>
        <v>0</v>
      </c>
      <c r="Y115" s="77"/>
      <c r="Z115" s="13"/>
      <c r="AA115" s="13"/>
      <c r="AB115" s="13"/>
      <c r="AC115" s="13"/>
      <c r="AD115" s="82"/>
      <c r="AE115" s="540">
        <f t="shared" si="69"/>
        <v>0</v>
      </c>
      <c r="AF115" s="446"/>
      <c r="AG115" s="13"/>
      <c r="AH115" s="82"/>
      <c r="AI115" s="488"/>
      <c r="AJ115" s="43"/>
      <c r="AK115" s="45"/>
      <c r="AL115" s="56"/>
      <c r="AM115" s="17"/>
    </row>
    <row r="116" spans="1:39" s="41" customFormat="1">
      <c r="A116" s="127" t="s">
        <v>38</v>
      </c>
      <c r="B116" s="53" t="s">
        <v>737</v>
      </c>
      <c r="C116" s="232" t="s">
        <v>922</v>
      </c>
      <c r="D116" s="234"/>
      <c r="E116" s="259"/>
      <c r="F116" s="80">
        <v>5063756</v>
      </c>
      <c r="G116" s="80">
        <v>5063756</v>
      </c>
      <c r="H116" s="80">
        <v>5063756</v>
      </c>
      <c r="I116" s="80">
        <f>SUM(AE116:AK116)</f>
        <v>5761938</v>
      </c>
      <c r="J116" s="77"/>
      <c r="K116" s="43"/>
      <c r="L116" s="43"/>
      <c r="M116" s="43"/>
      <c r="N116" s="13"/>
      <c r="O116" s="82"/>
      <c r="P116" s="82"/>
      <c r="Q116" s="82"/>
      <c r="R116" s="82"/>
      <c r="S116" s="82"/>
      <c r="T116" s="82"/>
      <c r="U116" s="82"/>
      <c r="V116" s="82"/>
      <c r="W116" s="82"/>
      <c r="X116" s="78">
        <f>I116</f>
        <v>5761938</v>
      </c>
      <c r="Y116" s="77"/>
      <c r="Z116" s="13">
        <v>43944</v>
      </c>
      <c r="AA116" s="13">
        <v>2330138</v>
      </c>
      <c r="AB116" s="13">
        <v>86364</v>
      </c>
      <c r="AC116" s="13">
        <v>115829</v>
      </c>
      <c r="AD116" s="82">
        <v>119485</v>
      </c>
      <c r="AE116" s="540">
        <f t="shared" si="69"/>
        <v>2695760</v>
      </c>
      <c r="AF116" s="446">
        <v>38547</v>
      </c>
      <c r="AG116" s="13">
        <v>370690</v>
      </c>
      <c r="AH116" s="82">
        <v>1884436</v>
      </c>
      <c r="AI116" s="488">
        <v>257501</v>
      </c>
      <c r="AJ116" s="43">
        <v>257501</v>
      </c>
      <c r="AK116" s="45">
        <v>257503</v>
      </c>
      <c r="AL116" s="56"/>
      <c r="AM116" s="17"/>
    </row>
    <row r="117" spans="1:39" s="41" customFormat="1">
      <c r="A117" s="127" t="s">
        <v>39</v>
      </c>
      <c r="B117" s="53" t="s">
        <v>738</v>
      </c>
      <c r="C117" s="232" t="s">
        <v>40</v>
      </c>
      <c r="D117" s="234"/>
      <c r="E117" s="259"/>
      <c r="F117" s="80">
        <f t="shared" ref="F117:X117" si="131">F118+F119+F120</f>
        <v>150356</v>
      </c>
      <c r="G117" s="80">
        <f t="shared" ref="G117:H117" si="132">G118+G119+G120</f>
        <v>150356</v>
      </c>
      <c r="H117" s="80">
        <f t="shared" si="132"/>
        <v>150356</v>
      </c>
      <c r="I117" s="80">
        <f t="shared" si="131"/>
        <v>349282</v>
      </c>
      <c r="J117" s="77">
        <f t="shared" si="131"/>
        <v>0</v>
      </c>
      <c r="K117" s="43">
        <f t="shared" si="131"/>
        <v>0</v>
      </c>
      <c r="L117" s="43">
        <f t="shared" si="131"/>
        <v>0</v>
      </c>
      <c r="M117" s="43">
        <f t="shared" si="131"/>
        <v>0</v>
      </c>
      <c r="N117" s="13">
        <f t="shared" si="131"/>
        <v>0</v>
      </c>
      <c r="O117" s="82">
        <f t="shared" ref="O117:U117" si="133">O118+O119+O120</f>
        <v>0</v>
      </c>
      <c r="P117" s="82">
        <f t="shared" ref="P117:Q117" si="134">P118+P119+P120</f>
        <v>0</v>
      </c>
      <c r="Q117" s="82">
        <f t="shared" si="134"/>
        <v>0</v>
      </c>
      <c r="R117" s="82">
        <f t="shared" si="133"/>
        <v>0</v>
      </c>
      <c r="S117" s="82">
        <f t="shared" ref="S117:T117" si="135">S118+S119+S120</f>
        <v>0</v>
      </c>
      <c r="T117" s="82">
        <f t="shared" si="135"/>
        <v>0</v>
      </c>
      <c r="U117" s="82">
        <f t="shared" si="133"/>
        <v>0</v>
      </c>
      <c r="V117" s="82">
        <f t="shared" ref="V117:W117" si="136">V118+V119+V120</f>
        <v>0</v>
      </c>
      <c r="W117" s="82">
        <f t="shared" si="136"/>
        <v>0</v>
      </c>
      <c r="X117" s="78">
        <f t="shared" si="131"/>
        <v>349282</v>
      </c>
      <c r="Y117" s="77">
        <f>Y118+Y119+Y120</f>
        <v>0</v>
      </c>
      <c r="Z117" s="13">
        <f t="shared" ref="Z117:AK117" si="137">Z118+Z119+Z120</f>
        <v>-8800</v>
      </c>
      <c r="AA117" s="13">
        <f t="shared" si="137"/>
        <v>19800</v>
      </c>
      <c r="AB117" s="13">
        <f t="shared" si="137"/>
        <v>5682</v>
      </c>
      <c r="AC117" s="13">
        <f t="shared" si="137"/>
        <v>-4400</v>
      </c>
      <c r="AD117" s="82">
        <f t="shared" si="137"/>
        <v>23400</v>
      </c>
      <c r="AE117" s="540">
        <f t="shared" si="69"/>
        <v>35682</v>
      </c>
      <c r="AF117" s="446">
        <f t="shared" si="137"/>
        <v>15800</v>
      </c>
      <c r="AG117" s="13">
        <f t="shared" si="137"/>
        <v>997</v>
      </c>
      <c r="AH117" s="82">
        <f t="shared" si="137"/>
        <v>50816</v>
      </c>
      <c r="AI117" s="488">
        <f t="shared" si="137"/>
        <v>81996</v>
      </c>
      <c r="AJ117" s="43">
        <f t="shared" si="137"/>
        <v>81996</v>
      </c>
      <c r="AK117" s="45">
        <f t="shared" si="137"/>
        <v>81995</v>
      </c>
      <c r="AL117" s="56"/>
      <c r="AM117" s="17"/>
    </row>
    <row r="118" spans="1:39" hidden="1">
      <c r="B118" s="55"/>
      <c r="C118" s="2"/>
      <c r="D118" s="231" t="s">
        <v>320</v>
      </c>
      <c r="E118" s="238"/>
      <c r="F118" s="79">
        <f>SUM(X118:AJ118)</f>
        <v>0</v>
      </c>
      <c r="G118" s="79">
        <f>SUM(X118:AJ118)</f>
        <v>0</v>
      </c>
      <c r="H118" s="79">
        <f>SUM(Y118:AK118)</f>
        <v>0</v>
      </c>
      <c r="I118" s="79">
        <f>SUM(Y118:AK118)</f>
        <v>0</v>
      </c>
      <c r="J118" s="75"/>
      <c r="K118" s="42"/>
      <c r="L118" s="42"/>
      <c r="M118" s="42"/>
      <c r="N118" s="1"/>
      <c r="O118" s="81"/>
      <c r="P118" s="81"/>
      <c r="Q118" s="81"/>
      <c r="R118" s="81"/>
      <c r="S118" s="81"/>
      <c r="T118" s="81"/>
      <c r="U118" s="81"/>
      <c r="V118" s="81"/>
      <c r="W118" s="81"/>
      <c r="X118" s="76">
        <f>I118</f>
        <v>0</v>
      </c>
      <c r="Y118" s="75"/>
      <c r="Z118" s="1"/>
      <c r="AA118" s="1"/>
      <c r="AB118" s="1"/>
      <c r="AC118" s="1"/>
      <c r="AD118" s="81"/>
      <c r="AE118" s="541">
        <f t="shared" si="69"/>
        <v>0</v>
      </c>
      <c r="AF118" s="447"/>
      <c r="AG118" s="1"/>
      <c r="AH118" s="81"/>
      <c r="AI118" s="490"/>
      <c r="AJ118" s="42"/>
      <c r="AK118" s="44"/>
      <c r="AL118" s="56"/>
    </row>
    <row r="119" spans="1:39" hidden="1">
      <c r="B119" s="55"/>
      <c r="C119" s="2"/>
      <c r="D119" s="231" t="s">
        <v>321</v>
      </c>
      <c r="E119" s="238"/>
      <c r="F119" s="79">
        <f>SUM(X119:AJ119)</f>
        <v>0</v>
      </c>
      <c r="G119" s="79">
        <f>SUM(X119:AJ119)</f>
        <v>0</v>
      </c>
      <c r="H119" s="79">
        <f>SUM(Y119:AK119)</f>
        <v>0</v>
      </c>
      <c r="I119" s="79">
        <f>SUM(Y119:AK119)</f>
        <v>0</v>
      </c>
      <c r="J119" s="75"/>
      <c r="K119" s="42"/>
      <c r="L119" s="42"/>
      <c r="M119" s="42"/>
      <c r="N119" s="1"/>
      <c r="O119" s="81"/>
      <c r="P119" s="81"/>
      <c r="Q119" s="81"/>
      <c r="R119" s="81"/>
      <c r="S119" s="81"/>
      <c r="T119" s="81"/>
      <c r="U119" s="81"/>
      <c r="V119" s="81"/>
      <c r="W119" s="81"/>
      <c r="X119" s="76">
        <f>I119</f>
        <v>0</v>
      </c>
      <c r="Y119" s="75"/>
      <c r="Z119" s="1"/>
      <c r="AA119" s="1"/>
      <c r="AB119" s="1"/>
      <c r="AC119" s="1"/>
      <c r="AD119" s="81"/>
      <c r="AE119" s="541">
        <f t="shared" si="69"/>
        <v>0</v>
      </c>
      <c r="AF119" s="447"/>
      <c r="AG119" s="1"/>
      <c r="AH119" s="81"/>
      <c r="AI119" s="490"/>
      <c r="AJ119" s="42"/>
      <c r="AK119" s="44"/>
      <c r="AL119" s="56"/>
    </row>
    <row r="120" spans="1:39">
      <c r="B120" s="55"/>
      <c r="C120" s="2"/>
      <c r="D120" s="231" t="s">
        <v>401</v>
      </c>
      <c r="E120" s="238"/>
      <c r="F120" s="79">
        <v>150356</v>
      </c>
      <c r="G120" s="79">
        <v>150356</v>
      </c>
      <c r="H120" s="79">
        <v>150356</v>
      </c>
      <c r="I120" s="79">
        <f>SUM(AE120:AK120)</f>
        <v>349282</v>
      </c>
      <c r="J120" s="75"/>
      <c r="K120" s="42"/>
      <c r="L120" s="42"/>
      <c r="M120" s="42"/>
      <c r="N120" s="1"/>
      <c r="O120" s="81"/>
      <c r="P120" s="81"/>
      <c r="Q120" s="81"/>
      <c r="R120" s="81"/>
      <c r="S120" s="81"/>
      <c r="T120" s="81"/>
      <c r="U120" s="81"/>
      <c r="V120" s="81"/>
      <c r="W120" s="81"/>
      <c r="X120" s="76">
        <f>I120</f>
        <v>349282</v>
      </c>
      <c r="Y120" s="75"/>
      <c r="Z120" s="1">
        <v>-8800</v>
      </c>
      <c r="AA120" s="1">
        <v>19800</v>
      </c>
      <c r="AB120" s="1">
        <v>5682</v>
      </c>
      <c r="AC120" s="1">
        <v>-4400</v>
      </c>
      <c r="AD120" s="81">
        <v>23400</v>
      </c>
      <c r="AE120" s="541">
        <f t="shared" si="69"/>
        <v>35682</v>
      </c>
      <c r="AF120" s="447">
        <v>15800</v>
      </c>
      <c r="AG120" s="1">
        <v>997</v>
      </c>
      <c r="AH120" s="81">
        <v>50816</v>
      </c>
      <c r="AI120" s="490">
        <v>81996</v>
      </c>
      <c r="AJ120" s="42">
        <v>81996</v>
      </c>
      <c r="AK120" s="44">
        <v>81995</v>
      </c>
      <c r="AL120" s="56"/>
    </row>
    <row r="121" spans="1:39" s="18" customFormat="1">
      <c r="A121" s="127" t="s">
        <v>41</v>
      </c>
      <c r="B121" s="92" t="s">
        <v>739</v>
      </c>
      <c r="C121" s="769" t="s">
        <v>42</v>
      </c>
      <c r="D121" s="770"/>
      <c r="E121" s="770"/>
      <c r="F121" s="93">
        <f t="shared" ref="F121:AK121" si="138">F122+F123+F124+F125+F126+F127+F128+F129+F130+F131+F132+F133</f>
        <v>112023</v>
      </c>
      <c r="G121" s="93">
        <f t="shared" ref="G121:H121" si="139">G122+G123+G124+G125+G126+G127+G128+G129+G130+G131+G132+G133</f>
        <v>112023</v>
      </c>
      <c r="H121" s="93">
        <f t="shared" si="139"/>
        <v>359671</v>
      </c>
      <c r="I121" s="93">
        <f t="shared" si="138"/>
        <v>3586537</v>
      </c>
      <c r="J121" s="94">
        <f t="shared" si="138"/>
        <v>0</v>
      </c>
      <c r="K121" s="97">
        <f t="shared" si="138"/>
        <v>0</v>
      </c>
      <c r="L121" s="97">
        <f t="shared" si="138"/>
        <v>0</v>
      </c>
      <c r="M121" s="97">
        <f t="shared" si="138"/>
        <v>0</v>
      </c>
      <c r="N121" s="95">
        <f t="shared" si="138"/>
        <v>0</v>
      </c>
      <c r="O121" s="98">
        <f t="shared" si="138"/>
        <v>0</v>
      </c>
      <c r="P121" s="98">
        <f t="shared" si="138"/>
        <v>0</v>
      </c>
      <c r="Q121" s="98">
        <f t="shared" si="138"/>
        <v>0</v>
      </c>
      <c r="R121" s="98">
        <f t="shared" si="138"/>
        <v>0</v>
      </c>
      <c r="S121" s="98">
        <f t="shared" si="138"/>
        <v>0</v>
      </c>
      <c r="T121" s="98">
        <f t="shared" si="138"/>
        <v>0</v>
      </c>
      <c r="U121" s="98">
        <f t="shared" si="138"/>
        <v>0</v>
      </c>
      <c r="V121" s="98">
        <f t="shared" ref="V121:W121" si="140">V122+V123+V124+V125+V126+V127+V128+V129+V130+V131+V132+V133</f>
        <v>0</v>
      </c>
      <c r="W121" s="98">
        <f t="shared" si="140"/>
        <v>0</v>
      </c>
      <c r="X121" s="96">
        <f t="shared" si="138"/>
        <v>3586537</v>
      </c>
      <c r="Y121" s="94">
        <f t="shared" si="138"/>
        <v>2271</v>
      </c>
      <c r="Z121" s="95">
        <f t="shared" si="138"/>
        <v>10120</v>
      </c>
      <c r="AA121" s="95">
        <f t="shared" si="138"/>
        <v>62645</v>
      </c>
      <c r="AB121" s="95">
        <f t="shared" si="138"/>
        <v>23413</v>
      </c>
      <c r="AC121" s="95">
        <f t="shared" si="138"/>
        <v>-3650</v>
      </c>
      <c r="AD121" s="98">
        <f t="shared" si="138"/>
        <v>234519</v>
      </c>
      <c r="AE121" s="539">
        <f t="shared" si="69"/>
        <v>329318</v>
      </c>
      <c r="AF121" s="445">
        <f t="shared" si="138"/>
        <v>2911</v>
      </c>
      <c r="AG121" s="95">
        <f t="shared" si="138"/>
        <v>106635</v>
      </c>
      <c r="AH121" s="98">
        <f t="shared" si="138"/>
        <v>39296</v>
      </c>
      <c r="AI121" s="489">
        <f t="shared" si="138"/>
        <v>1026978</v>
      </c>
      <c r="AJ121" s="97">
        <f t="shared" si="138"/>
        <v>1026978</v>
      </c>
      <c r="AK121" s="99">
        <f t="shared" si="138"/>
        <v>1054421</v>
      </c>
      <c r="AL121" s="56"/>
      <c r="AM121" s="17"/>
    </row>
    <row r="122" spans="1:39" hidden="1">
      <c r="B122" s="55"/>
      <c r="C122" s="2"/>
      <c r="D122" s="764" t="s">
        <v>322</v>
      </c>
      <c r="E122" s="764"/>
      <c r="F122" s="79">
        <f t="shared" ref="F122:F128" si="141">SUM(X122:AJ122)</f>
        <v>0</v>
      </c>
      <c r="G122" s="79">
        <f t="shared" ref="G122:H128" si="142">SUM(X122:AJ122)</f>
        <v>0</v>
      </c>
      <c r="H122" s="79">
        <f t="shared" si="142"/>
        <v>0</v>
      </c>
      <c r="I122" s="79">
        <f t="shared" ref="I122:I128" si="143">SUM(Y122:AK122)</f>
        <v>0</v>
      </c>
      <c r="J122" s="75"/>
      <c r="K122" s="42"/>
      <c r="L122" s="42"/>
      <c r="M122" s="42"/>
      <c r="N122" s="1"/>
      <c r="O122" s="81"/>
      <c r="P122" s="81"/>
      <c r="Q122" s="81"/>
      <c r="R122" s="81"/>
      <c r="S122" s="81"/>
      <c r="T122" s="81"/>
      <c r="U122" s="81"/>
      <c r="V122" s="81"/>
      <c r="W122" s="81"/>
      <c r="X122" s="76">
        <f t="shared" ref="X122:X133" si="144">I122</f>
        <v>0</v>
      </c>
      <c r="Y122" s="75"/>
      <c r="Z122" s="1"/>
      <c r="AA122" s="1"/>
      <c r="AB122" s="1"/>
      <c r="AC122" s="1"/>
      <c r="AD122" s="81"/>
      <c r="AE122" s="541">
        <f t="shared" si="69"/>
        <v>0</v>
      </c>
      <c r="AF122" s="447"/>
      <c r="AG122" s="1"/>
      <c r="AH122" s="81"/>
      <c r="AI122" s="490"/>
      <c r="AJ122" s="42"/>
      <c r="AK122" s="44"/>
      <c r="AL122" s="56"/>
    </row>
    <row r="123" spans="1:39" hidden="1">
      <c r="B123" s="55"/>
      <c r="C123" s="2"/>
      <c r="D123" s="764" t="s">
        <v>323</v>
      </c>
      <c r="E123" s="764"/>
      <c r="F123" s="79">
        <f t="shared" si="141"/>
        <v>0</v>
      </c>
      <c r="G123" s="79">
        <f t="shared" si="142"/>
        <v>0</v>
      </c>
      <c r="H123" s="79">
        <f t="shared" si="142"/>
        <v>0</v>
      </c>
      <c r="I123" s="79">
        <f t="shared" si="143"/>
        <v>0</v>
      </c>
      <c r="J123" s="75"/>
      <c r="K123" s="42"/>
      <c r="L123" s="42"/>
      <c r="M123" s="42"/>
      <c r="N123" s="1"/>
      <c r="O123" s="81"/>
      <c r="P123" s="81"/>
      <c r="Q123" s="81"/>
      <c r="R123" s="81"/>
      <c r="S123" s="81"/>
      <c r="T123" s="81"/>
      <c r="U123" s="81"/>
      <c r="V123" s="81"/>
      <c r="W123" s="81"/>
      <c r="X123" s="76">
        <f t="shared" si="144"/>
        <v>0</v>
      </c>
      <c r="Y123" s="75"/>
      <c r="Z123" s="1"/>
      <c r="AA123" s="1"/>
      <c r="AB123" s="1"/>
      <c r="AC123" s="1"/>
      <c r="AD123" s="81"/>
      <c r="AE123" s="541">
        <f t="shared" si="69"/>
        <v>0</v>
      </c>
      <c r="AF123" s="447"/>
      <c r="AG123" s="1"/>
      <c r="AH123" s="81"/>
      <c r="AI123" s="490"/>
      <c r="AJ123" s="42"/>
      <c r="AK123" s="44"/>
      <c r="AL123" s="56"/>
    </row>
    <row r="124" spans="1:39" hidden="1">
      <c r="B124" s="55"/>
      <c r="C124" s="2"/>
      <c r="D124" s="764" t="s">
        <v>324</v>
      </c>
      <c r="E124" s="764"/>
      <c r="F124" s="79">
        <f t="shared" si="141"/>
        <v>0</v>
      </c>
      <c r="G124" s="79">
        <f t="shared" si="142"/>
        <v>0</v>
      </c>
      <c r="H124" s="79">
        <f t="shared" si="142"/>
        <v>0</v>
      </c>
      <c r="I124" s="79">
        <f t="shared" si="143"/>
        <v>0</v>
      </c>
      <c r="J124" s="75"/>
      <c r="K124" s="42"/>
      <c r="L124" s="42"/>
      <c r="M124" s="42"/>
      <c r="N124" s="1"/>
      <c r="O124" s="81"/>
      <c r="P124" s="81"/>
      <c r="Q124" s="81"/>
      <c r="R124" s="81"/>
      <c r="S124" s="81"/>
      <c r="T124" s="81"/>
      <c r="U124" s="81"/>
      <c r="V124" s="81"/>
      <c r="W124" s="81"/>
      <c r="X124" s="76">
        <f t="shared" si="144"/>
        <v>0</v>
      </c>
      <c r="Y124" s="75"/>
      <c r="Z124" s="1"/>
      <c r="AA124" s="1"/>
      <c r="AB124" s="1"/>
      <c r="AC124" s="1"/>
      <c r="AD124" s="81"/>
      <c r="AE124" s="541">
        <f t="shared" si="69"/>
        <v>0</v>
      </c>
      <c r="AF124" s="447"/>
      <c r="AG124" s="1"/>
      <c r="AH124" s="81"/>
      <c r="AI124" s="490"/>
      <c r="AJ124" s="42"/>
      <c r="AK124" s="44"/>
      <c r="AL124" s="56"/>
    </row>
    <row r="125" spans="1:39" hidden="1">
      <c r="B125" s="55"/>
      <c r="C125" s="2"/>
      <c r="D125" s="764" t="s">
        <v>325</v>
      </c>
      <c r="E125" s="764"/>
      <c r="F125" s="79">
        <f t="shared" si="141"/>
        <v>0</v>
      </c>
      <c r="G125" s="79">
        <f t="shared" si="142"/>
        <v>0</v>
      </c>
      <c r="H125" s="79">
        <f t="shared" si="142"/>
        <v>0</v>
      </c>
      <c r="I125" s="79">
        <f t="shared" si="143"/>
        <v>0</v>
      </c>
      <c r="J125" s="75"/>
      <c r="K125" s="42"/>
      <c r="L125" s="42"/>
      <c r="M125" s="42"/>
      <c r="N125" s="1"/>
      <c r="O125" s="81"/>
      <c r="P125" s="81"/>
      <c r="Q125" s="81"/>
      <c r="R125" s="81"/>
      <c r="S125" s="81"/>
      <c r="T125" s="81"/>
      <c r="U125" s="81"/>
      <c r="V125" s="81"/>
      <c r="W125" s="81"/>
      <c r="X125" s="76">
        <f t="shared" si="144"/>
        <v>0</v>
      </c>
      <c r="Y125" s="75"/>
      <c r="Z125" s="1"/>
      <c r="AA125" s="1"/>
      <c r="AB125" s="1"/>
      <c r="AC125" s="1"/>
      <c r="AD125" s="81"/>
      <c r="AE125" s="541">
        <f t="shared" si="69"/>
        <v>0</v>
      </c>
      <c r="AF125" s="447"/>
      <c r="AG125" s="1"/>
      <c r="AH125" s="81"/>
      <c r="AI125" s="490"/>
      <c r="AJ125" s="42"/>
      <c r="AK125" s="44"/>
      <c r="AL125" s="56"/>
    </row>
    <row r="126" spans="1:39" hidden="1">
      <c r="B126" s="55"/>
      <c r="C126" s="2"/>
      <c r="D126" s="764" t="s">
        <v>326</v>
      </c>
      <c r="E126" s="764"/>
      <c r="F126" s="79">
        <f t="shared" si="141"/>
        <v>0</v>
      </c>
      <c r="G126" s="79">
        <f t="shared" si="142"/>
        <v>0</v>
      </c>
      <c r="H126" s="79">
        <f t="shared" si="142"/>
        <v>0</v>
      </c>
      <c r="I126" s="79">
        <f t="shared" si="143"/>
        <v>0</v>
      </c>
      <c r="J126" s="75"/>
      <c r="K126" s="42"/>
      <c r="L126" s="42"/>
      <c r="M126" s="42"/>
      <c r="N126" s="1"/>
      <c r="O126" s="81"/>
      <c r="P126" s="81"/>
      <c r="Q126" s="81"/>
      <c r="R126" s="81"/>
      <c r="S126" s="81"/>
      <c r="T126" s="81"/>
      <c r="U126" s="81"/>
      <c r="V126" s="81"/>
      <c r="W126" s="81"/>
      <c r="X126" s="76">
        <f t="shared" si="144"/>
        <v>0</v>
      </c>
      <c r="Y126" s="75"/>
      <c r="Z126" s="1"/>
      <c r="AA126" s="1"/>
      <c r="AB126" s="1"/>
      <c r="AC126" s="1"/>
      <c r="AD126" s="81"/>
      <c r="AE126" s="541">
        <f t="shared" si="69"/>
        <v>0</v>
      </c>
      <c r="AF126" s="447"/>
      <c r="AG126" s="1"/>
      <c r="AH126" s="81"/>
      <c r="AI126" s="490"/>
      <c r="AJ126" s="42"/>
      <c r="AK126" s="44"/>
      <c r="AL126" s="56"/>
    </row>
    <row r="127" spans="1:39" hidden="1">
      <c r="B127" s="55"/>
      <c r="C127" s="2"/>
      <c r="D127" s="764" t="s">
        <v>327</v>
      </c>
      <c r="E127" s="764"/>
      <c r="F127" s="79">
        <f t="shared" si="141"/>
        <v>0</v>
      </c>
      <c r="G127" s="79">
        <f t="shared" si="142"/>
        <v>0</v>
      </c>
      <c r="H127" s="79">
        <f t="shared" si="142"/>
        <v>0</v>
      </c>
      <c r="I127" s="79">
        <f t="shared" si="143"/>
        <v>0</v>
      </c>
      <c r="J127" s="75"/>
      <c r="K127" s="42"/>
      <c r="L127" s="42"/>
      <c r="M127" s="42"/>
      <c r="N127" s="1"/>
      <c r="O127" s="81"/>
      <c r="P127" s="81"/>
      <c r="Q127" s="81"/>
      <c r="R127" s="81"/>
      <c r="S127" s="81"/>
      <c r="T127" s="81"/>
      <c r="U127" s="81"/>
      <c r="V127" s="81"/>
      <c r="W127" s="81"/>
      <c r="X127" s="76">
        <f t="shared" si="144"/>
        <v>0</v>
      </c>
      <c r="Y127" s="75"/>
      <c r="Z127" s="1"/>
      <c r="AA127" s="1"/>
      <c r="AB127" s="1"/>
      <c r="AC127" s="1"/>
      <c r="AD127" s="81"/>
      <c r="AE127" s="541">
        <f t="shared" si="69"/>
        <v>0</v>
      </c>
      <c r="AF127" s="447"/>
      <c r="AG127" s="1"/>
      <c r="AH127" s="81"/>
      <c r="AI127" s="490"/>
      <c r="AJ127" s="42"/>
      <c r="AK127" s="44"/>
      <c r="AL127" s="56"/>
    </row>
    <row r="128" spans="1:39" hidden="1">
      <c r="B128" s="55"/>
      <c r="C128" s="2"/>
      <c r="D128" s="764" t="s">
        <v>328</v>
      </c>
      <c r="E128" s="764"/>
      <c r="F128" s="79">
        <f t="shared" si="141"/>
        <v>0</v>
      </c>
      <c r="G128" s="79">
        <f t="shared" si="142"/>
        <v>0</v>
      </c>
      <c r="H128" s="79">
        <f t="shared" si="142"/>
        <v>0</v>
      </c>
      <c r="I128" s="79">
        <f t="shared" si="143"/>
        <v>0</v>
      </c>
      <c r="J128" s="75"/>
      <c r="K128" s="42"/>
      <c r="L128" s="42"/>
      <c r="M128" s="42"/>
      <c r="N128" s="1"/>
      <c r="O128" s="81"/>
      <c r="P128" s="81"/>
      <c r="Q128" s="81"/>
      <c r="R128" s="81"/>
      <c r="S128" s="81"/>
      <c r="T128" s="81"/>
      <c r="U128" s="81"/>
      <c r="V128" s="81"/>
      <c r="W128" s="81"/>
      <c r="X128" s="76">
        <f t="shared" si="144"/>
        <v>0</v>
      </c>
      <c r="Y128" s="75"/>
      <c r="Z128" s="1"/>
      <c r="AA128" s="1"/>
      <c r="AB128" s="1"/>
      <c r="AC128" s="1"/>
      <c r="AD128" s="81"/>
      <c r="AE128" s="541">
        <f t="shared" si="69"/>
        <v>0</v>
      </c>
      <c r="AF128" s="447"/>
      <c r="AG128" s="1"/>
      <c r="AH128" s="81"/>
      <c r="AI128" s="490"/>
      <c r="AJ128" s="42"/>
      <c r="AK128" s="44"/>
      <c r="AL128" s="56"/>
    </row>
    <row r="129" spans="1:39">
      <c r="B129" s="55"/>
      <c r="C129" s="2"/>
      <c r="D129" s="764" t="s">
        <v>329</v>
      </c>
      <c r="E129" s="764"/>
      <c r="F129" s="79">
        <v>0</v>
      </c>
      <c r="G129" s="79">
        <v>8000</v>
      </c>
      <c r="H129" s="79">
        <v>8000</v>
      </c>
      <c r="I129" s="79">
        <f t="shared" ref="I129:I133" si="145">SUM(AE129:AK129)</f>
        <v>8000</v>
      </c>
      <c r="J129" s="75"/>
      <c r="K129" s="42"/>
      <c r="L129" s="42"/>
      <c r="M129" s="42"/>
      <c r="N129" s="1"/>
      <c r="O129" s="81"/>
      <c r="P129" s="81"/>
      <c r="Q129" s="81"/>
      <c r="R129" s="81"/>
      <c r="S129" s="81"/>
      <c r="T129" s="81"/>
      <c r="U129" s="81"/>
      <c r="V129" s="81"/>
      <c r="W129" s="81"/>
      <c r="X129" s="76">
        <f t="shared" si="144"/>
        <v>8000</v>
      </c>
      <c r="Y129" s="75"/>
      <c r="Z129" s="1">
        <v>8000</v>
      </c>
      <c r="AA129" s="1"/>
      <c r="AB129" s="1"/>
      <c r="AC129" s="1"/>
      <c r="AD129" s="81"/>
      <c r="AE129" s="541">
        <f t="shared" si="69"/>
        <v>8000</v>
      </c>
      <c r="AF129" s="447"/>
      <c r="AG129" s="1"/>
      <c r="AH129" s="81"/>
      <c r="AI129" s="490"/>
      <c r="AJ129" s="42"/>
      <c r="AK129" s="44"/>
      <c r="AL129" s="56"/>
    </row>
    <row r="130" spans="1:39">
      <c r="B130" s="55"/>
      <c r="C130" s="2"/>
      <c r="D130" s="764" t="s">
        <v>330</v>
      </c>
      <c r="E130" s="764"/>
      <c r="F130" s="79">
        <v>0</v>
      </c>
      <c r="G130" s="79">
        <v>5000</v>
      </c>
      <c r="H130" s="79">
        <v>15000</v>
      </c>
      <c r="I130" s="79">
        <f t="shared" si="145"/>
        <v>60000</v>
      </c>
      <c r="J130" s="75"/>
      <c r="K130" s="42"/>
      <c r="L130" s="42"/>
      <c r="M130" s="42"/>
      <c r="N130" s="1"/>
      <c r="O130" s="81"/>
      <c r="P130" s="81"/>
      <c r="Q130" s="81"/>
      <c r="R130" s="81"/>
      <c r="S130" s="81"/>
      <c r="T130" s="81"/>
      <c r="U130" s="81"/>
      <c r="V130" s="81"/>
      <c r="W130" s="81"/>
      <c r="X130" s="76">
        <f t="shared" si="144"/>
        <v>60000</v>
      </c>
      <c r="Y130" s="75"/>
      <c r="Z130" s="1"/>
      <c r="AA130" s="1"/>
      <c r="AB130" s="1">
        <v>5000</v>
      </c>
      <c r="AC130" s="1"/>
      <c r="AD130" s="81">
        <v>10000</v>
      </c>
      <c r="AE130" s="541">
        <f t="shared" si="69"/>
        <v>15000</v>
      </c>
      <c r="AF130" s="447"/>
      <c r="AG130" s="1">
        <v>5000</v>
      </c>
      <c r="AH130" s="81">
        <v>40000</v>
      </c>
      <c r="AI130" s="490"/>
      <c r="AJ130" s="42"/>
      <c r="AK130" s="44"/>
      <c r="AL130" s="56"/>
    </row>
    <row r="131" spans="1:39" hidden="1">
      <c r="B131" s="57"/>
      <c r="C131" s="20"/>
      <c r="D131" s="764" t="s">
        <v>868</v>
      </c>
      <c r="E131" s="779"/>
      <c r="F131" s="79">
        <f>SUM(X131:AJ131)</f>
        <v>0</v>
      </c>
      <c r="G131" s="79">
        <v>0</v>
      </c>
      <c r="H131" s="79">
        <v>0</v>
      </c>
      <c r="I131" s="79">
        <f t="shared" si="145"/>
        <v>0</v>
      </c>
      <c r="J131" s="75"/>
      <c r="K131" s="42"/>
      <c r="L131" s="42"/>
      <c r="M131" s="42"/>
      <c r="N131" s="1"/>
      <c r="O131" s="81"/>
      <c r="P131" s="81"/>
      <c r="Q131" s="81"/>
      <c r="R131" s="81"/>
      <c r="S131" s="81"/>
      <c r="T131" s="81"/>
      <c r="U131" s="81"/>
      <c r="V131" s="81"/>
      <c r="W131" s="81"/>
      <c r="X131" s="76">
        <f t="shared" si="144"/>
        <v>0</v>
      </c>
      <c r="Y131" s="75"/>
      <c r="Z131" s="1"/>
      <c r="AA131" s="1"/>
      <c r="AB131" s="1"/>
      <c r="AC131" s="1"/>
      <c r="AD131" s="81"/>
      <c r="AE131" s="541">
        <f t="shared" si="69"/>
        <v>0</v>
      </c>
      <c r="AF131" s="447"/>
      <c r="AG131" s="1"/>
      <c r="AH131" s="81"/>
      <c r="AI131" s="490"/>
      <c r="AJ131" s="42"/>
      <c r="AK131" s="44"/>
      <c r="AL131" s="56"/>
    </row>
    <row r="132" spans="1:39">
      <c r="B132" s="57"/>
      <c r="C132" s="20"/>
      <c r="D132" s="764" t="s">
        <v>1111</v>
      </c>
      <c r="E132" s="779"/>
      <c r="F132" s="79">
        <v>0</v>
      </c>
      <c r="G132" s="79">
        <v>0</v>
      </c>
      <c r="H132" s="79">
        <v>27442</v>
      </c>
      <c r="I132" s="79">
        <f t="shared" si="145"/>
        <v>27442</v>
      </c>
      <c r="J132" s="75"/>
      <c r="K132" s="42"/>
      <c r="L132" s="42"/>
      <c r="M132" s="42"/>
      <c r="N132" s="1"/>
      <c r="O132" s="81"/>
      <c r="P132" s="81"/>
      <c r="Q132" s="81"/>
      <c r="R132" s="81"/>
      <c r="S132" s="81"/>
      <c r="T132" s="81"/>
      <c r="U132" s="81"/>
      <c r="V132" s="81"/>
      <c r="W132" s="81"/>
      <c r="X132" s="76">
        <f t="shared" si="144"/>
        <v>27442</v>
      </c>
      <c r="Y132" s="75"/>
      <c r="Z132" s="1"/>
      <c r="AA132" s="1"/>
      <c r="AB132" s="1"/>
      <c r="AC132" s="1"/>
      <c r="AD132" s="81"/>
      <c r="AE132" s="541">
        <f t="shared" si="69"/>
        <v>0</v>
      </c>
      <c r="AF132" s="447"/>
      <c r="AG132" s="1"/>
      <c r="AH132" s="81"/>
      <c r="AI132" s="490"/>
      <c r="AJ132" s="42"/>
      <c r="AK132" s="44">
        <v>27442</v>
      </c>
      <c r="AL132" s="56"/>
    </row>
    <row r="133" spans="1:39" ht="15.75" thickBot="1">
      <c r="B133" s="57"/>
      <c r="C133" s="20"/>
      <c r="D133" s="772" t="s">
        <v>331</v>
      </c>
      <c r="E133" s="772"/>
      <c r="F133" s="79">
        <v>112023</v>
      </c>
      <c r="G133" s="79">
        <v>99023</v>
      </c>
      <c r="H133" s="79">
        <v>309229</v>
      </c>
      <c r="I133" s="79">
        <f t="shared" si="145"/>
        <v>3491095</v>
      </c>
      <c r="J133" s="75"/>
      <c r="K133" s="42"/>
      <c r="L133" s="42"/>
      <c r="M133" s="42"/>
      <c r="N133" s="1"/>
      <c r="O133" s="81"/>
      <c r="P133" s="81"/>
      <c r="Q133" s="81"/>
      <c r="R133" s="81"/>
      <c r="S133" s="81"/>
      <c r="T133" s="81"/>
      <c r="U133" s="81"/>
      <c r="V133" s="81"/>
      <c r="W133" s="81"/>
      <c r="X133" s="76">
        <f t="shared" si="144"/>
        <v>3491095</v>
      </c>
      <c r="Y133" s="75">
        <v>2271</v>
      </c>
      <c r="Z133" s="1">
        <v>2120</v>
      </c>
      <c r="AA133" s="1">
        <v>62645</v>
      </c>
      <c r="AB133" s="1">
        <v>18413</v>
      </c>
      <c r="AC133" s="1">
        <v>-3650</v>
      </c>
      <c r="AD133" s="81">
        <v>224519</v>
      </c>
      <c r="AE133" s="541">
        <f t="shared" si="69"/>
        <v>306318</v>
      </c>
      <c r="AF133" s="447">
        <v>2911</v>
      </c>
      <c r="AG133" s="1">
        <v>101635</v>
      </c>
      <c r="AH133" s="81">
        <v>-704</v>
      </c>
      <c r="AI133" s="490">
        <v>1026978</v>
      </c>
      <c r="AJ133" s="42">
        <v>1026978</v>
      </c>
      <c r="AK133" s="44">
        <v>1026979</v>
      </c>
      <c r="AL133" s="56"/>
    </row>
    <row r="134" spans="1:39" ht="15.75" thickBot="1">
      <c r="B134" s="100" t="s">
        <v>43</v>
      </c>
      <c r="C134" s="773" t="s">
        <v>44</v>
      </c>
      <c r="D134" s="774"/>
      <c r="E134" s="774"/>
      <c r="F134" s="85">
        <f t="shared" ref="F134:AK134" si="146">F135+F136+F148+F160+F168+F169+F170+F171+F177+F180+F181</f>
        <v>15526805.5</v>
      </c>
      <c r="G134" s="85">
        <f t="shared" ref="G134:H134" si="147">G135+G136+G148+G160+G168+G169+G170+G171+G177+G180+G181</f>
        <v>28463682</v>
      </c>
      <c r="H134" s="85">
        <f t="shared" si="147"/>
        <v>29341462</v>
      </c>
      <c r="I134" s="85">
        <f t="shared" si="146"/>
        <v>29627317</v>
      </c>
      <c r="J134" s="86">
        <f t="shared" si="146"/>
        <v>4579802</v>
      </c>
      <c r="K134" s="89">
        <f t="shared" si="146"/>
        <v>12000</v>
      </c>
      <c r="L134" s="89">
        <f t="shared" si="146"/>
        <v>19576588</v>
      </c>
      <c r="M134" s="89">
        <f t="shared" si="146"/>
        <v>0</v>
      </c>
      <c r="N134" s="87">
        <f t="shared" si="146"/>
        <v>0</v>
      </c>
      <c r="O134" s="90">
        <f t="shared" si="146"/>
        <v>45000</v>
      </c>
      <c r="P134" s="90">
        <f t="shared" si="146"/>
        <v>239692</v>
      </c>
      <c r="Q134" s="90">
        <f t="shared" si="146"/>
        <v>0</v>
      </c>
      <c r="R134" s="90">
        <f t="shared" si="146"/>
        <v>0</v>
      </c>
      <c r="S134" s="90">
        <f t="shared" si="146"/>
        <v>4867720</v>
      </c>
      <c r="T134" s="90">
        <f t="shared" si="146"/>
        <v>8515</v>
      </c>
      <c r="U134" s="90">
        <f t="shared" si="146"/>
        <v>298000</v>
      </c>
      <c r="V134" s="90">
        <f t="shared" ref="V134" si="148">V135+V136+V148+V160+V168+V169+V170+V171+V177+V180+V181</f>
        <v>0</v>
      </c>
      <c r="W134" s="90">
        <f t="shared" si="146"/>
        <v>0</v>
      </c>
      <c r="X134" s="88">
        <f t="shared" si="146"/>
        <v>0</v>
      </c>
      <c r="Y134" s="86">
        <f t="shared" si="146"/>
        <v>1130168</v>
      </c>
      <c r="Z134" s="87">
        <f t="shared" si="146"/>
        <v>1930231</v>
      </c>
      <c r="AA134" s="87">
        <f t="shared" si="146"/>
        <v>2605022</v>
      </c>
      <c r="AB134" s="87">
        <f t="shared" si="146"/>
        <v>12119169</v>
      </c>
      <c r="AC134" s="87">
        <f t="shared" si="146"/>
        <v>1217780</v>
      </c>
      <c r="AD134" s="90">
        <f t="shared" si="146"/>
        <v>698113</v>
      </c>
      <c r="AE134" s="536">
        <f t="shared" si="69"/>
        <v>19700483</v>
      </c>
      <c r="AF134" s="442">
        <f t="shared" si="146"/>
        <v>544440</v>
      </c>
      <c r="AG134" s="87">
        <f t="shared" si="146"/>
        <v>3161923</v>
      </c>
      <c r="AH134" s="90">
        <f t="shared" si="146"/>
        <v>1048262</v>
      </c>
      <c r="AI134" s="486">
        <f t="shared" si="146"/>
        <v>803382</v>
      </c>
      <c r="AJ134" s="89">
        <f t="shared" si="146"/>
        <v>699502</v>
      </c>
      <c r="AK134" s="91">
        <f t="shared" si="146"/>
        <v>3669325</v>
      </c>
      <c r="AL134" s="56"/>
    </row>
    <row r="135" spans="1:39" s="41" customFormat="1" hidden="1">
      <c r="A135" s="127" t="s">
        <v>45</v>
      </c>
      <c r="B135" s="125" t="s">
        <v>740</v>
      </c>
      <c r="C135" s="775" t="s">
        <v>402</v>
      </c>
      <c r="D135" s="776"/>
      <c r="E135" s="776"/>
      <c r="F135" s="109"/>
      <c r="G135" s="109"/>
      <c r="H135" s="109"/>
      <c r="I135" s="109"/>
      <c r="J135" s="110"/>
      <c r="K135" s="113"/>
      <c r="L135" s="113"/>
      <c r="M135" s="113"/>
      <c r="N135" s="111"/>
      <c r="O135" s="114"/>
      <c r="P135" s="114"/>
      <c r="Q135" s="114"/>
      <c r="R135" s="114"/>
      <c r="S135" s="114"/>
      <c r="T135" s="114"/>
      <c r="U135" s="114"/>
      <c r="V135" s="114"/>
      <c r="W135" s="114"/>
      <c r="X135" s="112"/>
      <c r="Y135" s="110"/>
      <c r="Z135" s="111"/>
      <c r="AA135" s="111"/>
      <c r="AB135" s="111"/>
      <c r="AC135" s="111"/>
      <c r="AD135" s="114"/>
      <c r="AE135" s="543">
        <f t="shared" ref="AE135:AE199" si="149">SUM(Y135:AD135)</f>
        <v>0</v>
      </c>
      <c r="AF135" s="449"/>
      <c r="AG135" s="111"/>
      <c r="AH135" s="114"/>
      <c r="AI135" s="491"/>
      <c r="AJ135" s="113"/>
      <c r="AK135" s="115"/>
      <c r="AL135" s="56"/>
      <c r="AM135" s="17"/>
    </row>
    <row r="136" spans="1:39" s="41" customFormat="1">
      <c r="A136" s="127" t="s">
        <v>46</v>
      </c>
      <c r="B136" s="108" t="s">
        <v>741</v>
      </c>
      <c r="C136" s="777" t="s">
        <v>47</v>
      </c>
      <c r="D136" s="778"/>
      <c r="E136" s="778"/>
      <c r="F136" s="109">
        <f t="shared" ref="F136:I136" si="150">F137+F138+F139</f>
        <v>7098487.5</v>
      </c>
      <c r="G136" s="109">
        <f t="shared" ref="G136:H136" si="151">G137+G138+G139</f>
        <v>18644473</v>
      </c>
      <c r="H136" s="109">
        <f t="shared" si="151"/>
        <v>18668943</v>
      </c>
      <c r="I136" s="109">
        <f t="shared" si="150"/>
        <v>18707243</v>
      </c>
      <c r="J136" s="110">
        <f t="shared" ref="J136:X136" si="152">J137+J138+J139</f>
        <v>262400</v>
      </c>
      <c r="K136" s="113">
        <f t="shared" si="152"/>
        <v>0</v>
      </c>
      <c r="L136" s="113">
        <f t="shared" si="152"/>
        <v>13290088</v>
      </c>
      <c r="M136" s="113">
        <f t="shared" si="152"/>
        <v>0</v>
      </c>
      <c r="N136" s="111">
        <f t="shared" si="152"/>
        <v>0</v>
      </c>
      <c r="O136" s="114">
        <f t="shared" ref="O136:U136" si="153">O137+O138+O139</f>
        <v>45000</v>
      </c>
      <c r="P136" s="114">
        <f t="shared" ref="P136:Q136" si="154">P137+P138+P139</f>
        <v>0</v>
      </c>
      <c r="Q136" s="114">
        <f t="shared" si="154"/>
        <v>0</v>
      </c>
      <c r="R136" s="114">
        <f t="shared" si="153"/>
        <v>0</v>
      </c>
      <c r="S136" s="114">
        <f t="shared" ref="S136:T136" si="155">S137+S138+S139</f>
        <v>4808000</v>
      </c>
      <c r="T136" s="114">
        <f t="shared" si="155"/>
        <v>3755</v>
      </c>
      <c r="U136" s="114">
        <f t="shared" si="153"/>
        <v>298000</v>
      </c>
      <c r="V136" s="114">
        <f t="shared" ref="V136:W136" si="156">V137+V138+V139</f>
        <v>0</v>
      </c>
      <c r="W136" s="114">
        <f t="shared" si="156"/>
        <v>0</v>
      </c>
      <c r="X136" s="112">
        <f t="shared" si="152"/>
        <v>0</v>
      </c>
      <c r="Y136" s="110">
        <f>Y137+Y138+Y139</f>
        <v>1039275</v>
      </c>
      <c r="Z136" s="111">
        <f t="shared" ref="Z136:AK136" si="157">Z137+Z138+Z139</f>
        <v>896830</v>
      </c>
      <c r="AA136" s="111">
        <f t="shared" si="157"/>
        <v>649275</v>
      </c>
      <c r="AB136" s="111">
        <f t="shared" si="157"/>
        <v>12024268</v>
      </c>
      <c r="AC136" s="111">
        <f t="shared" si="157"/>
        <v>576030</v>
      </c>
      <c r="AD136" s="114">
        <f t="shared" si="157"/>
        <v>566225</v>
      </c>
      <c r="AE136" s="543">
        <f t="shared" si="149"/>
        <v>15751903</v>
      </c>
      <c r="AF136" s="449">
        <f t="shared" si="157"/>
        <v>419625</v>
      </c>
      <c r="AG136" s="111">
        <f t="shared" si="157"/>
        <v>197906</v>
      </c>
      <c r="AH136" s="114">
        <f t="shared" si="157"/>
        <v>241150</v>
      </c>
      <c r="AI136" s="491">
        <f t="shared" si="157"/>
        <v>692382</v>
      </c>
      <c r="AJ136" s="113">
        <f t="shared" si="157"/>
        <v>699502</v>
      </c>
      <c r="AK136" s="115">
        <f t="shared" si="157"/>
        <v>704775</v>
      </c>
      <c r="AL136" s="56"/>
      <c r="AM136" s="17"/>
    </row>
    <row r="137" spans="1:39" s="209" customFormat="1">
      <c r="A137" s="127"/>
      <c r="B137" s="189"/>
      <c r="C137" s="198"/>
      <c r="D137" s="780" t="s">
        <v>332</v>
      </c>
      <c r="E137" s="780"/>
      <c r="F137" s="201">
        <v>8000</v>
      </c>
      <c r="G137" s="201">
        <v>8000</v>
      </c>
      <c r="H137" s="201">
        <v>8000</v>
      </c>
      <c r="I137" s="201">
        <f>SUM(AE137:AK137)</f>
        <v>8000</v>
      </c>
      <c r="J137" s="199"/>
      <c r="K137" s="192"/>
      <c r="L137" s="192"/>
      <c r="M137" s="192"/>
      <c r="N137" s="193"/>
      <c r="O137" s="194"/>
      <c r="P137" s="194"/>
      <c r="Q137" s="194"/>
      <c r="R137" s="194"/>
      <c r="S137" s="194">
        <f>I137</f>
        <v>8000</v>
      </c>
      <c r="T137" s="194"/>
      <c r="U137" s="194"/>
      <c r="V137" s="194"/>
      <c r="W137" s="194"/>
      <c r="X137" s="200"/>
      <c r="Y137" s="199">
        <v>8000</v>
      </c>
      <c r="Z137" s="193"/>
      <c r="AA137" s="193"/>
      <c r="AB137" s="193"/>
      <c r="AC137" s="193"/>
      <c r="AD137" s="194"/>
      <c r="AE137" s="538">
        <f t="shared" si="149"/>
        <v>8000</v>
      </c>
      <c r="AF137" s="444"/>
      <c r="AG137" s="193"/>
      <c r="AH137" s="194"/>
      <c r="AI137" s="492"/>
      <c r="AJ137" s="192"/>
      <c r="AK137" s="195"/>
      <c r="AL137" s="56"/>
      <c r="AM137" s="17"/>
    </row>
    <row r="138" spans="1:39" s="209" customFormat="1" hidden="1">
      <c r="A138" s="127"/>
      <c r="B138" s="189"/>
      <c r="C138" s="198"/>
      <c r="D138" s="780" t="s">
        <v>333</v>
      </c>
      <c r="E138" s="780"/>
      <c r="F138" s="201">
        <f>SUM(X138:AJ138)</f>
        <v>0</v>
      </c>
      <c r="G138" s="201">
        <f>SUM(X138:AJ138)</f>
        <v>0</v>
      </c>
      <c r="H138" s="201">
        <f>SUM(Y138:AK138)</f>
        <v>0</v>
      </c>
      <c r="I138" s="201">
        <f>SUM(Y138:AK138)</f>
        <v>0</v>
      </c>
      <c r="J138" s="199"/>
      <c r="K138" s="192"/>
      <c r="L138" s="192"/>
      <c r="M138" s="192"/>
      <c r="N138" s="193"/>
      <c r="O138" s="194"/>
      <c r="P138" s="194"/>
      <c r="Q138" s="194"/>
      <c r="R138" s="194"/>
      <c r="S138" s="194"/>
      <c r="T138" s="194"/>
      <c r="U138" s="194"/>
      <c r="V138" s="194"/>
      <c r="W138" s="194"/>
      <c r="X138" s="200"/>
      <c r="Y138" s="199"/>
      <c r="Z138" s="193"/>
      <c r="AA138" s="193"/>
      <c r="AB138" s="193"/>
      <c r="AC138" s="193"/>
      <c r="AD138" s="194"/>
      <c r="AE138" s="538">
        <f t="shared" si="149"/>
        <v>0</v>
      </c>
      <c r="AF138" s="444"/>
      <c r="AG138" s="193"/>
      <c r="AH138" s="194"/>
      <c r="AI138" s="492"/>
      <c r="AJ138" s="192"/>
      <c r="AK138" s="195"/>
      <c r="AL138" s="56"/>
      <c r="AM138" s="17"/>
    </row>
    <row r="139" spans="1:39" s="209" customFormat="1">
      <c r="A139" s="127"/>
      <c r="B139" s="189"/>
      <c r="C139" s="198"/>
      <c r="D139" s="780" t="s">
        <v>403</v>
      </c>
      <c r="E139" s="780"/>
      <c r="F139" s="201">
        <f t="shared" ref="F139:X139" si="158">SUM(F140:F147)</f>
        <v>7090487.5</v>
      </c>
      <c r="G139" s="201">
        <f t="shared" ref="G139:H139" si="159">SUM(G140:G147)</f>
        <v>18636473</v>
      </c>
      <c r="H139" s="201">
        <f t="shared" si="159"/>
        <v>18660943</v>
      </c>
      <c r="I139" s="201">
        <f t="shared" si="158"/>
        <v>18699243</v>
      </c>
      <c r="J139" s="199">
        <f t="shared" si="158"/>
        <v>262400</v>
      </c>
      <c r="K139" s="192">
        <f t="shared" si="158"/>
        <v>0</v>
      </c>
      <c r="L139" s="192">
        <f t="shared" si="158"/>
        <v>13290088</v>
      </c>
      <c r="M139" s="192">
        <f t="shared" si="158"/>
        <v>0</v>
      </c>
      <c r="N139" s="193">
        <f t="shared" si="158"/>
        <v>0</v>
      </c>
      <c r="O139" s="194">
        <f t="shared" ref="O139:U139" si="160">SUM(O140:O147)</f>
        <v>45000</v>
      </c>
      <c r="P139" s="194">
        <f t="shared" ref="P139:Q139" si="161">SUM(P140:P147)</f>
        <v>0</v>
      </c>
      <c r="Q139" s="194">
        <f t="shared" si="161"/>
        <v>0</v>
      </c>
      <c r="R139" s="194">
        <f t="shared" si="160"/>
        <v>0</v>
      </c>
      <c r="S139" s="194">
        <f t="shared" ref="S139:T139" si="162">SUM(S140:S147)</f>
        <v>4800000</v>
      </c>
      <c r="T139" s="194">
        <f t="shared" si="162"/>
        <v>3755</v>
      </c>
      <c r="U139" s="194">
        <f t="shared" si="160"/>
        <v>298000</v>
      </c>
      <c r="V139" s="194">
        <f t="shared" ref="V139:W139" si="163">SUM(V140:V147)</f>
        <v>0</v>
      </c>
      <c r="W139" s="194">
        <f t="shared" si="163"/>
        <v>0</v>
      </c>
      <c r="X139" s="200">
        <f t="shared" si="158"/>
        <v>0</v>
      </c>
      <c r="Y139" s="199">
        <f>SUM(Y140:Y147)</f>
        <v>1031275</v>
      </c>
      <c r="Z139" s="193">
        <f t="shared" ref="Z139:AK139" si="164">SUM(Z140:Z147)</f>
        <v>896830</v>
      </c>
      <c r="AA139" s="193">
        <f t="shared" si="164"/>
        <v>649275</v>
      </c>
      <c r="AB139" s="193">
        <f t="shared" si="164"/>
        <v>12024268</v>
      </c>
      <c r="AC139" s="193">
        <f t="shared" si="164"/>
        <v>576030</v>
      </c>
      <c r="AD139" s="194">
        <f t="shared" si="164"/>
        <v>566225</v>
      </c>
      <c r="AE139" s="538">
        <f t="shared" si="149"/>
        <v>15743903</v>
      </c>
      <c r="AF139" s="444">
        <f t="shared" si="164"/>
        <v>419625</v>
      </c>
      <c r="AG139" s="193">
        <f t="shared" si="164"/>
        <v>197906</v>
      </c>
      <c r="AH139" s="194">
        <f t="shared" si="164"/>
        <v>241150</v>
      </c>
      <c r="AI139" s="492">
        <f t="shared" si="164"/>
        <v>692382</v>
      </c>
      <c r="AJ139" s="192">
        <f t="shared" si="164"/>
        <v>699502</v>
      </c>
      <c r="AK139" s="195">
        <f t="shared" si="164"/>
        <v>704775</v>
      </c>
      <c r="AL139" s="56"/>
      <c r="AM139" s="17"/>
    </row>
    <row r="140" spans="1:39">
      <c r="B140" s="55"/>
      <c r="C140" s="2"/>
      <c r="D140" s="205"/>
      <c r="E140" s="299" t="s">
        <v>997</v>
      </c>
      <c r="F140" s="79">
        <v>1867087.5</v>
      </c>
      <c r="G140" s="79">
        <v>13275088</v>
      </c>
      <c r="H140" s="79">
        <v>13290088</v>
      </c>
      <c r="I140" s="79">
        <f t="shared" ref="I140:I147" si="165">SUM(AE140:AK140)</f>
        <v>13290088</v>
      </c>
      <c r="J140" s="75"/>
      <c r="K140" s="42"/>
      <c r="L140" s="42">
        <f>I140</f>
        <v>13290088</v>
      </c>
      <c r="M140" s="42"/>
      <c r="N140" s="1"/>
      <c r="O140" s="81"/>
      <c r="P140" s="81"/>
      <c r="Q140" s="81"/>
      <c r="R140" s="81"/>
      <c r="S140" s="81"/>
      <c r="T140" s="81"/>
      <c r="U140" s="81"/>
      <c r="V140" s="81"/>
      <c r="W140" s="81"/>
      <c r="X140" s="76"/>
      <c r="Y140" s="75">
        <f>290000</f>
        <v>290000</v>
      </c>
      <c r="Z140" s="1">
        <v>285000</v>
      </c>
      <c r="AA140" s="1">
        <f>285000</f>
        <v>285000</v>
      </c>
      <c r="AB140" s="1">
        <f>60588+11405000</f>
        <v>11465588</v>
      </c>
      <c r="AC140" s="1">
        <f>40000+110125</f>
        <v>150125</v>
      </c>
      <c r="AD140" s="81">
        <v>105125</v>
      </c>
      <c r="AE140" s="541">
        <f t="shared" si="149"/>
        <v>12580838</v>
      </c>
      <c r="AF140" s="447">
        <f>70125+40000</f>
        <v>110125</v>
      </c>
      <c r="AG140" s="1">
        <v>111856</v>
      </c>
      <c r="AH140" s="81">
        <v>110125</v>
      </c>
      <c r="AI140" s="490">
        <v>125715</v>
      </c>
      <c r="AJ140" s="42">
        <v>125715</v>
      </c>
      <c r="AK140" s="44">
        <v>125714</v>
      </c>
      <c r="AL140" s="56"/>
    </row>
    <row r="141" spans="1:39">
      <c r="B141" s="55"/>
      <c r="C141" s="2"/>
      <c r="D141" s="299"/>
      <c r="E141" s="299" t="s">
        <v>998</v>
      </c>
      <c r="F141" s="79">
        <v>60000</v>
      </c>
      <c r="G141" s="79">
        <v>120000</v>
      </c>
      <c r="H141" s="79">
        <v>120000</v>
      </c>
      <c r="I141" s="79">
        <f t="shared" si="165"/>
        <v>105000</v>
      </c>
      <c r="J141" s="75">
        <f>I141</f>
        <v>105000</v>
      </c>
      <c r="K141" s="42"/>
      <c r="L141" s="42"/>
      <c r="M141" s="42"/>
      <c r="N141" s="1"/>
      <c r="O141" s="81"/>
      <c r="P141" s="81"/>
      <c r="Q141" s="81"/>
      <c r="R141" s="81"/>
      <c r="S141" s="81"/>
      <c r="T141" s="81"/>
      <c r="U141" s="81"/>
      <c r="V141" s="81"/>
      <c r="W141" s="81"/>
      <c r="X141" s="76"/>
      <c r="Y141" s="75">
        <v>30000</v>
      </c>
      <c r="Z141" s="1"/>
      <c r="AA141" s="1"/>
      <c r="AB141" s="1"/>
      <c r="AC141" s="1">
        <v>60000</v>
      </c>
      <c r="AD141" s="81"/>
      <c r="AE141" s="541">
        <f t="shared" si="149"/>
        <v>90000</v>
      </c>
      <c r="AF141" s="447">
        <v>15000</v>
      </c>
      <c r="AG141" s="1"/>
      <c r="AH141" s="81"/>
      <c r="AI141" s="490"/>
      <c r="AJ141" s="42"/>
      <c r="AK141" s="44"/>
      <c r="AL141" s="56"/>
    </row>
    <row r="142" spans="1:39">
      <c r="B142" s="55"/>
      <c r="C142" s="2"/>
      <c r="D142" s="504"/>
      <c r="E142" s="504" t="s">
        <v>1098</v>
      </c>
      <c r="F142" s="79">
        <v>0</v>
      </c>
      <c r="G142" s="79">
        <v>3105</v>
      </c>
      <c r="H142" s="79">
        <v>3455</v>
      </c>
      <c r="I142" s="79">
        <f t="shared" si="165"/>
        <v>3755</v>
      </c>
      <c r="J142" s="75"/>
      <c r="K142" s="42"/>
      <c r="L142" s="42"/>
      <c r="M142" s="42"/>
      <c r="N142" s="1"/>
      <c r="O142" s="81"/>
      <c r="P142" s="81"/>
      <c r="Q142" s="81"/>
      <c r="R142" s="81"/>
      <c r="S142" s="81"/>
      <c r="T142" s="81">
        <f>I142</f>
        <v>3755</v>
      </c>
      <c r="U142" s="81"/>
      <c r="V142" s="81"/>
      <c r="W142" s="81"/>
      <c r="X142" s="76"/>
      <c r="Y142" s="75">
        <v>525</v>
      </c>
      <c r="Z142" s="1">
        <v>1050</v>
      </c>
      <c r="AA142" s="1">
        <v>375</v>
      </c>
      <c r="AB142" s="1">
        <v>680</v>
      </c>
      <c r="AC142" s="1">
        <v>475</v>
      </c>
      <c r="AD142" s="81">
        <v>350</v>
      </c>
      <c r="AE142" s="541">
        <f t="shared" si="149"/>
        <v>3455</v>
      </c>
      <c r="AF142" s="447"/>
      <c r="AG142" s="1">
        <v>300</v>
      </c>
      <c r="AH142" s="81"/>
      <c r="AI142" s="490"/>
      <c r="AJ142" s="42"/>
      <c r="AK142" s="44"/>
      <c r="AL142" s="56"/>
    </row>
    <row r="143" spans="1:39">
      <c r="B143" s="55"/>
      <c r="C143" s="2"/>
      <c r="D143" s="609"/>
      <c r="E143" s="609" t="s">
        <v>1110</v>
      </c>
      <c r="F143" s="79">
        <v>0</v>
      </c>
      <c r="G143" s="79">
        <v>0</v>
      </c>
      <c r="H143" s="79">
        <v>2000</v>
      </c>
      <c r="I143" s="79">
        <f t="shared" si="165"/>
        <v>2000</v>
      </c>
      <c r="J143" s="75">
        <f>I143</f>
        <v>2000</v>
      </c>
      <c r="K143" s="42"/>
      <c r="L143" s="42"/>
      <c r="M143" s="42"/>
      <c r="N143" s="1"/>
      <c r="O143" s="81"/>
      <c r="P143" s="81"/>
      <c r="Q143" s="81"/>
      <c r="R143" s="81"/>
      <c r="S143" s="81"/>
      <c r="T143" s="81"/>
      <c r="U143" s="81"/>
      <c r="V143" s="81"/>
      <c r="W143" s="81"/>
      <c r="X143" s="76"/>
      <c r="Y143" s="75"/>
      <c r="Z143" s="1"/>
      <c r="AA143" s="1"/>
      <c r="AB143" s="1"/>
      <c r="AC143" s="1"/>
      <c r="AD143" s="81">
        <v>2000</v>
      </c>
      <c r="AE143" s="541">
        <f t="shared" si="149"/>
        <v>2000</v>
      </c>
      <c r="AF143" s="447"/>
      <c r="AG143" s="1"/>
      <c r="AH143" s="81"/>
      <c r="AI143" s="490"/>
      <c r="AJ143" s="42"/>
      <c r="AK143" s="44"/>
      <c r="AL143" s="56"/>
    </row>
    <row r="144" spans="1:39">
      <c r="B144" s="55"/>
      <c r="C144" s="2"/>
      <c r="D144" s="299"/>
      <c r="E144" s="299" t="s">
        <v>999</v>
      </c>
      <c r="F144" s="79">
        <v>73400</v>
      </c>
      <c r="G144" s="79">
        <v>148280</v>
      </c>
      <c r="H144" s="79">
        <v>155400</v>
      </c>
      <c r="I144" s="79">
        <f t="shared" si="165"/>
        <v>155400</v>
      </c>
      <c r="J144" s="75">
        <f>I144</f>
        <v>155400</v>
      </c>
      <c r="K144" s="42"/>
      <c r="L144" s="42"/>
      <c r="M144" s="42"/>
      <c r="N144" s="1"/>
      <c r="O144" s="81"/>
      <c r="P144" s="81"/>
      <c r="Q144" s="81"/>
      <c r="R144" s="81"/>
      <c r="S144" s="81"/>
      <c r="T144" s="81"/>
      <c r="U144" s="81"/>
      <c r="V144" s="81"/>
      <c r="W144" s="81"/>
      <c r="X144" s="76"/>
      <c r="Y144" s="75"/>
      <c r="Z144" s="1">
        <v>138280</v>
      </c>
      <c r="AA144" s="1">
        <v>5000</v>
      </c>
      <c r="AB144" s="1">
        <v>5000</v>
      </c>
      <c r="AC144" s="1"/>
      <c r="AD144" s="81"/>
      <c r="AE144" s="541">
        <f t="shared" si="149"/>
        <v>148280</v>
      </c>
      <c r="AF144" s="447"/>
      <c r="AG144" s="1"/>
      <c r="AH144" s="81"/>
      <c r="AI144" s="490"/>
      <c r="AJ144" s="42">
        <v>7120</v>
      </c>
      <c r="AK144" s="44"/>
      <c r="AL144" s="56"/>
    </row>
    <row r="145" spans="1:39">
      <c r="B145" s="55"/>
      <c r="C145" s="2"/>
      <c r="D145" s="299"/>
      <c r="E145" s="299" t="s">
        <v>1002</v>
      </c>
      <c r="F145" s="79">
        <v>245000</v>
      </c>
      <c r="G145" s="79">
        <v>245000</v>
      </c>
      <c r="H145" s="79">
        <v>245000</v>
      </c>
      <c r="I145" s="79">
        <f t="shared" si="165"/>
        <v>298000</v>
      </c>
      <c r="J145" s="75"/>
      <c r="K145" s="42"/>
      <c r="L145" s="42"/>
      <c r="M145" s="42"/>
      <c r="N145" s="1"/>
      <c r="O145" s="81"/>
      <c r="P145" s="81"/>
      <c r="Q145" s="81"/>
      <c r="R145" s="81"/>
      <c r="S145" s="81"/>
      <c r="T145" s="81"/>
      <c r="U145" s="81">
        <f>I145</f>
        <v>298000</v>
      </c>
      <c r="V145" s="81"/>
      <c r="W145" s="81"/>
      <c r="X145" s="76"/>
      <c r="Y145" s="75">
        <v>15750</v>
      </c>
      <c r="Z145" s="1">
        <v>22500</v>
      </c>
      <c r="AA145" s="1">
        <v>18000</v>
      </c>
      <c r="AB145" s="1">
        <v>33000</v>
      </c>
      <c r="AC145" s="1">
        <v>32250</v>
      </c>
      <c r="AD145" s="81">
        <v>86250</v>
      </c>
      <c r="AE145" s="541">
        <f t="shared" si="149"/>
        <v>207750</v>
      </c>
      <c r="AF145" s="447">
        <v>34500</v>
      </c>
      <c r="AG145" s="1">
        <v>55750</v>
      </c>
      <c r="AH145" s="81"/>
      <c r="AI145" s="490"/>
      <c r="AJ145" s="42"/>
      <c r="AK145" s="44"/>
      <c r="AL145" s="56"/>
    </row>
    <row r="146" spans="1:39">
      <c r="B146" s="55"/>
      <c r="C146" s="2"/>
      <c r="D146" s="205"/>
      <c r="E146" s="299" t="s">
        <v>1000</v>
      </c>
      <c r="F146" s="79">
        <v>4800000</v>
      </c>
      <c r="G146" s="79">
        <v>4800000</v>
      </c>
      <c r="H146" s="79">
        <v>4800000</v>
      </c>
      <c r="I146" s="79">
        <f t="shared" si="165"/>
        <v>4800000</v>
      </c>
      <c r="J146" s="75"/>
      <c r="K146" s="42"/>
      <c r="L146" s="42"/>
      <c r="M146" s="42"/>
      <c r="N146" s="1"/>
      <c r="O146" s="81"/>
      <c r="P146" s="81"/>
      <c r="Q146" s="81"/>
      <c r="R146" s="81"/>
      <c r="S146" s="81">
        <f>I146</f>
        <v>4800000</v>
      </c>
      <c r="T146" s="81"/>
      <c r="U146" s="81"/>
      <c r="V146" s="81"/>
      <c r="W146" s="81"/>
      <c r="X146" s="76"/>
      <c r="Y146" s="75">
        <v>695000</v>
      </c>
      <c r="Z146" s="1">
        <v>450000</v>
      </c>
      <c r="AA146" s="1">
        <v>325000</v>
      </c>
      <c r="AB146" s="1">
        <f>247500+272500</f>
        <v>520000</v>
      </c>
      <c r="AC146" s="1">
        <f>15000+315000</f>
        <v>330000</v>
      </c>
      <c r="AD146" s="81">
        <v>372500</v>
      </c>
      <c r="AE146" s="541">
        <f t="shared" si="149"/>
        <v>2692500</v>
      </c>
      <c r="AF146" s="447">
        <f>220000+40000</f>
        <v>260000</v>
      </c>
      <c r="AG146" s="1">
        <v>30000</v>
      </c>
      <c r="AH146" s="81">
        <v>117500</v>
      </c>
      <c r="AI146" s="490">
        <v>566667</v>
      </c>
      <c r="AJ146" s="42">
        <v>566667</v>
      </c>
      <c r="AK146" s="44">
        <v>566666</v>
      </c>
      <c r="AL146" s="56"/>
    </row>
    <row r="147" spans="1:39">
      <c r="B147" s="55"/>
      <c r="C147" s="2"/>
      <c r="D147" s="205"/>
      <c r="E147" s="299" t="s">
        <v>1001</v>
      </c>
      <c r="F147" s="79">
        <v>45000</v>
      </c>
      <c r="G147" s="79">
        <v>45000</v>
      </c>
      <c r="H147" s="79">
        <v>45000</v>
      </c>
      <c r="I147" s="79">
        <f t="shared" si="165"/>
        <v>45000</v>
      </c>
      <c r="J147" s="75"/>
      <c r="K147" s="42"/>
      <c r="L147" s="42"/>
      <c r="M147" s="42"/>
      <c r="N147" s="1"/>
      <c r="O147" s="81">
        <f>I147</f>
        <v>45000</v>
      </c>
      <c r="P147" s="81"/>
      <c r="Q147" s="81"/>
      <c r="R147" s="81"/>
      <c r="S147" s="81"/>
      <c r="T147" s="81"/>
      <c r="U147" s="81"/>
      <c r="V147" s="81"/>
      <c r="W147" s="81"/>
      <c r="X147" s="76"/>
      <c r="Y147" s="75"/>
      <c r="Z147" s="1"/>
      <c r="AA147" s="1">
        <v>15900</v>
      </c>
      <c r="AB147" s="1"/>
      <c r="AC147" s="1">
        <v>3180</v>
      </c>
      <c r="AD147" s="81"/>
      <c r="AE147" s="541">
        <f t="shared" si="149"/>
        <v>19080</v>
      </c>
      <c r="AF147" s="447"/>
      <c r="AG147" s="1"/>
      <c r="AH147" s="81">
        <v>13525</v>
      </c>
      <c r="AI147" s="490"/>
      <c r="AJ147" s="42"/>
      <c r="AK147" s="44">
        <v>12395</v>
      </c>
      <c r="AL147" s="56"/>
    </row>
    <row r="148" spans="1:39" s="41" customFormat="1">
      <c r="A148" s="127" t="s">
        <v>48</v>
      </c>
      <c r="B148" s="108" t="s">
        <v>742</v>
      </c>
      <c r="C148" s="777" t="s">
        <v>49</v>
      </c>
      <c r="D148" s="778"/>
      <c r="E148" s="778"/>
      <c r="F148" s="109">
        <f t="shared" ref="F148:H148" si="166">F149+F155</f>
        <v>2058818</v>
      </c>
      <c r="G148" s="109">
        <f t="shared" ref="G148" si="167">G149+G155</f>
        <v>2844453</v>
      </c>
      <c r="H148" s="109">
        <f t="shared" si="166"/>
        <v>3569650</v>
      </c>
      <c r="I148" s="109">
        <f>I149+I155</f>
        <v>3795116</v>
      </c>
      <c r="J148" s="110">
        <f t="shared" ref="J148:X148" si="168">J149+J155</f>
        <v>3478944</v>
      </c>
      <c r="K148" s="113">
        <f t="shared" si="168"/>
        <v>12000</v>
      </c>
      <c r="L148" s="113">
        <f t="shared" si="168"/>
        <v>0</v>
      </c>
      <c r="M148" s="113">
        <f t="shared" si="168"/>
        <v>0</v>
      </c>
      <c r="N148" s="111">
        <f t="shared" si="168"/>
        <v>0</v>
      </c>
      <c r="O148" s="114">
        <f t="shared" ref="O148:U148" si="169">O149+O155</f>
        <v>0</v>
      </c>
      <c r="P148" s="114">
        <f t="shared" ref="P148:Q148" si="170">P149+P155</f>
        <v>239692</v>
      </c>
      <c r="Q148" s="114">
        <f t="shared" si="170"/>
        <v>0</v>
      </c>
      <c r="R148" s="114">
        <f t="shared" si="169"/>
        <v>0</v>
      </c>
      <c r="S148" s="114">
        <f t="shared" ref="S148:T148" si="171">S149+S155</f>
        <v>59720</v>
      </c>
      <c r="T148" s="114">
        <f t="shared" si="171"/>
        <v>4760</v>
      </c>
      <c r="U148" s="114">
        <f t="shared" si="169"/>
        <v>0</v>
      </c>
      <c r="V148" s="114">
        <f t="shared" ref="V148:W148" si="172">V149+V155</f>
        <v>0</v>
      </c>
      <c r="W148" s="114">
        <f t="shared" si="172"/>
        <v>0</v>
      </c>
      <c r="X148" s="112">
        <f t="shared" si="168"/>
        <v>0</v>
      </c>
      <c r="Y148" s="110">
        <f t="shared" ref="Y148" si="173">Y149+Y155</f>
        <v>59720</v>
      </c>
      <c r="Z148" s="111">
        <f t="shared" ref="Z148:AK148" si="174">Z149+Z155</f>
        <v>1033399</v>
      </c>
      <c r="AA148" s="111">
        <f t="shared" si="174"/>
        <v>415271</v>
      </c>
      <c r="AB148" s="111">
        <f t="shared" si="174"/>
        <v>94899</v>
      </c>
      <c r="AC148" s="111">
        <f t="shared" si="174"/>
        <v>641750</v>
      </c>
      <c r="AD148" s="114">
        <f t="shared" si="174"/>
        <v>0</v>
      </c>
      <c r="AE148" s="543">
        <f t="shared" si="149"/>
        <v>2245039</v>
      </c>
      <c r="AF148" s="449">
        <f t="shared" si="174"/>
        <v>122706</v>
      </c>
      <c r="AG148" s="111">
        <f t="shared" si="174"/>
        <v>457364</v>
      </c>
      <c r="AH148" s="114">
        <f t="shared" si="174"/>
        <v>798923</v>
      </c>
      <c r="AI148" s="491">
        <f t="shared" si="174"/>
        <v>90000</v>
      </c>
      <c r="AJ148" s="113">
        <f t="shared" si="174"/>
        <v>0</v>
      </c>
      <c r="AK148" s="115">
        <f t="shared" si="174"/>
        <v>81084</v>
      </c>
      <c r="AL148" s="56"/>
      <c r="AM148" s="17"/>
    </row>
    <row r="149" spans="1:39">
      <c r="B149" s="189"/>
      <c r="C149" s="198"/>
      <c r="D149" s="780" t="s">
        <v>404</v>
      </c>
      <c r="E149" s="780"/>
      <c r="F149" s="201">
        <f t="shared" ref="F149:I149" si="175">SUM(F150:F154)</f>
        <v>1765098</v>
      </c>
      <c r="G149" s="201">
        <f t="shared" ref="G149:H149" si="176">SUM(G150:G154)</f>
        <v>2540066</v>
      </c>
      <c r="H149" s="201">
        <f t="shared" si="176"/>
        <v>3261402</v>
      </c>
      <c r="I149" s="201">
        <f t="shared" si="175"/>
        <v>3478944</v>
      </c>
      <c r="J149" s="199">
        <f t="shared" ref="J149:X149" si="177">SUM(J150:J154)</f>
        <v>3478944</v>
      </c>
      <c r="K149" s="192">
        <f t="shared" si="177"/>
        <v>0</v>
      </c>
      <c r="L149" s="192">
        <f t="shared" si="177"/>
        <v>0</v>
      </c>
      <c r="M149" s="192">
        <f t="shared" si="177"/>
        <v>0</v>
      </c>
      <c r="N149" s="193">
        <f t="shared" si="177"/>
        <v>0</v>
      </c>
      <c r="O149" s="194">
        <f t="shared" ref="O149:U149" si="178">SUM(O150:O154)</f>
        <v>0</v>
      </c>
      <c r="P149" s="194">
        <f t="shared" ref="P149:Q149" si="179">SUM(P150:P154)</f>
        <v>0</v>
      </c>
      <c r="Q149" s="194">
        <f t="shared" si="179"/>
        <v>0</v>
      </c>
      <c r="R149" s="194">
        <f t="shared" si="178"/>
        <v>0</v>
      </c>
      <c r="S149" s="194">
        <f t="shared" ref="S149:T149" si="180">SUM(S150:S154)</f>
        <v>0</v>
      </c>
      <c r="T149" s="194">
        <f t="shared" si="180"/>
        <v>0</v>
      </c>
      <c r="U149" s="194">
        <f t="shared" si="178"/>
        <v>0</v>
      </c>
      <c r="V149" s="194">
        <f t="shared" ref="V149:W149" si="181">SUM(V150:V154)</f>
        <v>0</v>
      </c>
      <c r="W149" s="194">
        <f t="shared" si="181"/>
        <v>0</v>
      </c>
      <c r="X149" s="200">
        <f t="shared" si="177"/>
        <v>0</v>
      </c>
      <c r="Y149" s="199">
        <f>SUM(Y150:Y154)</f>
        <v>0</v>
      </c>
      <c r="Z149" s="193">
        <f t="shared" ref="Z149:AK149" si="182">SUM(Z150:Z154)</f>
        <v>1029851</v>
      </c>
      <c r="AA149" s="193">
        <f t="shared" si="182"/>
        <v>332990</v>
      </c>
      <c r="AB149" s="193">
        <f t="shared" si="182"/>
        <v>0</v>
      </c>
      <c r="AC149" s="193">
        <f t="shared" si="182"/>
        <v>579492</v>
      </c>
      <c r="AD149" s="194">
        <f t="shared" si="182"/>
        <v>0</v>
      </c>
      <c r="AE149" s="538">
        <f t="shared" si="149"/>
        <v>1942333</v>
      </c>
      <c r="AF149" s="444">
        <f t="shared" si="182"/>
        <v>118845</v>
      </c>
      <c r="AG149" s="193">
        <f t="shared" si="182"/>
        <v>449440</v>
      </c>
      <c r="AH149" s="194">
        <f t="shared" si="182"/>
        <v>798923</v>
      </c>
      <c r="AI149" s="492">
        <f t="shared" si="182"/>
        <v>90000</v>
      </c>
      <c r="AJ149" s="192">
        <f t="shared" si="182"/>
        <v>0</v>
      </c>
      <c r="AK149" s="195">
        <f t="shared" si="182"/>
        <v>79403</v>
      </c>
      <c r="AL149" s="56"/>
    </row>
    <row r="150" spans="1:39" hidden="1">
      <c r="B150" s="55"/>
      <c r="C150" s="2"/>
      <c r="D150" s="173"/>
      <c r="E150" s="173" t="s">
        <v>866</v>
      </c>
      <c r="F150" s="79">
        <f>SUM(X150:AJ150)</f>
        <v>0</v>
      </c>
      <c r="G150" s="79">
        <f>SUM(X150:AJ150)</f>
        <v>0</v>
      </c>
      <c r="H150" s="79">
        <f>SUM(Y150:AK150)</f>
        <v>0</v>
      </c>
      <c r="I150" s="79">
        <f>SUM(Y150:AK150)</f>
        <v>0</v>
      </c>
      <c r="J150" s="75"/>
      <c r="K150" s="42"/>
      <c r="L150" s="42"/>
      <c r="M150" s="42"/>
      <c r="N150" s="1"/>
      <c r="O150" s="81"/>
      <c r="P150" s="81"/>
      <c r="Q150" s="81"/>
      <c r="R150" s="81"/>
      <c r="S150" s="81"/>
      <c r="T150" s="81"/>
      <c r="U150" s="81"/>
      <c r="V150" s="81"/>
      <c r="W150" s="81"/>
      <c r="X150" s="76"/>
      <c r="Y150" s="75"/>
      <c r="Z150" s="1"/>
      <c r="AA150" s="1"/>
      <c r="AB150" s="1"/>
      <c r="AC150" s="1"/>
      <c r="AD150" s="81"/>
      <c r="AE150" s="541">
        <f t="shared" si="149"/>
        <v>0</v>
      </c>
      <c r="AF150" s="447"/>
      <c r="AG150" s="1"/>
      <c r="AH150" s="81"/>
      <c r="AI150" s="490"/>
      <c r="AJ150" s="42"/>
      <c r="AK150" s="44"/>
      <c r="AL150" s="56"/>
    </row>
    <row r="151" spans="1:39">
      <c r="B151" s="55"/>
      <c r="C151" s="2"/>
      <c r="D151" s="206"/>
      <c r="E151" s="206" t="s">
        <v>1003</v>
      </c>
      <c r="F151" s="79">
        <v>490140</v>
      </c>
      <c r="G151" s="79">
        <v>490140</v>
      </c>
      <c r="H151" s="79">
        <v>762036</v>
      </c>
      <c r="I151" s="79">
        <f t="shared" ref="I151:I154" si="183">SUM(AE151:AK151)</f>
        <v>979578</v>
      </c>
      <c r="J151" s="75">
        <f>I151</f>
        <v>979578</v>
      </c>
      <c r="K151" s="42"/>
      <c r="L151" s="42"/>
      <c r="M151" s="42"/>
      <c r="N151" s="1"/>
      <c r="O151" s="81"/>
      <c r="P151" s="81"/>
      <c r="Q151" s="81"/>
      <c r="R151" s="81"/>
      <c r="S151" s="81"/>
      <c r="T151" s="81"/>
      <c r="U151" s="81"/>
      <c r="V151" s="81"/>
      <c r="W151" s="81"/>
      <c r="X151" s="76"/>
      <c r="Y151" s="75"/>
      <c r="Z151" s="1">
        <v>43140</v>
      </c>
      <c r="AA151" s="1">
        <v>137515</v>
      </c>
      <c r="AB151" s="1"/>
      <c r="AC151" s="1"/>
      <c r="AD151" s="81"/>
      <c r="AE151" s="541">
        <f t="shared" si="149"/>
        <v>180655</v>
      </c>
      <c r="AF151" s="447"/>
      <c r="AG151" s="1"/>
      <c r="AH151" s="81">
        <v>798923</v>
      </c>
      <c r="AI151" s="490"/>
      <c r="AJ151" s="42"/>
      <c r="AK151" s="44"/>
      <c r="AL151" s="56"/>
    </row>
    <row r="152" spans="1:39">
      <c r="B152" s="55"/>
      <c r="C152" s="2"/>
      <c r="D152" s="360"/>
      <c r="E152" s="360" t="s">
        <v>1080</v>
      </c>
      <c r="F152" s="79">
        <v>785346</v>
      </c>
      <c r="G152" s="79">
        <v>1100117</v>
      </c>
      <c r="H152" s="79">
        <v>1549557</v>
      </c>
      <c r="I152" s="79">
        <f t="shared" si="183"/>
        <v>1549557</v>
      </c>
      <c r="J152" s="75">
        <f t="shared" ref="J152:J153" si="184">I152</f>
        <v>1549557</v>
      </c>
      <c r="K152" s="42"/>
      <c r="L152" s="42"/>
      <c r="M152" s="42"/>
      <c r="N152" s="1"/>
      <c r="O152" s="81"/>
      <c r="P152" s="81"/>
      <c r="Q152" s="81"/>
      <c r="R152" s="81"/>
      <c r="S152" s="81"/>
      <c r="T152" s="81"/>
      <c r="U152" s="81"/>
      <c r="V152" s="81"/>
      <c r="W152" s="81"/>
      <c r="X152" s="76"/>
      <c r="Y152" s="75"/>
      <c r="Z152" s="1">
        <v>785346</v>
      </c>
      <c r="AA152" s="1">
        <v>195475</v>
      </c>
      <c r="AB152" s="1"/>
      <c r="AC152" s="1">
        <f>56558+62738</f>
        <v>119296</v>
      </c>
      <c r="AD152" s="81"/>
      <c r="AE152" s="541">
        <f t="shared" si="149"/>
        <v>1100117</v>
      </c>
      <c r="AF152" s="447"/>
      <c r="AG152" s="1">
        <f>142100+307340</f>
        <v>449440</v>
      </c>
      <c r="AH152" s="81"/>
      <c r="AI152" s="490"/>
      <c r="AJ152" s="42"/>
      <c r="AK152" s="44"/>
      <c r="AL152" s="56"/>
    </row>
    <row r="153" spans="1:39">
      <c r="B153" s="55"/>
      <c r="C153" s="2"/>
      <c r="D153" s="360"/>
      <c r="E153" s="360" t="s">
        <v>1079</v>
      </c>
      <c r="F153" s="79">
        <v>201364</v>
      </c>
      <c r="G153" s="79">
        <v>661561</v>
      </c>
      <c r="H153" s="79">
        <v>661561</v>
      </c>
      <c r="I153" s="79">
        <f t="shared" si="183"/>
        <v>661561</v>
      </c>
      <c r="J153" s="75">
        <f t="shared" si="184"/>
        <v>661561</v>
      </c>
      <c r="K153" s="42"/>
      <c r="L153" s="42"/>
      <c r="M153" s="42"/>
      <c r="N153" s="1"/>
      <c r="O153" s="81"/>
      <c r="P153" s="81"/>
      <c r="Q153" s="81"/>
      <c r="R153" s="81"/>
      <c r="S153" s="81"/>
      <c r="T153" s="81"/>
      <c r="U153" s="81"/>
      <c r="V153" s="81"/>
      <c r="W153" s="81"/>
      <c r="X153" s="76"/>
      <c r="Y153" s="75"/>
      <c r="Z153" s="1">
        <v>201365</v>
      </c>
      <c r="AA153" s="1"/>
      <c r="AB153" s="1"/>
      <c r="AC153" s="1">
        <f>51754+408442</f>
        <v>460196</v>
      </c>
      <c r="AD153" s="81"/>
      <c r="AE153" s="541">
        <f t="shared" si="149"/>
        <v>661561</v>
      </c>
      <c r="AF153" s="447"/>
      <c r="AG153" s="1"/>
      <c r="AH153" s="81"/>
      <c r="AI153" s="490"/>
      <c r="AJ153" s="42"/>
      <c r="AK153" s="44"/>
      <c r="AL153" s="56"/>
    </row>
    <row r="154" spans="1:39">
      <c r="B154" s="55"/>
      <c r="C154" s="2"/>
      <c r="D154" s="173"/>
      <c r="E154" s="173" t="s">
        <v>996</v>
      </c>
      <c r="F154" s="79">
        <v>288248</v>
      </c>
      <c r="G154" s="79">
        <v>288248</v>
      </c>
      <c r="H154" s="79">
        <v>288248</v>
      </c>
      <c r="I154" s="79">
        <f t="shared" si="183"/>
        <v>288248</v>
      </c>
      <c r="J154" s="75">
        <f>I154</f>
        <v>288248</v>
      </c>
      <c r="K154" s="42"/>
      <c r="L154" s="42"/>
      <c r="M154" s="42"/>
      <c r="N154" s="1"/>
      <c r="O154" s="81"/>
      <c r="P154" s="81"/>
      <c r="Q154" s="81"/>
      <c r="R154" s="81"/>
      <c r="S154" s="81"/>
      <c r="T154" s="81"/>
      <c r="U154" s="81"/>
      <c r="V154" s="81"/>
      <c r="W154" s="81"/>
      <c r="X154" s="76"/>
      <c r="Y154" s="75"/>
      <c r="Z154" s="1"/>
      <c r="AA154" s="1"/>
      <c r="AB154" s="1"/>
      <c r="AC154" s="1"/>
      <c r="AD154" s="81"/>
      <c r="AE154" s="541">
        <f t="shared" si="149"/>
        <v>0</v>
      </c>
      <c r="AF154" s="447">
        <v>118845</v>
      </c>
      <c r="AG154" s="1"/>
      <c r="AH154" s="81"/>
      <c r="AI154" s="490">
        <v>90000</v>
      </c>
      <c r="AJ154" s="42"/>
      <c r="AK154" s="44">
        <v>79403</v>
      </c>
      <c r="AL154" s="56"/>
    </row>
    <row r="155" spans="1:39">
      <c r="B155" s="189"/>
      <c r="C155" s="198"/>
      <c r="D155" s="780" t="s">
        <v>405</v>
      </c>
      <c r="E155" s="780"/>
      <c r="F155" s="201">
        <f t="shared" ref="F155:I155" si="185">SUM(F156:F159)</f>
        <v>293720</v>
      </c>
      <c r="G155" s="201">
        <f t="shared" ref="G155:H155" si="186">SUM(G156:G159)</f>
        <v>304387</v>
      </c>
      <c r="H155" s="201">
        <f t="shared" si="186"/>
        <v>308248</v>
      </c>
      <c r="I155" s="201">
        <f t="shared" si="185"/>
        <v>316172</v>
      </c>
      <c r="J155" s="199">
        <f t="shared" ref="J155:AK155" si="187">SUM(J156:J159)</f>
        <v>0</v>
      </c>
      <c r="K155" s="192">
        <f t="shared" si="187"/>
        <v>12000</v>
      </c>
      <c r="L155" s="192">
        <f t="shared" si="187"/>
        <v>0</v>
      </c>
      <c r="M155" s="192">
        <f t="shared" si="187"/>
        <v>0</v>
      </c>
      <c r="N155" s="193">
        <f t="shared" si="187"/>
        <v>0</v>
      </c>
      <c r="O155" s="194">
        <f t="shared" si="187"/>
        <v>0</v>
      </c>
      <c r="P155" s="194">
        <f t="shared" si="187"/>
        <v>239692</v>
      </c>
      <c r="Q155" s="194">
        <f t="shared" si="187"/>
        <v>0</v>
      </c>
      <c r="R155" s="194">
        <f t="shared" si="187"/>
        <v>0</v>
      </c>
      <c r="S155" s="194">
        <f t="shared" si="187"/>
        <v>59720</v>
      </c>
      <c r="T155" s="194">
        <f t="shared" si="187"/>
        <v>4760</v>
      </c>
      <c r="U155" s="194">
        <f t="shared" si="187"/>
        <v>0</v>
      </c>
      <c r="V155" s="194">
        <f t="shared" ref="V155" si="188">SUM(V156:V159)</f>
        <v>0</v>
      </c>
      <c r="W155" s="194">
        <f t="shared" si="187"/>
        <v>0</v>
      </c>
      <c r="X155" s="200">
        <f t="shared" si="187"/>
        <v>0</v>
      </c>
      <c r="Y155" s="199">
        <f t="shared" si="187"/>
        <v>59720</v>
      </c>
      <c r="Z155" s="193">
        <f t="shared" si="187"/>
        <v>3548</v>
      </c>
      <c r="AA155" s="193">
        <f t="shared" si="187"/>
        <v>82281</v>
      </c>
      <c r="AB155" s="193">
        <f t="shared" si="187"/>
        <v>94899</v>
      </c>
      <c r="AC155" s="193">
        <f t="shared" si="187"/>
        <v>62258</v>
      </c>
      <c r="AD155" s="194">
        <f t="shared" si="187"/>
        <v>0</v>
      </c>
      <c r="AE155" s="538">
        <f t="shared" si="149"/>
        <v>302706</v>
      </c>
      <c r="AF155" s="444">
        <f t="shared" si="187"/>
        <v>3861</v>
      </c>
      <c r="AG155" s="193">
        <f t="shared" si="187"/>
        <v>7924</v>
      </c>
      <c r="AH155" s="194">
        <f t="shared" si="187"/>
        <v>0</v>
      </c>
      <c r="AI155" s="492">
        <f t="shared" si="187"/>
        <v>0</v>
      </c>
      <c r="AJ155" s="192">
        <f t="shared" si="187"/>
        <v>0</v>
      </c>
      <c r="AK155" s="195">
        <f t="shared" si="187"/>
        <v>1681</v>
      </c>
      <c r="AL155" s="56"/>
    </row>
    <row r="156" spans="1:39">
      <c r="B156" s="55"/>
      <c r="C156" s="2"/>
      <c r="D156" s="229"/>
      <c r="E156" s="229" t="s">
        <v>863</v>
      </c>
      <c r="F156" s="79">
        <v>12000</v>
      </c>
      <c r="G156" s="79">
        <v>12000</v>
      </c>
      <c r="H156" s="79">
        <v>12000</v>
      </c>
      <c r="I156" s="79">
        <f t="shared" ref="I156:I159" si="189">SUM(AE156:AK156)</f>
        <v>12000</v>
      </c>
      <c r="J156" s="75"/>
      <c r="K156" s="42">
        <f>I156</f>
        <v>12000</v>
      </c>
      <c r="L156" s="42"/>
      <c r="M156" s="42"/>
      <c r="N156" s="1"/>
      <c r="O156" s="81"/>
      <c r="P156" s="81"/>
      <c r="Q156" s="81"/>
      <c r="R156" s="81"/>
      <c r="S156" s="81"/>
      <c r="T156" s="81"/>
      <c r="U156" s="81"/>
      <c r="V156" s="81"/>
      <c r="W156" s="81"/>
      <c r="X156" s="76"/>
      <c r="Y156" s="75"/>
      <c r="Z156" s="1">
        <v>3548</v>
      </c>
      <c r="AA156" s="1"/>
      <c r="AB156" s="1">
        <v>6771</v>
      </c>
      <c r="AC156" s="1"/>
      <c r="AD156" s="81"/>
      <c r="AE156" s="541">
        <f t="shared" si="149"/>
        <v>10319</v>
      </c>
      <c r="AF156" s="447"/>
      <c r="AG156" s="1"/>
      <c r="AH156" s="81"/>
      <c r="AI156" s="490"/>
      <c r="AJ156" s="42"/>
      <c r="AK156" s="44">
        <v>1681</v>
      </c>
      <c r="AL156" s="56"/>
    </row>
    <row r="157" spans="1:39">
      <c r="B157" s="55"/>
      <c r="C157" s="2"/>
      <c r="D157" s="299"/>
      <c r="E157" s="299" t="s">
        <v>864</v>
      </c>
      <c r="F157" s="79">
        <v>222000</v>
      </c>
      <c r="G157" s="79">
        <v>227907</v>
      </c>
      <c r="H157" s="79">
        <v>231768</v>
      </c>
      <c r="I157" s="79">
        <f t="shared" si="189"/>
        <v>239692</v>
      </c>
      <c r="J157" s="75"/>
      <c r="K157" s="42"/>
      <c r="L157" s="42"/>
      <c r="M157" s="42"/>
      <c r="N157" s="1"/>
      <c r="O157" s="81"/>
      <c r="P157" s="81">
        <f>I157</f>
        <v>239692</v>
      </c>
      <c r="Q157" s="81"/>
      <c r="R157" s="81"/>
      <c r="S157" s="81"/>
      <c r="T157" s="81"/>
      <c r="U157" s="81"/>
      <c r="V157" s="81"/>
      <c r="W157" s="81"/>
      <c r="X157" s="76"/>
      <c r="Y157" s="75"/>
      <c r="Z157" s="1"/>
      <c r="AA157" s="1">
        <v>80101</v>
      </c>
      <c r="AB157" s="1">
        <v>88128</v>
      </c>
      <c r="AC157" s="1">
        <v>59678</v>
      </c>
      <c r="AD157" s="81"/>
      <c r="AE157" s="541">
        <f t="shared" si="149"/>
        <v>227907</v>
      </c>
      <c r="AF157" s="447">
        <v>3861</v>
      </c>
      <c r="AG157" s="1">
        <v>7924</v>
      </c>
      <c r="AH157" s="81"/>
      <c r="AI157" s="490"/>
      <c r="AJ157" s="42"/>
      <c r="AK157" s="44"/>
      <c r="AL157" s="56"/>
    </row>
    <row r="158" spans="1:39">
      <c r="B158" s="55"/>
      <c r="C158" s="2"/>
      <c r="D158" s="357"/>
      <c r="E158" s="357" t="s">
        <v>1069</v>
      </c>
      <c r="F158" s="79">
        <v>59720</v>
      </c>
      <c r="G158" s="79">
        <v>59720</v>
      </c>
      <c r="H158" s="79">
        <v>59720</v>
      </c>
      <c r="I158" s="79">
        <f t="shared" si="189"/>
        <v>59720</v>
      </c>
      <c r="J158" s="75"/>
      <c r="K158" s="42"/>
      <c r="L158" s="42"/>
      <c r="M158" s="42"/>
      <c r="N158" s="1"/>
      <c r="O158" s="81"/>
      <c r="P158" s="81"/>
      <c r="Q158" s="81"/>
      <c r="R158" s="81"/>
      <c r="S158" s="81">
        <f>I158</f>
        <v>59720</v>
      </c>
      <c r="T158" s="81"/>
      <c r="U158" s="81"/>
      <c r="V158" s="81"/>
      <c r="W158" s="81"/>
      <c r="X158" s="76"/>
      <c r="Y158" s="75">
        <v>59720</v>
      </c>
      <c r="Z158" s="1"/>
      <c r="AA158" s="1"/>
      <c r="AB158" s="1"/>
      <c r="AC158" s="1"/>
      <c r="AD158" s="81"/>
      <c r="AE158" s="541">
        <f t="shared" si="149"/>
        <v>59720</v>
      </c>
      <c r="AF158" s="447"/>
      <c r="AG158" s="1"/>
      <c r="AH158" s="81"/>
      <c r="AI158" s="490"/>
      <c r="AJ158" s="42"/>
      <c r="AK158" s="44"/>
      <c r="AL158" s="56"/>
    </row>
    <row r="159" spans="1:39">
      <c r="B159" s="55"/>
      <c r="C159" s="2"/>
      <c r="D159" s="173"/>
      <c r="E159" s="173" t="s">
        <v>1004</v>
      </c>
      <c r="F159" s="79">
        <v>0</v>
      </c>
      <c r="G159" s="79">
        <v>4760</v>
      </c>
      <c r="H159" s="79">
        <v>4760</v>
      </c>
      <c r="I159" s="79">
        <f t="shared" si="189"/>
        <v>4760</v>
      </c>
      <c r="J159" s="75"/>
      <c r="K159" s="42"/>
      <c r="L159" s="42"/>
      <c r="M159" s="42"/>
      <c r="N159" s="1"/>
      <c r="O159" s="81"/>
      <c r="P159" s="81"/>
      <c r="Q159" s="81"/>
      <c r="R159" s="81"/>
      <c r="S159" s="81"/>
      <c r="T159" s="81">
        <f>I159</f>
        <v>4760</v>
      </c>
      <c r="U159" s="81"/>
      <c r="V159" s="81"/>
      <c r="W159" s="81"/>
      <c r="X159" s="76"/>
      <c r="Y159" s="75"/>
      <c r="Z159" s="1"/>
      <c r="AA159" s="1">
        <v>2180</v>
      </c>
      <c r="AB159" s="1"/>
      <c r="AC159" s="1">
        <v>2580</v>
      </c>
      <c r="AD159" s="81"/>
      <c r="AE159" s="541">
        <f t="shared" si="149"/>
        <v>4760</v>
      </c>
      <c r="AF159" s="447"/>
      <c r="AG159" s="1"/>
      <c r="AH159" s="81"/>
      <c r="AI159" s="490"/>
      <c r="AJ159" s="42"/>
      <c r="AK159" s="44"/>
      <c r="AL159" s="56"/>
    </row>
    <row r="160" spans="1:39" s="41" customFormat="1">
      <c r="A160" s="127" t="s">
        <v>50</v>
      </c>
      <c r="B160" s="108" t="s">
        <v>743</v>
      </c>
      <c r="C160" s="777" t="s">
        <v>51</v>
      </c>
      <c r="D160" s="778"/>
      <c r="E160" s="778"/>
      <c r="F160" s="109">
        <f t="shared" ref="F160:X160" si="190">F161+F162+F163+F164+F165+F166+F167</f>
        <v>4950000</v>
      </c>
      <c r="G160" s="109">
        <f t="shared" ref="G160:H160" si="191">G161+G162+G163+G164+G165+G166+G167</f>
        <v>4950000</v>
      </c>
      <c r="H160" s="109">
        <f t="shared" si="191"/>
        <v>4950000</v>
      </c>
      <c r="I160" s="109">
        <f t="shared" si="190"/>
        <v>4950000</v>
      </c>
      <c r="J160" s="110">
        <f t="shared" si="190"/>
        <v>0</v>
      </c>
      <c r="K160" s="113">
        <f t="shared" si="190"/>
        <v>0</v>
      </c>
      <c r="L160" s="113">
        <f t="shared" si="190"/>
        <v>4950000</v>
      </c>
      <c r="M160" s="113">
        <f t="shared" si="190"/>
        <v>0</v>
      </c>
      <c r="N160" s="111">
        <f t="shared" si="190"/>
        <v>0</v>
      </c>
      <c r="O160" s="114">
        <f t="shared" ref="O160:U160" si="192">O161+O162+O163+O164+O165+O166+O167</f>
        <v>0</v>
      </c>
      <c r="P160" s="114">
        <f t="shared" ref="P160:Q160" si="193">P161+P162+P163+P164+P165+P166+P167</f>
        <v>0</v>
      </c>
      <c r="Q160" s="114">
        <f t="shared" si="193"/>
        <v>0</v>
      </c>
      <c r="R160" s="114">
        <f t="shared" si="192"/>
        <v>0</v>
      </c>
      <c r="S160" s="114">
        <f t="shared" ref="S160:T160" si="194">S161+S162+S163+S164+S165+S166+S167</f>
        <v>0</v>
      </c>
      <c r="T160" s="114">
        <f t="shared" si="194"/>
        <v>0</v>
      </c>
      <c r="U160" s="114">
        <f t="shared" si="192"/>
        <v>0</v>
      </c>
      <c r="V160" s="114">
        <f t="shared" ref="V160:W160" si="195">V161+V162+V163+V164+V165+V166+V167</f>
        <v>0</v>
      </c>
      <c r="W160" s="114">
        <f t="shared" si="195"/>
        <v>0</v>
      </c>
      <c r="X160" s="112">
        <f t="shared" si="190"/>
        <v>0</v>
      </c>
      <c r="Y160" s="110">
        <f>Y161+Y162+Y163+Y164+Y165+Y166+Y167</f>
        <v>0</v>
      </c>
      <c r="Z160" s="111">
        <f t="shared" ref="Z160:AK160" si="196">Z161+Z162+Z163+Z164+Z165+Z166+Z167</f>
        <v>0</v>
      </c>
      <c r="AA160" s="111">
        <f t="shared" si="196"/>
        <v>732819</v>
      </c>
      <c r="AB160" s="111">
        <f t="shared" si="196"/>
        <v>0</v>
      </c>
      <c r="AC160" s="111">
        <f t="shared" si="196"/>
        <v>0</v>
      </c>
      <c r="AD160" s="114">
        <f t="shared" si="196"/>
        <v>0</v>
      </c>
      <c r="AE160" s="543">
        <f t="shared" si="149"/>
        <v>732819</v>
      </c>
      <c r="AF160" s="449">
        <f t="shared" si="196"/>
        <v>0</v>
      </c>
      <c r="AG160" s="111">
        <f t="shared" si="196"/>
        <v>1962798</v>
      </c>
      <c r="AH160" s="114">
        <f t="shared" si="196"/>
        <v>0</v>
      </c>
      <c r="AI160" s="491">
        <f t="shared" si="196"/>
        <v>0</v>
      </c>
      <c r="AJ160" s="113">
        <f t="shared" si="196"/>
        <v>0</v>
      </c>
      <c r="AK160" s="115">
        <f t="shared" si="196"/>
        <v>2254383</v>
      </c>
      <c r="AL160" s="56"/>
      <c r="AM160" s="17"/>
    </row>
    <row r="161" spans="1:39" hidden="1">
      <c r="B161" s="55"/>
      <c r="C161" s="2"/>
      <c r="D161" s="764" t="s">
        <v>334</v>
      </c>
      <c r="E161" s="764"/>
      <c r="F161" s="79">
        <f>SUM(X161:AJ161)</f>
        <v>0</v>
      </c>
      <c r="G161" s="79">
        <f>SUM(X161:AJ161)</f>
        <v>0</v>
      </c>
      <c r="H161" s="79">
        <f>SUM(Y161:AK161)</f>
        <v>0</v>
      </c>
      <c r="I161" s="79">
        <f>SUM(Y161:AK161)</f>
        <v>0</v>
      </c>
      <c r="J161" s="75"/>
      <c r="K161" s="42"/>
      <c r="L161" s="42"/>
      <c r="M161" s="42"/>
      <c r="N161" s="1"/>
      <c r="O161" s="81"/>
      <c r="P161" s="81"/>
      <c r="Q161" s="81"/>
      <c r="R161" s="81"/>
      <c r="S161" s="81"/>
      <c r="T161" s="81"/>
      <c r="U161" s="81"/>
      <c r="V161" s="81"/>
      <c r="W161" s="81"/>
      <c r="X161" s="76"/>
      <c r="Y161" s="75"/>
      <c r="Z161" s="1"/>
      <c r="AA161" s="1"/>
      <c r="AB161" s="1"/>
      <c r="AC161" s="1"/>
      <c r="AD161" s="81"/>
      <c r="AE161" s="541">
        <f t="shared" si="149"/>
        <v>0</v>
      </c>
      <c r="AF161" s="447"/>
      <c r="AG161" s="1"/>
      <c r="AH161" s="81"/>
      <c r="AI161" s="490"/>
      <c r="AJ161" s="42"/>
      <c r="AK161" s="44"/>
      <c r="AL161" s="56"/>
    </row>
    <row r="162" spans="1:39" ht="27" customHeight="1">
      <c r="B162" s="55"/>
      <c r="C162" s="2"/>
      <c r="D162" s="735" t="s">
        <v>491</v>
      </c>
      <c r="E162" s="735"/>
      <c r="F162" s="79">
        <v>4800000</v>
      </c>
      <c r="G162" s="79">
        <v>4800000</v>
      </c>
      <c r="H162" s="79">
        <v>4800000</v>
      </c>
      <c r="I162" s="79">
        <f t="shared" ref="I162:I163" si="197">SUM(AE162:AK162)</f>
        <v>4800000</v>
      </c>
      <c r="J162" s="75"/>
      <c r="K162" s="42"/>
      <c r="L162" s="42">
        <f>I162</f>
        <v>4800000</v>
      </c>
      <c r="M162" s="42"/>
      <c r="N162" s="1"/>
      <c r="O162" s="81"/>
      <c r="P162" s="81"/>
      <c r="Q162" s="81"/>
      <c r="R162" s="81"/>
      <c r="S162" s="81"/>
      <c r="T162" s="81"/>
      <c r="U162" s="81"/>
      <c r="V162" s="81"/>
      <c r="W162" s="81"/>
      <c r="X162" s="76"/>
      <c r="Y162" s="75"/>
      <c r="Z162" s="1"/>
      <c r="AA162" s="1">
        <v>706275</v>
      </c>
      <c r="AB162" s="1"/>
      <c r="AC162" s="1"/>
      <c r="AD162" s="81"/>
      <c r="AE162" s="541">
        <f t="shared" si="149"/>
        <v>706275</v>
      </c>
      <c r="AF162" s="447"/>
      <c r="AG162" s="1">
        <f>1759738+141474</f>
        <v>1901212</v>
      </c>
      <c r="AH162" s="81"/>
      <c r="AI162" s="490"/>
      <c r="AJ162" s="42"/>
      <c r="AK162" s="44">
        <v>2192513</v>
      </c>
      <c r="AL162" s="56"/>
    </row>
    <row r="163" spans="1:39">
      <c r="B163" s="55"/>
      <c r="C163" s="2"/>
      <c r="D163" s="764" t="s">
        <v>802</v>
      </c>
      <c r="E163" s="764"/>
      <c r="F163" s="79">
        <v>150000</v>
      </c>
      <c r="G163" s="79">
        <v>150000</v>
      </c>
      <c r="H163" s="79">
        <v>150000</v>
      </c>
      <c r="I163" s="79">
        <f t="shared" si="197"/>
        <v>150000</v>
      </c>
      <c r="J163" s="75"/>
      <c r="K163" s="42"/>
      <c r="L163" s="42">
        <f>I163</f>
        <v>150000</v>
      </c>
      <c r="M163" s="42"/>
      <c r="N163" s="1"/>
      <c r="O163" s="81"/>
      <c r="P163" s="81"/>
      <c r="Q163" s="81"/>
      <c r="R163" s="81"/>
      <c r="S163" s="81"/>
      <c r="T163" s="81"/>
      <c r="U163" s="81"/>
      <c r="V163" s="81"/>
      <c r="W163" s="81"/>
      <c r="X163" s="76"/>
      <c r="Y163" s="75"/>
      <c r="Z163" s="1"/>
      <c r="AA163" s="1">
        <v>26544</v>
      </c>
      <c r="AB163" s="1"/>
      <c r="AC163" s="1"/>
      <c r="AD163" s="81"/>
      <c r="AE163" s="541">
        <f t="shared" si="149"/>
        <v>26544</v>
      </c>
      <c r="AF163" s="447"/>
      <c r="AG163" s="1">
        <v>61586</v>
      </c>
      <c r="AH163" s="81"/>
      <c r="AI163" s="490"/>
      <c r="AJ163" s="42"/>
      <c r="AK163" s="44">
        <v>61870</v>
      </c>
      <c r="AL163" s="56"/>
    </row>
    <row r="164" spans="1:39" hidden="1">
      <c r="B164" s="55"/>
      <c r="C164" s="2"/>
      <c r="D164" s="764" t="s">
        <v>406</v>
      </c>
      <c r="E164" s="764"/>
      <c r="F164" s="79">
        <f>SUM(X164:AJ164)</f>
        <v>0</v>
      </c>
      <c r="G164" s="79">
        <f t="shared" ref="G164:H168" si="198">SUM(X164:AJ164)</f>
        <v>0</v>
      </c>
      <c r="H164" s="79">
        <f t="shared" si="198"/>
        <v>0</v>
      </c>
      <c r="I164" s="79">
        <f>SUM(Y164:AK164)</f>
        <v>0</v>
      </c>
      <c r="J164" s="75"/>
      <c r="K164" s="42"/>
      <c r="L164" s="42"/>
      <c r="M164" s="42"/>
      <c r="N164" s="1"/>
      <c r="O164" s="81"/>
      <c r="P164" s="81"/>
      <c r="Q164" s="81"/>
      <c r="R164" s="81"/>
      <c r="S164" s="81"/>
      <c r="T164" s="81"/>
      <c r="U164" s="81"/>
      <c r="V164" s="81"/>
      <c r="W164" s="81"/>
      <c r="X164" s="76"/>
      <c r="Y164" s="75"/>
      <c r="Z164" s="1"/>
      <c r="AA164" s="1"/>
      <c r="AB164" s="1"/>
      <c r="AC164" s="1"/>
      <c r="AD164" s="81"/>
      <c r="AE164" s="541">
        <f t="shared" si="149"/>
        <v>0</v>
      </c>
      <c r="AF164" s="447"/>
      <c r="AG164" s="1"/>
      <c r="AH164" s="81"/>
      <c r="AI164" s="490"/>
      <c r="AJ164" s="42"/>
      <c r="AK164" s="44"/>
      <c r="AL164" s="56"/>
    </row>
    <row r="165" spans="1:39" hidden="1">
      <c r="B165" s="55"/>
      <c r="C165" s="2"/>
      <c r="D165" s="764" t="s">
        <v>407</v>
      </c>
      <c r="E165" s="764"/>
      <c r="F165" s="79">
        <f>SUM(X165:AJ165)</f>
        <v>0</v>
      </c>
      <c r="G165" s="79">
        <f t="shared" si="198"/>
        <v>0</v>
      </c>
      <c r="H165" s="79">
        <f t="shared" si="198"/>
        <v>0</v>
      </c>
      <c r="I165" s="79">
        <f>SUM(Y165:AK165)</f>
        <v>0</v>
      </c>
      <c r="J165" s="75"/>
      <c r="K165" s="42"/>
      <c r="L165" s="42"/>
      <c r="M165" s="42"/>
      <c r="N165" s="1"/>
      <c r="O165" s="81"/>
      <c r="P165" s="81"/>
      <c r="Q165" s="81"/>
      <c r="R165" s="81"/>
      <c r="S165" s="81"/>
      <c r="T165" s="81"/>
      <c r="U165" s="81"/>
      <c r="V165" s="81"/>
      <c r="W165" s="81"/>
      <c r="X165" s="76"/>
      <c r="Y165" s="75"/>
      <c r="Z165" s="1"/>
      <c r="AA165" s="1"/>
      <c r="AB165" s="1"/>
      <c r="AC165" s="1"/>
      <c r="AD165" s="81"/>
      <c r="AE165" s="541">
        <f t="shared" si="149"/>
        <v>0</v>
      </c>
      <c r="AF165" s="447"/>
      <c r="AG165" s="1"/>
      <c r="AH165" s="81"/>
      <c r="AI165" s="490"/>
      <c r="AJ165" s="42"/>
      <c r="AK165" s="44"/>
      <c r="AL165" s="56"/>
    </row>
    <row r="166" spans="1:39" hidden="1">
      <c r="B166" s="55"/>
      <c r="C166" s="2"/>
      <c r="D166" s="764" t="s">
        <v>335</v>
      </c>
      <c r="E166" s="764"/>
      <c r="F166" s="79">
        <f>SUM(X166:AJ166)</f>
        <v>0</v>
      </c>
      <c r="G166" s="79">
        <f t="shared" si="198"/>
        <v>0</v>
      </c>
      <c r="H166" s="79">
        <f t="shared" si="198"/>
        <v>0</v>
      </c>
      <c r="I166" s="79">
        <f>SUM(Y166:AK166)</f>
        <v>0</v>
      </c>
      <c r="J166" s="75"/>
      <c r="K166" s="42"/>
      <c r="L166" s="42"/>
      <c r="M166" s="42"/>
      <c r="N166" s="1"/>
      <c r="O166" s="81"/>
      <c r="P166" s="81"/>
      <c r="Q166" s="81"/>
      <c r="R166" s="81"/>
      <c r="S166" s="81"/>
      <c r="T166" s="81"/>
      <c r="U166" s="81"/>
      <c r="V166" s="81"/>
      <c r="W166" s="81"/>
      <c r="X166" s="76"/>
      <c r="Y166" s="75"/>
      <c r="Z166" s="1"/>
      <c r="AA166" s="1"/>
      <c r="AB166" s="1"/>
      <c r="AC166" s="1"/>
      <c r="AD166" s="81"/>
      <c r="AE166" s="541">
        <f t="shared" si="149"/>
        <v>0</v>
      </c>
      <c r="AF166" s="447"/>
      <c r="AG166" s="1"/>
      <c r="AH166" s="81"/>
      <c r="AI166" s="490"/>
      <c r="AJ166" s="42"/>
      <c r="AK166" s="44"/>
      <c r="AL166" s="56"/>
    </row>
    <row r="167" spans="1:39" hidden="1">
      <c r="B167" s="55"/>
      <c r="C167" s="2"/>
      <c r="D167" s="764" t="s">
        <v>408</v>
      </c>
      <c r="E167" s="764"/>
      <c r="F167" s="79">
        <f>SUM(X167:AJ167)</f>
        <v>0</v>
      </c>
      <c r="G167" s="79">
        <f t="shared" si="198"/>
        <v>0</v>
      </c>
      <c r="H167" s="79">
        <f t="shared" si="198"/>
        <v>0</v>
      </c>
      <c r="I167" s="79">
        <f>SUM(Y167:AK167)</f>
        <v>0</v>
      </c>
      <c r="J167" s="75"/>
      <c r="K167" s="42"/>
      <c r="L167" s="42"/>
      <c r="M167" s="42"/>
      <c r="N167" s="1"/>
      <c r="O167" s="81"/>
      <c r="P167" s="81"/>
      <c r="Q167" s="81"/>
      <c r="R167" s="81"/>
      <c r="S167" s="81"/>
      <c r="T167" s="81"/>
      <c r="U167" s="81"/>
      <c r="V167" s="81"/>
      <c r="W167" s="81"/>
      <c r="X167" s="76"/>
      <c r="Y167" s="75"/>
      <c r="Z167" s="1"/>
      <c r="AA167" s="1"/>
      <c r="AB167" s="1"/>
      <c r="AC167" s="1"/>
      <c r="AD167" s="81"/>
      <c r="AE167" s="541">
        <f t="shared" si="149"/>
        <v>0</v>
      </c>
      <c r="AF167" s="447"/>
      <c r="AG167" s="1"/>
      <c r="AH167" s="81"/>
      <c r="AI167" s="490"/>
      <c r="AJ167" s="42"/>
      <c r="AK167" s="44"/>
      <c r="AL167" s="56"/>
    </row>
    <row r="168" spans="1:39" s="41" customFormat="1" hidden="1">
      <c r="A168" s="127" t="s">
        <v>52</v>
      </c>
      <c r="B168" s="108" t="s">
        <v>744</v>
      </c>
      <c r="C168" s="777" t="s">
        <v>409</v>
      </c>
      <c r="D168" s="778"/>
      <c r="E168" s="778"/>
      <c r="F168" s="109">
        <f>SUM(X168:AJ168)</f>
        <v>0</v>
      </c>
      <c r="G168" s="109">
        <f t="shared" si="198"/>
        <v>0</v>
      </c>
      <c r="H168" s="109">
        <f t="shared" si="198"/>
        <v>0</v>
      </c>
      <c r="I168" s="109">
        <f>SUM(Y168:AK168)</f>
        <v>0</v>
      </c>
      <c r="J168" s="110"/>
      <c r="K168" s="113"/>
      <c r="L168" s="113"/>
      <c r="M168" s="113"/>
      <c r="N168" s="111"/>
      <c r="O168" s="114"/>
      <c r="P168" s="114"/>
      <c r="Q168" s="114"/>
      <c r="R168" s="114"/>
      <c r="S168" s="114"/>
      <c r="T168" s="114"/>
      <c r="U168" s="114"/>
      <c r="V168" s="114"/>
      <c r="W168" s="114"/>
      <c r="X168" s="112"/>
      <c r="Y168" s="110"/>
      <c r="Z168" s="111"/>
      <c r="AA168" s="111"/>
      <c r="AB168" s="111"/>
      <c r="AC168" s="111"/>
      <c r="AD168" s="114"/>
      <c r="AE168" s="543">
        <f t="shared" si="149"/>
        <v>0</v>
      </c>
      <c r="AF168" s="449"/>
      <c r="AG168" s="111"/>
      <c r="AH168" s="114"/>
      <c r="AI168" s="491"/>
      <c r="AJ168" s="113"/>
      <c r="AK168" s="115"/>
      <c r="AL168" s="56"/>
      <c r="AM168" s="17"/>
    </row>
    <row r="169" spans="1:39" s="41" customFormat="1">
      <c r="A169" s="127" t="s">
        <v>53</v>
      </c>
      <c r="B169" s="108" t="s">
        <v>745</v>
      </c>
      <c r="C169" s="777" t="s">
        <v>410</v>
      </c>
      <c r="D169" s="778"/>
      <c r="E169" s="778"/>
      <c r="F169" s="109">
        <v>1336500</v>
      </c>
      <c r="G169" s="109">
        <v>1336500</v>
      </c>
      <c r="H169" s="109">
        <v>1336500</v>
      </c>
      <c r="I169" s="109">
        <f>SUM(AE169:AK169)</f>
        <v>1336500</v>
      </c>
      <c r="J169" s="110"/>
      <c r="K169" s="113"/>
      <c r="L169" s="113">
        <f>I169</f>
        <v>1336500</v>
      </c>
      <c r="M169" s="113"/>
      <c r="N169" s="111"/>
      <c r="O169" s="114"/>
      <c r="P169" s="114"/>
      <c r="Q169" s="114"/>
      <c r="R169" s="114"/>
      <c r="S169" s="114"/>
      <c r="T169" s="114"/>
      <c r="U169" s="114"/>
      <c r="V169" s="114"/>
      <c r="W169" s="114"/>
      <c r="X169" s="112"/>
      <c r="Y169" s="110"/>
      <c r="Z169" s="111"/>
      <c r="AA169" s="111">
        <v>197862</v>
      </c>
      <c r="AB169" s="111"/>
      <c r="AC169" s="111"/>
      <c r="AD169" s="114"/>
      <c r="AE169" s="543">
        <f t="shared" si="149"/>
        <v>197862</v>
      </c>
      <c r="AF169" s="449"/>
      <c r="AG169" s="111">
        <v>529955</v>
      </c>
      <c r="AH169" s="114"/>
      <c r="AI169" s="491"/>
      <c r="AJ169" s="113"/>
      <c r="AK169" s="115">
        <v>608683</v>
      </c>
      <c r="AL169" s="56"/>
      <c r="AM169" s="17"/>
    </row>
    <row r="170" spans="1:39" s="41" customFormat="1" hidden="1">
      <c r="A170" s="127" t="s">
        <v>54</v>
      </c>
      <c r="B170" s="108" t="s">
        <v>746</v>
      </c>
      <c r="C170" s="777" t="s">
        <v>923</v>
      </c>
      <c r="D170" s="778"/>
      <c r="E170" s="778"/>
      <c r="F170" s="109">
        <f>SUM(X170:AJ170)</f>
        <v>0</v>
      </c>
      <c r="G170" s="109">
        <f>SUM(X170:AJ170)</f>
        <v>0</v>
      </c>
      <c r="H170" s="109">
        <f>SUM(Y170:AK170)</f>
        <v>0</v>
      </c>
      <c r="I170" s="109">
        <f>SUM(Y170:AK170)</f>
        <v>0</v>
      </c>
      <c r="J170" s="110"/>
      <c r="K170" s="113"/>
      <c r="L170" s="113"/>
      <c r="M170" s="113"/>
      <c r="N170" s="111"/>
      <c r="O170" s="114"/>
      <c r="P170" s="114"/>
      <c r="Q170" s="114"/>
      <c r="R170" s="114"/>
      <c r="S170" s="114"/>
      <c r="T170" s="114"/>
      <c r="U170" s="114"/>
      <c r="V170" s="114"/>
      <c r="W170" s="114"/>
      <c r="X170" s="112"/>
      <c r="Y170" s="110"/>
      <c r="Z170" s="111"/>
      <c r="AA170" s="111"/>
      <c r="AB170" s="111"/>
      <c r="AC170" s="111"/>
      <c r="AD170" s="114"/>
      <c r="AE170" s="543">
        <f t="shared" si="149"/>
        <v>0</v>
      </c>
      <c r="AF170" s="449"/>
      <c r="AG170" s="111"/>
      <c r="AH170" s="114"/>
      <c r="AI170" s="491"/>
      <c r="AJ170" s="113"/>
      <c r="AK170" s="115"/>
      <c r="AL170" s="56"/>
      <c r="AM170" s="17"/>
    </row>
    <row r="171" spans="1:39" s="41" customFormat="1">
      <c r="A171" s="127"/>
      <c r="B171" s="108" t="s">
        <v>924</v>
      </c>
      <c r="C171" s="777" t="s">
        <v>925</v>
      </c>
      <c r="D171" s="778"/>
      <c r="E171" s="781"/>
      <c r="F171" s="109">
        <f t="shared" ref="F171:I171" si="199">F172+F173</f>
        <v>80000</v>
      </c>
      <c r="G171" s="109">
        <f t="shared" ref="G171:H171" si="200">G172+G173</f>
        <v>80000</v>
      </c>
      <c r="H171" s="109">
        <f t="shared" si="200"/>
        <v>80000</v>
      </c>
      <c r="I171" s="109">
        <f t="shared" si="199"/>
        <v>80000</v>
      </c>
      <c r="J171" s="110">
        <f t="shared" ref="J171:X171" si="201">J172+J173</f>
        <v>80000</v>
      </c>
      <c r="K171" s="113">
        <f t="shared" si="201"/>
        <v>0</v>
      </c>
      <c r="L171" s="113">
        <f t="shared" si="201"/>
        <v>0</v>
      </c>
      <c r="M171" s="113">
        <f t="shared" si="201"/>
        <v>0</v>
      </c>
      <c r="N171" s="111">
        <f t="shared" si="201"/>
        <v>0</v>
      </c>
      <c r="O171" s="114">
        <f t="shared" ref="O171:U171" si="202">O172+O173</f>
        <v>0</v>
      </c>
      <c r="P171" s="114">
        <f t="shared" ref="P171:Q171" si="203">P172+P173</f>
        <v>0</v>
      </c>
      <c r="Q171" s="114">
        <f t="shared" si="203"/>
        <v>0</v>
      </c>
      <c r="R171" s="114">
        <f t="shared" si="202"/>
        <v>0</v>
      </c>
      <c r="S171" s="114">
        <f t="shared" ref="S171:T171" si="204">S172+S173</f>
        <v>0</v>
      </c>
      <c r="T171" s="114">
        <f t="shared" si="204"/>
        <v>0</v>
      </c>
      <c r="U171" s="114">
        <f t="shared" si="202"/>
        <v>0</v>
      </c>
      <c r="V171" s="114">
        <f t="shared" ref="V171:W171" si="205">V172+V173</f>
        <v>0</v>
      </c>
      <c r="W171" s="114">
        <f t="shared" si="205"/>
        <v>0</v>
      </c>
      <c r="X171" s="112">
        <f t="shared" si="201"/>
        <v>0</v>
      </c>
      <c r="Y171" s="110">
        <f>Y172+Y173</f>
        <v>29583</v>
      </c>
      <c r="Z171" s="111">
        <f t="shared" ref="Z171:AK171" si="206">Z172+Z173</f>
        <v>0</v>
      </c>
      <c r="AA171" s="111">
        <f t="shared" si="206"/>
        <v>3133</v>
      </c>
      <c r="AB171" s="111">
        <f t="shared" si="206"/>
        <v>0</v>
      </c>
      <c r="AC171" s="111">
        <f t="shared" si="206"/>
        <v>0</v>
      </c>
      <c r="AD171" s="114">
        <f t="shared" si="206"/>
        <v>5884</v>
      </c>
      <c r="AE171" s="543">
        <f t="shared" si="149"/>
        <v>38600</v>
      </c>
      <c r="AF171" s="449">
        <f t="shared" si="206"/>
        <v>0</v>
      </c>
      <c r="AG171" s="111">
        <f t="shared" si="206"/>
        <v>0</v>
      </c>
      <c r="AH171" s="114">
        <f t="shared" si="206"/>
        <v>0</v>
      </c>
      <c r="AI171" s="491">
        <f t="shared" si="206"/>
        <v>21000</v>
      </c>
      <c r="AJ171" s="113">
        <f t="shared" si="206"/>
        <v>0</v>
      </c>
      <c r="AK171" s="115">
        <f t="shared" si="206"/>
        <v>20400</v>
      </c>
      <c r="AL171" s="56"/>
      <c r="AM171" s="17"/>
    </row>
    <row r="172" spans="1:39" s="209" customFormat="1" hidden="1">
      <c r="A172" s="127" t="s">
        <v>926</v>
      </c>
      <c r="B172" s="189" t="s">
        <v>927</v>
      </c>
      <c r="C172" s="240"/>
      <c r="D172" s="237" t="s">
        <v>928</v>
      </c>
      <c r="E172" s="237"/>
      <c r="F172" s="201"/>
      <c r="G172" s="201"/>
      <c r="H172" s="201"/>
      <c r="I172" s="201"/>
      <c r="J172" s="199"/>
      <c r="K172" s="192"/>
      <c r="L172" s="192"/>
      <c r="M172" s="192"/>
      <c r="N172" s="193"/>
      <c r="O172" s="194"/>
      <c r="P172" s="194"/>
      <c r="Q172" s="194"/>
      <c r="R172" s="194"/>
      <c r="S172" s="194"/>
      <c r="T172" s="194"/>
      <c r="U172" s="194"/>
      <c r="V172" s="194"/>
      <c r="W172" s="194"/>
      <c r="X172" s="200"/>
      <c r="Y172" s="199"/>
      <c r="Z172" s="193"/>
      <c r="AA172" s="193"/>
      <c r="AB172" s="193"/>
      <c r="AC172" s="193"/>
      <c r="AD172" s="194"/>
      <c r="AE172" s="538">
        <f t="shared" si="149"/>
        <v>0</v>
      </c>
      <c r="AF172" s="444"/>
      <c r="AG172" s="193"/>
      <c r="AH172" s="194"/>
      <c r="AI172" s="492"/>
      <c r="AJ172" s="192"/>
      <c r="AK172" s="195"/>
      <c r="AL172" s="56"/>
      <c r="AM172" s="17"/>
    </row>
    <row r="173" spans="1:39" s="209" customFormat="1">
      <c r="A173" s="127" t="s">
        <v>828</v>
      </c>
      <c r="B173" s="189" t="s">
        <v>867</v>
      </c>
      <c r="C173" s="202"/>
      <c r="D173" s="260" t="s">
        <v>829</v>
      </c>
      <c r="E173" s="261"/>
      <c r="F173" s="201">
        <f t="shared" ref="F173:I173" si="207">F174+F175+F176</f>
        <v>80000</v>
      </c>
      <c r="G173" s="201">
        <f t="shared" ref="G173:H173" si="208">G174+G175+G176</f>
        <v>80000</v>
      </c>
      <c r="H173" s="201">
        <f t="shared" si="208"/>
        <v>80000</v>
      </c>
      <c r="I173" s="201">
        <f t="shared" si="207"/>
        <v>80000</v>
      </c>
      <c r="J173" s="199">
        <f t="shared" ref="J173:X173" si="209">J174+J175+J176</f>
        <v>80000</v>
      </c>
      <c r="K173" s="192">
        <f t="shared" si="209"/>
        <v>0</v>
      </c>
      <c r="L173" s="192">
        <f t="shared" si="209"/>
        <v>0</v>
      </c>
      <c r="M173" s="192">
        <f t="shared" si="209"/>
        <v>0</v>
      </c>
      <c r="N173" s="193">
        <f t="shared" si="209"/>
        <v>0</v>
      </c>
      <c r="O173" s="194">
        <f t="shared" ref="O173:U173" si="210">O174+O175+O176</f>
        <v>0</v>
      </c>
      <c r="P173" s="194">
        <f t="shared" ref="P173:Q173" si="211">P174+P175+P176</f>
        <v>0</v>
      </c>
      <c r="Q173" s="194">
        <f t="shared" si="211"/>
        <v>0</v>
      </c>
      <c r="R173" s="194">
        <f t="shared" si="210"/>
        <v>0</v>
      </c>
      <c r="S173" s="194">
        <f t="shared" ref="S173:T173" si="212">S174+S175+S176</f>
        <v>0</v>
      </c>
      <c r="T173" s="194">
        <f t="shared" si="212"/>
        <v>0</v>
      </c>
      <c r="U173" s="194">
        <f t="shared" si="210"/>
        <v>0</v>
      </c>
      <c r="V173" s="194">
        <f t="shared" ref="V173:W173" si="213">V174+V175+V176</f>
        <v>0</v>
      </c>
      <c r="W173" s="194">
        <f t="shared" si="213"/>
        <v>0</v>
      </c>
      <c r="X173" s="200">
        <f t="shared" si="209"/>
        <v>0</v>
      </c>
      <c r="Y173" s="199">
        <f>Y174+Y175+Y176</f>
        <v>29583</v>
      </c>
      <c r="Z173" s="193">
        <f t="shared" ref="Z173:AK173" si="214">Z174+Z175+Z176</f>
        <v>0</v>
      </c>
      <c r="AA173" s="193">
        <f t="shared" si="214"/>
        <v>3133</v>
      </c>
      <c r="AB173" s="193">
        <f t="shared" si="214"/>
        <v>0</v>
      </c>
      <c r="AC173" s="193">
        <f t="shared" si="214"/>
        <v>0</v>
      </c>
      <c r="AD173" s="194">
        <f t="shared" si="214"/>
        <v>5884</v>
      </c>
      <c r="AE173" s="538">
        <f t="shared" si="149"/>
        <v>38600</v>
      </c>
      <c r="AF173" s="444">
        <f t="shared" si="214"/>
        <v>0</v>
      </c>
      <c r="AG173" s="193">
        <f t="shared" si="214"/>
        <v>0</v>
      </c>
      <c r="AH173" s="194">
        <f t="shared" si="214"/>
        <v>0</v>
      </c>
      <c r="AI173" s="492">
        <f t="shared" si="214"/>
        <v>21000</v>
      </c>
      <c r="AJ173" s="192">
        <f t="shared" si="214"/>
        <v>0</v>
      </c>
      <c r="AK173" s="195">
        <f t="shared" si="214"/>
        <v>20400</v>
      </c>
      <c r="AL173" s="56"/>
      <c r="AM173" s="17"/>
    </row>
    <row r="174" spans="1:39" hidden="1">
      <c r="B174" s="55"/>
      <c r="C174" s="2"/>
      <c r="D174" s="235"/>
      <c r="E174" s="238" t="s">
        <v>830</v>
      </c>
      <c r="F174" s="79">
        <v>0</v>
      </c>
      <c r="G174" s="79">
        <v>0</v>
      </c>
      <c r="H174" s="79">
        <v>0</v>
      </c>
      <c r="I174" s="79">
        <f>SUM(Y174:AK174)</f>
        <v>0</v>
      </c>
      <c r="J174" s="75"/>
      <c r="K174" s="42"/>
      <c r="L174" s="42"/>
      <c r="M174" s="42"/>
      <c r="N174" s="1"/>
      <c r="O174" s="81"/>
      <c r="P174" s="81"/>
      <c r="Q174" s="81"/>
      <c r="R174" s="81"/>
      <c r="S174" s="81"/>
      <c r="T174" s="81"/>
      <c r="U174" s="81"/>
      <c r="V174" s="81"/>
      <c r="W174" s="81"/>
      <c r="X174" s="76"/>
      <c r="Y174" s="75"/>
      <c r="Z174" s="1"/>
      <c r="AA174" s="1"/>
      <c r="AB174" s="1"/>
      <c r="AC174" s="1"/>
      <c r="AD174" s="81"/>
      <c r="AE174" s="541">
        <f t="shared" si="149"/>
        <v>0</v>
      </c>
      <c r="AF174" s="447"/>
      <c r="AG174" s="1"/>
      <c r="AH174" s="81"/>
      <c r="AI174" s="490"/>
      <c r="AJ174" s="42"/>
      <c r="AK174" s="44"/>
      <c r="AL174" s="56"/>
    </row>
    <row r="175" spans="1:39" hidden="1">
      <c r="B175" s="55"/>
      <c r="C175" s="2"/>
      <c r="D175" s="235"/>
      <c r="E175" s="238" t="s">
        <v>336</v>
      </c>
      <c r="F175" s="79">
        <v>0</v>
      </c>
      <c r="G175" s="79">
        <v>0</v>
      </c>
      <c r="H175" s="79">
        <v>0</v>
      </c>
      <c r="I175" s="79">
        <f>SUM(Y175:AK175)</f>
        <v>0</v>
      </c>
      <c r="J175" s="75"/>
      <c r="K175" s="42"/>
      <c r="L175" s="42"/>
      <c r="M175" s="42"/>
      <c r="N175" s="1"/>
      <c r="O175" s="81"/>
      <c r="P175" s="81"/>
      <c r="Q175" s="81"/>
      <c r="R175" s="81"/>
      <c r="S175" s="81"/>
      <c r="T175" s="81"/>
      <c r="U175" s="81"/>
      <c r="V175" s="81"/>
      <c r="W175" s="81"/>
      <c r="X175" s="76"/>
      <c r="Y175" s="75"/>
      <c r="Z175" s="1"/>
      <c r="AA175" s="1"/>
      <c r="AB175" s="1"/>
      <c r="AC175" s="1"/>
      <c r="AD175" s="81"/>
      <c r="AE175" s="541">
        <f t="shared" si="149"/>
        <v>0</v>
      </c>
      <c r="AF175" s="447"/>
      <c r="AG175" s="1"/>
      <c r="AH175" s="81"/>
      <c r="AI175" s="490"/>
      <c r="AJ175" s="42"/>
      <c r="AK175" s="44"/>
      <c r="AL175" s="56"/>
    </row>
    <row r="176" spans="1:39">
      <c r="B176" s="55"/>
      <c r="C176" s="2"/>
      <c r="D176" s="235"/>
      <c r="E176" s="238" t="s">
        <v>831</v>
      </c>
      <c r="F176" s="79">
        <v>80000</v>
      </c>
      <c r="G176" s="79">
        <v>80000</v>
      </c>
      <c r="H176" s="79">
        <v>80000</v>
      </c>
      <c r="I176" s="79">
        <f>SUM(AE176:AK176)</f>
        <v>80000</v>
      </c>
      <c r="J176" s="75">
        <f>I176</f>
        <v>80000</v>
      </c>
      <c r="K176" s="42"/>
      <c r="L176" s="42"/>
      <c r="M176" s="42"/>
      <c r="N176" s="1"/>
      <c r="O176" s="81"/>
      <c r="P176" s="81"/>
      <c r="Q176" s="81"/>
      <c r="R176" s="81"/>
      <c r="S176" s="81"/>
      <c r="T176" s="81"/>
      <c r="U176" s="81"/>
      <c r="V176" s="81"/>
      <c r="W176" s="81"/>
      <c r="X176" s="76"/>
      <c r="Y176" s="75">
        <v>29583</v>
      </c>
      <c r="Z176" s="1"/>
      <c r="AA176" s="1">
        <v>3133</v>
      </c>
      <c r="AB176" s="1"/>
      <c r="AC176" s="1"/>
      <c r="AD176" s="81">
        <v>5884</v>
      </c>
      <c r="AE176" s="541">
        <f t="shared" si="149"/>
        <v>38600</v>
      </c>
      <c r="AF176" s="447"/>
      <c r="AG176" s="1"/>
      <c r="AH176" s="81"/>
      <c r="AI176" s="490">
        <v>21000</v>
      </c>
      <c r="AJ176" s="42"/>
      <c r="AK176" s="44">
        <v>20400</v>
      </c>
      <c r="AL176" s="56"/>
    </row>
    <row r="177" spans="1:39" s="41" customFormat="1" hidden="1">
      <c r="A177" s="127"/>
      <c r="B177" s="108" t="s">
        <v>747</v>
      </c>
      <c r="C177" s="777" t="s">
        <v>929</v>
      </c>
      <c r="D177" s="778"/>
      <c r="E177" s="778"/>
      <c r="F177" s="109">
        <f>SUM(X177:AJ177)</f>
        <v>0</v>
      </c>
      <c r="G177" s="109">
        <f t="shared" ref="G177:H179" si="215">SUM(X177:AJ177)</f>
        <v>0</v>
      </c>
      <c r="H177" s="109">
        <f t="shared" si="215"/>
        <v>0</v>
      </c>
      <c r="I177" s="109">
        <f>SUM(Y177:AK177)</f>
        <v>0</v>
      </c>
      <c r="J177" s="110">
        <f t="shared" ref="J177:X177" si="216">J178+J179</f>
        <v>0</v>
      </c>
      <c r="K177" s="113">
        <f t="shared" si="216"/>
        <v>0</v>
      </c>
      <c r="L177" s="113">
        <f t="shared" si="216"/>
        <v>0</v>
      </c>
      <c r="M177" s="113">
        <f t="shared" si="216"/>
        <v>0</v>
      </c>
      <c r="N177" s="111">
        <f t="shared" si="216"/>
        <v>0</v>
      </c>
      <c r="O177" s="114">
        <f t="shared" ref="O177:U177" si="217">O178+O179</f>
        <v>0</v>
      </c>
      <c r="P177" s="114">
        <f t="shared" ref="P177:Q177" si="218">P178+P179</f>
        <v>0</v>
      </c>
      <c r="Q177" s="114">
        <f t="shared" si="218"/>
        <v>0</v>
      </c>
      <c r="R177" s="114">
        <f t="shared" si="217"/>
        <v>0</v>
      </c>
      <c r="S177" s="114">
        <f t="shared" ref="S177:T177" si="219">S178+S179</f>
        <v>0</v>
      </c>
      <c r="T177" s="114">
        <f t="shared" si="219"/>
        <v>0</v>
      </c>
      <c r="U177" s="114">
        <f t="shared" si="217"/>
        <v>0</v>
      </c>
      <c r="V177" s="114">
        <f t="shared" ref="V177:W177" si="220">V178+V179</f>
        <v>0</v>
      </c>
      <c r="W177" s="114">
        <f t="shared" si="220"/>
        <v>0</v>
      </c>
      <c r="X177" s="112">
        <f t="shared" si="216"/>
        <v>0</v>
      </c>
      <c r="Y177" s="110">
        <f>Y178+Y179</f>
        <v>0</v>
      </c>
      <c r="Z177" s="111">
        <f t="shared" ref="Z177:AK177" si="221">Z178+Z179</f>
        <v>0</v>
      </c>
      <c r="AA177" s="111">
        <f t="shared" si="221"/>
        <v>0</v>
      </c>
      <c r="AB177" s="111">
        <f t="shared" si="221"/>
        <v>0</v>
      </c>
      <c r="AC177" s="111">
        <f t="shared" si="221"/>
        <v>0</v>
      </c>
      <c r="AD177" s="114">
        <f t="shared" si="221"/>
        <v>0</v>
      </c>
      <c r="AE177" s="543">
        <f t="shared" si="149"/>
        <v>0</v>
      </c>
      <c r="AF177" s="449">
        <f t="shared" si="221"/>
        <v>0</v>
      </c>
      <c r="AG177" s="111">
        <f t="shared" si="221"/>
        <v>0</v>
      </c>
      <c r="AH177" s="114">
        <f t="shared" si="221"/>
        <v>0</v>
      </c>
      <c r="AI177" s="491">
        <f t="shared" si="221"/>
        <v>0</v>
      </c>
      <c r="AJ177" s="113">
        <f t="shared" si="221"/>
        <v>0</v>
      </c>
      <c r="AK177" s="115">
        <f t="shared" si="221"/>
        <v>0</v>
      </c>
      <c r="AL177" s="56"/>
      <c r="AM177" s="17"/>
    </row>
    <row r="178" spans="1:39" s="209" customFormat="1" hidden="1">
      <c r="A178" s="127" t="s">
        <v>933</v>
      </c>
      <c r="B178" s="189" t="s">
        <v>931</v>
      </c>
      <c r="C178" s="198"/>
      <c r="D178" s="780" t="s">
        <v>930</v>
      </c>
      <c r="E178" s="780"/>
      <c r="F178" s="201">
        <f>SUM(X178:AJ178)</f>
        <v>0</v>
      </c>
      <c r="G178" s="201">
        <f t="shared" si="215"/>
        <v>0</v>
      </c>
      <c r="H178" s="201">
        <f t="shared" si="215"/>
        <v>0</v>
      </c>
      <c r="I178" s="201">
        <f>SUM(Y178:AK178)</f>
        <v>0</v>
      </c>
      <c r="J178" s="199"/>
      <c r="K178" s="192"/>
      <c r="L178" s="192"/>
      <c r="M178" s="192"/>
      <c r="N178" s="193"/>
      <c r="O178" s="194"/>
      <c r="P178" s="194"/>
      <c r="Q178" s="194"/>
      <c r="R178" s="194"/>
      <c r="S178" s="194"/>
      <c r="T178" s="194"/>
      <c r="U178" s="194"/>
      <c r="V178" s="194"/>
      <c r="W178" s="194"/>
      <c r="X178" s="200"/>
      <c r="Y178" s="199"/>
      <c r="Z178" s="193"/>
      <c r="AA178" s="193"/>
      <c r="AB178" s="193"/>
      <c r="AC178" s="193"/>
      <c r="AD178" s="194"/>
      <c r="AE178" s="538">
        <f t="shared" si="149"/>
        <v>0</v>
      </c>
      <c r="AF178" s="444"/>
      <c r="AG178" s="193"/>
      <c r="AH178" s="194"/>
      <c r="AI178" s="492"/>
      <c r="AJ178" s="192"/>
      <c r="AK178" s="195"/>
      <c r="AL178" s="56"/>
      <c r="AM178" s="17"/>
    </row>
    <row r="179" spans="1:39" s="209" customFormat="1" hidden="1">
      <c r="A179" s="127" t="s">
        <v>832</v>
      </c>
      <c r="B179" s="189" t="s">
        <v>932</v>
      </c>
      <c r="C179" s="198"/>
      <c r="D179" s="780" t="s">
        <v>833</v>
      </c>
      <c r="E179" s="780"/>
      <c r="F179" s="201">
        <f>SUM(X179:AJ179)</f>
        <v>0</v>
      </c>
      <c r="G179" s="201">
        <f t="shared" si="215"/>
        <v>0</v>
      </c>
      <c r="H179" s="201">
        <f t="shared" si="215"/>
        <v>0</v>
      </c>
      <c r="I179" s="201">
        <f>SUM(Y179:AK179)</f>
        <v>0</v>
      </c>
      <c r="J179" s="199"/>
      <c r="K179" s="192"/>
      <c r="L179" s="192"/>
      <c r="M179" s="192"/>
      <c r="N179" s="193"/>
      <c r="O179" s="194"/>
      <c r="P179" s="194"/>
      <c r="Q179" s="194"/>
      <c r="R179" s="194"/>
      <c r="S179" s="194"/>
      <c r="T179" s="194"/>
      <c r="U179" s="194"/>
      <c r="V179" s="194"/>
      <c r="W179" s="194"/>
      <c r="X179" s="200"/>
      <c r="Y179" s="199"/>
      <c r="Z179" s="193"/>
      <c r="AA179" s="193"/>
      <c r="AB179" s="193"/>
      <c r="AC179" s="193"/>
      <c r="AD179" s="194"/>
      <c r="AE179" s="538">
        <f t="shared" si="149"/>
        <v>0</v>
      </c>
      <c r="AF179" s="444"/>
      <c r="AG179" s="193"/>
      <c r="AH179" s="194"/>
      <c r="AI179" s="492"/>
      <c r="AJ179" s="192"/>
      <c r="AK179" s="195"/>
      <c r="AL179" s="56"/>
      <c r="AM179" s="17"/>
    </row>
    <row r="180" spans="1:39" s="41" customFormat="1">
      <c r="A180" s="127" t="s">
        <v>55</v>
      </c>
      <c r="B180" s="108" t="s">
        <v>748</v>
      </c>
      <c r="C180" s="777" t="s">
        <v>934</v>
      </c>
      <c r="D180" s="778"/>
      <c r="E180" s="778"/>
      <c r="F180" s="109">
        <v>0</v>
      </c>
      <c r="G180" s="109">
        <v>0</v>
      </c>
      <c r="H180" s="109">
        <v>0</v>
      </c>
      <c r="I180" s="109">
        <f>SUM(Y180:AK180)</f>
        <v>8185</v>
      </c>
      <c r="J180" s="110">
        <f>I180</f>
        <v>8185</v>
      </c>
      <c r="K180" s="113"/>
      <c r="L180" s="113"/>
      <c r="M180" s="113"/>
      <c r="N180" s="111"/>
      <c r="O180" s="114"/>
      <c r="P180" s="114"/>
      <c r="Q180" s="114"/>
      <c r="R180" s="114"/>
      <c r="S180" s="114"/>
      <c r="T180" s="114"/>
      <c r="U180" s="114"/>
      <c r="V180" s="114"/>
      <c r="W180" s="114"/>
      <c r="X180" s="112"/>
      <c r="Y180" s="110"/>
      <c r="Z180" s="111"/>
      <c r="AA180" s="111"/>
      <c r="AB180" s="111"/>
      <c r="AC180" s="111"/>
      <c r="AD180" s="114"/>
      <c r="AE180" s="543">
        <f t="shared" si="149"/>
        <v>0</v>
      </c>
      <c r="AF180" s="449"/>
      <c r="AG180" s="111"/>
      <c r="AH180" s="114">
        <v>8185</v>
      </c>
      <c r="AI180" s="491"/>
      <c r="AJ180" s="113"/>
      <c r="AK180" s="115"/>
      <c r="AL180" s="56"/>
      <c r="AM180" s="17"/>
    </row>
    <row r="181" spans="1:39" s="41" customFormat="1">
      <c r="A181" s="127" t="s">
        <v>56</v>
      </c>
      <c r="B181" s="108" t="s">
        <v>749</v>
      </c>
      <c r="C181" s="777" t="s">
        <v>57</v>
      </c>
      <c r="D181" s="778"/>
      <c r="E181" s="778"/>
      <c r="F181" s="109">
        <f t="shared" ref="F181:X181" si="222">F182+F183+F184</f>
        <v>3000</v>
      </c>
      <c r="G181" s="109">
        <f t="shared" ref="G181:H181" si="223">G182+G183+G184</f>
        <v>608256</v>
      </c>
      <c r="H181" s="109">
        <f t="shared" si="223"/>
        <v>736369</v>
      </c>
      <c r="I181" s="109">
        <f t="shared" si="222"/>
        <v>750273</v>
      </c>
      <c r="J181" s="110">
        <f t="shared" si="222"/>
        <v>750273</v>
      </c>
      <c r="K181" s="113">
        <f t="shared" si="222"/>
        <v>0</v>
      </c>
      <c r="L181" s="113">
        <f t="shared" si="222"/>
        <v>0</v>
      </c>
      <c r="M181" s="113">
        <f t="shared" si="222"/>
        <v>0</v>
      </c>
      <c r="N181" s="111">
        <f t="shared" si="222"/>
        <v>0</v>
      </c>
      <c r="O181" s="114">
        <f t="shared" ref="O181:U181" si="224">O182+O183+O184</f>
        <v>0</v>
      </c>
      <c r="P181" s="114">
        <f t="shared" ref="P181:Q181" si="225">P182+P183+P184</f>
        <v>0</v>
      </c>
      <c r="Q181" s="114">
        <f t="shared" si="225"/>
        <v>0</v>
      </c>
      <c r="R181" s="114">
        <f t="shared" si="224"/>
        <v>0</v>
      </c>
      <c r="S181" s="114">
        <f t="shared" ref="S181:T181" si="226">S182+S183+S184</f>
        <v>0</v>
      </c>
      <c r="T181" s="114">
        <f t="shared" si="226"/>
        <v>0</v>
      </c>
      <c r="U181" s="114">
        <f t="shared" si="224"/>
        <v>0</v>
      </c>
      <c r="V181" s="114">
        <f t="shared" ref="V181:W181" si="227">V182+V183+V184</f>
        <v>0</v>
      </c>
      <c r="W181" s="114">
        <f t="shared" si="227"/>
        <v>0</v>
      </c>
      <c r="X181" s="112">
        <f t="shared" si="222"/>
        <v>0</v>
      </c>
      <c r="Y181" s="110">
        <f>Y182+Y183+Y184</f>
        <v>1590</v>
      </c>
      <c r="Z181" s="111">
        <f t="shared" ref="Z181:AK181" si="228">Z182+Z183+Z184</f>
        <v>2</v>
      </c>
      <c r="AA181" s="111">
        <f t="shared" si="228"/>
        <v>606662</v>
      </c>
      <c r="AB181" s="111">
        <f t="shared" si="228"/>
        <v>2</v>
      </c>
      <c r="AC181" s="111">
        <f t="shared" si="228"/>
        <v>0</v>
      </c>
      <c r="AD181" s="114">
        <f t="shared" si="228"/>
        <v>126004</v>
      </c>
      <c r="AE181" s="543">
        <f t="shared" si="149"/>
        <v>734260</v>
      </c>
      <c r="AF181" s="449">
        <f t="shared" si="228"/>
        <v>2109</v>
      </c>
      <c r="AG181" s="111">
        <f t="shared" si="228"/>
        <v>13900</v>
      </c>
      <c r="AH181" s="114">
        <f t="shared" si="228"/>
        <v>4</v>
      </c>
      <c r="AI181" s="491">
        <f t="shared" si="228"/>
        <v>0</v>
      </c>
      <c r="AJ181" s="113">
        <f t="shared" si="228"/>
        <v>0</v>
      </c>
      <c r="AK181" s="115">
        <f t="shared" si="228"/>
        <v>0</v>
      </c>
      <c r="AL181" s="56"/>
      <c r="AM181" s="17"/>
    </row>
    <row r="182" spans="1:39" hidden="1">
      <c r="B182" s="55"/>
      <c r="C182" s="2"/>
      <c r="D182" s="764" t="s">
        <v>411</v>
      </c>
      <c r="E182" s="764"/>
      <c r="F182" s="79">
        <f>SUM(X182:AJ182)</f>
        <v>0</v>
      </c>
      <c r="G182" s="79">
        <f>SUM(X182:AJ182)</f>
        <v>0</v>
      </c>
      <c r="H182" s="79">
        <f>SUM(Y182:AK182)</f>
        <v>0</v>
      </c>
      <c r="I182" s="79">
        <f>SUM(Y182:AK182)</f>
        <v>0</v>
      </c>
      <c r="J182" s="75"/>
      <c r="K182" s="42"/>
      <c r="L182" s="42"/>
      <c r="M182" s="42"/>
      <c r="N182" s="1"/>
      <c r="O182" s="81"/>
      <c r="P182" s="81"/>
      <c r="Q182" s="81"/>
      <c r="R182" s="81"/>
      <c r="S182" s="81"/>
      <c r="T182" s="81"/>
      <c r="U182" s="81"/>
      <c r="V182" s="81"/>
      <c r="W182" s="81"/>
      <c r="X182" s="76"/>
      <c r="Y182" s="75"/>
      <c r="Z182" s="1"/>
      <c r="AA182" s="1"/>
      <c r="AB182" s="1"/>
      <c r="AC182" s="1"/>
      <c r="AD182" s="81"/>
      <c r="AE182" s="541">
        <f t="shared" si="149"/>
        <v>0</v>
      </c>
      <c r="AF182" s="447"/>
      <c r="AG182" s="1"/>
      <c r="AH182" s="81"/>
      <c r="AI182" s="490"/>
      <c r="AJ182" s="42"/>
      <c r="AK182" s="44"/>
      <c r="AL182" s="56"/>
    </row>
    <row r="183" spans="1:39">
      <c r="B183" s="55"/>
      <c r="C183" s="2"/>
      <c r="D183" s="764" t="s">
        <v>337</v>
      </c>
      <c r="E183" s="764"/>
      <c r="F183" s="79">
        <v>0</v>
      </c>
      <c r="G183" s="79">
        <v>606660</v>
      </c>
      <c r="H183" s="79">
        <v>734766</v>
      </c>
      <c r="I183" s="79">
        <f t="shared" ref="I183:I184" si="229">SUM(AE183:AK183)</f>
        <v>748659</v>
      </c>
      <c r="J183" s="75">
        <f>I183</f>
        <v>748659</v>
      </c>
      <c r="K183" s="42"/>
      <c r="L183" s="42"/>
      <c r="M183" s="42"/>
      <c r="N183" s="1"/>
      <c r="O183" s="81"/>
      <c r="P183" s="81"/>
      <c r="Q183" s="81"/>
      <c r="R183" s="81"/>
      <c r="S183" s="81"/>
      <c r="T183" s="81"/>
      <c r="U183" s="81"/>
      <c r="V183" s="81"/>
      <c r="W183" s="81"/>
      <c r="X183" s="76"/>
      <c r="Y183" s="75"/>
      <c r="Z183" s="1"/>
      <c r="AA183" s="1">
        <v>606660</v>
      </c>
      <c r="AB183" s="1"/>
      <c r="AC183" s="1"/>
      <c r="AD183" s="81">
        <v>126000</v>
      </c>
      <c r="AE183" s="541">
        <f t="shared" si="149"/>
        <v>732660</v>
      </c>
      <c r="AF183" s="447">
        <v>2106</v>
      </c>
      <c r="AG183" s="1">
        <v>13893</v>
      </c>
      <c r="AH183" s="81"/>
      <c r="AI183" s="490"/>
      <c r="AJ183" s="42"/>
      <c r="AK183" s="44"/>
      <c r="AL183" s="56"/>
    </row>
    <row r="184" spans="1:39" ht="15.75" thickBot="1">
      <c r="B184" s="57"/>
      <c r="C184" s="20"/>
      <c r="D184" s="772" t="s">
        <v>338</v>
      </c>
      <c r="E184" s="772"/>
      <c r="F184" s="79">
        <v>3000</v>
      </c>
      <c r="G184" s="79">
        <v>1596</v>
      </c>
      <c r="H184" s="79">
        <v>1603</v>
      </c>
      <c r="I184" s="79">
        <f t="shared" si="229"/>
        <v>1614</v>
      </c>
      <c r="J184" s="75">
        <f>I184</f>
        <v>1614</v>
      </c>
      <c r="K184" s="42"/>
      <c r="L184" s="42"/>
      <c r="M184" s="42"/>
      <c r="N184" s="1"/>
      <c r="O184" s="81"/>
      <c r="P184" s="81"/>
      <c r="Q184" s="81"/>
      <c r="R184" s="81"/>
      <c r="S184" s="81"/>
      <c r="T184" s="81"/>
      <c r="U184" s="81"/>
      <c r="V184" s="81"/>
      <c r="W184" s="81"/>
      <c r="X184" s="76"/>
      <c r="Y184" s="75">
        <f>1590</f>
        <v>1590</v>
      </c>
      <c r="Z184" s="1">
        <f>2</f>
        <v>2</v>
      </c>
      <c r="AA184" s="1">
        <v>2</v>
      </c>
      <c r="AB184" s="1">
        <f>2</f>
        <v>2</v>
      </c>
      <c r="AC184" s="1"/>
      <c r="AD184" s="81">
        <v>4</v>
      </c>
      <c r="AE184" s="541">
        <f t="shared" si="149"/>
        <v>1600</v>
      </c>
      <c r="AF184" s="447">
        <v>3</v>
      </c>
      <c r="AG184" s="1">
        <v>7</v>
      </c>
      <c r="AH184" s="81">
        <v>4</v>
      </c>
      <c r="AI184" s="490"/>
      <c r="AJ184" s="42"/>
      <c r="AK184" s="44"/>
      <c r="AL184" s="56"/>
    </row>
    <row r="185" spans="1:39" ht="15.75" thickBot="1">
      <c r="B185" s="100" t="s">
        <v>58</v>
      </c>
      <c r="C185" s="747" t="s">
        <v>59</v>
      </c>
      <c r="D185" s="771"/>
      <c r="E185" s="771"/>
      <c r="F185" s="85">
        <f t="shared" ref="F185:I185" si="230">F186+F187+F190+F191+F194</f>
        <v>18000000</v>
      </c>
      <c r="G185" s="85">
        <f t="shared" ref="G185:H185" si="231">G186+G187+G190+G191+G194</f>
        <v>18000000</v>
      </c>
      <c r="H185" s="85">
        <f t="shared" si="231"/>
        <v>24011000</v>
      </c>
      <c r="I185" s="85">
        <f t="shared" si="230"/>
        <v>24011000</v>
      </c>
      <c r="J185" s="86">
        <f t="shared" ref="J185:X185" si="232">J186+J187+J190+J191+J194</f>
        <v>0</v>
      </c>
      <c r="K185" s="89">
        <f t="shared" si="232"/>
        <v>0</v>
      </c>
      <c r="L185" s="89">
        <f t="shared" si="232"/>
        <v>24011000</v>
      </c>
      <c r="M185" s="89">
        <f t="shared" si="232"/>
        <v>0</v>
      </c>
      <c r="N185" s="87">
        <f t="shared" si="232"/>
        <v>0</v>
      </c>
      <c r="O185" s="90">
        <f t="shared" ref="O185:U185" si="233">O186+O187+O190+O191+O194</f>
        <v>0</v>
      </c>
      <c r="P185" s="90">
        <f t="shared" ref="P185:Q185" si="234">P186+P187+P190+P191+P194</f>
        <v>0</v>
      </c>
      <c r="Q185" s="90">
        <f t="shared" si="234"/>
        <v>0</v>
      </c>
      <c r="R185" s="90">
        <f t="shared" si="233"/>
        <v>0</v>
      </c>
      <c r="S185" s="90">
        <f t="shared" ref="S185:T185" si="235">S186+S187+S190+S191+S194</f>
        <v>0</v>
      </c>
      <c r="T185" s="90">
        <f t="shared" si="235"/>
        <v>0</v>
      </c>
      <c r="U185" s="90">
        <f t="shared" si="233"/>
        <v>0</v>
      </c>
      <c r="V185" s="90">
        <f t="shared" ref="V185:W185" si="236">V186+V187+V190+V191+V194</f>
        <v>0</v>
      </c>
      <c r="W185" s="90">
        <f t="shared" si="236"/>
        <v>0</v>
      </c>
      <c r="X185" s="88">
        <f t="shared" si="232"/>
        <v>0</v>
      </c>
      <c r="Y185" s="86">
        <f>Y186+Y187+Y190+Y191+Y194</f>
        <v>0</v>
      </c>
      <c r="Z185" s="87">
        <f t="shared" ref="Z185:AK185" si="237">Z186+Z187+Z190+Z191+Z194</f>
        <v>0</v>
      </c>
      <c r="AA185" s="87">
        <f t="shared" si="237"/>
        <v>2000000</v>
      </c>
      <c r="AB185" s="87">
        <f t="shared" si="237"/>
        <v>5905500</v>
      </c>
      <c r="AC185" s="87">
        <f t="shared" si="237"/>
        <v>0</v>
      </c>
      <c r="AD185" s="90">
        <f t="shared" si="237"/>
        <v>6055500</v>
      </c>
      <c r="AE185" s="536">
        <f t="shared" si="149"/>
        <v>13961000</v>
      </c>
      <c r="AF185" s="442">
        <f t="shared" si="237"/>
        <v>10050000</v>
      </c>
      <c r="AG185" s="87">
        <f t="shared" si="237"/>
        <v>0</v>
      </c>
      <c r="AH185" s="90">
        <f t="shared" si="237"/>
        <v>0</v>
      </c>
      <c r="AI185" s="486">
        <f t="shared" si="237"/>
        <v>0</v>
      </c>
      <c r="AJ185" s="89">
        <f t="shared" si="237"/>
        <v>0</v>
      </c>
      <c r="AK185" s="91">
        <f t="shared" si="237"/>
        <v>0</v>
      </c>
      <c r="AL185" s="56"/>
    </row>
    <row r="186" spans="1:39" s="18" customFormat="1" hidden="1">
      <c r="A186" s="127" t="s">
        <v>60</v>
      </c>
      <c r="B186" s="116" t="s">
        <v>750</v>
      </c>
      <c r="C186" s="748" t="s">
        <v>412</v>
      </c>
      <c r="D186" s="749"/>
      <c r="E186" s="749"/>
      <c r="F186" s="93"/>
      <c r="G186" s="93"/>
      <c r="H186" s="93"/>
      <c r="I186" s="93"/>
      <c r="J186" s="94"/>
      <c r="K186" s="97"/>
      <c r="L186" s="97"/>
      <c r="M186" s="97"/>
      <c r="N186" s="95"/>
      <c r="O186" s="98"/>
      <c r="P186" s="98"/>
      <c r="Q186" s="98"/>
      <c r="R186" s="98"/>
      <c r="S186" s="98"/>
      <c r="T186" s="98"/>
      <c r="U186" s="98"/>
      <c r="V186" s="98"/>
      <c r="W186" s="98"/>
      <c r="X186" s="96"/>
      <c r="Y186" s="94"/>
      <c r="Z186" s="95"/>
      <c r="AA186" s="95"/>
      <c r="AB186" s="95"/>
      <c r="AC186" s="95"/>
      <c r="AD186" s="98"/>
      <c r="AE186" s="539">
        <f t="shared" si="149"/>
        <v>0</v>
      </c>
      <c r="AF186" s="445"/>
      <c r="AG186" s="95"/>
      <c r="AH186" s="98"/>
      <c r="AI186" s="489"/>
      <c r="AJ186" s="97"/>
      <c r="AK186" s="99"/>
      <c r="AL186" s="56"/>
      <c r="AM186" s="17"/>
    </row>
    <row r="187" spans="1:39" s="18" customFormat="1">
      <c r="A187" s="127" t="s">
        <v>61</v>
      </c>
      <c r="B187" s="92" t="s">
        <v>751</v>
      </c>
      <c r="C187" s="736" t="s">
        <v>62</v>
      </c>
      <c r="D187" s="737"/>
      <c r="E187" s="737"/>
      <c r="F187" s="93">
        <f t="shared" ref="F187:I187" si="238">F188+F189</f>
        <v>18000000</v>
      </c>
      <c r="G187" s="93">
        <f t="shared" ref="G187:H187" si="239">G188+G189</f>
        <v>18000000</v>
      </c>
      <c r="H187" s="93">
        <f t="shared" si="239"/>
        <v>24011000</v>
      </c>
      <c r="I187" s="93">
        <f t="shared" si="238"/>
        <v>24011000</v>
      </c>
      <c r="J187" s="94">
        <f t="shared" ref="J187:X187" si="240">J188+J189</f>
        <v>0</v>
      </c>
      <c r="K187" s="97">
        <f t="shared" si="240"/>
        <v>0</v>
      </c>
      <c r="L187" s="97">
        <f t="shared" si="240"/>
        <v>24011000</v>
      </c>
      <c r="M187" s="97">
        <f t="shared" si="240"/>
        <v>0</v>
      </c>
      <c r="N187" s="95">
        <f t="shared" si="240"/>
        <v>0</v>
      </c>
      <c r="O187" s="98">
        <f t="shared" ref="O187:U187" si="241">O188+O189</f>
        <v>0</v>
      </c>
      <c r="P187" s="98">
        <f t="shared" ref="P187:Q187" si="242">P188+P189</f>
        <v>0</v>
      </c>
      <c r="Q187" s="98">
        <f t="shared" si="242"/>
        <v>0</v>
      </c>
      <c r="R187" s="98">
        <f t="shared" si="241"/>
        <v>0</v>
      </c>
      <c r="S187" s="98">
        <f t="shared" ref="S187:T187" si="243">S188+S189</f>
        <v>0</v>
      </c>
      <c r="T187" s="98">
        <f t="shared" si="243"/>
        <v>0</v>
      </c>
      <c r="U187" s="98">
        <f t="shared" si="241"/>
        <v>0</v>
      </c>
      <c r="V187" s="98">
        <f t="shared" ref="V187:W187" si="244">V188+V189</f>
        <v>0</v>
      </c>
      <c r="W187" s="98">
        <f t="shared" si="244"/>
        <v>0</v>
      </c>
      <c r="X187" s="96">
        <f t="shared" si="240"/>
        <v>0</v>
      </c>
      <c r="Y187" s="94">
        <f t="shared" ref="Y187" si="245">Y188+Y189</f>
        <v>0</v>
      </c>
      <c r="Z187" s="95">
        <f t="shared" ref="Z187:AK187" si="246">Z188+Z189</f>
        <v>0</v>
      </c>
      <c r="AA187" s="95">
        <f t="shared" si="246"/>
        <v>2000000</v>
      </c>
      <c r="AB187" s="95">
        <f t="shared" si="246"/>
        <v>5905500</v>
      </c>
      <c r="AC187" s="95">
        <f t="shared" si="246"/>
        <v>0</v>
      </c>
      <c r="AD187" s="98">
        <f t="shared" si="246"/>
        <v>6055500</v>
      </c>
      <c r="AE187" s="539">
        <f t="shared" si="149"/>
        <v>13961000</v>
      </c>
      <c r="AF187" s="445">
        <f t="shared" si="246"/>
        <v>10050000</v>
      </c>
      <c r="AG187" s="95">
        <f t="shared" si="246"/>
        <v>0</v>
      </c>
      <c r="AH187" s="98">
        <f t="shared" si="246"/>
        <v>0</v>
      </c>
      <c r="AI187" s="489">
        <f t="shared" si="246"/>
        <v>0</v>
      </c>
      <c r="AJ187" s="97">
        <f t="shared" si="246"/>
        <v>0</v>
      </c>
      <c r="AK187" s="99">
        <f t="shared" si="246"/>
        <v>0</v>
      </c>
      <c r="AL187" s="56"/>
      <c r="AM187" s="17"/>
    </row>
    <row r="188" spans="1:39" hidden="1">
      <c r="B188" s="55"/>
      <c r="C188" s="2"/>
      <c r="D188" s="764" t="s">
        <v>339</v>
      </c>
      <c r="E188" s="764"/>
      <c r="F188" s="79">
        <f>SUM(X188:AJ188)</f>
        <v>0</v>
      </c>
      <c r="G188" s="79">
        <f>SUM(X188:AJ188)</f>
        <v>0</v>
      </c>
      <c r="H188" s="79">
        <f>SUM(Y188:AK188)</f>
        <v>0</v>
      </c>
      <c r="I188" s="79">
        <f>SUM(Y188:AK188)</f>
        <v>0</v>
      </c>
      <c r="J188" s="75"/>
      <c r="K188" s="42"/>
      <c r="L188" s="42"/>
      <c r="M188" s="42"/>
      <c r="N188" s="1"/>
      <c r="O188" s="81"/>
      <c r="P188" s="81"/>
      <c r="Q188" s="81"/>
      <c r="R188" s="81"/>
      <c r="S188" s="81"/>
      <c r="T188" s="81"/>
      <c r="U188" s="81"/>
      <c r="V188" s="81"/>
      <c r="W188" s="81"/>
      <c r="X188" s="76"/>
      <c r="Y188" s="75"/>
      <c r="Z188" s="1"/>
      <c r="AA188" s="1"/>
      <c r="AB188" s="1"/>
      <c r="AC188" s="1"/>
      <c r="AD188" s="81"/>
      <c r="AE188" s="541">
        <f t="shared" si="149"/>
        <v>0</v>
      </c>
      <c r="AF188" s="447"/>
      <c r="AG188" s="1"/>
      <c r="AH188" s="81"/>
      <c r="AI188" s="490"/>
      <c r="AJ188" s="42"/>
      <c r="AK188" s="44"/>
      <c r="AL188" s="56"/>
    </row>
    <row r="189" spans="1:39" ht="15.75" thickBot="1">
      <c r="B189" s="55"/>
      <c r="C189" s="2"/>
      <c r="D189" s="764" t="s">
        <v>340</v>
      </c>
      <c r="E189" s="764"/>
      <c r="F189" s="79">
        <v>18000000</v>
      </c>
      <c r="G189" s="79">
        <v>18000000</v>
      </c>
      <c r="H189" s="79">
        <v>24011000</v>
      </c>
      <c r="I189" s="79">
        <f>SUM(AE189:AK189)</f>
        <v>24011000</v>
      </c>
      <c r="J189" s="75"/>
      <c r="K189" s="42"/>
      <c r="L189" s="42">
        <f>I189</f>
        <v>24011000</v>
      </c>
      <c r="M189" s="42"/>
      <c r="N189" s="1"/>
      <c r="O189" s="81"/>
      <c r="P189" s="81"/>
      <c r="Q189" s="81"/>
      <c r="R189" s="81"/>
      <c r="S189" s="81"/>
      <c r="T189" s="81"/>
      <c r="U189" s="81"/>
      <c r="V189" s="81"/>
      <c r="W189" s="81"/>
      <c r="X189" s="76"/>
      <c r="Y189" s="75"/>
      <c r="Z189" s="1"/>
      <c r="AA189" s="1">
        <v>2000000</v>
      </c>
      <c r="AB189" s="1">
        <v>5905500</v>
      </c>
      <c r="AC189" s="1"/>
      <c r="AD189" s="81">
        <v>6055500</v>
      </c>
      <c r="AE189" s="541">
        <f t="shared" si="149"/>
        <v>13961000</v>
      </c>
      <c r="AF189" s="447">
        <v>10050000</v>
      </c>
      <c r="AG189" s="1"/>
      <c r="AH189" s="81"/>
      <c r="AI189" s="490"/>
      <c r="AJ189" s="42"/>
      <c r="AK189" s="44"/>
      <c r="AL189" s="56"/>
    </row>
    <row r="190" spans="1:39" s="18" customFormat="1" ht="15.75" hidden="1" thickBot="1">
      <c r="A190" s="127" t="s">
        <v>63</v>
      </c>
      <c r="B190" s="92" t="s">
        <v>752</v>
      </c>
      <c r="C190" s="769" t="s">
        <v>413</v>
      </c>
      <c r="D190" s="770"/>
      <c r="E190" s="770"/>
      <c r="F190" s="93">
        <f>SUM(X190:AJ190)</f>
        <v>0</v>
      </c>
      <c r="G190" s="93">
        <f t="shared" ref="G190:H194" si="247">SUM(X190:AJ190)</f>
        <v>0</v>
      </c>
      <c r="H190" s="93">
        <f t="shared" si="247"/>
        <v>0</v>
      </c>
      <c r="I190" s="93">
        <f>SUM(Y190:AK190)</f>
        <v>0</v>
      </c>
      <c r="J190" s="94"/>
      <c r="K190" s="97"/>
      <c r="L190" s="97"/>
      <c r="M190" s="97"/>
      <c r="N190" s="95"/>
      <c r="O190" s="98"/>
      <c r="P190" s="98"/>
      <c r="Q190" s="98"/>
      <c r="R190" s="98"/>
      <c r="S190" s="98"/>
      <c r="T190" s="98"/>
      <c r="U190" s="98"/>
      <c r="V190" s="98"/>
      <c r="W190" s="98"/>
      <c r="X190" s="96"/>
      <c r="Y190" s="94"/>
      <c r="Z190" s="95"/>
      <c r="AA190" s="95"/>
      <c r="AB190" s="95"/>
      <c r="AC190" s="95"/>
      <c r="AD190" s="98"/>
      <c r="AE190" s="539">
        <f t="shared" si="149"/>
        <v>0</v>
      </c>
      <c r="AF190" s="445"/>
      <c r="AG190" s="95"/>
      <c r="AH190" s="98"/>
      <c r="AI190" s="489"/>
      <c r="AJ190" s="97"/>
      <c r="AK190" s="99"/>
      <c r="AL190" s="56"/>
      <c r="AM190" s="17"/>
    </row>
    <row r="191" spans="1:39" s="18" customFormat="1" ht="15.75" hidden="1" thickBot="1">
      <c r="A191" s="127" t="s">
        <v>64</v>
      </c>
      <c r="B191" s="92" t="s">
        <v>753</v>
      </c>
      <c r="C191" s="769" t="s">
        <v>65</v>
      </c>
      <c r="D191" s="770"/>
      <c r="E191" s="770"/>
      <c r="F191" s="93">
        <f>SUM(X191:AJ191)</f>
        <v>0</v>
      </c>
      <c r="G191" s="93">
        <f t="shared" si="247"/>
        <v>0</v>
      </c>
      <c r="H191" s="93">
        <f t="shared" si="247"/>
        <v>0</v>
      </c>
      <c r="I191" s="93">
        <f>SUM(Y191:AK191)</f>
        <v>0</v>
      </c>
      <c r="J191" s="94">
        <f t="shared" ref="J191:X191" si="248">J192+J193</f>
        <v>0</v>
      </c>
      <c r="K191" s="97">
        <f t="shared" si="248"/>
        <v>0</v>
      </c>
      <c r="L191" s="97">
        <f t="shared" si="248"/>
        <v>0</v>
      </c>
      <c r="M191" s="97">
        <f t="shared" si="248"/>
        <v>0</v>
      </c>
      <c r="N191" s="95">
        <f t="shared" si="248"/>
        <v>0</v>
      </c>
      <c r="O191" s="98">
        <f t="shared" ref="O191:U191" si="249">O192+O193</f>
        <v>0</v>
      </c>
      <c r="P191" s="98">
        <f t="shared" ref="P191:Q191" si="250">P192+P193</f>
        <v>0</v>
      </c>
      <c r="Q191" s="98">
        <f t="shared" si="250"/>
        <v>0</v>
      </c>
      <c r="R191" s="98">
        <f t="shared" si="249"/>
        <v>0</v>
      </c>
      <c r="S191" s="98">
        <f t="shared" ref="S191:T191" si="251">S192+S193</f>
        <v>0</v>
      </c>
      <c r="T191" s="98">
        <f t="shared" si="251"/>
        <v>0</v>
      </c>
      <c r="U191" s="98">
        <f t="shared" si="249"/>
        <v>0</v>
      </c>
      <c r="V191" s="98">
        <f t="shared" ref="V191:W191" si="252">V192+V193</f>
        <v>0</v>
      </c>
      <c r="W191" s="98">
        <f t="shared" si="252"/>
        <v>0</v>
      </c>
      <c r="X191" s="96">
        <f t="shared" si="248"/>
        <v>0</v>
      </c>
      <c r="Y191" s="94">
        <f t="shared" ref="Y191" si="253">Y192+Y193</f>
        <v>0</v>
      </c>
      <c r="Z191" s="95">
        <f t="shared" ref="Z191:AK191" si="254">Z192+Z193</f>
        <v>0</v>
      </c>
      <c r="AA191" s="95">
        <f t="shared" si="254"/>
        <v>0</v>
      </c>
      <c r="AB191" s="95">
        <f t="shared" si="254"/>
        <v>0</v>
      </c>
      <c r="AC191" s="95">
        <f t="shared" si="254"/>
        <v>0</v>
      </c>
      <c r="AD191" s="98">
        <f t="shared" si="254"/>
        <v>0</v>
      </c>
      <c r="AE191" s="539">
        <f t="shared" si="149"/>
        <v>0</v>
      </c>
      <c r="AF191" s="445">
        <f t="shared" si="254"/>
        <v>0</v>
      </c>
      <c r="AG191" s="95">
        <f t="shared" si="254"/>
        <v>0</v>
      </c>
      <c r="AH191" s="98">
        <f t="shared" si="254"/>
        <v>0</v>
      </c>
      <c r="AI191" s="489">
        <f t="shared" si="254"/>
        <v>0</v>
      </c>
      <c r="AJ191" s="97">
        <f t="shared" si="254"/>
        <v>0</v>
      </c>
      <c r="AK191" s="99">
        <f t="shared" si="254"/>
        <v>0</v>
      </c>
      <c r="AL191" s="56"/>
      <c r="AM191" s="17"/>
    </row>
    <row r="192" spans="1:39" ht="15.75" hidden="1" thickBot="1">
      <c r="B192" s="55"/>
      <c r="C192" s="2"/>
      <c r="D192" s="764" t="s">
        <v>341</v>
      </c>
      <c r="E192" s="764"/>
      <c r="F192" s="79">
        <f>SUM(X192:AJ192)</f>
        <v>0</v>
      </c>
      <c r="G192" s="79">
        <f t="shared" si="247"/>
        <v>0</v>
      </c>
      <c r="H192" s="79">
        <f t="shared" si="247"/>
        <v>0</v>
      </c>
      <c r="I192" s="79">
        <f>SUM(Y192:AK192)</f>
        <v>0</v>
      </c>
      <c r="J192" s="75"/>
      <c r="K192" s="42"/>
      <c r="L192" s="42"/>
      <c r="M192" s="42"/>
      <c r="N192" s="1"/>
      <c r="O192" s="81"/>
      <c r="P192" s="81"/>
      <c r="Q192" s="81"/>
      <c r="R192" s="81"/>
      <c r="S192" s="81"/>
      <c r="T192" s="81"/>
      <c r="U192" s="81"/>
      <c r="V192" s="81"/>
      <c r="W192" s="81"/>
      <c r="X192" s="76"/>
      <c r="Y192" s="75"/>
      <c r="Z192" s="1"/>
      <c r="AA192" s="1"/>
      <c r="AB192" s="1"/>
      <c r="AC192" s="1"/>
      <c r="AD192" s="81"/>
      <c r="AE192" s="541">
        <f t="shared" si="149"/>
        <v>0</v>
      </c>
      <c r="AF192" s="447"/>
      <c r="AG192" s="1"/>
      <c r="AH192" s="81"/>
      <c r="AI192" s="490"/>
      <c r="AJ192" s="42"/>
      <c r="AK192" s="44"/>
      <c r="AL192" s="56"/>
    </row>
    <row r="193" spans="1:39" ht="15.75" hidden="1" thickBot="1">
      <c r="B193" s="55"/>
      <c r="C193" s="2"/>
      <c r="D193" s="764" t="s">
        <v>342</v>
      </c>
      <c r="E193" s="764"/>
      <c r="F193" s="79">
        <f>SUM(X193:AJ193)</f>
        <v>0</v>
      </c>
      <c r="G193" s="79">
        <f t="shared" si="247"/>
        <v>0</v>
      </c>
      <c r="H193" s="79">
        <f t="shared" si="247"/>
        <v>0</v>
      </c>
      <c r="I193" s="79">
        <f>SUM(Y193:AK193)</f>
        <v>0</v>
      </c>
      <c r="J193" s="75"/>
      <c r="K193" s="42"/>
      <c r="L193" s="42"/>
      <c r="M193" s="42"/>
      <c r="N193" s="1"/>
      <c r="O193" s="81"/>
      <c r="P193" s="81"/>
      <c r="Q193" s="81"/>
      <c r="R193" s="81"/>
      <c r="S193" s="81"/>
      <c r="T193" s="81"/>
      <c r="U193" s="81"/>
      <c r="V193" s="81"/>
      <c r="W193" s="81"/>
      <c r="X193" s="76"/>
      <c r="Y193" s="75"/>
      <c r="Z193" s="1"/>
      <c r="AA193" s="1"/>
      <c r="AB193" s="1"/>
      <c r="AC193" s="1"/>
      <c r="AD193" s="81"/>
      <c r="AE193" s="541">
        <f t="shared" si="149"/>
        <v>0</v>
      </c>
      <c r="AF193" s="447"/>
      <c r="AG193" s="1"/>
      <c r="AH193" s="81"/>
      <c r="AI193" s="490"/>
      <c r="AJ193" s="42"/>
      <c r="AK193" s="44"/>
      <c r="AL193" s="56"/>
    </row>
    <row r="194" spans="1:39" s="18" customFormat="1" ht="15.75" hidden="1" thickBot="1">
      <c r="A194" s="127" t="s">
        <v>66</v>
      </c>
      <c r="B194" s="126" t="s">
        <v>754</v>
      </c>
      <c r="C194" s="782" t="s">
        <v>414</v>
      </c>
      <c r="D194" s="783"/>
      <c r="E194" s="783"/>
      <c r="F194" s="93">
        <f>SUM(X194:AJ194)</f>
        <v>0</v>
      </c>
      <c r="G194" s="93">
        <f t="shared" si="247"/>
        <v>0</v>
      </c>
      <c r="H194" s="93">
        <f t="shared" si="247"/>
        <v>0</v>
      </c>
      <c r="I194" s="93">
        <f>SUM(Y194:AK194)</f>
        <v>0</v>
      </c>
      <c r="J194" s="94"/>
      <c r="K194" s="97"/>
      <c r="L194" s="97"/>
      <c r="M194" s="97"/>
      <c r="N194" s="95"/>
      <c r="O194" s="98"/>
      <c r="P194" s="98"/>
      <c r="Q194" s="98"/>
      <c r="R194" s="98"/>
      <c r="S194" s="98"/>
      <c r="T194" s="98"/>
      <c r="U194" s="98"/>
      <c r="V194" s="98"/>
      <c r="W194" s="98"/>
      <c r="X194" s="96"/>
      <c r="Y194" s="94"/>
      <c r="Z194" s="95"/>
      <c r="AA194" s="95"/>
      <c r="AB194" s="95"/>
      <c r="AC194" s="95"/>
      <c r="AD194" s="98"/>
      <c r="AE194" s="539">
        <f t="shared" si="149"/>
        <v>0</v>
      </c>
      <c r="AF194" s="445"/>
      <c r="AG194" s="95"/>
      <c r="AH194" s="98"/>
      <c r="AI194" s="489"/>
      <c r="AJ194" s="97"/>
      <c r="AK194" s="99"/>
      <c r="AL194" s="56"/>
      <c r="AM194" s="17"/>
    </row>
    <row r="195" spans="1:39" ht="15.75" thickBot="1">
      <c r="B195" s="100" t="s">
        <v>67</v>
      </c>
      <c r="C195" s="747" t="s">
        <v>68</v>
      </c>
      <c r="D195" s="771"/>
      <c r="E195" s="771"/>
      <c r="F195" s="85">
        <f t="shared" ref="F195:I195" si="255">F196+F197+F198+F199+F209</f>
        <v>0</v>
      </c>
      <c r="G195" s="85">
        <f t="shared" ref="G195:H195" si="256">G196+G197+G198+G199+G209</f>
        <v>37159</v>
      </c>
      <c r="H195" s="85">
        <f t="shared" si="256"/>
        <v>37159</v>
      </c>
      <c r="I195" s="85">
        <f t="shared" si="255"/>
        <v>37159</v>
      </c>
      <c r="J195" s="86">
        <f t="shared" ref="J195:X195" si="257">J196+J197+J198+J199+J209</f>
        <v>0</v>
      </c>
      <c r="K195" s="89">
        <f t="shared" si="257"/>
        <v>0</v>
      </c>
      <c r="L195" s="89">
        <f t="shared" si="257"/>
        <v>0</v>
      </c>
      <c r="M195" s="89">
        <f t="shared" si="257"/>
        <v>0</v>
      </c>
      <c r="N195" s="87">
        <f t="shared" si="257"/>
        <v>0</v>
      </c>
      <c r="O195" s="90">
        <f t="shared" ref="O195:U195" si="258">O196+O197+O198+O199+O209</f>
        <v>0</v>
      </c>
      <c r="P195" s="90">
        <f t="shared" ref="P195:Q195" si="259">P196+P197+P198+P199+P209</f>
        <v>0</v>
      </c>
      <c r="Q195" s="90">
        <f t="shared" si="259"/>
        <v>0</v>
      </c>
      <c r="R195" s="90">
        <f t="shared" si="258"/>
        <v>0</v>
      </c>
      <c r="S195" s="90">
        <f t="shared" ref="S195:T195" si="260">S196+S197+S198+S199+S209</f>
        <v>0</v>
      </c>
      <c r="T195" s="90">
        <f t="shared" si="260"/>
        <v>0</v>
      </c>
      <c r="U195" s="90">
        <f t="shared" si="258"/>
        <v>0</v>
      </c>
      <c r="V195" s="90">
        <f t="shared" ref="V195:W195" si="261">V196+V197+V198+V199+V209</f>
        <v>37159</v>
      </c>
      <c r="W195" s="90">
        <f t="shared" si="261"/>
        <v>0</v>
      </c>
      <c r="X195" s="88">
        <f t="shared" si="257"/>
        <v>0</v>
      </c>
      <c r="Y195" s="86">
        <f>Y196+Y197+Y198+Y199+Y209</f>
        <v>0</v>
      </c>
      <c r="Z195" s="87">
        <f t="shared" ref="Z195:AK195" si="262">Z196+Z197+Z198+Z199+Z209</f>
        <v>31985</v>
      </c>
      <c r="AA195" s="87">
        <f t="shared" si="262"/>
        <v>0</v>
      </c>
      <c r="AB195" s="87">
        <f t="shared" si="262"/>
        <v>0</v>
      </c>
      <c r="AC195" s="87">
        <f t="shared" si="262"/>
        <v>5174</v>
      </c>
      <c r="AD195" s="90">
        <f t="shared" si="262"/>
        <v>0</v>
      </c>
      <c r="AE195" s="536">
        <f t="shared" si="149"/>
        <v>37159</v>
      </c>
      <c r="AF195" s="442">
        <f t="shared" si="262"/>
        <v>0</v>
      </c>
      <c r="AG195" s="87">
        <f t="shared" si="262"/>
        <v>0</v>
      </c>
      <c r="AH195" s="90">
        <f t="shared" si="262"/>
        <v>0</v>
      </c>
      <c r="AI195" s="486">
        <f t="shared" si="262"/>
        <v>0</v>
      </c>
      <c r="AJ195" s="89">
        <f t="shared" si="262"/>
        <v>0</v>
      </c>
      <c r="AK195" s="91">
        <f t="shared" si="262"/>
        <v>0</v>
      </c>
      <c r="AL195" s="56"/>
    </row>
    <row r="196" spans="1:39" s="18" customFormat="1" ht="25.5" hidden="1" customHeight="1">
      <c r="A196" s="127" t="s">
        <v>69</v>
      </c>
      <c r="B196" s="92" t="s">
        <v>755</v>
      </c>
      <c r="C196" s="733" t="s">
        <v>415</v>
      </c>
      <c r="D196" s="734"/>
      <c r="E196" s="734"/>
      <c r="F196" s="93"/>
      <c r="G196" s="93"/>
      <c r="H196" s="93"/>
      <c r="I196" s="93"/>
      <c r="J196" s="94"/>
      <c r="K196" s="97"/>
      <c r="L196" s="97"/>
      <c r="M196" s="97"/>
      <c r="N196" s="95"/>
      <c r="O196" s="98"/>
      <c r="P196" s="98"/>
      <c r="Q196" s="98"/>
      <c r="R196" s="98"/>
      <c r="S196" s="98"/>
      <c r="T196" s="98"/>
      <c r="U196" s="98"/>
      <c r="V196" s="98"/>
      <c r="W196" s="98"/>
      <c r="X196" s="96"/>
      <c r="Y196" s="94"/>
      <c r="Z196" s="95"/>
      <c r="AA196" s="95"/>
      <c r="AB196" s="95"/>
      <c r="AC196" s="95"/>
      <c r="AD196" s="98"/>
      <c r="AE196" s="539">
        <f t="shared" si="149"/>
        <v>0</v>
      </c>
      <c r="AF196" s="445"/>
      <c r="AG196" s="95"/>
      <c r="AH196" s="98"/>
      <c r="AI196" s="489"/>
      <c r="AJ196" s="97"/>
      <c r="AK196" s="99"/>
      <c r="AL196" s="56"/>
      <c r="AM196" s="17"/>
    </row>
    <row r="197" spans="1:39" s="18" customFormat="1" ht="25.5" hidden="1" customHeight="1">
      <c r="A197" s="127" t="s">
        <v>70</v>
      </c>
      <c r="B197" s="92" t="s">
        <v>756</v>
      </c>
      <c r="C197" s="733" t="s">
        <v>71</v>
      </c>
      <c r="D197" s="734"/>
      <c r="E197" s="734"/>
      <c r="F197" s="93"/>
      <c r="G197" s="93"/>
      <c r="H197" s="93"/>
      <c r="I197" s="93"/>
      <c r="J197" s="94"/>
      <c r="K197" s="97"/>
      <c r="L197" s="97"/>
      <c r="M197" s="97"/>
      <c r="N197" s="95"/>
      <c r="O197" s="98"/>
      <c r="P197" s="98"/>
      <c r="Q197" s="98"/>
      <c r="R197" s="98"/>
      <c r="S197" s="98"/>
      <c r="T197" s="98"/>
      <c r="U197" s="98"/>
      <c r="V197" s="98"/>
      <c r="W197" s="98"/>
      <c r="X197" s="96"/>
      <c r="Y197" s="94"/>
      <c r="Z197" s="95"/>
      <c r="AA197" s="95"/>
      <c r="AB197" s="95"/>
      <c r="AC197" s="95"/>
      <c r="AD197" s="98"/>
      <c r="AE197" s="539">
        <f t="shared" si="149"/>
        <v>0</v>
      </c>
      <c r="AF197" s="445"/>
      <c r="AG197" s="95"/>
      <c r="AH197" s="98"/>
      <c r="AI197" s="489"/>
      <c r="AJ197" s="97"/>
      <c r="AK197" s="99"/>
      <c r="AL197" s="56"/>
      <c r="AM197" s="17"/>
    </row>
    <row r="198" spans="1:39" s="18" customFormat="1" ht="25.5" hidden="1" customHeight="1">
      <c r="A198" s="127" t="s">
        <v>72</v>
      </c>
      <c r="B198" s="92" t="s">
        <v>757</v>
      </c>
      <c r="C198" s="733" t="s">
        <v>73</v>
      </c>
      <c r="D198" s="734"/>
      <c r="E198" s="734"/>
      <c r="F198" s="93"/>
      <c r="G198" s="93"/>
      <c r="H198" s="93"/>
      <c r="I198" s="93"/>
      <c r="J198" s="94"/>
      <c r="K198" s="97"/>
      <c r="L198" s="97"/>
      <c r="M198" s="97"/>
      <c r="N198" s="95"/>
      <c r="O198" s="98"/>
      <c r="P198" s="98"/>
      <c r="Q198" s="98"/>
      <c r="R198" s="98"/>
      <c r="S198" s="98"/>
      <c r="T198" s="98"/>
      <c r="U198" s="98"/>
      <c r="V198" s="98"/>
      <c r="W198" s="98"/>
      <c r="X198" s="96"/>
      <c r="Y198" s="94"/>
      <c r="Z198" s="95"/>
      <c r="AA198" s="95"/>
      <c r="AB198" s="95"/>
      <c r="AC198" s="95"/>
      <c r="AD198" s="98"/>
      <c r="AE198" s="539">
        <f t="shared" si="149"/>
        <v>0</v>
      </c>
      <c r="AF198" s="445"/>
      <c r="AG198" s="95"/>
      <c r="AH198" s="98"/>
      <c r="AI198" s="489"/>
      <c r="AJ198" s="97"/>
      <c r="AK198" s="99"/>
      <c r="AL198" s="56"/>
      <c r="AM198" s="17"/>
    </row>
    <row r="199" spans="1:39" s="18" customFormat="1" ht="25.5" hidden="1" customHeight="1">
      <c r="A199" s="127" t="s">
        <v>74</v>
      </c>
      <c r="B199" s="92" t="s">
        <v>758</v>
      </c>
      <c r="C199" s="733" t="s">
        <v>605</v>
      </c>
      <c r="D199" s="734"/>
      <c r="E199" s="734"/>
      <c r="F199" s="93">
        <f t="shared" ref="F199:I199" si="263">F200+F201+F202+F203+F204+F205+F206+F207+F208</f>
        <v>0</v>
      </c>
      <c r="G199" s="93">
        <f t="shared" ref="G199:H199" si="264">G200+G201+G202+G203+G204+G205+G206+G207+G208</f>
        <v>0</v>
      </c>
      <c r="H199" s="93">
        <f t="shared" si="264"/>
        <v>0</v>
      </c>
      <c r="I199" s="93">
        <f t="shared" si="263"/>
        <v>0</v>
      </c>
      <c r="J199" s="94">
        <f t="shared" ref="J199:X199" si="265">J200+J201+J202+J203+J204+J205+J206+J207+J208</f>
        <v>0</v>
      </c>
      <c r="K199" s="97">
        <f t="shared" si="265"/>
        <v>0</v>
      </c>
      <c r="L199" s="97">
        <f t="shared" si="265"/>
        <v>0</v>
      </c>
      <c r="M199" s="97">
        <f t="shared" si="265"/>
        <v>0</v>
      </c>
      <c r="N199" s="95">
        <f t="shared" si="265"/>
        <v>0</v>
      </c>
      <c r="O199" s="98">
        <f t="shared" ref="O199:U199" si="266">O200+O201+O202+O203+O204+O205+O206+O207+O208</f>
        <v>0</v>
      </c>
      <c r="P199" s="98">
        <f t="shared" ref="P199:Q199" si="267">P200+P201+P202+P203+P204+P205+P206+P207+P208</f>
        <v>0</v>
      </c>
      <c r="Q199" s="98">
        <f t="shared" si="267"/>
        <v>0</v>
      </c>
      <c r="R199" s="98">
        <f t="shared" si="266"/>
        <v>0</v>
      </c>
      <c r="S199" s="98">
        <f t="shared" ref="S199:T199" si="268">S200+S201+S202+S203+S204+S205+S206+S207+S208</f>
        <v>0</v>
      </c>
      <c r="T199" s="98">
        <f t="shared" si="268"/>
        <v>0</v>
      </c>
      <c r="U199" s="98">
        <f t="shared" si="266"/>
        <v>0</v>
      </c>
      <c r="V199" s="98">
        <f t="shared" ref="V199:W199" si="269">V200+V201+V202+V203+V204+V205+V206+V207+V208</f>
        <v>0</v>
      </c>
      <c r="W199" s="98">
        <f t="shared" si="269"/>
        <v>0</v>
      </c>
      <c r="X199" s="96">
        <f t="shared" si="265"/>
        <v>0</v>
      </c>
      <c r="Y199" s="94">
        <f>Y200+Y201+Y202+Y203+Y204+Y205+Y206+Y207+Y208</f>
        <v>0</v>
      </c>
      <c r="Z199" s="95">
        <f t="shared" ref="Z199:AK199" si="270">Z200+Z201+Z202+Z203+Z204+Z205+Z206+Z207+Z208</f>
        <v>0</v>
      </c>
      <c r="AA199" s="95">
        <f t="shared" si="270"/>
        <v>0</v>
      </c>
      <c r="AB199" s="95">
        <f t="shared" si="270"/>
        <v>0</v>
      </c>
      <c r="AC199" s="95">
        <f t="shared" si="270"/>
        <v>0</v>
      </c>
      <c r="AD199" s="98">
        <f t="shared" si="270"/>
        <v>0</v>
      </c>
      <c r="AE199" s="539">
        <f t="shared" si="149"/>
        <v>0</v>
      </c>
      <c r="AF199" s="445">
        <f t="shared" si="270"/>
        <v>0</v>
      </c>
      <c r="AG199" s="95">
        <f t="shared" si="270"/>
        <v>0</v>
      </c>
      <c r="AH199" s="98">
        <f t="shared" si="270"/>
        <v>0</v>
      </c>
      <c r="AI199" s="489">
        <f t="shared" si="270"/>
        <v>0</v>
      </c>
      <c r="AJ199" s="97">
        <f t="shared" si="270"/>
        <v>0</v>
      </c>
      <c r="AK199" s="99">
        <f t="shared" si="270"/>
        <v>0</v>
      </c>
      <c r="AL199" s="56"/>
      <c r="AM199" s="17"/>
    </row>
    <row r="200" spans="1:39" hidden="1">
      <c r="B200" s="55"/>
      <c r="C200" s="2"/>
      <c r="D200" s="764" t="s">
        <v>416</v>
      </c>
      <c r="E200" s="764"/>
      <c r="F200" s="79"/>
      <c r="G200" s="79"/>
      <c r="H200" s="79"/>
      <c r="I200" s="79"/>
      <c r="J200" s="75"/>
      <c r="K200" s="42"/>
      <c r="L200" s="42"/>
      <c r="M200" s="42"/>
      <c r="N200" s="1"/>
      <c r="O200" s="81"/>
      <c r="P200" s="81"/>
      <c r="Q200" s="81"/>
      <c r="R200" s="81"/>
      <c r="S200" s="81"/>
      <c r="T200" s="81"/>
      <c r="U200" s="81"/>
      <c r="V200" s="81"/>
      <c r="W200" s="81"/>
      <c r="X200" s="76"/>
      <c r="Y200" s="75"/>
      <c r="Z200" s="1"/>
      <c r="AA200" s="1"/>
      <c r="AB200" s="1"/>
      <c r="AC200" s="1"/>
      <c r="AD200" s="81"/>
      <c r="AE200" s="541">
        <f t="shared" ref="AE200:AE263" si="271">SUM(Y200:AD200)</f>
        <v>0</v>
      </c>
      <c r="AF200" s="447"/>
      <c r="AG200" s="1"/>
      <c r="AH200" s="81"/>
      <c r="AI200" s="490"/>
      <c r="AJ200" s="42"/>
      <c r="AK200" s="44"/>
      <c r="AL200" s="56"/>
    </row>
    <row r="201" spans="1:39" hidden="1">
      <c r="B201" s="55"/>
      <c r="C201" s="2"/>
      <c r="D201" s="764" t="s">
        <v>418</v>
      </c>
      <c r="E201" s="764"/>
      <c r="F201" s="79"/>
      <c r="G201" s="79"/>
      <c r="H201" s="79"/>
      <c r="I201" s="79"/>
      <c r="J201" s="75"/>
      <c r="K201" s="42"/>
      <c r="L201" s="42"/>
      <c r="M201" s="42"/>
      <c r="N201" s="1"/>
      <c r="O201" s="81"/>
      <c r="P201" s="81"/>
      <c r="Q201" s="81"/>
      <c r="R201" s="81"/>
      <c r="S201" s="81"/>
      <c r="T201" s="81"/>
      <c r="U201" s="81"/>
      <c r="V201" s="81"/>
      <c r="W201" s="81"/>
      <c r="X201" s="76"/>
      <c r="Y201" s="75"/>
      <c r="Z201" s="1"/>
      <c r="AA201" s="1"/>
      <c r="AB201" s="1"/>
      <c r="AC201" s="1"/>
      <c r="AD201" s="81"/>
      <c r="AE201" s="541">
        <f t="shared" si="271"/>
        <v>0</v>
      </c>
      <c r="AF201" s="447"/>
      <c r="AG201" s="1"/>
      <c r="AH201" s="81"/>
      <c r="AI201" s="490"/>
      <c r="AJ201" s="42"/>
      <c r="AK201" s="44"/>
      <c r="AL201" s="56"/>
    </row>
    <row r="202" spans="1:39" hidden="1">
      <c r="B202" s="55"/>
      <c r="C202" s="2"/>
      <c r="D202" s="764" t="s">
        <v>419</v>
      </c>
      <c r="E202" s="764"/>
      <c r="F202" s="79"/>
      <c r="G202" s="79"/>
      <c r="H202" s="79"/>
      <c r="I202" s="79"/>
      <c r="J202" s="75"/>
      <c r="K202" s="42"/>
      <c r="L202" s="42"/>
      <c r="M202" s="42"/>
      <c r="N202" s="1"/>
      <c r="O202" s="81"/>
      <c r="P202" s="81"/>
      <c r="Q202" s="81"/>
      <c r="R202" s="81"/>
      <c r="S202" s="81"/>
      <c r="T202" s="81"/>
      <c r="U202" s="81"/>
      <c r="V202" s="81"/>
      <c r="W202" s="81"/>
      <c r="X202" s="76"/>
      <c r="Y202" s="75"/>
      <c r="Z202" s="1"/>
      <c r="AA202" s="1"/>
      <c r="AB202" s="1"/>
      <c r="AC202" s="1"/>
      <c r="AD202" s="81"/>
      <c r="AE202" s="541">
        <f t="shared" si="271"/>
        <v>0</v>
      </c>
      <c r="AF202" s="447"/>
      <c r="AG202" s="1"/>
      <c r="AH202" s="81"/>
      <c r="AI202" s="490"/>
      <c r="AJ202" s="42"/>
      <c r="AK202" s="44"/>
      <c r="AL202" s="56"/>
    </row>
    <row r="203" spans="1:39" hidden="1">
      <c r="B203" s="55"/>
      <c r="C203" s="2"/>
      <c r="D203" s="764" t="s">
        <v>417</v>
      </c>
      <c r="E203" s="764"/>
      <c r="F203" s="79"/>
      <c r="G203" s="79"/>
      <c r="H203" s="79"/>
      <c r="I203" s="79"/>
      <c r="J203" s="75"/>
      <c r="K203" s="42"/>
      <c r="L203" s="42"/>
      <c r="M203" s="42"/>
      <c r="N203" s="1"/>
      <c r="O203" s="81"/>
      <c r="P203" s="81"/>
      <c r="Q203" s="81"/>
      <c r="R203" s="81"/>
      <c r="S203" s="81"/>
      <c r="T203" s="81"/>
      <c r="U203" s="81"/>
      <c r="V203" s="81"/>
      <c r="W203" s="81"/>
      <c r="X203" s="76"/>
      <c r="Y203" s="75"/>
      <c r="Z203" s="1"/>
      <c r="AA203" s="1"/>
      <c r="AB203" s="1"/>
      <c r="AC203" s="1"/>
      <c r="AD203" s="81"/>
      <c r="AE203" s="541">
        <f t="shared" si="271"/>
        <v>0</v>
      </c>
      <c r="AF203" s="447"/>
      <c r="AG203" s="1"/>
      <c r="AH203" s="81"/>
      <c r="AI203" s="490"/>
      <c r="AJ203" s="42"/>
      <c r="AK203" s="44"/>
      <c r="AL203" s="56"/>
    </row>
    <row r="204" spans="1:39" hidden="1">
      <c r="B204" s="55"/>
      <c r="C204" s="2"/>
      <c r="D204" s="764" t="s">
        <v>420</v>
      </c>
      <c r="E204" s="764"/>
      <c r="F204" s="79"/>
      <c r="G204" s="79"/>
      <c r="H204" s="79"/>
      <c r="I204" s="79"/>
      <c r="J204" s="75"/>
      <c r="K204" s="42"/>
      <c r="L204" s="42"/>
      <c r="M204" s="42"/>
      <c r="N204" s="1"/>
      <c r="O204" s="81"/>
      <c r="P204" s="81"/>
      <c r="Q204" s="81"/>
      <c r="R204" s="81"/>
      <c r="S204" s="81"/>
      <c r="T204" s="81"/>
      <c r="U204" s="81"/>
      <c r="V204" s="81"/>
      <c r="W204" s="81"/>
      <c r="X204" s="76"/>
      <c r="Y204" s="75"/>
      <c r="Z204" s="1"/>
      <c r="AA204" s="1"/>
      <c r="AB204" s="1"/>
      <c r="AC204" s="1"/>
      <c r="AD204" s="81"/>
      <c r="AE204" s="541">
        <f t="shared" si="271"/>
        <v>0</v>
      </c>
      <c r="AF204" s="447"/>
      <c r="AG204" s="1"/>
      <c r="AH204" s="81"/>
      <c r="AI204" s="490"/>
      <c r="AJ204" s="42"/>
      <c r="AK204" s="44"/>
      <c r="AL204" s="56"/>
    </row>
    <row r="205" spans="1:39" ht="25.5" hidden="1" customHeight="1">
      <c r="B205" s="55"/>
      <c r="C205" s="2"/>
      <c r="D205" s="735" t="s">
        <v>492</v>
      </c>
      <c r="E205" s="735"/>
      <c r="F205" s="79"/>
      <c r="G205" s="79"/>
      <c r="H205" s="79"/>
      <c r="I205" s="79"/>
      <c r="J205" s="75"/>
      <c r="K205" s="42"/>
      <c r="L205" s="42"/>
      <c r="M205" s="42"/>
      <c r="N205" s="1"/>
      <c r="O205" s="81"/>
      <c r="P205" s="81"/>
      <c r="Q205" s="81"/>
      <c r="R205" s="81"/>
      <c r="S205" s="81"/>
      <c r="T205" s="81"/>
      <c r="U205" s="81"/>
      <c r="V205" s="81"/>
      <c r="W205" s="81"/>
      <c r="X205" s="76"/>
      <c r="Y205" s="75"/>
      <c r="Z205" s="1"/>
      <c r="AA205" s="1"/>
      <c r="AB205" s="1"/>
      <c r="AC205" s="1"/>
      <c r="AD205" s="81"/>
      <c r="AE205" s="541">
        <f t="shared" si="271"/>
        <v>0</v>
      </c>
      <c r="AF205" s="447"/>
      <c r="AG205" s="1"/>
      <c r="AH205" s="81"/>
      <c r="AI205" s="490"/>
      <c r="AJ205" s="42"/>
      <c r="AK205" s="44"/>
      <c r="AL205" s="56"/>
    </row>
    <row r="206" spans="1:39" ht="25.5" hidden="1" customHeight="1">
      <c r="B206" s="55"/>
      <c r="C206" s="2"/>
      <c r="D206" s="735" t="s">
        <v>493</v>
      </c>
      <c r="E206" s="735"/>
      <c r="F206" s="79"/>
      <c r="G206" s="79"/>
      <c r="H206" s="79"/>
      <c r="I206" s="79"/>
      <c r="J206" s="75"/>
      <c r="K206" s="42"/>
      <c r="L206" s="42"/>
      <c r="M206" s="42"/>
      <c r="N206" s="1"/>
      <c r="O206" s="81"/>
      <c r="P206" s="81"/>
      <c r="Q206" s="81"/>
      <c r="R206" s="81"/>
      <c r="S206" s="81"/>
      <c r="T206" s="81"/>
      <c r="U206" s="81"/>
      <c r="V206" s="81"/>
      <c r="W206" s="81"/>
      <c r="X206" s="76"/>
      <c r="Y206" s="75"/>
      <c r="Z206" s="1"/>
      <c r="AA206" s="1"/>
      <c r="AB206" s="1"/>
      <c r="AC206" s="1"/>
      <c r="AD206" s="81"/>
      <c r="AE206" s="541">
        <f t="shared" si="271"/>
        <v>0</v>
      </c>
      <c r="AF206" s="447"/>
      <c r="AG206" s="1"/>
      <c r="AH206" s="81"/>
      <c r="AI206" s="490"/>
      <c r="AJ206" s="42"/>
      <c r="AK206" s="44"/>
      <c r="AL206" s="56"/>
    </row>
    <row r="207" spans="1:39" hidden="1">
      <c r="B207" s="55"/>
      <c r="C207" s="2"/>
      <c r="D207" s="764" t="s">
        <v>421</v>
      </c>
      <c r="E207" s="764"/>
      <c r="F207" s="79"/>
      <c r="G207" s="79"/>
      <c r="H207" s="79"/>
      <c r="I207" s="79"/>
      <c r="J207" s="75"/>
      <c r="K207" s="42"/>
      <c r="L207" s="42"/>
      <c r="M207" s="42"/>
      <c r="N207" s="1"/>
      <c r="O207" s="81"/>
      <c r="P207" s="81"/>
      <c r="Q207" s="81"/>
      <c r="R207" s="81"/>
      <c r="S207" s="81"/>
      <c r="T207" s="81"/>
      <c r="U207" s="81"/>
      <c r="V207" s="81"/>
      <c r="W207" s="81"/>
      <c r="X207" s="76"/>
      <c r="Y207" s="75"/>
      <c r="Z207" s="1"/>
      <c r="AA207" s="1"/>
      <c r="AB207" s="1"/>
      <c r="AC207" s="1"/>
      <c r="AD207" s="81"/>
      <c r="AE207" s="541">
        <f t="shared" si="271"/>
        <v>0</v>
      </c>
      <c r="AF207" s="447"/>
      <c r="AG207" s="1"/>
      <c r="AH207" s="81"/>
      <c r="AI207" s="490"/>
      <c r="AJ207" s="42"/>
      <c r="AK207" s="44"/>
      <c r="AL207" s="56"/>
    </row>
    <row r="208" spans="1:39" ht="26.25" hidden="1" customHeight="1">
      <c r="B208" s="55"/>
      <c r="C208" s="2"/>
      <c r="D208" s="735" t="s">
        <v>494</v>
      </c>
      <c r="E208" s="735"/>
      <c r="F208" s="79"/>
      <c r="G208" s="79"/>
      <c r="H208" s="79"/>
      <c r="I208" s="79"/>
      <c r="J208" s="75"/>
      <c r="K208" s="42"/>
      <c r="L208" s="42"/>
      <c r="M208" s="42"/>
      <c r="N208" s="1"/>
      <c r="O208" s="81"/>
      <c r="P208" s="81"/>
      <c r="Q208" s="81"/>
      <c r="R208" s="81"/>
      <c r="S208" s="81"/>
      <c r="T208" s="81"/>
      <c r="U208" s="81"/>
      <c r="V208" s="81"/>
      <c r="W208" s="81"/>
      <c r="X208" s="76"/>
      <c r="Y208" s="75"/>
      <c r="Z208" s="1"/>
      <c r="AA208" s="1"/>
      <c r="AB208" s="1"/>
      <c r="AC208" s="1"/>
      <c r="AD208" s="81"/>
      <c r="AE208" s="541">
        <f t="shared" si="271"/>
        <v>0</v>
      </c>
      <c r="AF208" s="447"/>
      <c r="AG208" s="1"/>
      <c r="AH208" s="81"/>
      <c r="AI208" s="490"/>
      <c r="AJ208" s="42"/>
      <c r="AK208" s="44"/>
      <c r="AL208" s="56"/>
    </row>
    <row r="209" spans="1:39" s="18" customFormat="1">
      <c r="A209" s="127" t="s">
        <v>75</v>
      </c>
      <c r="B209" s="92" t="s">
        <v>759</v>
      </c>
      <c r="C209" s="769" t="s">
        <v>76</v>
      </c>
      <c r="D209" s="770"/>
      <c r="E209" s="770"/>
      <c r="F209" s="93">
        <f t="shared" ref="F209:I209" si="272">F210+F211+F212+F213+F214+F215+F216+F217+F218+F219+F220</f>
        <v>0</v>
      </c>
      <c r="G209" s="93">
        <f t="shared" ref="G209:H209" si="273">G210+G211+G212+G213+G214+G215+G216+G217+G218+G219+G220</f>
        <v>37159</v>
      </c>
      <c r="H209" s="93">
        <f t="shared" si="273"/>
        <v>37159</v>
      </c>
      <c r="I209" s="93">
        <f t="shared" si="272"/>
        <v>37159</v>
      </c>
      <c r="J209" s="94">
        <f t="shared" ref="J209:X209" si="274">J210+J211+J212+J213+J214+J215+J216+J217+J218+J219+J220</f>
        <v>0</v>
      </c>
      <c r="K209" s="97">
        <f t="shared" si="274"/>
        <v>0</v>
      </c>
      <c r="L209" s="97">
        <f t="shared" si="274"/>
        <v>0</v>
      </c>
      <c r="M209" s="97">
        <f t="shared" si="274"/>
        <v>0</v>
      </c>
      <c r="N209" s="95">
        <f t="shared" si="274"/>
        <v>0</v>
      </c>
      <c r="O209" s="98">
        <f t="shared" ref="O209:U209" si="275">O210+O211+O212+O213+O214+O215+O216+O217+O218+O219+O220</f>
        <v>0</v>
      </c>
      <c r="P209" s="98">
        <f t="shared" ref="P209:Q209" si="276">P210+P211+P212+P213+P214+P215+P216+P217+P218+P219+P220</f>
        <v>0</v>
      </c>
      <c r="Q209" s="98">
        <f t="shared" si="276"/>
        <v>0</v>
      </c>
      <c r="R209" s="98">
        <f t="shared" si="275"/>
        <v>0</v>
      </c>
      <c r="S209" s="98">
        <f t="shared" ref="S209:T209" si="277">S210+S211+S212+S213+S214+S215+S216+S217+S218+S219+S220</f>
        <v>0</v>
      </c>
      <c r="T209" s="98">
        <f t="shared" si="277"/>
        <v>0</v>
      </c>
      <c r="U209" s="98">
        <f t="shared" si="275"/>
        <v>0</v>
      </c>
      <c r="V209" s="98">
        <f t="shared" ref="V209:W209" si="278">V210+V211+V212+V213+V214+V215+V216+V217+V218+V219+V220</f>
        <v>37159</v>
      </c>
      <c r="W209" s="98">
        <f t="shared" si="278"/>
        <v>0</v>
      </c>
      <c r="X209" s="96">
        <f t="shared" si="274"/>
        <v>0</v>
      </c>
      <c r="Y209" s="94">
        <f>Y210+Y211+Y212+Y213+Y214+Y215+Y216+Y217+Y218+Y219+Y220</f>
        <v>0</v>
      </c>
      <c r="Z209" s="95">
        <f t="shared" ref="Z209:AK209" si="279">Z210+Z211+Z212+Z213+Z214+Z215+Z216+Z217+Z218+Z219+Z220</f>
        <v>31985</v>
      </c>
      <c r="AA209" s="95">
        <f t="shared" si="279"/>
        <v>0</v>
      </c>
      <c r="AB209" s="95">
        <f t="shared" si="279"/>
        <v>0</v>
      </c>
      <c r="AC209" s="95">
        <f t="shared" si="279"/>
        <v>5174</v>
      </c>
      <c r="AD209" s="98">
        <f t="shared" si="279"/>
        <v>0</v>
      </c>
      <c r="AE209" s="539">
        <f t="shared" si="271"/>
        <v>37159</v>
      </c>
      <c r="AF209" s="445">
        <f t="shared" si="279"/>
        <v>0</v>
      </c>
      <c r="AG209" s="95">
        <f t="shared" si="279"/>
        <v>0</v>
      </c>
      <c r="AH209" s="98">
        <f t="shared" si="279"/>
        <v>0</v>
      </c>
      <c r="AI209" s="489">
        <f t="shared" si="279"/>
        <v>0</v>
      </c>
      <c r="AJ209" s="97">
        <f t="shared" si="279"/>
        <v>0</v>
      </c>
      <c r="AK209" s="99">
        <f t="shared" si="279"/>
        <v>0</v>
      </c>
      <c r="AL209" s="56"/>
      <c r="AM209" s="17"/>
    </row>
    <row r="210" spans="1:39" hidden="1">
      <c r="B210" s="55"/>
      <c r="C210" s="2"/>
      <c r="D210" s="764" t="s">
        <v>422</v>
      </c>
      <c r="E210" s="764"/>
      <c r="F210" s="79"/>
      <c r="G210" s="79"/>
      <c r="H210" s="79"/>
      <c r="I210" s="79"/>
      <c r="J210" s="75"/>
      <c r="K210" s="42"/>
      <c r="L210" s="42"/>
      <c r="M210" s="42"/>
      <c r="N210" s="1"/>
      <c r="O210" s="81"/>
      <c r="P210" s="81"/>
      <c r="Q210" s="81"/>
      <c r="R210" s="81"/>
      <c r="S210" s="81"/>
      <c r="T210" s="81"/>
      <c r="U210" s="81"/>
      <c r="V210" s="81"/>
      <c r="W210" s="81"/>
      <c r="X210" s="76"/>
      <c r="Y210" s="75"/>
      <c r="Z210" s="1"/>
      <c r="AA210" s="1"/>
      <c r="AB210" s="1"/>
      <c r="AC210" s="1"/>
      <c r="AD210" s="81"/>
      <c r="AE210" s="541">
        <f t="shared" si="271"/>
        <v>0</v>
      </c>
      <c r="AF210" s="447"/>
      <c r="AG210" s="1"/>
      <c r="AH210" s="81"/>
      <c r="AI210" s="490"/>
      <c r="AJ210" s="42"/>
      <c r="AK210" s="44"/>
      <c r="AL210" s="56"/>
    </row>
    <row r="211" spans="1:39" hidden="1">
      <c r="B211" s="55"/>
      <c r="C211" s="2"/>
      <c r="D211" s="764" t="s">
        <v>425</v>
      </c>
      <c r="E211" s="764"/>
      <c r="F211" s="79">
        <v>0</v>
      </c>
      <c r="G211" s="79">
        <v>0</v>
      </c>
      <c r="H211" s="79">
        <v>0</v>
      </c>
      <c r="I211" s="79">
        <f t="shared" ref="I211" si="280">SUM(Y211:AK211)</f>
        <v>0</v>
      </c>
      <c r="J211" s="75"/>
      <c r="K211" s="42"/>
      <c r="L211" s="42"/>
      <c r="M211" s="42"/>
      <c r="N211" s="1"/>
      <c r="O211" s="81"/>
      <c r="P211" s="81"/>
      <c r="Q211" s="81"/>
      <c r="R211" s="81"/>
      <c r="S211" s="81"/>
      <c r="T211" s="81"/>
      <c r="U211" s="81"/>
      <c r="V211" s="81"/>
      <c r="W211" s="81"/>
      <c r="X211" s="76"/>
      <c r="Y211" s="75"/>
      <c r="Z211" s="1"/>
      <c r="AA211" s="1"/>
      <c r="AB211" s="1"/>
      <c r="AC211" s="1"/>
      <c r="AD211" s="81"/>
      <c r="AE211" s="541">
        <f t="shared" si="271"/>
        <v>0</v>
      </c>
      <c r="AF211" s="447"/>
      <c r="AG211" s="1"/>
      <c r="AH211" s="81"/>
      <c r="AI211" s="490"/>
      <c r="AJ211" s="42"/>
      <c r="AK211" s="44"/>
      <c r="AL211" s="56"/>
    </row>
    <row r="212" spans="1:39" ht="15.75" thickBot="1">
      <c r="B212" s="55"/>
      <c r="C212" s="2"/>
      <c r="D212" s="764" t="s">
        <v>426</v>
      </c>
      <c r="E212" s="764"/>
      <c r="F212" s="79">
        <v>0</v>
      </c>
      <c r="G212" s="79">
        <v>37159</v>
      </c>
      <c r="H212" s="79">
        <v>37159</v>
      </c>
      <c r="I212" s="79">
        <f>SUM(AE212:AK212)</f>
        <v>37159</v>
      </c>
      <c r="J212" s="75"/>
      <c r="K212" s="42"/>
      <c r="L212" s="42"/>
      <c r="M212" s="42"/>
      <c r="N212" s="1"/>
      <c r="O212" s="81"/>
      <c r="P212" s="81"/>
      <c r="Q212" s="81"/>
      <c r="R212" s="81"/>
      <c r="S212" s="81"/>
      <c r="T212" s="81"/>
      <c r="U212" s="81"/>
      <c r="V212" s="81">
        <f>H212</f>
        <v>37159</v>
      </c>
      <c r="W212" s="81"/>
      <c r="X212" s="76"/>
      <c r="Y212" s="75"/>
      <c r="Z212" s="1">
        <v>31985</v>
      </c>
      <c r="AA212" s="1"/>
      <c r="AB212" s="1"/>
      <c r="AC212" s="1">
        <v>5174</v>
      </c>
      <c r="AD212" s="81"/>
      <c r="AE212" s="541">
        <f t="shared" si="271"/>
        <v>37159</v>
      </c>
      <c r="AF212" s="447"/>
      <c r="AG212" s="1"/>
      <c r="AH212" s="81"/>
      <c r="AI212" s="490"/>
      <c r="AJ212" s="42"/>
      <c r="AK212" s="44"/>
      <c r="AL212" s="56"/>
    </row>
    <row r="213" spans="1:39" ht="15.75" hidden="1" thickBot="1">
      <c r="B213" s="55"/>
      <c r="C213" s="2"/>
      <c r="D213" s="764" t="s">
        <v>423</v>
      </c>
      <c r="E213" s="764"/>
      <c r="F213" s="79"/>
      <c r="G213" s="79"/>
      <c r="H213" s="79"/>
      <c r="I213" s="79"/>
      <c r="J213" s="75"/>
      <c r="K213" s="42"/>
      <c r="L213" s="42"/>
      <c r="M213" s="42"/>
      <c r="N213" s="1"/>
      <c r="O213" s="81"/>
      <c r="P213" s="81"/>
      <c r="Q213" s="81"/>
      <c r="R213" s="81"/>
      <c r="S213" s="81"/>
      <c r="T213" s="81"/>
      <c r="U213" s="81"/>
      <c r="V213" s="81"/>
      <c r="W213" s="81"/>
      <c r="X213" s="76"/>
      <c r="Y213" s="75"/>
      <c r="Z213" s="1"/>
      <c r="AA213" s="1"/>
      <c r="AB213" s="1"/>
      <c r="AC213" s="1"/>
      <c r="AD213" s="81"/>
      <c r="AE213" s="541">
        <f t="shared" si="271"/>
        <v>0</v>
      </c>
      <c r="AF213" s="447"/>
      <c r="AG213" s="1"/>
      <c r="AH213" s="81"/>
      <c r="AI213" s="490"/>
      <c r="AJ213" s="42"/>
      <c r="AK213" s="44"/>
      <c r="AL213" s="56"/>
    </row>
    <row r="214" spans="1:39" ht="15.75" hidden="1" thickBot="1">
      <c r="B214" s="55"/>
      <c r="C214" s="2"/>
      <c r="D214" s="764" t="s">
        <v>427</v>
      </c>
      <c r="E214" s="764"/>
      <c r="F214" s="79"/>
      <c r="G214" s="79"/>
      <c r="H214" s="79"/>
      <c r="I214" s="79"/>
      <c r="J214" s="75"/>
      <c r="K214" s="42"/>
      <c r="L214" s="42"/>
      <c r="M214" s="42"/>
      <c r="N214" s="1"/>
      <c r="O214" s="81"/>
      <c r="P214" s="81"/>
      <c r="Q214" s="81"/>
      <c r="R214" s="81"/>
      <c r="S214" s="81"/>
      <c r="T214" s="81"/>
      <c r="U214" s="81"/>
      <c r="V214" s="81"/>
      <c r="W214" s="81"/>
      <c r="X214" s="76"/>
      <c r="Y214" s="75"/>
      <c r="Z214" s="1"/>
      <c r="AA214" s="1"/>
      <c r="AB214" s="1"/>
      <c r="AC214" s="1"/>
      <c r="AD214" s="81"/>
      <c r="AE214" s="541">
        <f t="shared" si="271"/>
        <v>0</v>
      </c>
      <c r="AF214" s="447"/>
      <c r="AG214" s="1"/>
      <c r="AH214" s="81"/>
      <c r="AI214" s="490"/>
      <c r="AJ214" s="42"/>
      <c r="AK214" s="44"/>
      <c r="AL214" s="56"/>
    </row>
    <row r="215" spans="1:39" ht="25.5" hidden="1" customHeight="1">
      <c r="B215" s="55"/>
      <c r="C215" s="2"/>
      <c r="D215" s="735" t="s">
        <v>495</v>
      </c>
      <c r="E215" s="735"/>
      <c r="F215" s="79"/>
      <c r="G215" s="79"/>
      <c r="H215" s="79"/>
      <c r="I215" s="79"/>
      <c r="J215" s="75"/>
      <c r="K215" s="42"/>
      <c r="L215" s="42"/>
      <c r="M215" s="42"/>
      <c r="N215" s="1"/>
      <c r="O215" s="81"/>
      <c r="P215" s="81"/>
      <c r="Q215" s="81"/>
      <c r="R215" s="81"/>
      <c r="S215" s="81"/>
      <c r="T215" s="81"/>
      <c r="U215" s="81"/>
      <c r="V215" s="81"/>
      <c r="W215" s="81"/>
      <c r="X215" s="76"/>
      <c r="Y215" s="75"/>
      <c r="Z215" s="1"/>
      <c r="AA215" s="1"/>
      <c r="AB215" s="1"/>
      <c r="AC215" s="1"/>
      <c r="AD215" s="81"/>
      <c r="AE215" s="541">
        <f t="shared" si="271"/>
        <v>0</v>
      </c>
      <c r="AF215" s="447"/>
      <c r="AG215" s="1"/>
      <c r="AH215" s="81"/>
      <c r="AI215" s="490"/>
      <c r="AJ215" s="42"/>
      <c r="AK215" s="44"/>
      <c r="AL215" s="56"/>
    </row>
    <row r="216" spans="1:39" ht="25.5" hidden="1" customHeight="1">
      <c r="B216" s="55"/>
      <c r="C216" s="2"/>
      <c r="D216" s="735" t="s">
        <v>496</v>
      </c>
      <c r="E216" s="735"/>
      <c r="F216" s="79"/>
      <c r="G216" s="79"/>
      <c r="H216" s="79"/>
      <c r="I216" s="79"/>
      <c r="J216" s="75"/>
      <c r="K216" s="42"/>
      <c r="L216" s="42"/>
      <c r="M216" s="42"/>
      <c r="N216" s="1"/>
      <c r="O216" s="81"/>
      <c r="P216" s="81"/>
      <c r="Q216" s="81"/>
      <c r="R216" s="81"/>
      <c r="S216" s="81"/>
      <c r="T216" s="81"/>
      <c r="U216" s="81"/>
      <c r="V216" s="81"/>
      <c r="W216" s="81"/>
      <c r="X216" s="76"/>
      <c r="Y216" s="75"/>
      <c r="Z216" s="1"/>
      <c r="AA216" s="1"/>
      <c r="AB216" s="1"/>
      <c r="AC216" s="1"/>
      <c r="AD216" s="81"/>
      <c r="AE216" s="541">
        <f t="shared" si="271"/>
        <v>0</v>
      </c>
      <c r="AF216" s="447"/>
      <c r="AG216" s="1"/>
      <c r="AH216" s="81"/>
      <c r="AI216" s="490"/>
      <c r="AJ216" s="42"/>
      <c r="AK216" s="44"/>
      <c r="AL216" s="56"/>
    </row>
    <row r="217" spans="1:39" ht="15.75" hidden="1" thickBot="1">
      <c r="B217" s="55"/>
      <c r="C217" s="2"/>
      <c r="D217" s="764" t="s">
        <v>428</v>
      </c>
      <c r="E217" s="764"/>
      <c r="F217" s="79"/>
      <c r="G217" s="79"/>
      <c r="H217" s="79"/>
      <c r="I217" s="79"/>
      <c r="J217" s="75"/>
      <c r="K217" s="42"/>
      <c r="L217" s="42"/>
      <c r="M217" s="42"/>
      <c r="N217" s="1"/>
      <c r="O217" s="81"/>
      <c r="P217" s="81"/>
      <c r="Q217" s="81"/>
      <c r="R217" s="81"/>
      <c r="S217" s="81"/>
      <c r="T217" s="81"/>
      <c r="U217" s="81"/>
      <c r="V217" s="81"/>
      <c r="W217" s="81"/>
      <c r="X217" s="76"/>
      <c r="Y217" s="75"/>
      <c r="Z217" s="1"/>
      <c r="AA217" s="1"/>
      <c r="AB217" s="1"/>
      <c r="AC217" s="1"/>
      <c r="AD217" s="81"/>
      <c r="AE217" s="541">
        <f t="shared" si="271"/>
        <v>0</v>
      </c>
      <c r="AF217" s="447"/>
      <c r="AG217" s="1"/>
      <c r="AH217" s="81"/>
      <c r="AI217" s="490"/>
      <c r="AJ217" s="42"/>
      <c r="AK217" s="44"/>
      <c r="AL217" s="56"/>
    </row>
    <row r="218" spans="1:39" ht="15.75" hidden="1" thickBot="1">
      <c r="B218" s="55"/>
      <c r="C218" s="2"/>
      <c r="D218" s="764" t="s">
        <v>424</v>
      </c>
      <c r="E218" s="764"/>
      <c r="F218" s="79"/>
      <c r="G218" s="79"/>
      <c r="H218" s="79"/>
      <c r="I218" s="79"/>
      <c r="J218" s="75"/>
      <c r="K218" s="42"/>
      <c r="L218" s="42"/>
      <c r="M218" s="42"/>
      <c r="N218" s="1"/>
      <c r="O218" s="81"/>
      <c r="P218" s="81"/>
      <c r="Q218" s="81"/>
      <c r="R218" s="81"/>
      <c r="S218" s="81"/>
      <c r="T218" s="81"/>
      <c r="U218" s="81"/>
      <c r="V218" s="81"/>
      <c r="W218" s="81"/>
      <c r="X218" s="76"/>
      <c r="Y218" s="75"/>
      <c r="Z218" s="1"/>
      <c r="AA218" s="1"/>
      <c r="AB218" s="1"/>
      <c r="AC218" s="1"/>
      <c r="AD218" s="81"/>
      <c r="AE218" s="541">
        <f t="shared" si="271"/>
        <v>0</v>
      </c>
      <c r="AF218" s="447"/>
      <c r="AG218" s="1"/>
      <c r="AH218" s="81"/>
      <c r="AI218" s="490"/>
      <c r="AJ218" s="42"/>
      <c r="AK218" s="44"/>
      <c r="AL218" s="56"/>
    </row>
    <row r="219" spans="1:39" ht="25.5" hidden="1" customHeight="1">
      <c r="B219" s="55"/>
      <c r="C219" s="2"/>
      <c r="D219" s="735" t="s">
        <v>497</v>
      </c>
      <c r="E219" s="735"/>
      <c r="F219" s="79"/>
      <c r="G219" s="79"/>
      <c r="H219" s="79"/>
      <c r="I219" s="79"/>
      <c r="J219" s="75"/>
      <c r="K219" s="42"/>
      <c r="L219" s="42"/>
      <c r="M219" s="42"/>
      <c r="N219" s="1"/>
      <c r="O219" s="81"/>
      <c r="P219" s="81"/>
      <c r="Q219" s="81"/>
      <c r="R219" s="81"/>
      <c r="S219" s="81"/>
      <c r="T219" s="81"/>
      <c r="U219" s="81"/>
      <c r="V219" s="81"/>
      <c r="W219" s="81"/>
      <c r="X219" s="76"/>
      <c r="Y219" s="75"/>
      <c r="Z219" s="1"/>
      <c r="AA219" s="1"/>
      <c r="AB219" s="1"/>
      <c r="AC219" s="1"/>
      <c r="AD219" s="81"/>
      <c r="AE219" s="541">
        <f t="shared" si="271"/>
        <v>0</v>
      </c>
      <c r="AF219" s="447"/>
      <c r="AG219" s="1"/>
      <c r="AH219" s="81"/>
      <c r="AI219" s="490"/>
      <c r="AJ219" s="42"/>
      <c r="AK219" s="44"/>
      <c r="AL219" s="56"/>
    </row>
    <row r="220" spans="1:39" ht="15.75" hidden="1" thickBot="1">
      <c r="B220" s="57"/>
      <c r="C220" s="20"/>
      <c r="D220" s="772" t="s">
        <v>498</v>
      </c>
      <c r="E220" s="772"/>
      <c r="F220" s="79"/>
      <c r="G220" s="79"/>
      <c r="H220" s="79"/>
      <c r="I220" s="79"/>
      <c r="J220" s="75"/>
      <c r="K220" s="42"/>
      <c r="L220" s="42"/>
      <c r="M220" s="42"/>
      <c r="N220" s="1"/>
      <c r="O220" s="81"/>
      <c r="P220" s="81"/>
      <c r="Q220" s="81"/>
      <c r="R220" s="81"/>
      <c r="S220" s="81"/>
      <c r="T220" s="81"/>
      <c r="U220" s="81"/>
      <c r="V220" s="81"/>
      <c r="W220" s="81"/>
      <c r="X220" s="76"/>
      <c r="Y220" s="75"/>
      <c r="Z220" s="1"/>
      <c r="AA220" s="1"/>
      <c r="AB220" s="1"/>
      <c r="AC220" s="1"/>
      <c r="AD220" s="81"/>
      <c r="AE220" s="541">
        <f t="shared" si="271"/>
        <v>0</v>
      </c>
      <c r="AF220" s="447"/>
      <c r="AG220" s="1"/>
      <c r="AH220" s="81"/>
      <c r="AI220" s="490"/>
      <c r="AJ220" s="42"/>
      <c r="AK220" s="44"/>
      <c r="AL220" s="56"/>
    </row>
    <row r="221" spans="1:39" ht="15.75" thickBot="1">
      <c r="B221" s="100" t="s">
        <v>77</v>
      </c>
      <c r="C221" s="747" t="s">
        <v>78</v>
      </c>
      <c r="D221" s="771"/>
      <c r="E221" s="771"/>
      <c r="F221" s="85">
        <f t="shared" ref="F221:I221" si="281">F222+F223+F224+F225+F235</f>
        <v>0</v>
      </c>
      <c r="G221" s="85">
        <f t="shared" ref="G221:H221" si="282">G222+G223+G224+G225+G235</f>
        <v>0</v>
      </c>
      <c r="H221" s="85">
        <f t="shared" si="282"/>
        <v>0</v>
      </c>
      <c r="I221" s="85">
        <f t="shared" si="281"/>
        <v>0</v>
      </c>
      <c r="J221" s="86">
        <f t="shared" ref="J221:X221" si="283">J222+J223+J224+J225+J235</f>
        <v>0</v>
      </c>
      <c r="K221" s="89">
        <f t="shared" si="283"/>
        <v>0</v>
      </c>
      <c r="L221" s="89">
        <f t="shared" si="283"/>
        <v>0</v>
      </c>
      <c r="M221" s="89">
        <f t="shared" si="283"/>
        <v>0</v>
      </c>
      <c r="N221" s="87">
        <f t="shared" si="283"/>
        <v>0</v>
      </c>
      <c r="O221" s="90">
        <f t="shared" ref="O221:U221" si="284">O222+O223+O224+O225+O235</f>
        <v>0</v>
      </c>
      <c r="P221" s="90">
        <f t="shared" ref="P221:Q221" si="285">P222+P223+P224+P225+P235</f>
        <v>0</v>
      </c>
      <c r="Q221" s="90">
        <f t="shared" si="285"/>
        <v>0</v>
      </c>
      <c r="R221" s="90">
        <f t="shared" si="284"/>
        <v>0</v>
      </c>
      <c r="S221" s="90">
        <f t="shared" ref="S221:T221" si="286">S222+S223+S224+S225+S235</f>
        <v>0</v>
      </c>
      <c r="T221" s="90">
        <f t="shared" si="286"/>
        <v>0</v>
      </c>
      <c r="U221" s="90">
        <f t="shared" si="284"/>
        <v>0</v>
      </c>
      <c r="V221" s="90">
        <f t="shared" ref="V221:W221" si="287">V222+V223+V224+V225+V235</f>
        <v>0</v>
      </c>
      <c r="W221" s="90">
        <f t="shared" si="287"/>
        <v>0</v>
      </c>
      <c r="X221" s="88">
        <f t="shared" si="283"/>
        <v>0</v>
      </c>
      <c r="Y221" s="86">
        <f>Y222+Y223+Y224+Y225+Y235</f>
        <v>0</v>
      </c>
      <c r="Z221" s="87">
        <f t="shared" ref="Z221:AK221" si="288">Z222+Z223+Z224+Z225+Z235</f>
        <v>0</v>
      </c>
      <c r="AA221" s="87">
        <f t="shared" si="288"/>
        <v>0</v>
      </c>
      <c r="AB221" s="87">
        <f t="shared" si="288"/>
        <v>0</v>
      </c>
      <c r="AC221" s="87">
        <f t="shared" si="288"/>
        <v>0</v>
      </c>
      <c r="AD221" s="90">
        <f t="shared" si="288"/>
        <v>0</v>
      </c>
      <c r="AE221" s="536">
        <f t="shared" si="271"/>
        <v>0</v>
      </c>
      <c r="AF221" s="442">
        <f t="shared" si="288"/>
        <v>0</v>
      </c>
      <c r="AG221" s="87">
        <f t="shared" si="288"/>
        <v>0</v>
      </c>
      <c r="AH221" s="90">
        <f t="shared" si="288"/>
        <v>0</v>
      </c>
      <c r="AI221" s="486">
        <f t="shared" si="288"/>
        <v>0</v>
      </c>
      <c r="AJ221" s="89">
        <f t="shared" si="288"/>
        <v>0</v>
      </c>
      <c r="AK221" s="91">
        <f t="shared" si="288"/>
        <v>0</v>
      </c>
      <c r="AL221" s="56"/>
    </row>
    <row r="222" spans="1:39" s="18" customFormat="1" ht="25.5" hidden="1" customHeight="1">
      <c r="A222" s="127" t="s">
        <v>79</v>
      </c>
      <c r="B222" s="116" t="s">
        <v>760</v>
      </c>
      <c r="C222" s="784" t="s">
        <v>80</v>
      </c>
      <c r="D222" s="785"/>
      <c r="E222" s="785"/>
      <c r="F222" s="93"/>
      <c r="G222" s="93"/>
      <c r="H222" s="93"/>
      <c r="I222" s="93"/>
      <c r="J222" s="94"/>
      <c r="K222" s="97"/>
      <c r="L222" s="97"/>
      <c r="M222" s="97"/>
      <c r="N222" s="95"/>
      <c r="O222" s="98"/>
      <c r="P222" s="98"/>
      <c r="Q222" s="98"/>
      <c r="R222" s="98"/>
      <c r="S222" s="98"/>
      <c r="T222" s="98"/>
      <c r="U222" s="98"/>
      <c r="V222" s="98"/>
      <c r="W222" s="98"/>
      <c r="X222" s="96"/>
      <c r="Y222" s="94"/>
      <c r="Z222" s="95"/>
      <c r="AA222" s="95"/>
      <c r="AB222" s="95"/>
      <c r="AC222" s="95"/>
      <c r="AD222" s="98"/>
      <c r="AE222" s="539">
        <f t="shared" si="271"/>
        <v>0</v>
      </c>
      <c r="AF222" s="445"/>
      <c r="AG222" s="95"/>
      <c r="AH222" s="98"/>
      <c r="AI222" s="489"/>
      <c r="AJ222" s="97"/>
      <c r="AK222" s="99"/>
      <c r="AL222" s="56"/>
      <c r="AM222" s="17"/>
    </row>
    <row r="223" spans="1:39" s="18" customFormat="1" ht="15.75" hidden="1" thickBot="1">
      <c r="A223" s="127" t="s">
        <v>81</v>
      </c>
      <c r="B223" s="92" t="s">
        <v>761</v>
      </c>
      <c r="C223" s="736" t="s">
        <v>935</v>
      </c>
      <c r="D223" s="737"/>
      <c r="E223" s="737"/>
      <c r="F223" s="93"/>
      <c r="G223" s="93"/>
      <c r="H223" s="93"/>
      <c r="I223" s="93"/>
      <c r="J223" s="94"/>
      <c r="K223" s="97"/>
      <c r="L223" s="97"/>
      <c r="M223" s="97"/>
      <c r="N223" s="95"/>
      <c r="O223" s="98"/>
      <c r="P223" s="98"/>
      <c r="Q223" s="98"/>
      <c r="R223" s="98"/>
      <c r="S223" s="98"/>
      <c r="T223" s="98"/>
      <c r="U223" s="98"/>
      <c r="V223" s="98"/>
      <c r="W223" s="98"/>
      <c r="X223" s="96"/>
      <c r="Y223" s="94"/>
      <c r="Z223" s="95"/>
      <c r="AA223" s="95"/>
      <c r="AB223" s="95"/>
      <c r="AC223" s="95"/>
      <c r="AD223" s="98"/>
      <c r="AE223" s="539">
        <f t="shared" si="271"/>
        <v>0</v>
      </c>
      <c r="AF223" s="445"/>
      <c r="AG223" s="95"/>
      <c r="AH223" s="98"/>
      <c r="AI223" s="489"/>
      <c r="AJ223" s="97"/>
      <c r="AK223" s="99"/>
      <c r="AL223" s="56"/>
      <c r="AM223" s="17"/>
    </row>
    <row r="224" spans="1:39" s="18" customFormat="1" ht="25.5" hidden="1" customHeight="1">
      <c r="A224" s="127" t="s">
        <v>82</v>
      </c>
      <c r="B224" s="92" t="s">
        <v>762</v>
      </c>
      <c r="C224" s="733" t="s">
        <v>936</v>
      </c>
      <c r="D224" s="734"/>
      <c r="E224" s="786"/>
      <c r="F224" s="93"/>
      <c r="G224" s="93"/>
      <c r="H224" s="93"/>
      <c r="I224" s="93"/>
      <c r="J224" s="94"/>
      <c r="K224" s="97"/>
      <c r="L224" s="97"/>
      <c r="M224" s="97"/>
      <c r="N224" s="95"/>
      <c r="O224" s="98"/>
      <c r="P224" s="98"/>
      <c r="Q224" s="98"/>
      <c r="R224" s="98"/>
      <c r="S224" s="98"/>
      <c r="T224" s="98"/>
      <c r="U224" s="98"/>
      <c r="V224" s="98"/>
      <c r="W224" s="98"/>
      <c r="X224" s="96"/>
      <c r="Y224" s="94"/>
      <c r="Z224" s="95"/>
      <c r="AA224" s="95"/>
      <c r="AB224" s="95"/>
      <c r="AC224" s="95"/>
      <c r="AD224" s="98"/>
      <c r="AE224" s="539">
        <f t="shared" si="271"/>
        <v>0</v>
      </c>
      <c r="AF224" s="445"/>
      <c r="AG224" s="95"/>
      <c r="AH224" s="98"/>
      <c r="AI224" s="489"/>
      <c r="AJ224" s="97"/>
      <c r="AK224" s="99"/>
      <c r="AL224" s="56"/>
      <c r="AM224" s="17"/>
    </row>
    <row r="225" spans="1:39" s="18" customFormat="1" ht="25.5" hidden="1" customHeight="1">
      <c r="A225" s="127" t="s">
        <v>83</v>
      </c>
      <c r="B225" s="92" t="s">
        <v>763</v>
      </c>
      <c r="C225" s="733" t="s">
        <v>84</v>
      </c>
      <c r="D225" s="734"/>
      <c r="E225" s="734"/>
      <c r="F225" s="93">
        <f t="shared" ref="F225:I225" si="289">F226+F227+F228+F229+F230+F231+F232+F233+F234</f>
        <v>0</v>
      </c>
      <c r="G225" s="93">
        <f t="shared" ref="G225:H225" si="290">G226+G227+G228+G229+G230+G231+G232+G233+G234</f>
        <v>0</v>
      </c>
      <c r="H225" s="93">
        <f t="shared" si="290"/>
        <v>0</v>
      </c>
      <c r="I225" s="93">
        <f t="shared" si="289"/>
        <v>0</v>
      </c>
      <c r="J225" s="94">
        <f t="shared" ref="J225:X225" si="291">J226+J227+J228+J229+J230+J231+J232+J233+J234</f>
        <v>0</v>
      </c>
      <c r="K225" s="97">
        <f t="shared" si="291"/>
        <v>0</v>
      </c>
      <c r="L225" s="97">
        <f t="shared" si="291"/>
        <v>0</v>
      </c>
      <c r="M225" s="97">
        <f t="shared" si="291"/>
        <v>0</v>
      </c>
      <c r="N225" s="95">
        <f t="shared" si="291"/>
        <v>0</v>
      </c>
      <c r="O225" s="98">
        <f t="shared" ref="O225:U225" si="292">O226+O227+O228+O229+O230+O231+O232+O233+O234</f>
        <v>0</v>
      </c>
      <c r="P225" s="98">
        <f t="shared" ref="P225:Q225" si="293">P226+P227+P228+P229+P230+P231+P232+P233+P234</f>
        <v>0</v>
      </c>
      <c r="Q225" s="98">
        <f t="shared" si="293"/>
        <v>0</v>
      </c>
      <c r="R225" s="98">
        <f t="shared" si="292"/>
        <v>0</v>
      </c>
      <c r="S225" s="98">
        <f t="shared" ref="S225:T225" si="294">S226+S227+S228+S229+S230+S231+S232+S233+S234</f>
        <v>0</v>
      </c>
      <c r="T225" s="98">
        <f t="shared" si="294"/>
        <v>0</v>
      </c>
      <c r="U225" s="98">
        <f t="shared" si="292"/>
        <v>0</v>
      </c>
      <c r="V225" s="98">
        <f t="shared" ref="V225:W225" si="295">V226+V227+V228+V229+V230+V231+V232+V233+V234</f>
        <v>0</v>
      </c>
      <c r="W225" s="98">
        <f t="shared" si="295"/>
        <v>0</v>
      </c>
      <c r="X225" s="96">
        <f t="shared" si="291"/>
        <v>0</v>
      </c>
      <c r="Y225" s="94">
        <f>Y226+Y227+Y228+Y229+Y230+Y231+Y232+Y233+Y234</f>
        <v>0</v>
      </c>
      <c r="Z225" s="95">
        <f t="shared" ref="Z225:AK225" si="296">Z226+Z227+Z228+Z229+Z230+Z231+Z232+Z233+Z234</f>
        <v>0</v>
      </c>
      <c r="AA225" s="95">
        <f t="shared" si="296"/>
        <v>0</v>
      </c>
      <c r="AB225" s="95">
        <f t="shared" si="296"/>
        <v>0</v>
      </c>
      <c r="AC225" s="95">
        <f t="shared" si="296"/>
        <v>0</v>
      </c>
      <c r="AD225" s="98">
        <f t="shared" si="296"/>
        <v>0</v>
      </c>
      <c r="AE225" s="539">
        <f t="shared" si="271"/>
        <v>0</v>
      </c>
      <c r="AF225" s="445">
        <f t="shared" si="296"/>
        <v>0</v>
      </c>
      <c r="AG225" s="95">
        <f t="shared" si="296"/>
        <v>0</v>
      </c>
      <c r="AH225" s="98">
        <f t="shared" si="296"/>
        <v>0</v>
      </c>
      <c r="AI225" s="489">
        <f t="shared" si="296"/>
        <v>0</v>
      </c>
      <c r="AJ225" s="97">
        <f t="shared" si="296"/>
        <v>0</v>
      </c>
      <c r="AK225" s="99">
        <f t="shared" si="296"/>
        <v>0</v>
      </c>
      <c r="AL225" s="56"/>
      <c r="AM225" s="17"/>
    </row>
    <row r="226" spans="1:39" ht="15.75" hidden="1" thickBot="1">
      <c r="B226" s="55"/>
      <c r="C226" s="2"/>
      <c r="D226" s="764" t="s">
        <v>429</v>
      </c>
      <c r="E226" s="764"/>
      <c r="F226" s="79"/>
      <c r="G226" s="79"/>
      <c r="H226" s="79"/>
      <c r="I226" s="79"/>
      <c r="J226" s="75"/>
      <c r="K226" s="42"/>
      <c r="L226" s="42"/>
      <c r="M226" s="42"/>
      <c r="N226" s="1"/>
      <c r="O226" s="81"/>
      <c r="P226" s="81"/>
      <c r="Q226" s="81"/>
      <c r="R226" s="81"/>
      <c r="S226" s="81"/>
      <c r="T226" s="81"/>
      <c r="U226" s="81"/>
      <c r="V226" s="81"/>
      <c r="W226" s="81"/>
      <c r="X226" s="76"/>
      <c r="Y226" s="75"/>
      <c r="Z226" s="1"/>
      <c r="AA226" s="1"/>
      <c r="AB226" s="1"/>
      <c r="AC226" s="1"/>
      <c r="AD226" s="81"/>
      <c r="AE226" s="541">
        <f t="shared" si="271"/>
        <v>0</v>
      </c>
      <c r="AF226" s="447"/>
      <c r="AG226" s="1"/>
      <c r="AH226" s="81"/>
      <c r="AI226" s="490"/>
      <c r="AJ226" s="42"/>
      <c r="AK226" s="44"/>
      <c r="AL226" s="56"/>
    </row>
    <row r="227" spans="1:39" ht="15.75" hidden="1" thickBot="1">
      <c r="B227" s="55"/>
      <c r="C227" s="2"/>
      <c r="D227" s="764" t="s">
        <v>431</v>
      </c>
      <c r="E227" s="764"/>
      <c r="F227" s="79"/>
      <c r="G227" s="79"/>
      <c r="H227" s="79"/>
      <c r="I227" s="79"/>
      <c r="J227" s="75"/>
      <c r="K227" s="42"/>
      <c r="L227" s="42"/>
      <c r="M227" s="42"/>
      <c r="N227" s="1"/>
      <c r="O227" s="81"/>
      <c r="P227" s="81"/>
      <c r="Q227" s="81"/>
      <c r="R227" s="81"/>
      <c r="S227" s="81"/>
      <c r="T227" s="81"/>
      <c r="U227" s="81"/>
      <c r="V227" s="81"/>
      <c r="W227" s="81"/>
      <c r="X227" s="76"/>
      <c r="Y227" s="75"/>
      <c r="Z227" s="1"/>
      <c r="AA227" s="1"/>
      <c r="AB227" s="1"/>
      <c r="AC227" s="1"/>
      <c r="AD227" s="81"/>
      <c r="AE227" s="541">
        <f t="shared" si="271"/>
        <v>0</v>
      </c>
      <c r="AF227" s="447"/>
      <c r="AG227" s="1"/>
      <c r="AH227" s="81"/>
      <c r="AI227" s="490"/>
      <c r="AJ227" s="42"/>
      <c r="AK227" s="44"/>
      <c r="AL227" s="56"/>
    </row>
    <row r="228" spans="1:39" ht="15.75" hidden="1" thickBot="1">
      <c r="B228" s="55"/>
      <c r="C228" s="2"/>
      <c r="D228" s="764" t="s">
        <v>432</v>
      </c>
      <c r="E228" s="764"/>
      <c r="F228" s="79"/>
      <c r="G228" s="79"/>
      <c r="H228" s="79"/>
      <c r="I228" s="79"/>
      <c r="J228" s="75"/>
      <c r="K228" s="42"/>
      <c r="L228" s="42"/>
      <c r="M228" s="42"/>
      <c r="N228" s="1"/>
      <c r="O228" s="81"/>
      <c r="P228" s="81"/>
      <c r="Q228" s="81"/>
      <c r="R228" s="81"/>
      <c r="S228" s="81"/>
      <c r="T228" s="81"/>
      <c r="U228" s="81"/>
      <c r="V228" s="81"/>
      <c r="W228" s="81"/>
      <c r="X228" s="76"/>
      <c r="Y228" s="75"/>
      <c r="Z228" s="1"/>
      <c r="AA228" s="1"/>
      <c r="AB228" s="1"/>
      <c r="AC228" s="1"/>
      <c r="AD228" s="81"/>
      <c r="AE228" s="541">
        <f t="shared" si="271"/>
        <v>0</v>
      </c>
      <c r="AF228" s="447"/>
      <c r="AG228" s="1"/>
      <c r="AH228" s="81"/>
      <c r="AI228" s="490"/>
      <c r="AJ228" s="42"/>
      <c r="AK228" s="44"/>
      <c r="AL228" s="56"/>
    </row>
    <row r="229" spans="1:39" ht="15.75" hidden="1" thickBot="1">
      <c r="B229" s="55"/>
      <c r="C229" s="2"/>
      <c r="D229" s="764" t="s">
        <v>430</v>
      </c>
      <c r="E229" s="764"/>
      <c r="F229" s="79"/>
      <c r="G229" s="79"/>
      <c r="H229" s="79"/>
      <c r="I229" s="79"/>
      <c r="J229" s="75"/>
      <c r="K229" s="42"/>
      <c r="L229" s="42"/>
      <c r="M229" s="42"/>
      <c r="N229" s="1"/>
      <c r="O229" s="81"/>
      <c r="P229" s="81"/>
      <c r="Q229" s="81"/>
      <c r="R229" s="81"/>
      <c r="S229" s="81"/>
      <c r="T229" s="81"/>
      <c r="U229" s="81"/>
      <c r="V229" s="81"/>
      <c r="W229" s="81"/>
      <c r="X229" s="76"/>
      <c r="Y229" s="75"/>
      <c r="Z229" s="1"/>
      <c r="AA229" s="1"/>
      <c r="AB229" s="1"/>
      <c r="AC229" s="1"/>
      <c r="AD229" s="81"/>
      <c r="AE229" s="541">
        <f t="shared" si="271"/>
        <v>0</v>
      </c>
      <c r="AF229" s="447"/>
      <c r="AG229" s="1"/>
      <c r="AH229" s="81"/>
      <c r="AI229" s="490"/>
      <c r="AJ229" s="42"/>
      <c r="AK229" s="44"/>
      <c r="AL229" s="56"/>
    </row>
    <row r="230" spans="1:39" ht="15.75" hidden="1" thickBot="1">
      <c r="B230" s="55"/>
      <c r="C230" s="2"/>
      <c r="D230" s="764" t="s">
        <v>433</v>
      </c>
      <c r="E230" s="764"/>
      <c r="F230" s="79"/>
      <c r="G230" s="79"/>
      <c r="H230" s="79"/>
      <c r="I230" s="79"/>
      <c r="J230" s="75"/>
      <c r="K230" s="42"/>
      <c r="L230" s="42"/>
      <c r="M230" s="42"/>
      <c r="N230" s="1"/>
      <c r="O230" s="81"/>
      <c r="P230" s="81"/>
      <c r="Q230" s="81"/>
      <c r="R230" s="81"/>
      <c r="S230" s="81"/>
      <c r="T230" s="81"/>
      <c r="U230" s="81"/>
      <c r="V230" s="81"/>
      <c r="W230" s="81"/>
      <c r="X230" s="76"/>
      <c r="Y230" s="75"/>
      <c r="Z230" s="1"/>
      <c r="AA230" s="1"/>
      <c r="AB230" s="1"/>
      <c r="AC230" s="1"/>
      <c r="AD230" s="81"/>
      <c r="AE230" s="541">
        <f t="shared" si="271"/>
        <v>0</v>
      </c>
      <c r="AF230" s="447"/>
      <c r="AG230" s="1"/>
      <c r="AH230" s="81"/>
      <c r="AI230" s="490"/>
      <c r="AJ230" s="42"/>
      <c r="AK230" s="44"/>
      <c r="AL230" s="56"/>
    </row>
    <row r="231" spans="1:39" ht="25.5" hidden="1" customHeight="1">
      <c r="B231" s="55"/>
      <c r="C231" s="2"/>
      <c r="D231" s="735" t="s">
        <v>499</v>
      </c>
      <c r="E231" s="735"/>
      <c r="F231" s="79"/>
      <c r="G231" s="79"/>
      <c r="H231" s="79"/>
      <c r="I231" s="79"/>
      <c r="J231" s="75"/>
      <c r="K231" s="42"/>
      <c r="L231" s="42"/>
      <c r="M231" s="42"/>
      <c r="N231" s="1"/>
      <c r="O231" s="81"/>
      <c r="P231" s="81"/>
      <c r="Q231" s="81"/>
      <c r="R231" s="81"/>
      <c r="S231" s="81"/>
      <c r="T231" s="81"/>
      <c r="U231" s="81"/>
      <c r="V231" s="81"/>
      <c r="W231" s="81"/>
      <c r="X231" s="76"/>
      <c r="Y231" s="75"/>
      <c r="Z231" s="1"/>
      <c r="AA231" s="1"/>
      <c r="AB231" s="1"/>
      <c r="AC231" s="1"/>
      <c r="AD231" s="81"/>
      <c r="AE231" s="541">
        <f t="shared" si="271"/>
        <v>0</v>
      </c>
      <c r="AF231" s="447"/>
      <c r="AG231" s="1"/>
      <c r="AH231" s="81"/>
      <c r="AI231" s="490"/>
      <c r="AJ231" s="42"/>
      <c r="AK231" s="44"/>
      <c r="AL231" s="56"/>
    </row>
    <row r="232" spans="1:39" ht="25.5" hidden="1" customHeight="1">
      <c r="B232" s="55"/>
      <c r="C232" s="2"/>
      <c r="D232" s="735" t="s">
        <v>500</v>
      </c>
      <c r="E232" s="735"/>
      <c r="F232" s="79"/>
      <c r="G232" s="79"/>
      <c r="H232" s="79"/>
      <c r="I232" s="79"/>
      <c r="J232" s="75"/>
      <c r="K232" s="42"/>
      <c r="L232" s="42"/>
      <c r="M232" s="42"/>
      <c r="N232" s="1"/>
      <c r="O232" s="81"/>
      <c r="P232" s="81"/>
      <c r="Q232" s="81"/>
      <c r="R232" s="81"/>
      <c r="S232" s="81"/>
      <c r="T232" s="81"/>
      <c r="U232" s="81"/>
      <c r="V232" s="81"/>
      <c r="W232" s="81"/>
      <c r="X232" s="76"/>
      <c r="Y232" s="75"/>
      <c r="Z232" s="1"/>
      <c r="AA232" s="1"/>
      <c r="AB232" s="1"/>
      <c r="AC232" s="1"/>
      <c r="AD232" s="81"/>
      <c r="AE232" s="541">
        <f t="shared" si="271"/>
        <v>0</v>
      </c>
      <c r="AF232" s="447"/>
      <c r="AG232" s="1"/>
      <c r="AH232" s="81"/>
      <c r="AI232" s="490"/>
      <c r="AJ232" s="42"/>
      <c r="AK232" s="44"/>
      <c r="AL232" s="56"/>
    </row>
    <row r="233" spans="1:39" ht="15.75" hidden="1" thickBot="1">
      <c r="B233" s="55"/>
      <c r="C233" s="2"/>
      <c r="D233" s="764" t="s">
        <v>434</v>
      </c>
      <c r="E233" s="764"/>
      <c r="F233" s="79"/>
      <c r="G233" s="79"/>
      <c r="H233" s="79"/>
      <c r="I233" s="79"/>
      <c r="J233" s="75"/>
      <c r="K233" s="42"/>
      <c r="L233" s="42"/>
      <c r="M233" s="42"/>
      <c r="N233" s="1"/>
      <c r="O233" s="81"/>
      <c r="P233" s="81"/>
      <c r="Q233" s="81"/>
      <c r="R233" s="81"/>
      <c r="S233" s="81"/>
      <c r="T233" s="81"/>
      <c r="U233" s="81"/>
      <c r="V233" s="81"/>
      <c r="W233" s="81"/>
      <c r="X233" s="76"/>
      <c r="Y233" s="75"/>
      <c r="Z233" s="1"/>
      <c r="AA233" s="1"/>
      <c r="AB233" s="1"/>
      <c r="AC233" s="1"/>
      <c r="AD233" s="81"/>
      <c r="AE233" s="541">
        <f t="shared" si="271"/>
        <v>0</v>
      </c>
      <c r="AF233" s="447"/>
      <c r="AG233" s="1"/>
      <c r="AH233" s="81"/>
      <c r="AI233" s="490"/>
      <c r="AJ233" s="42"/>
      <c r="AK233" s="44"/>
      <c r="AL233" s="56"/>
    </row>
    <row r="234" spans="1:39" ht="15.75" hidden="1" thickBot="1">
      <c r="B234" s="55"/>
      <c r="C234" s="2"/>
      <c r="D234" s="764" t="s">
        <v>501</v>
      </c>
      <c r="E234" s="764"/>
      <c r="F234" s="79"/>
      <c r="G234" s="79"/>
      <c r="H234" s="79"/>
      <c r="I234" s="79"/>
      <c r="J234" s="75"/>
      <c r="K234" s="42"/>
      <c r="L234" s="42"/>
      <c r="M234" s="42"/>
      <c r="N234" s="1"/>
      <c r="O234" s="81"/>
      <c r="P234" s="81"/>
      <c r="Q234" s="81"/>
      <c r="R234" s="81"/>
      <c r="S234" s="81"/>
      <c r="T234" s="81"/>
      <c r="U234" s="81"/>
      <c r="V234" s="81"/>
      <c r="W234" s="81"/>
      <c r="X234" s="76"/>
      <c r="Y234" s="75"/>
      <c r="Z234" s="1"/>
      <c r="AA234" s="1"/>
      <c r="AB234" s="1"/>
      <c r="AC234" s="1"/>
      <c r="AD234" s="81"/>
      <c r="AE234" s="541">
        <f t="shared" si="271"/>
        <v>0</v>
      </c>
      <c r="AF234" s="447"/>
      <c r="AG234" s="1"/>
      <c r="AH234" s="81"/>
      <c r="AI234" s="490"/>
      <c r="AJ234" s="42"/>
      <c r="AK234" s="44"/>
      <c r="AL234" s="56"/>
    </row>
    <row r="235" spans="1:39" s="18" customFormat="1" ht="15.75" hidden="1" thickBot="1">
      <c r="A235" s="127" t="s">
        <v>85</v>
      </c>
      <c r="B235" s="92" t="s">
        <v>764</v>
      </c>
      <c r="C235" s="769" t="s">
        <v>86</v>
      </c>
      <c r="D235" s="770"/>
      <c r="E235" s="770"/>
      <c r="F235" s="93">
        <f t="shared" ref="F235:I235" si="297">F236+F237+F238+F239+F240+F241+F242+F243+F244+F245+F246</f>
        <v>0</v>
      </c>
      <c r="G235" s="93">
        <f t="shared" ref="G235:H235" si="298">G236+G237+G238+G239+G240+G241+G242+G243+G244+G245+G246</f>
        <v>0</v>
      </c>
      <c r="H235" s="93">
        <f t="shared" si="298"/>
        <v>0</v>
      </c>
      <c r="I235" s="93">
        <f t="shared" si="297"/>
        <v>0</v>
      </c>
      <c r="J235" s="94">
        <f t="shared" ref="J235:X235" si="299">J236+J237+J238+J239+J240+J241+J242+J243+J244+J245+J246</f>
        <v>0</v>
      </c>
      <c r="K235" s="97">
        <f t="shared" si="299"/>
        <v>0</v>
      </c>
      <c r="L235" s="97">
        <f t="shared" si="299"/>
        <v>0</v>
      </c>
      <c r="M235" s="97">
        <f t="shared" si="299"/>
        <v>0</v>
      </c>
      <c r="N235" s="95">
        <f t="shared" si="299"/>
        <v>0</v>
      </c>
      <c r="O235" s="98">
        <f t="shared" ref="O235:U235" si="300">O236+O237+O238+O239+O240+O241+O242+O243+O244+O245+O246</f>
        <v>0</v>
      </c>
      <c r="P235" s="98">
        <f t="shared" ref="P235:Q235" si="301">P236+P237+P238+P239+P240+P241+P242+P243+P244+P245+P246</f>
        <v>0</v>
      </c>
      <c r="Q235" s="98">
        <f t="shared" si="301"/>
        <v>0</v>
      </c>
      <c r="R235" s="98">
        <f t="shared" si="300"/>
        <v>0</v>
      </c>
      <c r="S235" s="98">
        <f t="shared" ref="S235:T235" si="302">S236+S237+S238+S239+S240+S241+S242+S243+S244+S245+S246</f>
        <v>0</v>
      </c>
      <c r="T235" s="98">
        <f t="shared" si="302"/>
        <v>0</v>
      </c>
      <c r="U235" s="98">
        <f t="shared" si="300"/>
        <v>0</v>
      </c>
      <c r="V235" s="98">
        <f t="shared" ref="V235:W235" si="303">V236+V237+V238+V239+V240+V241+V242+V243+V244+V245+V246</f>
        <v>0</v>
      </c>
      <c r="W235" s="98">
        <f t="shared" si="303"/>
        <v>0</v>
      </c>
      <c r="X235" s="96">
        <f t="shared" si="299"/>
        <v>0</v>
      </c>
      <c r="Y235" s="94">
        <f>Y236+Y237+Y238+Y239+Y240+Y241+Y242+Y243+Y244+Y245+Y246</f>
        <v>0</v>
      </c>
      <c r="Z235" s="95">
        <f t="shared" ref="Z235:AK235" si="304">Z236+Z237+Z238+Z239+Z240+Z241+Z242+Z243+Z244+Z245+Z246</f>
        <v>0</v>
      </c>
      <c r="AA235" s="95">
        <f t="shared" si="304"/>
        <v>0</v>
      </c>
      <c r="AB235" s="95">
        <f t="shared" si="304"/>
        <v>0</v>
      </c>
      <c r="AC235" s="95">
        <f t="shared" si="304"/>
        <v>0</v>
      </c>
      <c r="AD235" s="98">
        <f t="shared" si="304"/>
        <v>0</v>
      </c>
      <c r="AE235" s="539">
        <f t="shared" si="271"/>
        <v>0</v>
      </c>
      <c r="AF235" s="445">
        <f t="shared" si="304"/>
        <v>0</v>
      </c>
      <c r="AG235" s="95">
        <f t="shared" si="304"/>
        <v>0</v>
      </c>
      <c r="AH235" s="98">
        <f t="shared" si="304"/>
        <v>0</v>
      </c>
      <c r="AI235" s="489">
        <f t="shared" si="304"/>
        <v>0</v>
      </c>
      <c r="AJ235" s="97">
        <f t="shared" si="304"/>
        <v>0</v>
      </c>
      <c r="AK235" s="99">
        <f t="shared" si="304"/>
        <v>0</v>
      </c>
      <c r="AL235" s="56"/>
      <c r="AM235" s="17"/>
    </row>
    <row r="236" spans="1:39" ht="15.75" hidden="1" thickBot="1">
      <c r="B236" s="55"/>
      <c r="C236" s="2"/>
      <c r="D236" s="764" t="s">
        <v>435</v>
      </c>
      <c r="E236" s="764"/>
      <c r="F236" s="79"/>
      <c r="G236" s="79"/>
      <c r="H236" s="79"/>
      <c r="I236" s="79"/>
      <c r="J236" s="75"/>
      <c r="K236" s="42"/>
      <c r="L236" s="42"/>
      <c r="M236" s="42"/>
      <c r="N236" s="1"/>
      <c r="O236" s="81"/>
      <c r="P236" s="81"/>
      <c r="Q236" s="81"/>
      <c r="R236" s="81"/>
      <c r="S236" s="81"/>
      <c r="T236" s="81"/>
      <c r="U236" s="81"/>
      <c r="V236" s="81"/>
      <c r="W236" s="81"/>
      <c r="X236" s="76"/>
      <c r="Y236" s="75"/>
      <c r="Z236" s="1"/>
      <c r="AA236" s="1"/>
      <c r="AB236" s="1"/>
      <c r="AC236" s="1"/>
      <c r="AD236" s="81"/>
      <c r="AE236" s="541">
        <f t="shared" si="271"/>
        <v>0</v>
      </c>
      <c r="AF236" s="447"/>
      <c r="AG236" s="1"/>
      <c r="AH236" s="81"/>
      <c r="AI236" s="490"/>
      <c r="AJ236" s="42"/>
      <c r="AK236" s="44"/>
      <c r="AL236" s="56"/>
    </row>
    <row r="237" spans="1:39" ht="15.75" hidden="1" thickBot="1">
      <c r="B237" s="55"/>
      <c r="C237" s="2"/>
      <c r="D237" s="764" t="s">
        <v>438</v>
      </c>
      <c r="E237" s="764"/>
      <c r="F237" s="79"/>
      <c r="G237" s="79"/>
      <c r="H237" s="79"/>
      <c r="I237" s="79"/>
      <c r="J237" s="75"/>
      <c r="K237" s="42"/>
      <c r="L237" s="42"/>
      <c r="M237" s="42"/>
      <c r="N237" s="1"/>
      <c r="O237" s="81"/>
      <c r="P237" s="81"/>
      <c r="Q237" s="81"/>
      <c r="R237" s="81"/>
      <c r="S237" s="81"/>
      <c r="T237" s="81"/>
      <c r="U237" s="81"/>
      <c r="V237" s="81"/>
      <c r="W237" s="81"/>
      <c r="X237" s="76"/>
      <c r="Y237" s="75"/>
      <c r="Z237" s="1"/>
      <c r="AA237" s="1"/>
      <c r="AB237" s="1"/>
      <c r="AC237" s="1"/>
      <c r="AD237" s="81"/>
      <c r="AE237" s="541">
        <f t="shared" si="271"/>
        <v>0</v>
      </c>
      <c r="AF237" s="447"/>
      <c r="AG237" s="1"/>
      <c r="AH237" s="81"/>
      <c r="AI237" s="490"/>
      <c r="AJ237" s="42"/>
      <c r="AK237" s="44"/>
      <c r="AL237" s="56"/>
    </row>
    <row r="238" spans="1:39" ht="15.75" hidden="1" thickBot="1">
      <c r="B238" s="55"/>
      <c r="C238" s="2"/>
      <c r="D238" s="764" t="s">
        <v>439</v>
      </c>
      <c r="E238" s="764"/>
      <c r="F238" s="79"/>
      <c r="G238" s="79"/>
      <c r="H238" s="79"/>
      <c r="I238" s="79"/>
      <c r="J238" s="75"/>
      <c r="K238" s="42"/>
      <c r="L238" s="42"/>
      <c r="M238" s="42"/>
      <c r="N238" s="1"/>
      <c r="O238" s="81"/>
      <c r="P238" s="81"/>
      <c r="Q238" s="81"/>
      <c r="R238" s="81"/>
      <c r="S238" s="81"/>
      <c r="T238" s="81"/>
      <c r="U238" s="81"/>
      <c r="V238" s="81"/>
      <c r="W238" s="81"/>
      <c r="X238" s="76"/>
      <c r="Y238" s="75"/>
      <c r="Z238" s="1"/>
      <c r="AA238" s="1"/>
      <c r="AB238" s="1"/>
      <c r="AC238" s="1"/>
      <c r="AD238" s="81"/>
      <c r="AE238" s="541">
        <f t="shared" si="271"/>
        <v>0</v>
      </c>
      <c r="AF238" s="447"/>
      <c r="AG238" s="1"/>
      <c r="AH238" s="81"/>
      <c r="AI238" s="490"/>
      <c r="AJ238" s="42"/>
      <c r="AK238" s="44"/>
      <c r="AL238" s="56"/>
    </row>
    <row r="239" spans="1:39" ht="15.75" hidden="1" thickBot="1">
      <c r="B239" s="55"/>
      <c r="C239" s="2"/>
      <c r="D239" s="764" t="s">
        <v>436</v>
      </c>
      <c r="E239" s="764"/>
      <c r="F239" s="79"/>
      <c r="G239" s="79"/>
      <c r="H239" s="79"/>
      <c r="I239" s="79"/>
      <c r="J239" s="75"/>
      <c r="K239" s="42"/>
      <c r="L239" s="42"/>
      <c r="M239" s="42"/>
      <c r="N239" s="1"/>
      <c r="O239" s="81"/>
      <c r="P239" s="81"/>
      <c r="Q239" s="81"/>
      <c r="R239" s="81"/>
      <c r="S239" s="81"/>
      <c r="T239" s="81"/>
      <c r="U239" s="81"/>
      <c r="V239" s="81"/>
      <c r="W239" s="81"/>
      <c r="X239" s="76"/>
      <c r="Y239" s="75"/>
      <c r="Z239" s="1"/>
      <c r="AA239" s="1"/>
      <c r="AB239" s="1"/>
      <c r="AC239" s="1"/>
      <c r="AD239" s="81"/>
      <c r="AE239" s="541">
        <f t="shared" si="271"/>
        <v>0</v>
      </c>
      <c r="AF239" s="447"/>
      <c r="AG239" s="1"/>
      <c r="AH239" s="81"/>
      <c r="AI239" s="490"/>
      <c r="AJ239" s="42"/>
      <c r="AK239" s="44"/>
      <c r="AL239" s="56"/>
    </row>
    <row r="240" spans="1:39" ht="15.75" hidden="1" thickBot="1">
      <c r="B240" s="55"/>
      <c r="C240" s="2"/>
      <c r="D240" s="764" t="s">
        <v>440</v>
      </c>
      <c r="E240" s="764"/>
      <c r="F240" s="79"/>
      <c r="G240" s="79"/>
      <c r="H240" s="79"/>
      <c r="I240" s="79"/>
      <c r="J240" s="75"/>
      <c r="K240" s="42"/>
      <c r="L240" s="42"/>
      <c r="M240" s="42"/>
      <c r="N240" s="1"/>
      <c r="O240" s="81"/>
      <c r="P240" s="81"/>
      <c r="Q240" s="81"/>
      <c r="R240" s="81"/>
      <c r="S240" s="81"/>
      <c r="T240" s="81"/>
      <c r="U240" s="81"/>
      <c r="V240" s="81"/>
      <c r="W240" s="81"/>
      <c r="X240" s="76"/>
      <c r="Y240" s="75"/>
      <c r="Z240" s="1"/>
      <c r="AA240" s="1"/>
      <c r="AB240" s="1"/>
      <c r="AC240" s="1"/>
      <c r="AD240" s="81"/>
      <c r="AE240" s="541">
        <f t="shared" si="271"/>
        <v>0</v>
      </c>
      <c r="AF240" s="447"/>
      <c r="AG240" s="1"/>
      <c r="AH240" s="81"/>
      <c r="AI240" s="490"/>
      <c r="AJ240" s="42"/>
      <c r="AK240" s="44"/>
      <c r="AL240" s="56"/>
    </row>
    <row r="241" spans="1:39" ht="25.5" hidden="1" customHeight="1">
      <c r="B241" s="55"/>
      <c r="C241" s="2"/>
      <c r="D241" s="735" t="s">
        <v>502</v>
      </c>
      <c r="E241" s="735"/>
      <c r="F241" s="79"/>
      <c r="G241" s="79"/>
      <c r="H241" s="79"/>
      <c r="I241" s="79"/>
      <c r="J241" s="75"/>
      <c r="K241" s="42"/>
      <c r="L241" s="42"/>
      <c r="M241" s="42"/>
      <c r="N241" s="1"/>
      <c r="O241" s="81"/>
      <c r="P241" s="81"/>
      <c r="Q241" s="81"/>
      <c r="R241" s="81"/>
      <c r="S241" s="81"/>
      <c r="T241" s="81"/>
      <c r="U241" s="81"/>
      <c r="V241" s="81"/>
      <c r="W241" s="81"/>
      <c r="X241" s="76"/>
      <c r="Y241" s="75"/>
      <c r="Z241" s="1"/>
      <c r="AA241" s="1"/>
      <c r="AB241" s="1"/>
      <c r="AC241" s="1"/>
      <c r="AD241" s="81"/>
      <c r="AE241" s="541">
        <f t="shared" si="271"/>
        <v>0</v>
      </c>
      <c r="AF241" s="447"/>
      <c r="AG241" s="1"/>
      <c r="AH241" s="81"/>
      <c r="AI241" s="490"/>
      <c r="AJ241" s="42"/>
      <c r="AK241" s="44"/>
      <c r="AL241" s="56"/>
    </row>
    <row r="242" spans="1:39" ht="25.5" hidden="1" customHeight="1">
      <c r="B242" s="55"/>
      <c r="C242" s="2"/>
      <c r="D242" s="735" t="s">
        <v>503</v>
      </c>
      <c r="E242" s="735"/>
      <c r="F242" s="79"/>
      <c r="G242" s="79"/>
      <c r="H242" s="79"/>
      <c r="I242" s="79"/>
      <c r="J242" s="75"/>
      <c r="K242" s="42"/>
      <c r="L242" s="42"/>
      <c r="M242" s="42"/>
      <c r="N242" s="1"/>
      <c r="O242" s="81"/>
      <c r="P242" s="81"/>
      <c r="Q242" s="81"/>
      <c r="R242" s="81"/>
      <c r="S242" s="81"/>
      <c r="T242" s="81"/>
      <c r="U242" s="81"/>
      <c r="V242" s="81"/>
      <c r="W242" s="81"/>
      <c r="X242" s="76"/>
      <c r="Y242" s="75"/>
      <c r="Z242" s="1"/>
      <c r="AA242" s="1"/>
      <c r="AB242" s="1"/>
      <c r="AC242" s="1"/>
      <c r="AD242" s="81"/>
      <c r="AE242" s="541">
        <f t="shared" si="271"/>
        <v>0</v>
      </c>
      <c r="AF242" s="447"/>
      <c r="AG242" s="1"/>
      <c r="AH242" s="81"/>
      <c r="AI242" s="490"/>
      <c r="AJ242" s="42"/>
      <c r="AK242" s="44"/>
      <c r="AL242" s="56"/>
    </row>
    <row r="243" spans="1:39" ht="15.75" hidden="1" thickBot="1">
      <c r="B243" s="55"/>
      <c r="C243" s="2"/>
      <c r="D243" s="764" t="s">
        <v>441</v>
      </c>
      <c r="E243" s="764"/>
      <c r="F243" s="79"/>
      <c r="G243" s="79"/>
      <c r="H243" s="79"/>
      <c r="I243" s="79"/>
      <c r="J243" s="75"/>
      <c r="K243" s="42"/>
      <c r="L243" s="42"/>
      <c r="M243" s="42"/>
      <c r="N243" s="1"/>
      <c r="O243" s="81"/>
      <c r="P243" s="81"/>
      <c r="Q243" s="81"/>
      <c r="R243" s="81"/>
      <c r="S243" s="81"/>
      <c r="T243" s="81"/>
      <c r="U243" s="81"/>
      <c r="V243" s="81"/>
      <c r="W243" s="81"/>
      <c r="X243" s="76"/>
      <c r="Y243" s="75"/>
      <c r="Z243" s="1"/>
      <c r="AA243" s="1"/>
      <c r="AB243" s="1"/>
      <c r="AC243" s="1"/>
      <c r="AD243" s="81"/>
      <c r="AE243" s="541">
        <f t="shared" si="271"/>
        <v>0</v>
      </c>
      <c r="AF243" s="447"/>
      <c r="AG243" s="1"/>
      <c r="AH243" s="81"/>
      <c r="AI243" s="490"/>
      <c r="AJ243" s="42"/>
      <c r="AK243" s="44"/>
      <c r="AL243" s="56"/>
    </row>
    <row r="244" spans="1:39" ht="15.75" hidden="1" thickBot="1">
      <c r="B244" s="55"/>
      <c r="C244" s="2"/>
      <c r="D244" s="764" t="s">
        <v>437</v>
      </c>
      <c r="E244" s="764"/>
      <c r="F244" s="79"/>
      <c r="G244" s="79"/>
      <c r="H244" s="79"/>
      <c r="I244" s="79"/>
      <c r="J244" s="75"/>
      <c r="K244" s="42"/>
      <c r="L244" s="42"/>
      <c r="M244" s="42"/>
      <c r="N244" s="1"/>
      <c r="O244" s="81"/>
      <c r="P244" s="81"/>
      <c r="Q244" s="81"/>
      <c r="R244" s="81"/>
      <c r="S244" s="81"/>
      <c r="T244" s="81"/>
      <c r="U244" s="81"/>
      <c r="V244" s="81"/>
      <c r="W244" s="81"/>
      <c r="X244" s="76"/>
      <c r="Y244" s="75"/>
      <c r="Z244" s="1"/>
      <c r="AA244" s="1"/>
      <c r="AB244" s="1"/>
      <c r="AC244" s="1"/>
      <c r="AD244" s="81"/>
      <c r="AE244" s="541">
        <f t="shared" si="271"/>
        <v>0</v>
      </c>
      <c r="AF244" s="447"/>
      <c r="AG244" s="1"/>
      <c r="AH244" s="81"/>
      <c r="AI244" s="490"/>
      <c r="AJ244" s="42"/>
      <c r="AK244" s="44"/>
      <c r="AL244" s="56"/>
    </row>
    <row r="245" spans="1:39" ht="25.5" hidden="1" customHeight="1">
      <c r="B245" s="55"/>
      <c r="C245" s="2"/>
      <c r="D245" s="735" t="s">
        <v>504</v>
      </c>
      <c r="E245" s="735"/>
      <c r="F245" s="79"/>
      <c r="G245" s="79"/>
      <c r="H245" s="79"/>
      <c r="I245" s="79"/>
      <c r="J245" s="75"/>
      <c r="K245" s="42"/>
      <c r="L245" s="42"/>
      <c r="M245" s="42"/>
      <c r="N245" s="1"/>
      <c r="O245" s="81"/>
      <c r="P245" s="81"/>
      <c r="Q245" s="81"/>
      <c r="R245" s="81"/>
      <c r="S245" s="81"/>
      <c r="T245" s="81"/>
      <c r="U245" s="81"/>
      <c r="V245" s="81"/>
      <c r="W245" s="81"/>
      <c r="X245" s="76"/>
      <c r="Y245" s="75"/>
      <c r="Z245" s="1"/>
      <c r="AA245" s="1"/>
      <c r="AB245" s="1"/>
      <c r="AC245" s="1"/>
      <c r="AD245" s="81"/>
      <c r="AE245" s="541">
        <f t="shared" si="271"/>
        <v>0</v>
      </c>
      <c r="AF245" s="447"/>
      <c r="AG245" s="1"/>
      <c r="AH245" s="81"/>
      <c r="AI245" s="490"/>
      <c r="AJ245" s="42"/>
      <c r="AK245" s="44"/>
      <c r="AL245" s="56"/>
    </row>
    <row r="246" spans="1:39" ht="15.75" hidden="1" thickBot="1">
      <c r="B246" s="57"/>
      <c r="C246" s="20"/>
      <c r="D246" s="772" t="s">
        <v>505</v>
      </c>
      <c r="E246" s="772"/>
      <c r="F246" s="79"/>
      <c r="G246" s="79"/>
      <c r="H246" s="79"/>
      <c r="I246" s="79"/>
      <c r="J246" s="75"/>
      <c r="K246" s="42"/>
      <c r="L246" s="42"/>
      <c r="M246" s="42"/>
      <c r="N246" s="1"/>
      <c r="O246" s="81"/>
      <c r="P246" s="81"/>
      <c r="Q246" s="81"/>
      <c r="R246" s="81"/>
      <c r="S246" s="81"/>
      <c r="T246" s="81"/>
      <c r="U246" s="81"/>
      <c r="V246" s="81"/>
      <c r="W246" s="81"/>
      <c r="X246" s="76"/>
      <c r="Y246" s="75"/>
      <c r="Z246" s="1"/>
      <c r="AA246" s="1"/>
      <c r="AB246" s="1"/>
      <c r="AC246" s="1"/>
      <c r="AD246" s="81"/>
      <c r="AE246" s="541">
        <f t="shared" si="271"/>
        <v>0</v>
      </c>
      <c r="AF246" s="447"/>
      <c r="AG246" s="1"/>
      <c r="AH246" s="81"/>
      <c r="AI246" s="490"/>
      <c r="AJ246" s="42"/>
      <c r="AK246" s="44"/>
      <c r="AL246" s="56"/>
    </row>
    <row r="247" spans="1:39" ht="15.75" thickBot="1">
      <c r="B247" s="100" t="s">
        <v>87</v>
      </c>
      <c r="C247" s="773" t="s">
        <v>88</v>
      </c>
      <c r="D247" s="774"/>
      <c r="E247" s="774"/>
      <c r="F247" s="85">
        <f t="shared" ref="F247:I247" si="305">F248+F272+F278+F279</f>
        <v>53070454</v>
      </c>
      <c r="G247" s="85">
        <f t="shared" ref="G247:H247" si="306">G248+G272+G278+G279</f>
        <v>49360482</v>
      </c>
      <c r="H247" s="85">
        <f t="shared" si="306"/>
        <v>49360482</v>
      </c>
      <c r="I247" s="85">
        <f t="shared" si="305"/>
        <v>49360482</v>
      </c>
      <c r="J247" s="86">
        <f t="shared" ref="J247:X247" si="307">J248+J272+J278+J279</f>
        <v>0</v>
      </c>
      <c r="K247" s="89">
        <f t="shared" si="307"/>
        <v>0</v>
      </c>
      <c r="L247" s="89">
        <f t="shared" si="307"/>
        <v>0</v>
      </c>
      <c r="M247" s="89">
        <f t="shared" si="307"/>
        <v>0</v>
      </c>
      <c r="N247" s="87">
        <f t="shared" si="307"/>
        <v>49360482</v>
      </c>
      <c r="O247" s="90">
        <f t="shared" ref="O247:U247" si="308">O248+O272+O278+O279</f>
        <v>0</v>
      </c>
      <c r="P247" s="90">
        <f t="shared" ref="P247:Q247" si="309">P248+P272+P278+P279</f>
        <v>0</v>
      </c>
      <c r="Q247" s="90">
        <f t="shared" si="309"/>
        <v>0</v>
      </c>
      <c r="R247" s="90">
        <f t="shared" si="308"/>
        <v>0</v>
      </c>
      <c r="S247" s="90">
        <f t="shared" ref="S247:T247" si="310">S248+S272+S278+S279</f>
        <v>0</v>
      </c>
      <c r="T247" s="90">
        <f t="shared" si="310"/>
        <v>0</v>
      </c>
      <c r="U247" s="90">
        <f t="shared" si="308"/>
        <v>0</v>
      </c>
      <c r="V247" s="90">
        <f t="shared" ref="V247:W247" si="311">V248+V272+V278+V279</f>
        <v>0</v>
      </c>
      <c r="W247" s="90">
        <f t="shared" si="311"/>
        <v>0</v>
      </c>
      <c r="X247" s="88">
        <f t="shared" si="307"/>
        <v>0</v>
      </c>
      <c r="Y247" s="86">
        <f>Y248+Y272+Y278+Y279</f>
        <v>0</v>
      </c>
      <c r="Z247" s="87">
        <f t="shared" ref="Z247:AK247" si="312">Z248+Z272+Z278+Z279</f>
        <v>0</v>
      </c>
      <c r="AA247" s="87">
        <f t="shared" si="312"/>
        <v>0</v>
      </c>
      <c r="AB247" s="87">
        <f t="shared" si="312"/>
        <v>0</v>
      </c>
      <c r="AC247" s="87">
        <f t="shared" si="312"/>
        <v>49360482</v>
      </c>
      <c r="AD247" s="90">
        <f t="shared" si="312"/>
        <v>0</v>
      </c>
      <c r="AE247" s="536">
        <f t="shared" si="271"/>
        <v>49360482</v>
      </c>
      <c r="AF247" s="442">
        <f t="shared" si="312"/>
        <v>0</v>
      </c>
      <c r="AG247" s="87">
        <f t="shared" si="312"/>
        <v>0</v>
      </c>
      <c r="AH247" s="90">
        <f t="shared" si="312"/>
        <v>0</v>
      </c>
      <c r="AI247" s="486">
        <f t="shared" si="312"/>
        <v>0</v>
      </c>
      <c r="AJ247" s="89">
        <f t="shared" si="312"/>
        <v>0</v>
      </c>
      <c r="AK247" s="91">
        <f t="shared" si="312"/>
        <v>0</v>
      </c>
      <c r="AL247" s="56"/>
    </row>
    <row r="248" spans="1:39">
      <c r="B248" s="116" t="s">
        <v>765</v>
      </c>
      <c r="C248" s="801" t="s">
        <v>89</v>
      </c>
      <c r="D248" s="802"/>
      <c r="E248" s="802"/>
      <c r="F248" s="117">
        <f t="shared" ref="F248:I248" si="313">F249+F253+F261+F264+F265+F266+F267+F268+F269</f>
        <v>53070454</v>
      </c>
      <c r="G248" s="117">
        <f t="shared" ref="G248:H248" si="314">G249+G253+G261+G264+G265+G266+G267+G268+G269</f>
        <v>49360482</v>
      </c>
      <c r="H248" s="117">
        <f t="shared" si="314"/>
        <v>49360482</v>
      </c>
      <c r="I248" s="117">
        <f t="shared" si="313"/>
        <v>49360482</v>
      </c>
      <c r="J248" s="118">
        <f t="shared" ref="J248:X248" si="315">J249+J253+J261+J264+J265+J266+J267+J268+J269</f>
        <v>0</v>
      </c>
      <c r="K248" s="121">
        <f t="shared" si="315"/>
        <v>0</v>
      </c>
      <c r="L248" s="121">
        <f t="shared" si="315"/>
        <v>0</v>
      </c>
      <c r="M248" s="121">
        <f t="shared" si="315"/>
        <v>0</v>
      </c>
      <c r="N248" s="119">
        <f t="shared" si="315"/>
        <v>49360482</v>
      </c>
      <c r="O248" s="122">
        <f t="shared" ref="O248:U248" si="316">O249+O253+O261+O264+O265+O266+O267+O268+O269</f>
        <v>0</v>
      </c>
      <c r="P248" s="122">
        <f t="shared" ref="P248:Q248" si="317">P249+P253+P261+P264+P265+P266+P267+P268+P269</f>
        <v>0</v>
      </c>
      <c r="Q248" s="122">
        <f t="shared" si="317"/>
        <v>0</v>
      </c>
      <c r="R248" s="122">
        <f t="shared" si="316"/>
        <v>0</v>
      </c>
      <c r="S248" s="122">
        <f t="shared" ref="S248:T248" si="318">S249+S253+S261+S264+S265+S266+S267+S268+S269</f>
        <v>0</v>
      </c>
      <c r="T248" s="122">
        <f t="shared" si="318"/>
        <v>0</v>
      </c>
      <c r="U248" s="122">
        <f t="shared" si="316"/>
        <v>0</v>
      </c>
      <c r="V248" s="122">
        <f t="shared" ref="V248:W248" si="319">V249+V253+V261+V264+V265+V266+V267+V268+V269</f>
        <v>0</v>
      </c>
      <c r="W248" s="122">
        <f t="shared" si="319"/>
        <v>0</v>
      </c>
      <c r="X248" s="120">
        <f t="shared" si="315"/>
        <v>0</v>
      </c>
      <c r="Y248" s="118">
        <f>Y249+Y253+Y261+Y264+Y265+Y266+Y267+Y268+Y269</f>
        <v>0</v>
      </c>
      <c r="Z248" s="119">
        <f t="shared" ref="Z248:AK248" si="320">Z249+Z253+Z261+Z264+Z265+Z266+Z267+Z268+Z269</f>
        <v>0</v>
      </c>
      <c r="AA248" s="119">
        <f t="shared" si="320"/>
        <v>0</v>
      </c>
      <c r="AB248" s="119">
        <f t="shared" si="320"/>
        <v>0</v>
      </c>
      <c r="AC248" s="119">
        <f t="shared" si="320"/>
        <v>49360482</v>
      </c>
      <c r="AD248" s="122">
        <f t="shared" si="320"/>
        <v>0</v>
      </c>
      <c r="AE248" s="537">
        <f t="shared" si="271"/>
        <v>49360482</v>
      </c>
      <c r="AF248" s="443">
        <f t="shared" si="320"/>
        <v>0</v>
      </c>
      <c r="AG248" s="119">
        <f t="shared" si="320"/>
        <v>0</v>
      </c>
      <c r="AH248" s="122">
        <f t="shared" si="320"/>
        <v>0</v>
      </c>
      <c r="AI248" s="487">
        <f t="shared" si="320"/>
        <v>0</v>
      </c>
      <c r="AJ248" s="121">
        <f t="shared" si="320"/>
        <v>0</v>
      </c>
      <c r="AK248" s="123">
        <f t="shared" si="320"/>
        <v>0</v>
      </c>
      <c r="AL248" s="56"/>
    </row>
    <row r="249" spans="1:39" s="18" customFormat="1" hidden="1">
      <c r="A249" s="127"/>
      <c r="B249" s="53" t="s">
        <v>766</v>
      </c>
      <c r="C249" s="799" t="s">
        <v>90</v>
      </c>
      <c r="D249" s="800"/>
      <c r="E249" s="800"/>
      <c r="F249" s="80">
        <f t="shared" ref="F249:I249" si="321">F250+F251+F252</f>
        <v>0</v>
      </c>
      <c r="G249" s="80">
        <f t="shared" ref="G249:H249" si="322">G250+G251+G252</f>
        <v>0</v>
      </c>
      <c r="H249" s="80">
        <f t="shared" si="322"/>
        <v>0</v>
      </c>
      <c r="I249" s="80">
        <f t="shared" si="321"/>
        <v>0</v>
      </c>
      <c r="J249" s="77">
        <f t="shared" ref="J249:X249" si="323">J250+J251+J252</f>
        <v>0</v>
      </c>
      <c r="K249" s="43">
        <f t="shared" si="323"/>
        <v>0</v>
      </c>
      <c r="L249" s="43">
        <f t="shared" si="323"/>
        <v>0</v>
      </c>
      <c r="M249" s="43">
        <f t="shared" si="323"/>
        <v>0</v>
      </c>
      <c r="N249" s="13">
        <f t="shared" si="323"/>
        <v>0</v>
      </c>
      <c r="O249" s="82">
        <f t="shared" ref="O249:U249" si="324">O250+O251+O252</f>
        <v>0</v>
      </c>
      <c r="P249" s="82">
        <f t="shared" ref="P249:Q249" si="325">P250+P251+P252</f>
        <v>0</v>
      </c>
      <c r="Q249" s="82">
        <f t="shared" si="325"/>
        <v>0</v>
      </c>
      <c r="R249" s="82">
        <f t="shared" si="324"/>
        <v>0</v>
      </c>
      <c r="S249" s="82">
        <f t="shared" ref="S249:T249" si="326">S250+S251+S252</f>
        <v>0</v>
      </c>
      <c r="T249" s="82">
        <f t="shared" si="326"/>
        <v>0</v>
      </c>
      <c r="U249" s="82">
        <f t="shared" si="324"/>
        <v>0</v>
      </c>
      <c r="V249" s="82">
        <f t="shared" ref="V249:W249" si="327">V250+V251+V252</f>
        <v>0</v>
      </c>
      <c r="W249" s="82">
        <f t="shared" si="327"/>
        <v>0</v>
      </c>
      <c r="X249" s="78">
        <f t="shared" si="323"/>
        <v>0</v>
      </c>
      <c r="Y249" s="77">
        <f>Y250+Y251+Y252</f>
        <v>0</v>
      </c>
      <c r="Z249" s="13">
        <f t="shared" ref="Z249:AK249" si="328">Z250+Z251+Z252</f>
        <v>0</v>
      </c>
      <c r="AA249" s="13">
        <f t="shared" si="328"/>
        <v>0</v>
      </c>
      <c r="AB249" s="13">
        <f t="shared" si="328"/>
        <v>0</v>
      </c>
      <c r="AC249" s="13">
        <f t="shared" si="328"/>
        <v>0</v>
      </c>
      <c r="AD249" s="82">
        <f t="shared" si="328"/>
        <v>0</v>
      </c>
      <c r="AE249" s="540">
        <f t="shared" si="271"/>
        <v>0</v>
      </c>
      <c r="AF249" s="446">
        <f t="shared" si="328"/>
        <v>0</v>
      </c>
      <c r="AG249" s="13">
        <f t="shared" si="328"/>
        <v>0</v>
      </c>
      <c r="AH249" s="82">
        <f t="shared" si="328"/>
        <v>0</v>
      </c>
      <c r="AI249" s="488">
        <f t="shared" si="328"/>
        <v>0</v>
      </c>
      <c r="AJ249" s="43">
        <f t="shared" si="328"/>
        <v>0</v>
      </c>
      <c r="AK249" s="45">
        <f t="shared" si="328"/>
        <v>0</v>
      </c>
      <c r="AL249" s="56"/>
      <c r="AM249" s="17"/>
    </row>
    <row r="250" spans="1:39" s="209" customFormat="1" hidden="1">
      <c r="A250" s="127" t="s">
        <v>91</v>
      </c>
      <c r="B250" s="189" t="s">
        <v>768</v>
      </c>
      <c r="C250" s="202"/>
      <c r="D250" s="780" t="s">
        <v>960</v>
      </c>
      <c r="E250" s="780"/>
      <c r="F250" s="201"/>
      <c r="G250" s="201"/>
      <c r="H250" s="201"/>
      <c r="I250" s="201"/>
      <c r="J250" s="199"/>
      <c r="K250" s="192"/>
      <c r="L250" s="192"/>
      <c r="M250" s="192"/>
      <c r="N250" s="193"/>
      <c r="O250" s="194"/>
      <c r="P250" s="194"/>
      <c r="Q250" s="194"/>
      <c r="R250" s="194"/>
      <c r="S250" s="194"/>
      <c r="T250" s="194"/>
      <c r="U250" s="194"/>
      <c r="V250" s="194"/>
      <c r="W250" s="194"/>
      <c r="X250" s="200"/>
      <c r="Y250" s="199"/>
      <c r="Z250" s="193"/>
      <c r="AA250" s="193"/>
      <c r="AB250" s="193"/>
      <c r="AC250" s="193"/>
      <c r="AD250" s="194"/>
      <c r="AE250" s="538">
        <f t="shared" si="271"/>
        <v>0</v>
      </c>
      <c r="AF250" s="444"/>
      <c r="AG250" s="193"/>
      <c r="AH250" s="194"/>
      <c r="AI250" s="492"/>
      <c r="AJ250" s="192"/>
      <c r="AK250" s="195"/>
      <c r="AL250" s="56"/>
      <c r="AM250" s="17"/>
    </row>
    <row r="251" spans="1:39" s="209" customFormat="1" hidden="1">
      <c r="A251" s="127" t="s">
        <v>92</v>
      </c>
      <c r="B251" s="189" t="s">
        <v>769</v>
      </c>
      <c r="C251" s="202"/>
      <c r="D251" s="780" t="s">
        <v>961</v>
      </c>
      <c r="E251" s="780"/>
      <c r="F251" s="201"/>
      <c r="G251" s="201"/>
      <c r="H251" s="201"/>
      <c r="I251" s="201"/>
      <c r="J251" s="199"/>
      <c r="K251" s="192"/>
      <c r="L251" s="192"/>
      <c r="M251" s="192"/>
      <c r="N251" s="193"/>
      <c r="O251" s="194"/>
      <c r="P251" s="194"/>
      <c r="Q251" s="194"/>
      <c r="R251" s="194"/>
      <c r="S251" s="194"/>
      <c r="T251" s="194"/>
      <c r="U251" s="194"/>
      <c r="V251" s="194"/>
      <c r="W251" s="194"/>
      <c r="X251" s="200"/>
      <c r="Y251" s="199"/>
      <c r="Z251" s="193"/>
      <c r="AA251" s="193"/>
      <c r="AB251" s="193"/>
      <c r="AC251" s="193"/>
      <c r="AD251" s="194"/>
      <c r="AE251" s="538">
        <f t="shared" si="271"/>
        <v>0</v>
      </c>
      <c r="AF251" s="444"/>
      <c r="AG251" s="193"/>
      <c r="AH251" s="194"/>
      <c r="AI251" s="492"/>
      <c r="AJ251" s="192"/>
      <c r="AK251" s="195"/>
      <c r="AL251" s="56"/>
      <c r="AM251" s="17"/>
    </row>
    <row r="252" spans="1:39" s="209" customFormat="1" hidden="1">
      <c r="A252" s="127" t="s">
        <v>93</v>
      </c>
      <c r="B252" s="189" t="s">
        <v>770</v>
      </c>
      <c r="C252" s="202"/>
      <c r="D252" s="780" t="s">
        <v>962</v>
      </c>
      <c r="E252" s="780"/>
      <c r="F252" s="201"/>
      <c r="G252" s="201"/>
      <c r="H252" s="201"/>
      <c r="I252" s="201"/>
      <c r="J252" s="199"/>
      <c r="K252" s="192"/>
      <c r="L252" s="192"/>
      <c r="M252" s="192"/>
      <c r="N252" s="193"/>
      <c r="O252" s="194"/>
      <c r="P252" s="194"/>
      <c r="Q252" s="194"/>
      <c r="R252" s="194"/>
      <c r="S252" s="194"/>
      <c r="T252" s="194"/>
      <c r="U252" s="194"/>
      <c r="V252" s="194"/>
      <c r="W252" s="194"/>
      <c r="X252" s="200"/>
      <c r="Y252" s="199"/>
      <c r="Z252" s="193"/>
      <c r="AA252" s="193"/>
      <c r="AB252" s="193"/>
      <c r="AC252" s="193"/>
      <c r="AD252" s="194"/>
      <c r="AE252" s="538">
        <f t="shared" si="271"/>
        <v>0</v>
      </c>
      <c r="AF252" s="444"/>
      <c r="AG252" s="193"/>
      <c r="AH252" s="194"/>
      <c r="AI252" s="492"/>
      <c r="AJ252" s="192"/>
      <c r="AK252" s="195"/>
      <c r="AL252" s="56"/>
      <c r="AM252" s="17"/>
    </row>
    <row r="253" spans="1:39" s="18" customFormat="1" hidden="1">
      <c r="A253" s="127"/>
      <c r="B253" s="53" t="s">
        <v>771</v>
      </c>
      <c r="C253" s="799" t="s">
        <v>94</v>
      </c>
      <c r="D253" s="800"/>
      <c r="E253" s="800"/>
      <c r="F253" s="80">
        <f t="shared" ref="F253:I253" si="329">F254+F258+F259+F260</f>
        <v>0</v>
      </c>
      <c r="G253" s="80">
        <f t="shared" ref="G253:H253" si="330">G254+G258+G259+G260</f>
        <v>0</v>
      </c>
      <c r="H253" s="80">
        <f t="shared" si="330"/>
        <v>0</v>
      </c>
      <c r="I253" s="80">
        <f t="shared" si="329"/>
        <v>0</v>
      </c>
      <c r="J253" s="77">
        <f t="shared" ref="J253:X253" si="331">J254+J258+J259+J260</f>
        <v>0</v>
      </c>
      <c r="K253" s="43">
        <f t="shared" si="331"/>
        <v>0</v>
      </c>
      <c r="L253" s="43">
        <f t="shared" si="331"/>
        <v>0</v>
      </c>
      <c r="M253" s="43">
        <f t="shared" si="331"/>
        <v>0</v>
      </c>
      <c r="N253" s="13">
        <f t="shared" si="331"/>
        <v>0</v>
      </c>
      <c r="O253" s="82">
        <f t="shared" ref="O253:U253" si="332">O254+O258+O259+O260</f>
        <v>0</v>
      </c>
      <c r="P253" s="82">
        <f t="shared" ref="P253:Q253" si="333">P254+P258+P259+P260</f>
        <v>0</v>
      </c>
      <c r="Q253" s="82">
        <f t="shared" si="333"/>
        <v>0</v>
      </c>
      <c r="R253" s="82">
        <f t="shared" si="332"/>
        <v>0</v>
      </c>
      <c r="S253" s="82">
        <f t="shared" ref="S253:T253" si="334">S254+S258+S259+S260</f>
        <v>0</v>
      </c>
      <c r="T253" s="82">
        <f t="shared" si="334"/>
        <v>0</v>
      </c>
      <c r="U253" s="82">
        <f t="shared" si="332"/>
        <v>0</v>
      </c>
      <c r="V253" s="82">
        <f t="shared" ref="V253:W253" si="335">V254+V258+V259+V260</f>
        <v>0</v>
      </c>
      <c r="W253" s="82">
        <f t="shared" si="335"/>
        <v>0</v>
      </c>
      <c r="X253" s="78">
        <f t="shared" si="331"/>
        <v>0</v>
      </c>
      <c r="Y253" s="77">
        <f>Y254+Y258+Y259+Y260</f>
        <v>0</v>
      </c>
      <c r="Z253" s="13">
        <f t="shared" ref="Z253:AK253" si="336">Z254+Z258+Z259+Z260</f>
        <v>0</v>
      </c>
      <c r="AA253" s="13">
        <f t="shared" si="336"/>
        <v>0</v>
      </c>
      <c r="AB253" s="13">
        <f t="shared" si="336"/>
        <v>0</v>
      </c>
      <c r="AC253" s="13">
        <f t="shared" si="336"/>
        <v>0</v>
      </c>
      <c r="AD253" s="82">
        <f t="shared" si="336"/>
        <v>0</v>
      </c>
      <c r="AE253" s="540">
        <f t="shared" si="271"/>
        <v>0</v>
      </c>
      <c r="AF253" s="446">
        <f t="shared" si="336"/>
        <v>0</v>
      </c>
      <c r="AG253" s="13">
        <f t="shared" si="336"/>
        <v>0</v>
      </c>
      <c r="AH253" s="82">
        <f t="shared" si="336"/>
        <v>0</v>
      </c>
      <c r="AI253" s="488">
        <f t="shared" si="336"/>
        <v>0</v>
      </c>
      <c r="AJ253" s="43">
        <f t="shared" si="336"/>
        <v>0</v>
      </c>
      <c r="AK253" s="45">
        <f t="shared" si="336"/>
        <v>0</v>
      </c>
      <c r="AL253" s="56"/>
      <c r="AM253" s="17"/>
    </row>
    <row r="254" spans="1:39" s="209" customFormat="1" hidden="1">
      <c r="A254" s="127" t="s">
        <v>95</v>
      </c>
      <c r="B254" s="189" t="s">
        <v>772</v>
      </c>
      <c r="C254" s="202"/>
      <c r="D254" s="260" t="s">
        <v>96</v>
      </c>
      <c r="E254" s="261"/>
      <c r="F254" s="201">
        <f t="shared" ref="F254:I254" si="337">F255+F256+F257</f>
        <v>0</v>
      </c>
      <c r="G254" s="201">
        <f t="shared" ref="G254:H254" si="338">G255+G256+G257</f>
        <v>0</v>
      </c>
      <c r="H254" s="201">
        <f t="shared" si="338"/>
        <v>0</v>
      </c>
      <c r="I254" s="201">
        <f t="shared" si="337"/>
        <v>0</v>
      </c>
      <c r="J254" s="199">
        <f t="shared" ref="J254:X254" si="339">J255+J256+J257</f>
        <v>0</v>
      </c>
      <c r="K254" s="192">
        <f t="shared" si="339"/>
        <v>0</v>
      </c>
      <c r="L254" s="192">
        <f t="shared" si="339"/>
        <v>0</v>
      </c>
      <c r="M254" s="192">
        <f t="shared" si="339"/>
        <v>0</v>
      </c>
      <c r="N254" s="193">
        <f t="shared" si="339"/>
        <v>0</v>
      </c>
      <c r="O254" s="194">
        <f t="shared" ref="O254:U254" si="340">O255+O256+O257</f>
        <v>0</v>
      </c>
      <c r="P254" s="194">
        <f t="shared" ref="P254:Q254" si="341">P255+P256+P257</f>
        <v>0</v>
      </c>
      <c r="Q254" s="194">
        <f t="shared" si="341"/>
        <v>0</v>
      </c>
      <c r="R254" s="194">
        <f t="shared" si="340"/>
        <v>0</v>
      </c>
      <c r="S254" s="194">
        <f t="shared" ref="S254:T254" si="342">S255+S256+S257</f>
        <v>0</v>
      </c>
      <c r="T254" s="194">
        <f t="shared" si="342"/>
        <v>0</v>
      </c>
      <c r="U254" s="194">
        <f t="shared" si="340"/>
        <v>0</v>
      </c>
      <c r="V254" s="194">
        <f t="shared" ref="V254:W254" si="343">V255+V256+V257</f>
        <v>0</v>
      </c>
      <c r="W254" s="194">
        <f t="shared" si="343"/>
        <v>0</v>
      </c>
      <c r="X254" s="200">
        <f t="shared" si="339"/>
        <v>0</v>
      </c>
      <c r="Y254" s="199">
        <f>Y255+Y256+Y257</f>
        <v>0</v>
      </c>
      <c r="Z254" s="193">
        <f t="shared" ref="Z254:AK254" si="344">Z255+Z256+Z257</f>
        <v>0</v>
      </c>
      <c r="AA254" s="193">
        <f t="shared" si="344"/>
        <v>0</v>
      </c>
      <c r="AB254" s="193">
        <f t="shared" si="344"/>
        <v>0</v>
      </c>
      <c r="AC254" s="193">
        <f t="shared" si="344"/>
        <v>0</v>
      </c>
      <c r="AD254" s="194">
        <f t="shared" si="344"/>
        <v>0</v>
      </c>
      <c r="AE254" s="538">
        <f t="shared" si="271"/>
        <v>0</v>
      </c>
      <c r="AF254" s="444">
        <f t="shared" si="344"/>
        <v>0</v>
      </c>
      <c r="AG254" s="193">
        <f t="shared" si="344"/>
        <v>0</v>
      </c>
      <c r="AH254" s="194">
        <f t="shared" si="344"/>
        <v>0</v>
      </c>
      <c r="AI254" s="492">
        <f t="shared" si="344"/>
        <v>0</v>
      </c>
      <c r="AJ254" s="192">
        <f t="shared" si="344"/>
        <v>0</v>
      </c>
      <c r="AK254" s="195">
        <f t="shared" si="344"/>
        <v>0</v>
      </c>
      <c r="AL254" s="56"/>
      <c r="AM254" s="17"/>
    </row>
    <row r="255" spans="1:39" hidden="1">
      <c r="B255" s="55"/>
      <c r="C255" s="2"/>
      <c r="D255" s="235"/>
      <c r="E255" s="238" t="s">
        <v>391</v>
      </c>
      <c r="F255" s="79"/>
      <c r="G255" s="79"/>
      <c r="H255" s="79"/>
      <c r="I255" s="79"/>
      <c r="J255" s="75"/>
      <c r="K255" s="42"/>
      <c r="L255" s="42"/>
      <c r="M255" s="42"/>
      <c r="N255" s="1"/>
      <c r="O255" s="81"/>
      <c r="P255" s="81"/>
      <c r="Q255" s="81"/>
      <c r="R255" s="81"/>
      <c r="S255" s="81"/>
      <c r="T255" s="81"/>
      <c r="U255" s="81"/>
      <c r="V255" s="81"/>
      <c r="W255" s="81"/>
      <c r="X255" s="76"/>
      <c r="Y255" s="75"/>
      <c r="Z255" s="1"/>
      <c r="AA255" s="1"/>
      <c r="AB255" s="1"/>
      <c r="AC255" s="1"/>
      <c r="AD255" s="81"/>
      <c r="AE255" s="541">
        <f t="shared" si="271"/>
        <v>0</v>
      </c>
      <c r="AF255" s="447"/>
      <c r="AG255" s="1"/>
      <c r="AH255" s="81"/>
      <c r="AI255" s="490"/>
      <c r="AJ255" s="42"/>
      <c r="AK255" s="44"/>
      <c r="AL255" s="56"/>
    </row>
    <row r="256" spans="1:39" hidden="1">
      <c r="B256" s="55"/>
      <c r="C256" s="2"/>
      <c r="D256" s="235"/>
      <c r="E256" s="238" t="s">
        <v>392</v>
      </c>
      <c r="F256" s="79"/>
      <c r="G256" s="79"/>
      <c r="H256" s="79"/>
      <c r="I256" s="79"/>
      <c r="J256" s="75"/>
      <c r="K256" s="42"/>
      <c r="L256" s="42"/>
      <c r="M256" s="42"/>
      <c r="N256" s="1"/>
      <c r="O256" s="81"/>
      <c r="P256" s="81"/>
      <c r="Q256" s="81"/>
      <c r="R256" s="81"/>
      <c r="S256" s="81"/>
      <c r="T256" s="81"/>
      <c r="U256" s="81"/>
      <c r="V256" s="81"/>
      <c r="W256" s="81"/>
      <c r="X256" s="76"/>
      <c r="Y256" s="75"/>
      <c r="Z256" s="1"/>
      <c r="AA256" s="1"/>
      <c r="AB256" s="1"/>
      <c r="AC256" s="1"/>
      <c r="AD256" s="81"/>
      <c r="AE256" s="541">
        <f t="shared" si="271"/>
        <v>0</v>
      </c>
      <c r="AF256" s="447"/>
      <c r="AG256" s="1"/>
      <c r="AH256" s="81"/>
      <c r="AI256" s="490"/>
      <c r="AJ256" s="42"/>
      <c r="AK256" s="44"/>
      <c r="AL256" s="56"/>
    </row>
    <row r="257" spans="1:39" hidden="1">
      <c r="B257" s="55"/>
      <c r="C257" s="2"/>
      <c r="D257" s="235"/>
      <c r="E257" s="238" t="s">
        <v>442</v>
      </c>
      <c r="F257" s="79"/>
      <c r="G257" s="79"/>
      <c r="H257" s="79"/>
      <c r="I257" s="79"/>
      <c r="J257" s="75"/>
      <c r="K257" s="42"/>
      <c r="L257" s="42"/>
      <c r="M257" s="42"/>
      <c r="N257" s="1"/>
      <c r="O257" s="81"/>
      <c r="P257" s="81"/>
      <c r="Q257" s="81"/>
      <c r="R257" s="81"/>
      <c r="S257" s="81"/>
      <c r="T257" s="81"/>
      <c r="U257" s="81"/>
      <c r="V257" s="81"/>
      <c r="W257" s="81"/>
      <c r="X257" s="76"/>
      <c r="Y257" s="75"/>
      <c r="Z257" s="1"/>
      <c r="AA257" s="1"/>
      <c r="AB257" s="1"/>
      <c r="AC257" s="1"/>
      <c r="AD257" s="81"/>
      <c r="AE257" s="541">
        <f t="shared" si="271"/>
        <v>0</v>
      </c>
      <c r="AF257" s="447"/>
      <c r="AG257" s="1"/>
      <c r="AH257" s="81"/>
      <c r="AI257" s="490"/>
      <c r="AJ257" s="42"/>
      <c r="AK257" s="44"/>
      <c r="AL257" s="56"/>
    </row>
    <row r="258" spans="1:39" s="209" customFormat="1" hidden="1">
      <c r="A258" s="127" t="s">
        <v>97</v>
      </c>
      <c r="B258" s="189" t="s">
        <v>773</v>
      </c>
      <c r="C258" s="202"/>
      <c r="D258" s="260" t="s">
        <v>98</v>
      </c>
      <c r="E258" s="261"/>
      <c r="F258" s="201"/>
      <c r="G258" s="201"/>
      <c r="H258" s="201"/>
      <c r="I258" s="201"/>
      <c r="J258" s="199"/>
      <c r="K258" s="192"/>
      <c r="L258" s="192"/>
      <c r="M258" s="192"/>
      <c r="N258" s="193"/>
      <c r="O258" s="194"/>
      <c r="P258" s="194"/>
      <c r="Q258" s="194"/>
      <c r="R258" s="194"/>
      <c r="S258" s="194"/>
      <c r="T258" s="194"/>
      <c r="U258" s="194"/>
      <c r="V258" s="194"/>
      <c r="W258" s="194"/>
      <c r="X258" s="200"/>
      <c r="Y258" s="199"/>
      <c r="Z258" s="193"/>
      <c r="AA258" s="193"/>
      <c r="AB258" s="193"/>
      <c r="AC258" s="193"/>
      <c r="AD258" s="194"/>
      <c r="AE258" s="538">
        <f t="shared" si="271"/>
        <v>0</v>
      </c>
      <c r="AF258" s="444"/>
      <c r="AG258" s="193"/>
      <c r="AH258" s="194"/>
      <c r="AI258" s="492"/>
      <c r="AJ258" s="192"/>
      <c r="AK258" s="195"/>
      <c r="AL258" s="56"/>
      <c r="AM258" s="17"/>
    </row>
    <row r="259" spans="1:39" s="209" customFormat="1" hidden="1">
      <c r="A259" s="127" t="s">
        <v>99</v>
      </c>
      <c r="B259" s="189" t="s">
        <v>774</v>
      </c>
      <c r="C259" s="202"/>
      <c r="D259" s="260" t="s">
        <v>100</v>
      </c>
      <c r="E259" s="261"/>
      <c r="F259" s="201"/>
      <c r="G259" s="201"/>
      <c r="H259" s="201"/>
      <c r="I259" s="201"/>
      <c r="J259" s="199"/>
      <c r="K259" s="192"/>
      <c r="L259" s="192"/>
      <c r="M259" s="192"/>
      <c r="N259" s="193"/>
      <c r="O259" s="194"/>
      <c r="P259" s="194"/>
      <c r="Q259" s="194"/>
      <c r="R259" s="194"/>
      <c r="S259" s="194"/>
      <c r="T259" s="194"/>
      <c r="U259" s="194"/>
      <c r="V259" s="194"/>
      <c r="W259" s="194"/>
      <c r="X259" s="200"/>
      <c r="Y259" s="199"/>
      <c r="Z259" s="193"/>
      <c r="AA259" s="193"/>
      <c r="AB259" s="193"/>
      <c r="AC259" s="193"/>
      <c r="AD259" s="194"/>
      <c r="AE259" s="538">
        <f t="shared" si="271"/>
        <v>0</v>
      </c>
      <c r="AF259" s="444"/>
      <c r="AG259" s="193"/>
      <c r="AH259" s="194"/>
      <c r="AI259" s="492"/>
      <c r="AJ259" s="192"/>
      <c r="AK259" s="195"/>
      <c r="AL259" s="56"/>
      <c r="AM259" s="17"/>
    </row>
    <row r="260" spans="1:39" s="209" customFormat="1" hidden="1">
      <c r="A260" s="127" t="s">
        <v>101</v>
      </c>
      <c r="B260" s="189" t="s">
        <v>775</v>
      </c>
      <c r="C260" s="202"/>
      <c r="D260" s="260" t="s">
        <v>102</v>
      </c>
      <c r="E260" s="261"/>
      <c r="F260" s="201"/>
      <c r="G260" s="201"/>
      <c r="H260" s="201"/>
      <c r="I260" s="201"/>
      <c r="J260" s="199"/>
      <c r="K260" s="192"/>
      <c r="L260" s="192"/>
      <c r="M260" s="192"/>
      <c r="N260" s="193"/>
      <c r="O260" s="194"/>
      <c r="P260" s="194"/>
      <c r="Q260" s="194"/>
      <c r="R260" s="194"/>
      <c r="S260" s="194"/>
      <c r="T260" s="194"/>
      <c r="U260" s="194"/>
      <c r="V260" s="194"/>
      <c r="W260" s="194"/>
      <c r="X260" s="200"/>
      <c r="Y260" s="199"/>
      <c r="Z260" s="193"/>
      <c r="AA260" s="193"/>
      <c r="AB260" s="193"/>
      <c r="AC260" s="193"/>
      <c r="AD260" s="194"/>
      <c r="AE260" s="538">
        <f t="shared" si="271"/>
        <v>0</v>
      </c>
      <c r="AF260" s="444"/>
      <c r="AG260" s="193"/>
      <c r="AH260" s="194"/>
      <c r="AI260" s="492"/>
      <c r="AJ260" s="192"/>
      <c r="AK260" s="195"/>
      <c r="AL260" s="56"/>
      <c r="AM260" s="17"/>
    </row>
    <row r="261" spans="1:39" s="18" customFormat="1">
      <c r="A261" s="127"/>
      <c r="B261" s="53" t="s">
        <v>776</v>
      </c>
      <c r="C261" s="789" t="s">
        <v>103</v>
      </c>
      <c r="D261" s="790"/>
      <c r="E261" s="790"/>
      <c r="F261" s="80">
        <f t="shared" ref="F261:I261" si="345">F262+F263</f>
        <v>53070454</v>
      </c>
      <c r="G261" s="80">
        <f t="shared" ref="G261:H261" si="346">G262+G263</f>
        <v>49360482</v>
      </c>
      <c r="H261" s="80">
        <f t="shared" si="346"/>
        <v>49360482</v>
      </c>
      <c r="I261" s="80">
        <f t="shared" si="345"/>
        <v>49360482</v>
      </c>
      <c r="J261" s="77">
        <f t="shared" ref="J261:X261" si="347">J262+J263</f>
        <v>0</v>
      </c>
      <c r="K261" s="43">
        <f t="shared" si="347"/>
        <v>0</v>
      </c>
      <c r="L261" s="43">
        <f t="shared" si="347"/>
        <v>0</v>
      </c>
      <c r="M261" s="43">
        <f t="shared" si="347"/>
        <v>0</v>
      </c>
      <c r="N261" s="13">
        <f t="shared" si="347"/>
        <v>49360482</v>
      </c>
      <c r="O261" s="82">
        <f t="shared" ref="O261:U261" si="348">O262+O263</f>
        <v>0</v>
      </c>
      <c r="P261" s="82">
        <f t="shared" ref="P261:Q261" si="349">P262+P263</f>
        <v>0</v>
      </c>
      <c r="Q261" s="82">
        <f t="shared" si="349"/>
        <v>0</v>
      </c>
      <c r="R261" s="82">
        <f t="shared" si="348"/>
        <v>0</v>
      </c>
      <c r="S261" s="82">
        <f t="shared" ref="S261:T261" si="350">S262+S263</f>
        <v>0</v>
      </c>
      <c r="T261" s="82">
        <f t="shared" si="350"/>
        <v>0</v>
      </c>
      <c r="U261" s="82">
        <f t="shared" si="348"/>
        <v>0</v>
      </c>
      <c r="V261" s="82">
        <f t="shared" ref="V261:W261" si="351">V262+V263</f>
        <v>0</v>
      </c>
      <c r="W261" s="82">
        <f t="shared" si="351"/>
        <v>0</v>
      </c>
      <c r="X261" s="78">
        <f t="shared" si="347"/>
        <v>0</v>
      </c>
      <c r="Y261" s="77">
        <f>Y262+Y263</f>
        <v>0</v>
      </c>
      <c r="Z261" s="13">
        <f t="shared" ref="Z261:AK261" si="352">Z262+Z263</f>
        <v>0</v>
      </c>
      <c r="AA261" s="13">
        <f t="shared" si="352"/>
        <v>0</v>
      </c>
      <c r="AB261" s="13">
        <f t="shared" si="352"/>
        <v>0</v>
      </c>
      <c r="AC261" s="13">
        <f t="shared" si="352"/>
        <v>49360482</v>
      </c>
      <c r="AD261" s="82">
        <f t="shared" si="352"/>
        <v>0</v>
      </c>
      <c r="AE261" s="540">
        <f t="shared" si="271"/>
        <v>49360482</v>
      </c>
      <c r="AF261" s="446">
        <f t="shared" si="352"/>
        <v>0</v>
      </c>
      <c r="AG261" s="13">
        <f t="shared" si="352"/>
        <v>0</v>
      </c>
      <c r="AH261" s="82">
        <f t="shared" si="352"/>
        <v>0</v>
      </c>
      <c r="AI261" s="488">
        <f t="shared" si="352"/>
        <v>0</v>
      </c>
      <c r="AJ261" s="43">
        <f t="shared" si="352"/>
        <v>0</v>
      </c>
      <c r="AK261" s="45">
        <f t="shared" si="352"/>
        <v>0</v>
      </c>
      <c r="AL261" s="56"/>
      <c r="AM261" s="17"/>
    </row>
    <row r="262" spans="1:39" s="209" customFormat="1" ht="15.75" thickBot="1">
      <c r="A262" s="127" t="s">
        <v>104</v>
      </c>
      <c r="B262" s="189" t="s">
        <v>777</v>
      </c>
      <c r="C262" s="202"/>
      <c r="D262" s="780" t="s">
        <v>767</v>
      </c>
      <c r="E262" s="780"/>
      <c r="F262" s="201">
        <v>53070454</v>
      </c>
      <c r="G262" s="201">
        <v>49360482</v>
      </c>
      <c r="H262" s="201">
        <v>49360482</v>
      </c>
      <c r="I262" s="201">
        <f>SUM(AE262:AK262)</f>
        <v>49360482</v>
      </c>
      <c r="J262" s="199"/>
      <c r="K262" s="192"/>
      <c r="L262" s="192"/>
      <c r="M262" s="192"/>
      <c r="N262" s="193">
        <f>I262</f>
        <v>49360482</v>
      </c>
      <c r="O262" s="194"/>
      <c r="P262" s="194"/>
      <c r="Q262" s="194"/>
      <c r="R262" s="194"/>
      <c r="S262" s="194"/>
      <c r="T262" s="194"/>
      <c r="U262" s="194"/>
      <c r="V262" s="194"/>
      <c r="W262" s="194"/>
      <c r="X262" s="200"/>
      <c r="Y262" s="199"/>
      <c r="Z262" s="193"/>
      <c r="AA262" s="193"/>
      <c r="AB262" s="193"/>
      <c r="AC262" s="193">
        <v>49360482</v>
      </c>
      <c r="AD262" s="194"/>
      <c r="AE262" s="538">
        <f t="shared" si="271"/>
        <v>49360482</v>
      </c>
      <c r="AF262" s="444"/>
      <c r="AG262" s="193"/>
      <c r="AH262" s="194"/>
      <c r="AI262" s="492"/>
      <c r="AJ262" s="192"/>
      <c r="AK262" s="195"/>
      <c r="AL262" s="56"/>
      <c r="AM262" s="17"/>
    </row>
    <row r="263" spans="1:39" s="209" customFormat="1" ht="15.75" hidden="1" thickBot="1">
      <c r="A263" s="127" t="s">
        <v>105</v>
      </c>
      <c r="B263" s="189" t="s">
        <v>778</v>
      </c>
      <c r="C263" s="202"/>
      <c r="D263" s="780" t="s">
        <v>779</v>
      </c>
      <c r="E263" s="780"/>
      <c r="F263" s="201">
        <f t="shared" ref="F263:F279" si="353">SUM(X263:AJ263)</f>
        <v>0</v>
      </c>
      <c r="G263" s="201">
        <f t="shared" ref="G263:H279" si="354">SUM(X263:AJ263)</f>
        <v>0</v>
      </c>
      <c r="H263" s="201">
        <f t="shared" si="354"/>
        <v>0</v>
      </c>
      <c r="I263" s="201">
        <f t="shared" ref="I263:I279" si="355">SUM(Y263:AK263)</f>
        <v>0</v>
      </c>
      <c r="J263" s="199"/>
      <c r="K263" s="192"/>
      <c r="L263" s="192"/>
      <c r="M263" s="192"/>
      <c r="N263" s="193"/>
      <c r="O263" s="194"/>
      <c r="P263" s="194"/>
      <c r="Q263" s="194"/>
      <c r="R263" s="194"/>
      <c r="S263" s="194"/>
      <c r="T263" s="194"/>
      <c r="U263" s="194"/>
      <c r="V263" s="194"/>
      <c r="W263" s="194"/>
      <c r="X263" s="200"/>
      <c r="Y263" s="199"/>
      <c r="Z263" s="193"/>
      <c r="AA263" s="193"/>
      <c r="AB263" s="193"/>
      <c r="AC263" s="193"/>
      <c r="AD263" s="194"/>
      <c r="AE263" s="538">
        <f t="shared" si="271"/>
        <v>0</v>
      </c>
      <c r="AF263" s="444"/>
      <c r="AG263" s="193"/>
      <c r="AH263" s="194"/>
      <c r="AI263" s="492"/>
      <c r="AJ263" s="192"/>
      <c r="AK263" s="195"/>
      <c r="AL263" s="239"/>
      <c r="AM263" s="17"/>
    </row>
    <row r="264" spans="1:39" s="41" customFormat="1" ht="15.75" hidden="1" thickBot="1">
      <c r="A264" s="127" t="s">
        <v>106</v>
      </c>
      <c r="B264" s="53" t="s">
        <v>780</v>
      </c>
      <c r="C264" s="789" t="s">
        <v>390</v>
      </c>
      <c r="D264" s="790"/>
      <c r="E264" s="790"/>
      <c r="F264" s="80">
        <f t="shared" si="353"/>
        <v>0</v>
      </c>
      <c r="G264" s="80">
        <f t="shared" si="354"/>
        <v>0</v>
      </c>
      <c r="H264" s="80">
        <f t="shared" si="354"/>
        <v>0</v>
      </c>
      <c r="I264" s="80">
        <f t="shared" si="355"/>
        <v>0</v>
      </c>
      <c r="J264" s="77"/>
      <c r="K264" s="43"/>
      <c r="L264" s="43"/>
      <c r="M264" s="43"/>
      <c r="N264" s="13"/>
      <c r="O264" s="82"/>
      <c r="P264" s="82"/>
      <c r="Q264" s="82"/>
      <c r="R264" s="82"/>
      <c r="S264" s="82"/>
      <c r="T264" s="82"/>
      <c r="U264" s="82"/>
      <c r="V264" s="82"/>
      <c r="W264" s="82"/>
      <c r="X264" s="78"/>
      <c r="Y264" s="77"/>
      <c r="Z264" s="13"/>
      <c r="AA264" s="13"/>
      <c r="AB264" s="13"/>
      <c r="AC264" s="13"/>
      <c r="AD264" s="82"/>
      <c r="AE264" s="540">
        <f t="shared" ref="AE264:AE280" si="356">SUM(Y264:AD264)</f>
        <v>0</v>
      </c>
      <c r="AF264" s="446"/>
      <c r="AG264" s="13"/>
      <c r="AH264" s="82"/>
      <c r="AI264" s="488"/>
      <c r="AJ264" s="43"/>
      <c r="AK264" s="45"/>
      <c r="AL264" s="54"/>
      <c r="AM264" s="17"/>
    </row>
    <row r="265" spans="1:39" s="41" customFormat="1" ht="15.75" hidden="1" thickBot="1">
      <c r="A265" s="127" t="s">
        <v>937</v>
      </c>
      <c r="B265" s="53" t="s">
        <v>938</v>
      </c>
      <c r="C265" s="789" t="s">
        <v>939</v>
      </c>
      <c r="D265" s="790"/>
      <c r="E265" s="790"/>
      <c r="F265" s="80">
        <f t="shared" si="353"/>
        <v>0</v>
      </c>
      <c r="G265" s="80">
        <f t="shared" si="354"/>
        <v>0</v>
      </c>
      <c r="H265" s="80">
        <f t="shared" si="354"/>
        <v>0</v>
      </c>
      <c r="I265" s="80">
        <f t="shared" si="355"/>
        <v>0</v>
      </c>
      <c r="J265" s="77"/>
      <c r="K265" s="43"/>
      <c r="L265" s="43"/>
      <c r="M265" s="43"/>
      <c r="N265" s="13"/>
      <c r="O265" s="82"/>
      <c r="P265" s="82"/>
      <c r="Q265" s="82"/>
      <c r="R265" s="82"/>
      <c r="S265" s="82"/>
      <c r="T265" s="82"/>
      <c r="U265" s="82"/>
      <c r="V265" s="82"/>
      <c r="W265" s="82"/>
      <c r="X265" s="78"/>
      <c r="Y265" s="77"/>
      <c r="Z265" s="13"/>
      <c r="AA265" s="13"/>
      <c r="AB265" s="13"/>
      <c r="AC265" s="13"/>
      <c r="AD265" s="82"/>
      <c r="AE265" s="540">
        <f t="shared" si="356"/>
        <v>0</v>
      </c>
      <c r="AF265" s="446"/>
      <c r="AG265" s="13"/>
      <c r="AH265" s="82"/>
      <c r="AI265" s="488"/>
      <c r="AJ265" s="43"/>
      <c r="AK265" s="45"/>
      <c r="AL265" s="54"/>
      <c r="AM265" s="17"/>
    </row>
    <row r="266" spans="1:39" s="41" customFormat="1" ht="15.75" hidden="1" thickBot="1">
      <c r="A266" s="127" t="s">
        <v>107</v>
      </c>
      <c r="B266" s="53" t="s">
        <v>781</v>
      </c>
      <c r="C266" s="789" t="s">
        <v>940</v>
      </c>
      <c r="D266" s="790"/>
      <c r="E266" s="790"/>
      <c r="F266" s="80">
        <f t="shared" si="353"/>
        <v>0</v>
      </c>
      <c r="G266" s="80">
        <f t="shared" si="354"/>
        <v>0</v>
      </c>
      <c r="H266" s="80">
        <f t="shared" si="354"/>
        <v>0</v>
      </c>
      <c r="I266" s="80">
        <f t="shared" si="355"/>
        <v>0</v>
      </c>
      <c r="J266" s="77"/>
      <c r="K266" s="43"/>
      <c r="L266" s="43"/>
      <c r="M266" s="43"/>
      <c r="N266" s="13"/>
      <c r="O266" s="82"/>
      <c r="P266" s="82"/>
      <c r="Q266" s="82"/>
      <c r="R266" s="82"/>
      <c r="S266" s="82"/>
      <c r="T266" s="82"/>
      <c r="U266" s="82"/>
      <c r="V266" s="82"/>
      <c r="W266" s="82"/>
      <c r="X266" s="78"/>
      <c r="Y266" s="77"/>
      <c r="Z266" s="13"/>
      <c r="AA266" s="13"/>
      <c r="AB266" s="13"/>
      <c r="AC266" s="13"/>
      <c r="AD266" s="82"/>
      <c r="AE266" s="540">
        <f t="shared" si="356"/>
        <v>0</v>
      </c>
      <c r="AF266" s="446"/>
      <c r="AG266" s="13"/>
      <c r="AH266" s="82"/>
      <c r="AI266" s="488"/>
      <c r="AJ266" s="43"/>
      <c r="AK266" s="45"/>
      <c r="AL266" s="54"/>
      <c r="AM266" s="17"/>
    </row>
    <row r="267" spans="1:39" s="41" customFormat="1" ht="15.75" hidden="1" thickBot="1">
      <c r="A267" s="127" t="s">
        <v>108</v>
      </c>
      <c r="B267" s="53" t="s">
        <v>782</v>
      </c>
      <c r="C267" s="789" t="s">
        <v>389</v>
      </c>
      <c r="D267" s="790"/>
      <c r="E267" s="790"/>
      <c r="F267" s="80">
        <f t="shared" si="353"/>
        <v>0</v>
      </c>
      <c r="G267" s="80">
        <f t="shared" si="354"/>
        <v>0</v>
      </c>
      <c r="H267" s="80">
        <f t="shared" si="354"/>
        <v>0</v>
      </c>
      <c r="I267" s="80">
        <f t="shared" si="355"/>
        <v>0</v>
      </c>
      <c r="J267" s="77"/>
      <c r="K267" s="43"/>
      <c r="L267" s="43"/>
      <c r="M267" s="43"/>
      <c r="N267" s="13"/>
      <c r="O267" s="82"/>
      <c r="P267" s="82"/>
      <c r="Q267" s="82"/>
      <c r="R267" s="82"/>
      <c r="S267" s="82"/>
      <c r="T267" s="82"/>
      <c r="U267" s="82"/>
      <c r="V267" s="82"/>
      <c r="W267" s="82"/>
      <c r="X267" s="78"/>
      <c r="Y267" s="77"/>
      <c r="Z267" s="13"/>
      <c r="AA267" s="13"/>
      <c r="AB267" s="13"/>
      <c r="AC267" s="13"/>
      <c r="AD267" s="82"/>
      <c r="AE267" s="540">
        <f t="shared" si="356"/>
        <v>0</v>
      </c>
      <c r="AF267" s="446"/>
      <c r="AG267" s="13"/>
      <c r="AH267" s="82"/>
      <c r="AI267" s="488"/>
      <c r="AJ267" s="43"/>
      <c r="AK267" s="45"/>
      <c r="AL267" s="54"/>
      <c r="AM267" s="17"/>
    </row>
    <row r="268" spans="1:39" s="41" customFormat="1" ht="15.75" hidden="1" thickBot="1">
      <c r="A268" s="127" t="s">
        <v>941</v>
      </c>
      <c r="B268" s="53" t="s">
        <v>942</v>
      </c>
      <c r="C268" s="789" t="s">
        <v>944</v>
      </c>
      <c r="D268" s="790"/>
      <c r="E268" s="790"/>
      <c r="F268" s="80">
        <f t="shared" si="353"/>
        <v>0</v>
      </c>
      <c r="G268" s="80">
        <f t="shared" si="354"/>
        <v>0</v>
      </c>
      <c r="H268" s="80">
        <f t="shared" si="354"/>
        <v>0</v>
      </c>
      <c r="I268" s="80">
        <f t="shared" si="355"/>
        <v>0</v>
      </c>
      <c r="J268" s="77"/>
      <c r="K268" s="43"/>
      <c r="L268" s="43"/>
      <c r="M268" s="43"/>
      <c r="N268" s="13"/>
      <c r="O268" s="82"/>
      <c r="P268" s="82"/>
      <c r="Q268" s="82"/>
      <c r="R268" s="82"/>
      <c r="S268" s="82"/>
      <c r="T268" s="82"/>
      <c r="U268" s="82"/>
      <c r="V268" s="82"/>
      <c r="W268" s="82"/>
      <c r="X268" s="78"/>
      <c r="Y268" s="77"/>
      <c r="Z268" s="13"/>
      <c r="AA268" s="13"/>
      <c r="AB268" s="13"/>
      <c r="AC268" s="13"/>
      <c r="AD268" s="82"/>
      <c r="AE268" s="540">
        <f t="shared" si="356"/>
        <v>0</v>
      </c>
      <c r="AF268" s="446"/>
      <c r="AG268" s="13"/>
      <c r="AH268" s="82"/>
      <c r="AI268" s="488"/>
      <c r="AJ268" s="43"/>
      <c r="AK268" s="45"/>
      <c r="AL268" s="54"/>
      <c r="AM268" s="17"/>
    </row>
    <row r="269" spans="1:39" s="41" customFormat="1" ht="15.75" hidden="1" thickBot="1">
      <c r="A269" s="127"/>
      <c r="B269" s="53" t="s">
        <v>943</v>
      </c>
      <c r="C269" s="789" t="s">
        <v>945</v>
      </c>
      <c r="D269" s="790"/>
      <c r="E269" s="790"/>
      <c r="F269" s="80">
        <f t="shared" si="353"/>
        <v>0</v>
      </c>
      <c r="G269" s="80">
        <f t="shared" si="354"/>
        <v>0</v>
      </c>
      <c r="H269" s="80">
        <f t="shared" si="354"/>
        <v>0</v>
      </c>
      <c r="I269" s="80">
        <f t="shared" si="355"/>
        <v>0</v>
      </c>
      <c r="J269" s="77">
        <f t="shared" ref="J269:X269" si="357">J270+J271</f>
        <v>0</v>
      </c>
      <c r="K269" s="43">
        <f t="shared" si="357"/>
        <v>0</v>
      </c>
      <c r="L269" s="43">
        <f t="shared" si="357"/>
        <v>0</v>
      </c>
      <c r="M269" s="43">
        <f t="shared" si="357"/>
        <v>0</v>
      </c>
      <c r="N269" s="13">
        <f t="shared" si="357"/>
        <v>0</v>
      </c>
      <c r="O269" s="82">
        <f t="shared" ref="O269:U269" si="358">O270+O271</f>
        <v>0</v>
      </c>
      <c r="P269" s="82">
        <f t="shared" ref="P269:Q269" si="359">P270+P271</f>
        <v>0</v>
      </c>
      <c r="Q269" s="82">
        <f t="shared" si="359"/>
        <v>0</v>
      </c>
      <c r="R269" s="82">
        <f t="shared" si="358"/>
        <v>0</v>
      </c>
      <c r="S269" s="82">
        <f t="shared" ref="S269:T269" si="360">S270+S271</f>
        <v>0</v>
      </c>
      <c r="T269" s="82">
        <f t="shared" si="360"/>
        <v>0</v>
      </c>
      <c r="U269" s="82">
        <f t="shared" si="358"/>
        <v>0</v>
      </c>
      <c r="V269" s="82">
        <f t="shared" ref="V269:W269" si="361">V270+V271</f>
        <v>0</v>
      </c>
      <c r="W269" s="82">
        <f t="shared" si="361"/>
        <v>0</v>
      </c>
      <c r="X269" s="78">
        <f t="shared" si="357"/>
        <v>0</v>
      </c>
      <c r="Y269" s="77">
        <f>Y270+Y271</f>
        <v>0</v>
      </c>
      <c r="Z269" s="13">
        <f t="shared" ref="Z269:AK269" si="362">Z270+Z271</f>
        <v>0</v>
      </c>
      <c r="AA269" s="13">
        <f t="shared" si="362"/>
        <v>0</v>
      </c>
      <c r="AB269" s="13">
        <f t="shared" si="362"/>
        <v>0</v>
      </c>
      <c r="AC269" s="13">
        <f t="shared" si="362"/>
        <v>0</v>
      </c>
      <c r="AD269" s="82">
        <f t="shared" si="362"/>
        <v>0</v>
      </c>
      <c r="AE269" s="540">
        <f t="shared" si="356"/>
        <v>0</v>
      </c>
      <c r="AF269" s="446">
        <f t="shared" si="362"/>
        <v>0</v>
      </c>
      <c r="AG269" s="13">
        <f t="shared" si="362"/>
        <v>0</v>
      </c>
      <c r="AH269" s="82">
        <f t="shared" si="362"/>
        <v>0</v>
      </c>
      <c r="AI269" s="488">
        <f t="shared" si="362"/>
        <v>0</v>
      </c>
      <c r="AJ269" s="43">
        <f t="shared" si="362"/>
        <v>0</v>
      </c>
      <c r="AK269" s="45">
        <f t="shared" si="362"/>
        <v>0</v>
      </c>
      <c r="AL269" s="54"/>
      <c r="AM269" s="17"/>
    </row>
    <row r="270" spans="1:39" s="209" customFormat="1" ht="15.75" hidden="1" thickBot="1">
      <c r="A270" s="127" t="s">
        <v>948</v>
      </c>
      <c r="B270" s="189" t="s">
        <v>950</v>
      </c>
      <c r="C270" s="202"/>
      <c r="D270" s="780" t="s">
        <v>946</v>
      </c>
      <c r="E270" s="780"/>
      <c r="F270" s="201">
        <f t="shared" si="353"/>
        <v>0</v>
      </c>
      <c r="G270" s="201">
        <f t="shared" si="354"/>
        <v>0</v>
      </c>
      <c r="H270" s="201">
        <f t="shared" si="354"/>
        <v>0</v>
      </c>
      <c r="I270" s="201">
        <f t="shared" si="355"/>
        <v>0</v>
      </c>
      <c r="J270" s="199"/>
      <c r="K270" s="192"/>
      <c r="L270" s="192"/>
      <c r="M270" s="192"/>
      <c r="N270" s="193"/>
      <c r="O270" s="194"/>
      <c r="P270" s="194"/>
      <c r="Q270" s="194"/>
      <c r="R270" s="194"/>
      <c r="S270" s="194"/>
      <c r="T270" s="194"/>
      <c r="U270" s="194"/>
      <c r="V270" s="194"/>
      <c r="W270" s="194"/>
      <c r="X270" s="200"/>
      <c r="Y270" s="199"/>
      <c r="Z270" s="193"/>
      <c r="AA270" s="193"/>
      <c r="AB270" s="193"/>
      <c r="AC270" s="193"/>
      <c r="AD270" s="194"/>
      <c r="AE270" s="538">
        <f t="shared" si="356"/>
        <v>0</v>
      </c>
      <c r="AF270" s="444"/>
      <c r="AG270" s="193"/>
      <c r="AH270" s="194"/>
      <c r="AI270" s="492"/>
      <c r="AJ270" s="192"/>
      <c r="AK270" s="195"/>
      <c r="AL270" s="239"/>
      <c r="AM270" s="17"/>
    </row>
    <row r="271" spans="1:39" s="209" customFormat="1" ht="15.75" hidden="1" thickBot="1">
      <c r="A271" s="127" t="s">
        <v>949</v>
      </c>
      <c r="B271" s="189" t="s">
        <v>951</v>
      </c>
      <c r="C271" s="202"/>
      <c r="D271" s="780" t="s">
        <v>947</v>
      </c>
      <c r="E271" s="780"/>
      <c r="F271" s="201">
        <f t="shared" si="353"/>
        <v>0</v>
      </c>
      <c r="G271" s="201">
        <f t="shared" si="354"/>
        <v>0</v>
      </c>
      <c r="H271" s="201">
        <f t="shared" si="354"/>
        <v>0</v>
      </c>
      <c r="I271" s="201">
        <f t="shared" si="355"/>
        <v>0</v>
      </c>
      <c r="J271" s="199"/>
      <c r="K271" s="192"/>
      <c r="L271" s="192"/>
      <c r="M271" s="192"/>
      <c r="N271" s="193"/>
      <c r="O271" s="194"/>
      <c r="P271" s="194"/>
      <c r="Q271" s="194"/>
      <c r="R271" s="194"/>
      <c r="S271" s="194"/>
      <c r="T271" s="194"/>
      <c r="U271" s="194"/>
      <c r="V271" s="194"/>
      <c r="W271" s="194"/>
      <c r="X271" s="200"/>
      <c r="Y271" s="199"/>
      <c r="Z271" s="193"/>
      <c r="AA271" s="193"/>
      <c r="AB271" s="193"/>
      <c r="AC271" s="193"/>
      <c r="AD271" s="194"/>
      <c r="AE271" s="538">
        <f t="shared" si="356"/>
        <v>0</v>
      </c>
      <c r="AF271" s="444"/>
      <c r="AG271" s="193"/>
      <c r="AH271" s="194"/>
      <c r="AI271" s="492"/>
      <c r="AJ271" s="192"/>
      <c r="AK271" s="195"/>
      <c r="AL271" s="239"/>
      <c r="AM271" s="17"/>
    </row>
    <row r="272" spans="1:39" ht="15.75" hidden="1" thickBot="1">
      <c r="B272" s="92" t="s">
        <v>783</v>
      </c>
      <c r="C272" s="736" t="s">
        <v>109</v>
      </c>
      <c r="D272" s="737"/>
      <c r="E272" s="737"/>
      <c r="F272" s="93">
        <f t="shared" si="353"/>
        <v>0</v>
      </c>
      <c r="G272" s="93">
        <f t="shared" si="354"/>
        <v>0</v>
      </c>
      <c r="H272" s="93">
        <f t="shared" si="354"/>
        <v>0</v>
      </c>
      <c r="I272" s="93">
        <f t="shared" si="355"/>
        <v>0</v>
      </c>
      <c r="J272" s="94">
        <f t="shared" ref="J272:X272" si="363">J273+J274+J275+J276+J277</f>
        <v>0</v>
      </c>
      <c r="K272" s="97">
        <f t="shared" si="363"/>
        <v>0</v>
      </c>
      <c r="L272" s="97">
        <f t="shared" si="363"/>
        <v>0</v>
      </c>
      <c r="M272" s="97">
        <f t="shared" si="363"/>
        <v>0</v>
      </c>
      <c r="N272" s="95">
        <f t="shared" si="363"/>
        <v>0</v>
      </c>
      <c r="O272" s="98">
        <f t="shared" ref="O272:U272" si="364">O273+O274+O275+O276+O277</f>
        <v>0</v>
      </c>
      <c r="P272" s="98">
        <f t="shared" ref="P272:Q272" si="365">P273+P274+P275+P276+P277</f>
        <v>0</v>
      </c>
      <c r="Q272" s="98">
        <f t="shared" si="365"/>
        <v>0</v>
      </c>
      <c r="R272" s="98">
        <f t="shared" si="364"/>
        <v>0</v>
      </c>
      <c r="S272" s="98">
        <f t="shared" ref="S272:T272" si="366">S273+S274+S275+S276+S277</f>
        <v>0</v>
      </c>
      <c r="T272" s="98">
        <f t="shared" si="366"/>
        <v>0</v>
      </c>
      <c r="U272" s="98">
        <f t="shared" si="364"/>
        <v>0</v>
      </c>
      <c r="V272" s="98">
        <f t="shared" ref="V272:W272" si="367">V273+V274+V275+V276+V277</f>
        <v>0</v>
      </c>
      <c r="W272" s="98">
        <f t="shared" si="367"/>
        <v>0</v>
      </c>
      <c r="X272" s="96">
        <f t="shared" si="363"/>
        <v>0</v>
      </c>
      <c r="Y272" s="94">
        <f>Y273+Y274+Y275+Y276+Y277</f>
        <v>0</v>
      </c>
      <c r="Z272" s="95">
        <f t="shared" ref="Z272:AK272" si="368">Z273+Z274+Z275+Z276+Z277</f>
        <v>0</v>
      </c>
      <c r="AA272" s="95">
        <f t="shared" si="368"/>
        <v>0</v>
      </c>
      <c r="AB272" s="95">
        <f t="shared" si="368"/>
        <v>0</v>
      </c>
      <c r="AC272" s="95">
        <f t="shared" si="368"/>
        <v>0</v>
      </c>
      <c r="AD272" s="98">
        <f t="shared" si="368"/>
        <v>0</v>
      </c>
      <c r="AE272" s="539">
        <f t="shared" si="356"/>
        <v>0</v>
      </c>
      <c r="AF272" s="445">
        <f t="shared" si="368"/>
        <v>0</v>
      </c>
      <c r="AG272" s="95">
        <f t="shared" si="368"/>
        <v>0</v>
      </c>
      <c r="AH272" s="98">
        <f t="shared" si="368"/>
        <v>0</v>
      </c>
      <c r="AI272" s="489">
        <f t="shared" si="368"/>
        <v>0</v>
      </c>
      <c r="AJ272" s="97">
        <f t="shared" si="368"/>
        <v>0</v>
      </c>
      <c r="AK272" s="99">
        <f t="shared" si="368"/>
        <v>0</v>
      </c>
      <c r="AL272" s="52"/>
    </row>
    <row r="273" spans="1:39" s="41" customFormat="1" ht="15.75" hidden="1" thickBot="1">
      <c r="A273" s="127" t="s">
        <v>110</v>
      </c>
      <c r="B273" s="53" t="s">
        <v>784</v>
      </c>
      <c r="C273" s="789" t="s">
        <v>952</v>
      </c>
      <c r="D273" s="790"/>
      <c r="E273" s="790"/>
      <c r="F273" s="80">
        <f t="shared" si="353"/>
        <v>0</v>
      </c>
      <c r="G273" s="80">
        <f t="shared" si="354"/>
        <v>0</v>
      </c>
      <c r="H273" s="80">
        <f t="shared" si="354"/>
        <v>0</v>
      </c>
      <c r="I273" s="80">
        <f t="shared" si="355"/>
        <v>0</v>
      </c>
      <c r="J273" s="77"/>
      <c r="K273" s="43"/>
      <c r="L273" s="43"/>
      <c r="M273" s="43"/>
      <c r="N273" s="13"/>
      <c r="O273" s="82"/>
      <c r="P273" s="82"/>
      <c r="Q273" s="82"/>
      <c r="R273" s="82"/>
      <c r="S273" s="82"/>
      <c r="T273" s="82"/>
      <c r="U273" s="82"/>
      <c r="V273" s="82"/>
      <c r="W273" s="82"/>
      <c r="X273" s="78"/>
      <c r="Y273" s="77"/>
      <c r="Z273" s="13"/>
      <c r="AA273" s="13"/>
      <c r="AB273" s="13"/>
      <c r="AC273" s="13"/>
      <c r="AD273" s="82"/>
      <c r="AE273" s="540">
        <f t="shared" si="356"/>
        <v>0</v>
      </c>
      <c r="AF273" s="446"/>
      <c r="AG273" s="13"/>
      <c r="AH273" s="82"/>
      <c r="AI273" s="488"/>
      <c r="AJ273" s="43"/>
      <c r="AK273" s="45"/>
      <c r="AL273" s="54"/>
      <c r="AM273" s="17"/>
    </row>
    <row r="274" spans="1:39" s="41" customFormat="1" ht="15.75" hidden="1" thickBot="1">
      <c r="A274" s="127" t="s">
        <v>111</v>
      </c>
      <c r="B274" s="53" t="s">
        <v>785</v>
      </c>
      <c r="C274" s="789" t="s">
        <v>953</v>
      </c>
      <c r="D274" s="790"/>
      <c r="E274" s="790"/>
      <c r="F274" s="80">
        <f t="shared" si="353"/>
        <v>0</v>
      </c>
      <c r="G274" s="80">
        <f t="shared" si="354"/>
        <v>0</v>
      </c>
      <c r="H274" s="80">
        <f t="shared" si="354"/>
        <v>0</v>
      </c>
      <c r="I274" s="80">
        <f t="shared" si="355"/>
        <v>0</v>
      </c>
      <c r="J274" s="77"/>
      <c r="K274" s="43"/>
      <c r="L274" s="43"/>
      <c r="M274" s="43"/>
      <c r="N274" s="13"/>
      <c r="O274" s="82"/>
      <c r="P274" s="82"/>
      <c r="Q274" s="82"/>
      <c r="R274" s="82"/>
      <c r="S274" s="82"/>
      <c r="T274" s="82"/>
      <c r="U274" s="82"/>
      <c r="V274" s="82"/>
      <c r="W274" s="82"/>
      <c r="X274" s="78"/>
      <c r="Y274" s="77"/>
      <c r="Z274" s="13"/>
      <c r="AA274" s="13"/>
      <c r="AB274" s="13"/>
      <c r="AC274" s="13"/>
      <c r="AD274" s="82"/>
      <c r="AE274" s="540">
        <f t="shared" si="356"/>
        <v>0</v>
      </c>
      <c r="AF274" s="446"/>
      <c r="AG274" s="13"/>
      <c r="AH274" s="82"/>
      <c r="AI274" s="488"/>
      <c r="AJ274" s="43"/>
      <c r="AK274" s="45"/>
      <c r="AL274" s="54"/>
      <c r="AM274" s="17"/>
    </row>
    <row r="275" spans="1:39" s="41" customFormat="1" ht="15.75" hidden="1" thickBot="1">
      <c r="A275" s="127" t="s">
        <v>112</v>
      </c>
      <c r="B275" s="53" t="s">
        <v>786</v>
      </c>
      <c r="C275" s="789" t="s">
        <v>388</v>
      </c>
      <c r="D275" s="790"/>
      <c r="E275" s="790"/>
      <c r="F275" s="80">
        <f t="shared" si="353"/>
        <v>0</v>
      </c>
      <c r="G275" s="80">
        <f t="shared" si="354"/>
        <v>0</v>
      </c>
      <c r="H275" s="80">
        <f t="shared" si="354"/>
        <v>0</v>
      </c>
      <c r="I275" s="80">
        <f t="shared" si="355"/>
        <v>0</v>
      </c>
      <c r="J275" s="77"/>
      <c r="K275" s="43"/>
      <c r="L275" s="43"/>
      <c r="M275" s="43"/>
      <c r="N275" s="13"/>
      <c r="O275" s="82"/>
      <c r="P275" s="82"/>
      <c r="Q275" s="82"/>
      <c r="R275" s="82"/>
      <c r="S275" s="82"/>
      <c r="T275" s="82"/>
      <c r="U275" s="82"/>
      <c r="V275" s="82"/>
      <c r="W275" s="82"/>
      <c r="X275" s="78"/>
      <c r="Y275" s="77"/>
      <c r="Z275" s="13"/>
      <c r="AA275" s="13"/>
      <c r="AB275" s="13"/>
      <c r="AC275" s="13"/>
      <c r="AD275" s="82"/>
      <c r="AE275" s="540">
        <f t="shared" si="356"/>
        <v>0</v>
      </c>
      <c r="AF275" s="446"/>
      <c r="AG275" s="13"/>
      <c r="AH275" s="82"/>
      <c r="AI275" s="488"/>
      <c r="AJ275" s="43"/>
      <c r="AK275" s="45"/>
      <c r="AL275" s="54"/>
      <c r="AM275" s="17"/>
    </row>
    <row r="276" spans="1:39" s="41" customFormat="1" ht="25.5" hidden="1" customHeight="1">
      <c r="A276" s="127" t="s">
        <v>113</v>
      </c>
      <c r="B276" s="53" t="s">
        <v>787</v>
      </c>
      <c r="C276" s="791" t="s">
        <v>954</v>
      </c>
      <c r="D276" s="792"/>
      <c r="E276" s="793"/>
      <c r="F276" s="80">
        <f t="shared" si="353"/>
        <v>0</v>
      </c>
      <c r="G276" s="80">
        <f t="shared" si="354"/>
        <v>0</v>
      </c>
      <c r="H276" s="80">
        <f t="shared" si="354"/>
        <v>0</v>
      </c>
      <c r="I276" s="80">
        <f t="shared" si="355"/>
        <v>0</v>
      </c>
      <c r="J276" s="77"/>
      <c r="K276" s="43"/>
      <c r="L276" s="43"/>
      <c r="M276" s="43"/>
      <c r="N276" s="13"/>
      <c r="O276" s="82"/>
      <c r="P276" s="82"/>
      <c r="Q276" s="82"/>
      <c r="R276" s="82"/>
      <c r="S276" s="82"/>
      <c r="T276" s="82"/>
      <c r="U276" s="82"/>
      <c r="V276" s="82"/>
      <c r="W276" s="82"/>
      <c r="X276" s="78"/>
      <c r="Y276" s="77"/>
      <c r="Z276" s="13"/>
      <c r="AA276" s="13"/>
      <c r="AB276" s="13"/>
      <c r="AC276" s="13"/>
      <c r="AD276" s="82"/>
      <c r="AE276" s="540">
        <f t="shared" si="356"/>
        <v>0</v>
      </c>
      <c r="AF276" s="446"/>
      <c r="AG276" s="13"/>
      <c r="AH276" s="82"/>
      <c r="AI276" s="488"/>
      <c r="AJ276" s="43"/>
      <c r="AK276" s="45"/>
      <c r="AL276" s="54"/>
      <c r="AM276" s="17"/>
    </row>
    <row r="277" spans="1:39" s="41" customFormat="1" ht="15.75" hidden="1" thickBot="1">
      <c r="A277" s="127" t="s">
        <v>114</v>
      </c>
      <c r="B277" s="53" t="s">
        <v>788</v>
      </c>
      <c r="C277" s="789" t="s">
        <v>955</v>
      </c>
      <c r="D277" s="790"/>
      <c r="E277" s="790"/>
      <c r="F277" s="80">
        <f t="shared" si="353"/>
        <v>0</v>
      </c>
      <c r="G277" s="80">
        <f t="shared" si="354"/>
        <v>0</v>
      </c>
      <c r="H277" s="80">
        <f t="shared" si="354"/>
        <v>0</v>
      </c>
      <c r="I277" s="80">
        <f t="shared" si="355"/>
        <v>0</v>
      </c>
      <c r="J277" s="77"/>
      <c r="K277" s="43"/>
      <c r="L277" s="43"/>
      <c r="M277" s="43"/>
      <c r="N277" s="13"/>
      <c r="O277" s="82"/>
      <c r="P277" s="82"/>
      <c r="Q277" s="82"/>
      <c r="R277" s="82"/>
      <c r="S277" s="82"/>
      <c r="T277" s="82"/>
      <c r="U277" s="82"/>
      <c r="V277" s="82"/>
      <c r="W277" s="82"/>
      <c r="X277" s="78"/>
      <c r="Y277" s="77"/>
      <c r="Z277" s="13"/>
      <c r="AA277" s="13"/>
      <c r="AB277" s="13"/>
      <c r="AC277" s="13"/>
      <c r="AD277" s="82"/>
      <c r="AE277" s="540">
        <f t="shared" si="356"/>
        <v>0</v>
      </c>
      <c r="AF277" s="446"/>
      <c r="AG277" s="13"/>
      <c r="AH277" s="82"/>
      <c r="AI277" s="488"/>
      <c r="AJ277" s="43"/>
      <c r="AK277" s="45"/>
      <c r="AL277" s="54"/>
      <c r="AM277" s="17"/>
    </row>
    <row r="278" spans="1:39" s="18" customFormat="1" ht="15.75" hidden="1" thickBot="1">
      <c r="A278" s="127" t="s">
        <v>115</v>
      </c>
      <c r="B278" s="126" t="s">
        <v>789</v>
      </c>
      <c r="C278" s="782" t="s">
        <v>116</v>
      </c>
      <c r="D278" s="783"/>
      <c r="E278" s="783"/>
      <c r="F278" s="93">
        <f t="shared" si="353"/>
        <v>0</v>
      </c>
      <c r="G278" s="93">
        <f t="shared" si="354"/>
        <v>0</v>
      </c>
      <c r="H278" s="93">
        <f t="shared" si="354"/>
        <v>0</v>
      </c>
      <c r="I278" s="93">
        <f t="shared" si="355"/>
        <v>0</v>
      </c>
      <c r="J278" s="94"/>
      <c r="K278" s="97"/>
      <c r="L278" s="97"/>
      <c r="M278" s="97"/>
      <c r="N278" s="95"/>
      <c r="O278" s="98"/>
      <c r="P278" s="98"/>
      <c r="Q278" s="98"/>
      <c r="R278" s="98"/>
      <c r="S278" s="98"/>
      <c r="T278" s="98"/>
      <c r="U278" s="98"/>
      <c r="V278" s="98"/>
      <c r="W278" s="98"/>
      <c r="X278" s="96"/>
      <c r="Y278" s="94"/>
      <c r="Z278" s="95"/>
      <c r="AA278" s="95"/>
      <c r="AB278" s="95"/>
      <c r="AC278" s="95"/>
      <c r="AD278" s="98"/>
      <c r="AE278" s="539">
        <f t="shared" si="356"/>
        <v>0</v>
      </c>
      <c r="AF278" s="445"/>
      <c r="AG278" s="95"/>
      <c r="AH278" s="98"/>
      <c r="AI278" s="489"/>
      <c r="AJ278" s="97"/>
      <c r="AK278" s="99"/>
      <c r="AL278" s="52"/>
      <c r="AM278" s="17"/>
    </row>
    <row r="279" spans="1:39" s="18" customFormat="1" ht="15.75" hidden="1" thickBot="1">
      <c r="A279" s="127" t="s">
        <v>956</v>
      </c>
      <c r="B279" s="126" t="s">
        <v>957</v>
      </c>
      <c r="C279" s="782" t="s">
        <v>958</v>
      </c>
      <c r="D279" s="783"/>
      <c r="E279" s="783"/>
      <c r="F279" s="93">
        <f t="shared" si="353"/>
        <v>0</v>
      </c>
      <c r="G279" s="93">
        <f t="shared" si="354"/>
        <v>0</v>
      </c>
      <c r="H279" s="93">
        <f t="shared" si="354"/>
        <v>0</v>
      </c>
      <c r="I279" s="93">
        <f t="shared" si="355"/>
        <v>0</v>
      </c>
      <c r="J279" s="94"/>
      <c r="K279" s="97"/>
      <c r="L279" s="97"/>
      <c r="M279" s="97"/>
      <c r="N279" s="95"/>
      <c r="O279" s="98"/>
      <c r="P279" s="98"/>
      <c r="Q279" s="98"/>
      <c r="R279" s="98"/>
      <c r="S279" s="98"/>
      <c r="T279" s="98"/>
      <c r="U279" s="98"/>
      <c r="V279" s="98"/>
      <c r="W279" s="98"/>
      <c r="X279" s="96"/>
      <c r="Y279" s="94"/>
      <c r="Z279" s="95"/>
      <c r="AA279" s="95"/>
      <c r="AB279" s="95"/>
      <c r="AC279" s="95"/>
      <c r="AD279" s="98"/>
      <c r="AE279" s="539">
        <f t="shared" si="356"/>
        <v>0</v>
      </c>
      <c r="AF279" s="445"/>
      <c r="AG279" s="95"/>
      <c r="AH279" s="98"/>
      <c r="AI279" s="489"/>
      <c r="AJ279" s="97"/>
      <c r="AK279" s="99"/>
      <c r="AL279" s="52"/>
      <c r="AM279" s="17"/>
    </row>
    <row r="280" spans="1:39" s="59" customFormat="1" ht="16.5" thickBot="1">
      <c r="A280" s="128"/>
      <c r="B280" s="787" t="s">
        <v>117</v>
      </c>
      <c r="C280" s="788"/>
      <c r="D280" s="788"/>
      <c r="E280" s="788"/>
      <c r="F280" s="101">
        <f t="shared" ref="F280:AK280" si="369">F5+F63+F99+F134+F185+F195+F221+F247</f>
        <v>277142408.60000002</v>
      </c>
      <c r="G280" s="101">
        <f t="shared" ref="G280:H280" si="370">G5+G63+G99+G134+G185+G195+G221+G247</f>
        <v>286745823.69999999</v>
      </c>
      <c r="H280" s="101">
        <f t="shared" si="370"/>
        <v>296413956</v>
      </c>
      <c r="I280" s="101">
        <f t="shared" si="369"/>
        <v>353342296</v>
      </c>
      <c r="J280" s="102">
        <f t="shared" si="369"/>
        <v>6732146</v>
      </c>
      <c r="K280" s="105">
        <f t="shared" si="369"/>
        <v>12000</v>
      </c>
      <c r="L280" s="105">
        <f t="shared" si="369"/>
        <v>43587588</v>
      </c>
      <c r="M280" s="105">
        <f t="shared" si="369"/>
        <v>173230972</v>
      </c>
      <c r="N280" s="103">
        <f t="shared" si="369"/>
        <v>49360482</v>
      </c>
      <c r="O280" s="106">
        <f t="shared" si="369"/>
        <v>45000</v>
      </c>
      <c r="P280" s="106">
        <f t="shared" si="369"/>
        <v>239692</v>
      </c>
      <c r="Q280" s="106">
        <f t="shared" si="369"/>
        <v>366427</v>
      </c>
      <c r="R280" s="106">
        <f t="shared" si="369"/>
        <v>4546300</v>
      </c>
      <c r="S280" s="106">
        <f t="shared" si="369"/>
        <v>4867720</v>
      </c>
      <c r="T280" s="106">
        <f t="shared" si="369"/>
        <v>8515</v>
      </c>
      <c r="U280" s="106">
        <f t="shared" si="369"/>
        <v>298000</v>
      </c>
      <c r="V280" s="106">
        <f t="shared" ref="V280:W280" si="371">V5+V63+V99+V134+V185+V195+V221+V247</f>
        <v>37159</v>
      </c>
      <c r="W280" s="106">
        <f t="shared" si="371"/>
        <v>84500</v>
      </c>
      <c r="X280" s="104">
        <f t="shared" si="369"/>
        <v>69925795</v>
      </c>
      <c r="Y280" s="102">
        <f t="shared" si="369"/>
        <v>17856834</v>
      </c>
      <c r="Z280" s="103">
        <f t="shared" si="369"/>
        <v>14256004</v>
      </c>
      <c r="AA280" s="103">
        <f t="shared" si="369"/>
        <v>31087734</v>
      </c>
      <c r="AB280" s="103">
        <f t="shared" si="369"/>
        <v>31029450</v>
      </c>
      <c r="AC280" s="103">
        <f t="shared" si="369"/>
        <v>63230018</v>
      </c>
      <c r="AD280" s="106">
        <f t="shared" si="369"/>
        <v>23599208</v>
      </c>
      <c r="AE280" s="605">
        <f t="shared" si="356"/>
        <v>181059248</v>
      </c>
      <c r="AF280" s="483">
        <f t="shared" si="369"/>
        <v>21210912</v>
      </c>
      <c r="AG280" s="103">
        <f t="shared" si="369"/>
        <v>20887455</v>
      </c>
      <c r="AH280" s="106">
        <f t="shared" si="369"/>
        <v>31358928</v>
      </c>
      <c r="AI280" s="493">
        <f t="shared" si="369"/>
        <v>51536748</v>
      </c>
      <c r="AJ280" s="105">
        <f t="shared" si="369"/>
        <v>17806997</v>
      </c>
      <c r="AK280" s="107">
        <f t="shared" si="369"/>
        <v>29482008</v>
      </c>
      <c r="AL280" s="58"/>
      <c r="AM280" s="17"/>
    </row>
    <row r="281" spans="1:39">
      <c r="A281" s="129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5"/>
    </row>
    <row r="282" spans="1:39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5"/>
    </row>
    <row r="283" spans="1:39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5"/>
    </row>
    <row r="284" spans="1:39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5"/>
    </row>
    <row r="285" spans="1:39">
      <c r="A285" s="129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5"/>
    </row>
    <row r="286" spans="1:39">
      <c r="A286" s="129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5"/>
    </row>
    <row r="287" spans="1:39">
      <c r="A287" s="129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5"/>
    </row>
    <row r="288" spans="1:39">
      <c r="A288" s="129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5"/>
    </row>
    <row r="289" spans="1:38">
      <c r="A289" s="129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5"/>
    </row>
    <row r="290" spans="1:38">
      <c r="A290" s="129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5"/>
    </row>
    <row r="291" spans="1:38">
      <c r="A291" s="129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5"/>
    </row>
    <row r="292" spans="1:38">
      <c r="A292" s="129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5"/>
    </row>
    <row r="293" spans="1:38">
      <c r="A293" s="129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5"/>
    </row>
    <row r="294" spans="1:38">
      <c r="A294" s="129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5"/>
    </row>
    <row r="295" spans="1:38">
      <c r="A295" s="129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5"/>
    </row>
    <row r="296" spans="1:38">
      <c r="A296" s="129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38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40"/>
    </row>
    <row r="298" spans="1:38" s="12" customFormat="1">
      <c r="A298" s="130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AL298" s="50"/>
    </row>
    <row r="299" spans="1:38" s="12" customFormat="1">
      <c r="A299" s="130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AL299" s="50"/>
    </row>
    <row r="300" spans="1:38" s="12" customFormat="1">
      <c r="A300" s="130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AL300" s="50"/>
    </row>
    <row r="301" spans="1:38" s="12" customFormat="1">
      <c r="A301" s="130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AL301" s="50"/>
    </row>
    <row r="302" spans="1:38" s="12" customFormat="1">
      <c r="A302" s="130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AL302" s="50"/>
    </row>
    <row r="303" spans="1:38" s="12" customFormat="1">
      <c r="A303" s="130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AL303" s="50"/>
    </row>
    <row r="304" spans="1:38" s="12" customFormat="1">
      <c r="A304" s="130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AL304" s="50"/>
    </row>
    <row r="305" spans="1:38" s="12" customFormat="1">
      <c r="A305" s="130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AL305" s="50"/>
    </row>
    <row r="306" spans="1:38" s="12" customFormat="1">
      <c r="A306" s="130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AL306" s="50"/>
    </row>
    <row r="307" spans="1:38" s="12" customFormat="1">
      <c r="A307" s="130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AL307" s="50"/>
    </row>
    <row r="308" spans="1:38" s="12" customFormat="1">
      <c r="A308" s="130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AL308" s="50"/>
    </row>
    <row r="309" spans="1:38" s="12" customFormat="1">
      <c r="A309" s="130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AL309" s="50"/>
    </row>
    <row r="310" spans="1:38" s="12" customFormat="1">
      <c r="A310" s="130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AL310" s="50"/>
    </row>
    <row r="311" spans="1:38" s="12" customFormat="1">
      <c r="A311" s="130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AL311" s="50"/>
    </row>
    <row r="312" spans="1:38" s="12" customFormat="1">
      <c r="A312" s="130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AL312" s="50"/>
    </row>
    <row r="313" spans="1:38" s="12" customFormat="1">
      <c r="A313" s="130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AL313" s="50"/>
    </row>
    <row r="314" spans="1:38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38">
      <c r="B315" s="30"/>
      <c r="C315" s="26"/>
      <c r="D315" s="26"/>
      <c r="E315" s="24"/>
    </row>
    <row r="316" spans="1:38">
      <c r="B316" s="27"/>
      <c r="C316" s="24"/>
      <c r="D316" s="24"/>
      <c r="E316" s="28"/>
    </row>
    <row r="317" spans="1:38">
      <c r="B317" s="27"/>
      <c r="C317" s="28"/>
      <c r="D317" s="28"/>
      <c r="E317" s="24"/>
    </row>
    <row r="318" spans="1:38">
      <c r="B318" s="27"/>
      <c r="C318" s="24"/>
      <c r="D318" s="24"/>
      <c r="E318" s="28"/>
    </row>
    <row r="319" spans="1:38">
      <c r="B319" s="27"/>
      <c r="C319" s="24"/>
      <c r="D319" s="24"/>
      <c r="E319" s="28"/>
    </row>
    <row r="320" spans="1:38">
      <c r="B320" s="27"/>
      <c r="C320" s="24"/>
      <c r="D320" s="24"/>
      <c r="E320" s="28"/>
    </row>
    <row r="321" spans="1:38">
      <c r="B321" s="27"/>
      <c r="C321" s="24"/>
      <c r="D321" s="24"/>
      <c r="E321" s="28"/>
    </row>
    <row r="322" spans="1:38">
      <c r="B322" s="27"/>
      <c r="C322" s="28"/>
      <c r="D322" s="28"/>
      <c r="E322" s="2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5"/>
    </row>
    <row r="323" spans="1:38">
      <c r="B323" s="27"/>
      <c r="C323" s="24"/>
      <c r="D323" s="24"/>
      <c r="E323" s="28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5"/>
    </row>
    <row r="324" spans="1:38">
      <c r="B324" s="27"/>
      <c r="C324" s="24"/>
      <c r="D324" s="24"/>
      <c r="E324" s="28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5"/>
    </row>
    <row r="325" spans="1:38">
      <c r="B325" s="27"/>
      <c r="C325" s="28"/>
      <c r="D325" s="28"/>
      <c r="E325" s="2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5"/>
    </row>
    <row r="326" spans="1:38">
      <c r="B326" s="27"/>
      <c r="C326" s="28"/>
      <c r="D326" s="28"/>
      <c r="E326" s="2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5"/>
    </row>
    <row r="327" spans="1:38">
      <c r="B327" s="27"/>
      <c r="C327" s="24"/>
      <c r="D327" s="24"/>
      <c r="E327" s="28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5"/>
    </row>
    <row r="328" spans="1:38">
      <c r="B328" s="27"/>
      <c r="C328" s="24"/>
      <c r="D328" s="24"/>
      <c r="E328" s="28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5"/>
    </row>
    <row r="329" spans="1:38">
      <c r="A329" s="129"/>
      <c r="B329" s="27"/>
      <c r="C329" s="24"/>
      <c r="D329" s="24"/>
      <c r="E329" s="28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5"/>
    </row>
    <row r="330" spans="1:38">
      <c r="A330" s="129"/>
      <c r="B330" s="27"/>
      <c r="C330" s="28"/>
      <c r="D330" s="28"/>
      <c r="E330" s="2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5"/>
    </row>
    <row r="331" spans="1:38">
      <c r="A331" s="129"/>
      <c r="B331" s="27"/>
      <c r="C331" s="24"/>
      <c r="D331" s="24"/>
      <c r="E331" s="28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5"/>
    </row>
    <row r="332" spans="1:38">
      <c r="A332" s="129"/>
      <c r="B332" s="27"/>
      <c r="C332" s="24"/>
      <c r="D332" s="24"/>
      <c r="E332" s="28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5"/>
    </row>
    <row r="333" spans="1:38">
      <c r="A333" s="129"/>
      <c r="B333" s="27"/>
      <c r="C333" s="24"/>
      <c r="D333" s="24"/>
      <c r="E333" s="28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5"/>
    </row>
    <row r="334" spans="1:38">
      <c r="A334" s="129"/>
      <c r="B334" s="27"/>
      <c r="C334" s="24"/>
      <c r="D334" s="24"/>
      <c r="E334" s="28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5"/>
    </row>
    <row r="335" spans="1:38">
      <c r="A335" s="129"/>
      <c r="B335" s="27"/>
      <c r="C335" s="24"/>
      <c r="D335" s="24"/>
      <c r="E335" s="28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5"/>
    </row>
    <row r="336" spans="1:38">
      <c r="A336" s="129"/>
      <c r="B336" s="27"/>
      <c r="C336" s="24"/>
      <c r="D336" s="24"/>
      <c r="E336" s="28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5"/>
    </row>
    <row r="337" spans="1:38">
      <c r="A337" s="129"/>
      <c r="B337" s="27"/>
      <c r="C337" s="24"/>
      <c r="D337" s="24"/>
      <c r="E337" s="28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5"/>
    </row>
    <row r="338" spans="1:38">
      <c r="A338" s="129"/>
      <c r="B338" s="27"/>
      <c r="C338" s="24"/>
      <c r="D338" s="24"/>
      <c r="E338" s="28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5"/>
    </row>
    <row r="339" spans="1:38">
      <c r="A339" s="129"/>
      <c r="B339" s="27"/>
      <c r="C339" s="24"/>
      <c r="D339" s="24"/>
      <c r="E339" s="28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5"/>
    </row>
    <row r="340" spans="1:38">
      <c r="A340" s="129"/>
      <c r="B340" s="27"/>
      <c r="C340" s="24"/>
      <c r="D340" s="24"/>
      <c r="E340" s="28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5"/>
    </row>
    <row r="341" spans="1:38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5"/>
    </row>
    <row r="342" spans="1:38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5"/>
    </row>
    <row r="343" spans="1:38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5"/>
    </row>
    <row r="344" spans="1:38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5"/>
    </row>
    <row r="345" spans="1:38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5"/>
    </row>
    <row r="346" spans="1:38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5"/>
    </row>
    <row r="347" spans="1:38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5"/>
    </row>
    <row r="348" spans="1:38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5"/>
    </row>
    <row r="349" spans="1:38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5"/>
    </row>
    <row r="350" spans="1:38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5"/>
    </row>
    <row r="351" spans="1:38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5"/>
    </row>
    <row r="352" spans="1:38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5"/>
    </row>
    <row r="353" spans="1:38">
      <c r="A353" s="129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5"/>
    </row>
    <row r="354" spans="1:38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5"/>
    </row>
    <row r="355" spans="1:38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5"/>
    </row>
    <row r="356" spans="1:38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5"/>
    </row>
    <row r="357" spans="1:38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5"/>
    </row>
    <row r="358" spans="1:38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5"/>
    </row>
    <row r="359" spans="1:38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5"/>
    </row>
    <row r="360" spans="1:38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5"/>
    </row>
    <row r="361" spans="1:38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5"/>
    </row>
    <row r="362" spans="1:38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5"/>
    </row>
    <row r="363" spans="1:38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5"/>
    </row>
    <row r="364" spans="1:38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5"/>
    </row>
    <row r="365" spans="1:38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5"/>
    </row>
    <row r="366" spans="1:38">
      <c r="A366" s="129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5"/>
    </row>
    <row r="367" spans="1:38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5"/>
    </row>
    <row r="368" spans="1:38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5"/>
    </row>
    <row r="369" spans="1:38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5"/>
    </row>
    <row r="370" spans="1:38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5"/>
    </row>
    <row r="371" spans="1:38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5"/>
    </row>
    <row r="372" spans="1:38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5"/>
    </row>
    <row r="373" spans="1:38">
      <c r="A373" s="129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5"/>
    </row>
    <row r="374" spans="1:38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5"/>
    </row>
    <row r="375" spans="1:38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5"/>
    </row>
    <row r="376" spans="1:38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5"/>
    </row>
    <row r="377" spans="1:38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5"/>
    </row>
    <row r="378" spans="1:38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5"/>
    </row>
    <row r="379" spans="1:38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5"/>
    </row>
    <row r="380" spans="1:38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5"/>
    </row>
    <row r="381" spans="1:38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5"/>
    </row>
    <row r="382" spans="1:38">
      <c r="A382" s="129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5"/>
    </row>
    <row r="383" spans="1:38">
      <c r="A383" s="129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5"/>
    </row>
    <row r="384" spans="1:38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5"/>
    </row>
    <row r="385" spans="1:38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5"/>
    </row>
    <row r="386" spans="1:38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5"/>
    </row>
    <row r="387" spans="1:38">
      <c r="A387" s="129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5"/>
    </row>
    <row r="388" spans="1:38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5"/>
    </row>
    <row r="389" spans="1:38">
      <c r="A389" s="129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5"/>
    </row>
    <row r="390" spans="1:38">
      <c r="A390" s="129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5"/>
    </row>
    <row r="391" spans="1:38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5"/>
    </row>
    <row r="392" spans="1:38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5"/>
    </row>
    <row r="393" spans="1:38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5"/>
    </row>
    <row r="394" spans="1:38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5"/>
    </row>
    <row r="395" spans="1:38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5"/>
    </row>
    <row r="396" spans="1:38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5"/>
    </row>
    <row r="397" spans="1:38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5"/>
    </row>
    <row r="398" spans="1:38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5"/>
    </row>
    <row r="399" spans="1:38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5"/>
    </row>
    <row r="400" spans="1:38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5"/>
    </row>
    <row r="401" spans="1:38">
      <c r="A401" s="129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5"/>
    </row>
    <row r="402" spans="1:38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5"/>
    </row>
    <row r="403" spans="1:38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5"/>
    </row>
    <row r="404" spans="1:38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5"/>
    </row>
    <row r="405" spans="1:38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5"/>
    </row>
    <row r="406" spans="1:38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5"/>
    </row>
    <row r="407" spans="1:38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5"/>
    </row>
    <row r="408" spans="1:38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5"/>
    </row>
    <row r="409" spans="1:38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5"/>
    </row>
    <row r="410" spans="1:38">
      <c r="A410" s="129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5"/>
    </row>
    <row r="411" spans="1:38">
      <c r="A411" s="129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5"/>
    </row>
    <row r="412" spans="1:38">
      <c r="A412" s="129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5"/>
    </row>
    <row r="413" spans="1:38">
      <c r="A413" s="129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5"/>
    </row>
    <row r="414" spans="1:38">
      <c r="A414" s="129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5"/>
    </row>
    <row r="415" spans="1:38">
      <c r="A415" s="129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5"/>
    </row>
    <row r="416" spans="1:38">
      <c r="A416" s="129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5"/>
    </row>
    <row r="417" spans="1:38">
      <c r="A417" s="129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5"/>
    </row>
    <row r="418" spans="1:38">
      <c r="A418" s="129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5"/>
    </row>
    <row r="419" spans="1:38">
      <c r="A419" s="129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5"/>
    </row>
    <row r="420" spans="1:38">
      <c r="A420" s="129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5"/>
    </row>
    <row r="421" spans="1:38">
      <c r="A421" s="129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5"/>
    </row>
    <row r="422" spans="1:38">
      <c r="A422" s="129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5"/>
    </row>
    <row r="423" spans="1:38">
      <c r="A423" s="129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5"/>
    </row>
    <row r="424" spans="1:38">
      <c r="A424" s="129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5"/>
    </row>
    <row r="425" spans="1:38">
      <c r="A425" s="129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5"/>
    </row>
    <row r="426" spans="1:38">
      <c r="A426" s="129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5"/>
    </row>
    <row r="427" spans="1:38">
      <c r="A427" s="129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5"/>
    </row>
    <row r="428" spans="1:38">
      <c r="A428" s="129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5"/>
    </row>
    <row r="429" spans="1:38">
      <c r="A429" s="129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5"/>
    </row>
    <row r="430" spans="1:38">
      <c r="A430" s="129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5"/>
    </row>
    <row r="431" spans="1:38">
      <c r="A431" s="129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5"/>
    </row>
    <row r="432" spans="1:38">
      <c r="A432" s="129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5"/>
    </row>
    <row r="433" spans="1:38">
      <c r="A433" s="129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5"/>
    </row>
    <row r="434" spans="1:38">
      <c r="A434" s="129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5"/>
    </row>
    <row r="435" spans="1:38">
      <c r="A435" s="129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5"/>
    </row>
    <row r="436" spans="1:38">
      <c r="A436" s="129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5"/>
    </row>
    <row r="437" spans="1:38">
      <c r="A437" s="129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5"/>
    </row>
    <row r="438" spans="1:38">
      <c r="A438" s="129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5"/>
    </row>
    <row r="439" spans="1:38">
      <c r="A439" s="129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5"/>
    </row>
    <row r="440" spans="1:38">
      <c r="A440" s="129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5"/>
    </row>
    <row r="441" spans="1:38">
      <c r="A441" s="129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5"/>
    </row>
    <row r="442" spans="1:38">
      <c r="A442" s="129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5"/>
    </row>
    <row r="443" spans="1:38">
      <c r="A443" s="129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5"/>
    </row>
    <row r="444" spans="1:38">
      <c r="A444" s="129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5"/>
    </row>
    <row r="445" spans="1:38">
      <c r="A445" s="129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5"/>
    </row>
    <row r="446" spans="1:38">
      <c r="A446" s="129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5"/>
    </row>
    <row r="447" spans="1:38">
      <c r="A447" s="129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38">
      <c r="A448" s="129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38">
      <c r="A449" s="129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38">
      <c r="A450" s="129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38">
      <c r="A451" s="129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38">
      <c r="A452" s="129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38">
      <c r="A453" s="129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</row>
    <row r="454" spans="1:38">
      <c r="A454" s="129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38">
      <c r="A455" s="129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38">
      <c r="A456" s="129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38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40"/>
    </row>
    <row r="458" spans="1:38" s="12" customFormat="1">
      <c r="A458" s="130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AL458" s="50"/>
    </row>
    <row r="459" spans="1:38" s="12" customFormat="1">
      <c r="A459" s="130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AL459" s="50"/>
    </row>
    <row r="460" spans="1:38" s="12" customFormat="1">
      <c r="A460" s="130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AL460" s="50"/>
    </row>
    <row r="461" spans="1:38" s="12" customFormat="1">
      <c r="A461" s="130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AL461" s="50"/>
    </row>
    <row r="462" spans="1:38" s="12" customFormat="1">
      <c r="A462" s="130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AL462" s="50"/>
    </row>
    <row r="463" spans="1:38" s="12" customFormat="1">
      <c r="A463" s="130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AL463" s="50"/>
    </row>
    <row r="464" spans="1:38" s="12" customFormat="1">
      <c r="A464" s="130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AL464" s="50"/>
    </row>
    <row r="465" spans="1:38" s="12" customFormat="1">
      <c r="A465" s="130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AL465" s="50"/>
    </row>
  </sheetData>
  <mergeCells count="241">
    <mergeCell ref="V3:V4"/>
    <mergeCell ref="Y3:AH3"/>
    <mergeCell ref="AI3:AK3"/>
    <mergeCell ref="Y2:AK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G2:G4"/>
    <mergeCell ref="H2:H4"/>
    <mergeCell ref="W3:W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C26:E26"/>
    <mergeCell ref="C27:E27"/>
    <mergeCell ref="D28:E28"/>
    <mergeCell ref="C25:E25"/>
    <mergeCell ref="O3:O4"/>
    <mergeCell ref="R3:R4"/>
    <mergeCell ref="P3:P4"/>
    <mergeCell ref="Q3:Q4"/>
    <mergeCell ref="F2:F4"/>
    <mergeCell ref="C18:E18"/>
    <mergeCell ref="C5:E5"/>
    <mergeCell ref="C6:E6"/>
    <mergeCell ref="B2:E4"/>
    <mergeCell ref="I2:I4"/>
    <mergeCell ref="J2:X2"/>
    <mergeCell ref="J3:J4"/>
    <mergeCell ref="K3:K4"/>
    <mergeCell ref="L3:L4"/>
    <mergeCell ref="M3:M4"/>
    <mergeCell ref="N3:N4"/>
    <mergeCell ref="X3:X4"/>
    <mergeCell ref="U3:U4"/>
    <mergeCell ref="S3:S4"/>
    <mergeCell ref="T3:T4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Y721"/>
  <sheetViews>
    <sheetView workbookViewId="0">
      <pane xSplit="5" ySplit="4" topLeftCell="G5" activePane="bottomRight" state="frozen"/>
      <selection activeCell="A2" sqref="A2"/>
      <selection pane="topRight" activeCell="A2" sqref="A2"/>
      <selection pane="bottomLeft" activeCell="A2" sqref="A2"/>
      <selection pane="bottomRight" activeCell="G2" sqref="G2:G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3" style="12" bestFit="1" customWidth="1"/>
    <col min="10" max="10" width="10.7109375" style="12" bestFit="1" customWidth="1"/>
    <col min="11" max="11" width="13" style="49" bestFit="1" customWidth="1"/>
    <col min="12" max="12" width="11.28515625" style="12" bestFit="1" customWidth="1"/>
    <col min="13" max="13" width="11.85546875" style="12" bestFit="1" customWidth="1"/>
    <col min="14" max="17" width="11.28515625" style="12" bestFit="1" customWidth="1"/>
    <col min="18" max="18" width="12.42578125" style="12" bestFit="1" customWidth="1"/>
    <col min="19" max="23" width="11.28515625" style="12" bestFit="1" customWidth="1"/>
    <col min="24" max="24" width="13" style="12" bestFit="1" customWidth="1"/>
    <col min="25" max="16384" width="9.140625" style="17"/>
  </cols>
  <sheetData>
    <row r="1" spans="1:25" ht="15.75" thickBot="1">
      <c r="X1" s="11" t="s">
        <v>827</v>
      </c>
    </row>
    <row r="2" spans="1:25" ht="15" customHeight="1">
      <c r="B2" s="750" t="s">
        <v>0</v>
      </c>
      <c r="C2" s="751"/>
      <c r="D2" s="751"/>
      <c r="E2" s="751"/>
      <c r="F2" s="74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5" ht="22.5" customHeight="1">
      <c r="B3" s="752"/>
      <c r="C3" s="753"/>
      <c r="D3" s="753"/>
      <c r="E3" s="753"/>
      <c r="F3" s="741"/>
      <c r="G3" s="766"/>
      <c r="H3" s="766"/>
      <c r="I3" s="828" t="s">
        <v>1084</v>
      </c>
      <c r="J3" s="830" t="s">
        <v>1085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5" ht="21.75" customHeight="1" thickBot="1">
      <c r="B4" s="754"/>
      <c r="C4" s="755"/>
      <c r="D4" s="755"/>
      <c r="E4" s="755"/>
      <c r="F4" s="742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>
      <c r="B5" s="84" t="s">
        <v>118</v>
      </c>
      <c r="C5" s="834" t="s">
        <v>119</v>
      </c>
      <c r="D5" s="835"/>
      <c r="E5" s="835"/>
      <c r="F5" s="396">
        <f>Igazgatás!F5+'ASP pályázat'!F5+Községgazd!F5+Vagyongazd!F5+Közfoglalkoztatás!F5+Közút!F5+Környezetvédelem!F5+Egészségügy!F5+Sport!F5+Közművelődés!F5+Támogatás!F5</f>
        <v>22785713</v>
      </c>
      <c r="G5" s="419">
        <f>Igazgatás!G5+'ASP pályázat'!G5+Községgazd!G5+Vagyongazd!G5+Közfoglalkoztatás!G5+Közút!G5+Környezetvédelem!G5+Egészségügy!G5+Sport!G5+Közművelődés!G5+Támogatás!G5</f>
        <v>22838440</v>
      </c>
      <c r="H5" s="419">
        <f>Igazgatás!H5+'ASP pályázat'!H5+Községgazd!H5+Vagyongazd!H5+Közfoglalkoztatás!H5+Közút!H5+Környezetvédelem!H5+Egészségügy!H5+Sport!H5+Közművelődés!H5+Támogatás!H5</f>
        <v>22901680</v>
      </c>
      <c r="I5" s="615">
        <f>Igazgatás!I5+'ASP pályázat'!I5+Községgazd!I5+Vagyongazd!I5+Közfoglalkoztatás!I5+Közút!I5+Környezetvédelem!J5+Egészségügy!I5+Sport!I5+Közművelődés!I5+Támogatás!I5</f>
        <v>22618307</v>
      </c>
      <c r="J5" s="147">
        <f>Igazgatás!J5+'ASP pályázat'!J5+Községgazd!J5+Vagyongazd!J5+Közfoglalkoztatás!J5+Közút!J5+Környezetvédelem!K5+Egészségügy!J5+Sport!J5+Közművelődés!J5+Támogatás!J5</f>
        <v>501873</v>
      </c>
      <c r="K5" s="164">
        <f>Igazgatás!K5+'ASP pályázat'!K5+Községgazd!K5+Vagyongazd!K5+Közfoglalkoztatás!K5+Közút!K5+Környezetvédelem!L5+Egészségügy!K5+Sport!K5+Közművelődés!K5+Támogatás!K5</f>
        <v>23120180</v>
      </c>
      <c r="L5" s="86">
        <f>Igazgatás!L5+'ASP pályázat'!L5+Községgazd!O5+Vagyongazd!L5+Közfoglalkoztatás!L5+Közút!L5+Környezetvédelem!P5+Egészségügy!O5+Sport!L5+Közművelődés!N5+Támogatás!S5</f>
        <v>2777341</v>
      </c>
      <c r="M5" s="87">
        <f>Igazgatás!M5+'ASP pályázat'!M5+Községgazd!P5+Vagyongazd!M5+Közfoglalkoztatás!M5+Közút!M5+Környezetvédelem!Q5+Egészségügy!P5+Sport!M5+Közművelődés!O5+Támogatás!T5</f>
        <v>1767218</v>
      </c>
      <c r="N5" s="87">
        <f>Igazgatás!N5+'ASP pályázat'!N5+Községgazd!Q5+Vagyongazd!N5+Közfoglalkoztatás!N5+Közút!N5+Környezetvédelem!R5+Egészségügy!Q5+Sport!N5+Közművelődés!P5+Támogatás!U5</f>
        <v>2106045</v>
      </c>
      <c r="O5" s="87">
        <f>Igazgatás!O5+'ASP pályázat'!O5+Községgazd!R5+Vagyongazd!O5+Közfoglalkoztatás!O5+Közút!O5+Környezetvédelem!S5+Egészségügy!R5+Sport!O5+Közművelődés!Q5+Támogatás!V5</f>
        <v>1629020</v>
      </c>
      <c r="P5" s="87">
        <f>Igazgatás!P5+'ASP pályázat'!P5+Községgazd!S5+Vagyongazd!P5+Közfoglalkoztatás!P5+Közút!P5+Környezetvédelem!T5+Egészségügy!S5+Sport!P5+Közművelődés!R5+Támogatás!W5</f>
        <v>1775450</v>
      </c>
      <c r="Q5" s="90">
        <f>Igazgatás!Q5+'ASP pályázat'!Q5+Községgazd!T5+Vagyongazd!Q5+Közfoglalkoztatás!Q5+Közút!Q5+Környezetvédelem!U5+Egészségügy!T5+Sport!Q5+Közművelődés!S5+Támogatás!X5</f>
        <v>1808761</v>
      </c>
      <c r="R5" s="536">
        <f>Igazgatás!R5+'ASP pályázat'!R5+Községgazd!U5+Vagyongazd!R5+Közfoglalkoztatás!R5+Közút!R5+Környezetvédelem!V5+Egészségügy!U5+Sport!R5+Közművelődés!T5+Támogatás!Y5</f>
        <v>11863835</v>
      </c>
      <c r="S5" s="442">
        <f>Igazgatás!S5+'ASP pályázat'!S5+Községgazd!V5+Vagyongazd!S5+Közfoglalkoztatás!S5+Közút!S5+Környezetvédelem!W5+Egészségügy!V5+Sport!S5+Közművelődés!U5+Támogatás!Z5</f>
        <v>1918809</v>
      </c>
      <c r="T5" s="87">
        <f>Igazgatás!T5+'ASP pályázat'!T5+Községgazd!W5+Vagyongazd!T5+Közfoglalkoztatás!T5+Közút!T5+Környezetvédelem!X5+Egészségügy!W5+Sport!T5+Közművelődés!V5+Támogatás!AA5</f>
        <v>1870137</v>
      </c>
      <c r="U5" s="90">
        <f>Igazgatás!U5+'ASP pályázat'!U5+Községgazd!X5+Vagyongazd!U5+Közfoglalkoztatás!U5+Közút!U5+Környezetvédelem!Y5+Egészségügy!X5+Sport!U5+Közművelődés!W5+Támogatás!AB5</f>
        <v>1824342</v>
      </c>
      <c r="V5" s="486">
        <f>Igazgatás!V5+'ASP pályázat'!V5+Községgazd!Y5+Vagyongazd!V5+Közfoglalkoztatás!V5+Közút!V5+Környezetvédelem!Z5+Egészségügy!Y5+Sport!V5+Közművelődés!X5+Támogatás!AC5</f>
        <v>1880260</v>
      </c>
      <c r="W5" s="89">
        <f>Igazgatás!W5+'ASP pályázat'!W5+Községgazd!Z5+Vagyongazd!W5+Közfoglalkoztatás!W5+Közút!W5+Környezetvédelem!AA5+Egészségügy!Z5+Sport!W5+Közművelődés!Y5+Támogatás!AD5</f>
        <v>1880260</v>
      </c>
      <c r="X5" s="91">
        <f>Igazgatás!X5+'ASP pályázat'!X5+Községgazd!AA5+Vagyongazd!X5+Közfoglalkoztatás!X5+Közút!X5+Környezetvédelem!AB5+Egészségügy!AA5+Sport!X5+Közművelődés!Z5+Támogatás!AE5</f>
        <v>1882537</v>
      </c>
      <c r="Y5" s="188"/>
    </row>
    <row r="6" spans="1:25">
      <c r="B6" s="124" t="s">
        <v>609</v>
      </c>
      <c r="C6" s="748" t="s">
        <v>120</v>
      </c>
      <c r="D6" s="749"/>
      <c r="E6" s="749"/>
      <c r="F6" s="397">
        <f>Igazgatás!F6+'ASP pályázat'!F6+Községgazd!F6+Vagyongazd!F6+Közfoglalkoztatás!F6+Közút!F6+Környezetvédelem!F6+Egészségügy!F6+Sport!F6+Közművelődés!F6+Támogatás!F6</f>
        <v>12875717</v>
      </c>
      <c r="G6" s="420">
        <f>Igazgatás!G6+'ASP pályázat'!G6+Községgazd!G6+Vagyongazd!G6+Közfoglalkoztatás!G6+Közút!G6+Környezetvédelem!G6+Egészségügy!G6+Sport!G6+Közművelődés!G6+Támogatás!G6</f>
        <v>12832244</v>
      </c>
      <c r="H6" s="420">
        <f>Igazgatás!H6+'ASP pályázat'!H6+Községgazd!H6+Vagyongazd!H6+Közfoglalkoztatás!H6+Közút!H6+Környezetvédelem!H6+Egészségügy!H6+Sport!H6+Közművelődés!H6+Támogatás!H6</f>
        <v>12895484</v>
      </c>
      <c r="I6" s="616">
        <f>Igazgatás!I6+'ASP pályázat'!I6+Községgazd!I6+Vagyongazd!I6+Közfoglalkoztatás!I6+Közút!I6+Környezetvédelem!J6+Egészségügy!I6+Sport!I6+Közművelődés!I6+Támogatás!I6</f>
        <v>12643611</v>
      </c>
      <c r="J6" s="148">
        <f>Igazgatás!J6+'ASP pályázat'!J6+Községgazd!J6+Vagyongazd!J6+Közfoglalkoztatás!J6+Közút!J6+Környezetvédelem!K6+Egészségügy!J6+Sport!J6+Közművelődés!J6+Támogatás!J6</f>
        <v>251873</v>
      </c>
      <c r="K6" s="165">
        <f>Igazgatás!K6+'ASP pályázat'!K6+Községgazd!K6+Vagyongazd!K6+Közfoglalkoztatás!K6+Közút!K6+Környezetvédelem!L6+Egészségügy!K6+Sport!K6+Közművelődés!K6+Támogatás!K6</f>
        <v>12895484</v>
      </c>
      <c r="L6" s="118">
        <f>Igazgatás!L6+'ASP pályázat'!L6+Községgazd!O6+Vagyongazd!L6+Közfoglalkoztatás!L6+Közút!L6+Környezetvédelem!P6+Egészségügy!O6+Sport!L6+Közművelődés!N6+Támogatás!S6</f>
        <v>2032254</v>
      </c>
      <c r="M6" s="119">
        <f>Igazgatás!M6+'ASP pályázat'!M6+Községgazd!P6+Vagyongazd!M6+Közfoglalkoztatás!M6+Közút!M6+Környezetvédelem!Q6+Egészségügy!P6+Sport!M6+Közművelődés!O6+Támogatás!T6</f>
        <v>977117</v>
      </c>
      <c r="N6" s="119">
        <f>Igazgatás!N6+'ASP pályázat'!N6+Községgazd!Q6+Vagyongazd!N6+Közfoglalkoztatás!N6+Közút!N6+Környezetvédelem!R6+Egészségügy!Q6+Sport!N6+Közművelődés!P6+Támogatás!U6</f>
        <v>1061945</v>
      </c>
      <c r="O6" s="119">
        <f>Igazgatás!O6+'ASP pályázat'!O6+Községgazd!R6+Vagyongazd!O6+Közfoglalkoztatás!O6+Közút!O6+Környezetvédelem!S6+Egészségügy!R6+Sport!O6+Közművelődés!Q6+Támogatás!V6</f>
        <v>903955</v>
      </c>
      <c r="P6" s="119">
        <f>Igazgatás!P6+'ASP pályázat'!P6+Községgazd!S6+Vagyongazd!P6+Közfoglalkoztatás!P6+Közút!P6+Környezetvédelem!T6+Egészségügy!S6+Sport!P6+Közművelődés!R6+Támogatás!W6</f>
        <v>985350</v>
      </c>
      <c r="Q6" s="122">
        <f>Igazgatás!Q6+'ASP pályázat'!Q6+Községgazd!T6+Vagyongazd!Q6+Közfoglalkoztatás!Q6+Közút!Q6+Környezetvédelem!U6+Egészségügy!T6+Sport!Q6+Közművelődés!S6+Támogatás!X6</f>
        <v>953582</v>
      </c>
      <c r="R6" s="537">
        <f>Igazgatás!R6+'ASP pályázat'!R6+Községgazd!U6+Vagyongazd!R6+Közfoglalkoztatás!R6+Közút!R6+Környezetvédelem!V6+Egészségügy!U6+Sport!R6+Közművelődés!T6+Támogatás!Y6</f>
        <v>6914203</v>
      </c>
      <c r="S6" s="443">
        <f>Igazgatás!S6+'ASP pályázat'!S6+Községgazd!V6+Vagyongazd!S6+Közfoglalkoztatás!S6+Közút!S6+Környezetvédelem!W6+Egészségügy!V6+Sport!S6+Közművelődés!U6+Támogatás!Z6</f>
        <v>976330</v>
      </c>
      <c r="T6" s="119">
        <f>Igazgatás!T6+'ASP pályázat'!T6+Községgazd!W6+Vagyongazd!T6+Közfoglalkoztatás!T6+Közút!T6+Környezetvédelem!X6+Egészségügy!W6+Sport!T6+Közművelődés!V6+Támogatás!AA6</f>
        <v>1076771</v>
      </c>
      <c r="U6" s="122">
        <f>Igazgatás!U6+'ASP pályázat'!U6+Községgazd!X6+Vagyongazd!U6+Közfoglalkoztatás!U6+Közút!U6+Környezetvédelem!Y6+Egészségügy!X6+Sport!U6+Közművelődés!W6+Támogatás!AB6</f>
        <v>961763</v>
      </c>
      <c r="V6" s="487">
        <f>Igazgatás!V6+'ASP pályázat'!V6+Községgazd!Y6+Vagyongazd!V6+Közfoglalkoztatás!V6+Közút!V6+Környezetvédelem!Z6+Egészségügy!Y6+Sport!V6+Közművelődés!X6+Támogatás!AC6</f>
        <v>988047</v>
      </c>
      <c r="W6" s="121">
        <f>Igazgatás!W6+'ASP pályázat'!W6+Községgazd!Z6+Vagyongazd!W6+Közfoglalkoztatás!W6+Közút!W6+Környezetvédelem!AA6+Egészségügy!Z6+Sport!W6+Közművelődés!Y6+Támogatás!AD6</f>
        <v>988047</v>
      </c>
      <c r="X6" s="123">
        <f>Igazgatás!X6+'ASP pályázat'!X6+Községgazd!AA6+Vagyongazd!X6+Közfoglalkoztatás!X6+Közút!X6+Környezetvédelem!AB6+Egészségügy!AA6+Sport!X6+Közművelődés!Z6+Támogatás!AE6</f>
        <v>990323</v>
      </c>
      <c r="Y6" s="188"/>
    </row>
    <row r="7" spans="1:25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>Igazgatás!F7+'ASP pályázat'!F7+Községgazd!F7+Vagyongazd!F7+Közfoglalkoztatás!F7+Közút!F7+Környezetvédelem!F7+Egészségügy!F7+Sport!F7+Közművelődés!F7+Támogatás!F7</f>
        <v>12400877</v>
      </c>
      <c r="G7" s="421">
        <f>Igazgatás!G7+'ASP pályázat'!G7+Községgazd!G7+Vagyongazd!G7+Közfoglalkoztatás!G7+Közút!G7+Környezetvédelem!G7+Egészségügy!G7+Sport!G7+Közművelődés!G7+Támogatás!G7</f>
        <v>12357405</v>
      </c>
      <c r="H7" s="421">
        <f>Igazgatás!H7+'ASP pályázat'!H7+Községgazd!H7+Vagyongazd!H7+Közfoglalkoztatás!H7+Közút!H7+Környezetvédelem!H7+Egészségügy!H7+Sport!H7+Közművelődés!H7+Támogatás!H7</f>
        <v>12420645</v>
      </c>
      <c r="I7" s="617">
        <f>Igazgatás!I7+'ASP pályázat'!I7+Községgazd!I7+Vagyongazd!I7+Közfoglalkoztatás!I7+Közút!I7+Környezetvédelem!J7+Egészségügy!I7+Sport!I7+Közművelődés!I7+Támogatás!I7</f>
        <v>12420645</v>
      </c>
      <c r="J7" s="190">
        <f>Igazgatás!J7+'ASP pályázat'!J7+Községgazd!J7+Vagyongazd!J7+Közfoglalkoztatás!J7+Közút!J7+Környezetvédelem!K7+Egészségügy!J7+Sport!J7+Közművelődés!J7+Támogatás!J7</f>
        <v>0</v>
      </c>
      <c r="K7" s="191">
        <f>Igazgatás!K7+'ASP pályázat'!K7+Községgazd!K7+Vagyongazd!K7+Közfoglalkoztatás!K7+Közút!K7+Környezetvédelem!L7+Egészségügy!K7+Sport!K7+Közművelődés!K7+Támogatás!K7</f>
        <v>12420645</v>
      </c>
      <c r="L7" s="199">
        <f>Igazgatás!L7+'ASP pályázat'!L7+Községgazd!O7+Vagyongazd!L7+Közfoglalkoztatás!L7+Közút!L7+Környezetvédelem!P7+Egészségügy!O7+Sport!L7+Közművelődés!N7+Támogatás!S7</f>
        <v>1625415</v>
      </c>
      <c r="M7" s="193">
        <f>Igazgatás!M7+'ASP pályázat'!M7+Községgazd!P7+Vagyongazd!M7+Közfoglalkoztatás!M7+Közút!M7+Környezetvédelem!Q7+Egészségügy!P7+Sport!M7+Közművelődés!O7+Támogatás!T7</f>
        <v>974849</v>
      </c>
      <c r="N7" s="193">
        <f>Igazgatás!N7+'ASP pályázat'!N7+Községgazd!Q7+Vagyongazd!N7+Közfoglalkoztatás!N7+Közút!N7+Környezetvédelem!R7+Egészségügy!Q7+Sport!N7+Közművelődés!P7+Támogatás!U7</f>
        <v>1054385</v>
      </c>
      <c r="O7" s="193">
        <f>Igazgatás!O7+'ASP pályázat'!O7+Községgazd!R7+Vagyongazd!O7+Közfoglalkoztatás!O7+Közút!O7+Környezetvédelem!S7+Egészségügy!R7+Sport!O7+Közművelődés!Q7+Támogatás!V7</f>
        <v>903955</v>
      </c>
      <c r="P7" s="193">
        <f>Igazgatás!P7+'ASP pályázat'!P7+Községgazd!S7+Vagyongazd!P7+Közfoglalkoztatás!P7+Közút!P7+Környezetvédelem!T7+Egészségügy!S7+Sport!P7+Közművelődés!R7+Támogatás!W7</f>
        <v>974850</v>
      </c>
      <c r="Q7" s="194">
        <f>Igazgatás!Q7+'ASP pályázat'!Q7+Községgazd!T7+Vagyongazd!Q7+Közfoglalkoztatás!Q7+Közút!Q7+Környezetvédelem!U7+Egészségügy!T7+Sport!Q7+Közművelődés!S7+Támogatás!X7</f>
        <v>951314</v>
      </c>
      <c r="R7" s="538">
        <f>Igazgatás!R7+'ASP pályázat'!R7+Községgazd!U7+Vagyongazd!R7+Közfoglalkoztatás!R7+Közút!R7+Környezetvédelem!V7+Egészségügy!U7+Sport!R7+Közművelődés!T7+Támogatás!Y7</f>
        <v>6484768</v>
      </c>
      <c r="S7" s="444">
        <f>Igazgatás!S7+'ASP pályázat'!S7+Községgazd!V7+Vagyongazd!S7+Közfoglalkoztatás!S7+Közút!S7+Környezetvédelem!W7+Egészségügy!V7+Sport!S7+Közművelődés!U7+Támogatás!Z7</f>
        <v>963730</v>
      </c>
      <c r="T7" s="193">
        <f>Igazgatás!T7+'ASP pályázat'!T7+Községgazd!W7+Vagyongazd!T7+Közfoglalkoztatás!T7+Közút!T7+Környezetvédelem!X7+Egészségügy!W7+Sport!T7+Közművelődés!V7+Támogatás!AA7</f>
        <v>1070471</v>
      </c>
      <c r="U7" s="194">
        <f>Igazgatás!U7+'ASP pályázat'!U7+Községgazd!X7+Vagyongazd!U7+Közfoglalkoztatás!U7+Közút!U7+Környezetvédelem!Y7+Egészségügy!X7+Sport!U7+Közművelődés!W7+Támogatás!AB7</f>
        <v>961763</v>
      </c>
      <c r="V7" s="492">
        <f>Igazgatás!V7+'ASP pályázat'!V7+Községgazd!Y7+Vagyongazd!V7+Közfoglalkoztatás!V7+Közút!V7+Környezetvédelem!Z7+Egészségügy!Y7+Sport!V7+Közművelődés!X7+Támogatás!AC7</f>
        <v>979213</v>
      </c>
      <c r="W7" s="192">
        <f>Igazgatás!W7+'ASP pályázat'!W7+Községgazd!Z7+Vagyongazd!W7+Közfoglalkoztatás!W7+Közút!W7+Környezetvédelem!AA7+Egészségügy!Z7+Sport!W7+Közművelődés!Y7+Támogatás!AD7</f>
        <v>979213</v>
      </c>
      <c r="X7" s="195">
        <f>Igazgatás!X7+'ASP pályázat'!X7+Községgazd!AA7+Vagyongazd!X7+Közfoglalkoztatás!X7+Közút!X7+Környezetvédelem!AB7+Egészségügy!AA7+Sport!X7+Közművelődés!Z7+Támogatás!AE7</f>
        <v>981487</v>
      </c>
      <c r="Y7" s="188"/>
    </row>
    <row r="8" spans="1:25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8">
        <f>Igazgatás!F10+'ASP pályázat'!F8+Községgazd!F8+Vagyongazd!F8+Közfoglalkoztatás!F8+Közút!F8+Környezetvédelem!F8+Egészségügy!F11+Sport!F8+Közművelődés!F8+Támogatás!F8</f>
        <v>398488</v>
      </c>
      <c r="G8" s="421">
        <f>Igazgatás!G10+'ASP pályázat'!G8+Községgazd!G8+Vagyongazd!G8+Közfoglalkoztatás!G8+Közút!G8+Környezetvédelem!G8+Egészségügy!G11+Sport!G8+Közművelődés!G8+Támogatás!G8</f>
        <v>398487</v>
      </c>
      <c r="H8" s="421">
        <f>Igazgatás!H10+'ASP pályázat'!H8+Községgazd!H8+Vagyongazd!H8+Közfoglalkoztatás!H8+Közút!H8+Környezetvédelem!H8+Egészségügy!H11+Sport!H8+Közművelődés!H8+Támogatás!H8</f>
        <v>398487</v>
      </c>
      <c r="I8" s="617">
        <f>Igazgatás!I10+'ASP pályázat'!I8+Községgazd!I8+Vagyongazd!I8+Közfoglalkoztatás!I8+Közút!I8+Környezetvédelem!J8+Egészségügy!I11+Sport!I8+Közművelődés!I8+Támogatás!I8</f>
        <v>146614</v>
      </c>
      <c r="J8" s="190">
        <f>Igazgatás!J10+'ASP pályázat'!J8+Községgazd!J8+Vagyongazd!J8+Közfoglalkoztatás!J8+Közút!J8+Környezetvédelem!K8+Egészségügy!J11+Sport!J8+Közművelődés!J8+Támogatás!J8</f>
        <v>251873</v>
      </c>
      <c r="K8" s="191">
        <f>Igazgatás!K10+'ASP pályázat'!K8+Községgazd!K8+Vagyongazd!K8+Közfoglalkoztatás!K8+Közút!K8+Környezetvédelem!L8+Egészségügy!K11+Sport!K8+Közművelődés!K8+Támogatás!K8</f>
        <v>398487</v>
      </c>
      <c r="L8" s="199">
        <f>Igazgatás!L10+'ASP pályázat'!L8+Községgazd!O8+Vagyongazd!L8+Közfoglalkoztatás!L8+Közút!L8+Környezetvédelem!P8+Egészségügy!O11+Sport!L8+Közművelődés!N8+Támogatás!S8</f>
        <v>398487</v>
      </c>
      <c r="M8" s="193">
        <f>Igazgatás!M10+'ASP pályázat'!M8+Községgazd!P8+Vagyongazd!M8+Közfoglalkoztatás!M8+Közút!M8+Környezetvédelem!Q8+Egészségügy!P11+Sport!M8+Közművelődés!O8+Támogatás!T8</f>
        <v>0</v>
      </c>
      <c r="N8" s="193">
        <f>Igazgatás!N10+'ASP pályázat'!N8+Községgazd!Q8+Vagyongazd!N8+Közfoglalkoztatás!N8+Közút!N8+Környezetvédelem!R8+Egészségügy!Q11+Sport!N8+Közművelődés!P8+Támogatás!U8</f>
        <v>0</v>
      </c>
      <c r="O8" s="193">
        <f>Igazgatás!O10+'ASP pályázat'!O8+Községgazd!R8+Vagyongazd!O8+Közfoglalkoztatás!O8+Közút!O8+Környezetvédelem!S8+Egészségügy!R11+Sport!O8+Közművelődés!Q8+Támogatás!V8</f>
        <v>0</v>
      </c>
      <c r="P8" s="193">
        <f>Igazgatás!P10+'ASP pályázat'!P8+Községgazd!S8+Vagyongazd!P8+Közfoglalkoztatás!P8+Közút!P8+Környezetvédelem!T8+Egészségügy!S11+Sport!P8+Közművelődés!R8+Támogatás!W8</f>
        <v>0</v>
      </c>
      <c r="Q8" s="194">
        <f>Igazgatás!Q10+'ASP pályázat'!Q8+Községgazd!T8+Vagyongazd!Q8+Közfoglalkoztatás!Q8+Közút!Q8+Környezetvédelem!U8+Egészségügy!T11+Sport!Q8+Közművelődés!S8+Támogatás!X8</f>
        <v>0</v>
      </c>
      <c r="R8" s="538">
        <f>Igazgatás!R10+'ASP pályázat'!R8+Községgazd!U8+Vagyongazd!R8+Közfoglalkoztatás!R8+Közút!R8+Környezetvédelem!V8+Egészségügy!U11+Sport!R8+Közművelődés!T8+Támogatás!Y8</f>
        <v>398487</v>
      </c>
      <c r="S8" s="444">
        <f>Igazgatás!S10+'ASP pályázat'!S8+Községgazd!V8+Vagyongazd!S8+Közfoglalkoztatás!S8+Közút!S8+Környezetvédelem!W8+Egészségügy!V11+Sport!S8+Közművelődés!U8+Támogatás!Z8</f>
        <v>0</v>
      </c>
      <c r="T8" s="193">
        <f>Igazgatás!T10+'ASP pályázat'!T8+Községgazd!W8+Vagyongazd!T8+Közfoglalkoztatás!T8+Közút!T8+Környezetvédelem!X8+Egészségügy!W11+Sport!T8+Közművelődés!V8+Támogatás!AA8</f>
        <v>0</v>
      </c>
      <c r="U8" s="194">
        <f>Igazgatás!U10+'ASP pályázat'!U8+Községgazd!X8+Vagyongazd!U8+Közfoglalkoztatás!U8+Közút!U8+Környezetvédelem!Y8+Egészségügy!X11+Sport!U8+Közművelődés!W8+Támogatás!AB8</f>
        <v>0</v>
      </c>
      <c r="V8" s="492">
        <f>Igazgatás!V10+'ASP pályázat'!V8+Községgazd!Y8+Vagyongazd!V8+Közfoglalkoztatás!V8+Közút!V8+Környezetvédelem!Z8+Egészségügy!Y11+Sport!V8+Közművelődés!X8+Támogatás!AC8</f>
        <v>0</v>
      </c>
      <c r="W8" s="192">
        <f>Igazgatás!W10+'ASP pályázat'!W8+Községgazd!Z8+Vagyongazd!W8+Közfoglalkoztatás!W8+Közút!W8+Környezetvédelem!AA8+Egészségügy!Z11+Sport!W8+Közművelődés!Y8+Támogatás!AD8</f>
        <v>0</v>
      </c>
      <c r="X8" s="195">
        <f>Igazgatás!X10+'ASP pályázat'!X8+Községgazd!AA8+Vagyongazd!X8+Közfoglalkoztatás!X8+Közút!X8+Környezetvédelem!AB8+Egészségügy!AA11+Sport!X8+Közművelődés!Z8+Támogatás!AE8</f>
        <v>0</v>
      </c>
      <c r="Y8" s="188"/>
    </row>
    <row r="9" spans="1:25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8">
        <f>Igazgatás!F13+'ASP pályázat'!F9+Községgazd!F9+Vagyongazd!F9+Közfoglalkoztatás!F9+Közút!F9+Környezetvédelem!F9+Egészségügy!F12+Sport!F9+Közművelődés!F9+Támogatás!F9</f>
        <v>0</v>
      </c>
      <c r="G9" s="421">
        <f>Igazgatás!G13+'ASP pályázat'!G9+Községgazd!G9+Vagyongazd!G9+Közfoglalkoztatás!G9+Közút!G9+Környezetvédelem!G9+Egészségügy!G12+Sport!G9+Közművelődés!G9+Támogatás!G9</f>
        <v>0</v>
      </c>
      <c r="H9" s="421">
        <f>Igazgatás!H13+'ASP pályázat'!H9+Községgazd!H9+Vagyongazd!H9+Közfoglalkoztatás!H9+Közút!H9+Környezetvédelem!H9+Egészségügy!H12+Sport!H9+Közművelődés!H9+Támogatás!H9</f>
        <v>0</v>
      </c>
      <c r="I9" s="617">
        <f>Igazgatás!I13+'ASP pályázat'!I9+Községgazd!I9+Vagyongazd!I9+Közfoglalkoztatás!I9+Közút!I9+Környezetvédelem!J9+Egészségügy!I12+Sport!I9+Közművelődés!I9+Támogatás!I9</f>
        <v>0</v>
      </c>
      <c r="J9" s="190">
        <f>Igazgatás!J13+'ASP pályázat'!J9+Községgazd!J9+Vagyongazd!J9+Közfoglalkoztatás!J9+Közút!J9+Környezetvédelem!K9+Egészségügy!J12+Sport!J9+Közművelődés!J9+Támogatás!J9</f>
        <v>0</v>
      </c>
      <c r="K9" s="191">
        <f>Igazgatás!K13+'ASP pályázat'!K9+Községgazd!K9+Vagyongazd!K9+Közfoglalkoztatás!K9+Közút!K9+Környezetvédelem!L9+Egészségügy!K12+Sport!K9+Közművelődés!K9+Támogatás!K9</f>
        <v>0</v>
      </c>
      <c r="L9" s="199">
        <f>Igazgatás!L13+'ASP pályázat'!L9+Községgazd!O9+Vagyongazd!L9+Közfoglalkoztatás!L9+Közút!L9+Környezetvédelem!P9+Egészségügy!O12+Sport!L9+Közművelődés!N9+Támogatás!S9</f>
        <v>0</v>
      </c>
      <c r="M9" s="193">
        <f>Igazgatás!M13+'ASP pályázat'!M9+Községgazd!P9+Vagyongazd!M9+Közfoglalkoztatás!M9+Közút!M9+Környezetvédelem!Q9+Egészségügy!P12+Sport!M9+Közművelődés!O9+Támogatás!T9</f>
        <v>0</v>
      </c>
      <c r="N9" s="193">
        <f>Igazgatás!N13+'ASP pályázat'!N9+Községgazd!Q9+Vagyongazd!N9+Közfoglalkoztatás!N9+Közút!N9+Környezetvédelem!R9+Egészségügy!Q12+Sport!N9+Közművelődés!P9+Támogatás!U9</f>
        <v>0</v>
      </c>
      <c r="O9" s="193">
        <f>Igazgatás!O13+'ASP pályázat'!O9+Községgazd!R9+Vagyongazd!O9+Közfoglalkoztatás!O9+Közút!O9+Környezetvédelem!S9+Egészségügy!R12+Sport!O9+Közművelődés!Q9+Támogatás!V9</f>
        <v>0</v>
      </c>
      <c r="P9" s="193">
        <f>Igazgatás!P13+'ASP pályázat'!P9+Községgazd!S9+Vagyongazd!P9+Közfoglalkoztatás!P9+Közút!P9+Környezetvédelem!T9+Egészségügy!S12+Sport!P9+Közművelődés!R9+Támogatás!W9</f>
        <v>0</v>
      </c>
      <c r="Q9" s="194">
        <f>Igazgatás!Q13+'ASP pályázat'!Q9+Községgazd!T9+Vagyongazd!Q9+Közfoglalkoztatás!Q9+Közút!Q9+Környezetvédelem!U9+Egészségügy!T12+Sport!Q9+Közművelődés!S9+Támogatás!X9</f>
        <v>0</v>
      </c>
      <c r="R9" s="538">
        <f>Igazgatás!R13+'ASP pályázat'!R9+Községgazd!U9+Vagyongazd!R9+Közfoglalkoztatás!R9+Közút!R9+Környezetvédelem!V9+Egészségügy!U12+Sport!R9+Közművelődés!T9+Támogatás!Y9</f>
        <v>0</v>
      </c>
      <c r="S9" s="444">
        <f>Igazgatás!S13+'ASP pályázat'!S9+Községgazd!V9+Vagyongazd!S9+Közfoglalkoztatás!S9+Közút!S9+Környezetvédelem!W9+Egészségügy!V12+Sport!S9+Közművelődés!U9+Támogatás!Z9</f>
        <v>0</v>
      </c>
      <c r="T9" s="193">
        <f>Igazgatás!T13+'ASP pályázat'!T9+Községgazd!W9+Vagyongazd!T9+Közfoglalkoztatás!T9+Közút!T9+Környezetvédelem!X9+Egészségügy!W12+Sport!T9+Közművelődés!V9+Támogatás!AA9</f>
        <v>0</v>
      </c>
      <c r="U9" s="194">
        <f>Igazgatás!U13+'ASP pályázat'!U9+Községgazd!X9+Vagyongazd!U9+Közfoglalkoztatás!U9+Közút!U9+Környezetvédelem!Y9+Egészségügy!X12+Sport!U9+Közművelődés!W9+Támogatás!AB9</f>
        <v>0</v>
      </c>
      <c r="V9" s="492">
        <f>Igazgatás!V13+'ASP pályázat'!V9+Községgazd!Y9+Vagyongazd!V9+Közfoglalkoztatás!V9+Közút!V9+Környezetvédelem!Z9+Egészségügy!Y12+Sport!V9+Közművelődés!X9+Támogatás!AC9</f>
        <v>0</v>
      </c>
      <c r="W9" s="192">
        <f>Igazgatás!W13+'ASP pályázat'!W9+Községgazd!Z9+Vagyongazd!W9+Közfoglalkoztatás!W9+Közút!W9+Környezetvédelem!AA9+Egészségügy!Z12+Sport!W9+Közművelődés!Y9+Támogatás!AD9</f>
        <v>0</v>
      </c>
      <c r="X9" s="195">
        <f>Igazgatás!X13+'ASP pályázat'!X9+Községgazd!AA9+Vagyongazd!X9+Közfoglalkoztatás!X9+Közút!X9+Környezetvédelem!AB9+Egészségügy!AA12+Sport!X9+Közművelődés!Z9+Támogatás!AE9</f>
        <v>0</v>
      </c>
      <c r="Y9" s="188"/>
    </row>
    <row r="10" spans="1:25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>Igazgatás!F14+'ASP pályázat'!F10+Községgazd!F10+Vagyongazd!F10+Közfoglalkoztatás!F10+Közút!F10+Környezetvédelem!F10+Egészségügy!F13+Sport!F10+Közművelődés!F10+Támogatás!F10</f>
        <v>0</v>
      </c>
      <c r="G10" s="421">
        <f>Igazgatás!G14+'ASP pályázat'!G10+Községgazd!G10+Vagyongazd!G10+Közfoglalkoztatás!G10+Közút!G10+Környezetvédelem!G10+Egészségügy!G13+Sport!G10+Közművelődés!G10+Támogatás!G10</f>
        <v>0</v>
      </c>
      <c r="H10" s="421">
        <f>Igazgatás!H14+'ASP pályázat'!H10+Községgazd!H10+Vagyongazd!H10+Közfoglalkoztatás!H10+Közút!H10+Környezetvédelem!H10+Egészségügy!H13+Sport!H10+Közművelődés!H10+Támogatás!H10</f>
        <v>0</v>
      </c>
      <c r="I10" s="617">
        <f>Igazgatás!I14+'ASP pályázat'!I10+Községgazd!I10+Vagyongazd!I10+Közfoglalkoztatás!I10+Közút!I10+Környezetvédelem!J10+Egészségügy!I13+Sport!I10+Közművelődés!I10+Támogatás!I10</f>
        <v>0</v>
      </c>
      <c r="J10" s="190">
        <f>Igazgatás!J14+'ASP pályázat'!J10+Községgazd!J10+Vagyongazd!J10+Közfoglalkoztatás!J10+Közút!J10+Környezetvédelem!K10+Egészségügy!J13+Sport!J10+Közművelődés!J10+Támogatás!J10</f>
        <v>0</v>
      </c>
      <c r="K10" s="191">
        <f>Igazgatás!K14+'ASP pályázat'!K10+Községgazd!K10+Vagyongazd!K10+Közfoglalkoztatás!K10+Közút!K10+Környezetvédelem!L10+Egészségügy!K13+Sport!K10+Közművelődés!K10+Támogatás!K10</f>
        <v>0</v>
      </c>
      <c r="L10" s="199">
        <f>Igazgatás!L14+'ASP pályázat'!L10+Községgazd!O10+Vagyongazd!L10+Közfoglalkoztatás!L10+Közút!L10+Környezetvédelem!P10+Egészségügy!O13+Sport!L10+Közművelődés!N10+Támogatás!S10</f>
        <v>0</v>
      </c>
      <c r="M10" s="193">
        <f>Igazgatás!M14+'ASP pályázat'!M10+Községgazd!P10+Vagyongazd!M10+Közfoglalkoztatás!M10+Közút!M10+Környezetvédelem!Q10+Egészségügy!P13+Sport!M10+Közművelődés!O10+Támogatás!T10</f>
        <v>0</v>
      </c>
      <c r="N10" s="193">
        <f>Igazgatás!N14+'ASP pályázat'!N10+Községgazd!Q10+Vagyongazd!N10+Közfoglalkoztatás!N10+Közút!N10+Környezetvédelem!R10+Egészségügy!Q13+Sport!N10+Közművelődés!P10+Támogatás!U10</f>
        <v>0</v>
      </c>
      <c r="O10" s="193">
        <f>Igazgatás!O14+'ASP pályázat'!O10+Községgazd!R10+Vagyongazd!O10+Közfoglalkoztatás!O10+Közút!O10+Környezetvédelem!S10+Egészségügy!R13+Sport!O10+Közművelődés!Q10+Támogatás!V10</f>
        <v>0</v>
      </c>
      <c r="P10" s="193">
        <f>Igazgatás!P14+'ASP pályázat'!P10+Községgazd!S10+Vagyongazd!P10+Közfoglalkoztatás!P10+Közút!P10+Környezetvédelem!T10+Egészségügy!S13+Sport!P10+Közművelődés!R10+Támogatás!W10</f>
        <v>0</v>
      </c>
      <c r="Q10" s="194">
        <f>Igazgatás!Q14+'ASP pályázat'!Q10+Községgazd!T10+Vagyongazd!Q10+Közfoglalkoztatás!Q10+Közút!Q10+Környezetvédelem!U10+Egészségügy!T13+Sport!Q10+Közművelődés!S10+Támogatás!X10</f>
        <v>0</v>
      </c>
      <c r="R10" s="538">
        <f>Igazgatás!R14+'ASP pályázat'!R10+Községgazd!U10+Vagyongazd!R10+Közfoglalkoztatás!R10+Közút!R10+Környezetvédelem!V10+Egészségügy!U13+Sport!R10+Közművelődés!T10+Támogatás!Y10</f>
        <v>0</v>
      </c>
      <c r="S10" s="444">
        <f>Igazgatás!S14+'ASP pályázat'!S10+Községgazd!V10+Vagyongazd!S10+Közfoglalkoztatás!S10+Közút!S10+Környezetvédelem!W10+Egészségügy!V13+Sport!S10+Közművelődés!U10+Támogatás!Z10</f>
        <v>0</v>
      </c>
      <c r="T10" s="193">
        <f>Igazgatás!T14+'ASP pályázat'!T10+Községgazd!W10+Vagyongazd!T10+Közfoglalkoztatás!T10+Közút!T10+Környezetvédelem!X10+Egészségügy!W13+Sport!T10+Közművelődés!V10+Támogatás!AA10</f>
        <v>0</v>
      </c>
      <c r="U10" s="194">
        <f>Igazgatás!U14+'ASP pályázat'!U10+Községgazd!X10+Vagyongazd!U10+Közfoglalkoztatás!U10+Közút!U10+Környezetvédelem!Y10+Egészségügy!X13+Sport!U10+Közművelődés!W10+Támogatás!AB10</f>
        <v>0</v>
      </c>
      <c r="V10" s="492">
        <f>Igazgatás!V14+'ASP pályázat'!V10+Községgazd!Y10+Vagyongazd!V10+Közfoglalkoztatás!V10+Közút!V10+Környezetvédelem!Z10+Egészségügy!Y13+Sport!V10+Közművelődés!X10+Támogatás!AC10</f>
        <v>0</v>
      </c>
      <c r="W10" s="192">
        <f>Igazgatás!W14+'ASP pályázat'!W10+Községgazd!Z10+Vagyongazd!W10+Közfoglalkoztatás!W10+Közút!W10+Környezetvédelem!AA10+Egészségügy!Z13+Sport!W10+Közművelődés!Y10+Támogatás!AD10</f>
        <v>0</v>
      </c>
      <c r="X10" s="195">
        <f>Igazgatás!X14+'ASP pályázat'!X10+Községgazd!AA10+Vagyongazd!X10+Közfoglalkoztatás!X10+Közút!X10+Környezetvédelem!AB10+Egészségügy!AA13+Sport!X10+Közművelődés!Z10+Támogatás!AE10</f>
        <v>0</v>
      </c>
      <c r="Y10" s="188"/>
    </row>
    <row r="11" spans="1:25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>Igazgatás!F15+'ASP pályázat'!F11+Községgazd!F11+Vagyongazd!F11+Közfoglalkoztatás!F11+Közút!F11+Környezetvédelem!F11+Egészségügy!F14+Sport!F11+Közművelődés!F11+Támogatás!F11</f>
        <v>0</v>
      </c>
      <c r="G11" s="421">
        <f>Igazgatás!G15+'ASP pályázat'!G11+Községgazd!G11+Vagyongazd!G11+Közfoglalkoztatás!G11+Közút!G11+Környezetvédelem!G11+Egészségügy!G14+Sport!G11+Közművelődés!G11+Támogatás!G11</f>
        <v>0</v>
      </c>
      <c r="H11" s="421">
        <f>Igazgatás!H15+'ASP pályázat'!H11+Községgazd!H11+Vagyongazd!H11+Közfoglalkoztatás!H11+Közút!H11+Környezetvédelem!H11+Egészségügy!H14+Sport!H11+Közművelődés!H11+Támogatás!H11</f>
        <v>0</v>
      </c>
      <c r="I11" s="617">
        <f>Igazgatás!I15+'ASP pályázat'!I11+Községgazd!I11+Vagyongazd!I11+Közfoglalkoztatás!I11+Közút!I11+Környezetvédelem!J11+Egészségügy!I14+Sport!I11+Közművelődés!I11+Támogatás!I11</f>
        <v>0</v>
      </c>
      <c r="J11" s="190">
        <f>Igazgatás!J15+'ASP pályázat'!J11+Községgazd!J11+Vagyongazd!J11+Közfoglalkoztatás!J11+Közút!J11+Környezetvédelem!K11+Egészségügy!J14+Sport!J11+Közművelődés!J11+Támogatás!J11</f>
        <v>0</v>
      </c>
      <c r="K11" s="191">
        <f>Igazgatás!K15+'ASP pályázat'!K11+Községgazd!K11+Vagyongazd!K11+Közfoglalkoztatás!K11+Közút!K11+Környezetvédelem!L11+Egészségügy!K14+Sport!K11+Közművelődés!K11+Támogatás!K11</f>
        <v>0</v>
      </c>
      <c r="L11" s="199">
        <f>Igazgatás!L15+'ASP pályázat'!L11+Községgazd!O11+Vagyongazd!L11+Közfoglalkoztatás!L11+Közút!L11+Környezetvédelem!P11+Egészségügy!O14+Sport!L11+Közművelődés!N11+Támogatás!S11</f>
        <v>0</v>
      </c>
      <c r="M11" s="193">
        <f>Igazgatás!M15+'ASP pályázat'!M11+Községgazd!P11+Vagyongazd!M11+Közfoglalkoztatás!M11+Közút!M11+Környezetvédelem!Q11+Egészségügy!P14+Sport!M11+Közművelődés!O11+Támogatás!T11</f>
        <v>0</v>
      </c>
      <c r="N11" s="193">
        <f>Igazgatás!N15+'ASP pályázat'!N11+Községgazd!Q11+Vagyongazd!N11+Közfoglalkoztatás!N11+Közút!N11+Környezetvédelem!R11+Egészségügy!Q14+Sport!N11+Közművelődés!P11+Támogatás!U11</f>
        <v>0</v>
      </c>
      <c r="O11" s="193">
        <f>Igazgatás!O15+'ASP pályázat'!O11+Községgazd!R11+Vagyongazd!O11+Közfoglalkoztatás!O11+Közút!O11+Környezetvédelem!S11+Egészségügy!R14+Sport!O11+Közművelődés!Q11+Támogatás!V11</f>
        <v>0</v>
      </c>
      <c r="P11" s="193">
        <f>Igazgatás!P15+'ASP pályázat'!P11+Községgazd!S11+Vagyongazd!P11+Közfoglalkoztatás!P11+Közút!P11+Környezetvédelem!T11+Egészségügy!S14+Sport!P11+Közművelődés!R11+Támogatás!W11</f>
        <v>0</v>
      </c>
      <c r="Q11" s="194">
        <f>Igazgatás!Q15+'ASP pályázat'!Q11+Községgazd!T11+Vagyongazd!Q11+Közfoglalkoztatás!Q11+Közút!Q11+Környezetvédelem!U11+Egészségügy!T14+Sport!Q11+Közművelődés!S11+Támogatás!X11</f>
        <v>0</v>
      </c>
      <c r="R11" s="538">
        <f>Igazgatás!R15+'ASP pályázat'!R11+Községgazd!U11+Vagyongazd!R11+Közfoglalkoztatás!R11+Közút!R11+Környezetvédelem!V11+Egészségügy!U14+Sport!R11+Közművelődés!T11+Támogatás!Y11</f>
        <v>0</v>
      </c>
      <c r="S11" s="444">
        <f>Igazgatás!S15+'ASP pályázat'!S11+Községgazd!V11+Vagyongazd!S11+Közfoglalkoztatás!S11+Közút!S11+Környezetvédelem!W11+Egészségügy!V14+Sport!S11+Közművelődés!U11+Támogatás!Z11</f>
        <v>0</v>
      </c>
      <c r="T11" s="193">
        <f>Igazgatás!T15+'ASP pályázat'!T11+Községgazd!W11+Vagyongazd!T11+Közfoglalkoztatás!T11+Közút!T11+Környezetvédelem!X11+Egészségügy!W14+Sport!T11+Közművelődés!V11+Támogatás!AA11</f>
        <v>0</v>
      </c>
      <c r="U11" s="194">
        <f>Igazgatás!U15+'ASP pályázat'!U11+Községgazd!X11+Vagyongazd!U11+Közfoglalkoztatás!U11+Közút!U11+Környezetvédelem!Y11+Egészségügy!X14+Sport!U11+Közművelődés!W11+Támogatás!AB11</f>
        <v>0</v>
      </c>
      <c r="V11" s="492">
        <f>Igazgatás!V15+'ASP pályázat'!V11+Községgazd!Y11+Vagyongazd!V11+Közfoglalkoztatás!V11+Közút!V11+Környezetvédelem!Z11+Egészségügy!Y14+Sport!V11+Közművelődés!X11+Támogatás!AC11</f>
        <v>0</v>
      </c>
      <c r="W11" s="192">
        <f>Igazgatás!W15+'ASP pályázat'!W11+Községgazd!Z11+Vagyongazd!W11+Közfoglalkoztatás!W11+Közút!W11+Környezetvédelem!AA11+Egészségügy!Z14+Sport!W11+Közművelődés!Y11+Támogatás!AD11</f>
        <v>0</v>
      </c>
      <c r="X11" s="195">
        <f>Igazgatás!X15+'ASP pályázat'!X11+Községgazd!AA11+Vagyongazd!X11+Közfoglalkoztatás!X11+Közút!X11+Környezetvédelem!AB11+Egészségügy!AA14+Sport!X11+Közművelődés!Z11+Támogatás!AE11</f>
        <v>0</v>
      </c>
      <c r="Y11" s="188"/>
    </row>
    <row r="12" spans="1:25" s="209" customFormat="1" ht="15" hidden="1" customHeight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>Igazgatás!F16+'ASP pályázat'!F12+Községgazd!F12+Vagyongazd!F12+Közfoglalkoztatás!F12+Közút!F12+Környezetvédelem!F12+Egészségügy!F15+Sport!F12+Közművelődés!F12+Támogatás!F12</f>
        <v>0</v>
      </c>
      <c r="G12" s="421">
        <f>Igazgatás!G16+'ASP pályázat'!G12+Községgazd!G12+Vagyongazd!G12+Közfoglalkoztatás!G12+Közút!G12+Környezetvédelem!G12+Egészségügy!G15+Sport!G12+Közművelődés!G12+Támogatás!G12</f>
        <v>0</v>
      </c>
      <c r="H12" s="421">
        <f>Igazgatás!H16+'ASP pályázat'!H12+Községgazd!H12+Vagyongazd!H12+Közfoglalkoztatás!H12+Közút!H12+Környezetvédelem!H12+Egészségügy!H15+Sport!H12+Közművelődés!H12+Támogatás!H12</f>
        <v>0</v>
      </c>
      <c r="I12" s="617">
        <f>Igazgatás!I16+'ASP pályázat'!I12+Községgazd!I12+Vagyongazd!I12+Közfoglalkoztatás!I12+Közút!I12+Környezetvédelem!J12+Egészségügy!I15+Sport!I12+Közművelődés!I12+Támogatás!I12</f>
        <v>0</v>
      </c>
      <c r="J12" s="190">
        <f>Igazgatás!J16+'ASP pályázat'!J12+Községgazd!J12+Vagyongazd!J12+Közfoglalkoztatás!J12+Közút!J12+Környezetvédelem!K12+Egészségügy!J15+Sport!J12+Közművelődés!J12+Támogatás!J12</f>
        <v>0</v>
      </c>
      <c r="K12" s="191">
        <f>Igazgatás!K16+'ASP pályázat'!K12+Községgazd!K12+Vagyongazd!K12+Közfoglalkoztatás!K12+Közút!K12+Környezetvédelem!L12+Egészségügy!K15+Sport!K12+Közművelődés!K12+Támogatás!K12</f>
        <v>0</v>
      </c>
      <c r="L12" s="199">
        <f>Igazgatás!L16+'ASP pályázat'!L12+Községgazd!O12+Vagyongazd!L12+Közfoglalkoztatás!L12+Közút!L12+Környezetvédelem!P12+Egészségügy!O15+Sport!L12+Közművelődés!N12+Támogatás!S12</f>
        <v>0</v>
      </c>
      <c r="M12" s="193">
        <f>Igazgatás!M16+'ASP pályázat'!M12+Községgazd!P12+Vagyongazd!M12+Közfoglalkoztatás!M12+Közút!M12+Környezetvédelem!Q12+Egészségügy!P15+Sport!M12+Közművelődés!O12+Támogatás!T12</f>
        <v>0</v>
      </c>
      <c r="N12" s="193">
        <f>Igazgatás!N16+'ASP pályázat'!N12+Községgazd!Q12+Vagyongazd!N12+Közfoglalkoztatás!N12+Közút!N12+Környezetvédelem!R12+Egészségügy!Q15+Sport!N12+Közművelődés!P12+Támogatás!U12</f>
        <v>0</v>
      </c>
      <c r="O12" s="193">
        <f>Igazgatás!O16+'ASP pályázat'!O12+Községgazd!R12+Vagyongazd!O12+Közfoglalkoztatás!O12+Közút!O12+Környezetvédelem!S12+Egészségügy!R15+Sport!O12+Közművelődés!Q12+Támogatás!V12</f>
        <v>0</v>
      </c>
      <c r="P12" s="193">
        <f>Igazgatás!P16+'ASP pályázat'!P12+Községgazd!S12+Vagyongazd!P12+Közfoglalkoztatás!P12+Közút!P12+Környezetvédelem!T12+Egészségügy!S15+Sport!P12+Közművelődés!R12+Támogatás!W12</f>
        <v>0</v>
      </c>
      <c r="Q12" s="194">
        <f>Igazgatás!Q16+'ASP pályázat'!Q12+Községgazd!T12+Vagyongazd!Q12+Közfoglalkoztatás!Q12+Közút!Q12+Környezetvédelem!U12+Egészségügy!T15+Sport!Q12+Közművelődés!S12+Támogatás!X12</f>
        <v>0</v>
      </c>
      <c r="R12" s="538">
        <f>Igazgatás!R16+'ASP pályázat'!R12+Községgazd!U12+Vagyongazd!R12+Közfoglalkoztatás!R12+Közút!R12+Környezetvédelem!V12+Egészségügy!U15+Sport!R12+Közművelődés!T12+Támogatás!Y12</f>
        <v>0</v>
      </c>
      <c r="S12" s="444">
        <f>Igazgatás!S16+'ASP pályázat'!S12+Községgazd!V12+Vagyongazd!S12+Közfoglalkoztatás!S12+Közút!S12+Környezetvédelem!W12+Egészségügy!V15+Sport!S12+Közművelődés!U12+Támogatás!Z12</f>
        <v>0</v>
      </c>
      <c r="T12" s="193">
        <f>Igazgatás!T16+'ASP pályázat'!T12+Községgazd!W12+Vagyongazd!T12+Közfoglalkoztatás!T12+Közút!T12+Környezetvédelem!X12+Egészségügy!W15+Sport!T12+Közművelődés!V12+Támogatás!AA12</f>
        <v>0</v>
      </c>
      <c r="U12" s="194">
        <f>Igazgatás!U16+'ASP pályázat'!U12+Községgazd!X12+Vagyongazd!U12+Közfoglalkoztatás!U12+Közút!U12+Környezetvédelem!Y12+Egészségügy!X15+Sport!U12+Közművelődés!W12+Támogatás!AB12</f>
        <v>0</v>
      </c>
      <c r="V12" s="492">
        <f>Igazgatás!V16+'ASP pályázat'!V12+Községgazd!Y12+Vagyongazd!V12+Közfoglalkoztatás!V12+Közút!V12+Környezetvédelem!Z12+Egészségügy!Y15+Sport!V12+Közművelődés!X12+Támogatás!AC12</f>
        <v>0</v>
      </c>
      <c r="W12" s="192">
        <f>Igazgatás!W16+'ASP pályázat'!W12+Községgazd!Z12+Vagyongazd!W12+Közfoglalkoztatás!W12+Közút!W12+Környezetvédelem!AA12+Egészségügy!Z15+Sport!W12+Közművelődés!Y12+Támogatás!AD12</f>
        <v>0</v>
      </c>
      <c r="X12" s="195">
        <f>Igazgatás!X16+'ASP pályázat'!X12+Községgazd!AA12+Vagyongazd!X12+Közfoglalkoztatás!X12+Közút!X12+Környezetvédelem!AB12+Egészségügy!AA15+Sport!X12+Közművelődés!Z12+Támogatás!AE12</f>
        <v>0</v>
      </c>
      <c r="Y12" s="188"/>
    </row>
    <row r="13" spans="1:25" s="209" customFormat="1" ht="15" hidden="1" customHeight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>Igazgatás!F17+'ASP pályázat'!F13+Községgazd!F13+Vagyongazd!F13+Közfoglalkoztatás!F13+Közút!F13+Környezetvédelem!F13+Egészségügy!F16+Sport!F13+Közművelődés!F13+Támogatás!F13</f>
        <v>0</v>
      </c>
      <c r="G13" s="421">
        <f>Igazgatás!G17+'ASP pályázat'!G13+Községgazd!G13+Vagyongazd!G13+Közfoglalkoztatás!G13+Közút!G13+Környezetvédelem!G13+Egészségügy!G16+Sport!G13+Közművelődés!G13+Támogatás!G13</f>
        <v>0</v>
      </c>
      <c r="H13" s="421">
        <f>Igazgatás!H17+'ASP pályázat'!H13+Községgazd!H13+Vagyongazd!H13+Közfoglalkoztatás!H13+Közút!H13+Környezetvédelem!H13+Egészségügy!H16+Sport!H13+Közművelődés!H13+Támogatás!H13</f>
        <v>0</v>
      </c>
      <c r="I13" s="617">
        <f>Igazgatás!I17+'ASP pályázat'!I13+Községgazd!I13+Vagyongazd!I13+Közfoglalkoztatás!I13+Közút!I13+Környezetvédelem!J13+Egészségügy!I16+Sport!I13+Közművelődés!I13+Támogatás!I13</f>
        <v>0</v>
      </c>
      <c r="J13" s="190">
        <f>Igazgatás!J17+'ASP pályázat'!J13+Községgazd!J13+Vagyongazd!J13+Közfoglalkoztatás!J13+Közút!J13+Környezetvédelem!K13+Egészségügy!J16+Sport!J13+Közművelődés!J13+Támogatás!J13</f>
        <v>0</v>
      </c>
      <c r="K13" s="191">
        <f>Igazgatás!K17+'ASP pályázat'!K13+Községgazd!K13+Vagyongazd!K13+Közfoglalkoztatás!K13+Közút!K13+Környezetvédelem!L13+Egészségügy!K16+Sport!K13+Közművelődés!K13+Támogatás!K13</f>
        <v>0</v>
      </c>
      <c r="L13" s="199">
        <f>Igazgatás!L17+'ASP pályázat'!L13+Községgazd!O13+Vagyongazd!L13+Közfoglalkoztatás!L13+Közút!L13+Környezetvédelem!P13+Egészségügy!O16+Sport!L13+Közművelődés!N13+Támogatás!S13</f>
        <v>0</v>
      </c>
      <c r="M13" s="193">
        <f>Igazgatás!M17+'ASP pályázat'!M13+Községgazd!P13+Vagyongazd!M13+Közfoglalkoztatás!M13+Közút!M13+Környezetvédelem!Q13+Egészségügy!P16+Sport!M13+Közművelődés!O13+Támogatás!T13</f>
        <v>0</v>
      </c>
      <c r="N13" s="193">
        <f>Igazgatás!N17+'ASP pályázat'!N13+Községgazd!Q13+Vagyongazd!N13+Közfoglalkoztatás!N13+Közút!N13+Környezetvédelem!R13+Egészségügy!Q16+Sport!N13+Közművelődés!P13+Támogatás!U13</f>
        <v>0</v>
      </c>
      <c r="O13" s="193">
        <f>Igazgatás!O17+'ASP pályázat'!O13+Községgazd!R13+Vagyongazd!O13+Közfoglalkoztatás!O13+Közút!O13+Környezetvédelem!S13+Egészségügy!R16+Sport!O13+Közművelődés!Q13+Támogatás!V13</f>
        <v>0</v>
      </c>
      <c r="P13" s="193">
        <f>Igazgatás!P17+'ASP pályázat'!P13+Községgazd!S13+Vagyongazd!P13+Közfoglalkoztatás!P13+Közút!P13+Környezetvédelem!T13+Egészségügy!S16+Sport!P13+Közművelődés!R13+Támogatás!W13</f>
        <v>0</v>
      </c>
      <c r="Q13" s="194">
        <f>Igazgatás!Q17+'ASP pályázat'!Q13+Községgazd!T13+Vagyongazd!Q13+Közfoglalkoztatás!Q13+Közút!Q13+Környezetvédelem!U13+Egészségügy!T16+Sport!Q13+Közművelődés!S13+Támogatás!X13</f>
        <v>0</v>
      </c>
      <c r="R13" s="538">
        <f>Igazgatás!R17+'ASP pályázat'!R13+Községgazd!U13+Vagyongazd!R13+Közfoglalkoztatás!R13+Közút!R13+Környezetvédelem!V13+Egészségügy!U16+Sport!R13+Közművelődés!T13+Támogatás!Y13</f>
        <v>0</v>
      </c>
      <c r="S13" s="444">
        <f>Igazgatás!S17+'ASP pályázat'!S13+Községgazd!V13+Vagyongazd!S13+Közfoglalkoztatás!S13+Közút!S13+Környezetvédelem!W13+Egészségügy!V16+Sport!S13+Közművelődés!U13+Támogatás!Z13</f>
        <v>0</v>
      </c>
      <c r="T13" s="193">
        <f>Igazgatás!T17+'ASP pályázat'!T13+Községgazd!W13+Vagyongazd!T13+Közfoglalkoztatás!T13+Közút!T13+Környezetvédelem!X13+Egészségügy!W16+Sport!T13+Közművelődés!V13+Támogatás!AA13</f>
        <v>0</v>
      </c>
      <c r="U13" s="194">
        <f>Igazgatás!U17+'ASP pályázat'!U13+Községgazd!X13+Vagyongazd!U13+Közfoglalkoztatás!U13+Közút!U13+Környezetvédelem!Y13+Egészségügy!X16+Sport!U13+Közművelődés!W13+Támogatás!AB13</f>
        <v>0</v>
      </c>
      <c r="V13" s="492">
        <f>Igazgatás!V17+'ASP pályázat'!V13+Községgazd!Y13+Vagyongazd!V13+Közfoglalkoztatás!V13+Közút!V13+Környezetvédelem!Z13+Egészségügy!Y16+Sport!V13+Közművelődés!X13+Támogatás!AC13</f>
        <v>0</v>
      </c>
      <c r="W13" s="192">
        <f>Igazgatás!W17+'ASP pályázat'!W13+Községgazd!Z13+Vagyongazd!W13+Közfoglalkoztatás!W13+Közút!W13+Környezetvédelem!AA13+Egészségügy!Z16+Sport!W13+Közművelődés!Y13+Támogatás!AD13</f>
        <v>0</v>
      </c>
      <c r="X13" s="195">
        <f>Igazgatás!X17+'ASP pályázat'!X13+Községgazd!AA13+Vagyongazd!X13+Közfoglalkoztatás!X13+Közút!X13+Környezetvédelem!AB13+Egészségügy!AA16+Sport!X13+Közművelődés!Z13+Támogatás!AE13</f>
        <v>0</v>
      </c>
      <c r="Y13" s="188"/>
    </row>
    <row r="14" spans="1:25" s="209" customFormat="1" ht="15" hidden="1" customHeight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>Igazgatás!F18+'ASP pályázat'!F14+Községgazd!F14+Vagyongazd!F14+Közfoglalkoztatás!F14+Közút!F14+Környezetvédelem!F14+Egészségügy!F17+Sport!F14+Közművelődés!F14+Támogatás!F14</f>
        <v>0</v>
      </c>
      <c r="G14" s="421">
        <f>Igazgatás!G18+'ASP pályázat'!G14+Községgazd!G14+Vagyongazd!G14+Közfoglalkoztatás!G14+Közút!G14+Környezetvédelem!G14+Egészségügy!G17+Sport!G14+Közművelődés!G14+Támogatás!G14</f>
        <v>0</v>
      </c>
      <c r="H14" s="421">
        <f>Igazgatás!H18+'ASP pályázat'!H14+Községgazd!H14+Vagyongazd!H14+Közfoglalkoztatás!H14+Közút!H14+Környezetvédelem!H14+Egészségügy!H17+Sport!H14+Közművelődés!H14+Támogatás!H14</f>
        <v>0</v>
      </c>
      <c r="I14" s="617">
        <f>Igazgatás!I18+'ASP pályázat'!I14+Községgazd!I14+Vagyongazd!I14+Közfoglalkoztatás!I14+Közút!I14+Környezetvédelem!J14+Egészségügy!I17+Sport!I14+Közművelődés!I14+Támogatás!I14</f>
        <v>0</v>
      </c>
      <c r="J14" s="190">
        <f>Igazgatás!J18+'ASP pályázat'!J14+Községgazd!J14+Vagyongazd!J14+Közfoglalkoztatás!J14+Közút!J14+Környezetvédelem!K14+Egészségügy!J17+Sport!J14+Közművelődés!J14+Támogatás!J14</f>
        <v>0</v>
      </c>
      <c r="K14" s="191">
        <f>Igazgatás!K18+'ASP pályázat'!K14+Községgazd!K14+Vagyongazd!K14+Közfoglalkoztatás!K14+Közút!K14+Környezetvédelem!L14+Egészségügy!K17+Sport!K14+Közművelődés!K14+Támogatás!K14</f>
        <v>0</v>
      </c>
      <c r="L14" s="199">
        <f>Igazgatás!L18+'ASP pályázat'!L14+Községgazd!O14+Vagyongazd!L14+Közfoglalkoztatás!L14+Közút!L14+Környezetvédelem!P14+Egészségügy!O17+Sport!L14+Közművelődés!N14+Támogatás!S14</f>
        <v>0</v>
      </c>
      <c r="M14" s="193">
        <f>Igazgatás!M18+'ASP pályázat'!M14+Községgazd!P14+Vagyongazd!M14+Közfoglalkoztatás!M14+Közút!M14+Környezetvédelem!Q14+Egészségügy!P17+Sport!M14+Közművelődés!O14+Támogatás!T14</f>
        <v>0</v>
      </c>
      <c r="N14" s="193">
        <f>Igazgatás!N18+'ASP pályázat'!N14+Községgazd!Q14+Vagyongazd!N14+Közfoglalkoztatás!N14+Közút!N14+Környezetvédelem!R14+Egészségügy!Q17+Sport!N14+Közművelődés!P14+Támogatás!U14</f>
        <v>0</v>
      </c>
      <c r="O14" s="193">
        <f>Igazgatás!O18+'ASP pályázat'!O14+Községgazd!R14+Vagyongazd!O14+Közfoglalkoztatás!O14+Közút!O14+Környezetvédelem!S14+Egészségügy!R17+Sport!O14+Közművelődés!Q14+Támogatás!V14</f>
        <v>0</v>
      </c>
      <c r="P14" s="193">
        <f>Igazgatás!P18+'ASP pályázat'!P14+Községgazd!S14+Vagyongazd!P14+Közfoglalkoztatás!P14+Közút!P14+Környezetvédelem!T14+Egészségügy!S17+Sport!P14+Közművelődés!R14+Támogatás!W14</f>
        <v>0</v>
      </c>
      <c r="Q14" s="194">
        <f>Igazgatás!Q18+'ASP pályázat'!Q14+Községgazd!T14+Vagyongazd!Q14+Közfoglalkoztatás!Q14+Közút!Q14+Környezetvédelem!U14+Egészségügy!T17+Sport!Q14+Közművelődés!S14+Támogatás!X14</f>
        <v>0</v>
      </c>
      <c r="R14" s="538">
        <f>Igazgatás!R18+'ASP pályázat'!R14+Községgazd!U14+Vagyongazd!R14+Közfoglalkoztatás!R14+Közút!R14+Környezetvédelem!V14+Egészségügy!U17+Sport!R14+Közművelődés!T14+Támogatás!Y14</f>
        <v>0</v>
      </c>
      <c r="S14" s="444">
        <f>Igazgatás!S18+'ASP pályázat'!S14+Községgazd!V14+Vagyongazd!S14+Közfoglalkoztatás!S14+Közút!S14+Környezetvédelem!W14+Egészségügy!V17+Sport!S14+Közművelődés!U14+Támogatás!Z14</f>
        <v>0</v>
      </c>
      <c r="T14" s="193">
        <f>Igazgatás!T18+'ASP pályázat'!T14+Községgazd!W14+Vagyongazd!T14+Közfoglalkoztatás!T14+Közút!T14+Környezetvédelem!X14+Egészségügy!W17+Sport!T14+Közművelődés!V14+Támogatás!AA14</f>
        <v>0</v>
      </c>
      <c r="U14" s="194">
        <f>Igazgatás!U18+'ASP pályázat'!U14+Községgazd!X14+Vagyongazd!U14+Közfoglalkoztatás!U14+Közút!U14+Környezetvédelem!Y14+Egészségügy!X17+Sport!U14+Közművelődés!W14+Támogatás!AB14</f>
        <v>0</v>
      </c>
      <c r="V14" s="492">
        <f>Igazgatás!V18+'ASP pályázat'!V14+Községgazd!Y14+Vagyongazd!V14+Közfoglalkoztatás!V14+Közút!V14+Környezetvédelem!Z14+Egészségügy!Y17+Sport!V14+Közművelődés!X14+Támogatás!AC14</f>
        <v>0</v>
      </c>
      <c r="W14" s="192">
        <f>Igazgatás!W18+'ASP pályázat'!W14+Községgazd!Z14+Vagyongazd!W14+Közfoglalkoztatás!W14+Közút!W14+Környezetvédelem!AA14+Egészségügy!Z17+Sport!W14+Közművelődés!Y14+Támogatás!AD14</f>
        <v>0</v>
      </c>
      <c r="X14" s="195">
        <f>Igazgatás!X18+'ASP pályázat'!X14+Községgazd!AA14+Vagyongazd!X14+Közfoglalkoztatás!X14+Közút!X14+Környezetvédelem!AB14+Egészségügy!AA17+Sport!X14+Közművelődés!Z14+Támogatás!AE14</f>
        <v>0</v>
      </c>
      <c r="Y14" s="188"/>
    </row>
    <row r="15" spans="1:25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>Igazgatás!F19+'ASP pályázat'!F15+Községgazd!F15+Vagyongazd!F15+Közfoglalkoztatás!F15+Közút!F15+Környezetvédelem!F15+Egészségügy!F21+Sport!F15+Közművelődés!F15+Támogatás!F15</f>
        <v>76352</v>
      </c>
      <c r="G15" s="421">
        <f>Igazgatás!G19+'ASP pályázat'!G15+Községgazd!G15+Vagyongazd!G15+Közfoglalkoztatás!G15+Közút!G15+Környezetvédelem!G15+Egészségügy!G21+Sport!G15+Közművelődés!G15+Támogatás!G15</f>
        <v>76352</v>
      </c>
      <c r="H15" s="421">
        <f>Igazgatás!H19+'ASP pályázat'!H15+Községgazd!H15+Vagyongazd!H15+Közfoglalkoztatás!H15+Közút!H15+Környezetvédelem!H15+Egészségügy!H21+Sport!H15+Közművelődés!H15+Támogatás!H15</f>
        <v>76352</v>
      </c>
      <c r="I15" s="617">
        <f>Igazgatás!I19+'ASP pályázat'!I15+Községgazd!I15+Vagyongazd!I15+Közfoglalkoztatás!I15+Közút!I15+Környezetvédelem!J15+Egészségügy!I21+Sport!I15+Közművelődés!I15+Támogatás!I15</f>
        <v>76352</v>
      </c>
      <c r="J15" s="190">
        <f>Igazgatás!J19+'ASP pályázat'!J15+Községgazd!J15+Vagyongazd!J15+Közfoglalkoztatás!J15+Közút!J15+Környezetvédelem!K15+Egészségügy!J21+Sport!J15+Közművelődés!J15+Támogatás!J15</f>
        <v>0</v>
      </c>
      <c r="K15" s="191">
        <f>Igazgatás!K19+'ASP pályázat'!K15+Községgazd!K15+Vagyongazd!K15+Közfoglalkoztatás!K15+Közút!K15+Környezetvédelem!L15+Egészségügy!K21+Sport!K15+Közművelődés!K15+Támogatás!K15</f>
        <v>76352</v>
      </c>
      <c r="L15" s="199">
        <f>Igazgatás!L19+'ASP pályázat'!L15+Községgazd!O15+Vagyongazd!L15+Közfoglalkoztatás!L15+Közút!L15+Környezetvédelem!P15+Egészségügy!O21+Sport!L15+Közművelődés!N15+Támogatás!S15</f>
        <v>8352</v>
      </c>
      <c r="M15" s="193">
        <f>Igazgatás!M19+'ASP pályázat'!M15+Községgazd!P15+Vagyongazd!M15+Közfoglalkoztatás!M15+Közút!M15+Környezetvédelem!Q15+Egészségügy!P21+Sport!M15+Közművelődés!O15+Támogatás!T15</f>
        <v>2268</v>
      </c>
      <c r="N15" s="193">
        <f>Igazgatás!N19+'ASP pályázat'!N15+Községgazd!Q15+Vagyongazd!N15+Közfoglalkoztatás!N15+Közút!N15+Környezetvédelem!R15+Egészségügy!Q21+Sport!N15+Közművelődés!P15+Támogatás!U15</f>
        <v>7560</v>
      </c>
      <c r="O15" s="193">
        <f>Igazgatás!O19+'ASP pályázat'!O15+Községgazd!R15+Vagyongazd!O15+Közfoglalkoztatás!O15+Közút!O15+Környezetvédelem!S15+Egészségügy!R21+Sport!O15+Közművelődés!Q15+Támogatás!V15</f>
        <v>0</v>
      </c>
      <c r="P15" s="193">
        <f>Igazgatás!P19+'ASP pályázat'!P15+Községgazd!S15+Vagyongazd!P15+Közfoglalkoztatás!P15+Közút!P15+Környezetvédelem!T15+Egészségügy!S21+Sport!P15+Közművelődés!R15+Támogatás!W15</f>
        <v>10500</v>
      </c>
      <c r="Q15" s="194">
        <f>Igazgatás!Q19+'ASP pályázat'!Q15+Községgazd!T15+Vagyongazd!Q15+Közfoglalkoztatás!Q15+Közút!Q15+Környezetvédelem!U15+Egészségügy!T21+Sport!Q15+Közművelődés!S15+Támogatás!X15</f>
        <v>2268</v>
      </c>
      <c r="R15" s="538">
        <f>Igazgatás!R19+'ASP pályázat'!R15+Községgazd!U15+Vagyongazd!R15+Közfoglalkoztatás!R15+Közút!R15+Környezetvédelem!V15+Egészségügy!U21+Sport!R15+Közművelődés!T15+Támogatás!Y15</f>
        <v>30948</v>
      </c>
      <c r="S15" s="444">
        <f>Igazgatás!S19+'ASP pályázat'!S15+Községgazd!V15+Vagyongazd!S15+Közfoglalkoztatás!S15+Közút!S15+Környezetvédelem!W15+Egészségügy!V21+Sport!S15+Közművelődés!U15+Támogatás!Z15</f>
        <v>12600</v>
      </c>
      <c r="T15" s="193">
        <f>Igazgatás!T19+'ASP pályázat'!T15+Községgazd!W15+Vagyongazd!T15+Közfoglalkoztatás!T15+Közút!T15+Környezetvédelem!X15+Egészségügy!W21+Sport!T15+Közművelődés!V15+Támogatás!AA15</f>
        <v>6300</v>
      </c>
      <c r="U15" s="194">
        <f>Igazgatás!U19+'ASP pályázat'!U15+Községgazd!X15+Vagyongazd!U15+Közfoglalkoztatás!U15+Közút!U15+Környezetvédelem!Y15+Egészségügy!X21+Sport!U15+Közművelődés!W15+Támogatás!AB15</f>
        <v>0</v>
      </c>
      <c r="V15" s="492">
        <f>Igazgatás!V19+'ASP pályázat'!V15+Községgazd!Y15+Vagyongazd!V15+Közfoglalkoztatás!V15+Közút!V15+Környezetvédelem!Z15+Egészségügy!Y21+Sport!V15+Közművelődés!X15+Támogatás!AC15</f>
        <v>8834</v>
      </c>
      <c r="W15" s="192">
        <f>Igazgatás!W19+'ASP pályázat'!W15+Községgazd!Z15+Vagyongazd!W15+Közfoglalkoztatás!W15+Közút!W15+Környezetvédelem!AA15+Egészségügy!Z21+Sport!W15+Közművelődés!Y15+Támogatás!AD15</f>
        <v>8834</v>
      </c>
      <c r="X15" s="195">
        <f>Igazgatás!X19+'ASP pályázat'!X15+Községgazd!AA15+Vagyongazd!X15+Közfoglalkoztatás!X15+Közút!X15+Környezetvédelem!AB15+Egészségügy!AA21+Sport!X15+Közművelődés!Z15+Támogatás!AE15</f>
        <v>8836</v>
      </c>
      <c r="Y15" s="188"/>
    </row>
    <row r="16" spans="1:25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>Igazgatás!F20+'ASP pályázat'!F16+Községgazd!F16+Vagyongazd!F16+Közfoglalkoztatás!F16+Közút!F16+Környezetvédelem!F16+Egészségügy!F22+Sport!F16+Közművelődés!F16+Támogatás!F16</f>
        <v>0</v>
      </c>
      <c r="G16" s="421">
        <f>Igazgatás!G20+'ASP pályázat'!G16+Községgazd!G16+Vagyongazd!G16+Közfoglalkoztatás!G16+Közút!G16+Környezetvédelem!G16+Egészségügy!G22+Sport!G16+Közművelődés!G16+Támogatás!G16</f>
        <v>0</v>
      </c>
      <c r="H16" s="421">
        <f>Igazgatás!H20+'ASP pályázat'!H16+Községgazd!H16+Vagyongazd!H16+Közfoglalkoztatás!H16+Közút!H16+Környezetvédelem!H16+Egészségügy!H22+Sport!H16+Közművelődés!H16+Támogatás!H16</f>
        <v>0</v>
      </c>
      <c r="I16" s="617">
        <f>Igazgatás!I20+'ASP pályázat'!I16+Községgazd!I16+Vagyongazd!I16+Közfoglalkoztatás!I16+Közút!I16+Környezetvédelem!J16+Egészségügy!I22+Sport!I16+Közművelődés!I16+Támogatás!I16</f>
        <v>0</v>
      </c>
      <c r="J16" s="190">
        <f>Igazgatás!J20+'ASP pályázat'!J16+Községgazd!J16+Vagyongazd!J16+Közfoglalkoztatás!J16+Közút!J16+Környezetvédelem!K16+Egészségügy!J22+Sport!J16+Közművelődés!J16+Támogatás!J16</f>
        <v>0</v>
      </c>
      <c r="K16" s="191">
        <f>Igazgatás!K20+'ASP pályázat'!K16+Községgazd!K16+Vagyongazd!K16+Közfoglalkoztatás!K16+Közút!K16+Környezetvédelem!L16+Egészségügy!K22+Sport!K16+Közművelődés!K16+Támogatás!K16</f>
        <v>0</v>
      </c>
      <c r="L16" s="199">
        <f>Igazgatás!L20+'ASP pályázat'!L16+Községgazd!O16+Vagyongazd!L16+Közfoglalkoztatás!L16+Közút!L16+Környezetvédelem!P16+Egészségügy!O22+Sport!L16+Közművelődés!N16+Támogatás!S16</f>
        <v>0</v>
      </c>
      <c r="M16" s="193">
        <f>Igazgatás!M20+'ASP pályázat'!M16+Községgazd!P16+Vagyongazd!M16+Közfoglalkoztatás!M16+Közút!M16+Környezetvédelem!Q16+Egészségügy!P22+Sport!M16+Közművelődés!O16+Támogatás!T16</f>
        <v>0</v>
      </c>
      <c r="N16" s="193">
        <f>Igazgatás!N20+'ASP pályázat'!N16+Községgazd!Q16+Vagyongazd!N16+Közfoglalkoztatás!N16+Közút!N16+Környezetvédelem!R16+Egészségügy!Q22+Sport!N16+Közművelődés!P16+Támogatás!U16</f>
        <v>0</v>
      </c>
      <c r="O16" s="193">
        <f>Igazgatás!O20+'ASP pályázat'!O16+Községgazd!R16+Vagyongazd!O16+Közfoglalkoztatás!O16+Közút!O16+Környezetvédelem!S16+Egészségügy!R22+Sport!O16+Közművelődés!Q16+Támogatás!V16</f>
        <v>0</v>
      </c>
      <c r="P16" s="193">
        <f>Igazgatás!P20+'ASP pályázat'!P16+Községgazd!S16+Vagyongazd!P16+Közfoglalkoztatás!P16+Közút!P16+Környezetvédelem!T16+Egészségügy!S22+Sport!P16+Közművelődés!R16+Támogatás!W16</f>
        <v>0</v>
      </c>
      <c r="Q16" s="194">
        <f>Igazgatás!Q20+'ASP pályázat'!Q16+Községgazd!T16+Vagyongazd!Q16+Közfoglalkoztatás!Q16+Közút!Q16+Környezetvédelem!U16+Egészségügy!T22+Sport!Q16+Közművelődés!S16+Támogatás!X16</f>
        <v>0</v>
      </c>
      <c r="R16" s="538">
        <f>Igazgatás!R20+'ASP pályázat'!R16+Községgazd!U16+Vagyongazd!R16+Közfoglalkoztatás!R16+Közút!R16+Környezetvédelem!V16+Egészségügy!U22+Sport!R16+Közművelődés!T16+Támogatás!Y16</f>
        <v>0</v>
      </c>
      <c r="S16" s="444">
        <f>Igazgatás!S20+'ASP pályázat'!S16+Községgazd!V16+Vagyongazd!S16+Közfoglalkoztatás!S16+Közút!S16+Környezetvédelem!W16+Egészségügy!V22+Sport!S16+Közművelődés!U16+Támogatás!Z16</f>
        <v>0</v>
      </c>
      <c r="T16" s="193">
        <f>Igazgatás!T20+'ASP pályázat'!T16+Községgazd!W16+Vagyongazd!T16+Közfoglalkoztatás!T16+Közút!T16+Környezetvédelem!X16+Egészségügy!W22+Sport!T16+Közművelődés!V16+Támogatás!AA16</f>
        <v>0</v>
      </c>
      <c r="U16" s="194">
        <f>Igazgatás!U20+'ASP pályázat'!U16+Községgazd!X16+Vagyongazd!U16+Közfoglalkoztatás!U16+Közút!U16+Környezetvédelem!Y16+Egészségügy!X22+Sport!U16+Közművelődés!W16+Támogatás!AB16</f>
        <v>0</v>
      </c>
      <c r="V16" s="492">
        <f>Igazgatás!V20+'ASP pályázat'!V16+Községgazd!Y16+Vagyongazd!V16+Közfoglalkoztatás!V16+Közút!V16+Környezetvédelem!Z16+Egészségügy!Y22+Sport!V16+Közművelődés!X16+Támogatás!AC16</f>
        <v>0</v>
      </c>
      <c r="W16" s="192">
        <f>Igazgatás!W20+'ASP pályázat'!W16+Községgazd!Z16+Vagyongazd!W16+Közfoglalkoztatás!W16+Közút!W16+Környezetvédelem!AA16+Egészségügy!Z22+Sport!W16+Közművelődés!Y16+Támogatás!AD16</f>
        <v>0</v>
      </c>
      <c r="X16" s="195">
        <f>Igazgatás!X20+'ASP pályázat'!X16+Községgazd!AA16+Vagyongazd!X16+Közfoglalkoztatás!X16+Közút!X16+Környezetvédelem!AB16+Egészségügy!AA22+Sport!X16+Közművelődés!Z16+Támogatás!AE16</f>
        <v>0</v>
      </c>
      <c r="Y16" s="188"/>
    </row>
    <row r="17" spans="1:25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>Igazgatás!F21+'ASP pályázat'!F17+Községgazd!F17+Vagyongazd!F17+Közfoglalkoztatás!F17+Közút!F17+Környezetvédelem!F17+Egészségügy!F23+Sport!F17+Közművelődés!F17+Támogatás!F17</f>
        <v>0</v>
      </c>
      <c r="G17" s="421">
        <f>Igazgatás!G21+'ASP pályázat'!G17+Községgazd!G17+Vagyongazd!G17+Közfoglalkoztatás!G17+Közút!G17+Környezetvédelem!G17+Egészségügy!G23+Sport!G17+Közművelődés!G17+Támogatás!G17</f>
        <v>0</v>
      </c>
      <c r="H17" s="421">
        <f>Igazgatás!H21+'ASP pályázat'!H17+Községgazd!H17+Vagyongazd!H17+Közfoglalkoztatás!H17+Közút!H17+Környezetvédelem!H17+Egészségügy!H23+Sport!H17+Közművelődés!H17+Támogatás!H17</f>
        <v>0</v>
      </c>
      <c r="I17" s="617">
        <f>Igazgatás!I21+'ASP pályázat'!I17+Községgazd!I17+Vagyongazd!I17+Közfoglalkoztatás!I17+Közút!I17+Környezetvédelem!J17+Egészségügy!I23+Sport!I17+Közművelődés!I17+Támogatás!I17</f>
        <v>0</v>
      </c>
      <c r="J17" s="190">
        <f>Igazgatás!J21+'ASP pályázat'!J17+Községgazd!J17+Vagyongazd!J17+Közfoglalkoztatás!J17+Közút!J17+Környezetvédelem!K17+Egészségügy!J23+Sport!J17+Közművelődés!J17+Támogatás!J17</f>
        <v>0</v>
      </c>
      <c r="K17" s="191">
        <f>Igazgatás!K21+'ASP pályázat'!K17+Községgazd!K17+Vagyongazd!K17+Közfoglalkoztatás!K17+Közút!K17+Környezetvédelem!L17+Egészségügy!K23+Sport!K17+Közművelődés!K17+Támogatás!K17</f>
        <v>0</v>
      </c>
      <c r="L17" s="199">
        <f>Igazgatás!L21+'ASP pályázat'!L17+Községgazd!O17+Vagyongazd!L17+Közfoglalkoztatás!L17+Közút!L17+Környezetvédelem!P17+Egészségügy!O23+Sport!L17+Közművelődés!N17+Támogatás!S17</f>
        <v>0</v>
      </c>
      <c r="M17" s="193">
        <f>Igazgatás!M21+'ASP pályázat'!M17+Községgazd!P17+Vagyongazd!M17+Közfoglalkoztatás!M17+Közút!M17+Környezetvédelem!Q17+Egészségügy!P23+Sport!M17+Közművelődés!O17+Támogatás!T17</f>
        <v>0</v>
      </c>
      <c r="N17" s="193">
        <f>Igazgatás!N21+'ASP pályázat'!N17+Községgazd!Q17+Vagyongazd!N17+Közfoglalkoztatás!N17+Közút!N17+Környezetvédelem!R17+Egészségügy!Q23+Sport!N17+Közművelődés!P17+Támogatás!U17</f>
        <v>0</v>
      </c>
      <c r="O17" s="193">
        <f>Igazgatás!O21+'ASP pályázat'!O17+Községgazd!R17+Vagyongazd!O17+Közfoglalkoztatás!O17+Közút!O17+Környezetvédelem!S17+Egészségügy!R23+Sport!O17+Közművelődés!Q17+Támogatás!V17</f>
        <v>0</v>
      </c>
      <c r="P17" s="193">
        <f>Igazgatás!P21+'ASP pályázat'!P17+Községgazd!S17+Vagyongazd!P17+Közfoglalkoztatás!P17+Közút!P17+Környezetvédelem!T17+Egészségügy!S23+Sport!P17+Közművelődés!R17+Támogatás!W17</f>
        <v>0</v>
      </c>
      <c r="Q17" s="194">
        <f>Igazgatás!Q21+'ASP pályázat'!Q17+Községgazd!T17+Vagyongazd!Q17+Közfoglalkoztatás!Q17+Közút!Q17+Környezetvédelem!U17+Egészségügy!T23+Sport!Q17+Közművelődés!S17+Támogatás!X17</f>
        <v>0</v>
      </c>
      <c r="R17" s="538">
        <f>Igazgatás!R21+'ASP pályázat'!R17+Községgazd!U17+Vagyongazd!R17+Közfoglalkoztatás!R17+Közút!R17+Környezetvédelem!V17+Egészségügy!U23+Sport!R17+Közművelődés!T17+Támogatás!Y17</f>
        <v>0</v>
      </c>
      <c r="S17" s="444">
        <f>Igazgatás!S21+'ASP pályázat'!S17+Községgazd!V17+Vagyongazd!S17+Közfoglalkoztatás!S17+Közút!S17+Környezetvédelem!W17+Egészségügy!V23+Sport!S17+Közművelődés!U17+Támogatás!Z17</f>
        <v>0</v>
      </c>
      <c r="T17" s="193">
        <f>Igazgatás!T21+'ASP pályázat'!T17+Községgazd!W17+Vagyongazd!T17+Közfoglalkoztatás!T17+Közút!T17+Környezetvédelem!X17+Egészségügy!W23+Sport!T17+Közművelődés!V17+Támogatás!AA17</f>
        <v>0</v>
      </c>
      <c r="U17" s="194">
        <f>Igazgatás!U21+'ASP pályázat'!U17+Községgazd!X17+Vagyongazd!U17+Közfoglalkoztatás!U17+Közút!U17+Környezetvédelem!Y17+Egészségügy!X23+Sport!U17+Közművelődés!W17+Támogatás!AB17</f>
        <v>0</v>
      </c>
      <c r="V17" s="492">
        <f>Igazgatás!V21+'ASP pályázat'!V17+Községgazd!Y17+Vagyongazd!V17+Közfoglalkoztatás!V17+Közút!V17+Környezetvédelem!Z17+Egészségügy!Y23+Sport!V17+Közművelődés!X17+Támogatás!AC17</f>
        <v>0</v>
      </c>
      <c r="W17" s="192">
        <f>Igazgatás!W21+'ASP pályázat'!W17+Községgazd!Z17+Vagyongazd!W17+Közfoglalkoztatás!W17+Közút!W17+Környezetvédelem!AA17+Egészségügy!Z23+Sport!W17+Közművelődés!Y17+Támogatás!AD17</f>
        <v>0</v>
      </c>
      <c r="X17" s="195">
        <f>Igazgatás!X21+'ASP pályázat'!X17+Községgazd!AA17+Vagyongazd!X17+Közfoglalkoztatás!X17+Közút!X17+Környezetvédelem!AB17+Egészségügy!AA23+Sport!X17+Közművelődés!Z17+Támogatás!AE17</f>
        <v>0</v>
      </c>
      <c r="Y17" s="188"/>
    </row>
    <row r="18" spans="1:25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>Igazgatás!F22+'ASP pályázat'!F18+Községgazd!F18+Vagyongazd!F18+Közfoglalkoztatás!F18+Közút!F18+Környezetvédelem!F18+Egészségügy!F24+Sport!F18+Közművelődés!F18+Támogatás!F18</f>
        <v>0</v>
      </c>
      <c r="G18" s="421">
        <f>Igazgatás!G22+'ASP pályázat'!G18+Községgazd!G18+Vagyongazd!G18+Közfoglalkoztatás!G18+Közút!G18+Környezetvédelem!G18+Egészségügy!G24+Sport!G18+Közművelődés!G18+Támogatás!G18</f>
        <v>0</v>
      </c>
      <c r="H18" s="421">
        <f>Igazgatás!H22+'ASP pályázat'!H18+Községgazd!H18+Vagyongazd!H18+Közfoglalkoztatás!H18+Közút!H18+Környezetvédelem!H18+Egészségügy!H24+Sport!H18+Közművelődés!H18+Támogatás!H18</f>
        <v>0</v>
      </c>
      <c r="I18" s="617">
        <f>Igazgatás!I22+'ASP pályázat'!I18+Községgazd!I18+Vagyongazd!I18+Közfoglalkoztatás!I18+Közút!I18+Környezetvédelem!J18+Egészségügy!I24+Sport!I18+Közművelődés!I18+Támogatás!I18</f>
        <v>0</v>
      </c>
      <c r="J18" s="190">
        <f>Igazgatás!J22+'ASP pályázat'!J18+Községgazd!J18+Vagyongazd!J18+Közfoglalkoztatás!J18+Közút!J18+Környezetvédelem!K18+Egészségügy!J24+Sport!J18+Közművelődés!J18+Támogatás!J18</f>
        <v>0</v>
      </c>
      <c r="K18" s="191">
        <f>Igazgatás!K22+'ASP pályázat'!K18+Községgazd!K18+Vagyongazd!K18+Közfoglalkoztatás!K18+Közút!K18+Környezetvédelem!L18+Egészségügy!K24+Sport!K18+Közművelődés!K18+Támogatás!K18</f>
        <v>0</v>
      </c>
      <c r="L18" s="199">
        <f>Igazgatás!L22+'ASP pályázat'!L18+Községgazd!O18+Vagyongazd!L18+Közfoglalkoztatás!L18+Közút!L18+Környezetvédelem!P18+Egészségügy!O24+Sport!L18+Közművelődés!N18+Támogatás!S18</f>
        <v>0</v>
      </c>
      <c r="M18" s="193">
        <f>Igazgatás!M22+'ASP pályázat'!M18+Községgazd!P18+Vagyongazd!M18+Közfoglalkoztatás!M18+Közút!M18+Környezetvédelem!Q18+Egészségügy!P24+Sport!M18+Közművelődés!O18+Támogatás!T18</f>
        <v>0</v>
      </c>
      <c r="N18" s="193">
        <f>Igazgatás!N22+'ASP pályázat'!N18+Községgazd!Q18+Vagyongazd!N18+Közfoglalkoztatás!N18+Közút!N18+Környezetvédelem!R18+Egészségügy!Q24+Sport!N18+Közművelődés!P18+Támogatás!U18</f>
        <v>0</v>
      </c>
      <c r="O18" s="193">
        <f>Igazgatás!O22+'ASP pályázat'!O18+Községgazd!R18+Vagyongazd!O18+Közfoglalkoztatás!O18+Közút!O18+Környezetvédelem!S18+Egészségügy!R24+Sport!O18+Közművelődés!Q18+Támogatás!V18</f>
        <v>0</v>
      </c>
      <c r="P18" s="193">
        <f>Igazgatás!P22+'ASP pályázat'!P18+Községgazd!S18+Vagyongazd!P18+Közfoglalkoztatás!P18+Közút!P18+Környezetvédelem!T18+Egészségügy!S24+Sport!P18+Közművelődés!R18+Támogatás!W18</f>
        <v>0</v>
      </c>
      <c r="Q18" s="194">
        <f>Igazgatás!Q22+'ASP pályázat'!Q18+Községgazd!T18+Vagyongazd!Q18+Közfoglalkoztatás!Q18+Közút!Q18+Környezetvédelem!U18+Egészségügy!T24+Sport!Q18+Közművelődés!S18+Támogatás!X18</f>
        <v>0</v>
      </c>
      <c r="R18" s="538">
        <f>Igazgatás!R22+'ASP pályázat'!R18+Községgazd!U18+Vagyongazd!R18+Közfoglalkoztatás!R18+Közút!R18+Környezetvédelem!V18+Egészségügy!U24+Sport!R18+Közművelődés!T18+Támogatás!Y18</f>
        <v>0</v>
      </c>
      <c r="S18" s="444">
        <f>Igazgatás!S22+'ASP pályázat'!S18+Községgazd!V18+Vagyongazd!S18+Közfoglalkoztatás!S18+Közút!S18+Környezetvédelem!W18+Egészségügy!V24+Sport!S18+Közművelődés!U18+Támogatás!Z18</f>
        <v>0</v>
      </c>
      <c r="T18" s="193">
        <f>Igazgatás!T22+'ASP pályázat'!T18+Községgazd!W18+Vagyongazd!T18+Közfoglalkoztatás!T18+Közút!T18+Környezetvédelem!X18+Egészségügy!W24+Sport!T18+Közművelődés!V18+Támogatás!AA18</f>
        <v>0</v>
      </c>
      <c r="U18" s="194">
        <f>Igazgatás!U22+'ASP pályázat'!U18+Községgazd!X18+Vagyongazd!U18+Közfoglalkoztatás!U18+Közút!U18+Környezetvédelem!Y18+Egészségügy!X24+Sport!U18+Közművelődés!W18+Támogatás!AB18</f>
        <v>0</v>
      </c>
      <c r="V18" s="492">
        <f>Igazgatás!V22+'ASP pályázat'!V18+Községgazd!Y18+Vagyongazd!V18+Közfoglalkoztatás!V18+Közút!V18+Környezetvédelem!Z18+Egészségügy!Y24+Sport!V18+Közművelődés!X18+Támogatás!AC18</f>
        <v>0</v>
      </c>
      <c r="W18" s="192">
        <f>Igazgatás!W22+'ASP pályázat'!W18+Községgazd!Z18+Vagyongazd!W18+Közfoglalkoztatás!W18+Közút!W18+Környezetvédelem!AA18+Egészségügy!Z24+Sport!W18+Közművelődés!Y18+Támogatás!AD18</f>
        <v>0</v>
      </c>
      <c r="X18" s="195">
        <f>Igazgatás!X22+'ASP pályázat'!X18+Községgazd!AA18+Vagyongazd!X18+Közfoglalkoztatás!X18+Közút!X18+Környezetvédelem!AB18+Egészségügy!AA24+Sport!X18+Közművelődés!Z18+Támogatás!AE18</f>
        <v>0</v>
      </c>
      <c r="Y18" s="188"/>
    </row>
    <row r="19" spans="1:25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>Igazgatás!F23+'ASP pályázat'!F19+Községgazd!F19+Vagyongazd!F19+Közfoglalkoztatás!F19+Közút!F19+Környezetvédelem!F19+Egészségügy!F25+Sport!F19+Közművelődés!F19+Támogatás!F19</f>
        <v>0</v>
      </c>
      <c r="G19" s="421">
        <f>Igazgatás!G23+'ASP pályázat'!G19+Községgazd!G19+Vagyongazd!G19+Közfoglalkoztatás!G19+Közút!G19+Környezetvédelem!G19+Egészségügy!G25+Sport!G19+Közművelődés!G19+Támogatás!G19</f>
        <v>0</v>
      </c>
      <c r="H19" s="421">
        <f>Igazgatás!H23+'ASP pályázat'!H19+Községgazd!H19+Vagyongazd!H19+Közfoglalkoztatás!H19+Közút!H19+Környezetvédelem!H19+Egészségügy!H25+Sport!H19+Közművelődés!H19+Támogatás!H19</f>
        <v>0</v>
      </c>
      <c r="I19" s="617">
        <f>Igazgatás!I23+'ASP pályázat'!I19+Községgazd!I19+Vagyongazd!I19+Közfoglalkoztatás!I19+Közút!I19+Környezetvédelem!J19+Egészségügy!I25+Sport!I19+Közművelődés!I19+Támogatás!I19</f>
        <v>0</v>
      </c>
      <c r="J19" s="190">
        <f>Igazgatás!J23+'ASP pályázat'!J19+Községgazd!J19+Vagyongazd!J19+Közfoglalkoztatás!J19+Közút!J19+Környezetvédelem!K19+Egészségügy!J25+Sport!J19+Közművelődés!J19+Támogatás!J19</f>
        <v>0</v>
      </c>
      <c r="K19" s="191">
        <f>Igazgatás!K23+'ASP pályázat'!K19+Községgazd!K19+Vagyongazd!K19+Közfoglalkoztatás!K19+Közút!K19+Környezetvédelem!L19+Egészségügy!K25+Sport!K19+Közművelődés!K19+Támogatás!K19</f>
        <v>0</v>
      </c>
      <c r="L19" s="199">
        <f>Igazgatás!L23+'ASP pályázat'!L19+Községgazd!O19+Vagyongazd!L19+Közfoglalkoztatás!L19+Közút!L19+Környezetvédelem!P19+Egészségügy!O25+Sport!L19+Közművelődés!N19+Támogatás!S19</f>
        <v>0</v>
      </c>
      <c r="M19" s="193">
        <f>Igazgatás!M23+'ASP pályázat'!M19+Községgazd!P19+Vagyongazd!M19+Közfoglalkoztatás!M19+Közút!M19+Környezetvédelem!Q19+Egészségügy!P25+Sport!M19+Közművelődés!O19+Támogatás!T19</f>
        <v>0</v>
      </c>
      <c r="N19" s="193">
        <f>Igazgatás!N23+'ASP pályázat'!N19+Községgazd!Q19+Vagyongazd!N19+Közfoglalkoztatás!N19+Közút!N19+Környezetvédelem!R19+Egészségügy!Q25+Sport!N19+Közművelődés!P19+Támogatás!U19</f>
        <v>0</v>
      </c>
      <c r="O19" s="193">
        <f>Igazgatás!O23+'ASP pályázat'!O19+Községgazd!R19+Vagyongazd!O19+Közfoglalkoztatás!O19+Közút!O19+Környezetvédelem!S19+Egészségügy!R25+Sport!O19+Közművelődés!Q19+Támogatás!V19</f>
        <v>0</v>
      </c>
      <c r="P19" s="193">
        <f>Igazgatás!P23+'ASP pályázat'!P19+Községgazd!S19+Vagyongazd!P19+Közfoglalkoztatás!P19+Közút!P19+Környezetvédelem!T19+Egészségügy!S25+Sport!P19+Közművelődés!R19+Támogatás!W19</f>
        <v>0</v>
      </c>
      <c r="Q19" s="194">
        <f>Igazgatás!Q23+'ASP pályázat'!Q19+Községgazd!T19+Vagyongazd!Q19+Közfoglalkoztatás!Q19+Közút!Q19+Környezetvédelem!U19+Egészségügy!T25+Sport!Q19+Közművelődés!S19+Támogatás!X19</f>
        <v>0</v>
      </c>
      <c r="R19" s="538">
        <f>Igazgatás!R23+'ASP pályázat'!R19+Községgazd!U19+Vagyongazd!R19+Közfoglalkoztatás!R19+Közút!R19+Környezetvédelem!V19+Egészségügy!U25+Sport!R19+Közművelődés!T19+Támogatás!Y19</f>
        <v>0</v>
      </c>
      <c r="S19" s="444">
        <f>Igazgatás!S23+'ASP pályázat'!S19+Községgazd!V19+Vagyongazd!S19+Közfoglalkoztatás!S19+Közút!S19+Környezetvédelem!W19+Egészségügy!V25+Sport!S19+Közművelődés!U19+Támogatás!Z19</f>
        <v>0</v>
      </c>
      <c r="T19" s="193">
        <f>Igazgatás!T23+'ASP pályázat'!T19+Községgazd!W19+Vagyongazd!T19+Közfoglalkoztatás!T19+Közút!T19+Környezetvédelem!X19+Egészségügy!W25+Sport!T19+Közművelődés!V19+Támogatás!AA19</f>
        <v>0</v>
      </c>
      <c r="U19" s="194">
        <f>Igazgatás!U23+'ASP pályázat'!U19+Községgazd!X19+Vagyongazd!U19+Közfoglalkoztatás!U19+Közút!U19+Környezetvédelem!Y19+Egészségügy!X25+Sport!U19+Közművelődés!W19+Támogatás!AB19</f>
        <v>0</v>
      </c>
      <c r="V19" s="492">
        <f>Igazgatás!V23+'ASP pályázat'!V19+Községgazd!Y19+Vagyongazd!V19+Közfoglalkoztatás!V19+Közút!V19+Környezetvédelem!Z19+Egészségügy!Y25+Sport!V19+Közművelődés!X19+Támogatás!AC19</f>
        <v>0</v>
      </c>
      <c r="W19" s="192">
        <f>Igazgatás!W23+'ASP pályázat'!W19+Községgazd!Z19+Vagyongazd!W19+Közfoglalkoztatás!W19+Közút!W19+Környezetvédelem!AA19+Egészségügy!Z25+Sport!W19+Közművelődés!Y19+Támogatás!AD19</f>
        <v>0</v>
      </c>
      <c r="X19" s="195">
        <f>Igazgatás!X23+'ASP pályázat'!X19+Községgazd!AA19+Vagyongazd!X19+Közfoglalkoztatás!X19+Közút!X19+Környezetvédelem!AB19+Egészségügy!AA25+Sport!X19+Közművelődés!Z19+Támogatás!AE19</f>
        <v>0</v>
      </c>
      <c r="Y19" s="188"/>
    </row>
    <row r="20" spans="1:25">
      <c r="B20" s="92" t="s">
        <v>623</v>
      </c>
      <c r="C20" s="736" t="s">
        <v>146</v>
      </c>
      <c r="D20" s="737"/>
      <c r="E20" s="737"/>
      <c r="F20" s="399">
        <f>Igazgatás!F24+'ASP pályázat'!F20+Községgazd!F20+Vagyongazd!F20+Közfoglalkoztatás!F20+Közút!F20+Környezetvédelem!F20+Egészségügy!F26+Sport!F20+Közművelődés!F20+Támogatás!F20</f>
        <v>9909996</v>
      </c>
      <c r="G20" s="422">
        <f>Igazgatás!G24+'ASP pályázat'!G20+Községgazd!G20+Vagyongazd!G20+Közfoglalkoztatás!G20+Közút!G20+Környezetvédelem!G20+Egészségügy!G26+Sport!G20+Közművelődés!G20+Támogatás!G20</f>
        <v>10006196</v>
      </c>
      <c r="H20" s="422">
        <f>Igazgatás!H24+'ASP pályázat'!H20+Községgazd!H20+Vagyongazd!H20+Közfoglalkoztatás!H20+Közút!H20+Környezetvédelem!H20+Egészségügy!H26+Sport!H20+Közművelődés!H20+Támogatás!H20</f>
        <v>10006196</v>
      </c>
      <c r="I20" s="618">
        <f>Igazgatás!I24+'ASP pályázat'!I20+Községgazd!I20+Vagyongazd!I20+Közfoglalkoztatás!I20+Közút!I20+Környezetvédelem!J20+Egészségügy!I26+Sport!I20+Közművelődés!I20+Támogatás!I20</f>
        <v>9974696</v>
      </c>
      <c r="J20" s="150">
        <f>Igazgatás!J24+'ASP pályázat'!J20+Községgazd!J20+Vagyongazd!J20+Közfoglalkoztatás!J20+Közút!J20+Környezetvédelem!K20+Egészségügy!J26+Sport!J20+Közművelődés!J20+Támogatás!J20</f>
        <v>250000</v>
      </c>
      <c r="K20" s="166">
        <f>Igazgatás!K24+'ASP pályázat'!K20+Községgazd!K20+Vagyongazd!K20+Közfoglalkoztatás!K20+Közút!K20+Környezetvédelem!L20+Egészségügy!K26+Sport!K20+Közművelődés!K20+Támogatás!K20</f>
        <v>10224696</v>
      </c>
      <c r="L20" s="94">
        <f>Igazgatás!L24+'ASP pályázat'!L20+Községgazd!O20+Vagyongazd!L20+Közfoglalkoztatás!L20+Közút!L20+Környezetvédelem!P20+Egészségügy!O26+Sport!L20+Közművelődés!N20+Támogatás!S20</f>
        <v>745087</v>
      </c>
      <c r="M20" s="95">
        <f>Igazgatás!M24+'ASP pályázat'!M20+Községgazd!P20+Vagyongazd!M20+Közfoglalkoztatás!M20+Közút!M20+Környezetvédelem!Q20+Egészségügy!P26+Sport!M20+Közművelődés!O20+Támogatás!T20</f>
        <v>790101</v>
      </c>
      <c r="N20" s="95">
        <f>Igazgatás!N24+'ASP pályázat'!N20+Községgazd!Q20+Vagyongazd!N20+Közfoglalkoztatás!N20+Közút!N20+Környezetvédelem!R20+Egészségügy!Q26+Sport!N20+Közművelődés!P20+Támogatás!U20</f>
        <v>1044100</v>
      </c>
      <c r="O20" s="95">
        <f>Igazgatás!O24+'ASP pályázat'!O20+Községgazd!R20+Vagyongazd!O20+Közfoglalkoztatás!O20+Közút!O20+Környezetvédelem!S20+Egészségügy!R26+Sport!O20+Közművelődés!Q20+Támogatás!V20</f>
        <v>725065</v>
      </c>
      <c r="P20" s="95">
        <f>Igazgatás!P24+'ASP pályázat'!P20+Községgazd!S20+Vagyongazd!P20+Közfoglalkoztatás!P20+Közút!P20+Környezetvédelem!T20+Egészségügy!S26+Sport!P20+Közművelődés!R20+Támogatás!W20</f>
        <v>790100</v>
      </c>
      <c r="Q20" s="98">
        <f>Igazgatás!Q24+'ASP pályázat'!Q20+Községgazd!T20+Vagyongazd!Q20+Közfoglalkoztatás!Q20+Közút!Q20+Környezetvédelem!U20+Egészségügy!T26+Sport!Q20+Közművelődés!S20+Támogatás!X20</f>
        <v>855179</v>
      </c>
      <c r="R20" s="539">
        <f>Igazgatás!R24+'ASP pályázat'!R20+Községgazd!U20+Vagyongazd!R20+Közfoglalkoztatás!R20+Közút!R20+Környezetvédelem!V20+Egészségügy!U26+Sport!R20+Közművelődés!T20+Támogatás!Y20</f>
        <v>4949632</v>
      </c>
      <c r="S20" s="445">
        <f>Igazgatás!S24+'ASP pályázat'!S20+Községgazd!V20+Vagyongazd!S20+Közfoglalkoztatás!S20+Közút!S20+Környezetvédelem!W20+Egészségügy!V26+Sport!S20+Közművelődés!U20+Támogatás!Z20</f>
        <v>942479</v>
      </c>
      <c r="T20" s="95">
        <f>Igazgatás!T24+'ASP pályázat'!T20+Községgazd!W20+Vagyongazd!T20+Közfoglalkoztatás!T20+Közút!T20+Környezetvédelem!X20+Egészségügy!W26+Sport!T20+Közművelődés!V20+Támogatás!AA20</f>
        <v>793366</v>
      </c>
      <c r="U20" s="98">
        <f>Igazgatás!U24+'ASP pályázat'!U20+Községgazd!X20+Vagyongazd!U20+Közfoglalkoztatás!U20+Közút!U20+Környezetvédelem!Y20+Egészségügy!X26+Sport!U20+Közművelődés!W20+Támogatás!AB20</f>
        <v>862579</v>
      </c>
      <c r="V20" s="489">
        <f>Igazgatás!V24+'ASP pályázat'!V20+Községgazd!Y20+Vagyongazd!V20+Közfoglalkoztatás!V20+Közút!V20+Környezetvédelem!Z20+Egészségügy!Y26+Sport!V20+Közművelődés!X20+Támogatás!AC20</f>
        <v>892213</v>
      </c>
      <c r="W20" s="97">
        <f>Igazgatás!W24+'ASP pályázat'!W20+Községgazd!Z20+Vagyongazd!W20+Közfoglalkoztatás!W20+Közút!W20+Környezetvédelem!AA20+Egészségügy!Z26+Sport!W20+Közművelődés!Y20+Támogatás!AD20</f>
        <v>892213</v>
      </c>
      <c r="X20" s="99">
        <f>Igazgatás!X24+'ASP pályázat'!X20+Községgazd!AA20+Vagyongazd!X20+Közfoglalkoztatás!X20+Közút!X20+Környezetvédelem!AB20+Egészségügy!AA26+Sport!X20+Közművelődés!Z20+Támogatás!AE20</f>
        <v>892214</v>
      </c>
      <c r="Y20" s="188"/>
    </row>
    <row r="21" spans="1:25" s="41" customFormat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Igazgatás!F25+'ASP pályázat'!F21+Községgazd!F21+Vagyongazd!F21+Közfoglalkoztatás!F21+Közút!F21+Környezetvédelem!F21+Egészségügy!F27+Sport!F21+Közművelődés!F21+Támogatás!F21</f>
        <v>7059596</v>
      </c>
      <c r="G21" s="423">
        <f>Igazgatás!G25+'ASP pályázat'!G21+Községgazd!G21+Vagyongazd!G21+Közfoglalkoztatás!G21+Közút!G21+Környezetvédelem!G21+Egészségügy!G27+Sport!G21+Közművelődés!G21+Támogatás!G21</f>
        <v>7059596</v>
      </c>
      <c r="H21" s="423">
        <f>Igazgatás!H25+'ASP pályázat'!H21+Községgazd!H21+Vagyongazd!H21+Közfoglalkoztatás!H21+Közút!H21+Környezetvédelem!H21+Egészségügy!H27+Sport!H21+Közművelődés!H21+Támogatás!H21</f>
        <v>7059596</v>
      </c>
      <c r="I21" s="619">
        <f>Igazgatás!I25+'ASP pályázat'!I21+Községgazd!I21+Vagyongazd!I21+Közfoglalkoztatás!I21+Közút!I21+Környezetvédelem!J21+Egészségügy!I27+Sport!I21+Közművelődés!I21+Támogatás!I21</f>
        <v>7059596</v>
      </c>
      <c r="J21" s="156">
        <f>Igazgatás!J25+'ASP pályázat'!J21+Községgazd!J21+Vagyongazd!J21+Közfoglalkoztatás!J21+Közút!J21+Környezetvédelem!K21+Egészségügy!J27+Sport!J21+Közművelődés!J21+Támogatás!J21</f>
        <v>0</v>
      </c>
      <c r="K21" s="168">
        <f>Igazgatás!K25+'ASP pályázat'!K21+Községgazd!K21+Vagyongazd!K21+Közfoglalkoztatás!K21+Közút!K21+Környezetvédelem!L21+Egészségügy!K27+Sport!K21+Közművelődés!K21+Támogatás!K21</f>
        <v>7059596</v>
      </c>
      <c r="L21" s="77">
        <f>Igazgatás!L25+'ASP pályázat'!L21+Községgazd!O21+Vagyongazd!L21+Közfoglalkoztatás!L21+Közút!L21+Környezetvédelem!P21+Egészségügy!O27+Sport!L21+Közművelődés!N21+Támogatás!S21</f>
        <v>528387</v>
      </c>
      <c r="M21" s="13">
        <f>Igazgatás!M25+'ASP pályázat'!M21+Községgazd!P21+Vagyongazd!M21+Közfoglalkoztatás!M21+Közút!M21+Környezetvédelem!Q21+Egészségügy!P27+Sport!M21+Közművelődés!O21+Támogatás!T21</f>
        <v>573401</v>
      </c>
      <c r="N21" s="13">
        <f>Igazgatás!N25+'ASP pályázat'!N21+Községgazd!Q21+Vagyongazd!N21+Közfoglalkoztatás!N21+Közút!N21+Környezetvédelem!R21+Egészségügy!Q27+Sport!N21+Közművelődés!P21+Támogatás!U21</f>
        <v>573400</v>
      </c>
      <c r="O21" s="13">
        <f>Igazgatás!O25+'ASP pályázat'!O21+Községgazd!R21+Vagyongazd!O21+Közfoglalkoztatás!O21+Közút!O21+Környezetvédelem!S21+Egészségügy!R27+Sport!O21+Közművelődés!Q21+Támogatás!V21</f>
        <v>508365</v>
      </c>
      <c r="P21" s="13">
        <f>Igazgatás!P25+'ASP pályázat'!P21+Községgazd!S21+Vagyongazd!P21+Közfoglalkoztatás!P21+Közút!P21+Környezetvédelem!T21+Egészségügy!S27+Sport!P21+Közművelődés!R21+Támogatás!W21</f>
        <v>573400</v>
      </c>
      <c r="Q21" s="82">
        <f>Igazgatás!Q25+'ASP pályázat'!Q21+Községgazd!T21+Vagyongazd!Q21+Közfoglalkoztatás!Q21+Közút!Q21+Környezetvédelem!U21+Egészségügy!T27+Sport!Q21+Közművelődés!S21+Támogatás!X21</f>
        <v>573400</v>
      </c>
      <c r="R21" s="540">
        <f>Igazgatás!R25+'ASP pályázat'!R21+Községgazd!U21+Vagyongazd!R21+Közfoglalkoztatás!R21+Közút!R21+Környezetvédelem!V21+Egészségügy!U27+Sport!R21+Közművelődés!T21+Támogatás!Y21</f>
        <v>3330353</v>
      </c>
      <c r="S21" s="446">
        <f>Igazgatás!S25+'ASP pályázat'!S21+Községgazd!V21+Vagyongazd!S21+Közfoglalkoztatás!S21+Közút!S21+Környezetvédelem!W21+Egészségügy!V27+Sport!S21+Közművelődés!U21+Támogatás!Z21</f>
        <v>722409</v>
      </c>
      <c r="T21" s="13">
        <f>Igazgatás!T25+'ASP pályázat'!T21+Községgazd!W21+Vagyongazd!T21+Közfoglalkoztatás!T21+Közút!T21+Környezetvédelem!X21+Egészségügy!W27+Sport!T21+Közművelődés!V21+Támogatás!AA21</f>
        <v>573400</v>
      </c>
      <c r="U21" s="82">
        <f>Igazgatás!U25+'ASP pályázat'!U21+Községgazd!X21+Vagyongazd!U21+Közfoglalkoztatás!U21+Közút!U21+Környezetvédelem!Y21+Egészségügy!X27+Sport!U21+Közművelődés!W21+Támogatás!AB21</f>
        <v>573400</v>
      </c>
      <c r="V21" s="488">
        <f>Igazgatás!V25+'ASP pályázat'!V21+Községgazd!Y21+Vagyongazd!V21+Közfoglalkoztatás!V21+Közút!V21+Környezetvédelem!Z21+Egészségügy!Y27+Sport!V21+Közművelődés!X21+Támogatás!AC21</f>
        <v>620011</v>
      </c>
      <c r="W21" s="43">
        <f>Igazgatás!W25+'ASP pályázat'!W21+Községgazd!Z21+Vagyongazd!W21+Közfoglalkoztatás!W21+Közút!W21+Környezetvédelem!AA21+Egészségügy!Z27+Sport!W21+Közművelődés!Y21+Támogatás!AD21</f>
        <v>620011</v>
      </c>
      <c r="X21" s="45">
        <f>Igazgatás!X25+'ASP pályázat'!X21+Községgazd!AA21+Vagyongazd!X21+Közfoglalkoztatás!X21+Közút!X21+Környezetvédelem!AB21+Egészségügy!AA27+Sport!X21+Közművelődés!Z21+Támogatás!AE21</f>
        <v>620012</v>
      </c>
      <c r="Y21" s="188"/>
    </row>
    <row r="22" spans="1:25" s="41" customFormat="1" ht="27.75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Igazgatás!F26+'ASP pályázat'!F22+Községgazd!F22+Vagyongazd!F22+Közfoglalkoztatás!F22+Közút!F22+Környezetvédelem!F22+Egészségügy!F28+Sport!F22+Közművelődés!F22+Támogatás!F22</f>
        <v>2850400</v>
      </c>
      <c r="G22" s="423">
        <f>Igazgatás!G26+'ASP pályázat'!G22+Községgazd!G22+Vagyongazd!G22+Közfoglalkoztatás!G22+Közút!G22+Környezetvédelem!G22+Egészségügy!G28+Sport!G22+Közművelődés!G22+Támogatás!G22</f>
        <v>2854400</v>
      </c>
      <c r="H22" s="423">
        <f>Igazgatás!H26+'ASP pályázat'!H22+Községgazd!H22+Vagyongazd!H22+Közfoglalkoztatás!H22+Közút!H22+Környezetvédelem!H22+Egészségügy!H28+Sport!H22+Közművelődés!H22+Támogatás!H22</f>
        <v>2854400</v>
      </c>
      <c r="I22" s="619">
        <f>Igazgatás!I26+'ASP pályázat'!I22+Községgazd!I22+Vagyongazd!I22+Közfoglalkoztatás!I22+Közút!I22+Környezetvédelem!J22+Egészségügy!I28+Sport!I22+Közművelődés!I22+Támogatás!I22</f>
        <v>2915100</v>
      </c>
      <c r="J22" s="156">
        <f>Igazgatás!J26+'ASP pályázat'!J22+Községgazd!J22+Vagyongazd!J22+Közfoglalkoztatás!J22+Közút!J22+Környezetvédelem!K22+Egészségügy!J28+Sport!J22+Közművelődés!J22+Támogatás!J22</f>
        <v>0</v>
      </c>
      <c r="K22" s="168">
        <f>Igazgatás!K26+'ASP pályázat'!K22+Községgazd!K22+Vagyongazd!K22+Közfoglalkoztatás!K22+Közút!K22+Környezetvédelem!L22+Egészségügy!K28+Sport!K22+Közművelődés!K22+Támogatás!K22</f>
        <v>2915100</v>
      </c>
      <c r="L22" s="77">
        <f>Igazgatás!L26+'ASP pályázat'!L22+Községgazd!O22+Vagyongazd!L22+Közfoglalkoztatás!L22+Közút!L22+Környezetvédelem!P22+Egészségügy!O28+Sport!L22+Közművelődés!N22+Támogatás!S22</f>
        <v>216700</v>
      </c>
      <c r="M22" s="13">
        <f>Igazgatás!M26+'ASP pályázat'!M22+Községgazd!P22+Vagyongazd!M22+Közfoglalkoztatás!M22+Közút!M22+Környezetvédelem!Q22+Egészségügy!P28+Sport!M22+Közművelődés!O22+Támogatás!T22</f>
        <v>216700</v>
      </c>
      <c r="N22" s="13">
        <f>Igazgatás!N26+'ASP pályázat'!N22+Községgazd!Q22+Vagyongazd!N22+Közfoglalkoztatás!N22+Közút!N22+Környezetvédelem!R22+Egészségügy!Q28+Sport!N22+Közművelődés!P22+Támogatás!U22</f>
        <v>470700</v>
      </c>
      <c r="O22" s="13">
        <f>Igazgatás!O26+'ASP pályázat'!O22+Községgazd!R22+Vagyongazd!O22+Közfoglalkoztatás!O22+Közút!O22+Környezetvédelem!S22+Egészségügy!R28+Sport!O22+Közművelődés!Q22+Támogatás!V22</f>
        <v>216700</v>
      </c>
      <c r="P22" s="13">
        <f>Igazgatás!P26+'ASP pályázat'!P22+Községgazd!S22+Vagyongazd!P22+Közfoglalkoztatás!P22+Közút!P22+Környezetvédelem!T22+Egészségügy!S28+Sport!P22+Közművelődés!R22+Támogatás!W22</f>
        <v>216700</v>
      </c>
      <c r="Q22" s="82">
        <f>Igazgatás!Q26+'ASP pályázat'!Q22+Községgazd!T22+Vagyongazd!Q22+Közfoglalkoztatás!Q22+Közút!Q22+Környezetvédelem!U22+Egészségügy!T28+Sport!Q22+Közművelődés!S22+Támogatás!X22</f>
        <v>216700</v>
      </c>
      <c r="R22" s="540">
        <f>Igazgatás!R26+'ASP pályázat'!R22+Községgazd!U22+Vagyongazd!R22+Közfoglalkoztatás!R22+Közút!R22+Környezetvédelem!V22+Egészségügy!U28+Sport!R22+Közművelődés!T22+Támogatás!Y22</f>
        <v>1554200</v>
      </c>
      <c r="S22" s="446">
        <f>Igazgatás!S26+'ASP pályázat'!S22+Községgazd!V22+Vagyongazd!S22+Közfoglalkoztatás!S22+Közút!S22+Környezetvédelem!W22+Egészségügy!V28+Sport!S22+Közművelődés!U22+Támogatás!Z22</f>
        <v>216700</v>
      </c>
      <c r="T22" s="13">
        <f>Igazgatás!T26+'ASP pályázat'!T22+Községgazd!W22+Vagyongazd!T22+Közfoglalkoztatás!T22+Közút!T22+Környezetvédelem!X22+Egészségügy!W28+Sport!T22+Közművelődés!V22+Támogatás!AA22</f>
        <v>216700</v>
      </c>
      <c r="U22" s="82">
        <f>Igazgatás!U26+'ASP pályázat'!U22+Községgazd!X22+Vagyongazd!U22+Közfoglalkoztatás!U22+Közút!U22+Környezetvédelem!Y22+Egészségügy!X28+Sport!U22+Közművelődés!W22+Támogatás!AB22</f>
        <v>277400</v>
      </c>
      <c r="V22" s="488">
        <f>Igazgatás!V26+'ASP pályázat'!V22+Községgazd!Y22+Vagyongazd!V22+Közfoglalkoztatás!V22+Közút!V22+Környezetvédelem!Z22+Egészségügy!Y28+Sport!V22+Közművelődés!X22+Támogatás!AC22</f>
        <v>216700</v>
      </c>
      <c r="W22" s="43">
        <f>Igazgatás!W26+'ASP pályázat'!W22+Községgazd!Z22+Vagyongazd!W22+Közfoglalkoztatás!W22+Közút!W22+Környezetvédelem!AA22+Egészségügy!Z28+Sport!W22+Közművelődés!Y22+Támogatás!AD22</f>
        <v>216700</v>
      </c>
      <c r="X22" s="45">
        <f>Igazgatás!X26+'ASP pályázat'!X22+Községgazd!AA22+Vagyongazd!X22+Közfoglalkoztatás!X22+Közút!X22+Környezetvédelem!AB22+Egészségügy!AA28+Sport!X22+Közművelődés!Z22+Támogatás!AE22</f>
        <v>216700</v>
      </c>
      <c r="Y22" s="188"/>
    </row>
    <row r="23" spans="1:25" s="41" customFormat="1" ht="15.75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Igazgatás!F27+'ASP pályázat'!F23+Községgazd!F23+Vagyongazd!F23+Közfoglalkoztatás!F23+Közút!F23+Környezetvédelem!F23+Egészségügy!F29+Sport!F23+Közművelődés!F23+Támogatás!F23</f>
        <v>0</v>
      </c>
      <c r="G23" s="424">
        <f>Igazgatás!G27+'ASP pályázat'!G23+Községgazd!G23+Vagyongazd!G23+Közfoglalkoztatás!G23+Közút!G23+Környezetvédelem!G23+Egészségügy!G29+Sport!G23+Közművelődés!G23+Támogatás!G23</f>
        <v>92200</v>
      </c>
      <c r="H23" s="424">
        <f>Igazgatás!H27+'ASP pályázat'!H23+Községgazd!H23+Vagyongazd!H23+Közfoglalkoztatás!H23+Közút!H23+Környezetvédelem!H23+Egészségügy!H29+Sport!H23+Közművelődés!H23+Támogatás!H23</f>
        <v>92200</v>
      </c>
      <c r="I23" s="620">
        <f>Igazgatás!I27+'ASP pályázat'!I23+Községgazd!I23+Vagyongazd!I23+Közfoglalkoztatás!I23+Közút!I23+Környezetvédelem!J23+Egészségügy!I29+Sport!I23+Közművelődés!I23+Támogatás!I23</f>
        <v>0</v>
      </c>
      <c r="J23" s="197">
        <f>Igazgatás!J27+'ASP pályázat'!J23+Községgazd!J23+Vagyongazd!J23+Közfoglalkoztatás!J23+Közút!J23+Környezetvédelem!K23+Egészségügy!J29+Sport!J23+Közművelődés!J23+Támogatás!J23</f>
        <v>250000</v>
      </c>
      <c r="K23" s="168">
        <f>Igazgatás!K27+'ASP pályázat'!K23+Községgazd!K23+Vagyongazd!K23+Közfoglalkoztatás!K23+Közút!K23+Környezetvédelem!L23+Egészségügy!K29+Sport!K23+Közművelődés!K23+Támogatás!K23</f>
        <v>250000</v>
      </c>
      <c r="L23" s="77">
        <f>Igazgatás!L27+'ASP pályázat'!L23+Községgazd!O23+Vagyongazd!L23+Közfoglalkoztatás!L23+Közút!L23+Környezetvédelem!P23+Egészségügy!O29+Sport!L23+Közművelődés!N23+Támogatás!S23</f>
        <v>0</v>
      </c>
      <c r="M23" s="13">
        <f>Igazgatás!M27+'ASP pályázat'!M23+Községgazd!P23+Vagyongazd!M23+Közfoglalkoztatás!M23+Közút!M23+Környezetvédelem!Q23+Egészségügy!P29+Sport!M23+Közművelődés!O23+Támogatás!T23</f>
        <v>0</v>
      </c>
      <c r="N23" s="13">
        <f>Igazgatás!N27+'ASP pályázat'!N23+Községgazd!Q23+Vagyongazd!N23+Közfoglalkoztatás!N23+Közút!N23+Környezetvédelem!R23+Egészségügy!Q29+Sport!N23+Közművelődés!P23+Támogatás!U23</f>
        <v>0</v>
      </c>
      <c r="O23" s="13">
        <f>Igazgatás!O27+'ASP pályázat'!O23+Községgazd!R23+Vagyongazd!O23+Közfoglalkoztatás!O23+Közút!O23+Környezetvédelem!S23+Egészségügy!R29+Sport!O23+Közművelődés!Q23+Támogatás!V23</f>
        <v>0</v>
      </c>
      <c r="P23" s="13">
        <f>Igazgatás!P27+'ASP pályázat'!P23+Községgazd!S23+Vagyongazd!P23+Közfoglalkoztatás!P23+Közút!P23+Környezetvédelem!T23+Egészségügy!S29+Sport!P23+Közművelődés!R23+Támogatás!W23</f>
        <v>0</v>
      </c>
      <c r="Q23" s="82">
        <f>Igazgatás!Q27+'ASP pályázat'!Q23+Községgazd!T23+Vagyongazd!Q23+Közfoglalkoztatás!Q23+Közút!Q23+Környezetvédelem!U23+Egészségügy!T29+Sport!Q23+Közművelődés!S23+Támogatás!X23</f>
        <v>65079</v>
      </c>
      <c r="R23" s="540">
        <f>Igazgatás!R27+'ASP pályázat'!R23+Községgazd!U23+Vagyongazd!R23+Közfoglalkoztatás!R23+Közút!R23+Környezetvédelem!V23+Egészségügy!U29+Sport!R23+Közművelődés!T23+Támogatás!Y23</f>
        <v>65079</v>
      </c>
      <c r="S23" s="446">
        <f>Igazgatás!S27+'ASP pályázat'!S23+Községgazd!V23+Vagyongazd!S23+Közfoglalkoztatás!S23+Közút!S23+Környezetvédelem!W23+Egészségügy!V29+Sport!S23+Közművelődés!U23+Támogatás!Z23</f>
        <v>3370</v>
      </c>
      <c r="T23" s="13">
        <f>Igazgatás!T27+'ASP pályázat'!T23+Községgazd!W23+Vagyongazd!T23+Közfoglalkoztatás!T23+Közút!T23+Környezetvédelem!X23+Egészségügy!W29+Sport!T23+Közművelődés!V23+Támogatás!AA23</f>
        <v>3266</v>
      </c>
      <c r="U23" s="82">
        <f>Igazgatás!U27+'ASP pályázat'!U23+Községgazd!X23+Vagyongazd!U23+Közfoglalkoztatás!U23+Közút!U23+Környezetvédelem!Y23+Egészségügy!X29+Sport!U23+Közművelődés!W23+Támogatás!AB23</f>
        <v>11779</v>
      </c>
      <c r="V23" s="488">
        <f>Igazgatás!V27+'ASP pályázat'!V23+Községgazd!Y23+Vagyongazd!V23+Közfoglalkoztatás!V23+Közút!V23+Környezetvédelem!Z23+Egészségügy!Y29+Sport!V23+Közművelődés!X23+Támogatás!AC23</f>
        <v>55502</v>
      </c>
      <c r="W23" s="43">
        <f>Igazgatás!W27+'ASP pályázat'!W23+Községgazd!Z23+Vagyongazd!W23+Közfoglalkoztatás!W23+Közút!W23+Környezetvédelem!AA23+Egészségügy!Z29+Sport!W23+Közművelődés!Y23+Támogatás!AD23</f>
        <v>55502</v>
      </c>
      <c r="X23" s="45">
        <f>Igazgatás!X27+'ASP pályázat'!X23+Községgazd!AA23+Vagyongazd!X23+Közfoglalkoztatás!X23+Közút!X23+Környezetvédelem!AB23+Egészségügy!AA29+Sport!X23+Közművelődés!Z23+Támogatás!AE23</f>
        <v>55502</v>
      </c>
      <c r="Y23" s="188"/>
    </row>
    <row r="24" spans="1:25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Igazgatás!F28+'ASP pályázat'!F24+Községgazd!F24+Vagyongazd!F24+Közfoglalkoztatás!F24+Közút!F24+Környezetvédelem!F24+Egészségügy!F30+Sport!F24+Közművelődés!F24+Támogatás!F24</f>
        <v>5073417.5999999996</v>
      </c>
      <c r="G24" s="425">
        <f>Igazgatás!G28+'ASP pályázat'!G24+Községgazd!G24+Vagyongazd!G24+Közfoglalkoztatás!G24+Közút!G24+Környezetvédelem!G24+Egészségügy!G30+Sport!G24+Közművelődés!G24+Támogatás!G24</f>
        <v>5013183.5999999996</v>
      </c>
      <c r="H24" s="425">
        <f>Igazgatás!H28+'ASP pályázat'!H24+Községgazd!H24+Vagyongazd!H24+Közfoglalkoztatás!H24+Közút!H24+Környezetvédelem!H24+Egészségügy!H30+Sport!H24+Közművelődés!H24+Támogatás!H24</f>
        <v>5030658.5999999996</v>
      </c>
      <c r="I24" s="621">
        <f>Igazgatás!I28+'ASP pályázat'!I24+Községgazd!I24+Vagyongazd!I24+Közfoglalkoztatás!I24+Közút!I24+Környezetvédelem!J24+Egészségügy!I30+Sport!I24+Közművelődés!I24+Támogatás!I24</f>
        <v>5013388.9000000004</v>
      </c>
      <c r="J24" s="152">
        <f>Igazgatás!J28+'ASP pályázat'!J24+Községgazd!J24+Vagyongazd!J24+Közfoglalkoztatás!J24+Közút!J24+Környezetvédelem!K24+Egészségügy!J30+Sport!J24+Közművelődés!J24+Támogatás!J24</f>
        <v>110075</v>
      </c>
      <c r="K24" s="164">
        <f>Igazgatás!K28+'ASP pályázat'!K24+Községgazd!K24+Vagyongazd!K24+Közfoglalkoztatás!K24+Közút!K24+Környezetvédelem!L24+Egészségügy!K30+Sport!K24+Közművelődés!K24+Támogatás!K24</f>
        <v>5123463.9000000004</v>
      </c>
      <c r="L24" s="86">
        <f>Igazgatás!L28+'ASP pályázat'!L24+Községgazd!O24+Vagyongazd!L24+Közfoglalkoztatás!L24+Közút!L24+Környezetvédelem!P24+Egészségügy!O30+Sport!L24+Közművelődés!N24+Támogatás!S24</f>
        <v>732022</v>
      </c>
      <c r="M24" s="87">
        <f>Igazgatás!M28+'ASP pályázat'!M24+Községgazd!P24+Vagyongazd!M24+Közfoglalkoztatás!M24+Közút!M24+Környezetvédelem!Q24+Egészségügy!P30+Sport!M24+Közművelődés!O24+Támogatás!T24</f>
        <v>374554</v>
      </c>
      <c r="N24" s="87">
        <f>Igazgatás!N28+'ASP pályázat'!N24+Községgazd!Q24+Vagyongazd!N24+Közfoglalkoztatás!N24+Közút!N24+Környezetvédelem!R24+Egészségügy!Q30+Sport!N24+Közművelődés!P24+Támogatás!U24</f>
        <v>442387</v>
      </c>
      <c r="O24" s="87">
        <f>Igazgatás!O28+'ASP pályázat'!O24+Községgazd!R24+Vagyongazd!O24+Közfoglalkoztatás!O24+Közút!O24+Környezetvédelem!S24+Egészségügy!R30+Sport!O24+Közművelődés!Q24+Támogatás!V24</f>
        <v>352447</v>
      </c>
      <c r="P24" s="87">
        <f>Igazgatás!P28+'ASP pályázat'!P24+Községgazd!S24+Vagyongazd!P24+Közfoglalkoztatás!P24+Közút!P24+Környezetvédelem!T24+Egészségügy!S30+Sport!P24+Közművelődés!R24+Támogatás!W24</f>
        <v>374555</v>
      </c>
      <c r="Q24" s="90">
        <f>Igazgatás!Q28+'ASP pályázat'!Q24+Községgazd!T24+Vagyongazd!Q24+Közfoglalkoztatás!Q24+Közút!Q24+Környezetvédelem!U24+Egészségügy!T30+Sport!Q24+Közművelődés!S24+Támogatás!X24</f>
        <v>372215</v>
      </c>
      <c r="R24" s="536">
        <f>Igazgatás!R28+'ASP pályázat'!R24+Községgazd!U24+Vagyongazd!R24+Közfoglalkoztatás!R24+Közút!R24+Környezetvédelem!V24+Egészségügy!U30+Sport!R24+Közművelődés!T24+Támogatás!Y24</f>
        <v>2648180</v>
      </c>
      <c r="S24" s="442">
        <f>Igazgatás!S28+'ASP pályázat'!S24+Községgazd!V24+Vagyongazd!S24+Közfoglalkoztatás!S24+Közút!S24+Környezetvédelem!W24+Egészségügy!V30+Sport!S24+Közművelődés!U24+Támogatás!Z24</f>
        <v>424322.38</v>
      </c>
      <c r="T24" s="87">
        <f>Igazgatás!T28+'ASP pályázat'!T24+Községgazd!W24+Vagyongazd!T24+Közfoglalkoztatás!T24+Közút!T24+Környezetvédelem!X24+Egészségügy!W30+Sport!T24+Közművelődés!V24+Támogatás!AA24</f>
        <v>424005.72</v>
      </c>
      <c r="U24" s="90">
        <f>Igazgatás!U28+'ASP pályázat'!U24+Községgazd!X24+Vagyongazd!U24+Közfoglalkoztatás!U24+Közút!U24+Környezetvédelem!Y24+Egészségügy!X30+Sport!U24+Közművelődés!W24+Támogatás!AB24</f>
        <v>389154.6</v>
      </c>
      <c r="V24" s="486">
        <f>Igazgatás!V28+'ASP pályázat'!V24+Községgazd!Y24+Vagyongazd!V24+Közfoglalkoztatás!V24+Közút!V24+Környezetvédelem!Z24+Egészségügy!Y30+Sport!V24+Közművelődés!X24+Támogatás!AC24</f>
        <v>404303.6</v>
      </c>
      <c r="W24" s="89">
        <f>Igazgatás!W28+'ASP pályázat'!W24+Községgazd!Z24+Vagyongazd!W24+Közfoglalkoztatás!W24+Közút!W24+Környezetvédelem!AA24+Egészségügy!Z30+Sport!W24+Közművelődés!Y24+Támogatás!AD24</f>
        <v>404303.6</v>
      </c>
      <c r="X24" s="91">
        <f>Igazgatás!X28+'ASP pályázat'!X24+Községgazd!AA24+Vagyongazd!X24+Közfoglalkoztatás!X24+Közút!X24+Környezetvédelem!AB24+Egészségügy!AA30+Sport!X24+Közművelődés!Z24+Támogatás!AE24</f>
        <v>429194</v>
      </c>
      <c r="Y24" s="188"/>
    </row>
    <row r="25" spans="1:25">
      <c r="B25" s="61"/>
      <c r="C25" s="826" t="s">
        <v>154</v>
      </c>
      <c r="D25" s="827"/>
      <c r="E25" s="827"/>
      <c r="F25" s="403">
        <f>Igazgatás!F29+'ASP pályázat'!F25+Községgazd!F25+Vagyongazd!F25+Közfoglalkoztatás!F25+Közút!F25+Környezetvédelem!F25+Egészségügy!F31+Sport!F25+Közművelődés!F25+Támogatás!F25</f>
        <v>4983402.5999999996</v>
      </c>
      <c r="G25" s="426">
        <f>Igazgatás!G29+'ASP pályázat'!G25+Községgazd!G25+Vagyongazd!G25+Közfoglalkoztatás!G25+Közút!G25+Környezetvédelem!G25+Egészségügy!G31+Sport!G25+Közművelődés!G25+Támogatás!G25</f>
        <v>4923168.5999999996</v>
      </c>
      <c r="H25" s="426">
        <f>Igazgatás!H29+'ASP pályázat'!H25+Községgazd!H25+Vagyongazd!H25+Közfoglalkoztatás!H25+Közút!H25+Környezetvédelem!H25+Egészségügy!H31+Sport!H25+Közművelődés!H25+Támogatás!H25</f>
        <v>4940643.5999999996</v>
      </c>
      <c r="I25" s="622">
        <f>Igazgatás!I29+'ASP pályázat'!I25+Községgazd!I25+Vagyongazd!I25+Közfoglalkoztatás!I25+Közút!I25+Környezetvédelem!J25+Egészségügy!I31+Sport!I25+Közművelődés!I25+Támogatás!I25</f>
        <v>4958122.9000000004</v>
      </c>
      <c r="J25" s="153">
        <f>Igazgatás!J29+'ASP pályázat'!J25+Községgazd!J25+Vagyongazd!J25+Közfoglalkoztatás!J25+Közút!J25+Környezetvédelem!K25+Egészségügy!J31+Sport!J25+Közművelődés!J25+Támogatás!J25</f>
        <v>0</v>
      </c>
      <c r="K25" s="167">
        <f>Igazgatás!K29+'ASP pályázat'!K25+Községgazd!K25+Vagyongazd!K25+Közfoglalkoztatás!K25+Közút!K25+Környezetvédelem!L25+Egészségügy!K31+Sport!K25+Közművelődés!K25+Támogatás!K25</f>
        <v>4958122.9000000004</v>
      </c>
      <c r="L25" s="75">
        <f>Igazgatás!L29+'ASP pályázat'!L25+Községgazd!O25+Vagyongazd!L25+Közfoglalkoztatás!L25+Közút!L25+Környezetvédelem!P25+Egészségügy!O31+Sport!L25+Közművelődés!N25+Támogatás!S25</f>
        <v>727747</v>
      </c>
      <c r="M25" s="1">
        <f>Igazgatás!M29+'ASP pályázat'!M25+Községgazd!P25+Vagyongazd!M25+Közfoglalkoztatás!M25+Közút!M25+Környezetvédelem!Q25+Egészségügy!P31+Sport!M25+Közművelődés!O25+Támogatás!T25</f>
        <v>374554</v>
      </c>
      <c r="N25" s="1">
        <f>Igazgatás!N29+'ASP pályázat'!N25+Községgazd!Q25+Vagyongazd!N25+Közfoglalkoztatás!N25+Közút!N25+Környezetvédelem!R25+Egészségügy!Q31+Sport!N25+Közművelődés!P25+Támogatás!U25</f>
        <v>442387</v>
      </c>
      <c r="O25" s="1">
        <f>Igazgatás!O29+'ASP pályázat'!O25+Községgazd!R25+Vagyongazd!O25+Közfoglalkoztatás!O25+Közút!O25+Környezetvédelem!S25+Egészségügy!R31+Sport!O25+Közművelődés!Q25+Támogatás!V25</f>
        <v>352447</v>
      </c>
      <c r="P25" s="1">
        <f>Igazgatás!P29+'ASP pályázat'!P25+Községgazd!S25+Vagyongazd!P25+Közfoglalkoztatás!P25+Közút!P25+Környezetvédelem!T25+Egészségügy!S31+Sport!P25+Közművelődés!R25+Támogatás!W25</f>
        <v>374555</v>
      </c>
      <c r="Q25" s="81">
        <f>Igazgatás!Q29+'ASP pályázat'!Q25+Községgazd!T25+Vagyongazd!Q25+Közfoglalkoztatás!Q25+Közút!Q25+Környezetvédelem!U25+Egészségügy!T31+Sport!Q25+Közművelődés!S25+Támogatás!X25</f>
        <v>372215</v>
      </c>
      <c r="R25" s="541">
        <f>Igazgatás!R29+'ASP pályázat'!R25+Községgazd!U25+Vagyongazd!R25+Közfoglalkoztatás!R25+Közút!R25+Környezetvédelem!V25+Egészségügy!U31+Sport!R25+Közművelődés!T25+Támogatás!Y25</f>
        <v>2643905</v>
      </c>
      <c r="S25" s="447">
        <f>Igazgatás!S29+'ASP pályázat'!S25+Községgazd!V25+Vagyongazd!S25+Közfoglalkoztatás!S25+Közút!S25+Környezetvédelem!W25+Egészségügy!V31+Sport!S25+Közművelődés!U25+Támogatás!Z25</f>
        <v>373331.38</v>
      </c>
      <c r="T25" s="1">
        <f>Igazgatás!T29+'ASP pályázat'!T25+Községgazd!W25+Vagyongazd!T25+Közfoglalkoztatás!T25+Közút!T25+Környezetvédelem!X25+Egészségügy!W31+Sport!T25+Közművelődés!V25+Támogatás!AA25</f>
        <v>395591.72</v>
      </c>
      <c r="U25" s="81">
        <f>Igazgatás!U29+'ASP pályázat'!U25+Községgazd!X25+Vagyongazd!U25+Közfoglalkoztatás!U25+Közút!U25+Környezetvédelem!Y25+Egészségügy!X31+Sport!U25+Közművelődés!W25+Támogatás!AB25</f>
        <v>389154.6</v>
      </c>
      <c r="V25" s="490">
        <f>Igazgatás!V29+'ASP pályázat'!V25+Községgazd!Y25+Vagyongazd!V25+Közfoglalkoztatás!V25+Közút!V25+Környezetvédelem!Z25+Egészségügy!Y31+Sport!V25+Közművelődés!X25+Támogatás!AC25</f>
        <v>377083.6</v>
      </c>
      <c r="W25" s="42">
        <f>Igazgatás!W29+'ASP pályázat'!W25+Községgazd!Z25+Vagyongazd!W25+Közfoglalkoztatás!W25+Közút!W25+Környezetvédelem!AA25+Egészségügy!Z31+Sport!W25+Közművelődés!Y25+Támogatás!AD25</f>
        <v>377083.6</v>
      </c>
      <c r="X25" s="44">
        <f>Igazgatás!X29+'ASP pályázat'!X25+Községgazd!AA25+Vagyongazd!X25+Közfoglalkoztatás!X25+Közút!X25+Környezetvédelem!AB25+Egészségügy!AA31+Sport!X25+Közművelődés!Z25+Támogatás!AE25</f>
        <v>401973</v>
      </c>
      <c r="Y25" s="188"/>
    </row>
    <row r="26" spans="1:25" hidden="1">
      <c r="B26" s="62"/>
      <c r="C26" s="822" t="s">
        <v>155</v>
      </c>
      <c r="D26" s="823"/>
      <c r="E26" s="823"/>
      <c r="F26" s="404">
        <f>Igazgatás!F32+'ASP pályázat'!F26+Községgazd!F26+Vagyongazd!F26+Közfoglalkoztatás!F26+Közút!F26+Környezetvédelem!F26+Egészségügy!F35+Sport!F26+Közművelődés!F26+Támogatás!F26</f>
        <v>0</v>
      </c>
      <c r="G26" s="427">
        <f>Igazgatás!G32+'ASP pályázat'!G26+Községgazd!G26+Vagyongazd!G26+Közfoglalkoztatás!G26+Közút!G26+Környezetvédelem!G26+Egészségügy!G35+Sport!G26+Közművelődés!G26+Támogatás!G26</f>
        <v>0</v>
      </c>
      <c r="H26" s="427">
        <f>Igazgatás!H32+'ASP pályázat'!H26+Községgazd!H26+Vagyongazd!H26+Közfoglalkoztatás!H26+Közút!H26+Környezetvédelem!H26+Egészségügy!H35+Sport!H26+Közművelődés!H26+Támogatás!H26</f>
        <v>0</v>
      </c>
      <c r="I26" s="623">
        <f>Igazgatás!I32+'ASP pályázat'!I26+Községgazd!I26+Vagyongazd!I26+Közfoglalkoztatás!I26+Közút!I26+Környezetvédelem!J26+Egészségügy!I35+Sport!I26+Közművelődés!I26+Támogatás!I26</f>
        <v>0</v>
      </c>
      <c r="J26" s="154">
        <f>Igazgatás!J32+'ASP pályázat'!J26+Községgazd!J26+Vagyongazd!J26+Közfoglalkoztatás!J26+Közút!J26+Környezetvédelem!K26+Egészségügy!J35+Sport!J26+Közművelődés!J26+Támogatás!J26</f>
        <v>0</v>
      </c>
      <c r="K26" s="167">
        <f>Igazgatás!K32+'ASP pályázat'!K26+Községgazd!K26+Vagyongazd!K26+Közfoglalkoztatás!K26+Közút!K26+Környezetvédelem!L26+Egészségügy!K35+Sport!K26+Közművelődés!K26+Támogatás!K26</f>
        <v>0</v>
      </c>
      <c r="L26" s="75">
        <f>Igazgatás!L32+'ASP pályázat'!L26+Községgazd!O26+Vagyongazd!L26+Közfoglalkoztatás!L26+Közút!L26+Környezetvédelem!P26+Egészségügy!O35+Sport!L26+Közművelődés!N26+Támogatás!S26</f>
        <v>0</v>
      </c>
      <c r="M26" s="1">
        <f>Igazgatás!M32+'ASP pályázat'!M26+Községgazd!P26+Vagyongazd!M26+Közfoglalkoztatás!M26+Közút!M26+Környezetvédelem!Q26+Egészségügy!P35+Sport!M26+Közművelődés!O26+Támogatás!T26</f>
        <v>0</v>
      </c>
      <c r="N26" s="1">
        <f>Igazgatás!N32+'ASP pályázat'!N26+Községgazd!Q26+Vagyongazd!N26+Közfoglalkoztatás!N26+Közút!N26+Környezetvédelem!R26+Egészségügy!Q35+Sport!N26+Közművelődés!P26+Támogatás!U26</f>
        <v>0</v>
      </c>
      <c r="O26" s="1">
        <f>Igazgatás!O32+'ASP pályázat'!O26+Községgazd!R26+Vagyongazd!O26+Közfoglalkoztatás!O26+Közút!O26+Környezetvédelem!S26+Egészségügy!R35+Sport!O26+Közművelődés!Q26+Támogatás!V26</f>
        <v>0</v>
      </c>
      <c r="P26" s="1">
        <f>Igazgatás!P32+'ASP pályázat'!P26+Községgazd!S26+Vagyongazd!P26+Közfoglalkoztatás!P26+Közút!P26+Környezetvédelem!T26+Egészségügy!S35+Sport!P26+Közművelődés!R26+Támogatás!W26</f>
        <v>0</v>
      </c>
      <c r="Q26" s="81">
        <f>Igazgatás!Q32+'ASP pályázat'!Q26+Községgazd!T26+Vagyongazd!Q26+Közfoglalkoztatás!Q26+Közút!Q26+Környezetvédelem!U26+Egészségügy!T35+Sport!Q26+Közművelődés!S26+Támogatás!X26</f>
        <v>0</v>
      </c>
      <c r="R26" s="541">
        <f>Igazgatás!R32+'ASP pályázat'!R26+Községgazd!U26+Vagyongazd!R26+Közfoglalkoztatás!R26+Közút!R26+Környezetvédelem!V26+Egészségügy!U35+Sport!R26+Közművelődés!T26+Támogatás!Y26</f>
        <v>0</v>
      </c>
      <c r="S26" s="447">
        <f>Igazgatás!S32+'ASP pályázat'!S26+Községgazd!V26+Vagyongazd!S26+Közfoglalkoztatás!S26+Közút!S26+Környezetvédelem!W26+Egészségügy!V35+Sport!S26+Közművelődés!U26+Támogatás!Z26</f>
        <v>0</v>
      </c>
      <c r="T26" s="1">
        <f>Igazgatás!T32+'ASP pályázat'!T26+Községgazd!W26+Vagyongazd!T26+Közfoglalkoztatás!T26+Közút!T26+Környezetvédelem!X26+Egészségügy!W35+Sport!T26+Közművelődés!V26+Támogatás!AA26</f>
        <v>0</v>
      </c>
      <c r="U26" s="81">
        <f>Igazgatás!U32+'ASP pályázat'!U26+Községgazd!X26+Vagyongazd!U26+Közfoglalkoztatás!U26+Közút!U26+Környezetvédelem!Y26+Egészségügy!X35+Sport!U26+Közművelődés!W26+Támogatás!AB26</f>
        <v>0</v>
      </c>
      <c r="V26" s="490">
        <f>Igazgatás!V32+'ASP pályázat'!V26+Községgazd!Y26+Vagyongazd!V26+Közfoglalkoztatás!V26+Közút!V26+Környezetvédelem!Z26+Egészségügy!Y35+Sport!V26+Közművelődés!X26+Támogatás!AC26</f>
        <v>0</v>
      </c>
      <c r="W26" s="42">
        <f>Igazgatás!W32+'ASP pályázat'!W26+Községgazd!Z26+Vagyongazd!W26+Közfoglalkoztatás!W26+Közút!W26+Környezetvédelem!AA26+Egészségügy!Z35+Sport!W26+Közművelődés!Y26+Támogatás!AD26</f>
        <v>0</v>
      </c>
      <c r="X26" s="44">
        <f>Igazgatás!X32+'ASP pályázat'!X26+Községgazd!AA26+Vagyongazd!X26+Közfoglalkoztatás!X26+Közút!X26+Környezetvédelem!AB26+Egészségügy!AA35+Sport!X26+Közművelődés!Z26+Támogatás!AE26</f>
        <v>0</v>
      </c>
      <c r="Y26" s="188"/>
    </row>
    <row r="27" spans="1:25" hidden="1">
      <c r="B27" s="62"/>
      <c r="C27" s="822" t="s">
        <v>156</v>
      </c>
      <c r="D27" s="823"/>
      <c r="E27" s="823"/>
      <c r="F27" s="404">
        <f>Igazgatás!F33+'ASP pályázat'!F27+Községgazd!F27+Vagyongazd!F27+Közfoglalkoztatás!F27+Közút!F27+Környezetvédelem!F27+Egészségügy!F36+Sport!F27+Közművelődés!F27+Támogatás!F27</f>
        <v>0</v>
      </c>
      <c r="G27" s="427">
        <f>Igazgatás!G33+'ASP pályázat'!G27+Községgazd!G27+Vagyongazd!G27+Közfoglalkoztatás!G27+Közút!G27+Környezetvédelem!G27+Egészségügy!G36+Sport!G27+Közművelődés!G27+Támogatás!G27</f>
        <v>0</v>
      </c>
      <c r="H27" s="427">
        <f>Igazgatás!H33+'ASP pályázat'!H27+Községgazd!H27+Vagyongazd!H27+Közfoglalkoztatás!H27+Közút!H27+Környezetvédelem!H27+Egészségügy!H36+Sport!H27+Közművelődés!H27+Támogatás!H27</f>
        <v>0</v>
      </c>
      <c r="I27" s="623">
        <f>Igazgatás!I33+'ASP pályázat'!I27+Községgazd!I27+Vagyongazd!I27+Közfoglalkoztatás!I27+Közút!I27+Környezetvédelem!J27+Egészségügy!I36+Sport!I27+Közművelődés!I27+Támogatás!I27</f>
        <v>0</v>
      </c>
      <c r="J27" s="154">
        <f>Igazgatás!J33+'ASP pályázat'!J27+Községgazd!J27+Vagyongazd!J27+Közfoglalkoztatás!J27+Közút!J27+Környezetvédelem!K27+Egészségügy!J36+Sport!J27+Közművelődés!J27+Támogatás!J27</f>
        <v>0</v>
      </c>
      <c r="K27" s="167">
        <f>Igazgatás!K33+'ASP pályázat'!K27+Községgazd!K27+Vagyongazd!K27+Közfoglalkoztatás!K27+Közút!K27+Környezetvédelem!L27+Egészségügy!K36+Sport!K27+Közművelődés!K27+Támogatás!K27</f>
        <v>0</v>
      </c>
      <c r="L27" s="75">
        <f>Igazgatás!L33+'ASP pályázat'!L27+Községgazd!O27+Vagyongazd!L27+Közfoglalkoztatás!L27+Közút!L27+Környezetvédelem!P27+Egészségügy!O36+Sport!L27+Közművelődés!N27+Támogatás!S27</f>
        <v>0</v>
      </c>
      <c r="M27" s="1">
        <f>Igazgatás!M33+'ASP pályázat'!M27+Községgazd!P27+Vagyongazd!M27+Közfoglalkoztatás!M27+Közút!M27+Környezetvédelem!Q27+Egészségügy!P36+Sport!M27+Közművelődés!O27+Támogatás!T27</f>
        <v>0</v>
      </c>
      <c r="N27" s="1">
        <f>Igazgatás!N33+'ASP pályázat'!N27+Községgazd!Q27+Vagyongazd!N27+Közfoglalkoztatás!N27+Közút!N27+Környezetvédelem!R27+Egészségügy!Q36+Sport!N27+Közművelődés!P27+Támogatás!U27</f>
        <v>0</v>
      </c>
      <c r="O27" s="1">
        <f>Igazgatás!O33+'ASP pályázat'!O27+Községgazd!R27+Vagyongazd!O27+Közfoglalkoztatás!O27+Közút!O27+Környezetvédelem!S27+Egészségügy!R36+Sport!O27+Közművelődés!Q27+Támogatás!V27</f>
        <v>0</v>
      </c>
      <c r="P27" s="1">
        <f>Igazgatás!P33+'ASP pályázat'!P27+Községgazd!S27+Vagyongazd!P27+Közfoglalkoztatás!P27+Közút!P27+Környezetvédelem!T27+Egészségügy!S36+Sport!P27+Közművelődés!R27+Támogatás!W27</f>
        <v>0</v>
      </c>
      <c r="Q27" s="81">
        <f>Igazgatás!Q33+'ASP pályázat'!Q27+Községgazd!T27+Vagyongazd!Q27+Közfoglalkoztatás!Q27+Közút!Q27+Környezetvédelem!U27+Egészségügy!T36+Sport!Q27+Közművelődés!S27+Támogatás!X27</f>
        <v>0</v>
      </c>
      <c r="R27" s="541">
        <f>Igazgatás!R33+'ASP pályázat'!R27+Községgazd!U27+Vagyongazd!R27+Közfoglalkoztatás!R27+Közút!R27+Környezetvédelem!V27+Egészségügy!U36+Sport!R27+Közművelődés!T27+Támogatás!Y27</f>
        <v>0</v>
      </c>
      <c r="S27" s="447">
        <f>Igazgatás!S33+'ASP pályázat'!S27+Községgazd!V27+Vagyongazd!S27+Közfoglalkoztatás!S27+Közút!S27+Környezetvédelem!W27+Egészségügy!V36+Sport!S27+Közművelődés!U27+Támogatás!Z27</f>
        <v>0</v>
      </c>
      <c r="T27" s="1">
        <f>Igazgatás!T33+'ASP pályázat'!T27+Községgazd!W27+Vagyongazd!T27+Közfoglalkoztatás!T27+Közút!T27+Környezetvédelem!X27+Egészségügy!W36+Sport!T27+Közművelődés!V27+Támogatás!AA27</f>
        <v>0</v>
      </c>
      <c r="U27" s="81">
        <f>Igazgatás!U33+'ASP pályázat'!U27+Községgazd!X27+Vagyongazd!U27+Közfoglalkoztatás!U27+Közút!U27+Környezetvédelem!Y27+Egészségügy!X36+Sport!U27+Közművelődés!W27+Támogatás!AB27</f>
        <v>0</v>
      </c>
      <c r="V27" s="490">
        <f>Igazgatás!V33+'ASP pályázat'!V27+Községgazd!Y27+Vagyongazd!V27+Közfoglalkoztatás!V27+Közút!V27+Környezetvédelem!Z27+Egészségügy!Y36+Sport!V27+Közművelődés!X27+Támogatás!AC27</f>
        <v>0</v>
      </c>
      <c r="W27" s="42">
        <f>Igazgatás!W33+'ASP pályázat'!W27+Községgazd!Z27+Vagyongazd!W27+Közfoglalkoztatás!W27+Közút!W27+Környezetvédelem!AA27+Egészségügy!Z36+Sport!W27+Közművelődés!Y27+Támogatás!AD27</f>
        <v>0</v>
      </c>
      <c r="X27" s="44">
        <f>Igazgatás!X33+'ASP pályázat'!X27+Községgazd!AA27+Vagyongazd!X27+Közfoglalkoztatás!X27+Közút!X27+Környezetvédelem!AB27+Egészségügy!AA36+Sport!X27+Közművelődés!Z27+Támogatás!AE27</f>
        <v>0</v>
      </c>
      <c r="Y27" s="188"/>
    </row>
    <row r="28" spans="1:25">
      <c r="B28" s="62"/>
      <c r="C28" s="822" t="s">
        <v>157</v>
      </c>
      <c r="D28" s="823"/>
      <c r="E28" s="823"/>
      <c r="F28" s="404">
        <f>Igazgatás!F34+'ASP pályázat'!F28+Községgazd!F28+Vagyongazd!F28+Közfoglalkoztatás!F28+Közút!F28+Környezetvédelem!F28+Egészségügy!F37+Sport!F28+Közművelődés!F28+Támogatás!F28</f>
        <v>49628</v>
      </c>
      <c r="G28" s="427">
        <f>Igazgatás!G34+'ASP pályázat'!G28+Községgazd!G28+Vagyongazd!G28+Közfoglalkoztatás!G28+Közút!G28+Környezetvédelem!G28+Egészségügy!G37+Sport!G28+Közművelődés!G28+Támogatás!G28</f>
        <v>49628</v>
      </c>
      <c r="H28" s="427">
        <f>Igazgatás!H34+'ASP pályázat'!H28+Községgazd!H28+Vagyongazd!H28+Közfoglalkoztatás!H28+Közút!H28+Környezetvédelem!H28+Egészségügy!H37+Sport!H28+Közművelődés!H28+Támogatás!H28</f>
        <v>49628</v>
      </c>
      <c r="I28" s="623">
        <f>Igazgatás!I34+'ASP pályázat'!I28+Községgazd!I28+Vagyongazd!I28+Közfoglalkoztatás!I28+Közút!I28+Környezetvédelem!J28+Egészségügy!I37+Sport!I28+Közművelődés!I28+Támogatás!I28</f>
        <v>26680</v>
      </c>
      <c r="J28" s="154">
        <f>Igazgatás!J34+'ASP pályázat'!J28+Községgazd!J28+Vagyongazd!J28+Közfoglalkoztatás!J28+Közút!J28+Környezetvédelem!K28+Egészségügy!J37+Sport!J28+Közművelődés!J28+Támogatás!J28</f>
        <v>65450</v>
      </c>
      <c r="K28" s="167">
        <f>Igazgatás!K34+'ASP pályázat'!K28+Községgazd!K28+Vagyongazd!K28+Közfoglalkoztatás!K28+Közút!K28+Környezetvédelem!L28+Egészségügy!K37+Sport!K28+Közművelődés!K28+Támogatás!K28</f>
        <v>92130</v>
      </c>
      <c r="L28" s="75">
        <f>Igazgatás!L34+'ASP pályázat'!L28+Községgazd!O28+Vagyongazd!L28+Közfoglalkoztatás!L28+Közút!L28+Környezetvédelem!P28+Egészségügy!O37+Sport!L28+Közművelődés!N28+Támogatás!S28</f>
        <v>2064</v>
      </c>
      <c r="M28" s="1">
        <f>Igazgatás!M34+'ASP pályázat'!M28+Községgazd!P28+Vagyongazd!M28+Közfoglalkoztatás!M28+Közút!M28+Környezetvédelem!Q28+Egészségügy!P37+Sport!M28+Közművelődés!O28+Támogatás!T28</f>
        <v>0</v>
      </c>
      <c r="N28" s="1">
        <f>Igazgatás!N34+'ASP pályázat'!N28+Községgazd!Q28+Vagyongazd!N28+Közfoglalkoztatás!N28+Közút!N28+Környezetvédelem!R28+Egészségügy!Q37+Sport!N28+Közművelődés!P28+Támogatás!U28</f>
        <v>0</v>
      </c>
      <c r="O28" s="1">
        <f>Igazgatás!O34+'ASP pályázat'!O28+Községgazd!R28+Vagyongazd!O28+Közfoglalkoztatás!O28+Közút!O28+Környezetvédelem!S28+Egészségügy!R37+Sport!O28+Közművelődés!Q28+Támogatás!V28</f>
        <v>0</v>
      </c>
      <c r="P28" s="1">
        <f>Igazgatás!P34+'ASP pályázat'!P28+Községgazd!S28+Vagyongazd!P28+Közfoglalkoztatás!P28+Közút!P28+Környezetvédelem!T28+Egészségügy!S37+Sport!P28+Közművelődés!R28+Támogatás!W28</f>
        <v>0</v>
      </c>
      <c r="Q28" s="81">
        <f>Igazgatás!Q34+'ASP pályázat'!Q28+Községgazd!T28+Vagyongazd!Q28+Közfoglalkoztatás!Q28+Közút!Q28+Környezetvédelem!U28+Egészségügy!T37+Sport!Q28+Közművelődés!S28+Támogatás!X28</f>
        <v>0</v>
      </c>
      <c r="R28" s="541">
        <f>Igazgatás!R34+'ASP pályázat'!R28+Községgazd!U28+Vagyongazd!R28+Közfoglalkoztatás!R28+Közút!R28+Környezetvédelem!V28+Egészségügy!U37+Sport!R28+Közművelődés!T28+Támogatás!Y28</f>
        <v>2064</v>
      </c>
      <c r="S28" s="447">
        <f>Igazgatás!S34+'ASP pályázat'!S28+Községgazd!V28+Vagyongazd!S28+Közfoglalkoztatás!S28+Közút!S28+Környezetvédelem!W28+Egészségügy!V37+Sport!S28+Közművelődés!U28+Támogatás!Z28</f>
        <v>24616</v>
      </c>
      <c r="T28" s="1">
        <f>Igazgatás!T34+'ASP pályázat'!T28+Községgazd!W28+Vagyongazd!T28+Közfoglalkoztatás!T28+Közút!T28+Környezetvédelem!X28+Egészségügy!W37+Sport!T28+Közművelődés!V28+Támogatás!AA28</f>
        <v>16895</v>
      </c>
      <c r="U28" s="81">
        <f>Igazgatás!U34+'ASP pályázat'!U28+Községgazd!X28+Vagyongazd!U28+Közfoglalkoztatás!U28+Közút!U28+Környezetvédelem!Y28+Egészségügy!X37+Sport!U28+Közművelődés!W28+Támogatás!AB28</f>
        <v>0</v>
      </c>
      <c r="V28" s="490">
        <f>Igazgatás!V34+'ASP pályázat'!V28+Községgazd!Y28+Vagyongazd!V28+Közfoglalkoztatás!V28+Közút!V28+Környezetvédelem!Z28+Egészségügy!Y37+Sport!V28+Közművelődés!X28+Támogatás!AC28</f>
        <v>16185</v>
      </c>
      <c r="W28" s="42">
        <f>Igazgatás!W34+'ASP pályázat'!W28+Községgazd!Z28+Vagyongazd!W28+Közfoglalkoztatás!W28+Közút!W28+Környezetvédelem!AA28+Egészségügy!Z37+Sport!W28+Közművelődés!Y28+Támogatás!AD28</f>
        <v>16185</v>
      </c>
      <c r="X28" s="44">
        <f>Igazgatás!X34+'ASP pályázat'!X28+Községgazd!AA28+Vagyongazd!X28+Közfoglalkoztatás!X28+Közút!X28+Környezetvédelem!AB28+Egészségügy!AA37+Sport!X28+Közművelődés!Z28+Támogatás!AE28</f>
        <v>16185</v>
      </c>
      <c r="Y28" s="188"/>
    </row>
    <row r="29" spans="1:25" hidden="1">
      <c r="B29" s="62"/>
      <c r="C29" s="822" t="s">
        <v>158</v>
      </c>
      <c r="D29" s="823"/>
      <c r="E29" s="823"/>
      <c r="F29" s="404">
        <f>Igazgatás!F35+'ASP pályázat'!F29+Községgazd!F29+Vagyongazd!F29+Közfoglalkoztatás!F29+Közút!F29+Környezetvédelem!F29+Egészségügy!F38+Sport!F29+Közművelődés!F29+Támogatás!F29</f>
        <v>0</v>
      </c>
      <c r="G29" s="427">
        <f>Igazgatás!G35+'ASP pályázat'!G29+Községgazd!G29+Vagyongazd!G29+Közfoglalkoztatás!G29+Közút!G29+Környezetvédelem!G29+Egészségügy!G38+Sport!G29+Közművelődés!G29+Támogatás!G29</f>
        <v>0</v>
      </c>
      <c r="H29" s="427">
        <f>Igazgatás!H35+'ASP pályázat'!H29+Községgazd!H29+Vagyongazd!H29+Közfoglalkoztatás!H29+Közút!H29+Környezetvédelem!H29+Egészségügy!H38+Sport!H29+Közművelődés!H29+Támogatás!H29</f>
        <v>0</v>
      </c>
      <c r="I29" s="623">
        <f>Igazgatás!I35+'ASP pályázat'!I29+Községgazd!I29+Vagyongazd!I29+Közfoglalkoztatás!I29+Közút!I29+Környezetvédelem!J29+Egészségügy!I38+Sport!I29+Közművelődés!I29+Támogatás!I29</f>
        <v>0</v>
      </c>
      <c r="J29" s="154">
        <f>Igazgatás!J35+'ASP pályázat'!J29+Községgazd!J29+Vagyongazd!J29+Közfoglalkoztatás!J29+Közút!J29+Környezetvédelem!K29+Egészségügy!J38+Sport!J29+Közművelődés!J29+Támogatás!J29</f>
        <v>0</v>
      </c>
      <c r="K29" s="167">
        <f>Igazgatás!K35+'ASP pályázat'!K29+Községgazd!K29+Vagyongazd!K29+Közfoglalkoztatás!K29+Közút!K29+Környezetvédelem!L29+Egészségügy!K38+Sport!K29+Közművelődés!K29+Támogatás!K29</f>
        <v>0</v>
      </c>
      <c r="L29" s="75">
        <f>Igazgatás!L35+'ASP pályázat'!L29+Községgazd!O29+Vagyongazd!L29+Közfoglalkoztatás!L29+Közút!L29+Környezetvédelem!P29+Egészségügy!O38+Sport!L29+Közművelődés!N29+Támogatás!S29</f>
        <v>0</v>
      </c>
      <c r="M29" s="1">
        <f>Igazgatás!M35+'ASP pályázat'!M29+Községgazd!P29+Vagyongazd!M29+Közfoglalkoztatás!M29+Közút!M29+Környezetvédelem!Q29+Egészségügy!P38+Sport!M29+Közművelődés!O29+Támogatás!T29</f>
        <v>0</v>
      </c>
      <c r="N29" s="1">
        <f>Igazgatás!N35+'ASP pályázat'!N29+Községgazd!Q29+Vagyongazd!N29+Közfoglalkoztatás!N29+Közút!N29+Környezetvédelem!R29+Egészségügy!Q38+Sport!N29+Közművelődés!P29+Támogatás!U29</f>
        <v>0</v>
      </c>
      <c r="O29" s="1">
        <f>Igazgatás!O35+'ASP pályázat'!O29+Községgazd!R29+Vagyongazd!O29+Közfoglalkoztatás!O29+Közút!O29+Környezetvédelem!S29+Egészségügy!R38+Sport!O29+Közművelődés!Q29+Támogatás!V29</f>
        <v>0</v>
      </c>
      <c r="P29" s="1">
        <f>Igazgatás!P35+'ASP pályázat'!P29+Községgazd!S29+Vagyongazd!P29+Közfoglalkoztatás!P29+Közút!P29+Környezetvédelem!T29+Egészségügy!S38+Sport!P29+Közművelődés!R29+Támogatás!W29</f>
        <v>0</v>
      </c>
      <c r="Q29" s="81">
        <f>Igazgatás!Q35+'ASP pályázat'!Q29+Községgazd!T29+Vagyongazd!Q29+Közfoglalkoztatás!Q29+Közút!Q29+Környezetvédelem!U29+Egészségügy!T38+Sport!Q29+Közművelődés!S29+Támogatás!X29</f>
        <v>0</v>
      </c>
      <c r="R29" s="541">
        <f>Igazgatás!R35+'ASP pályázat'!R29+Községgazd!U29+Vagyongazd!R29+Közfoglalkoztatás!R29+Közút!R29+Környezetvédelem!V29+Egészségügy!U38+Sport!R29+Közművelődés!T29+Támogatás!Y29</f>
        <v>0</v>
      </c>
      <c r="S29" s="447">
        <f>Igazgatás!S35+'ASP pályázat'!S29+Községgazd!V29+Vagyongazd!S29+Közfoglalkoztatás!S29+Közút!S29+Környezetvédelem!W29+Egészségügy!V38+Sport!S29+Közművelődés!U29+Támogatás!Z29</f>
        <v>0</v>
      </c>
      <c r="T29" s="1">
        <f>Igazgatás!T35+'ASP pályázat'!T29+Községgazd!W29+Vagyongazd!T29+Közfoglalkoztatás!T29+Közút!T29+Környezetvédelem!X29+Egészségügy!W38+Sport!T29+Közművelődés!V29+Támogatás!AA29</f>
        <v>0</v>
      </c>
      <c r="U29" s="81">
        <f>Igazgatás!U35+'ASP pályázat'!U29+Községgazd!X29+Vagyongazd!U29+Közfoglalkoztatás!U29+Közút!U29+Környezetvédelem!Y29+Egészségügy!X38+Sport!U29+Közművelődés!W29+Támogatás!AB29</f>
        <v>0</v>
      </c>
      <c r="V29" s="490">
        <f>Igazgatás!V35+'ASP pályázat'!V29+Községgazd!Y29+Vagyongazd!V29+Közfoglalkoztatás!V29+Közút!V29+Környezetvédelem!Z29+Egészségügy!Y38+Sport!V29+Közművelődés!X29+Támogatás!AC29</f>
        <v>0</v>
      </c>
      <c r="W29" s="42">
        <f>Igazgatás!W35+'ASP pályázat'!W29+Községgazd!Z29+Vagyongazd!W29+Közfoglalkoztatás!W29+Közút!W29+Környezetvédelem!AA29+Egészségügy!Z38+Sport!W29+Közművelődés!Y29+Támogatás!AD29</f>
        <v>0</v>
      </c>
      <c r="X29" s="44">
        <f>Igazgatás!X35+'ASP pályázat'!X29+Községgazd!AA29+Vagyongazd!X29+Közfoglalkoztatás!X29+Közút!X29+Környezetvédelem!AB29+Egészségügy!AA38+Sport!X29+Közművelődés!Z29+Támogatás!AE29</f>
        <v>0</v>
      </c>
      <c r="Y29" s="188"/>
    </row>
    <row r="30" spans="1:25" hidden="1">
      <c r="B30" s="62"/>
      <c r="C30" s="822" t="s">
        <v>159</v>
      </c>
      <c r="D30" s="823"/>
      <c r="E30" s="823"/>
      <c r="F30" s="404">
        <f>Igazgatás!F36+'ASP pályázat'!F30+Községgazd!F30+Vagyongazd!F30+Közfoglalkoztatás!F30+Közút!F30+Környezetvédelem!F30+Egészségügy!F39+Sport!F30+Közművelődés!F30+Támogatás!F30</f>
        <v>0</v>
      </c>
      <c r="G30" s="427">
        <f>Igazgatás!G36+'ASP pályázat'!G30+Községgazd!G30+Vagyongazd!G30+Közfoglalkoztatás!G30+Közút!G30+Környezetvédelem!G30+Egészségügy!G39+Sport!G30+Közművelődés!G30+Támogatás!G30</f>
        <v>0</v>
      </c>
      <c r="H30" s="427">
        <f>Igazgatás!H36+'ASP pályázat'!H30+Községgazd!H30+Vagyongazd!H30+Közfoglalkoztatás!H30+Közút!H30+Környezetvédelem!H30+Egészségügy!H39+Sport!H30+Közművelődés!H30+Támogatás!H30</f>
        <v>0</v>
      </c>
      <c r="I30" s="623">
        <f>Igazgatás!I36+'ASP pályázat'!I30+Községgazd!I30+Vagyongazd!I30+Közfoglalkoztatás!I30+Közút!I30+Környezetvédelem!J30+Egészségügy!I39+Sport!I30+Közművelődés!I30+Támogatás!I30</f>
        <v>0</v>
      </c>
      <c r="J30" s="154">
        <f>Igazgatás!J36+'ASP pályázat'!J30+Községgazd!J30+Vagyongazd!J30+Közfoglalkoztatás!J30+Közút!J30+Környezetvédelem!K30+Egészségügy!J39+Sport!J30+Közművelődés!J30+Támogatás!J30</f>
        <v>0</v>
      </c>
      <c r="K30" s="167">
        <f>Igazgatás!K36+'ASP pályázat'!K30+Községgazd!K30+Vagyongazd!K30+Közfoglalkoztatás!K30+Közút!K30+Környezetvédelem!L30+Egészségügy!K39+Sport!K30+Közművelődés!K30+Támogatás!K30</f>
        <v>0</v>
      </c>
      <c r="L30" s="75">
        <f>Igazgatás!L36+'ASP pályázat'!L30+Községgazd!O30+Vagyongazd!L30+Közfoglalkoztatás!L30+Közút!L30+Környezetvédelem!P30+Egészségügy!O39+Sport!L30+Közművelődés!N30+Támogatás!S30</f>
        <v>0</v>
      </c>
      <c r="M30" s="1">
        <f>Igazgatás!M36+'ASP pályázat'!M30+Községgazd!P30+Vagyongazd!M30+Közfoglalkoztatás!M30+Közút!M30+Környezetvédelem!Q30+Egészségügy!P39+Sport!M30+Közművelődés!O30+Támogatás!T30</f>
        <v>0</v>
      </c>
      <c r="N30" s="1">
        <f>Igazgatás!N36+'ASP pályázat'!N30+Községgazd!Q30+Vagyongazd!N30+Közfoglalkoztatás!N30+Közút!N30+Környezetvédelem!R30+Egészségügy!Q39+Sport!N30+Közművelődés!P30+Támogatás!U30</f>
        <v>0</v>
      </c>
      <c r="O30" s="1">
        <f>Igazgatás!O36+'ASP pályázat'!O30+Községgazd!R30+Vagyongazd!O30+Közfoglalkoztatás!O30+Közút!O30+Környezetvédelem!S30+Egészségügy!R39+Sport!O30+Közművelődés!Q30+Támogatás!V30</f>
        <v>0</v>
      </c>
      <c r="P30" s="1">
        <f>Igazgatás!P36+'ASP pályázat'!P30+Községgazd!S30+Vagyongazd!P30+Közfoglalkoztatás!P30+Közút!P30+Környezetvédelem!T30+Egészségügy!S39+Sport!P30+Közművelődés!R30+Támogatás!W30</f>
        <v>0</v>
      </c>
      <c r="Q30" s="81">
        <f>Igazgatás!Q36+'ASP pályázat'!Q30+Községgazd!T30+Vagyongazd!Q30+Közfoglalkoztatás!Q30+Közút!Q30+Környezetvédelem!U30+Egészségügy!T39+Sport!Q30+Közművelődés!S30+Támogatás!X30</f>
        <v>0</v>
      </c>
      <c r="R30" s="541">
        <f>Igazgatás!R36+'ASP pályázat'!R30+Községgazd!U30+Vagyongazd!R30+Közfoglalkoztatás!R30+Közút!R30+Környezetvédelem!V30+Egészségügy!U39+Sport!R30+Közművelődés!T30+Támogatás!Y30</f>
        <v>0</v>
      </c>
      <c r="S30" s="447">
        <f>Igazgatás!S36+'ASP pályázat'!S30+Községgazd!V30+Vagyongazd!S30+Közfoglalkoztatás!S30+Közút!S30+Környezetvédelem!W30+Egészségügy!V39+Sport!S30+Közművelődés!U30+Támogatás!Z30</f>
        <v>0</v>
      </c>
      <c r="T30" s="1">
        <f>Igazgatás!T36+'ASP pályázat'!T30+Községgazd!W30+Vagyongazd!T30+Közfoglalkoztatás!T30+Közút!T30+Környezetvédelem!X30+Egészségügy!W39+Sport!T30+Közművelődés!V30+Támogatás!AA30</f>
        <v>0</v>
      </c>
      <c r="U30" s="81">
        <f>Igazgatás!U36+'ASP pályázat'!U30+Községgazd!X30+Vagyongazd!U30+Közfoglalkoztatás!U30+Közút!U30+Környezetvédelem!Y30+Egészségügy!X39+Sport!U30+Közművelődés!W30+Támogatás!AB30</f>
        <v>0</v>
      </c>
      <c r="V30" s="490">
        <f>Igazgatás!V36+'ASP pályázat'!V30+Községgazd!Y30+Vagyongazd!V30+Közfoglalkoztatás!V30+Közút!V30+Környezetvédelem!Z30+Egészségügy!Y39+Sport!V30+Közművelődés!X30+Támogatás!AC30</f>
        <v>0</v>
      </c>
      <c r="W30" s="42">
        <f>Igazgatás!W36+'ASP pályázat'!W30+Községgazd!Z30+Vagyongazd!W30+Közfoglalkoztatás!W30+Közút!W30+Környezetvédelem!AA30+Egészségügy!Z39+Sport!W30+Közművelődés!Y30+Támogatás!AD30</f>
        <v>0</v>
      </c>
      <c r="X30" s="44">
        <f>Igazgatás!X36+'ASP pályázat'!X30+Községgazd!AA30+Vagyongazd!X30+Közfoglalkoztatás!X30+Közút!X30+Környezetvédelem!AB30+Egészségügy!AA39+Sport!X30+Közművelődés!Z30+Támogatás!AE30</f>
        <v>0</v>
      </c>
      <c r="Y30" s="188"/>
    </row>
    <row r="31" spans="1:25" ht="15.75" thickBot="1">
      <c r="B31" s="63"/>
      <c r="C31" s="824" t="s">
        <v>160</v>
      </c>
      <c r="D31" s="825"/>
      <c r="E31" s="825"/>
      <c r="F31" s="405">
        <f>Igazgatás!F37+'ASP pályázat'!F31+Községgazd!F31+Vagyongazd!F31+Közfoglalkoztatás!F31+Közút!F31+Környezetvédelem!F31+Egészségügy!F40+Sport!F31+Közművelődés!F31+Támogatás!F31</f>
        <v>40387</v>
      </c>
      <c r="G31" s="428">
        <f>Igazgatás!G37+'ASP pályázat'!G31+Községgazd!G31+Vagyongazd!G31+Közfoglalkoztatás!G31+Közút!G31+Környezetvédelem!G31+Egészségügy!G40+Sport!G31+Közművelődés!G31+Támogatás!G31</f>
        <v>40387</v>
      </c>
      <c r="H31" s="428">
        <f>Igazgatás!H37+'ASP pályázat'!H31+Községgazd!H31+Vagyongazd!H31+Közfoglalkoztatás!H31+Közút!H31+Környezetvédelem!H31+Egészségügy!H40+Sport!H31+Közművelődés!H31+Támogatás!H31</f>
        <v>40387</v>
      </c>
      <c r="I31" s="624">
        <f>Igazgatás!I37+'ASP pályázat'!I31+Községgazd!I31+Vagyongazd!I31+Közfoglalkoztatás!I31+Közút!I31+Környezetvédelem!J31+Egészségügy!I40+Sport!I31+Közművelődés!I31+Támogatás!I31</f>
        <v>28586</v>
      </c>
      <c r="J31" s="155">
        <f>Igazgatás!J37+'ASP pályázat'!J31+Községgazd!J31+Vagyongazd!J31+Közfoglalkoztatás!J31+Közút!J31+Környezetvédelem!K31+Egészségügy!J40+Sport!J31+Közművelődés!J31+Támogatás!J31</f>
        <v>44625</v>
      </c>
      <c r="K31" s="167">
        <f>Igazgatás!K37+'ASP pályázat'!K31+Községgazd!K31+Vagyongazd!K31+Közfoglalkoztatás!K31+Közút!K31+Környezetvédelem!L31+Egészségügy!K40+Sport!K31+Közművelődés!K31+Támogatás!K31</f>
        <v>73211</v>
      </c>
      <c r="L31" s="75">
        <f>Igazgatás!L37+'ASP pályázat'!L31+Községgazd!O31+Vagyongazd!L31+Közfoglalkoztatás!L31+Közút!L31+Környezetvédelem!P31+Egészségügy!O40+Sport!L31+Közművelődés!N31+Támogatás!S31</f>
        <v>2211</v>
      </c>
      <c r="M31" s="1">
        <f>Igazgatás!M37+'ASP pályázat'!M31+Községgazd!P31+Vagyongazd!M31+Közfoglalkoztatás!M31+Közút!M31+Környezetvédelem!Q31+Egészségügy!P40+Sport!M31+Közművelődés!O31+Támogatás!T31</f>
        <v>0</v>
      </c>
      <c r="N31" s="1">
        <f>Igazgatás!N37+'ASP pályázat'!N31+Községgazd!Q31+Vagyongazd!N31+Közfoglalkoztatás!N31+Közút!N31+Környezetvédelem!R31+Egészségügy!Q40+Sport!N31+Közművelődés!P31+Támogatás!U31</f>
        <v>0</v>
      </c>
      <c r="O31" s="1">
        <f>Igazgatás!O37+'ASP pályázat'!O31+Községgazd!R31+Vagyongazd!O31+Közfoglalkoztatás!O31+Közút!O31+Környezetvédelem!S31+Egészségügy!R40+Sport!O31+Közművelődés!Q31+Támogatás!V31</f>
        <v>0</v>
      </c>
      <c r="P31" s="1">
        <f>Igazgatás!P37+'ASP pályázat'!P31+Községgazd!S31+Vagyongazd!P31+Közfoglalkoztatás!P31+Közút!P31+Környezetvédelem!T31+Egészségügy!S40+Sport!P31+Közművelődés!R31+Támogatás!W31</f>
        <v>0</v>
      </c>
      <c r="Q31" s="81">
        <f>Igazgatás!Q37+'ASP pályázat'!Q31+Községgazd!T31+Vagyongazd!Q31+Közfoglalkoztatás!Q31+Közút!Q31+Környezetvédelem!U31+Egészségügy!T40+Sport!Q31+Közművelődés!S31+Támogatás!X31</f>
        <v>0</v>
      </c>
      <c r="R31" s="541">
        <f>Igazgatás!R37+'ASP pályázat'!R31+Községgazd!U31+Vagyongazd!R31+Közfoglalkoztatás!R31+Közút!R31+Környezetvédelem!V31+Egészségügy!U40+Sport!R31+Közművelődés!T31+Támogatás!Y31</f>
        <v>2211</v>
      </c>
      <c r="S31" s="447">
        <f>Igazgatás!S37+'ASP pályázat'!S31+Községgazd!V31+Vagyongazd!S31+Közfoglalkoztatás!S31+Közút!S31+Környezetvédelem!W31+Egészségügy!V40+Sport!S31+Közművelődés!U31+Támogatás!Z31</f>
        <v>26375</v>
      </c>
      <c r="T31" s="1">
        <f>Igazgatás!T37+'ASP pályázat'!T31+Községgazd!W31+Vagyongazd!T31+Közfoglalkoztatás!T31+Közút!T31+Környezetvédelem!X31+Egészségügy!W40+Sport!T31+Közművelődés!V31+Támogatás!AA31</f>
        <v>11519</v>
      </c>
      <c r="U31" s="81">
        <f>Igazgatás!U37+'ASP pályázat'!U31+Községgazd!X31+Vagyongazd!U31+Közfoglalkoztatás!U31+Közút!U31+Környezetvédelem!Y31+Egészségügy!X40+Sport!U31+Közművelődés!W31+Támogatás!AB31</f>
        <v>0</v>
      </c>
      <c r="V31" s="490">
        <f>Igazgatás!V37+'ASP pályázat'!V31+Községgazd!Y31+Vagyongazd!V31+Közfoglalkoztatás!V31+Közút!V31+Környezetvédelem!Z31+Egészségügy!Y40+Sport!V31+Közművelődés!X31+Támogatás!AC31</f>
        <v>11035</v>
      </c>
      <c r="W31" s="42">
        <f>Igazgatás!W37+'ASP pályázat'!W31+Községgazd!Z31+Vagyongazd!W31+Közfoglalkoztatás!W31+Közút!W31+Környezetvédelem!AA31+Egészségügy!Z40+Sport!W31+Közművelődés!Y31+Támogatás!AD31</f>
        <v>11035</v>
      </c>
      <c r="X31" s="44">
        <f>Igazgatás!X37+'ASP pályázat'!X31+Községgazd!AA31+Vagyongazd!X31+Közfoglalkoztatás!X31+Közút!X31+Környezetvédelem!AB31+Egészségügy!AA40+Sport!X31+Közművelődés!Z31+Támogatás!AE31</f>
        <v>11036</v>
      </c>
      <c r="Y31" s="188"/>
    </row>
    <row r="32" spans="1:25" ht="15.75" thickBot="1">
      <c r="B32" s="84" t="s">
        <v>161</v>
      </c>
      <c r="C32" s="747" t="s">
        <v>162</v>
      </c>
      <c r="D32" s="771"/>
      <c r="E32" s="771"/>
      <c r="F32" s="402">
        <f>Igazgatás!F38+'ASP pályázat'!F32+Községgazd!F32+Vagyongazd!F32+Közfoglalkoztatás!F32+Közút!F32+Környezetvédelem!F32+Egészségügy!F41+Sport!F32+Közművelődés!F32+Támogatás!F32</f>
        <v>32942808.23</v>
      </c>
      <c r="G32" s="425">
        <f>Igazgatás!G38+'ASP pályázat'!G32+Községgazd!G32+Vagyongazd!G32+Közfoglalkoztatás!G32+Közút!G32+Környezetvédelem!G32+Egészségügy!G41+Sport!G32+Közművelődés!G32+Támogatás!G32</f>
        <v>37057673</v>
      </c>
      <c r="H32" s="425">
        <f>Igazgatás!H38+'ASP pályázat'!H32+Községgazd!H32+Vagyongazd!H32+Közfoglalkoztatás!H32+Közút!H32+Környezetvédelem!H32+Egészségügy!H41+Sport!H32+Közművelődés!H32+Támogatás!H32</f>
        <v>37071746</v>
      </c>
      <c r="I32" s="621">
        <f>Igazgatás!I38+'ASP pályázat'!I32+Községgazd!I32+Vagyongazd!I32+Közfoglalkoztatás!I32+Közút!I32+Környezetvédelem!J32+Egészségügy!I41+Sport!I32+Közművelődés!I32+Támogatás!I32</f>
        <v>38037718.68</v>
      </c>
      <c r="J32" s="152">
        <f>Igazgatás!J38+'ASP pályázat'!J32+Községgazd!J32+Vagyongazd!J32+Közfoglalkoztatás!J32+Közút!J32+Környezetvédelem!K32+Egészségügy!J41+Sport!J32+Közművelődés!J32+Támogatás!J32</f>
        <v>1145535</v>
      </c>
      <c r="K32" s="164">
        <f>Igazgatás!K38+'ASP pályázat'!K32+Községgazd!K32+Vagyongazd!K32+Közfoglalkoztatás!K32+Közút!K32+Környezetvédelem!L32+Egészségügy!K41+Sport!K32+Közművelődés!K32+Támogatás!K32</f>
        <v>39183253.68</v>
      </c>
      <c r="L32" s="86">
        <f>Igazgatás!L38+'ASP pályázat'!L32+Községgazd!O32+Vagyongazd!L32+Közfoglalkoztatás!L32+Közút!L32+Környezetvédelem!P32+Egészségügy!O41+Sport!L32+Közművelődés!N32+Támogatás!S32</f>
        <v>3731130</v>
      </c>
      <c r="M32" s="87">
        <f>Igazgatás!M38+'ASP pályázat'!M32+Községgazd!P32+Vagyongazd!M32+Közfoglalkoztatás!M32+Közút!M32+Környezetvédelem!Q32+Egészségügy!P41+Sport!M32+Közművelődés!O32+Támogatás!T32</f>
        <v>2730642</v>
      </c>
      <c r="N32" s="87">
        <f>Igazgatás!N38+'ASP pályázat'!N32+Községgazd!Q32+Vagyongazd!N32+Közfoglalkoztatás!N32+Közút!N32+Környezetvédelem!R32+Egészségügy!Q41+Sport!N32+Közművelődés!P32+Támogatás!U32</f>
        <v>2333066</v>
      </c>
      <c r="O32" s="87">
        <f>Igazgatás!O38+'ASP pályázat'!O32+Községgazd!R32+Vagyongazd!O32+Közfoglalkoztatás!O32+Közút!O32+Környezetvédelem!S32+Egészségügy!R41+Sport!O32+Közművelődés!Q32+Támogatás!V32</f>
        <v>3411517</v>
      </c>
      <c r="P32" s="87">
        <f>Igazgatás!P38+'ASP pályázat'!P32+Községgazd!S32+Vagyongazd!P32+Közfoglalkoztatás!P32+Közút!P32+Környezetvédelem!T32+Egészségügy!S41+Sport!P32+Közművelődés!R32+Támogatás!W32</f>
        <v>3401558</v>
      </c>
      <c r="Q32" s="90">
        <f>Igazgatás!Q38+'ASP pályázat'!Q32+Községgazd!T32+Vagyongazd!Q32+Közfoglalkoztatás!Q32+Közút!Q32+Környezetvédelem!U32+Egészségügy!T41+Sport!Q32+Közművelődés!S32+Támogatás!X32</f>
        <v>1663793</v>
      </c>
      <c r="R32" s="536">
        <f>Igazgatás!R38+'ASP pályázat'!R32+Községgazd!U32+Vagyongazd!R32+Közfoglalkoztatás!R32+Közút!R32+Környezetvédelem!V32+Egészségügy!U41+Sport!R32+Közművelődés!T32+Támogatás!Y32</f>
        <v>17271706</v>
      </c>
      <c r="S32" s="442">
        <f>Igazgatás!S38+'ASP pályázat'!S32+Községgazd!V32+Vagyongazd!S32+Közfoglalkoztatás!S32+Közút!S32+Környezetvédelem!W32+Egészségügy!V41+Sport!S32+Közművelődés!U32+Támogatás!Z32</f>
        <v>2797318</v>
      </c>
      <c r="T32" s="87">
        <f>Igazgatás!T38+'ASP pályázat'!T32+Községgazd!W32+Vagyongazd!T32+Közfoglalkoztatás!T32+Közút!T32+Környezetvédelem!X32+Egészségügy!W41+Sport!T32+Közművelődés!V32+Támogatás!AA32</f>
        <v>1081698</v>
      </c>
      <c r="U32" s="90">
        <f>Igazgatás!U38+'ASP pályázat'!U32+Községgazd!X32+Vagyongazd!U32+Közfoglalkoztatás!U32+Közút!U32+Környezetvédelem!Y32+Egészségügy!X41+Sport!U32+Közművelődés!W32+Támogatás!AB32</f>
        <v>2586215</v>
      </c>
      <c r="V32" s="486">
        <f>Igazgatás!V38+'ASP pályázat'!V32+Községgazd!Y32+Vagyongazd!V32+Közfoglalkoztatás!V32+Közút!V32+Környezetvédelem!Z32+Egészségügy!Y41+Sport!V32+Közművelődés!X32+Támogatás!AC32</f>
        <v>8907367.6799999997</v>
      </c>
      <c r="W32" s="89">
        <f>Igazgatás!W38+'ASP pályázat'!W32+Községgazd!Z32+Vagyongazd!W32+Közfoglalkoztatás!W32+Közút!W32+Környezetvédelem!AA32+Egészségügy!Z41+Sport!W32+Közművelődés!Y32+Támogatás!AD32</f>
        <v>3300656.5</v>
      </c>
      <c r="X32" s="91">
        <f>Igazgatás!X38+'ASP pályázat'!X32+Községgazd!AA32+Vagyongazd!X32+Közfoglalkoztatás!X32+Közút!X32+Környezetvédelem!AB32+Egészségügy!AA41+Sport!X32+Közművelődés!Z32+Támogatás!AE32</f>
        <v>3238292.5</v>
      </c>
      <c r="Y32" s="188"/>
    </row>
    <row r="33" spans="1:25">
      <c r="B33" s="124" t="s">
        <v>627</v>
      </c>
      <c r="C33" s="748" t="s">
        <v>163</v>
      </c>
      <c r="D33" s="749"/>
      <c r="E33" s="749"/>
      <c r="F33" s="397">
        <f>Igazgatás!F39+'ASP pályázat'!F33+Községgazd!F33+Vagyongazd!F33+Közfoglalkoztatás!F33+Közút!F33+Környezetvédelem!F33+Egészségügy!F42+Sport!F33+Közművelődés!F33+Támogatás!F33</f>
        <v>2347515</v>
      </c>
      <c r="G33" s="420">
        <f>Igazgatás!G39+'ASP pályázat'!G33+Községgazd!G33+Vagyongazd!G33+Közfoglalkoztatás!G33+Közút!G33+Környezetvédelem!G33+Egészségügy!G42+Sport!G33+Közművelődés!G33+Támogatás!G33</f>
        <v>2540330</v>
      </c>
      <c r="H33" s="420">
        <f>Igazgatás!H39+'ASP pályázat'!H33+Községgazd!H33+Vagyongazd!H33+Közfoglalkoztatás!H33+Közút!H33+Környezetvédelem!H33+Egészségügy!H42+Sport!H33+Közművelődés!H33+Támogatás!H33</f>
        <v>2548642</v>
      </c>
      <c r="I33" s="616">
        <f>Igazgatás!I39+'ASP pályázat'!I33+Községgazd!I33+Vagyongazd!I33+Közfoglalkoztatás!I33+Közút!I33+Környezetvédelem!J33+Egészségügy!I42+Sport!I33+Közművelődés!I33+Támogatás!I33</f>
        <v>2592092</v>
      </c>
      <c r="J33" s="148">
        <f>Igazgatás!J39+'ASP pályázat'!J33+Községgazd!J33+Vagyongazd!J33+Közfoglalkoztatás!J33+Közút!J33+Környezetvédelem!K33+Egészségügy!J42+Sport!J33+Közművelődés!J33+Támogatás!J33</f>
        <v>0</v>
      </c>
      <c r="K33" s="165">
        <f>Igazgatás!K39+'ASP pályázat'!K33+Községgazd!K33+Vagyongazd!K33+Közfoglalkoztatás!K33+Közút!K33+Környezetvédelem!L33+Egészségügy!K42+Sport!K33+Közművelődés!K33+Támogatás!K33</f>
        <v>2592092</v>
      </c>
      <c r="L33" s="118">
        <f>Igazgatás!L39+'ASP pályázat'!L33+Községgazd!O33+Vagyongazd!L33+Közfoglalkoztatás!L33+Közút!L33+Környezetvédelem!P33+Egészségügy!O42+Sport!L33+Közművelődés!N33+Támogatás!S33</f>
        <v>672849</v>
      </c>
      <c r="M33" s="119">
        <f>Igazgatás!M39+'ASP pályázat'!M33+Községgazd!P33+Vagyongazd!M33+Közfoglalkoztatás!M33+Közút!M33+Környezetvédelem!Q33+Egészségügy!P42+Sport!M33+Közművelődés!O33+Támogatás!T33</f>
        <v>288576</v>
      </c>
      <c r="N33" s="119">
        <f>Igazgatás!N39+'ASP pályázat'!N33+Községgazd!Q33+Vagyongazd!N33+Közfoglalkoztatás!N33+Közút!N33+Környezetvédelem!R33+Egészségügy!Q42+Sport!N33+Közművelődés!P33+Támogatás!U33</f>
        <v>199573</v>
      </c>
      <c r="O33" s="119">
        <f>Igazgatás!O39+'ASP pályázat'!O33+Községgazd!R33+Vagyongazd!O33+Közfoglalkoztatás!O33+Közút!O33+Környezetvédelem!S33+Egészségügy!R42+Sport!O33+Közművelődés!Q33+Támogatás!V33</f>
        <v>244513</v>
      </c>
      <c r="P33" s="119">
        <f>Igazgatás!P39+'ASP pályázat'!P33+Községgazd!S33+Vagyongazd!P33+Közfoglalkoztatás!P33+Közút!P33+Környezetvédelem!T33+Egészségügy!S42+Sport!P33+Közművelődés!R33+Támogatás!W33</f>
        <v>262481</v>
      </c>
      <c r="Q33" s="122">
        <f>Igazgatás!Q39+'ASP pályázat'!Q33+Községgazd!T33+Vagyongazd!Q33+Közfoglalkoztatás!Q33+Közút!Q33+Környezetvédelem!U33+Egészségügy!T42+Sport!Q33+Közművelődés!S33+Támogatás!X33</f>
        <v>194242</v>
      </c>
      <c r="R33" s="537">
        <f>Igazgatás!R39+'ASP pályázat'!R33+Községgazd!U33+Vagyongazd!R33+Közfoglalkoztatás!R33+Közút!R33+Környezetvédelem!V33+Egészségügy!U42+Sport!R33+Közművelődés!T33+Támogatás!Y33</f>
        <v>1862234</v>
      </c>
      <c r="S33" s="443">
        <f>Igazgatás!S39+'ASP pályázat'!S33+Községgazd!V33+Vagyongazd!S33+Közfoglalkoztatás!S33+Közút!S33+Környezetvédelem!W33+Egészségügy!V42+Sport!S33+Közművelődés!U33+Támogatás!Z33</f>
        <v>95446</v>
      </c>
      <c r="T33" s="119">
        <f>Igazgatás!T39+'ASP pályázat'!T33+Községgazd!W33+Vagyongazd!T33+Közfoglalkoztatás!T33+Közút!T33+Környezetvédelem!X33+Egészségügy!W42+Sport!T33+Közművelődés!V33+Támogatás!AA33</f>
        <v>131200</v>
      </c>
      <c r="U33" s="122">
        <f>Igazgatás!U39+'ASP pályázat'!U33+Községgazd!X33+Vagyongazd!U33+Közfoglalkoztatás!U33+Közút!U33+Környezetvédelem!Y33+Egészségügy!X42+Sport!U33+Közművelődés!W33+Támogatás!AB33</f>
        <v>-41943</v>
      </c>
      <c r="V33" s="487">
        <f>Igazgatás!V39+'ASP pályázat'!V33+Községgazd!Y33+Vagyongazd!V33+Közfoglalkoztatás!V33+Közút!V33+Környezetvédelem!Z33+Egészségügy!Y42+Sport!V33+Közművelődés!X33+Támogatás!AC33</f>
        <v>206975</v>
      </c>
      <c r="W33" s="121">
        <f>Igazgatás!W39+'ASP pályázat'!W33+Községgazd!Z33+Vagyongazd!W33+Közfoglalkoztatás!W33+Közút!W33+Környezetvédelem!AA33+Egészségügy!Z42+Sport!W33+Közművelődés!Y33+Támogatás!AD33</f>
        <v>174164</v>
      </c>
      <c r="X33" s="123">
        <f>Igazgatás!X39+'ASP pályázat'!X33+Községgazd!AA33+Vagyongazd!X33+Közfoglalkoztatás!X33+Közút!X33+Környezetvédelem!AB33+Egészségügy!AA42+Sport!X33+Közművelődés!Z33+Támogatás!AE33</f>
        <v>164016</v>
      </c>
      <c r="Y33" s="188"/>
    </row>
    <row r="34" spans="1:25" s="41" customFormat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Igazgatás!F40+'ASP pályázat'!F34+Községgazd!F34+Vagyongazd!F34+Közfoglalkoztatás!F34+Közút!F34+Környezetvédelem!F34+Egészségügy!F43+Sport!F34+Közművelődés!F34+Támogatás!F34</f>
        <v>441000</v>
      </c>
      <c r="G34" s="423">
        <f>Igazgatás!G40+'ASP pályázat'!G34+Községgazd!G34+Vagyongazd!G34+Közfoglalkoztatás!G34+Közút!G34+Környezetvédelem!G34+Egészségügy!G43+Sport!G34+Közművelődés!G34+Támogatás!G34</f>
        <v>441000</v>
      </c>
      <c r="H34" s="423">
        <f>Igazgatás!H40+'ASP pályázat'!H34+Községgazd!H34+Vagyongazd!H34+Közfoglalkoztatás!H34+Közút!H34+Környezetvédelem!H34+Egészségügy!H43+Sport!H34+Közművelődés!H34+Támogatás!H34</f>
        <v>181000</v>
      </c>
      <c r="I34" s="619">
        <f>Igazgatás!I40+'ASP pályázat'!I34+Községgazd!I34+Vagyongazd!I34+Közfoglalkoztatás!I34+Közút!I34+Környezetvédelem!J34+Egészségügy!I43+Sport!I34+Közművelődés!I34+Támogatás!I34</f>
        <v>196466</v>
      </c>
      <c r="J34" s="156">
        <f>Igazgatás!J40+'ASP pályázat'!J34+Községgazd!J34+Vagyongazd!J34+Közfoglalkoztatás!J34+Közút!J34+Környezetvédelem!K34+Egészségügy!J43+Sport!J34+Közművelődés!J34+Támogatás!J34</f>
        <v>0</v>
      </c>
      <c r="K34" s="168">
        <f>Igazgatás!K40+'ASP pályázat'!K34+Községgazd!K34+Vagyongazd!K34+Közfoglalkoztatás!K34+Közút!K34+Környezetvédelem!L34+Egészségügy!K43+Sport!K34+Közművelődés!K34+Támogatás!K34</f>
        <v>196466</v>
      </c>
      <c r="L34" s="77">
        <f>Igazgatás!L40+'ASP pályázat'!L34+Községgazd!O34+Vagyongazd!L34+Közfoglalkoztatás!L34+Közút!L34+Környezetvédelem!P34+Egészségügy!O43+Sport!L34+Közművelődés!N34+Támogatás!S34</f>
        <v>26230</v>
      </c>
      <c r="M34" s="13">
        <f>Igazgatás!M40+'ASP pályázat'!M34+Községgazd!P34+Vagyongazd!M34+Közfoglalkoztatás!M34+Közút!M34+Környezetvédelem!Q34+Egészségügy!P43+Sport!M34+Közművelődés!O34+Támogatás!T34</f>
        <v>10636</v>
      </c>
      <c r="N34" s="13">
        <f>Igazgatás!N40+'ASP pályázat'!N34+Községgazd!Q34+Vagyongazd!N34+Közfoglalkoztatás!N34+Közút!N34+Környezetvédelem!R34+Egészségügy!Q43+Sport!N34+Közművelődés!P34+Támogatás!U34</f>
        <v>52584</v>
      </c>
      <c r="O34" s="13">
        <f>Igazgatás!O40+'ASP pályázat'!O34+Községgazd!R34+Vagyongazd!O34+Közfoglalkoztatás!O34+Közút!O34+Környezetvédelem!S34+Egészségügy!R43+Sport!O34+Közművelődés!Q34+Támogatás!V34</f>
        <v>67916</v>
      </c>
      <c r="P34" s="13">
        <f>Igazgatás!P40+'ASP pályázat'!P34+Községgazd!S34+Vagyongazd!P34+Közfoglalkoztatás!P34+Közút!P34+Környezetvédelem!T34+Egészségügy!S43+Sport!P34+Közművelődés!R34+Támogatás!W34</f>
        <v>40419</v>
      </c>
      <c r="Q34" s="82">
        <f>Igazgatás!Q40+'ASP pályázat'!Q34+Községgazd!T34+Vagyongazd!Q34+Közfoglalkoztatás!Q34+Közút!Q34+Környezetvédelem!U34+Egészségügy!T43+Sport!Q34+Közművelődés!S34+Támogatás!X34</f>
        <v>6600</v>
      </c>
      <c r="R34" s="540">
        <f>Igazgatás!R40+'ASP pályázat'!R34+Községgazd!U34+Vagyongazd!R34+Közfoglalkoztatás!R34+Közút!R34+Környezetvédelem!V34+Egészségügy!U43+Sport!R34+Közművelődés!T34+Támogatás!Y34</f>
        <v>204385</v>
      </c>
      <c r="S34" s="446">
        <f>Igazgatás!S40+'ASP pályázat'!S34+Községgazd!V34+Vagyongazd!S34+Közfoglalkoztatás!S34+Közút!S34+Környezetvédelem!W34+Egészségügy!V43+Sport!S34+Közművelődés!U34+Támogatás!Z34</f>
        <v>29068</v>
      </c>
      <c r="T34" s="13">
        <f>Igazgatás!T40+'ASP pályázat'!T34+Községgazd!W34+Vagyongazd!T34+Közfoglalkoztatás!T34+Közút!T34+Környezetvédelem!X34+Egészségügy!W43+Sport!T34+Közművelődés!V34+Támogatás!AA34</f>
        <v>22500</v>
      </c>
      <c r="U34" s="82">
        <f>Igazgatás!U40+'ASP pályázat'!U34+Községgazd!X34+Vagyongazd!U34+Közfoglalkoztatás!U34+Közút!U34+Környezetvédelem!Y34+Egészségügy!X43+Sport!U34+Közművelődés!W34+Támogatás!AB34</f>
        <v>-138931</v>
      </c>
      <c r="V34" s="488">
        <f>Igazgatás!V40+'ASP pályázat'!V34+Községgazd!Y34+Vagyongazd!V34+Közfoglalkoztatás!V34+Közút!V34+Környezetvédelem!Z34+Egészségügy!Y43+Sport!V34+Közművelődés!X34+Támogatás!AC34</f>
        <v>33593</v>
      </c>
      <c r="W34" s="43">
        <f>Igazgatás!W40+'ASP pályázat'!W34+Községgazd!Z34+Vagyongazd!W34+Közfoglalkoztatás!W34+Közút!W34+Környezetvédelem!AA34+Egészségügy!Z43+Sport!W34+Közművelődés!Y34+Támogatás!AD34</f>
        <v>27723</v>
      </c>
      <c r="X34" s="45">
        <f>Igazgatás!X40+'ASP pályázat'!X34+Községgazd!AA34+Vagyongazd!X34+Közfoglalkoztatás!X34+Közút!X34+Környezetvédelem!AB34+Egészségügy!AA43+Sport!X34+Közművelődés!Z34+Támogatás!AE34</f>
        <v>18128</v>
      </c>
      <c r="Y34" s="188"/>
    </row>
    <row r="35" spans="1:25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f>Igazgatás!F43+'ASP pályázat'!F35+Községgazd!F35+Vagyongazd!F35+Közfoglalkoztatás!F35+Közút!F35+Környezetvédelem!F35+Egészségügy!F44+Sport!F35+Közművelődés!F35+Támogatás!F35</f>
        <v>1906515</v>
      </c>
      <c r="G35" s="423">
        <f>Igazgatás!G43+'ASP pályázat'!G35+Községgazd!G35+Vagyongazd!G35+Közfoglalkoztatás!G35+Közút!G35+Környezetvédelem!G35+Egészségügy!G44+Sport!G35+Közművelődés!G35+Támogatás!G35</f>
        <v>2099330</v>
      </c>
      <c r="H35" s="423">
        <f>Igazgatás!H43+'ASP pályázat'!H35+Községgazd!H35+Vagyongazd!H35+Közfoglalkoztatás!H35+Közút!H35+Környezetvédelem!H35+Egészségügy!H44+Sport!H35+Közművelődés!H35+Támogatás!H35</f>
        <v>2367642</v>
      </c>
      <c r="I35" s="619">
        <f>Igazgatás!I43+'ASP pályázat'!I35+Községgazd!I35+Vagyongazd!I35+Közfoglalkoztatás!I35+Közút!I35+Környezetvédelem!J35+Egészségügy!I44+Sport!I35+Közművelődés!I35+Támogatás!I35</f>
        <v>2395626</v>
      </c>
      <c r="J35" s="156">
        <f>Igazgatás!J43+'ASP pályázat'!J35+Községgazd!J35+Vagyongazd!J35+Közfoglalkoztatás!J35+Közút!J35+Környezetvédelem!K35+Egészségügy!J44+Sport!J35+Közművelődés!J35+Támogatás!J35</f>
        <v>0</v>
      </c>
      <c r="K35" s="168">
        <f>Igazgatás!K43+'ASP pályázat'!K35+Községgazd!K35+Vagyongazd!K35+Közfoglalkoztatás!K35+Közút!K35+Környezetvédelem!L35+Egészségügy!K44+Sport!K35+Közművelődés!K35+Támogatás!K35</f>
        <v>2395626</v>
      </c>
      <c r="L35" s="77">
        <f>Igazgatás!L43+'ASP pályázat'!L35+Községgazd!O35+Vagyongazd!L35+Közfoglalkoztatás!L35+Közút!L35+Környezetvédelem!P35+Egészségügy!O44+Sport!L35+Közművelődés!N35+Támogatás!S35</f>
        <v>646619</v>
      </c>
      <c r="M35" s="13">
        <f>Igazgatás!M43+'ASP pályázat'!M35+Községgazd!P35+Vagyongazd!M35+Közfoglalkoztatás!M35+Közút!M35+Környezetvédelem!Q35+Egészségügy!P44+Sport!M35+Közművelődés!O35+Támogatás!T35</f>
        <v>277940</v>
      </c>
      <c r="N35" s="13">
        <f>Igazgatás!N43+'ASP pályázat'!N35+Községgazd!Q35+Vagyongazd!N35+Közfoglalkoztatás!N35+Közút!N35+Környezetvédelem!R35+Egészségügy!Q44+Sport!N35+Közművelődés!P35+Támogatás!U35</f>
        <v>146989</v>
      </c>
      <c r="O35" s="13">
        <f>Igazgatás!O43+'ASP pályázat'!O35+Községgazd!R35+Vagyongazd!O35+Közfoglalkoztatás!O35+Közút!O35+Környezetvédelem!S35+Egészségügy!R44+Sport!O35+Közművelődés!Q35+Támogatás!V35</f>
        <v>176597</v>
      </c>
      <c r="P35" s="13">
        <f>Igazgatás!P43+'ASP pályázat'!P35+Községgazd!S35+Vagyongazd!P35+Közfoglalkoztatás!P35+Közút!P35+Környezetvédelem!T35+Egészségügy!S44+Sport!P35+Közművelődés!R35+Támogatás!W35</f>
        <v>222062</v>
      </c>
      <c r="Q35" s="82">
        <f>Igazgatás!Q43+'ASP pályázat'!Q35+Községgazd!T35+Vagyongazd!Q35+Közfoglalkoztatás!Q35+Közút!Q35+Környezetvédelem!U35+Egészségügy!T44+Sport!Q35+Közművelődés!S35+Támogatás!X35</f>
        <v>187642</v>
      </c>
      <c r="R35" s="540">
        <f>Igazgatás!R43+'ASP pályázat'!R35+Községgazd!U35+Vagyongazd!R35+Közfoglalkoztatás!R35+Közút!R35+Környezetvédelem!V35+Egészségügy!U44+Sport!R35+Közművelődés!T35+Támogatás!Y35</f>
        <v>1657849</v>
      </c>
      <c r="S35" s="446">
        <f>Igazgatás!S43+'ASP pályázat'!S35+Községgazd!V35+Vagyongazd!S35+Közfoglalkoztatás!S35+Közút!S35+Környezetvédelem!W35+Egészségügy!V44+Sport!S35+Közművelődés!U35+Támogatás!Z35</f>
        <v>66378</v>
      </c>
      <c r="T35" s="13">
        <f>Igazgatás!T43+'ASP pályázat'!T35+Községgazd!W35+Vagyongazd!T35+Közfoglalkoztatás!T35+Közút!T35+Környezetvédelem!X35+Egészségügy!W44+Sport!T35+Közművelődés!V35+Támogatás!AA35</f>
        <v>108700</v>
      </c>
      <c r="U35" s="82">
        <f>Igazgatás!U43+'ASP pályázat'!U35+Községgazd!X35+Vagyongazd!U35+Közfoglalkoztatás!U35+Közút!U35+Környezetvédelem!Y35+Egészségügy!X44+Sport!U35+Közművelődés!W35+Támogatás!AB35</f>
        <v>96988</v>
      </c>
      <c r="V35" s="488">
        <f>Igazgatás!V43+'ASP pályázat'!V35+Községgazd!Y35+Vagyongazd!V35+Közfoglalkoztatás!V35+Közút!V35+Környezetvédelem!Z35+Egészségügy!Y44+Sport!V35+Közművelődés!X35+Támogatás!AC35</f>
        <v>173382</v>
      </c>
      <c r="W35" s="43">
        <f>Igazgatás!W43+'ASP pályázat'!W35+Községgazd!Z35+Vagyongazd!W35+Közfoglalkoztatás!W35+Közút!W35+Környezetvédelem!AA35+Egészségügy!Z44+Sport!W35+Közművelődés!Y35+Támogatás!AD35</f>
        <v>146441</v>
      </c>
      <c r="X35" s="45">
        <f>Igazgatás!X43+'ASP pályázat'!X35+Községgazd!AA35+Vagyongazd!X35+Közfoglalkoztatás!X35+Közút!X35+Környezetvédelem!AB35+Egészségügy!AA44+Sport!X35+Közművelődés!Z35+Támogatás!AE35</f>
        <v>145888</v>
      </c>
      <c r="Y35" s="188"/>
    </row>
    <row r="36" spans="1:25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Igazgatás!F46+'ASP pályázat'!F36+Községgazd!F36+Vagyongazd!F36+Közfoglalkoztatás!F36+Közút!F36+Környezetvédelem!F36+Egészségügy!F48+Sport!F36+Közművelődés!F36+Támogatás!F36</f>
        <v>0</v>
      </c>
      <c r="G36" s="423">
        <f>Igazgatás!G46+'ASP pályázat'!G36+Községgazd!G36+Vagyongazd!G36+Közfoglalkoztatás!G36+Közút!G36+Környezetvédelem!G36+Egészségügy!G48+Sport!G36+Közművelődés!G36+Támogatás!G36</f>
        <v>0</v>
      </c>
      <c r="H36" s="423">
        <f>Igazgatás!H46+'ASP pályázat'!H36+Községgazd!H36+Vagyongazd!H36+Közfoglalkoztatás!H36+Közút!H36+Környezetvédelem!H36+Egészségügy!H48+Sport!H36+Közművelődés!H36+Támogatás!H36</f>
        <v>0</v>
      </c>
      <c r="I36" s="619">
        <f>Igazgatás!I46+'ASP pályázat'!I36+Községgazd!I36+Vagyongazd!I36+Közfoglalkoztatás!I36+Közút!I36+Környezetvédelem!J36+Egészségügy!I48+Sport!I36+Közművelődés!I36+Támogatás!I36</f>
        <v>0</v>
      </c>
      <c r="J36" s="156">
        <f>Igazgatás!J46+'ASP pályázat'!J36+Községgazd!J36+Vagyongazd!J36+Közfoglalkoztatás!J36+Közút!J36+Környezetvédelem!K36+Egészségügy!J48+Sport!J36+Közművelődés!J36+Támogatás!J36</f>
        <v>0</v>
      </c>
      <c r="K36" s="168">
        <f>Igazgatás!K46+'ASP pályázat'!K36+Községgazd!K36+Vagyongazd!K36+Közfoglalkoztatás!K36+Közút!K36+Környezetvédelem!L36+Egészségügy!K48+Sport!K36+Közművelődés!K36+Támogatás!K36</f>
        <v>0</v>
      </c>
      <c r="L36" s="77">
        <f>Igazgatás!L46+'ASP pályázat'!L36+Községgazd!O36+Vagyongazd!L36+Közfoglalkoztatás!L36+Közút!L36+Környezetvédelem!P36+Egészségügy!O48+Sport!L36+Közművelődés!N36+Támogatás!S36</f>
        <v>0</v>
      </c>
      <c r="M36" s="13">
        <f>Igazgatás!M46+'ASP pályázat'!M36+Községgazd!P36+Vagyongazd!M36+Közfoglalkoztatás!M36+Közút!M36+Környezetvédelem!Q36+Egészségügy!P48+Sport!M36+Közművelődés!O36+Támogatás!T36</f>
        <v>0</v>
      </c>
      <c r="N36" s="13">
        <f>Igazgatás!N46+'ASP pályázat'!N36+Községgazd!Q36+Vagyongazd!N36+Közfoglalkoztatás!N36+Közút!N36+Környezetvédelem!R36+Egészségügy!Q48+Sport!N36+Közművelődés!P36+Támogatás!U36</f>
        <v>0</v>
      </c>
      <c r="O36" s="13">
        <f>Igazgatás!O46+'ASP pályázat'!O36+Községgazd!R36+Vagyongazd!O36+Közfoglalkoztatás!O36+Közút!O36+Környezetvédelem!S36+Egészségügy!R48+Sport!O36+Közművelődés!Q36+Támogatás!V36</f>
        <v>0</v>
      </c>
      <c r="P36" s="13">
        <f>Igazgatás!P46+'ASP pályázat'!P36+Községgazd!S36+Vagyongazd!P36+Közfoglalkoztatás!P36+Közút!P36+Környezetvédelem!T36+Egészségügy!S48+Sport!P36+Közművelődés!R36+Támogatás!W36</f>
        <v>0</v>
      </c>
      <c r="Q36" s="82">
        <f>Igazgatás!Q46+'ASP pályázat'!Q36+Községgazd!T36+Vagyongazd!Q36+Közfoglalkoztatás!Q36+Közút!Q36+Környezetvédelem!U36+Egészségügy!T48+Sport!Q36+Közművelődés!S36+Támogatás!X36</f>
        <v>0</v>
      </c>
      <c r="R36" s="540">
        <f>Igazgatás!R46+'ASP pályázat'!R36+Községgazd!U36+Vagyongazd!R36+Közfoglalkoztatás!R36+Közút!R36+Környezetvédelem!V36+Egészségügy!U48+Sport!R36+Közművelődés!T36+Támogatás!Y36</f>
        <v>0</v>
      </c>
      <c r="S36" s="446">
        <f>Igazgatás!S46+'ASP pályázat'!S36+Községgazd!V36+Vagyongazd!S36+Közfoglalkoztatás!S36+Közút!S36+Környezetvédelem!W36+Egészségügy!V48+Sport!S36+Közművelődés!U36+Támogatás!Z36</f>
        <v>0</v>
      </c>
      <c r="T36" s="13">
        <f>Igazgatás!T46+'ASP pályázat'!T36+Községgazd!W36+Vagyongazd!T36+Közfoglalkoztatás!T36+Közút!T36+Környezetvédelem!X36+Egészségügy!W48+Sport!T36+Közművelődés!V36+Támogatás!AA36</f>
        <v>0</v>
      </c>
      <c r="U36" s="82">
        <f>Igazgatás!U46+'ASP pályázat'!U36+Községgazd!X36+Vagyongazd!U36+Közfoglalkoztatás!U36+Közút!U36+Környezetvédelem!Y36+Egészségügy!X48+Sport!U36+Közművelődés!W36+Támogatás!AB36</f>
        <v>0</v>
      </c>
      <c r="V36" s="488">
        <f>Igazgatás!V46+'ASP pályázat'!V36+Községgazd!Y36+Vagyongazd!V36+Közfoglalkoztatás!V36+Közút!V36+Környezetvédelem!Z36+Egészségügy!Y48+Sport!V36+Közművelődés!X36+Támogatás!AC36</f>
        <v>0</v>
      </c>
      <c r="W36" s="43">
        <f>Igazgatás!W46+'ASP pályázat'!W36+Községgazd!Z36+Vagyongazd!W36+Közfoglalkoztatás!W36+Közút!W36+Környezetvédelem!AA36+Egészségügy!Z48+Sport!W36+Közművelődés!Y36+Támogatás!AD36</f>
        <v>0</v>
      </c>
      <c r="X36" s="45">
        <f>Igazgatás!X46+'ASP pályázat'!X36+Községgazd!AA36+Vagyongazd!X36+Közfoglalkoztatás!X36+Közút!X36+Környezetvédelem!AB36+Egészségügy!AA48+Sport!X36+Közművelődés!Z36+Támogatás!AE36</f>
        <v>0</v>
      </c>
      <c r="Y36" s="188"/>
    </row>
    <row r="37" spans="1:25">
      <c r="B37" s="92" t="s">
        <v>631</v>
      </c>
      <c r="C37" s="736" t="s">
        <v>170</v>
      </c>
      <c r="D37" s="737"/>
      <c r="E37" s="737"/>
      <c r="F37" s="399">
        <f>Igazgatás!F47+'ASP pályázat'!F37+Községgazd!F37+Vagyongazd!F37+Közfoglalkoztatás!F37+Közút!F37+Környezetvédelem!F37+Egészségügy!F49+Sport!F37+Közművelődés!F37+Támogatás!F37</f>
        <v>580093</v>
      </c>
      <c r="G37" s="422">
        <f>Igazgatás!G47+'ASP pályázat'!G37+Községgazd!G37+Vagyongazd!G37+Közfoglalkoztatás!G37+Közút!G37+Környezetvédelem!G37+Egészségügy!G49+Sport!G37+Közművelődés!G37+Támogatás!G37</f>
        <v>938004</v>
      </c>
      <c r="H37" s="422">
        <f>Igazgatás!H47+'ASP pályázat'!H37+Községgazd!H37+Vagyongazd!H37+Közfoglalkoztatás!H37+Közút!H37+Környezetvédelem!H37+Egészségügy!H49+Sport!H37+Közművelődés!H37+Támogatás!H37</f>
        <v>931261</v>
      </c>
      <c r="I37" s="618">
        <f>Igazgatás!I47+'ASP pályázat'!I37+Községgazd!I37+Vagyongazd!I37+Közfoglalkoztatás!I37+Közút!I37+Környezetvédelem!J37+Egészségügy!I49+Sport!I37+Közművelődés!I37+Támogatás!I37</f>
        <v>931261</v>
      </c>
      <c r="J37" s="150">
        <f>Igazgatás!J47+'ASP pályázat'!J37+Községgazd!J37+Vagyongazd!J37+Közfoglalkoztatás!J37+Közút!J37+Környezetvédelem!K37+Egészségügy!J49+Sport!J37+Közművelődés!J37+Támogatás!J37</f>
        <v>0</v>
      </c>
      <c r="K37" s="166">
        <f>Igazgatás!K47+'ASP pályázat'!K37+Községgazd!K37+Vagyongazd!K37+Közfoglalkoztatás!K37+Közút!K37+Környezetvédelem!L37+Egészségügy!K49+Sport!K37+Közművelődés!K37+Támogatás!K37</f>
        <v>931261</v>
      </c>
      <c r="L37" s="94">
        <f>Igazgatás!L47+'ASP pályázat'!L37+Községgazd!O37+Vagyongazd!L37+Közfoglalkoztatás!L37+Közút!L37+Környezetvédelem!P37+Egészségügy!O49+Sport!L37+Közművelődés!N37+Támogatás!S37</f>
        <v>72370</v>
      </c>
      <c r="M37" s="95">
        <f>Igazgatás!M47+'ASP pályázat'!M37+Községgazd!P37+Vagyongazd!M37+Közfoglalkoztatás!M37+Közút!M37+Környezetvédelem!Q37+Egészségügy!P49+Sport!M37+Közművelődés!O37+Támogatás!T37</f>
        <v>85183</v>
      </c>
      <c r="N37" s="95">
        <f>Igazgatás!N47+'ASP pályázat'!N37+Községgazd!Q37+Vagyongazd!N37+Közfoglalkoztatás!N37+Közút!N37+Környezetvédelem!R37+Egészségügy!Q49+Sport!N37+Közművelődés!P37+Támogatás!U37</f>
        <v>69190</v>
      </c>
      <c r="O37" s="95">
        <f>Igazgatás!O47+'ASP pályázat'!O37+Községgazd!R37+Vagyongazd!O37+Közfoglalkoztatás!O37+Közút!O37+Környezetvédelem!S37+Egészségügy!R49+Sport!O37+Közművelődés!Q37+Támogatás!V37</f>
        <v>70718</v>
      </c>
      <c r="P37" s="95">
        <f>Igazgatás!P47+'ASP pályázat'!P37+Községgazd!S37+Vagyongazd!P37+Közfoglalkoztatás!P37+Közút!P37+Környezetvédelem!T37+Egészségügy!S49+Sport!P37+Közművelődés!R37+Támogatás!W37</f>
        <v>124500</v>
      </c>
      <c r="Q37" s="98">
        <f>Igazgatás!Q47+'ASP pályázat'!Q37+Községgazd!T37+Vagyongazd!Q37+Közfoglalkoztatás!Q37+Közút!Q37+Környezetvédelem!U37+Egészségügy!T49+Sport!Q37+Közművelődés!S37+Támogatás!X37</f>
        <v>39348</v>
      </c>
      <c r="R37" s="539">
        <f>Igazgatás!R47+'ASP pályázat'!R37+Községgazd!U37+Vagyongazd!R37+Közfoglalkoztatás!R37+Közút!R37+Környezetvédelem!V37+Egészségügy!U49+Sport!R37+Közművelődés!T37+Támogatás!Y37</f>
        <v>461309</v>
      </c>
      <c r="S37" s="445">
        <f>Igazgatás!S47+'ASP pályázat'!S37+Községgazd!V37+Vagyongazd!S37+Közfoglalkoztatás!S37+Közút!S37+Környezetvédelem!W37+Egészségügy!V49+Sport!S37+Közművelődés!U37+Támogatás!Z37</f>
        <v>121227</v>
      </c>
      <c r="T37" s="95">
        <f>Igazgatás!T47+'ASP pályázat'!T37+Községgazd!W37+Vagyongazd!T37+Közfoglalkoztatás!T37+Közút!T37+Környezetvédelem!X37+Egészségügy!W49+Sport!T37+Közművelődés!V37+Támogatás!AA37</f>
        <v>56332</v>
      </c>
      <c r="U37" s="98">
        <f>Igazgatás!U47+'ASP pályázat'!U37+Községgazd!X37+Vagyongazd!U37+Közfoglalkoztatás!U37+Közút!U37+Környezetvédelem!Y37+Egészségügy!X49+Sport!U37+Közművelődés!W37+Támogatás!AB37</f>
        <v>37206</v>
      </c>
      <c r="V37" s="489">
        <f>Igazgatás!V47+'ASP pályázat'!V37+Községgazd!Y37+Vagyongazd!V37+Közfoglalkoztatás!V37+Közút!V37+Környezetvédelem!Z37+Egészségügy!Y49+Sport!V37+Közművelődés!X37+Támogatás!AC37</f>
        <v>116452</v>
      </c>
      <c r="W37" s="97">
        <f>Igazgatás!W47+'ASP pályázat'!W37+Községgazd!Z37+Vagyongazd!W37+Közfoglalkoztatás!W37+Közút!W37+Környezetvédelem!AA37+Egészségügy!Z49+Sport!W37+Közművelődés!Y37+Támogatás!AD37</f>
        <v>69330</v>
      </c>
      <c r="X37" s="99">
        <f>Igazgatás!X47+'ASP pályázat'!X37+Községgazd!AA37+Vagyongazd!X37+Közfoglalkoztatás!X37+Közút!X37+Környezetvédelem!AB37+Egészségügy!AA49+Sport!X37+Közművelődés!Z37+Támogatás!AE37</f>
        <v>69405</v>
      </c>
      <c r="Y37" s="188"/>
    </row>
    <row r="38" spans="1:25" s="41" customFormat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Igazgatás!F48+'ASP pályázat'!F38+Községgazd!F38+Vagyongazd!F38+Közfoglalkoztatás!F38+Közút!F38+Környezetvédelem!F38+Egészségügy!F50+Sport!F38+Közművelődés!F38+Támogatás!F38</f>
        <v>461700</v>
      </c>
      <c r="G38" s="423">
        <f>Igazgatás!G48+'ASP pályázat'!G38+Községgazd!G38+Vagyongazd!G38+Közfoglalkoztatás!G38+Közút!G38+Környezetvédelem!G38+Egészségügy!G50+Sport!G38+Közművelődés!G38+Támogatás!G38</f>
        <v>737440</v>
      </c>
      <c r="H38" s="423">
        <f>Igazgatás!H48+'ASP pályázat'!H38+Községgazd!H38+Vagyongazd!H38+Közfoglalkoztatás!H38+Közút!H38+Környezetvédelem!H38+Egészségügy!H50+Sport!H38+Közművelődés!H38+Támogatás!H38</f>
        <v>733877</v>
      </c>
      <c r="I38" s="619">
        <f>Igazgatás!I48+'ASP pályázat'!I38+Községgazd!I38+Vagyongazd!I38+Közfoglalkoztatás!I38+Közút!I38+Környezetvédelem!J38+Egészségügy!I50+Sport!I38+Közművelődés!I38+Támogatás!I38</f>
        <v>733877</v>
      </c>
      <c r="J38" s="156">
        <f>Igazgatás!J48+'ASP pályázat'!J38+Községgazd!J38+Vagyongazd!J38+Közfoglalkoztatás!J38+Közút!J38+Környezetvédelem!K38+Egészségügy!J50+Sport!J38+Közművelődés!J38+Támogatás!J38</f>
        <v>0</v>
      </c>
      <c r="K38" s="168">
        <f>Igazgatás!K48+'ASP pályázat'!K38+Községgazd!K38+Vagyongazd!K38+Közfoglalkoztatás!K38+Közút!K38+Környezetvédelem!L38+Egészségügy!K50+Sport!K38+Közművelődés!K38+Támogatás!K38</f>
        <v>733877</v>
      </c>
      <c r="L38" s="77">
        <f>Igazgatás!L48+'ASP pályázat'!L38+Községgazd!O38+Vagyongazd!L38+Közfoglalkoztatás!L38+Közút!L38+Környezetvédelem!P38+Egészségügy!O50+Sport!L38+Közművelődés!N38+Támogatás!S38</f>
        <v>57700</v>
      </c>
      <c r="M38" s="13">
        <f>Igazgatás!M48+'ASP pályázat'!M38+Községgazd!P38+Vagyongazd!M38+Közfoglalkoztatás!M38+Közút!M38+Környezetvédelem!Q38+Egészségügy!P50+Sport!M38+Közművelődés!O38+Támogatás!T38</f>
        <v>70200</v>
      </c>
      <c r="N38" s="13">
        <f>Igazgatás!N48+'ASP pályázat'!N38+Községgazd!Q38+Vagyongazd!N38+Közfoglalkoztatás!N38+Közút!N38+Környezetvédelem!R38+Egészségügy!Q50+Sport!N38+Közművelődés!P38+Támogatás!U38</f>
        <v>52700</v>
      </c>
      <c r="O38" s="13">
        <f>Igazgatás!O48+'ASP pályázat'!O38+Községgazd!R38+Vagyongazd!O38+Közfoglalkoztatás!O38+Közút!O38+Környezetvédelem!S38+Egészségügy!R50+Sport!O38+Közművelődés!Q38+Támogatás!V38</f>
        <v>52700</v>
      </c>
      <c r="P38" s="13">
        <f>Igazgatás!P48+'ASP pályázat'!P38+Községgazd!S38+Vagyongazd!P38+Közfoglalkoztatás!P38+Közút!P38+Környezetvédelem!T38+Egészségügy!S50+Sport!P38+Közművelődés!R38+Támogatás!W38</f>
        <v>110660</v>
      </c>
      <c r="Q38" s="82">
        <f>Igazgatás!Q48+'ASP pályázat'!Q38+Községgazd!T38+Vagyongazd!Q38+Közfoglalkoztatás!Q38+Közút!Q38+Környezetvédelem!U38+Egészségügy!T50+Sport!Q38+Közművelődés!S38+Támogatás!X38</f>
        <v>32700</v>
      </c>
      <c r="R38" s="540">
        <f>Igazgatás!R48+'ASP pályázat'!R38+Községgazd!U38+Vagyongazd!R38+Közfoglalkoztatás!R38+Közút!R38+Környezetvédelem!V38+Egészségügy!U50+Sport!R38+Közművelődés!T38+Támogatás!Y38</f>
        <v>376660</v>
      </c>
      <c r="S38" s="446">
        <f>Igazgatás!S48+'ASP pályázat'!S38+Községgazd!V38+Vagyongazd!S38+Közfoglalkoztatás!S38+Közút!S38+Környezetvédelem!W38+Egészségügy!V50+Sport!S38+Közművelődés!U38+Támogatás!Z38</f>
        <v>91717</v>
      </c>
      <c r="T38" s="13">
        <f>Igazgatás!T48+'ASP pályázat'!T38+Községgazd!W38+Vagyongazd!T38+Közfoglalkoztatás!T38+Közút!T38+Környezetvédelem!X38+Egészségügy!W50+Sport!T38+Közművelődés!V38+Támogatás!AA38</f>
        <v>45700</v>
      </c>
      <c r="U38" s="82">
        <f>Igazgatás!U48+'ASP pályázat'!U38+Községgazd!X38+Vagyongazd!U38+Közfoglalkoztatás!U38+Közút!U38+Környezetvédelem!Y38+Egészségügy!X50+Sport!U38+Közművelődés!W38+Támogatás!AB38</f>
        <v>33200</v>
      </c>
      <c r="V38" s="488">
        <f>Igazgatás!V48+'ASP pályázat'!V38+Községgazd!Y38+Vagyongazd!V38+Közfoglalkoztatás!V38+Közút!V38+Környezetvédelem!Z38+Egészségügy!Y50+Sport!V38+Közművelődés!X38+Támogatás!AC38</f>
        <v>81200</v>
      </c>
      <c r="W38" s="43">
        <f>Igazgatás!W48+'ASP pályázat'!W38+Községgazd!Z38+Vagyongazd!W38+Közfoglalkoztatás!W38+Közút!W38+Környezetvédelem!AA38+Egészségügy!Z50+Sport!W38+Közművelődés!Y38+Támogatás!AD38</f>
        <v>52700</v>
      </c>
      <c r="X38" s="45">
        <f>Igazgatás!X48+'ASP pályázat'!X38+Községgazd!AA38+Vagyongazd!X38+Közfoglalkoztatás!X38+Közút!X38+Környezetvédelem!AB38+Egészségügy!AA50+Sport!X38+Közművelődés!Z38+Támogatás!AE38</f>
        <v>52700</v>
      </c>
      <c r="Y38" s="188"/>
    </row>
    <row r="39" spans="1:25" s="41" customFormat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Igazgatás!F52+'ASP pályázat'!F39+Községgazd!F39+Vagyongazd!F39+Közfoglalkoztatás!F39+Közút!F39+Környezetvédelem!F39+Egészségügy!F51+Sport!F39+Közművelődés!F39+Támogatás!F39</f>
        <v>118393</v>
      </c>
      <c r="G39" s="423">
        <f>Igazgatás!G52+'ASP pályázat'!G39+Községgazd!G39+Vagyongazd!G39+Közfoglalkoztatás!G39+Közút!G39+Környezetvédelem!G39+Egészségügy!G51+Sport!G39+Közművelődés!G39+Támogatás!G39</f>
        <v>200564</v>
      </c>
      <c r="H39" s="423">
        <f>Igazgatás!H52+'ASP pályázat'!H39+Községgazd!H39+Vagyongazd!H39+Közfoglalkoztatás!H39+Közút!H39+Környezetvédelem!H39+Egészségügy!H51+Sport!H39+Közművelődés!H39+Támogatás!H39</f>
        <v>197384</v>
      </c>
      <c r="I39" s="619">
        <f>Igazgatás!I52+'ASP pályázat'!I39+Községgazd!I39+Vagyongazd!I39+Közfoglalkoztatás!I39+Közút!I39+Környezetvédelem!J39+Egészségügy!I51+Sport!I39+Közművelődés!I39+Támogatás!I39</f>
        <v>197384</v>
      </c>
      <c r="J39" s="156">
        <f>Igazgatás!J52+'ASP pályázat'!J39+Községgazd!J39+Vagyongazd!J39+Közfoglalkoztatás!J39+Közút!J39+Környezetvédelem!K39+Egészségügy!J51+Sport!J39+Közművelődés!J39+Támogatás!J39</f>
        <v>0</v>
      </c>
      <c r="K39" s="168">
        <f>Igazgatás!K52+'ASP pályázat'!K39+Községgazd!K39+Vagyongazd!K39+Közfoglalkoztatás!K39+Közút!K39+Környezetvédelem!L39+Egészségügy!K51+Sport!K39+Közművelődés!K39+Támogatás!K39</f>
        <v>197384</v>
      </c>
      <c r="L39" s="77">
        <f>Igazgatás!L52+'ASP pályázat'!L39+Községgazd!O39+Vagyongazd!L39+Közfoglalkoztatás!L39+Közút!L39+Környezetvédelem!P39+Egészségügy!O51+Sport!L39+Közművelődés!N39+Támogatás!S39</f>
        <v>14670</v>
      </c>
      <c r="M39" s="13">
        <f>Igazgatás!M52+'ASP pályázat'!M39+Községgazd!P39+Vagyongazd!M39+Közfoglalkoztatás!M39+Közút!M39+Környezetvédelem!Q39+Egészségügy!P51+Sport!M39+Közművelődés!O39+Támogatás!T39</f>
        <v>14983</v>
      </c>
      <c r="N39" s="13">
        <f>Igazgatás!N52+'ASP pályázat'!N39+Községgazd!Q39+Vagyongazd!N39+Közfoglalkoztatás!N39+Közút!N39+Környezetvédelem!R39+Egészségügy!Q51+Sport!N39+Közművelődés!P39+Támogatás!U39</f>
        <v>16490</v>
      </c>
      <c r="O39" s="13">
        <f>Igazgatás!O52+'ASP pályázat'!O39+Községgazd!R39+Vagyongazd!O39+Közfoglalkoztatás!O39+Közút!O39+Környezetvédelem!S39+Egészségügy!R51+Sport!O39+Közművelődés!Q39+Támogatás!V39</f>
        <v>18018</v>
      </c>
      <c r="P39" s="13">
        <f>Igazgatás!P52+'ASP pályázat'!P39+Községgazd!S39+Vagyongazd!P39+Közfoglalkoztatás!P39+Közút!P39+Környezetvédelem!T39+Egészségügy!S51+Sport!P39+Közművelődés!R39+Támogatás!W39</f>
        <v>13840</v>
      </c>
      <c r="Q39" s="82">
        <f>Igazgatás!Q52+'ASP pályázat'!Q39+Községgazd!T39+Vagyongazd!Q39+Közfoglalkoztatás!Q39+Közút!Q39+Környezetvédelem!U39+Egészségügy!T51+Sport!Q39+Közművelődés!S39+Támogatás!X39</f>
        <v>6648</v>
      </c>
      <c r="R39" s="540">
        <f>Igazgatás!R52+'ASP pályázat'!R39+Községgazd!U39+Vagyongazd!R39+Közfoglalkoztatás!R39+Közút!R39+Környezetvédelem!V39+Egészségügy!U51+Sport!R39+Közművelődés!T39+Támogatás!Y39</f>
        <v>84649</v>
      </c>
      <c r="S39" s="446">
        <f>Igazgatás!S52+'ASP pályázat'!S39+Községgazd!V39+Vagyongazd!S39+Közfoglalkoztatás!S39+Közút!S39+Környezetvédelem!W39+Egészségügy!V51+Sport!S39+Közművelődés!U39+Támogatás!Z39</f>
        <v>29510</v>
      </c>
      <c r="T39" s="13">
        <f>Igazgatás!T52+'ASP pályázat'!T39+Községgazd!W39+Vagyongazd!T39+Közfoglalkoztatás!T39+Közút!T39+Környezetvédelem!X39+Egészségügy!W51+Sport!T39+Közművelődés!V39+Támogatás!AA39</f>
        <v>10632</v>
      </c>
      <c r="U39" s="82">
        <f>Igazgatás!U52+'ASP pályázat'!U39+Községgazd!X39+Vagyongazd!U39+Közfoglalkoztatás!U39+Közút!U39+Környezetvédelem!Y39+Egészségügy!X51+Sport!U39+Közművelődés!W39+Támogatás!AB39</f>
        <v>4006</v>
      </c>
      <c r="V39" s="488">
        <f>Igazgatás!V52+'ASP pályázat'!V39+Községgazd!Y39+Vagyongazd!V39+Közfoglalkoztatás!V39+Közút!V39+Környezetvédelem!Z39+Egészségügy!Y51+Sport!V39+Közművelődés!X39+Támogatás!AC39</f>
        <v>35252</v>
      </c>
      <c r="W39" s="43">
        <f>Igazgatás!W52+'ASP pályázat'!W39+Községgazd!Z39+Vagyongazd!W39+Közfoglalkoztatás!W39+Közút!W39+Környezetvédelem!AA39+Egészségügy!Z51+Sport!W39+Közművelődés!Y39+Támogatás!AD39</f>
        <v>16630</v>
      </c>
      <c r="X39" s="45">
        <f>Igazgatás!X52+'ASP pályázat'!X39+Községgazd!AA39+Vagyongazd!X39+Közfoglalkoztatás!X39+Közút!X39+Környezetvédelem!AB39+Egészségügy!AA51+Sport!X39+Közművelődés!Z39+Támogatás!AE39</f>
        <v>16705</v>
      </c>
      <c r="Y39" s="188"/>
    </row>
    <row r="40" spans="1:25">
      <c r="B40" s="92" t="s">
        <v>634</v>
      </c>
      <c r="C40" s="736" t="s">
        <v>175</v>
      </c>
      <c r="D40" s="737"/>
      <c r="E40" s="737"/>
      <c r="F40" s="399">
        <f>Igazgatás!F53+'ASP pályázat'!F40+Községgazd!F40+Vagyongazd!F40+Közfoglalkoztatás!F40+Közút!F40+Környezetvédelem!F40+Egészségügy!F52+Sport!F40+Közművelődés!F40+Támogatás!F40</f>
        <v>21570486.859999999</v>
      </c>
      <c r="G40" s="422">
        <f>Igazgatás!G53+'ASP pályázat'!G40+Községgazd!G40+Vagyongazd!G40+Közfoglalkoztatás!G40+Közút!G40+Környezetvédelem!G40+Egészségügy!G52+Sport!G40+Közművelődés!G40+Támogatás!G40</f>
        <v>24217148</v>
      </c>
      <c r="H40" s="422">
        <f>Igazgatás!H53+'ASP pályázat'!H40+Községgazd!H40+Vagyongazd!H40+Közfoglalkoztatás!H40+Közút!H40+Környezetvédelem!H40+Egészségügy!H52+Sport!H40+Közművelődés!H40+Támogatás!H40</f>
        <v>24502886</v>
      </c>
      <c r="I40" s="618">
        <f>Igazgatás!I53+'ASP pályázat'!I40+Községgazd!I40+Vagyongazd!I40+Közfoglalkoztatás!I40+Közút!I40+Környezetvédelem!J40+Egészségügy!I52+Sport!I40+Közművelődés!I40+Támogatás!I40</f>
        <v>25912883</v>
      </c>
      <c r="J40" s="150">
        <f>Igazgatás!J53+'ASP pályázat'!J40+Községgazd!J40+Vagyongazd!J40+Közfoglalkoztatás!J40+Közút!J40+Környezetvédelem!K40+Egészségügy!J52+Sport!J40+Közművelődés!J40+Támogatás!J40</f>
        <v>0</v>
      </c>
      <c r="K40" s="166">
        <f>Igazgatás!K53+'ASP pályázat'!K40+Községgazd!K40+Vagyongazd!K40+Közfoglalkoztatás!K40+Közút!K40+Környezetvédelem!L40+Egészségügy!K52+Sport!K40+Közművelődés!K40+Támogatás!K40</f>
        <v>25912883</v>
      </c>
      <c r="L40" s="94">
        <f>Igazgatás!L53+'ASP pályázat'!L40+Községgazd!O40+Vagyongazd!L40+Közfoglalkoztatás!L40+Közút!L40+Környezetvédelem!P40+Egészségügy!O52+Sport!L40+Közművelődés!N40+Támogatás!S40</f>
        <v>2244329</v>
      </c>
      <c r="M40" s="95">
        <f>Igazgatás!M53+'ASP pályázat'!M40+Községgazd!P40+Vagyongazd!M40+Közfoglalkoztatás!M40+Közút!M40+Környezetvédelem!Q40+Egészségügy!P52+Sport!M40+Közművelődés!O40+Támogatás!T40</f>
        <v>1793740</v>
      </c>
      <c r="N40" s="95">
        <f>Igazgatás!N53+'ASP pályázat'!N40+Községgazd!Q40+Vagyongazd!N40+Közfoglalkoztatás!N40+Közút!N40+Környezetvédelem!R40+Egészségügy!Q52+Sport!N40+Közművelődés!P40+Támogatás!U40</f>
        <v>1758633</v>
      </c>
      <c r="O40" s="95">
        <f>Igazgatás!O53+'ASP pályázat'!O40+Községgazd!R40+Vagyongazd!O40+Közfoglalkoztatás!O40+Közút!O40+Környezetvédelem!S40+Egészségügy!R52+Sport!O40+Közművelődés!Q40+Támogatás!V40</f>
        <v>2239617</v>
      </c>
      <c r="P40" s="95">
        <f>Igazgatás!P53+'ASP pályázat'!P40+Községgazd!S40+Vagyongazd!P40+Közfoglalkoztatás!P40+Közút!P40+Környezetvédelem!T40+Egészségügy!S52+Sport!P40+Közművelődés!R40+Támogatás!W40</f>
        <v>2341952</v>
      </c>
      <c r="Q40" s="98">
        <f>Igazgatás!Q53+'ASP pályázat'!Q40+Községgazd!T40+Vagyongazd!Q40+Közfoglalkoztatás!Q40+Közút!Q40+Környezetvédelem!U40+Egészségügy!T52+Sport!Q40+Közművelődés!S40+Támogatás!X40</f>
        <v>725918</v>
      </c>
      <c r="R40" s="539">
        <f>Igazgatás!R53+'ASP pályázat'!R40+Községgazd!U40+Vagyongazd!R40+Közfoglalkoztatás!R40+Közút!R40+Környezetvédelem!V40+Egészségügy!U52+Sport!R40+Közművelődés!T40+Támogatás!Y40</f>
        <v>11104189</v>
      </c>
      <c r="S40" s="445">
        <f>Igazgatás!S53+'ASP pályázat'!S40+Községgazd!V40+Vagyongazd!S40+Közfoglalkoztatás!S40+Közút!S40+Környezetvédelem!W40+Egészségügy!V52+Sport!S40+Közművelődés!U40+Támogatás!Z40</f>
        <v>1550461</v>
      </c>
      <c r="T40" s="95">
        <f>Igazgatás!T53+'ASP pályázat'!T40+Községgazd!W40+Vagyongazd!T40+Közfoglalkoztatás!T40+Közút!T40+Környezetvédelem!X40+Egészségügy!W52+Sport!T40+Közművelődés!V40+Támogatás!AA40</f>
        <v>716799</v>
      </c>
      <c r="U40" s="98">
        <f>Igazgatás!U53+'ASP pályázat'!U40+Községgazd!X40+Vagyongazd!U40+Közfoglalkoztatás!U40+Közút!U40+Környezetvédelem!Y40+Egészségügy!X52+Sport!U40+Közművelődés!W40+Támogatás!AB40</f>
        <v>1645764</v>
      </c>
      <c r="V40" s="489">
        <f>Igazgatás!V53+'ASP pályázat'!V40+Községgazd!Y40+Vagyongazd!V40+Közfoglalkoztatás!V40+Közút!V40+Környezetvédelem!Z40+Egészségügy!Y52+Sport!V40+Közművelődés!X40+Támogatás!AC40</f>
        <v>7058081</v>
      </c>
      <c r="W40" s="97">
        <f>Igazgatás!W53+'ASP pályázat'!W40+Községgazd!Z40+Vagyongazd!W40+Közfoglalkoztatás!W40+Közút!W40+Környezetvédelem!AA40+Egészségügy!Z52+Sport!W40+Közművelődés!Y40+Támogatás!AD40</f>
        <v>2094508</v>
      </c>
      <c r="X40" s="99">
        <f>Igazgatás!X53+'ASP pályázat'!X40+Községgazd!AA40+Vagyongazd!X40+Közfoglalkoztatás!X40+Közút!X40+Környezetvédelem!AB40+Egészségügy!AA52+Sport!X40+Közművelődés!Z40+Támogatás!AE40</f>
        <v>1743081</v>
      </c>
      <c r="Y40" s="188"/>
    </row>
    <row r="41" spans="1:25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Igazgatás!F54+'ASP pályázat'!F41+Községgazd!F41+Vagyongazd!F41+Közfoglalkoztatás!F41+Közút!F41+Környezetvédelem!F41+Egészségügy!F53+Sport!F41+Közművelődés!F41+Támogatás!F41</f>
        <v>7847779</v>
      </c>
      <c r="G41" s="423">
        <f>Igazgatás!G54+'ASP pályázat'!G41+Községgazd!G41+Vagyongazd!G41+Közfoglalkoztatás!G41+Közút!G41+Környezetvédelem!G41+Egészségügy!G53+Sport!G41+Közművelődés!G41+Támogatás!G41</f>
        <v>9667043</v>
      </c>
      <c r="H41" s="423">
        <f>Igazgatás!H54+'ASP pályázat'!H41+Községgazd!H41+Vagyongazd!H41+Közfoglalkoztatás!H41+Közút!H41+Környezetvédelem!H41+Egészségügy!H53+Sport!H41+Közművelődés!H41+Támogatás!H41</f>
        <v>9437238</v>
      </c>
      <c r="I41" s="619">
        <f>Igazgatás!I54+'ASP pályázat'!I41+Községgazd!I41+Vagyongazd!I41+Közfoglalkoztatás!I41+Közút!I41+Környezetvédelem!J41+Egészségügy!I53+Sport!I41+Közművelődés!I41+Támogatás!I41</f>
        <v>9427037</v>
      </c>
      <c r="J41" s="156">
        <f>Igazgatás!J54+'ASP pályázat'!J41+Községgazd!J41+Vagyongazd!J41+Közfoglalkoztatás!J41+Közút!J41+Környezetvédelem!K41+Egészségügy!J53+Sport!J41+Közművelődés!J41+Támogatás!J41</f>
        <v>0</v>
      </c>
      <c r="K41" s="168">
        <f>Igazgatás!K54+'ASP pályázat'!K41+Községgazd!K41+Vagyongazd!K41+Közfoglalkoztatás!K41+Közút!K41+Környezetvédelem!L41+Egészségügy!K53+Sport!K41+Közművelődés!K41+Támogatás!K41</f>
        <v>9427037</v>
      </c>
      <c r="L41" s="77">
        <f>Igazgatás!L54+'ASP pályázat'!L41+Községgazd!O41+Vagyongazd!L41+Közfoglalkoztatás!L41+Közút!L41+Környezetvédelem!P41+Egészségügy!O53+Sport!L41+Közművelődés!N41+Támogatás!S41</f>
        <v>600339</v>
      </c>
      <c r="M41" s="13">
        <f>Igazgatás!M54+'ASP pályázat'!M41+Községgazd!P41+Vagyongazd!M41+Közfoglalkoztatás!M41+Közút!M41+Környezetvédelem!Q41+Egészségügy!P53+Sport!M41+Közművelődés!O41+Támogatás!T41</f>
        <v>1270981</v>
      </c>
      <c r="N41" s="13">
        <f>Igazgatás!N54+'ASP pályázat'!N41+Községgazd!Q41+Vagyongazd!N41+Közfoglalkoztatás!N41+Közút!N41+Környezetvédelem!R41+Egészségügy!Q53+Sport!N41+Közművelődés!P41+Támogatás!U41</f>
        <v>464503</v>
      </c>
      <c r="O41" s="13">
        <f>Igazgatás!O54+'ASP pályázat'!O41+Községgazd!R41+Vagyongazd!O41+Közfoglalkoztatás!O41+Közút!O41+Környezetvédelem!S41+Egészségügy!R53+Sport!O41+Közművelődés!Q41+Támogatás!V41</f>
        <v>944055</v>
      </c>
      <c r="P41" s="13">
        <f>Igazgatás!P54+'ASP pályázat'!P41+Községgazd!S41+Vagyongazd!P41+Közfoglalkoztatás!P41+Közút!P41+Környezetvédelem!T41+Egészségügy!S53+Sport!P41+Közművelődés!R41+Támogatás!W41</f>
        <v>866113</v>
      </c>
      <c r="Q41" s="82">
        <f>Igazgatás!Q54+'ASP pályázat'!Q41+Községgazd!T41+Vagyongazd!Q41+Közfoglalkoztatás!Q41+Közút!Q41+Környezetvédelem!U41+Egészségügy!T53+Sport!Q41+Közművelődés!S41+Támogatás!X41</f>
        <v>601055</v>
      </c>
      <c r="R41" s="540">
        <f>Igazgatás!R54+'ASP pályázat'!R41+Községgazd!U41+Vagyongazd!R41+Közfoglalkoztatás!R41+Közút!R41+Környezetvédelem!V41+Egészségügy!U53+Sport!R41+Közművelődés!T41+Támogatás!Y41</f>
        <v>4747046</v>
      </c>
      <c r="S41" s="446">
        <f>Igazgatás!S54+'ASP pályázat'!S41+Községgazd!V41+Vagyongazd!S41+Közfoglalkoztatás!S41+Közút!S41+Környezetvédelem!W41+Egészségügy!V53+Sport!S41+Közművelődés!U41+Támogatás!Z41</f>
        <v>980805</v>
      </c>
      <c r="T41" s="13">
        <f>Igazgatás!T54+'ASP pályázat'!T41+Községgazd!W41+Vagyongazd!T41+Közfoglalkoztatás!T41+Közút!T41+Környezetvédelem!X41+Egészségügy!W53+Sport!T41+Közművelődés!V41+Támogatás!AA41</f>
        <v>414938</v>
      </c>
      <c r="U41" s="82">
        <f>Igazgatás!U54+'ASP pályázat'!U41+Községgazd!X41+Vagyongazd!U41+Közfoglalkoztatás!U41+Közút!U41+Környezetvédelem!Y41+Egészségügy!X53+Sport!U41+Közművelődés!W41+Támogatás!AB41</f>
        <v>252497</v>
      </c>
      <c r="V41" s="488">
        <f>Igazgatás!V54+'ASP pályázat'!V41+Községgazd!Y41+Vagyongazd!V41+Közfoglalkoztatás!V41+Közút!V41+Környezetvédelem!Z41+Egészségügy!Y53+Sport!V41+Közművelődés!X41+Támogatás!AC41</f>
        <v>981981</v>
      </c>
      <c r="W41" s="43">
        <f>Igazgatás!W54+'ASP pályázat'!W41+Községgazd!Z41+Vagyongazd!W41+Közfoglalkoztatás!W41+Közút!W41+Környezetvédelem!AA41+Egészségügy!Z53+Sport!W41+Közművelődés!Y41+Támogatás!AD41</f>
        <v>980152</v>
      </c>
      <c r="X41" s="45">
        <f>Igazgatás!X54+'ASP pályázat'!X41+Községgazd!AA41+Vagyongazd!X41+Közfoglalkoztatás!X41+Közút!X41+Környezetvédelem!AB41+Egészségügy!AA53+Sport!X41+Közművelődés!Z41+Támogatás!AE41</f>
        <v>1069618</v>
      </c>
      <c r="Y41" s="188"/>
    </row>
    <row r="42" spans="1:25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Igazgatás!F55+'ASP pályázat'!F42+Községgazd!F45+Vagyongazd!F42+Közfoglalkoztatás!F42+Közút!F42+Környezetvédelem!F42+Egészségügy!F57+Sport!F42+Közművelődés!F42+Támogatás!F42</f>
        <v>0</v>
      </c>
      <c r="G42" s="423">
        <f>Igazgatás!G55+'ASP pályázat'!G42+Községgazd!G45+Vagyongazd!G42+Közfoglalkoztatás!G42+Közút!G42+Környezetvédelem!G42+Egészségügy!G57+Sport!G42+Közművelődés!G42+Támogatás!G42</f>
        <v>0</v>
      </c>
      <c r="H42" s="423">
        <f>Igazgatás!H55+'ASP pályázat'!H42+Községgazd!H45+Vagyongazd!H42+Közfoglalkoztatás!H42+Közút!H42+Környezetvédelem!H42+Egészségügy!H57+Sport!H42+Közművelődés!H42+Támogatás!H42</f>
        <v>0</v>
      </c>
      <c r="I42" s="619">
        <f>Igazgatás!I55+'ASP pályázat'!I42+Községgazd!I45+Vagyongazd!I42+Közfoglalkoztatás!I42+Közút!I42+Környezetvédelem!J42+Egészségügy!I57+Sport!I42+Közművelődés!I42+Támogatás!I42</f>
        <v>0</v>
      </c>
      <c r="J42" s="156">
        <f>Igazgatás!J55+'ASP pályázat'!J42+Községgazd!J45+Vagyongazd!J42+Közfoglalkoztatás!J42+Közút!J42+Környezetvédelem!K42+Egészségügy!J57+Sport!J42+Közművelődés!J42+Támogatás!J42</f>
        <v>0</v>
      </c>
      <c r="K42" s="168">
        <f>Igazgatás!K55+'ASP pályázat'!K42+Községgazd!K45+Vagyongazd!K42+Közfoglalkoztatás!K42+Közút!K42+Környezetvédelem!L42+Egészségügy!K57+Sport!K42+Közművelődés!K42+Támogatás!K42</f>
        <v>0</v>
      </c>
      <c r="L42" s="77">
        <f>Igazgatás!L55+'ASP pályázat'!L42+Községgazd!O45+Vagyongazd!L42+Közfoglalkoztatás!L42+Közút!L42+Környezetvédelem!P42+Egészségügy!O57+Sport!L42+Közművelődés!N42+Támogatás!S42</f>
        <v>0</v>
      </c>
      <c r="M42" s="13">
        <f>Igazgatás!M55+'ASP pályázat'!M42+Községgazd!P45+Vagyongazd!M42+Közfoglalkoztatás!M42+Közút!M42+Környezetvédelem!Q42+Egészségügy!P57+Sport!M42+Közművelődés!O42+Támogatás!T42</f>
        <v>0</v>
      </c>
      <c r="N42" s="13">
        <f>Igazgatás!N55+'ASP pályázat'!N42+Községgazd!Q45+Vagyongazd!N42+Közfoglalkoztatás!N42+Közút!N42+Környezetvédelem!R42+Egészségügy!Q57+Sport!N42+Közművelődés!P42+Támogatás!U42</f>
        <v>0</v>
      </c>
      <c r="O42" s="13">
        <f>Igazgatás!O55+'ASP pályázat'!O42+Községgazd!R45+Vagyongazd!O42+Közfoglalkoztatás!O42+Közút!O42+Környezetvédelem!S42+Egészségügy!R57+Sport!O42+Közművelődés!Q42+Támogatás!V42</f>
        <v>0</v>
      </c>
      <c r="P42" s="13">
        <f>Igazgatás!P55+'ASP pályázat'!P42+Községgazd!S45+Vagyongazd!P42+Közfoglalkoztatás!P42+Közút!P42+Környezetvédelem!T42+Egészségügy!S57+Sport!P42+Közművelődés!R42+Támogatás!W42</f>
        <v>0</v>
      </c>
      <c r="Q42" s="82">
        <f>Igazgatás!Q55+'ASP pályázat'!Q42+Községgazd!T45+Vagyongazd!Q42+Közfoglalkoztatás!Q42+Közút!Q42+Környezetvédelem!U42+Egészségügy!T57+Sport!Q42+Közművelődés!S42+Támogatás!X42</f>
        <v>0</v>
      </c>
      <c r="R42" s="540">
        <f>Igazgatás!R55+'ASP pályázat'!R42+Községgazd!U45+Vagyongazd!R42+Közfoglalkoztatás!R42+Közút!R42+Környezetvédelem!V42+Egészségügy!U57+Sport!R42+Közművelődés!T42+Támogatás!Y42</f>
        <v>0</v>
      </c>
      <c r="S42" s="446">
        <f>Igazgatás!S55+'ASP pályázat'!S42+Községgazd!V45+Vagyongazd!S42+Közfoglalkoztatás!S42+Közút!S42+Környezetvédelem!W42+Egészségügy!V57+Sport!S42+Közművelődés!U42+Támogatás!Z42</f>
        <v>0</v>
      </c>
      <c r="T42" s="13">
        <f>Igazgatás!T55+'ASP pályázat'!T42+Községgazd!W45+Vagyongazd!T42+Közfoglalkoztatás!T42+Közút!T42+Környezetvédelem!X42+Egészségügy!W57+Sport!T42+Közművelődés!V42+Támogatás!AA42</f>
        <v>0</v>
      </c>
      <c r="U42" s="82">
        <f>Igazgatás!U55+'ASP pályázat'!U42+Községgazd!X45+Vagyongazd!U42+Közfoglalkoztatás!U42+Közút!U42+Környezetvédelem!Y42+Egészségügy!X57+Sport!U42+Közművelődés!W42+Támogatás!AB42</f>
        <v>0</v>
      </c>
      <c r="V42" s="488">
        <f>Igazgatás!V55+'ASP pályázat'!V42+Községgazd!Y45+Vagyongazd!V42+Közfoglalkoztatás!V42+Közút!V42+Környezetvédelem!Z42+Egészségügy!Y57+Sport!V42+Közművelődés!X42+Támogatás!AC42</f>
        <v>0</v>
      </c>
      <c r="W42" s="43">
        <f>Igazgatás!W55+'ASP pályázat'!W42+Községgazd!Z45+Vagyongazd!W42+Közfoglalkoztatás!W42+Közút!W42+Környezetvédelem!AA42+Egészségügy!Z57+Sport!W42+Közművelődés!Y42+Támogatás!AD42</f>
        <v>0</v>
      </c>
      <c r="X42" s="45">
        <f>Igazgatás!X55+'ASP pályázat'!X42+Községgazd!AA45+Vagyongazd!X42+Közfoglalkoztatás!X42+Közút!X42+Környezetvédelem!AB42+Egészségügy!AA57+Sport!X42+Közművelődés!Z42+Támogatás!AE42</f>
        <v>0</v>
      </c>
      <c r="Y42" s="188"/>
    </row>
    <row r="43" spans="1:25" s="41" customFormat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Igazgatás!F56+'ASP pályázat'!F43+Községgazd!F46+Vagyongazd!F43+Közfoglalkoztatás!F43+Közút!F43+Környezetvédelem!F43+Egészségügy!F58+Sport!F43+Közművelődés!F43+Támogatás!F43</f>
        <v>1163318.8599999999</v>
      </c>
      <c r="G43" s="423">
        <f>Igazgatás!G56+'ASP pályázat'!G43+Községgazd!G46+Vagyongazd!G43+Közfoglalkoztatás!G43+Közút!G43+Környezetvédelem!G43+Egészségügy!G58+Sport!G43+Közművelődés!G43+Támogatás!G43</f>
        <v>1169032</v>
      </c>
      <c r="H43" s="423">
        <f>Igazgatás!H56+'ASP pályázat'!H43+Községgazd!H46+Vagyongazd!H43+Közfoglalkoztatás!H43+Közút!H43+Környezetvédelem!H43+Egészségügy!H58+Sport!H43+Közművelődés!H43+Támogatás!H43</f>
        <v>1275567</v>
      </c>
      <c r="I43" s="619">
        <f>Igazgatás!I56+'ASP pályázat'!I43+Községgazd!I46+Vagyongazd!I43+Közfoglalkoztatás!I43+Közút!I43+Környezetvédelem!J43+Egészségügy!I58+Sport!I43+Közművelődés!I43+Támogatás!I43</f>
        <v>1312901</v>
      </c>
      <c r="J43" s="156">
        <f>Igazgatás!J56+'ASP pályázat'!J43+Községgazd!J46+Vagyongazd!J43+Közfoglalkoztatás!J43+Közút!J43+Környezetvédelem!K43+Egészségügy!J58+Sport!J43+Közművelődés!J43+Támogatás!J43</f>
        <v>0</v>
      </c>
      <c r="K43" s="168">
        <f>Igazgatás!K56+'ASP pályázat'!K43+Községgazd!K46+Vagyongazd!K43+Közfoglalkoztatás!K43+Közút!K43+Környezetvédelem!L43+Egészségügy!K58+Sport!K43+Közművelődés!K43+Támogatás!K43</f>
        <v>1312901</v>
      </c>
      <c r="L43" s="77">
        <f>Igazgatás!L56+'ASP pályázat'!L43+Községgazd!O46+Vagyongazd!L43+Közfoglalkoztatás!L43+Közút!L43+Környezetvédelem!P43+Egészségügy!O58+Sport!L43+Közművelődés!N43+Támogatás!S43</f>
        <v>98746</v>
      </c>
      <c r="M43" s="13">
        <f>Igazgatás!M56+'ASP pályázat'!M43+Községgazd!P46+Vagyongazd!M43+Közfoglalkoztatás!M43+Közút!M43+Környezetvédelem!Q43+Egészségügy!P58+Sport!M43+Közművelődés!O43+Támogatás!T43</f>
        <v>20000</v>
      </c>
      <c r="N43" s="13">
        <f>Igazgatás!N56+'ASP pályázat'!N43+Községgazd!Q46+Vagyongazd!N43+Közfoglalkoztatás!N43+Közút!N43+Környezetvédelem!R43+Egészségügy!Q58+Sport!N43+Közművelődés!P43+Támogatás!U43</f>
        <v>20000</v>
      </c>
      <c r="O43" s="13">
        <f>Igazgatás!O56+'ASP pályázat'!O43+Községgazd!R46+Vagyongazd!O43+Közfoglalkoztatás!O43+Közút!O43+Környezetvédelem!S43+Egészségügy!R58+Sport!O43+Közművelődés!Q43+Támogatás!V43</f>
        <v>75000</v>
      </c>
      <c r="P43" s="13">
        <f>Igazgatás!P56+'ASP pályázat'!P43+Községgazd!S46+Vagyongazd!P43+Közfoglalkoztatás!P43+Közút!P43+Környezetvédelem!T43+Egészségügy!S58+Sport!P43+Közművelődés!R43+Támogatás!W43</f>
        <v>20000</v>
      </c>
      <c r="Q43" s="82">
        <f>Igazgatás!Q56+'ASP pályázat'!Q43+Községgazd!T46+Vagyongazd!Q43+Közfoglalkoztatás!Q43+Közút!Q43+Környezetvédelem!U43+Egészségügy!T58+Sport!Q43+Közművelődés!S43+Támogatás!X43</f>
        <v>20000</v>
      </c>
      <c r="R43" s="540">
        <f>Igazgatás!R56+'ASP pályázat'!R43+Községgazd!U46+Vagyongazd!R43+Közfoglalkoztatás!R43+Közút!R43+Környezetvédelem!V43+Egészségügy!U58+Sport!R43+Közművelődés!T43+Támogatás!Y43</f>
        <v>253746</v>
      </c>
      <c r="S43" s="446">
        <f>Igazgatás!S56+'ASP pályázat'!S43+Községgazd!V46+Vagyongazd!S43+Közfoglalkoztatás!S43+Közút!S43+Környezetvédelem!W43+Egészségügy!V58+Sport!S43+Közművelődés!U43+Támogatás!Z43</f>
        <v>87286</v>
      </c>
      <c r="T43" s="13">
        <f>Igazgatás!T56+'ASP pályázat'!T43+Községgazd!W46+Vagyongazd!T43+Közfoglalkoztatás!T43+Közút!T43+Környezetvédelem!X43+Egészségügy!W58+Sport!T43+Közművelődés!V43+Támogatás!AA43</f>
        <v>20000</v>
      </c>
      <c r="U43" s="82">
        <f>Igazgatás!U56+'ASP pályázat'!U43+Községgazd!X46+Vagyongazd!U43+Közfoglalkoztatás!U43+Közút!U43+Környezetvédelem!Y43+Egészségügy!X58+Sport!U43+Közművelődés!W43+Támogatás!AB43</f>
        <v>26000</v>
      </c>
      <c r="V43" s="488">
        <f>Igazgatás!V56+'ASP pályázat'!V43+Községgazd!Y46+Vagyongazd!V43+Közfoglalkoztatás!V43+Közút!V43+Környezetvédelem!Z43+Egészségügy!Y58+Sport!V43+Közművelődés!X43+Támogatás!AC43</f>
        <v>324178</v>
      </c>
      <c r="W43" s="43">
        <f>Igazgatás!W56+'ASP pályázat'!W43+Községgazd!Z46+Vagyongazd!W43+Közfoglalkoztatás!W43+Közút!W43+Környezetvédelem!AA43+Egészségügy!Z58+Sport!W43+Közművelődés!Y43+Támogatás!AD43</f>
        <v>300844</v>
      </c>
      <c r="X43" s="45">
        <f>Igazgatás!X56+'ASP pályázat'!X43+Községgazd!AA46+Vagyongazd!X43+Közfoglalkoztatás!X43+Közút!X43+Környezetvédelem!AB43+Egészségügy!AA58+Sport!X43+Közművelődés!Z43+Támogatás!AE43</f>
        <v>300847</v>
      </c>
      <c r="Y43" s="188"/>
    </row>
    <row r="44" spans="1:25" s="41" customFormat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Igazgatás!F57+'ASP pályázat'!F44+Községgazd!F47+Vagyongazd!F44+Közfoglalkoztatás!F44+Közút!F44+Környezetvédelem!F44+Egészségügy!F59+Sport!F44+Közművelődés!F44+Támogatás!F44</f>
        <v>4313989</v>
      </c>
      <c r="G44" s="423">
        <f>Igazgatás!G57+'ASP pályázat'!G44+Községgazd!G47+Vagyongazd!G44+Közfoglalkoztatás!G44+Közút!G44+Környezetvédelem!G44+Egészségügy!G59+Sport!G44+Közművelődés!G44+Támogatás!G44</f>
        <v>2640704</v>
      </c>
      <c r="H44" s="423">
        <f>Igazgatás!H57+'ASP pályázat'!H44+Községgazd!H47+Vagyongazd!H44+Közfoglalkoztatás!H44+Közút!H44+Környezetvédelem!H44+Egészségügy!H59+Sport!H44+Közművelődés!H44+Támogatás!H44</f>
        <v>2702290</v>
      </c>
      <c r="I44" s="619">
        <f>Igazgatás!I57+'ASP pályázat'!I44+Községgazd!I47+Vagyongazd!I44+Közfoglalkoztatás!I44+Közút!I44+Környezetvédelem!J44+Egészségügy!I59+Sport!I44+Közművelődés!I44+Támogatás!I44</f>
        <v>3215118</v>
      </c>
      <c r="J44" s="156">
        <f>Igazgatás!J57+'ASP pályázat'!J44+Községgazd!J47+Vagyongazd!J44+Közfoglalkoztatás!J44+Közút!J44+Környezetvédelem!K44+Egészségügy!J59+Sport!J44+Közművelődés!J44+Támogatás!J44</f>
        <v>0</v>
      </c>
      <c r="K44" s="168">
        <f>Igazgatás!K57+'ASP pályázat'!K44+Községgazd!K47+Vagyongazd!K44+Közfoglalkoztatás!K44+Közút!K44+Környezetvédelem!L44+Egészségügy!K59+Sport!K44+Közművelődés!K44+Támogatás!K44</f>
        <v>3215118</v>
      </c>
      <c r="L44" s="77">
        <f>Igazgatás!L57+'ASP pályázat'!L44+Községgazd!O47+Vagyongazd!L44+Közfoglalkoztatás!L44+Közút!L44+Környezetvédelem!P44+Egészségügy!O59+Sport!L44+Közművelődés!N44+Támogatás!S44</f>
        <v>73654</v>
      </c>
      <c r="M44" s="13">
        <f>Igazgatás!M57+'ASP pályázat'!M44+Községgazd!P47+Vagyongazd!M44+Közfoglalkoztatás!M44+Közút!M44+Környezetvédelem!Q44+Egészségügy!P59+Sport!M44+Közművelődés!O44+Támogatás!T44</f>
        <v>12045</v>
      </c>
      <c r="N44" s="13">
        <f>Igazgatás!N57+'ASP pályázat'!N44+Községgazd!Q47+Vagyongazd!N44+Közfoglalkoztatás!N44+Közút!N44+Környezetvédelem!R44+Egészségügy!Q59+Sport!N44+Közművelődés!P44+Támogatás!U44</f>
        <v>190953</v>
      </c>
      <c r="O44" s="13">
        <f>Igazgatás!O57+'ASP pályázat'!O44+Községgazd!R47+Vagyongazd!O44+Közfoglalkoztatás!O44+Közút!O44+Környezetvédelem!S44+Egészségügy!R59+Sport!O44+Közművelődés!Q44+Támogatás!V44</f>
        <v>325642</v>
      </c>
      <c r="P44" s="13">
        <f>Igazgatás!P57+'ASP pályázat'!P44+Községgazd!S47+Vagyongazd!P44+Közfoglalkoztatás!P44+Közút!P44+Környezetvédelem!T44+Egészségügy!S59+Sport!P44+Közművelődés!R44+Támogatás!W44</f>
        <v>0</v>
      </c>
      <c r="Q44" s="82">
        <f>Igazgatás!Q57+'ASP pályázat'!Q44+Községgazd!T47+Vagyongazd!Q44+Közfoglalkoztatás!Q44+Közút!Q44+Környezetvédelem!U44+Egészségügy!T59+Sport!Q44+Közművelődés!S44+Támogatás!X44</f>
        <v>43094</v>
      </c>
      <c r="R44" s="540">
        <f>Igazgatás!R57+'ASP pályázat'!R44+Községgazd!U47+Vagyongazd!R44+Közfoglalkoztatás!R44+Közút!R44+Környezetvédelem!V44+Egészségügy!U59+Sport!R44+Közművelődés!T44+Támogatás!Y44</f>
        <v>645388</v>
      </c>
      <c r="S44" s="446">
        <f>Igazgatás!S57+'ASP pályázat'!S44+Községgazd!V47+Vagyongazd!S44+Közfoglalkoztatás!S44+Közút!S44+Környezetvédelem!W44+Egészségügy!V59+Sport!S44+Közművelődés!U44+Támogatás!Z44</f>
        <v>249242</v>
      </c>
      <c r="T44" s="13">
        <f>Igazgatás!T57+'ASP pályázat'!T44+Községgazd!W47+Vagyongazd!T44+Közfoglalkoztatás!T44+Közút!T44+Környezetvédelem!X44+Egészségügy!W59+Sport!T44+Közművelődés!V44+Támogatás!AA44</f>
        <v>15585</v>
      </c>
      <c r="U44" s="82">
        <f>Igazgatás!U57+'ASP pályázat'!U44+Községgazd!X47+Vagyongazd!U44+Közfoglalkoztatás!U44+Közút!U44+Környezetvédelem!Y44+Egészségügy!X59+Sport!U44+Közművelődés!W44+Támogatás!AB44</f>
        <v>43885</v>
      </c>
      <c r="V44" s="488">
        <f>Igazgatás!V57+'ASP pályázat'!V44+Községgazd!Y47+Vagyongazd!V44+Közfoglalkoztatás!V44+Közút!V44+Környezetvédelem!Z44+Egészségügy!Y59+Sport!V44+Közművelődés!X44+Támogatás!AC44</f>
        <v>2201578</v>
      </c>
      <c r="W44" s="43">
        <f>Igazgatás!W57+'ASP pályázat'!W44+Községgazd!Z47+Vagyongazd!W44+Közfoglalkoztatás!W44+Közút!W44+Környezetvédelem!AA44+Egészségügy!Z59+Sport!W44+Közművelődés!Y44+Támogatás!AD44</f>
        <v>19283</v>
      </c>
      <c r="X44" s="45">
        <f>Igazgatás!X57+'ASP pályázat'!X44+Községgazd!AA47+Vagyongazd!X44+Közfoglalkoztatás!X44+Közút!X44+Környezetvédelem!AB44+Egészségügy!AA59+Sport!X44+Közművelődés!Z44+Támogatás!AE44</f>
        <v>40157</v>
      </c>
      <c r="Y44" s="188"/>
    </row>
    <row r="45" spans="1:25" s="18" customFormat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Igazgatás!F60+'ASP pályázat'!F45+Községgazd!F50+Vagyongazd!F45+Közfoglalkoztatás!F45+Közút!F45+Környezetvédelem!F45+Egészségügy!F63+Sport!F45+Közművelődés!F45+Támogatás!F45</f>
        <v>120000</v>
      </c>
      <c r="G45" s="423">
        <f>Igazgatás!G60+'ASP pályázat'!G45+Községgazd!G50+Vagyongazd!G45+Közfoglalkoztatás!G45+Közút!G45+Környezetvédelem!G45+Egészségügy!G63+Sport!G45+Közművelődés!G45+Támogatás!G45</f>
        <v>120000</v>
      </c>
      <c r="H45" s="423">
        <f>Igazgatás!H60+'ASP pályázat'!H45+Községgazd!H50+Vagyongazd!H45+Közfoglalkoztatás!H45+Közút!H45+Környezetvédelem!H45+Egészségügy!H63+Sport!H45+Közművelődés!H45+Támogatás!H45</f>
        <v>120000</v>
      </c>
      <c r="I45" s="619">
        <f>Igazgatás!I60+'ASP pályázat'!I45+Községgazd!I50+Vagyongazd!I45+Közfoglalkoztatás!I45+Közút!I45+Környezetvédelem!J45+Egészségügy!I63+Sport!I45+Közművelődés!I45+Támogatás!I45</f>
        <v>120000</v>
      </c>
      <c r="J45" s="156">
        <f>Igazgatás!J60+'ASP pályázat'!J45+Községgazd!J50+Vagyongazd!J45+Közfoglalkoztatás!J45+Közút!J45+Környezetvédelem!K45+Egészségügy!J63+Sport!J45+Közművelődés!J45+Támogatás!J45</f>
        <v>0</v>
      </c>
      <c r="K45" s="168">
        <f>Igazgatás!K60+'ASP pályázat'!K45+Községgazd!K50+Vagyongazd!K45+Közfoglalkoztatás!K45+Közút!K45+Környezetvédelem!L45+Egészségügy!K63+Sport!K45+Közművelődés!K45+Támogatás!K45</f>
        <v>120000</v>
      </c>
      <c r="L45" s="77">
        <f>Igazgatás!L60+'ASP pályázat'!L45+Községgazd!O50+Vagyongazd!L45+Közfoglalkoztatás!L45+Közút!L45+Környezetvédelem!P45+Egészségügy!O63+Sport!L45+Közművelődés!N45+Támogatás!S45</f>
        <v>0</v>
      </c>
      <c r="M45" s="13">
        <f>Igazgatás!M60+'ASP pályázat'!M45+Községgazd!P50+Vagyongazd!M45+Közfoglalkoztatás!M45+Közút!M45+Környezetvédelem!Q45+Egészségügy!P63+Sport!M45+Közművelődés!O45+Támogatás!T45</f>
        <v>0</v>
      </c>
      <c r="N45" s="13">
        <f>Igazgatás!N60+'ASP pályázat'!N45+Községgazd!Q50+Vagyongazd!N45+Közfoglalkoztatás!N45+Közút!N45+Környezetvédelem!R45+Egészségügy!Q63+Sport!N45+Közművelődés!P45+Támogatás!U45</f>
        <v>23452</v>
      </c>
      <c r="O45" s="13">
        <f>Igazgatás!O60+'ASP pályázat'!O45+Községgazd!R50+Vagyongazd!O45+Közfoglalkoztatás!O45+Közút!O45+Környezetvédelem!S45+Egészségügy!R63+Sport!O45+Közművelődés!Q45+Támogatás!V45</f>
        <v>0</v>
      </c>
      <c r="P45" s="13">
        <f>Igazgatás!P60+'ASP pályázat'!P45+Községgazd!S50+Vagyongazd!P45+Közfoglalkoztatás!P45+Közút!P45+Környezetvédelem!T45+Egészségügy!S63+Sport!P45+Közművelődés!R45+Támogatás!W45</f>
        <v>0</v>
      </c>
      <c r="Q45" s="82">
        <f>Igazgatás!Q60+'ASP pályázat'!Q45+Községgazd!T50+Vagyongazd!Q45+Közfoglalkoztatás!Q45+Közút!Q45+Környezetvédelem!U45+Egészségügy!T63+Sport!Q45+Közművelődés!S45+Támogatás!X45</f>
        <v>32179</v>
      </c>
      <c r="R45" s="540">
        <f>Igazgatás!R60+'ASP pályázat'!R45+Községgazd!U50+Vagyongazd!R45+Közfoglalkoztatás!R45+Közút!R45+Környezetvédelem!V45+Egészségügy!U63+Sport!R45+Közművelődés!T45+Támogatás!Y45</f>
        <v>55631</v>
      </c>
      <c r="S45" s="446">
        <f>Igazgatás!S60+'ASP pályázat'!S45+Községgazd!V50+Vagyongazd!S45+Közfoglalkoztatás!S45+Közút!S45+Környezetvédelem!W45+Egészségügy!V63+Sport!S45+Közművelődés!U45+Támogatás!Z45</f>
        <v>0</v>
      </c>
      <c r="T45" s="13">
        <f>Igazgatás!T60+'ASP pályázat'!T45+Községgazd!W50+Vagyongazd!T45+Közfoglalkoztatás!T45+Közút!T45+Környezetvédelem!X45+Egészségügy!W63+Sport!T45+Közművelődés!V45+Támogatás!AA45</f>
        <v>0</v>
      </c>
      <c r="U45" s="82">
        <f>Igazgatás!U60+'ASP pályázat'!U45+Községgazd!X50+Vagyongazd!U45+Közfoglalkoztatás!U45+Közút!U45+Környezetvédelem!Y45+Egészségügy!X63+Sport!U45+Közművelődés!W45+Támogatás!AB45</f>
        <v>36937</v>
      </c>
      <c r="V45" s="488">
        <f>Igazgatás!V60+'ASP pályázat'!V45+Községgazd!Y50+Vagyongazd!V45+Közfoglalkoztatás!V45+Közút!V45+Környezetvédelem!Z45+Egészségügy!Y63+Sport!V45+Közművelődés!X45+Támogatás!AC45</f>
        <v>9144</v>
      </c>
      <c r="W45" s="43">
        <f>Igazgatás!W60+'ASP pályázat'!W45+Községgazd!Z50+Vagyongazd!W45+Közfoglalkoztatás!W45+Közút!W45+Környezetvédelem!AA45+Egészségügy!Z63+Sport!W45+Közművelődés!Y45+Támogatás!AD45</f>
        <v>9144</v>
      </c>
      <c r="X45" s="45">
        <f>Igazgatás!X60+'ASP pályázat'!X45+Községgazd!AA50+Vagyongazd!X45+Közfoglalkoztatás!X45+Közút!X45+Környezetvédelem!AB45+Egészségügy!AA63+Sport!X45+Közművelődés!Z45+Támogatás!AE45</f>
        <v>9144</v>
      </c>
      <c r="Y45" s="188"/>
    </row>
    <row r="46" spans="1:25">
      <c r="B46" s="55"/>
      <c r="C46" s="46"/>
      <c r="D46" s="764" t="s">
        <v>186</v>
      </c>
      <c r="E46" s="764"/>
      <c r="F46" s="406">
        <f>Igazgatás!F61+'ASP pályázat'!F46+Községgazd!F51+Vagyongazd!F46+Közfoglalkoztatás!F46+Közút!F46+Környezetvédelem!F46+Egészségügy!F64+Sport!F46+Közművelődés!F46+Támogatás!F46</f>
        <v>120000</v>
      </c>
      <c r="G46" s="429">
        <f>Igazgatás!G61+'ASP pályázat'!G46+Községgazd!G51+Vagyongazd!G46+Közfoglalkoztatás!G46+Közút!G46+Környezetvédelem!G46+Egészségügy!G64+Sport!G46+Közművelődés!G46+Támogatás!G46</f>
        <v>120000</v>
      </c>
      <c r="H46" s="429">
        <f>Igazgatás!H61+'ASP pályázat'!H46+Községgazd!H51+Vagyongazd!H46+Közfoglalkoztatás!H46+Közút!H46+Környezetvédelem!H46+Egészségügy!H64+Sport!H46+Közművelődés!H46+Támogatás!H46</f>
        <v>120000</v>
      </c>
      <c r="I46" s="625">
        <f>Igazgatás!I61+'ASP pályázat'!I46+Községgazd!I51+Vagyongazd!I46+Közfoglalkoztatás!I46+Közút!I46+Környezetvédelem!J46+Egészségügy!I64+Sport!I46+Közművelődés!I46+Támogatás!I46</f>
        <v>120000</v>
      </c>
      <c r="J46" s="149">
        <f>Igazgatás!J61+'ASP pályázat'!J46+Községgazd!J51+Vagyongazd!J46+Közfoglalkoztatás!J46+Közút!J46+Környezetvédelem!K46+Egészségügy!J64+Sport!J46+Közművelődés!J46+Támogatás!J46</f>
        <v>0</v>
      </c>
      <c r="K46" s="167">
        <f>Igazgatás!K61+'ASP pályázat'!K46+Községgazd!K51+Vagyongazd!K46+Közfoglalkoztatás!K46+Közút!K46+Környezetvédelem!L46+Egészségügy!K64+Sport!K46+Közművelődés!K46+Támogatás!K46</f>
        <v>120000</v>
      </c>
      <c r="L46" s="75">
        <f>Igazgatás!L61+'ASP pályázat'!L46+Községgazd!O51+Vagyongazd!L46+Közfoglalkoztatás!L46+Közút!L46+Környezetvédelem!P46+Egészségügy!O64+Sport!L46+Közművelődés!N46+Támogatás!S46</f>
        <v>0</v>
      </c>
      <c r="M46" s="1">
        <f>Igazgatás!M61+'ASP pályázat'!M46+Községgazd!P51+Vagyongazd!M46+Közfoglalkoztatás!M46+Közút!M46+Környezetvédelem!Q46+Egészségügy!P64+Sport!M46+Közművelődés!O46+Támogatás!T46</f>
        <v>0</v>
      </c>
      <c r="N46" s="1">
        <f>Igazgatás!N61+'ASP pályázat'!N46+Községgazd!Q51+Vagyongazd!N46+Közfoglalkoztatás!N46+Közút!N46+Környezetvédelem!R46+Egészségügy!Q64+Sport!N46+Közművelődés!P46+Támogatás!U46</f>
        <v>23452</v>
      </c>
      <c r="O46" s="1">
        <f>Igazgatás!O61+'ASP pályázat'!O46+Községgazd!R51+Vagyongazd!O46+Közfoglalkoztatás!O46+Közút!O46+Környezetvédelem!S46+Egészségügy!R64+Sport!O46+Közművelődés!Q46+Támogatás!V46</f>
        <v>0</v>
      </c>
      <c r="P46" s="1">
        <f>Igazgatás!P61+'ASP pályázat'!P46+Községgazd!S51+Vagyongazd!P46+Közfoglalkoztatás!P46+Közút!P46+Környezetvédelem!T46+Egészségügy!S64+Sport!P46+Közművelődés!R46+Támogatás!W46</f>
        <v>0</v>
      </c>
      <c r="Q46" s="81">
        <f>Igazgatás!Q61+'ASP pályázat'!Q46+Községgazd!T51+Vagyongazd!Q46+Közfoglalkoztatás!Q46+Közút!Q46+Környezetvédelem!U46+Egészségügy!T64+Sport!Q46+Közművelődés!S46+Támogatás!X46</f>
        <v>32179</v>
      </c>
      <c r="R46" s="541">
        <f>Igazgatás!R61+'ASP pályázat'!R46+Községgazd!U51+Vagyongazd!R46+Közfoglalkoztatás!R46+Közút!R46+Környezetvédelem!V46+Egészségügy!U64+Sport!R46+Közművelődés!T46+Támogatás!Y46</f>
        <v>55631</v>
      </c>
      <c r="S46" s="447">
        <f>Igazgatás!S61+'ASP pályázat'!S46+Községgazd!V51+Vagyongazd!S46+Közfoglalkoztatás!S46+Közút!S46+Környezetvédelem!W46+Egészségügy!V64+Sport!S46+Közművelődés!U46+Támogatás!Z46</f>
        <v>0</v>
      </c>
      <c r="T46" s="1">
        <f>Igazgatás!T61+'ASP pályázat'!T46+Községgazd!W51+Vagyongazd!T46+Közfoglalkoztatás!T46+Közút!T46+Környezetvédelem!X46+Egészségügy!W64+Sport!T46+Közművelődés!V46+Támogatás!AA46</f>
        <v>0</v>
      </c>
      <c r="U46" s="81">
        <f>Igazgatás!U61+'ASP pályázat'!U46+Községgazd!X51+Vagyongazd!U46+Közfoglalkoztatás!U46+Közút!U46+Környezetvédelem!Y46+Egészségügy!X64+Sport!U46+Közművelődés!W46+Támogatás!AB46</f>
        <v>36937</v>
      </c>
      <c r="V46" s="490">
        <f>Igazgatás!V61+'ASP pályázat'!V46+Községgazd!Y51+Vagyongazd!V46+Közfoglalkoztatás!V46+Közút!V46+Környezetvédelem!Z46+Egészségügy!Y64+Sport!V46+Közművelődés!X46+Támogatás!AC46</f>
        <v>9144</v>
      </c>
      <c r="W46" s="42">
        <f>Igazgatás!W61+'ASP pályázat'!W46+Községgazd!Z51+Vagyongazd!W46+Közfoglalkoztatás!W46+Közút!W46+Környezetvédelem!AA46+Egészségügy!Z64+Sport!W46+Közművelődés!Y46+Támogatás!AD46</f>
        <v>9144</v>
      </c>
      <c r="X46" s="44">
        <f>Igazgatás!X61+'ASP pályázat'!X46+Községgazd!AA51+Vagyongazd!X46+Közfoglalkoztatás!X46+Közút!X46+Környezetvédelem!AB46+Egészségügy!AA64+Sport!X46+Közművelődés!Z46+Támogatás!AE46</f>
        <v>9144</v>
      </c>
      <c r="Y46" s="188"/>
    </row>
    <row r="47" spans="1:25" hidden="1">
      <c r="B47" s="55"/>
      <c r="C47" s="46"/>
      <c r="D47" s="764" t="s">
        <v>187</v>
      </c>
      <c r="E47" s="764"/>
      <c r="F47" s="406">
        <f>Igazgatás!F63+'ASP pályázat'!F47+Községgazd!F52+Vagyongazd!F47+Közfoglalkoztatás!F47+Közút!F47+Környezetvédelem!F47+Egészségügy!F65+Sport!F47+Közművelődés!F47+Támogatás!F47</f>
        <v>0</v>
      </c>
      <c r="G47" s="429">
        <f>Igazgatás!G63+'ASP pályázat'!G47+Községgazd!G52+Vagyongazd!G47+Közfoglalkoztatás!G47+Közút!G47+Környezetvédelem!G47+Egészségügy!G65+Sport!G47+Közművelődés!G47+Támogatás!G47</f>
        <v>0</v>
      </c>
      <c r="H47" s="429">
        <f>Igazgatás!H63+'ASP pályázat'!H47+Községgazd!H52+Vagyongazd!H47+Közfoglalkoztatás!H47+Közút!H47+Környezetvédelem!H47+Egészségügy!H65+Sport!H47+Közművelődés!H47+Támogatás!H47</f>
        <v>0</v>
      </c>
      <c r="I47" s="625">
        <f>Igazgatás!I63+'ASP pályázat'!I47+Községgazd!I52+Vagyongazd!I47+Közfoglalkoztatás!I47+Közút!I47+Környezetvédelem!J47+Egészségügy!I65+Sport!I47+Közművelődés!I47+Támogatás!I47</f>
        <v>0</v>
      </c>
      <c r="J47" s="149">
        <f>Igazgatás!J63+'ASP pályázat'!J47+Községgazd!J52+Vagyongazd!J47+Közfoglalkoztatás!J47+Közút!J47+Környezetvédelem!K47+Egészségügy!J65+Sport!J47+Közművelődés!J47+Támogatás!J47</f>
        <v>0</v>
      </c>
      <c r="K47" s="167">
        <f>Igazgatás!K63+'ASP pályázat'!K47+Községgazd!K52+Vagyongazd!K47+Közfoglalkoztatás!K47+Közút!K47+Környezetvédelem!L47+Egészségügy!K65+Sport!K47+Közművelődés!K47+Támogatás!K47</f>
        <v>0</v>
      </c>
      <c r="L47" s="75">
        <f>Igazgatás!L63+'ASP pályázat'!L47+Községgazd!O52+Vagyongazd!L47+Közfoglalkoztatás!L47+Közút!L47+Környezetvédelem!P47+Egészségügy!O65+Sport!L47+Közművelődés!N47+Támogatás!S47</f>
        <v>0</v>
      </c>
      <c r="M47" s="1">
        <f>Igazgatás!M63+'ASP pályázat'!M47+Községgazd!P52+Vagyongazd!M47+Közfoglalkoztatás!M47+Közút!M47+Környezetvédelem!Q47+Egészségügy!P65+Sport!M47+Közművelődés!O47+Támogatás!T47</f>
        <v>0</v>
      </c>
      <c r="N47" s="1">
        <f>Igazgatás!N63+'ASP pályázat'!N47+Községgazd!Q52+Vagyongazd!N47+Közfoglalkoztatás!N47+Közút!N47+Környezetvédelem!R47+Egészségügy!Q65+Sport!N47+Közművelődés!P47+Támogatás!U47</f>
        <v>0</v>
      </c>
      <c r="O47" s="1">
        <f>Igazgatás!O63+'ASP pályázat'!O47+Községgazd!R52+Vagyongazd!O47+Közfoglalkoztatás!O47+Közút!O47+Környezetvédelem!S47+Egészségügy!R65+Sport!O47+Közművelődés!Q47+Támogatás!V47</f>
        <v>0</v>
      </c>
      <c r="P47" s="1">
        <f>Igazgatás!P63+'ASP pályázat'!P47+Községgazd!S52+Vagyongazd!P47+Közfoglalkoztatás!P47+Közút!P47+Környezetvédelem!T47+Egészségügy!S65+Sport!P47+Közművelődés!R47+Támogatás!W47</f>
        <v>0</v>
      </c>
      <c r="Q47" s="81">
        <f>Igazgatás!Q63+'ASP pályázat'!Q47+Községgazd!T52+Vagyongazd!Q47+Közfoglalkoztatás!Q47+Közút!Q47+Környezetvédelem!U47+Egészségügy!T65+Sport!Q47+Közművelődés!S47+Támogatás!X47</f>
        <v>0</v>
      </c>
      <c r="R47" s="541">
        <f>Igazgatás!R63+'ASP pályázat'!R47+Községgazd!U52+Vagyongazd!R47+Közfoglalkoztatás!R47+Közút!R47+Környezetvédelem!V47+Egészségügy!U65+Sport!R47+Közművelődés!T47+Támogatás!Y47</f>
        <v>0</v>
      </c>
      <c r="S47" s="447">
        <f>Igazgatás!S63+'ASP pályázat'!S47+Községgazd!V52+Vagyongazd!S47+Közfoglalkoztatás!S47+Közút!S47+Környezetvédelem!W47+Egészségügy!V65+Sport!S47+Közművelődés!U47+Támogatás!Z47</f>
        <v>0</v>
      </c>
      <c r="T47" s="1">
        <f>Igazgatás!T63+'ASP pályázat'!T47+Községgazd!W52+Vagyongazd!T47+Közfoglalkoztatás!T47+Közút!T47+Környezetvédelem!X47+Egészségügy!W65+Sport!T47+Közművelődés!V47+Támogatás!AA47</f>
        <v>0</v>
      </c>
      <c r="U47" s="81">
        <f>Igazgatás!U63+'ASP pályázat'!U47+Községgazd!X52+Vagyongazd!U47+Közfoglalkoztatás!U47+Közút!U47+Környezetvédelem!Y47+Egészségügy!X65+Sport!U47+Közművelődés!W47+Támogatás!AB47</f>
        <v>0</v>
      </c>
      <c r="V47" s="490">
        <f>Igazgatás!V63+'ASP pályázat'!V47+Községgazd!Y52+Vagyongazd!V47+Közfoglalkoztatás!V47+Közút!V47+Környezetvédelem!Z47+Egészségügy!Y65+Sport!V47+Közművelődés!X47+Támogatás!AC47</f>
        <v>0</v>
      </c>
      <c r="W47" s="42">
        <f>Igazgatás!W63+'ASP pályázat'!W47+Községgazd!Z52+Vagyongazd!W47+Közfoglalkoztatás!W47+Közút!W47+Környezetvédelem!AA47+Egészségügy!Z65+Sport!W47+Közművelődés!Y47+Támogatás!AD47</f>
        <v>0</v>
      </c>
      <c r="X47" s="44">
        <f>Igazgatás!X63+'ASP pályázat'!X47+Községgazd!AA52+Vagyongazd!X47+Közfoglalkoztatás!X47+Közút!X47+Környezetvédelem!AB47+Egészségügy!AA65+Sport!X47+Közművelődés!Z47+Támogatás!AE47</f>
        <v>0</v>
      </c>
      <c r="Y47" s="188"/>
    </row>
    <row r="48" spans="1:25" s="41" customFormat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Igazgatás!F64+'ASP pályázat'!F48+Községgazd!F53+Vagyongazd!F48+Közfoglalkoztatás!F48+Közút!F48+Környezetvédelem!F48+Egészségügy!F66+Sport!F48+Közművelődés!F48+Támogatás!F48</f>
        <v>5397000</v>
      </c>
      <c r="G48" s="423">
        <f>Igazgatás!G64+'ASP pályázat'!G48+Községgazd!G53+Vagyongazd!G48+Közfoglalkoztatás!G48+Közút!G48+Környezetvédelem!G48+Egészségügy!G66+Sport!G48+Közművelődés!G48+Támogatás!G48</f>
        <v>6491900</v>
      </c>
      <c r="H48" s="423">
        <f>Igazgatás!H64+'ASP pályázat'!H48+Községgazd!H53+Vagyongazd!H48+Közfoglalkoztatás!H48+Közút!H48+Környezetvédelem!H48+Egészségügy!H66+Sport!H48+Közművelődés!H48+Támogatás!H48</f>
        <v>6591900</v>
      </c>
      <c r="I48" s="619">
        <f>Igazgatás!I64+'ASP pályázat'!I48+Községgazd!I53+Vagyongazd!I48+Közfoglalkoztatás!I48+Közút!I48+Környezetvédelem!J48+Egészségügy!I66+Sport!I48+Közművelődés!I48+Támogatás!I48</f>
        <v>7386958</v>
      </c>
      <c r="J48" s="156">
        <f>Igazgatás!J64+'ASP pályázat'!J48+Községgazd!J53+Vagyongazd!J48+Közfoglalkoztatás!J48+Közút!J48+Környezetvédelem!K48+Egészségügy!J66+Sport!J48+Közművelődés!J48+Támogatás!J48</f>
        <v>0</v>
      </c>
      <c r="K48" s="168">
        <f>Igazgatás!K64+'ASP pályázat'!K48+Községgazd!K53+Vagyongazd!K48+Közfoglalkoztatás!K48+Közút!K48+Környezetvédelem!L48+Egészségügy!K66+Sport!K48+Közművelődés!K48+Támogatás!K48</f>
        <v>7386958</v>
      </c>
      <c r="L48" s="77">
        <f>Igazgatás!L64+'ASP pályázat'!L48+Községgazd!O53+Vagyongazd!L48+Közfoglalkoztatás!L48+Közút!L48+Környezetvédelem!P48+Egészségügy!O66+Sport!L48+Közművelődés!N48+Támogatás!S48</f>
        <v>1273569</v>
      </c>
      <c r="M48" s="13">
        <f>Igazgatás!M64+'ASP pályázat'!M48+Községgazd!P53+Vagyongazd!M48+Közfoglalkoztatás!M48+Közút!M48+Környezetvédelem!Q48+Egészségügy!P66+Sport!M48+Közművelődés!O48+Támogatás!T48</f>
        <v>226069</v>
      </c>
      <c r="N48" s="13">
        <f>Igazgatás!N64+'ASP pályázat'!N48+Községgazd!Q53+Vagyongazd!N48+Közfoglalkoztatás!N48+Közút!N48+Környezetvédelem!R48+Egészségügy!Q66+Sport!N48+Közművelődés!P48+Támogatás!U48</f>
        <v>747369</v>
      </c>
      <c r="O48" s="13">
        <f>Igazgatás!O64+'ASP pályázat'!O48+Községgazd!R53+Vagyongazd!O48+Közfoglalkoztatás!O48+Közút!O48+Környezetvédelem!S48+Egészségügy!R66+Sport!O48+Közművelődés!Q48+Támogatás!V48</f>
        <v>725485</v>
      </c>
      <c r="P48" s="13">
        <f>Igazgatás!P64+'ASP pályázat'!P48+Községgazd!S53+Vagyongazd!P48+Közfoglalkoztatás!P48+Közút!P48+Környezetvédelem!T48+Egészségügy!S66+Sport!P48+Közművelődés!R48+Támogatás!W48</f>
        <v>149783</v>
      </c>
      <c r="Q48" s="82">
        <f>Igazgatás!Q64+'ASP pályázat'!Q48+Községgazd!T53+Vagyongazd!Q48+Közfoglalkoztatás!Q48+Közút!Q48+Környezetvédelem!U48+Egészségügy!T66+Sport!Q48+Közművelődés!S48+Támogatás!X48</f>
        <v>-233731</v>
      </c>
      <c r="R48" s="540">
        <f>Igazgatás!R64+'ASP pályázat'!R48+Községgazd!U53+Vagyongazd!R48+Közfoglalkoztatás!R48+Közút!R48+Környezetvédelem!V48+Egészségügy!U66+Sport!R48+Közművelődés!T48+Támogatás!Y48</f>
        <v>2888544</v>
      </c>
      <c r="S48" s="446">
        <f>Igazgatás!S64+'ASP pályázat'!S48+Községgazd!V53+Vagyongazd!S48+Közfoglalkoztatás!S48+Közút!S48+Környezetvédelem!W48+Egészségügy!V66+Sport!S48+Közművelődés!U48+Támogatás!Z48</f>
        <v>63569</v>
      </c>
      <c r="T48" s="13">
        <f>Igazgatás!T64+'ASP pályázat'!T48+Községgazd!W53+Vagyongazd!T48+Közfoglalkoztatás!T48+Közút!T48+Környezetvédelem!X48+Egészségügy!W66+Sport!T48+Közművelődés!V48+Támogatás!AA48</f>
        <v>116069</v>
      </c>
      <c r="U48" s="82">
        <f>Igazgatás!U64+'ASP pályázat'!U48+Községgazd!X53+Vagyongazd!U48+Közfoglalkoztatás!U48+Közút!U48+Környezetvédelem!Y48+Egészségügy!X66+Sport!U48+Közművelődés!W48+Támogatás!AB48</f>
        <v>608554</v>
      </c>
      <c r="V48" s="488">
        <f>Igazgatás!V64+'ASP pályázat'!V48+Községgazd!Y53+Vagyongazd!V48+Közfoglalkoztatás!V48+Közút!V48+Környezetvédelem!Z48+Egészségügy!Y66+Sport!V48+Közművelődés!X48+Támogatás!AC48</f>
        <v>3083084</v>
      </c>
      <c r="W48" s="43">
        <f>Igazgatás!W64+'ASP pályázat'!W48+Községgazd!Z53+Vagyongazd!W48+Közfoglalkoztatás!W48+Közút!W48+Környezetvédelem!AA48+Egészségügy!Z66+Sport!W48+Közművelődés!Y48+Támogatás!AD48</f>
        <v>563569</v>
      </c>
      <c r="X48" s="45">
        <f>Igazgatás!X64+'ASP pályázat'!X48+Községgazd!AA53+Vagyongazd!X48+Közfoglalkoztatás!X48+Közút!X48+Környezetvédelem!AB48+Egészségügy!AA66+Sport!X48+Közművelődés!Z48+Támogatás!AE48</f>
        <v>63569</v>
      </c>
      <c r="Y48" s="188"/>
    </row>
    <row r="49" spans="1:25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Igazgatás!F73+'ASP pályázat'!F49+Községgazd!F54+Vagyongazd!F49+Közfoglalkoztatás!F49+Közút!F49+Környezetvédelem!F49+Egészségügy!F67+Sport!F49+Közművelődés!F49+Támogatás!F49</f>
        <v>2728400</v>
      </c>
      <c r="G49" s="423">
        <f>Igazgatás!G73+'ASP pályázat'!G49+Községgazd!G54+Vagyongazd!G49+Közfoglalkoztatás!G49+Közút!G49+Környezetvédelem!G49+Egészségügy!G67+Sport!G49+Közművelődés!G49+Támogatás!G49</f>
        <v>4128469</v>
      </c>
      <c r="H49" s="423">
        <f>Igazgatás!H73+'ASP pályázat'!H49+Községgazd!H54+Vagyongazd!H49+Közfoglalkoztatás!H49+Közút!H49+Környezetvédelem!H49+Egészségügy!H67+Sport!H49+Közművelődés!H49+Támogatás!H49</f>
        <v>4375891</v>
      </c>
      <c r="I49" s="619">
        <f>Igazgatás!I73+'ASP pályázat'!I49+Községgazd!I54+Vagyongazd!I49+Közfoglalkoztatás!I49+Közút!I49+Környezetvédelem!J49+Egészségügy!I67+Sport!I49+Közművelődés!I49+Támogatás!I49</f>
        <v>4450869</v>
      </c>
      <c r="J49" s="156">
        <f>Igazgatás!J73+'ASP pályázat'!J49+Községgazd!J54+Vagyongazd!J49+Közfoglalkoztatás!J49+Közút!J49+Környezetvédelem!K49+Egészségügy!J67+Sport!J49+Közművelődés!J49+Támogatás!J49</f>
        <v>0</v>
      </c>
      <c r="K49" s="168">
        <f>Igazgatás!K73+'ASP pályázat'!K49+Községgazd!K54+Vagyongazd!K49+Közfoglalkoztatás!K49+Közút!K49+Környezetvédelem!L49+Egészségügy!K67+Sport!K49+Közművelődés!K49+Támogatás!K49</f>
        <v>4450869</v>
      </c>
      <c r="L49" s="77">
        <f>Igazgatás!L73+'ASP pályázat'!L49+Községgazd!O54+Vagyongazd!L49+Közfoglalkoztatás!L49+Közút!L49+Környezetvédelem!P49+Egészségügy!O67+Sport!L49+Közművelődés!N49+Támogatás!S49</f>
        <v>198021</v>
      </c>
      <c r="M49" s="13">
        <f>Igazgatás!M73+'ASP pályázat'!M49+Községgazd!P54+Vagyongazd!M49+Közfoglalkoztatás!M49+Közút!M49+Környezetvédelem!Q49+Egészségügy!P67+Sport!M49+Közművelődés!O49+Támogatás!T49</f>
        <v>264645</v>
      </c>
      <c r="N49" s="13">
        <f>Igazgatás!N73+'ASP pályázat'!N49+Községgazd!Q54+Vagyongazd!N49+Közfoglalkoztatás!N49+Közút!N49+Környezetvédelem!R49+Egészségügy!Q67+Sport!N49+Közművelődés!P49+Támogatás!U49</f>
        <v>312356</v>
      </c>
      <c r="O49" s="13">
        <f>Igazgatás!O73+'ASP pályázat'!O49+Községgazd!R54+Vagyongazd!O49+Közfoglalkoztatás!O49+Közút!O49+Környezetvédelem!S49+Egészségügy!R67+Sport!O49+Közművelődés!Q49+Támogatás!V49</f>
        <v>169435</v>
      </c>
      <c r="P49" s="13">
        <f>Igazgatás!P73+'ASP pályázat'!P49+Községgazd!S54+Vagyongazd!P49+Közfoglalkoztatás!P49+Közút!P49+Környezetvédelem!T49+Egészségügy!S67+Sport!P49+Közművelődés!R49+Támogatás!W49</f>
        <v>1306056</v>
      </c>
      <c r="Q49" s="82">
        <f>Igazgatás!Q73+'ASP pályázat'!Q49+Községgazd!T54+Vagyongazd!Q49+Közfoglalkoztatás!Q49+Közút!Q49+Környezetvédelem!U49+Egészségügy!T67+Sport!Q49+Közművelődés!S49+Támogatás!X49</f>
        <v>263321</v>
      </c>
      <c r="R49" s="540">
        <f>Igazgatás!R73+'ASP pályázat'!R49+Községgazd!U54+Vagyongazd!R49+Közfoglalkoztatás!R49+Közút!R49+Környezetvédelem!V49+Egészségügy!U67+Sport!R49+Közművelődés!T49+Támogatás!Y49</f>
        <v>2513834</v>
      </c>
      <c r="S49" s="446">
        <f>Igazgatás!S73+'ASP pályázat'!S49+Községgazd!V54+Vagyongazd!S49+Közfoglalkoztatás!S49+Közút!S49+Környezetvédelem!W49+Egészségügy!V67+Sport!S49+Közművelődés!U49+Támogatás!Z49</f>
        <v>169559</v>
      </c>
      <c r="T49" s="13">
        <f>Igazgatás!T73+'ASP pályázat'!T49+Községgazd!W54+Vagyongazd!T49+Közfoglalkoztatás!T49+Közút!T49+Környezetvédelem!X49+Egészségügy!W67+Sport!T49+Közművelődés!V49+Támogatás!AA49</f>
        <v>150207</v>
      </c>
      <c r="U49" s="82">
        <f>Igazgatás!U73+'ASP pályázat'!U49+Községgazd!X54+Vagyongazd!U49+Közfoglalkoztatás!U49+Közút!U49+Környezetvédelem!Y49+Egészségügy!X67+Sport!U49+Közművelődés!W49+Támogatás!AB49</f>
        <v>677891</v>
      </c>
      <c r="V49" s="488">
        <f>Igazgatás!V73+'ASP pályázat'!V49+Községgazd!Y54+Vagyongazd!V49+Közfoglalkoztatás!V49+Közút!V49+Környezetvédelem!Z49+Egészségügy!Y67+Sport!V49+Közművelődés!X49+Támogatás!AC49</f>
        <v>458116</v>
      </c>
      <c r="W49" s="43">
        <f>Igazgatás!W73+'ASP pályázat'!W49+Községgazd!Z54+Vagyongazd!W49+Közfoglalkoztatás!W49+Közút!W49+Környezetvédelem!AA49+Egészségügy!Z67+Sport!W49+Közművelődés!Y49+Támogatás!AD49</f>
        <v>221516</v>
      </c>
      <c r="X49" s="45">
        <f>Igazgatás!X73+'ASP pályázat'!X49+Községgazd!AA54+Vagyongazd!X49+Közfoglalkoztatás!X49+Közút!X49+Környezetvédelem!AB49+Egészségügy!AA67+Sport!X49+Közművelődés!Z49+Támogatás!AE49</f>
        <v>259746</v>
      </c>
      <c r="Y49" s="188"/>
    </row>
    <row r="50" spans="1:25">
      <c r="B50" s="92" t="s">
        <v>642</v>
      </c>
      <c r="C50" s="769" t="s">
        <v>192</v>
      </c>
      <c r="D50" s="770"/>
      <c r="E50" s="770"/>
      <c r="F50" s="399">
        <f>Igazgatás!F81+'ASP pályázat'!F50+Községgazd!F57+Vagyongazd!F53+Közfoglalkoztatás!F50+Közút!F50+Környezetvédelem!F50+Egészségügy!F76+Sport!F54+Közművelődés!F53+Támogatás!F50</f>
        <v>1162000</v>
      </c>
      <c r="G50" s="422">
        <f>Igazgatás!G81+'ASP pályázat'!G50+Községgazd!G57+Vagyongazd!G53+Közfoglalkoztatás!G50+Közút!G50+Környezetvédelem!G50+Egészségügy!G76+Sport!G54+Közművelődés!G53+Támogatás!G50</f>
        <v>1469800</v>
      </c>
      <c r="H50" s="422">
        <f>Igazgatás!H81+'ASP pályázat'!H50+Községgazd!H57+Vagyongazd!H53+Közfoglalkoztatás!H50+Közút!H50+Környezetvédelem!H50+Egészségügy!H76+Sport!H54+Közművelődés!H53+Támogatás!H50</f>
        <v>1456885</v>
      </c>
      <c r="I50" s="618">
        <f>Igazgatás!I81+'ASP pályázat'!I50+Községgazd!I57+Vagyongazd!I53+Közfoglalkoztatás!I50+Közút!I50+Környezetvédelem!J50+Egészségügy!I76+Sport!I54+Közművelődés!I53+Támogatás!I50</f>
        <v>311350</v>
      </c>
      <c r="J50" s="150">
        <f>Igazgatás!J81+'ASP pályázat'!J50+Községgazd!J57+Vagyongazd!J53+Közfoglalkoztatás!J50+Közút!J50+Környezetvédelem!K50+Egészségügy!J76+Sport!J54+Közművelődés!J53+Támogatás!J50</f>
        <v>1145535</v>
      </c>
      <c r="K50" s="166">
        <f>Igazgatás!K81+'ASP pályázat'!K50+Községgazd!K57+Vagyongazd!K53+Közfoglalkoztatás!K50+Közút!K50+Környezetvédelem!L50+Egészségügy!K76+Sport!K54+Közművelődés!K53+Támogatás!K50</f>
        <v>1456885</v>
      </c>
      <c r="L50" s="94">
        <f>Igazgatás!L81+'ASP pályázat'!L50+Községgazd!O57+Vagyongazd!L53+Közfoglalkoztatás!L50+Közút!L50+Környezetvédelem!P50+Egészségügy!O76+Sport!L54+Közművelődés!N53+Támogatás!S50</f>
        <v>27510</v>
      </c>
      <c r="M50" s="95">
        <f>Igazgatás!M81+'ASP pályázat'!M50+Községgazd!P57+Vagyongazd!M53+Közfoglalkoztatás!M50+Közút!M50+Környezetvédelem!Q50+Egészségügy!P76+Sport!M54+Közművelődés!O53+Támogatás!T50</f>
        <v>48958</v>
      </c>
      <c r="N50" s="95">
        <f>Igazgatás!N81+'ASP pályázat'!N50+Községgazd!Q57+Vagyongazd!N53+Közfoglalkoztatás!N50+Közút!N50+Környezetvédelem!R50+Egészségügy!Q76+Sport!N54+Közművelődés!P53+Támogatás!U50</f>
        <v>42353</v>
      </c>
      <c r="O50" s="95">
        <f>Igazgatás!O81+'ASP pályázat'!O50+Községgazd!R57+Vagyongazd!O53+Közfoglalkoztatás!O50+Közút!O50+Környezetvédelem!S50+Egészségügy!R76+Sport!O54+Közművelődés!Q53+Támogatás!V50</f>
        <v>29680</v>
      </c>
      <c r="P50" s="95">
        <f>Igazgatás!P81+'ASP pályázat'!P50+Községgazd!S57+Vagyongazd!P53+Közfoglalkoztatás!P50+Közút!P50+Környezetvédelem!T50+Egészségügy!S76+Sport!P54+Közművelődés!R53+Támogatás!W50</f>
        <v>33071</v>
      </c>
      <c r="Q50" s="98">
        <f>Igazgatás!Q81+'ASP pályázat'!Q50+Községgazd!T57+Vagyongazd!Q53+Közfoglalkoztatás!Q50+Közút!Q50+Környezetvédelem!U50+Egészségügy!T76+Sport!Q54+Közművelődés!S53+Támogatás!X50</f>
        <v>373050</v>
      </c>
      <c r="R50" s="539">
        <f>Igazgatás!R81+'ASP pályázat'!R50+Községgazd!U57+Vagyongazd!R53+Közfoglalkoztatás!R50+Közút!R50+Környezetvédelem!V50+Egészségügy!U76+Sport!R54+Közművelődés!T53+Támogatás!Y50</f>
        <v>554622</v>
      </c>
      <c r="S50" s="445">
        <f>Igazgatás!S81+'ASP pályázat'!S50+Községgazd!V57+Vagyongazd!S53+Közfoglalkoztatás!S50+Közút!S50+Környezetvédelem!W50+Egészségügy!V76+Sport!S54+Közművelődés!U53+Támogatás!Z50</f>
        <v>72010</v>
      </c>
      <c r="T50" s="95">
        <f>Igazgatás!T81+'ASP pályázat'!T50+Községgazd!W57+Vagyongazd!T53+Közfoglalkoztatás!T50+Közút!T50+Környezetvédelem!X50+Egészségügy!W76+Sport!T54+Közművelődés!V53+Támogatás!AA50</f>
        <v>0</v>
      </c>
      <c r="U50" s="98">
        <f>Igazgatás!U81+'ASP pályázat'!U50+Községgazd!X57+Vagyongazd!U53+Közfoglalkoztatás!U50+Közút!U50+Környezetvédelem!Y50+Egészségügy!X76+Sport!U54+Közművelődés!W53+Támogatás!AB50</f>
        <v>602586</v>
      </c>
      <c r="V50" s="489">
        <f>Igazgatás!V81+'ASP pályázat'!V50+Községgazd!Y57+Vagyongazd!V53+Közfoglalkoztatás!V50+Közút!V50+Környezetvédelem!Z50+Egészségügy!Y76+Sport!V54+Közművelődés!X53+Támogatás!AC50</f>
        <v>37220</v>
      </c>
      <c r="W50" s="97">
        <f>Igazgatás!W81+'ASP pályázat'!W50+Községgazd!Z57+Vagyongazd!W53+Közfoglalkoztatás!W50+Közút!W50+Környezetvédelem!AA50+Egészségügy!Z76+Sport!W54+Közművelődés!Y53+Támogatás!AD50</f>
        <v>153727</v>
      </c>
      <c r="X50" s="99">
        <f>Igazgatás!X81+'ASP pályázat'!X50+Községgazd!AA57+Vagyongazd!X53+Közfoglalkoztatás!X50+Közút!X50+Környezetvédelem!AB50+Egészségügy!AA76+Sport!X54+Közművelődés!Z53+Támogatás!AE50</f>
        <v>36720</v>
      </c>
      <c r="Y50" s="188"/>
    </row>
    <row r="51" spans="1:25" s="41" customFormat="1">
      <c r="A51" s="127" t="s">
        <v>193</v>
      </c>
      <c r="B51" s="53" t="s">
        <v>643</v>
      </c>
      <c r="C51" s="799" t="s">
        <v>194</v>
      </c>
      <c r="D51" s="800"/>
      <c r="E51" s="800"/>
      <c r="F51" s="400">
        <f>Igazgatás!F82+'ASP pályázat'!F51+Községgazd!F58+Vagyongazd!F54+Közfoglalkoztatás!F51+Közút!F51+Környezetvédelem!F51+Egészségügy!F77+Sport!F55+Közművelődés!F54+Támogatás!F51</f>
        <v>12000</v>
      </c>
      <c r="G51" s="423">
        <f>Igazgatás!G82+'ASP pályázat'!G51+Községgazd!G58+Vagyongazd!G54+Közfoglalkoztatás!G51+Közút!G51+Környezetvédelem!G51+Egészségügy!G77+Sport!G55+Közművelődés!G54+Támogatás!G51</f>
        <v>12000</v>
      </c>
      <c r="H51" s="423">
        <f>Igazgatás!H82+'ASP pályázat'!H51+Községgazd!H58+Vagyongazd!H54+Közfoglalkoztatás!H51+Közút!H51+Környezetvédelem!H51+Egészségügy!H77+Sport!H55+Közművelődés!H54+Támogatás!H51</f>
        <v>11350</v>
      </c>
      <c r="I51" s="619">
        <f>Igazgatás!I82+'ASP pályázat'!I51+Községgazd!I58+Vagyongazd!I54+Közfoglalkoztatás!I51+Közút!I51+Környezetvédelem!J51+Egészségügy!I77+Sport!I55+Közművelődés!I54+Támogatás!I51</f>
        <v>11350</v>
      </c>
      <c r="J51" s="156">
        <f>Igazgatás!J82+'ASP pályázat'!J51+Községgazd!J58+Vagyongazd!J54+Közfoglalkoztatás!J51+Közút!J51+Környezetvédelem!K51+Egészségügy!J77+Sport!J55+Közművelődés!J54+Támogatás!J51</f>
        <v>0</v>
      </c>
      <c r="K51" s="168">
        <f>Igazgatás!K82+'ASP pályázat'!K51+Községgazd!K58+Vagyongazd!K54+Közfoglalkoztatás!K51+Közút!K51+Környezetvédelem!L51+Egészségügy!K77+Sport!K55+Közművelődés!K54+Támogatás!K51</f>
        <v>11350</v>
      </c>
      <c r="L51" s="77">
        <f>Igazgatás!L82+'ASP pályázat'!L51+Községgazd!O58+Vagyongazd!L54+Közfoglalkoztatás!L51+Közút!L51+Környezetvédelem!P51+Egészségügy!O77+Sport!L55+Közművelődés!N54+Támogatás!S51</f>
        <v>0</v>
      </c>
      <c r="M51" s="13">
        <f>Igazgatás!M82+'ASP pályázat'!M51+Községgazd!P58+Vagyongazd!M54+Közfoglalkoztatás!M51+Közút!M51+Környezetvédelem!Q51+Egészségügy!P77+Sport!M55+Közművelődés!O54+Támogatás!T51</f>
        <v>0</v>
      </c>
      <c r="N51" s="13">
        <f>Igazgatás!N82+'ASP pályázat'!N51+Községgazd!Q58+Vagyongazd!N54+Közfoglalkoztatás!N51+Közút!N51+Környezetvédelem!R51+Egészségügy!Q77+Sport!N55+Közművelődés!P54+Támogatás!U51</f>
        <v>0</v>
      </c>
      <c r="O51" s="13">
        <f>Igazgatás!O82+'ASP pályázat'!O51+Községgazd!R58+Vagyongazd!O54+Közfoglalkoztatás!O51+Közút!O51+Környezetvédelem!S51+Egészségügy!R77+Sport!O55+Közművelődés!Q54+Támogatás!V51</f>
        <v>2180</v>
      </c>
      <c r="P51" s="13">
        <f>Igazgatás!P82+'ASP pályázat'!P51+Községgazd!S58+Vagyongazd!P54+Közfoglalkoztatás!P51+Közút!P51+Környezetvédelem!T51+Egészségügy!S77+Sport!P55+Közművelődés!R54+Támogatás!W51</f>
        <v>2580</v>
      </c>
      <c r="Q51" s="82">
        <f>Igazgatás!Q82+'ASP pályázat'!Q51+Községgazd!T58+Vagyongazd!Q54+Közfoglalkoztatás!Q51+Közút!Q51+Környezetvédelem!U51+Egészségügy!T77+Sport!Q55+Közművelődés!S54+Támogatás!X51</f>
        <v>1930</v>
      </c>
      <c r="R51" s="540">
        <f>Igazgatás!R82+'ASP pályázat'!R51+Községgazd!U58+Vagyongazd!R54+Közfoglalkoztatás!R51+Közút!R51+Környezetvédelem!V51+Egészségügy!U77+Sport!R55+Közművelődés!T54+Támogatás!Y51</f>
        <v>6690</v>
      </c>
      <c r="S51" s="446">
        <f>Igazgatás!S82+'ASP pályázat'!S51+Községgazd!V58+Vagyongazd!S54+Közfoglalkoztatás!S51+Közút!S51+Környezetvédelem!W51+Egészségügy!V77+Sport!S55+Közművelődés!U54+Támogatás!Z51</f>
        <v>0</v>
      </c>
      <c r="T51" s="13">
        <f>Igazgatás!T82+'ASP pályázat'!T51+Községgazd!W58+Vagyongazd!T54+Közfoglalkoztatás!T51+Közút!T51+Környezetvédelem!X51+Egészségügy!W77+Sport!T55+Közművelődés!V54+Támogatás!AA51</f>
        <v>0</v>
      </c>
      <c r="U51" s="82">
        <f>Igazgatás!U82+'ASP pályázat'!U51+Községgazd!X58+Vagyongazd!U54+Közfoglalkoztatás!U51+Közút!U51+Környezetvédelem!Y51+Egészségügy!X77+Sport!U55+Közművelődés!W54+Támogatás!AB51</f>
        <v>0</v>
      </c>
      <c r="V51" s="488">
        <f>Igazgatás!V82+'ASP pályázat'!V51+Községgazd!Y58+Vagyongazd!V54+Közfoglalkoztatás!V51+Közút!V51+Környezetvédelem!Z51+Egészségügy!Y77+Sport!V55+Közművelődés!X54+Támogatás!AC51</f>
        <v>2580</v>
      </c>
      <c r="W51" s="43">
        <f>Igazgatás!W82+'ASP pályázat'!W51+Községgazd!Z58+Vagyongazd!W54+Közfoglalkoztatás!W51+Közút!W51+Környezetvédelem!AA51+Egészségügy!Z77+Sport!W55+Közművelődés!Y54+Támogatás!AD51</f>
        <v>0</v>
      </c>
      <c r="X51" s="45">
        <f>Igazgatás!X82+'ASP pályázat'!X51+Községgazd!AA58+Vagyongazd!X54+Közfoglalkoztatás!X51+Közút!X51+Környezetvédelem!AB51+Egészségügy!AA77+Sport!X55+Közművelődés!Z54+Támogatás!AE51</f>
        <v>2080</v>
      </c>
      <c r="Y51" s="188"/>
    </row>
    <row r="52" spans="1:25" s="41" customFormat="1">
      <c r="A52" s="127" t="s">
        <v>195</v>
      </c>
      <c r="B52" s="53" t="s">
        <v>644</v>
      </c>
      <c r="C52" s="799" t="s">
        <v>196</v>
      </c>
      <c r="D52" s="800"/>
      <c r="E52" s="800"/>
      <c r="F52" s="400">
        <f>Igazgatás!F83+'ASP pályázat'!F52+Községgazd!F59+Vagyongazd!F55+Közfoglalkoztatás!F52+Közút!F52+Környezetvédelem!F52+Egészségügy!F78+Sport!F56+Közművelődés!F55+Támogatás!F52</f>
        <v>1150000</v>
      </c>
      <c r="G52" s="423">
        <f>Igazgatás!G83+'ASP pályázat'!G52+Községgazd!G59+Vagyongazd!G55+Közfoglalkoztatás!G52+Közút!G52+Környezetvédelem!G52+Egészségügy!G78+Sport!G56+Közművelődés!G55+Támogatás!G52</f>
        <v>1457800</v>
      </c>
      <c r="H52" s="423">
        <f>Igazgatás!H83+'ASP pályázat'!H52+Községgazd!H59+Vagyongazd!H55+Közfoglalkoztatás!H52+Közút!H52+Környezetvédelem!H52+Egészségügy!H78+Sport!H56+Közművelődés!H55+Támogatás!H52</f>
        <v>1445535</v>
      </c>
      <c r="I52" s="619">
        <f>Igazgatás!I83+'ASP pályázat'!I52+Községgazd!I59+Vagyongazd!I55+Közfoglalkoztatás!I52+Közút!I52+Környezetvédelem!J52+Egészségügy!I78+Sport!I56+Közművelődés!I55+Támogatás!I52</f>
        <v>300000</v>
      </c>
      <c r="J52" s="156">
        <f>Igazgatás!J83+'ASP pályázat'!J52+Községgazd!J59+Vagyongazd!J55+Közfoglalkoztatás!J52+Közút!J52+Környezetvédelem!K52+Egészségügy!J78+Sport!J56+Közművelődés!J55+Támogatás!J52</f>
        <v>1145535</v>
      </c>
      <c r="K52" s="168">
        <f>Igazgatás!K83+'ASP pályázat'!K52+Községgazd!K59+Vagyongazd!K55+Közfoglalkoztatás!K52+Közút!K52+Környezetvédelem!L52+Egészségügy!K78+Sport!K56+Közművelődés!K55+Támogatás!K52</f>
        <v>1445535</v>
      </c>
      <c r="L52" s="77">
        <f>Igazgatás!L83+'ASP pályázat'!L52+Községgazd!O59+Vagyongazd!L55+Közfoglalkoztatás!L52+Közút!L52+Környezetvédelem!P52+Egészségügy!O78+Sport!L56+Közművelődés!N55+Támogatás!S52</f>
        <v>27510</v>
      </c>
      <c r="M52" s="13">
        <f>Igazgatás!M83+'ASP pályázat'!M52+Községgazd!P59+Vagyongazd!M55+Közfoglalkoztatás!M52+Közút!M52+Környezetvédelem!Q52+Egészségügy!P78+Sport!M56+Közművelődés!O55+Támogatás!T52</f>
        <v>48958</v>
      </c>
      <c r="N52" s="13">
        <f>Igazgatás!N83+'ASP pályázat'!N52+Községgazd!Q59+Vagyongazd!N55+Közfoglalkoztatás!N52+Közút!N52+Környezetvédelem!R52+Egészségügy!Q78+Sport!N56+Közművelődés!P55+Támogatás!U52</f>
        <v>42353</v>
      </c>
      <c r="O52" s="13">
        <f>Igazgatás!O83+'ASP pályázat'!O52+Községgazd!R59+Vagyongazd!O55+Közfoglalkoztatás!O52+Közút!O52+Környezetvédelem!S52+Egészségügy!R78+Sport!O56+Közművelődés!Q55+Támogatás!V52</f>
        <v>27500</v>
      </c>
      <c r="P52" s="13">
        <f>Igazgatás!P83+'ASP pályázat'!P52+Községgazd!S59+Vagyongazd!P55+Közfoglalkoztatás!P52+Közút!P52+Környezetvédelem!T52+Egészségügy!S78+Sport!P56+Közművelődés!R55+Támogatás!W52</f>
        <v>30491</v>
      </c>
      <c r="Q52" s="82">
        <f>Igazgatás!Q83+'ASP pályázat'!Q52+Községgazd!T59+Vagyongazd!Q55+Közfoglalkoztatás!Q52+Közút!Q52+Környezetvédelem!U52+Egészségügy!T78+Sport!Q56+Közművelődés!S55+Támogatás!X52</f>
        <v>371120</v>
      </c>
      <c r="R52" s="540">
        <f>Igazgatás!R83+'ASP pályázat'!R52+Községgazd!U59+Vagyongazd!R55+Közfoglalkoztatás!R52+Közút!R52+Környezetvédelem!V52+Egészségügy!U78+Sport!R56+Közművelődés!T55+Támogatás!Y52</f>
        <v>547932</v>
      </c>
      <c r="S52" s="446">
        <f>Igazgatás!S83+'ASP pályázat'!S52+Községgazd!V59+Vagyongazd!S55+Közfoglalkoztatás!S52+Közút!S52+Környezetvédelem!W52+Egészségügy!V78+Sport!S56+Közművelődés!U55+Támogatás!Z52</f>
        <v>72010</v>
      </c>
      <c r="T52" s="13">
        <f>Igazgatás!T83+'ASP pályázat'!T52+Községgazd!W59+Vagyongazd!T55+Közfoglalkoztatás!T52+Közút!T52+Környezetvédelem!X52+Egészségügy!W78+Sport!T56+Közművelődés!V55+Támogatás!AA52</f>
        <v>0</v>
      </c>
      <c r="U52" s="82">
        <f>Igazgatás!U83+'ASP pályázat'!U52+Községgazd!X59+Vagyongazd!U55+Közfoglalkoztatás!U52+Közút!U52+Környezetvédelem!Y52+Egészségügy!X78+Sport!U56+Közművelődés!W55+Támogatás!AB52</f>
        <v>602586</v>
      </c>
      <c r="V52" s="488">
        <f>Igazgatás!V83+'ASP pályázat'!V52+Községgazd!Y59+Vagyongazd!V55+Közfoglalkoztatás!V52+Közút!V52+Környezetvédelem!Z52+Egészségügy!Y78+Sport!V56+Közművelődés!X55+Támogatás!AC52</f>
        <v>34640</v>
      </c>
      <c r="W52" s="43">
        <f>Igazgatás!W83+'ASP pályázat'!W52+Községgazd!Z59+Vagyongazd!W55+Közfoglalkoztatás!W52+Közút!W52+Környezetvédelem!AA52+Egészségügy!Z78+Sport!W56+Közművelődés!Y55+Támogatás!AD52</f>
        <v>153727</v>
      </c>
      <c r="X52" s="45">
        <f>Igazgatás!X83+'ASP pályázat'!X52+Községgazd!AA59+Vagyongazd!X55+Közfoglalkoztatás!X52+Közút!X52+Környezetvédelem!AB52+Egészségügy!AA78+Sport!X56+Közművelődés!Z55+Támogatás!AE52</f>
        <v>34640</v>
      </c>
      <c r="Y52" s="188"/>
    </row>
    <row r="53" spans="1:25">
      <c r="B53" s="92" t="s">
        <v>645</v>
      </c>
      <c r="C53" s="769" t="s">
        <v>197</v>
      </c>
      <c r="D53" s="770"/>
      <c r="E53" s="770"/>
      <c r="F53" s="399">
        <f>Igazgatás!F87+'ASP pályázat'!F53+Községgazd!F60+Vagyongazd!F56+Közfoglalkoztatás!F53+Közút!F53+Környezetvédelem!F53+Egészségügy!F79+Sport!F57+Közművelődés!F56+Támogatás!F53</f>
        <v>7282713.3700000001</v>
      </c>
      <c r="G53" s="422">
        <f>Igazgatás!G87+'ASP pályázat'!G53+Községgazd!G60+Vagyongazd!G56+Közfoglalkoztatás!G53+Közút!G53+Környezetvédelem!G53+Egészségügy!G79+Sport!G57+Közművelődés!G56+Támogatás!G53</f>
        <v>7892391</v>
      </c>
      <c r="H53" s="422">
        <f>Igazgatás!H87+'ASP pályázat'!H53+Községgazd!H60+Vagyongazd!H56+Közfoglalkoztatás!H53+Közút!H53+Környezetvédelem!H53+Egészségügy!H79+Sport!H57+Közművelődés!H56+Támogatás!H53</f>
        <v>7632072</v>
      </c>
      <c r="I53" s="618">
        <f>Igazgatás!I87+'ASP pályázat'!I53+Községgazd!I60+Vagyongazd!I56+Közfoglalkoztatás!I53+Közút!I53+Környezetvédelem!J53+Egészségügy!I79+Sport!I57+Közművelődés!I56+Támogatás!I53</f>
        <v>8290132.6799999997</v>
      </c>
      <c r="J53" s="150">
        <f>Igazgatás!J87+'ASP pályázat'!J53+Községgazd!J60+Vagyongazd!J56+Közfoglalkoztatás!J53+Közút!J53+Környezetvédelem!K53+Egészségügy!J79+Sport!J57+Közművelődés!J56+Támogatás!J53</f>
        <v>0</v>
      </c>
      <c r="K53" s="166">
        <f>Igazgatás!K87+'ASP pályázat'!K53+Községgazd!K60+Vagyongazd!K56+Közfoglalkoztatás!K53+Közút!K53+Környezetvédelem!L53+Egészségügy!K79+Sport!K57+Közművelődés!K56+Támogatás!K53</f>
        <v>8290132.6799999997</v>
      </c>
      <c r="L53" s="94">
        <f>Igazgatás!L87+'ASP pályázat'!L53+Községgazd!O60+Vagyongazd!L56+Közfoglalkoztatás!L53+Közút!L53+Környezetvédelem!P53+Egészségügy!O79+Sport!L57+Közművelődés!N56+Támogatás!S53</f>
        <v>714072</v>
      </c>
      <c r="M53" s="95">
        <f>Igazgatás!M87+'ASP pályázat'!M53+Községgazd!P60+Vagyongazd!M56+Közfoglalkoztatás!M53+Közút!M53+Környezetvédelem!Q53+Egészségügy!P79+Sport!M57+Közművelődés!O56+Támogatás!T53</f>
        <v>514185</v>
      </c>
      <c r="N53" s="95">
        <f>Igazgatás!N87+'ASP pályázat'!N53+Községgazd!Q60+Vagyongazd!N56+Közfoglalkoztatás!N53+Közút!N53+Környezetvédelem!R53+Egészségügy!Q79+Sport!N57+Közművelődés!P56+Támogatás!U53</f>
        <v>263317</v>
      </c>
      <c r="O53" s="95">
        <f>Igazgatás!O87+'ASP pályázat'!O53+Községgazd!R60+Vagyongazd!O56+Közfoglalkoztatás!O53+Közút!O53+Környezetvédelem!S53+Egészségügy!R79+Sport!O57+Közművelődés!Q56+Támogatás!V53</f>
        <v>826989</v>
      </c>
      <c r="P53" s="95">
        <f>Igazgatás!P87+'ASP pályázat'!P53+Községgazd!S60+Vagyongazd!P56+Közfoglalkoztatás!P53+Közút!P53+Környezetvédelem!T53+Egészségügy!S79+Sport!P57+Közművelődés!R56+Támogatás!W53</f>
        <v>639554</v>
      </c>
      <c r="Q53" s="98">
        <f>Igazgatás!Q87+'ASP pályázat'!Q53+Községgazd!T60+Vagyongazd!Q56+Közfoglalkoztatás!Q53+Közút!Q53+Környezetvédelem!U53+Egészségügy!T79+Sport!Q57+Közművelődés!S56+Támogatás!X53</f>
        <v>331235</v>
      </c>
      <c r="R53" s="539">
        <f>Igazgatás!R87+'ASP pályázat'!R53+Községgazd!U60+Vagyongazd!R56+Közfoglalkoztatás!R53+Közút!R53+Környezetvédelem!V53+Egészségügy!U79+Sport!R57+Közművelődés!T56+Támogatás!Y53</f>
        <v>3289352</v>
      </c>
      <c r="S53" s="445">
        <f>Igazgatás!S87+'ASP pályázat'!S53+Községgazd!V60+Vagyongazd!S56+Közfoglalkoztatás!S53+Közút!S53+Környezetvédelem!W53+Egészségügy!V79+Sport!S57+Közművelődés!U56+Támogatás!Z53</f>
        <v>958174</v>
      </c>
      <c r="T53" s="95">
        <f>Igazgatás!T87+'ASP pályázat'!T53+Községgazd!W60+Vagyongazd!T56+Közfoglalkoztatás!T53+Közút!T53+Környezetvédelem!X53+Egészségügy!W79+Sport!T57+Közművelődés!V56+Támogatás!AA53</f>
        <v>177367</v>
      </c>
      <c r="U53" s="98">
        <f>Igazgatás!U87+'ASP pályázat'!U53+Községgazd!X60+Vagyongazd!U56+Közfoglalkoztatás!U53+Közút!U53+Környezetvédelem!Y53+Egészségügy!X79+Sport!U57+Közművelődés!W56+Támogatás!AB53</f>
        <v>342602</v>
      </c>
      <c r="V53" s="489">
        <f>Igazgatás!V87+'ASP pályázat'!V53+Községgazd!Y60+Vagyongazd!V56+Közfoglalkoztatás!V53+Közút!V53+Környezetvédelem!Z53+Egészségügy!Y79+Sport!V57+Közművelődés!X56+Támogatás!AC53</f>
        <v>1488639.68</v>
      </c>
      <c r="W53" s="97">
        <f>Igazgatás!W87+'ASP pályázat'!W53+Községgazd!Z60+Vagyongazd!W56+Közfoglalkoztatás!W53+Közút!W53+Környezetvédelem!AA53+Egészségügy!Z79+Sport!W57+Közművelődés!Y56+Támogatás!AD53</f>
        <v>808927.5</v>
      </c>
      <c r="X53" s="99">
        <f>Igazgatás!X87+'ASP pályázat'!X53+Községgazd!AA60+Vagyongazd!X56+Közfoglalkoztatás!X53+Közút!X53+Környezetvédelem!AB53+Egészségügy!AA79+Sport!X57+Közművelődés!Z56+Támogatás!AE53</f>
        <v>1225070.5</v>
      </c>
      <c r="Y53" s="188"/>
    </row>
    <row r="54" spans="1:25" s="41" customFormat="1">
      <c r="A54" s="127" t="s">
        <v>198</v>
      </c>
      <c r="B54" s="53" t="s">
        <v>646</v>
      </c>
      <c r="C54" s="799" t="s">
        <v>871</v>
      </c>
      <c r="D54" s="800"/>
      <c r="E54" s="800"/>
      <c r="F54" s="400">
        <f>Igazgatás!F88+'ASP pályázat'!F54+Községgazd!F61+Vagyongazd!F57+Közfoglalkoztatás!F54+Közút!F54+Környezetvédelem!F54+Egészségügy!F80+Sport!F58+Közművelődés!F57+Támogatás!F54</f>
        <v>5797213.3700000001</v>
      </c>
      <c r="G54" s="423">
        <f>Igazgatás!G88+'ASP pályázat'!G54+Községgazd!G61+Vagyongazd!G57+Közfoglalkoztatás!G54+Közút!G54+Környezetvédelem!G54+Egészségügy!G80+Sport!G58+Közművelődés!G57+Támogatás!G54</f>
        <v>6223891</v>
      </c>
      <c r="H54" s="423">
        <f>Igazgatás!H88+'ASP pályázat'!H54+Községgazd!H61+Vagyongazd!H57+Közfoglalkoztatás!H54+Közút!H54+Környezetvédelem!H54+Egészségügy!H80+Sport!H58+Közművelődés!H57+Támogatás!H54</f>
        <v>6238072</v>
      </c>
      <c r="I54" s="619">
        <f>Igazgatás!I88+'ASP pályázat'!I54+Községgazd!I61+Vagyongazd!I57+Közfoglalkoztatás!I54+Közút!I54+Környezetvédelem!J54+Egészségügy!I80+Sport!I58+Közművelődés!I57+Támogatás!I54</f>
        <v>6625023.6799999997</v>
      </c>
      <c r="J54" s="156">
        <f>Igazgatás!J88+'ASP pályázat'!J54+Községgazd!J61+Vagyongazd!J57+Közfoglalkoztatás!J54+Közút!J54+Környezetvédelem!K54+Egészségügy!J80+Sport!J58+Közművelődés!J57+Támogatás!J54</f>
        <v>0</v>
      </c>
      <c r="K54" s="168">
        <f>Igazgatás!K88+'ASP pályázat'!K54+Községgazd!K61+Vagyongazd!K57+Közfoglalkoztatás!K54+Közút!K54+Környezetvédelem!L54+Egészségügy!K80+Sport!K58+Közművelődés!K57+Támogatás!K54</f>
        <v>6625023.6799999997</v>
      </c>
      <c r="L54" s="77">
        <f>Igazgatás!L88+'ASP pályázat'!L54+Községgazd!O61+Vagyongazd!L57+Közfoglalkoztatás!L54+Közút!L54+Környezetvédelem!P54+Egészségügy!O80+Sport!L58+Közművelődés!N57+Támogatás!S54</f>
        <v>714072</v>
      </c>
      <c r="M54" s="13">
        <f>Igazgatás!M88+'ASP pályázat'!M54+Községgazd!P61+Vagyongazd!M57+Közfoglalkoztatás!M54+Közút!M54+Környezetvédelem!Q54+Egészségügy!P80+Sport!M58+Közművelődés!O57+Támogatás!T54</f>
        <v>514185</v>
      </c>
      <c r="N54" s="13">
        <f>Igazgatás!N88+'ASP pályázat'!N54+Községgazd!Q61+Vagyongazd!N57+Közfoglalkoztatás!N54+Közút!N54+Környezetvédelem!R54+Egészségügy!Q80+Sport!N58+Közművelődés!P57+Támogatás!U54</f>
        <v>263314</v>
      </c>
      <c r="O54" s="13">
        <f>Igazgatás!O88+'ASP pályázat'!O54+Községgazd!R61+Vagyongazd!O57+Közfoglalkoztatás!O54+Közút!O54+Környezetvédelem!S54+Egészségügy!R80+Sport!O58+Közművelődés!Q57+Támogatás!V54</f>
        <v>631389</v>
      </c>
      <c r="P54" s="13">
        <f>Igazgatás!P88+'ASP pályázat'!P54+Községgazd!S61+Vagyongazd!P57+Közfoglalkoztatás!P54+Közút!P54+Környezetvédelem!T54+Egészségügy!S80+Sport!P58+Közművelődés!R57+Támogatás!W54</f>
        <v>639549</v>
      </c>
      <c r="Q54" s="82">
        <f>Igazgatás!Q88+'ASP pályázat'!Q54+Községgazd!T61+Vagyongazd!Q57+Közfoglalkoztatás!Q54+Közút!Q54+Környezetvédelem!U54+Egészségügy!T80+Sport!Q58+Közművelődés!S57+Támogatás!X54</f>
        <v>331235</v>
      </c>
      <c r="R54" s="540">
        <f>Igazgatás!R88+'ASP pályázat'!R54+Községgazd!U61+Vagyongazd!R57+Közfoglalkoztatás!R54+Közút!R54+Környezetvédelem!V54+Egészségügy!U80+Sport!R58+Közművelődés!T57+Támogatás!Y54</f>
        <v>3093744</v>
      </c>
      <c r="S54" s="446">
        <f>Igazgatás!S88+'ASP pályázat'!S54+Községgazd!V61+Vagyongazd!S57+Közfoglalkoztatás!S54+Közút!S54+Környezetvédelem!W54+Egészségügy!V80+Sport!S58+Közművelődés!U57+Támogatás!Z54</f>
        <v>428174</v>
      </c>
      <c r="T54" s="13">
        <f>Igazgatás!T88+'ASP pályázat'!T54+Községgazd!W61+Vagyongazd!T57+Közfoglalkoztatás!T54+Közút!T54+Környezetvédelem!X54+Egészségügy!W80+Sport!T58+Közművelődés!V57+Támogatás!AA54</f>
        <v>177367</v>
      </c>
      <c r="U54" s="82">
        <f>Igazgatás!U88+'ASP pályázat'!U54+Községgazd!X61+Vagyongazd!U57+Közfoglalkoztatás!U54+Közút!U54+Környezetvédelem!Y54+Egészségügy!X80+Sport!U58+Közművelődés!W57+Támogatás!AB54</f>
        <v>342600</v>
      </c>
      <c r="V54" s="488">
        <f>Igazgatás!V88+'ASP pályázat'!V54+Községgazd!Y61+Vagyongazd!V57+Közfoglalkoztatás!V54+Közút!V54+Környezetvédelem!Z54+Egészségügy!Y80+Sport!V58+Közművelődés!X57+Támogatás!AC54</f>
        <v>1300630.68</v>
      </c>
      <c r="W54" s="43">
        <f>Igazgatás!W88+'ASP pályázat'!W54+Községgazd!Z61+Vagyongazd!W57+Közfoglalkoztatás!W54+Közút!W54+Környezetvédelem!AA54+Egészségügy!Z80+Sport!W58+Közművelődés!Y57+Támogatás!AD54</f>
        <v>688927.5</v>
      </c>
      <c r="X54" s="45">
        <f>Igazgatás!X88+'ASP pályázat'!X54+Községgazd!AA61+Vagyongazd!X57+Közfoglalkoztatás!X54+Közút!X54+Környezetvédelem!AB54+Egészségügy!AA80+Sport!X58+Közművelődés!Z57+Támogatás!AE54</f>
        <v>593580.5</v>
      </c>
      <c r="Y54" s="188"/>
    </row>
    <row r="55" spans="1:25" s="41" customFormat="1">
      <c r="A55" s="127" t="s">
        <v>199</v>
      </c>
      <c r="B55" s="53" t="s">
        <v>647</v>
      </c>
      <c r="C55" s="799" t="s">
        <v>200</v>
      </c>
      <c r="D55" s="800"/>
      <c r="E55" s="800"/>
      <c r="F55" s="400">
        <f>Igazgatás!F91+'ASP pályázat'!F55+Községgazd!F65+Vagyongazd!F58+Közfoglalkoztatás!F55+Közút!F55+Környezetvédelem!F57+Egészségügy!F84+Sport!F59+Közművelődés!F58+Támogatás!F55</f>
        <v>1336500</v>
      </c>
      <c r="G55" s="423">
        <f>Igazgatás!G91+'ASP pályázat'!G55+Községgazd!G65+Vagyongazd!G58+Közfoglalkoztatás!G55+Közút!G55+Környezetvédelem!G57+Egészségügy!G84+Sport!G59+Közművelődés!G58+Támogatás!G55</f>
        <v>1519500</v>
      </c>
      <c r="H55" s="423">
        <f>Igazgatás!H91+'ASP pályázat'!H55+Községgazd!H65+Vagyongazd!H58+Közfoglalkoztatás!H55+Közút!H55+Környezetvédelem!H57+Egészségügy!H84+Sport!H59+Közművelődés!H58+Támogatás!H55</f>
        <v>1322000</v>
      </c>
      <c r="I55" s="619">
        <f>Igazgatás!I91+'ASP pályázat'!I55+Községgazd!I65+Vagyongazd!I58+Közfoglalkoztatás!I55+Közút!I55+Környezetvédelem!J57+Egészségügy!I84+Sport!I59+Közművelődés!I58+Támogatás!I55</f>
        <v>1322000</v>
      </c>
      <c r="J55" s="156">
        <f>Igazgatás!J91+'ASP pályázat'!J55+Községgazd!J65+Vagyongazd!J58+Közfoglalkoztatás!J55+Közút!J55+Környezetvédelem!K57+Egészségügy!J84+Sport!J59+Közművelődés!J58+Támogatás!J55</f>
        <v>0</v>
      </c>
      <c r="K55" s="168">
        <f>Igazgatás!K91+'ASP pályázat'!K55+Községgazd!K65+Vagyongazd!K58+Közfoglalkoztatás!K55+Közút!K55+Környezetvédelem!L57+Egészségügy!K84+Sport!K59+Közművelődés!K58+Támogatás!K55</f>
        <v>1322000</v>
      </c>
      <c r="L55" s="77">
        <f>Igazgatás!L91+'ASP pályázat'!L55+Községgazd!O65+Vagyongazd!L58+Közfoglalkoztatás!L55+Közút!L55+Környezetvédelem!P57+Egészségügy!O84+Sport!L59+Közművelődés!N58+Támogatás!S55</f>
        <v>0</v>
      </c>
      <c r="M55" s="13">
        <f>Igazgatás!M91+'ASP pályázat'!M55+Községgazd!P65+Vagyongazd!M58+Közfoglalkoztatás!M55+Közút!M55+Környezetvédelem!Q57+Egészségügy!P84+Sport!M59+Közművelődés!O58+Támogatás!T55</f>
        <v>0</v>
      </c>
      <c r="N55" s="13">
        <f>Igazgatás!N91+'ASP pályázat'!N55+Községgazd!Q65+Vagyongazd!N58+Közfoglalkoztatás!N55+Közút!N55+Környezetvédelem!R57+Egészségügy!Q84+Sport!N59+Közművelődés!P58+Támogatás!U55</f>
        <v>0</v>
      </c>
      <c r="O55" s="13">
        <f>Igazgatás!O91+'ASP pályázat'!O55+Községgazd!R65+Vagyongazd!O58+Közfoglalkoztatás!O55+Közút!O55+Környezetvédelem!S57+Egészségügy!R84+Sport!O59+Közművelődés!Q58+Támogatás!V55</f>
        <v>183000</v>
      </c>
      <c r="P55" s="13">
        <f>Igazgatás!P91+'ASP pályázat'!P55+Községgazd!S65+Vagyongazd!P58+Közfoglalkoztatás!P55+Közút!P55+Környezetvédelem!T57+Egészségügy!S84+Sport!P59+Közművelődés!R58+Támogatás!W55</f>
        <v>0</v>
      </c>
      <c r="Q55" s="82">
        <f>Igazgatás!Q91+'ASP pályázat'!Q55+Községgazd!T65+Vagyongazd!Q58+Közfoglalkoztatás!Q55+Közút!Q55+Környezetvédelem!U57+Egészségügy!T84+Sport!Q59+Közművelődés!S58+Támogatás!X55</f>
        <v>0</v>
      </c>
      <c r="R55" s="540">
        <f>Igazgatás!R91+'ASP pályázat'!R55+Községgazd!U65+Vagyongazd!R58+Közfoglalkoztatás!R55+Közút!R55+Környezetvédelem!V57+Egészségügy!U84+Sport!R59+Közművelődés!T58+Támogatás!Y55</f>
        <v>183000</v>
      </c>
      <c r="S55" s="446">
        <f>Igazgatás!S91+'ASP pályázat'!S55+Községgazd!V65+Vagyongazd!S58+Közfoglalkoztatás!S55+Közút!S55+Környezetvédelem!W57+Egészségügy!V84+Sport!S59+Közművelődés!U58+Támogatás!Z55</f>
        <v>530000</v>
      </c>
      <c r="T55" s="13">
        <f>Igazgatás!T91+'ASP pályázat'!T55+Községgazd!W65+Vagyongazd!T58+Közfoglalkoztatás!T55+Közút!T55+Környezetvédelem!X57+Egészségügy!W84+Sport!T59+Közművelődés!V58+Támogatás!AA55</f>
        <v>0</v>
      </c>
      <c r="U55" s="82">
        <f>Igazgatás!U91+'ASP pályázat'!U55+Községgazd!X65+Vagyongazd!U58+Közfoglalkoztatás!U55+Közút!U55+Környezetvédelem!Y57+Egészségügy!X84+Sport!U59+Közművelődés!W58+Támogatás!AB55</f>
        <v>0</v>
      </c>
      <c r="V55" s="488">
        <f>Igazgatás!V91+'ASP pályázat'!V55+Községgazd!Y65+Vagyongazd!V58+Közfoglalkoztatás!V55+Közút!V55+Környezetvédelem!Z57+Egészségügy!Y84+Sport!V59+Közművelődés!X58+Támogatás!AC55</f>
        <v>0</v>
      </c>
      <c r="W55" s="43">
        <f>Igazgatás!W91+'ASP pályázat'!W55+Községgazd!Z65+Vagyongazd!W58+Közfoglalkoztatás!W55+Közút!W55+Környezetvédelem!AA57+Egészségügy!Z84+Sport!W59+Közművelődés!Y58+Támogatás!AD55</f>
        <v>0</v>
      </c>
      <c r="X55" s="45">
        <f>Igazgatás!X91+'ASP pályázat'!X55+Községgazd!AA65+Vagyongazd!X58+Közfoglalkoztatás!X55+Közút!X55+Környezetvédelem!AB57+Egészségügy!AA84+Sport!X59+Közművelődés!Z58+Támogatás!AE55</f>
        <v>609000</v>
      </c>
      <c r="Y55" s="188"/>
    </row>
    <row r="56" spans="1:25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>
        <f>Igazgatás!F92+'ASP pályázat'!F56+Községgazd!F66+Vagyongazd!F59+Közfoglalkoztatás!F56+Közút!F56+Környezetvédelem!F58+Egészségügy!F85+Sport!F60+Közművelődés!F59+Támogatás!F56</f>
        <v>0</v>
      </c>
      <c r="G56" s="423">
        <f>Igazgatás!G92+'ASP pályázat'!G56+Községgazd!G66+Vagyongazd!G59+Közfoglalkoztatás!G56+Közút!G56+Környezetvédelem!G58+Egészségügy!G85+Sport!G60+Közművelődés!G59+Támogatás!G56</f>
        <v>0</v>
      </c>
      <c r="H56" s="423">
        <f>Igazgatás!H92+'ASP pályázat'!H56+Községgazd!H66+Vagyongazd!H59+Közfoglalkoztatás!H56+Közút!H56+Környezetvédelem!H58+Egészségügy!H85+Sport!H60+Közművelődés!H59+Támogatás!H56</f>
        <v>0</v>
      </c>
      <c r="I56" s="619">
        <f>Igazgatás!I92+'ASP pályázat'!I56+Községgazd!I66+Vagyongazd!I59+Közfoglalkoztatás!I56+Közút!I56+Környezetvédelem!J58+Egészségügy!I85+Sport!I60+Közművelődés!I59+Támogatás!I56</f>
        <v>0</v>
      </c>
      <c r="J56" s="156">
        <f>Igazgatás!J92+'ASP pályázat'!J56+Községgazd!J66+Vagyongazd!J59+Közfoglalkoztatás!J56+Közút!J56+Környezetvédelem!K58+Egészségügy!J85+Sport!J60+Közművelődés!J59+Támogatás!J56</f>
        <v>0</v>
      </c>
      <c r="K56" s="168">
        <f>Igazgatás!K92+'ASP pályázat'!K56+Községgazd!K66+Vagyongazd!K59+Közfoglalkoztatás!K56+Közút!K56+Környezetvédelem!L58+Egészségügy!K85+Sport!K60+Közművelődés!K59+Támogatás!K56</f>
        <v>0</v>
      </c>
      <c r="L56" s="77">
        <f>Igazgatás!L92+'ASP pályázat'!L56+Községgazd!O66+Vagyongazd!L59+Közfoglalkoztatás!L56+Közút!L56+Környezetvédelem!P58+Egészségügy!O85+Sport!L60+Közművelődés!N59+Támogatás!S56</f>
        <v>0</v>
      </c>
      <c r="M56" s="13">
        <f>Igazgatás!M92+'ASP pályázat'!M56+Községgazd!P66+Vagyongazd!M59+Közfoglalkoztatás!M56+Közút!M56+Környezetvédelem!Q58+Egészségügy!P85+Sport!M60+Közművelődés!O59+Támogatás!T56</f>
        <v>0</v>
      </c>
      <c r="N56" s="13">
        <f>Igazgatás!N92+'ASP pályázat'!N56+Községgazd!Q66+Vagyongazd!N59+Közfoglalkoztatás!N56+Közút!N56+Környezetvédelem!R58+Egészségügy!Q85+Sport!N60+Közművelődés!P59+Támogatás!U56</f>
        <v>0</v>
      </c>
      <c r="O56" s="13">
        <f>Igazgatás!O92+'ASP pályázat'!O56+Községgazd!R66+Vagyongazd!O59+Közfoglalkoztatás!O56+Közút!O56+Környezetvédelem!S58+Egészségügy!R85+Sport!O60+Közművelődés!Q59+Támogatás!V56</f>
        <v>0</v>
      </c>
      <c r="P56" s="13">
        <f>Igazgatás!P92+'ASP pályázat'!P56+Községgazd!S66+Vagyongazd!P59+Közfoglalkoztatás!P56+Közút!P56+Környezetvédelem!T58+Egészségügy!S85+Sport!P60+Közművelődés!R59+Támogatás!W56</f>
        <v>0</v>
      </c>
      <c r="Q56" s="82">
        <f>Igazgatás!Q92+'ASP pályázat'!Q56+Községgazd!T66+Vagyongazd!Q59+Közfoglalkoztatás!Q56+Közút!Q56+Környezetvédelem!U58+Egészségügy!T85+Sport!Q60+Közművelődés!S59+Támogatás!X56</f>
        <v>0</v>
      </c>
      <c r="R56" s="540">
        <f>Igazgatás!R92+'ASP pályázat'!R56+Községgazd!U66+Vagyongazd!R59+Közfoglalkoztatás!R56+Közút!R56+Környezetvédelem!V58+Egészségügy!U85+Sport!R60+Közművelődés!T59+Támogatás!Y56</f>
        <v>0</v>
      </c>
      <c r="S56" s="446">
        <f>Igazgatás!S92+'ASP pályázat'!S56+Községgazd!V66+Vagyongazd!S59+Közfoglalkoztatás!S56+Közút!S56+Környezetvédelem!W58+Egészségügy!V85+Sport!S60+Közművelődés!U59+Támogatás!Z56</f>
        <v>0</v>
      </c>
      <c r="T56" s="13">
        <f>Igazgatás!T92+'ASP pályázat'!T56+Községgazd!W66+Vagyongazd!T59+Közfoglalkoztatás!T56+Közút!T56+Környezetvédelem!X58+Egészségügy!W85+Sport!T60+Közművelődés!V59+Támogatás!AA56</f>
        <v>0</v>
      </c>
      <c r="U56" s="82">
        <f>Igazgatás!U92+'ASP pályázat'!U56+Községgazd!X66+Vagyongazd!U59+Közfoglalkoztatás!U56+Közút!U56+Környezetvédelem!Y58+Egészségügy!X85+Sport!U60+Közművelődés!W59+Támogatás!AB56</f>
        <v>0</v>
      </c>
      <c r="V56" s="488">
        <f>Igazgatás!V92+'ASP pályázat'!V56+Községgazd!Y66+Vagyongazd!V59+Közfoglalkoztatás!V56+Közút!V56+Környezetvédelem!Z58+Egészségügy!Y85+Sport!V60+Közművelődés!X59+Támogatás!AC56</f>
        <v>0</v>
      </c>
      <c r="W56" s="43">
        <f>Igazgatás!W92+'ASP pályázat'!W56+Községgazd!Z66+Vagyongazd!W59+Közfoglalkoztatás!W56+Közút!W56+Környezetvédelem!AA58+Egészségügy!Z85+Sport!W60+Közművelődés!Y59+Támogatás!AD56</f>
        <v>0</v>
      </c>
      <c r="X56" s="45">
        <f>Igazgatás!X92+'ASP pályázat'!X56+Községgazd!AA66+Vagyongazd!X59+Közfoglalkoztatás!X56+Közút!X56+Környezetvédelem!AB58+Egészségügy!AA85+Sport!X60+Közművelődés!Z59+Támogatás!AE56</f>
        <v>0</v>
      </c>
      <c r="Y56" s="188"/>
    </row>
    <row r="57" spans="1:25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>
        <f>Igazgatás!F93+'ASP pályázat'!F57+Községgazd!F67+Vagyongazd!F60+Közfoglalkoztatás!F57+Közút!F57+Környezetvédelem!F59+Egészségügy!F86+Sport!F61+Közművelődés!F60+Támogatás!F57</f>
        <v>0</v>
      </c>
      <c r="G57" s="423">
        <f>Igazgatás!G93+'ASP pályázat'!G57+Községgazd!G67+Vagyongazd!G60+Közfoglalkoztatás!G57+Közút!G57+Környezetvédelem!G59+Egészségügy!G86+Sport!G61+Közművelődés!G60+Támogatás!G57</f>
        <v>0</v>
      </c>
      <c r="H57" s="423">
        <f>Igazgatás!H93+'ASP pályázat'!H57+Községgazd!H67+Vagyongazd!H60+Közfoglalkoztatás!H57+Közút!H57+Környezetvédelem!H59+Egészségügy!H86+Sport!H61+Közművelődés!H60+Támogatás!H57</f>
        <v>0</v>
      </c>
      <c r="I57" s="619">
        <f>Igazgatás!I93+'ASP pályázat'!I57+Községgazd!I67+Vagyongazd!I60+Közfoglalkoztatás!I57+Közút!I57+Környezetvédelem!J59+Egészségügy!I86+Sport!I61+Közművelődés!I60+Támogatás!I57</f>
        <v>0</v>
      </c>
      <c r="J57" s="156">
        <f>Igazgatás!J93+'ASP pályázat'!J57+Községgazd!J67+Vagyongazd!J60+Közfoglalkoztatás!J57+Közút!J57+Környezetvédelem!K59+Egészségügy!J86+Sport!J61+Közművelődés!J60+Támogatás!J57</f>
        <v>0</v>
      </c>
      <c r="K57" s="168">
        <f>Igazgatás!K93+'ASP pályázat'!K57+Községgazd!K67+Vagyongazd!K60+Közfoglalkoztatás!K57+Közút!K57+Környezetvédelem!L59+Egészségügy!K86+Sport!K61+Közművelődés!K60+Támogatás!K57</f>
        <v>0</v>
      </c>
      <c r="L57" s="77">
        <f>Igazgatás!L93+'ASP pályázat'!L57+Községgazd!O67+Vagyongazd!L60+Közfoglalkoztatás!L57+Közút!L57+Környezetvédelem!P59+Egészségügy!O86+Sport!L61+Közművelődés!N60+Támogatás!S57</f>
        <v>0</v>
      </c>
      <c r="M57" s="13">
        <f>Igazgatás!M93+'ASP pályázat'!M57+Községgazd!P67+Vagyongazd!M60+Közfoglalkoztatás!M57+Közút!M57+Környezetvédelem!Q59+Egészségügy!P86+Sport!M61+Közművelődés!O60+Támogatás!T57</f>
        <v>0</v>
      </c>
      <c r="N57" s="13">
        <f>Igazgatás!N93+'ASP pályázat'!N57+Községgazd!Q67+Vagyongazd!N60+Közfoglalkoztatás!N57+Közút!N57+Környezetvédelem!R59+Egészségügy!Q86+Sport!N61+Közművelődés!P60+Támogatás!U57</f>
        <v>0</v>
      </c>
      <c r="O57" s="13">
        <f>Igazgatás!O93+'ASP pályázat'!O57+Községgazd!R67+Vagyongazd!O60+Közfoglalkoztatás!O57+Közút!O57+Környezetvédelem!S59+Egészségügy!R86+Sport!O61+Közművelődés!Q60+Támogatás!V57</f>
        <v>0</v>
      </c>
      <c r="P57" s="13">
        <f>Igazgatás!P93+'ASP pályázat'!P57+Községgazd!S67+Vagyongazd!P60+Közfoglalkoztatás!P57+Közút!P57+Környezetvédelem!T59+Egészségügy!S86+Sport!P61+Közművelődés!R60+Támogatás!W57</f>
        <v>0</v>
      </c>
      <c r="Q57" s="82">
        <f>Igazgatás!Q93+'ASP pályázat'!Q57+Községgazd!T67+Vagyongazd!Q60+Közfoglalkoztatás!Q57+Közút!Q57+Környezetvédelem!U59+Egészségügy!T86+Sport!Q61+Közművelődés!S60+Támogatás!X57</f>
        <v>0</v>
      </c>
      <c r="R57" s="540">
        <f>Igazgatás!R93+'ASP pályázat'!R57+Községgazd!U67+Vagyongazd!R60+Közfoglalkoztatás!R57+Közút!R57+Környezetvédelem!V59+Egészségügy!U86+Sport!R61+Közművelődés!T60+Támogatás!Y57</f>
        <v>0</v>
      </c>
      <c r="S57" s="446">
        <f>Igazgatás!S93+'ASP pályázat'!S57+Községgazd!V67+Vagyongazd!S60+Közfoglalkoztatás!S57+Közút!S57+Környezetvédelem!W59+Egészségügy!V86+Sport!S61+Közművelődés!U60+Támogatás!Z57</f>
        <v>0</v>
      </c>
      <c r="T57" s="13">
        <f>Igazgatás!T93+'ASP pályázat'!T57+Községgazd!W67+Vagyongazd!T60+Közfoglalkoztatás!T57+Közút!T57+Környezetvédelem!X59+Egészségügy!W86+Sport!T61+Közművelődés!V60+Támogatás!AA57</f>
        <v>0</v>
      </c>
      <c r="U57" s="82">
        <f>Igazgatás!U93+'ASP pályázat'!U57+Községgazd!X67+Vagyongazd!U60+Közfoglalkoztatás!U57+Közút!U57+Környezetvédelem!Y59+Egészségügy!X86+Sport!U61+Közművelődés!W60+Támogatás!AB57</f>
        <v>0</v>
      </c>
      <c r="V57" s="488">
        <f>Igazgatás!V93+'ASP pályázat'!V57+Községgazd!Y67+Vagyongazd!V60+Közfoglalkoztatás!V57+Közút!V57+Környezetvédelem!Z59+Egészségügy!Y86+Sport!V61+Közművelődés!X60+Támogatás!AC57</f>
        <v>0</v>
      </c>
      <c r="W57" s="43">
        <f>Igazgatás!W93+'ASP pályázat'!W57+Községgazd!Z67+Vagyongazd!W60+Közfoglalkoztatás!W57+Közút!W57+Környezetvédelem!AA59+Egészségügy!Z86+Sport!W61+Közművelődés!Y60+Támogatás!AD57</f>
        <v>0</v>
      </c>
      <c r="X57" s="45">
        <f>Igazgatás!X93+'ASP pályázat'!X57+Községgazd!AA67+Vagyongazd!X60+Közfoglalkoztatás!X57+Közút!X57+Környezetvédelem!AB59+Egészségügy!AA86+Sport!X61+Közművelődés!Z60+Támogatás!AE57</f>
        <v>0</v>
      </c>
      <c r="Y57" s="188"/>
    </row>
    <row r="58" spans="1:25" s="41" customFormat="1" ht="15.75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>
        <f>Igazgatás!F94+'ASP pályázat'!F58+Községgazd!F68+Vagyongazd!F61+Közfoglalkoztatás!F58+Közút!F58+Környezetvédelem!F60+Egészségügy!F87+Sport!F62+Közművelődés!F61+Támogatás!F58</f>
        <v>149000</v>
      </c>
      <c r="G58" s="424">
        <f>Igazgatás!G94+'ASP pályázat'!G58+Községgazd!G68+Vagyongazd!G61+Közfoglalkoztatás!G58+Közút!G58+Környezetvédelem!G60+Egészségügy!G87+Sport!G62+Közművelődés!G61+Támogatás!G58</f>
        <v>149000</v>
      </c>
      <c r="H58" s="424">
        <f>Igazgatás!H94+'ASP pályázat'!H58+Községgazd!H68+Vagyongazd!H61+Közfoglalkoztatás!H58+Közút!H58+Környezetvédelem!H60+Egészségügy!H87+Sport!H62+Közművelődés!H61+Támogatás!H58</f>
        <v>72000</v>
      </c>
      <c r="I58" s="620">
        <f>Igazgatás!I94+'ASP pályázat'!I58+Községgazd!I68+Vagyongazd!I61+Közfoglalkoztatás!I58+Közút!I58+Környezetvédelem!J60+Egészségügy!I87+Sport!I62+Közművelődés!I61+Támogatás!I58</f>
        <v>343109</v>
      </c>
      <c r="J58" s="197">
        <f>Igazgatás!J94+'ASP pályázat'!J58+Községgazd!J68+Vagyongazd!J61+Közfoglalkoztatás!J58+Közút!J58+Környezetvédelem!K60+Egészségügy!J87+Sport!J62+Közművelődés!J61+Támogatás!J58</f>
        <v>0</v>
      </c>
      <c r="K58" s="168">
        <f>Igazgatás!K94+'ASP pályázat'!K58+Községgazd!K68+Vagyongazd!K61+Közfoglalkoztatás!K58+Közút!K58+Környezetvédelem!L60+Egészségügy!K87+Sport!K62+Közművelődés!K61+Támogatás!K58</f>
        <v>343109</v>
      </c>
      <c r="L58" s="77">
        <f>Igazgatás!L94+'ASP pályázat'!L58+Községgazd!O68+Vagyongazd!L61+Közfoglalkoztatás!L58+Közút!L58+Környezetvédelem!P60+Egészségügy!O87+Sport!L62+Közművelődés!N61+Támogatás!S58</f>
        <v>0</v>
      </c>
      <c r="M58" s="13">
        <f>Igazgatás!M94+'ASP pályázat'!M58+Községgazd!P68+Vagyongazd!M61+Közfoglalkoztatás!M58+Közút!M58+Környezetvédelem!Q60+Egészségügy!P87+Sport!M62+Közművelődés!O61+Támogatás!T58</f>
        <v>0</v>
      </c>
      <c r="N58" s="13">
        <f>Igazgatás!N94+'ASP pályázat'!N58+Községgazd!Q68+Vagyongazd!N61+Közfoglalkoztatás!N58+Közút!N58+Környezetvédelem!R60+Egészségügy!Q87+Sport!N62+Közművelődés!P61+Támogatás!U58</f>
        <v>3</v>
      </c>
      <c r="O58" s="13">
        <f>Igazgatás!O94+'ASP pályázat'!O58+Községgazd!R68+Vagyongazd!O61+Közfoglalkoztatás!O58+Közút!O58+Környezetvédelem!S60+Egészségügy!R87+Sport!O62+Közművelődés!Q61+Támogatás!V58</f>
        <v>12600</v>
      </c>
      <c r="P58" s="13">
        <f>Igazgatás!P94+'ASP pályázat'!P58+Községgazd!S68+Vagyongazd!P61+Közfoglalkoztatás!P58+Közút!P58+Környezetvédelem!T60+Egészségügy!S87+Sport!P62+Közművelődés!R61+Támogatás!W58</f>
        <v>5</v>
      </c>
      <c r="Q58" s="82">
        <f>Igazgatás!Q94+'ASP pályázat'!Q58+Községgazd!T68+Vagyongazd!Q61+Közfoglalkoztatás!Q58+Közút!Q58+Környezetvédelem!U60+Egészségügy!T87+Sport!Q62+Közművelődés!S61+Támogatás!X58</f>
        <v>0</v>
      </c>
      <c r="R58" s="540">
        <f>Igazgatás!R94+'ASP pályázat'!R58+Községgazd!U68+Vagyongazd!R61+Közfoglalkoztatás!R58+Közút!R58+Környezetvédelem!V60+Egészségügy!U87+Sport!R62+Közművelődés!T61+Támogatás!Y58</f>
        <v>12608</v>
      </c>
      <c r="S58" s="446">
        <f>Igazgatás!S94+'ASP pályázat'!S58+Községgazd!V68+Vagyongazd!S61+Közfoglalkoztatás!S58+Közút!S58+Környezetvédelem!W60+Egészségügy!V87+Sport!S62+Közművelődés!U61+Támogatás!Z58</f>
        <v>0</v>
      </c>
      <c r="T58" s="13">
        <f>Igazgatás!T94+'ASP pályázat'!T58+Községgazd!W68+Vagyongazd!T61+Közfoglalkoztatás!T58+Közút!T58+Környezetvédelem!X60+Egészségügy!W87+Sport!T62+Közművelődés!V61+Támogatás!AA58</f>
        <v>0</v>
      </c>
      <c r="U58" s="82">
        <f>Igazgatás!U94+'ASP pályázat'!U58+Községgazd!X68+Vagyongazd!U61+Közfoglalkoztatás!U58+Közút!U58+Környezetvédelem!Y60+Egészségügy!X87+Sport!U62+Közművelődés!W61+Támogatás!AB58</f>
        <v>2</v>
      </c>
      <c r="V58" s="488">
        <f>Igazgatás!V94+'ASP pályázat'!V58+Községgazd!Y68+Vagyongazd!V61+Közfoglalkoztatás!V58+Közút!V58+Környezetvédelem!Z60+Egészségügy!Y87+Sport!V62+Közművelődés!X61+Támogatás!AC58</f>
        <v>188009</v>
      </c>
      <c r="W58" s="43">
        <f>Igazgatás!W94+'ASP pályázat'!W58+Községgazd!Z68+Vagyongazd!W61+Közfoglalkoztatás!W58+Közút!W58+Környezetvédelem!AA60+Egészségügy!Z87+Sport!W62+Közművelődés!Y61+Támogatás!AD58</f>
        <v>120000</v>
      </c>
      <c r="X58" s="45">
        <f>Igazgatás!X94+'ASP pályázat'!X58+Községgazd!AA68+Vagyongazd!X61+Közfoglalkoztatás!X58+Közút!X58+Környezetvédelem!AB60+Egészségügy!AA87+Sport!X62+Közművelődés!Z61+Támogatás!AE58</f>
        <v>22490</v>
      </c>
      <c r="Y58" s="188"/>
    </row>
    <row r="59" spans="1:25" ht="15.75" thickBot="1">
      <c r="B59" s="84" t="s">
        <v>207</v>
      </c>
      <c r="C59" s="773" t="s">
        <v>208</v>
      </c>
      <c r="D59" s="774"/>
      <c r="E59" s="774"/>
      <c r="F59" s="402">
        <f>Igazgatás!F95+'ASP pályázat'!F59+Községgazd!F69+Vagyongazd!F62+Közfoglalkoztatás!F59+Közút!F59+Környezetvédelem!F61+Egészségügy!F91+Sport!F63+Közművelődés!F62+Támogatás!F59</f>
        <v>3671000</v>
      </c>
      <c r="G59" s="425">
        <f>Igazgatás!G95+'ASP pályázat'!G59+Községgazd!G69+Vagyongazd!G62+Közfoglalkoztatás!G59+Közút!G59+Környezetvédelem!G61+Egészségügy!G91+Sport!G63+Közművelődés!G62+Támogatás!G59</f>
        <v>3671000</v>
      </c>
      <c r="H59" s="425">
        <f>Igazgatás!H95+'ASP pályázat'!H59+Községgazd!H69+Vagyongazd!H62+Közfoglalkoztatás!H59+Közút!H59+Környezetvédelem!H61+Egészségügy!H91+Sport!H63+Közművelődés!H62+Támogatás!H59</f>
        <v>3861200</v>
      </c>
      <c r="I59" s="621">
        <f>Igazgatás!I95+'ASP pályázat'!I59+Községgazd!I69+Vagyongazd!I62+Közfoglalkoztatás!I59+Közút!I59+Környezetvédelem!J61+Egészségügy!I91+Sport!I63+Közművelődés!I62+Támogatás!I59</f>
        <v>5412450</v>
      </c>
      <c r="J59" s="152">
        <f>Igazgatás!J95+'ASP pályázat'!J59+Községgazd!J69+Vagyongazd!J62+Közfoglalkoztatás!J59+Közút!J59+Környezetvédelem!K61+Egészségügy!J91+Sport!J63+Közművelődés!J62+Támogatás!J59</f>
        <v>0</v>
      </c>
      <c r="K59" s="164">
        <f>Igazgatás!K95+'ASP pályázat'!K59+Községgazd!K69+Vagyongazd!K62+Közfoglalkoztatás!K59+Közút!K59+Környezetvédelem!L61+Egészségügy!K91+Sport!K63+Közművelődés!K62+Támogatás!K59</f>
        <v>5412450</v>
      </c>
      <c r="L59" s="86">
        <f>Igazgatás!L95+'ASP pályázat'!L59+Községgazd!O69+Vagyongazd!L62+Közfoglalkoztatás!L59+Közút!L59+Környezetvédelem!P61+Egészségügy!O91+Sport!L63+Közművelődés!N62+Támogatás!S59</f>
        <v>193750</v>
      </c>
      <c r="M59" s="87">
        <f>Igazgatás!M95+'ASP pályázat'!M59+Községgazd!P69+Vagyongazd!M62+Közfoglalkoztatás!M59+Közút!M59+Környezetvédelem!Q61+Egészségügy!P91+Sport!M63+Közművelődés!O62+Támogatás!T59</f>
        <v>65655</v>
      </c>
      <c r="N59" s="87">
        <f>Igazgatás!N95+'ASP pályázat'!N59+Községgazd!Q69+Vagyongazd!N62+Közfoglalkoztatás!N59+Közút!N59+Környezetvédelem!R61+Egészségügy!Q91+Sport!N63+Közművelődés!P62+Támogatás!U59</f>
        <v>63500</v>
      </c>
      <c r="O59" s="87">
        <f>Igazgatás!O95+'ASP pályázat'!O59+Községgazd!R69+Vagyongazd!O62+Közfoglalkoztatás!O59+Közút!O59+Környezetvédelem!S61+Egészségügy!R91+Sport!O63+Közművelődés!Q62+Támogatás!V59</f>
        <v>78275</v>
      </c>
      <c r="P59" s="87">
        <f>Igazgatás!P95+'ASP pályázat'!P59+Községgazd!S69+Vagyongazd!P62+Közfoglalkoztatás!P59+Közút!P59+Környezetvédelem!T61+Egészségügy!S91+Sport!P63+Közművelődés!R62+Támogatás!W59</f>
        <v>153035</v>
      </c>
      <c r="Q59" s="90">
        <f>Igazgatás!Q95+'ASP pályázat'!Q59+Községgazd!T69+Vagyongazd!Q62+Közfoglalkoztatás!Q59+Közút!Q59+Környezetvédelem!U61+Egészségügy!T91+Sport!Q63+Közművelődés!S62+Támogatás!X59</f>
        <v>79035</v>
      </c>
      <c r="R59" s="536">
        <f>Igazgatás!R95+'ASP pályázat'!R59+Községgazd!U69+Vagyongazd!R62+Közfoglalkoztatás!R59+Közút!R59+Környezetvédelem!V61+Egészségügy!U91+Sport!R63+Közművelődés!T62+Támogatás!Y59</f>
        <v>633250</v>
      </c>
      <c r="S59" s="442">
        <f>Igazgatás!S95+'ASP pályázat'!S59+Községgazd!V69+Vagyongazd!S62+Közfoglalkoztatás!S59+Közút!S59+Környezetvédelem!W61+Egészségügy!V91+Sport!S63+Közművelődés!U62+Támogatás!Z59</f>
        <v>191570</v>
      </c>
      <c r="T59" s="87">
        <f>Igazgatás!T95+'ASP pályázat'!T59+Községgazd!W69+Vagyongazd!T62+Közfoglalkoztatás!T59+Közút!T59+Környezetvédelem!X61+Egészségügy!W91+Sport!T63+Közművelődés!V62+Támogatás!AA59</f>
        <v>393452</v>
      </c>
      <c r="U59" s="90">
        <f>Igazgatás!U95+'ASP pályázat'!U59+Községgazd!X69+Vagyongazd!U62+Közfoglalkoztatás!U59+Közút!U59+Környezetvédelem!Y61+Egészségügy!X91+Sport!U63+Közművelődés!W62+Támogatás!AB59</f>
        <v>552729</v>
      </c>
      <c r="V59" s="486">
        <f>Igazgatás!V95+'ASP pályázat'!V59+Községgazd!Y69+Vagyongazd!V62+Közfoglalkoztatás!V59+Közút!V59+Környezetvédelem!Z61+Egészségügy!Y91+Sport!V63+Közművelődés!X62+Támogatás!AC59</f>
        <v>1563313</v>
      </c>
      <c r="W59" s="89">
        <f>Igazgatás!W95+'ASP pályázat'!W59+Községgazd!Z69+Vagyongazd!W62+Közfoglalkoztatás!W59+Közút!W59+Környezetvédelem!AA61+Egészségügy!Z91+Sport!W63+Közművelődés!Y62+Támogatás!AD59</f>
        <v>1314065</v>
      </c>
      <c r="X59" s="91">
        <f>Igazgatás!X95+'ASP pályázat'!X59+Községgazd!AA69+Vagyongazd!X62+Közfoglalkoztatás!X59+Közút!X59+Környezetvédelem!AB61+Egészségügy!AA91+Sport!X63+Közművelődés!Z62+Támogatás!AE59</f>
        <v>764071</v>
      </c>
      <c r="Y59" s="188"/>
    </row>
    <row r="60" spans="1:25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>
        <f>Igazgatás!F96+'ASP pályázat'!F60+Községgazd!F70+Vagyongazd!F63+Közfoglalkoztatás!F60+Közút!F60+Környezetvédelem!F62+Egészségügy!F92+Sport!F64+Közművelődés!F63+Támogatás!F60</f>
        <v>0</v>
      </c>
      <c r="G60" s="420">
        <f>Igazgatás!G96+'ASP pályázat'!G60+Községgazd!G70+Vagyongazd!G63+Közfoglalkoztatás!G60+Közút!G60+Környezetvédelem!G62+Egészségügy!G92+Sport!G64+Közművelődés!G63+Támogatás!G60</f>
        <v>0</v>
      </c>
      <c r="H60" s="420">
        <f>Igazgatás!H96+'ASP pályázat'!H60+Községgazd!H70+Vagyongazd!H63+Közfoglalkoztatás!H60+Közút!H60+Környezetvédelem!H62+Egészségügy!H92+Sport!H64+Közművelődés!H63+Támogatás!H60</f>
        <v>0</v>
      </c>
      <c r="I60" s="616">
        <f>Igazgatás!I96+'ASP pályázat'!I60+Községgazd!I70+Vagyongazd!I63+Közfoglalkoztatás!I60+Közút!I60+Környezetvédelem!J62+Egészségügy!I92+Sport!I64+Közművelődés!I63+Támogatás!I60</f>
        <v>0</v>
      </c>
      <c r="J60" s="148">
        <f>Igazgatás!J96+'ASP pályázat'!J60+Községgazd!J70+Vagyongazd!J63+Közfoglalkoztatás!J60+Közút!J60+Környezetvédelem!K62+Egészségügy!J92+Sport!J64+Közművelődés!J63+Támogatás!J60</f>
        <v>0</v>
      </c>
      <c r="K60" s="166">
        <f>Igazgatás!K96+'ASP pályázat'!K60+Községgazd!K70+Vagyongazd!K63+Közfoglalkoztatás!K60+Közút!K60+Környezetvédelem!L62+Egészségügy!K92+Sport!K64+Közművelődés!K63+Támogatás!K60</f>
        <v>0</v>
      </c>
      <c r="L60" s="94">
        <f>Igazgatás!L96+'ASP pályázat'!L60+Községgazd!O70+Vagyongazd!L63+Közfoglalkoztatás!L60+Közút!L60+Környezetvédelem!P62+Egészségügy!O92+Sport!L64+Közművelődés!N63+Támogatás!S60</f>
        <v>0</v>
      </c>
      <c r="M60" s="95">
        <f>Igazgatás!M96+'ASP pályázat'!M60+Községgazd!P70+Vagyongazd!M63+Közfoglalkoztatás!M60+Közút!M60+Környezetvédelem!Q62+Egészségügy!P92+Sport!M64+Közművelődés!O63+Támogatás!T60</f>
        <v>0</v>
      </c>
      <c r="N60" s="95">
        <f>Igazgatás!N96+'ASP pályázat'!N60+Községgazd!Q70+Vagyongazd!N63+Közfoglalkoztatás!N60+Közút!N60+Környezetvédelem!R62+Egészségügy!Q92+Sport!N64+Közművelődés!P63+Támogatás!U60</f>
        <v>0</v>
      </c>
      <c r="O60" s="95">
        <f>Igazgatás!O96+'ASP pályázat'!O60+Községgazd!R70+Vagyongazd!O63+Közfoglalkoztatás!O60+Közút!O60+Környezetvédelem!S62+Egészségügy!R92+Sport!O64+Közművelődés!Q63+Támogatás!V60</f>
        <v>0</v>
      </c>
      <c r="P60" s="95">
        <f>Igazgatás!P96+'ASP pályázat'!P60+Községgazd!S70+Vagyongazd!P63+Közfoglalkoztatás!P60+Közút!P60+Környezetvédelem!T62+Egészségügy!S92+Sport!P64+Közművelődés!R63+Támogatás!W60</f>
        <v>0</v>
      </c>
      <c r="Q60" s="98">
        <f>Igazgatás!Q96+'ASP pályázat'!Q60+Községgazd!T70+Vagyongazd!Q63+Közfoglalkoztatás!Q60+Közút!Q60+Környezetvédelem!U62+Egészségügy!T92+Sport!Q64+Közművelődés!S63+Támogatás!X60</f>
        <v>0</v>
      </c>
      <c r="R60" s="539">
        <f>Igazgatás!R96+'ASP pályázat'!R60+Községgazd!U70+Vagyongazd!R63+Közfoglalkoztatás!R60+Közút!R60+Környezetvédelem!V62+Egészségügy!U92+Sport!R64+Közművelődés!T63+Támogatás!Y60</f>
        <v>0</v>
      </c>
      <c r="S60" s="445">
        <f>Igazgatás!S96+'ASP pályázat'!S60+Községgazd!V70+Vagyongazd!S63+Közfoglalkoztatás!S60+Közút!S60+Környezetvédelem!W62+Egészségügy!V92+Sport!S64+Közművelődés!U63+Támogatás!Z60</f>
        <v>0</v>
      </c>
      <c r="T60" s="95">
        <f>Igazgatás!T96+'ASP pályázat'!T60+Községgazd!W70+Vagyongazd!T63+Közfoglalkoztatás!T60+Közút!T60+Környezetvédelem!X62+Egészségügy!W92+Sport!T64+Közművelődés!V63+Támogatás!AA60</f>
        <v>0</v>
      </c>
      <c r="U60" s="98">
        <f>Igazgatás!U96+'ASP pályázat'!U60+Községgazd!X70+Vagyongazd!U63+Közfoglalkoztatás!U60+Közút!U60+Környezetvédelem!Y62+Egészségügy!X92+Sport!U64+Közművelődés!W63+Támogatás!AB60</f>
        <v>0</v>
      </c>
      <c r="V60" s="489">
        <f>Igazgatás!V96+'ASP pályázat'!V60+Községgazd!Y70+Vagyongazd!V63+Közfoglalkoztatás!V60+Közút!V60+Környezetvédelem!Z62+Egészségügy!Y92+Sport!V64+Közművelődés!X63+Támogatás!AC60</f>
        <v>0</v>
      </c>
      <c r="W60" s="97">
        <f>Igazgatás!W96+'ASP pályázat'!W60+Községgazd!Z70+Vagyongazd!W63+Közfoglalkoztatás!W60+Közút!W60+Környezetvédelem!AA62+Egészségügy!Z92+Sport!W64+Közművelődés!Y63+Támogatás!AD60</f>
        <v>0</v>
      </c>
      <c r="X60" s="99">
        <f>Igazgatás!X96+'ASP pályázat'!X60+Községgazd!AA70+Vagyongazd!X63+Közfoglalkoztatás!X60+Közút!X60+Környezetvédelem!AB62+Egészségügy!AA92+Sport!X64+Közművelődés!Z63+Támogatás!AE60</f>
        <v>0</v>
      </c>
      <c r="Y60" s="188"/>
    </row>
    <row r="61" spans="1:25" s="18" customFormat="1" hidden="1">
      <c r="A61" s="127" t="s">
        <v>209</v>
      </c>
      <c r="B61" s="116" t="s">
        <v>651</v>
      </c>
      <c r="C61" s="801" t="s">
        <v>210</v>
      </c>
      <c r="D61" s="802"/>
      <c r="E61" s="802"/>
      <c r="F61" s="397">
        <f>Igazgatás!F97+'ASP pályázat'!F61+Községgazd!F71+Vagyongazd!F64+Közfoglalkoztatás!F61+Közút!F61+Környezetvédelem!F63+Egészségügy!F93+Sport!F65+Közművelődés!F64+Támogatás!F61</f>
        <v>0</v>
      </c>
      <c r="G61" s="420">
        <f>Igazgatás!G97+'ASP pályázat'!G61+Községgazd!G71+Vagyongazd!G64+Közfoglalkoztatás!G61+Közút!G61+Környezetvédelem!G63+Egészségügy!G93+Sport!G65+Közművelődés!G64+Támogatás!G61</f>
        <v>0</v>
      </c>
      <c r="H61" s="420">
        <f>Igazgatás!H97+'ASP pályázat'!H61+Községgazd!H71+Vagyongazd!H64+Közfoglalkoztatás!H61+Közút!H61+Környezetvédelem!H63+Egészségügy!H93+Sport!H65+Közművelődés!H64+Támogatás!H61</f>
        <v>0</v>
      </c>
      <c r="I61" s="616">
        <f>Igazgatás!I97+'ASP pályázat'!I61+Községgazd!I71+Vagyongazd!I64+Közfoglalkoztatás!I61+Közút!I61+Környezetvédelem!J63+Egészségügy!I93+Sport!I65+Közművelődés!I64+Támogatás!I61</f>
        <v>84500</v>
      </c>
      <c r="J61" s="148">
        <f>Igazgatás!J97+'ASP pályázat'!J61+Községgazd!J71+Vagyongazd!J64+Közfoglalkoztatás!J61+Közút!J61+Környezetvédelem!K63+Egészségügy!J93+Sport!J65+Közművelődés!J64+Támogatás!J61</f>
        <v>0</v>
      </c>
      <c r="K61" s="166">
        <f>Igazgatás!K97+'ASP pályázat'!K61+Községgazd!K71+Vagyongazd!K64+Közfoglalkoztatás!K61+Közút!K61+Környezetvédelem!L63+Egészségügy!K93+Sport!K65+Közművelődés!K64+Támogatás!K61</f>
        <v>84500</v>
      </c>
      <c r="L61" s="94">
        <f>Igazgatás!L97+'ASP pályázat'!L61+Községgazd!O71+Vagyongazd!L64+Közfoglalkoztatás!L61+Közút!L61+Környezetvédelem!P63+Egészségügy!O93+Sport!L65+Közművelődés!N64+Támogatás!S61</f>
        <v>0</v>
      </c>
      <c r="M61" s="95">
        <f>Igazgatás!M97+'ASP pályázat'!M61+Községgazd!P71+Vagyongazd!M64+Közfoglalkoztatás!M61+Közút!M61+Környezetvédelem!Q63+Egészségügy!P93+Sport!M65+Közművelődés!O64+Támogatás!T61</f>
        <v>0</v>
      </c>
      <c r="N61" s="95">
        <f>Igazgatás!N97+'ASP pályázat'!N61+Községgazd!Q71+Vagyongazd!N64+Közfoglalkoztatás!N61+Közút!N61+Környezetvédelem!R63+Egészségügy!Q93+Sport!N65+Közművelődés!P64+Támogatás!U61</f>
        <v>0</v>
      </c>
      <c r="O61" s="95">
        <f>Igazgatás!O97+'ASP pályázat'!O61+Községgazd!R71+Vagyongazd!O64+Közfoglalkoztatás!O61+Közút!O61+Környezetvédelem!S63+Egészségügy!R93+Sport!O65+Közművelődés!Q64+Támogatás!V61</f>
        <v>0</v>
      </c>
      <c r="P61" s="95">
        <f>Igazgatás!P97+'ASP pályázat'!P61+Községgazd!S71+Vagyongazd!P64+Közfoglalkoztatás!P61+Közút!P61+Környezetvédelem!T63+Egészségügy!S93+Sport!P65+Közművelődés!R64+Támogatás!W61</f>
        <v>0</v>
      </c>
      <c r="Q61" s="98">
        <f>Igazgatás!Q97+'ASP pályázat'!Q61+Községgazd!T71+Vagyongazd!Q64+Közfoglalkoztatás!Q61+Közút!Q61+Környezetvédelem!U63+Egészségügy!T93+Sport!Q65+Közművelődés!S64+Támogatás!X61</f>
        <v>0</v>
      </c>
      <c r="R61" s="539">
        <f>Igazgatás!R97+'ASP pályázat'!R61+Községgazd!U71+Vagyongazd!R64+Közfoglalkoztatás!R61+Közút!R61+Környezetvédelem!V63+Egészségügy!U93+Sport!R65+Közművelődés!T64+Támogatás!Y61</f>
        <v>0</v>
      </c>
      <c r="S61" s="445">
        <f>Igazgatás!S97+'ASP pályázat'!S61+Községgazd!V71+Vagyongazd!S64+Közfoglalkoztatás!S61+Közút!S61+Környezetvédelem!W63+Egészségügy!V93+Sport!S65+Közművelődés!U64+Támogatás!Z61</f>
        <v>0</v>
      </c>
      <c r="T61" s="95">
        <f>Igazgatás!T97+'ASP pályázat'!T61+Községgazd!W71+Vagyongazd!T64+Közfoglalkoztatás!T61+Közút!T61+Környezetvédelem!X63+Egészségügy!W93+Sport!T65+Közművelődés!V64+Támogatás!AA61</f>
        <v>0</v>
      </c>
      <c r="U61" s="98">
        <f>Igazgatás!U97+'ASP pályázat'!U61+Községgazd!X71+Vagyongazd!U64+Közfoglalkoztatás!U61+Közút!U61+Környezetvédelem!Y63+Egészségügy!X93+Sport!U65+Közművelődés!W64+Támogatás!AB61</f>
        <v>84500</v>
      </c>
      <c r="V61" s="489">
        <f>Igazgatás!V97+'ASP pályázat'!V61+Községgazd!Y71+Vagyongazd!V64+Közfoglalkoztatás!V61+Közút!V61+Környezetvédelem!Z63+Egészségügy!Y93+Sport!V65+Közművelődés!X64+Támogatás!AC61</f>
        <v>0</v>
      </c>
      <c r="W61" s="97">
        <f>Igazgatás!W97+'ASP pályázat'!W61+Községgazd!Z71+Vagyongazd!W64+Közfoglalkoztatás!W61+Közút!W61+Környezetvédelem!AA63+Egészségügy!Z93+Sport!W65+Közművelődés!Y64+Támogatás!AD61</f>
        <v>0</v>
      </c>
      <c r="X61" s="99">
        <f>Igazgatás!X97+'ASP pályázat'!X61+Községgazd!AA71+Vagyongazd!X64+Közfoglalkoztatás!X61+Közút!X61+Környezetvédelem!AB63+Egészségügy!AA93+Sport!X65+Közművelődés!Z64+Támogatás!AE61</f>
        <v>0</v>
      </c>
      <c r="Y61" s="188"/>
    </row>
    <row r="62" spans="1:25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>
        <f>Igazgatás!F98+'ASP pályázat'!F62+Községgazd!F72+Vagyongazd!F65+Közfoglalkoztatás!F62+Közút!F62+Környezetvédelem!F64+Egészségügy!F94+Sport!F66+Közművelődés!F65+Támogatás!F62</f>
        <v>0</v>
      </c>
      <c r="G62" s="422">
        <f>Igazgatás!G98+'ASP pályázat'!G62+Községgazd!G72+Vagyongazd!G65+Közfoglalkoztatás!G62+Közút!G62+Környezetvédelem!G64+Egészségügy!G94+Sport!G66+Közművelődés!G65+Támogatás!G62</f>
        <v>0</v>
      </c>
      <c r="H62" s="422">
        <f>Igazgatás!H98+'ASP pályázat'!H62+Községgazd!H72+Vagyongazd!H65+Közfoglalkoztatás!H62+Közút!H62+Környezetvédelem!H64+Egészségügy!H94+Sport!H66+Közművelődés!H65+Támogatás!H62</f>
        <v>0</v>
      </c>
      <c r="I62" s="618">
        <f>Igazgatás!I98+'ASP pályázat'!I62+Községgazd!I72+Vagyongazd!I65+Közfoglalkoztatás!I62+Közút!I62+Környezetvédelem!J64+Egészségügy!I94+Sport!I66+Közművelődés!I65+Támogatás!I62</f>
        <v>0</v>
      </c>
      <c r="J62" s="150">
        <f>Igazgatás!J98+'ASP pályázat'!J62+Községgazd!J72+Vagyongazd!J65+Közfoglalkoztatás!J62+Közút!J62+Környezetvédelem!K64+Egészségügy!J94+Sport!J66+Közművelődés!J65+Támogatás!J62</f>
        <v>0</v>
      </c>
      <c r="K62" s="166">
        <f>Igazgatás!K98+'ASP pályázat'!K62+Községgazd!K72+Vagyongazd!K65+Közfoglalkoztatás!K62+Közút!K62+Környezetvédelem!L64+Egészségügy!K94+Sport!K66+Közművelődés!K65+Támogatás!K62</f>
        <v>0</v>
      </c>
      <c r="L62" s="94">
        <f>Igazgatás!L98+'ASP pályázat'!L62+Községgazd!O72+Vagyongazd!L65+Közfoglalkoztatás!L62+Közút!L62+Környezetvédelem!P64+Egészségügy!O94+Sport!L66+Közművelődés!N65+Támogatás!S62</f>
        <v>0</v>
      </c>
      <c r="M62" s="95">
        <f>Igazgatás!M98+'ASP pályázat'!M62+Községgazd!P72+Vagyongazd!M65+Közfoglalkoztatás!M62+Közút!M62+Környezetvédelem!Q64+Egészségügy!P94+Sport!M66+Közművelődés!O65+Támogatás!T62</f>
        <v>0</v>
      </c>
      <c r="N62" s="95">
        <f>Igazgatás!N98+'ASP pályázat'!N62+Községgazd!Q72+Vagyongazd!N65+Közfoglalkoztatás!N62+Közút!N62+Környezetvédelem!R64+Egészségügy!Q94+Sport!N66+Közművelődés!P65+Támogatás!U62</f>
        <v>0</v>
      </c>
      <c r="O62" s="95">
        <f>Igazgatás!O98+'ASP pályázat'!O62+Községgazd!R72+Vagyongazd!O65+Közfoglalkoztatás!O62+Közút!O62+Környezetvédelem!S64+Egészségügy!R94+Sport!O66+Közművelődés!Q65+Támogatás!V62</f>
        <v>0</v>
      </c>
      <c r="P62" s="95">
        <f>Igazgatás!P98+'ASP pályázat'!P62+Községgazd!S72+Vagyongazd!P65+Közfoglalkoztatás!P62+Közút!P62+Környezetvédelem!T64+Egészségügy!S94+Sport!P66+Közművelődés!R65+Támogatás!W62</f>
        <v>0</v>
      </c>
      <c r="Q62" s="98">
        <f>Igazgatás!Q98+'ASP pályázat'!Q62+Községgazd!T72+Vagyongazd!Q65+Közfoglalkoztatás!Q62+Közút!Q62+Környezetvédelem!U64+Egészségügy!T94+Sport!Q66+Közművelődés!S65+Támogatás!X62</f>
        <v>0</v>
      </c>
      <c r="R62" s="539">
        <f>Igazgatás!R98+'ASP pályázat'!R62+Községgazd!U72+Vagyongazd!R65+Közfoglalkoztatás!R62+Közút!R62+Környezetvédelem!V64+Egészségügy!U94+Sport!R66+Közművelődés!T65+Támogatás!Y62</f>
        <v>0</v>
      </c>
      <c r="S62" s="445">
        <f>Igazgatás!S98+'ASP pályázat'!S62+Községgazd!V72+Vagyongazd!S65+Közfoglalkoztatás!S62+Közút!S62+Környezetvédelem!W64+Egészségügy!V94+Sport!S66+Közművelődés!U65+Támogatás!Z62</f>
        <v>0</v>
      </c>
      <c r="T62" s="95">
        <f>Igazgatás!T98+'ASP pályázat'!T62+Községgazd!W72+Vagyongazd!T65+Közfoglalkoztatás!T62+Közút!T62+Környezetvédelem!X64+Egészségügy!W94+Sport!T66+Közművelődés!V65+Támogatás!AA62</f>
        <v>0</v>
      </c>
      <c r="U62" s="98">
        <f>Igazgatás!U98+'ASP pályázat'!U62+Községgazd!X72+Vagyongazd!U65+Közfoglalkoztatás!U62+Közút!U62+Környezetvédelem!Y64+Egészségügy!X94+Sport!U66+Közművelődés!W65+Támogatás!AB62</f>
        <v>0</v>
      </c>
      <c r="V62" s="489">
        <f>Igazgatás!V98+'ASP pályázat'!V62+Községgazd!Y72+Vagyongazd!V65+Közfoglalkoztatás!V62+Közút!V62+Környezetvédelem!Z64+Egészségügy!Y94+Sport!V66+Közművelődés!X65+Támogatás!AC62</f>
        <v>0</v>
      </c>
      <c r="W62" s="97">
        <f>Igazgatás!W98+'ASP pályázat'!W62+Községgazd!Z72+Vagyongazd!W65+Közfoglalkoztatás!W62+Közút!W62+Környezetvédelem!AA64+Egészségügy!Z94+Sport!W66+Közművelődés!Y65+Támogatás!AD62</f>
        <v>0</v>
      </c>
      <c r="X62" s="99">
        <f>Igazgatás!X98+'ASP pályázat'!X62+Községgazd!AA72+Vagyongazd!X65+Közfoglalkoztatás!X62+Közút!X62+Környezetvédelem!AB64+Egészségügy!AA94+Sport!X66+Közművelődés!Z65+Támogatás!AE62</f>
        <v>0</v>
      </c>
      <c r="Y62" s="188"/>
    </row>
    <row r="63" spans="1:25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>
        <f>Igazgatás!F99+'ASP pályázat'!F63+Községgazd!F73+Vagyongazd!F66+Közfoglalkoztatás!F63+Közút!F63+Környezetvédelem!F65+Egészségügy!F95+Sport!F67+Közművelődés!F66+Támogatás!F63</f>
        <v>0</v>
      </c>
      <c r="G63" s="422">
        <f>Igazgatás!G99+'ASP pályázat'!G63+Községgazd!G73+Vagyongazd!G66+Közfoglalkoztatás!G63+Közút!G63+Környezetvédelem!G65+Egészségügy!G95+Sport!G67+Közművelődés!G66+Támogatás!G63</f>
        <v>0</v>
      </c>
      <c r="H63" s="422">
        <f>Igazgatás!H99+'ASP pályázat'!H63+Községgazd!H73+Vagyongazd!H66+Közfoglalkoztatás!H63+Közút!H63+Környezetvédelem!H65+Egészségügy!H95+Sport!H67+Közművelődés!H66+Támogatás!H63</f>
        <v>0</v>
      </c>
      <c r="I63" s="618">
        <f>Igazgatás!I99+'ASP pályázat'!I63+Községgazd!I73+Vagyongazd!I66+Közfoglalkoztatás!I63+Közút!I63+Környezetvédelem!J65+Egészségügy!I95+Sport!I67+Közművelődés!I66+Támogatás!I63</f>
        <v>0</v>
      </c>
      <c r="J63" s="150">
        <f>Igazgatás!J99+'ASP pályázat'!J63+Községgazd!J73+Vagyongazd!J66+Közfoglalkoztatás!J63+Közút!J63+Környezetvédelem!K65+Egészségügy!J95+Sport!J67+Közművelődés!J66+Támogatás!J63</f>
        <v>0</v>
      </c>
      <c r="K63" s="166">
        <f>Igazgatás!K99+'ASP pályázat'!K63+Községgazd!K73+Vagyongazd!K66+Közfoglalkoztatás!K63+Közút!K63+Környezetvédelem!L65+Egészségügy!K95+Sport!K67+Közművelődés!K66+Támogatás!K63</f>
        <v>0</v>
      </c>
      <c r="L63" s="94">
        <f>Igazgatás!L99+'ASP pályázat'!L63+Községgazd!O73+Vagyongazd!L66+Közfoglalkoztatás!L63+Közút!L63+Környezetvédelem!P65+Egészségügy!O95+Sport!L67+Közművelődés!N66+Támogatás!S63</f>
        <v>0</v>
      </c>
      <c r="M63" s="95">
        <f>Igazgatás!M99+'ASP pályázat'!M63+Községgazd!P73+Vagyongazd!M66+Közfoglalkoztatás!M63+Közút!M63+Környezetvédelem!Q65+Egészségügy!P95+Sport!M67+Közművelődés!O66+Támogatás!T63</f>
        <v>0</v>
      </c>
      <c r="N63" s="95">
        <f>Igazgatás!N99+'ASP pályázat'!N63+Községgazd!Q73+Vagyongazd!N66+Közfoglalkoztatás!N63+Közút!N63+Környezetvédelem!R65+Egészségügy!Q95+Sport!N67+Közművelődés!P66+Támogatás!U63</f>
        <v>0</v>
      </c>
      <c r="O63" s="95">
        <f>Igazgatás!O99+'ASP pályázat'!O63+Községgazd!R73+Vagyongazd!O66+Közfoglalkoztatás!O63+Közút!O63+Környezetvédelem!S65+Egészségügy!R95+Sport!O67+Közművelődés!Q66+Támogatás!V63</f>
        <v>0</v>
      </c>
      <c r="P63" s="95">
        <f>Igazgatás!P99+'ASP pályázat'!P63+Községgazd!S73+Vagyongazd!P66+Közfoglalkoztatás!P63+Közút!P63+Környezetvédelem!T65+Egészségügy!S95+Sport!P67+Közművelődés!R66+Támogatás!W63</f>
        <v>0</v>
      </c>
      <c r="Q63" s="98">
        <f>Igazgatás!Q99+'ASP pályázat'!Q63+Községgazd!T73+Vagyongazd!Q66+Közfoglalkoztatás!Q63+Közút!Q63+Környezetvédelem!U65+Egészségügy!T95+Sport!Q67+Közművelődés!S66+Támogatás!X63</f>
        <v>0</v>
      </c>
      <c r="R63" s="539">
        <f>Igazgatás!R99+'ASP pályázat'!R63+Községgazd!U73+Vagyongazd!R66+Közfoglalkoztatás!R63+Közút!R63+Környezetvédelem!V65+Egészségügy!U95+Sport!R67+Közművelődés!T66+Támogatás!Y63</f>
        <v>0</v>
      </c>
      <c r="S63" s="445">
        <f>Igazgatás!S99+'ASP pályázat'!S63+Községgazd!V73+Vagyongazd!S66+Közfoglalkoztatás!S63+Közút!S63+Környezetvédelem!W65+Egészségügy!V95+Sport!S67+Közművelődés!U66+Támogatás!Z63</f>
        <v>0</v>
      </c>
      <c r="T63" s="95">
        <f>Igazgatás!T99+'ASP pályázat'!T63+Községgazd!W73+Vagyongazd!T66+Közfoglalkoztatás!T63+Közút!T63+Környezetvédelem!X65+Egészségügy!W95+Sport!T67+Közművelődés!V66+Támogatás!AA63</f>
        <v>0</v>
      </c>
      <c r="U63" s="98">
        <f>Igazgatás!U99+'ASP pályázat'!U63+Községgazd!X73+Vagyongazd!U66+Közfoglalkoztatás!U63+Közút!U63+Környezetvédelem!Y65+Egészségügy!X95+Sport!U67+Közművelődés!W66+Támogatás!AB63</f>
        <v>0</v>
      </c>
      <c r="V63" s="489">
        <f>Igazgatás!V99+'ASP pályázat'!V63+Községgazd!Y73+Vagyongazd!V66+Közfoglalkoztatás!V63+Közút!V63+Környezetvédelem!Z65+Egészségügy!Y95+Sport!V67+Közművelődés!X66+Támogatás!AC63</f>
        <v>0</v>
      </c>
      <c r="W63" s="97">
        <f>Igazgatás!W99+'ASP pályázat'!W63+Községgazd!Z73+Vagyongazd!W66+Közfoglalkoztatás!W63+Közút!W63+Környezetvédelem!AA65+Egészségügy!Z95+Sport!W67+Közművelődés!Y66+Támogatás!AD63</f>
        <v>0</v>
      </c>
      <c r="X63" s="99">
        <f>Igazgatás!X99+'ASP pályázat'!X63+Községgazd!AA73+Vagyongazd!X66+Közfoglalkoztatás!X63+Közút!X63+Környezetvédelem!AB65+Egészségügy!AA95+Sport!X67+Közművelődés!Z66+Támogatás!AE63</f>
        <v>0</v>
      </c>
      <c r="Y63" s="188"/>
    </row>
    <row r="64" spans="1:25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>
        <f>Igazgatás!F100+'ASP pályázat'!F64+Községgazd!F74+Vagyongazd!F67+Közfoglalkoztatás!F64+Közút!F64+Környezetvédelem!F66+Egészségügy!F96+Sport!F68+Közművelődés!F67+Támogatás!F64</f>
        <v>0</v>
      </c>
      <c r="G64" s="422">
        <f>Igazgatás!G100+'ASP pályázat'!G64+Községgazd!G74+Vagyongazd!G67+Közfoglalkoztatás!G64+Közút!G64+Környezetvédelem!G66+Egészségügy!G96+Sport!G68+Közművelődés!G67+Támogatás!G64</f>
        <v>0</v>
      </c>
      <c r="H64" s="422">
        <f>Igazgatás!H100+'ASP pályázat'!H64+Községgazd!H74+Vagyongazd!H67+Közfoglalkoztatás!H64+Közút!H64+Környezetvédelem!H66+Egészségügy!H96+Sport!H68+Közművelődés!H67+Támogatás!H64</f>
        <v>0</v>
      </c>
      <c r="I64" s="618">
        <f>Igazgatás!I100+'ASP pályázat'!I64+Községgazd!I74+Vagyongazd!I67+Közfoglalkoztatás!I64+Közút!I64+Környezetvédelem!J66+Egészségügy!I96+Sport!I68+Közművelődés!I67+Támogatás!I64</f>
        <v>0</v>
      </c>
      <c r="J64" s="150">
        <f>Igazgatás!J100+'ASP pályázat'!J64+Községgazd!J74+Vagyongazd!J67+Közfoglalkoztatás!J64+Közút!J64+Környezetvédelem!K66+Egészségügy!J96+Sport!J68+Közművelődés!J67+Támogatás!J64</f>
        <v>0</v>
      </c>
      <c r="K64" s="166">
        <f>Igazgatás!K100+'ASP pályázat'!K64+Községgazd!K74+Vagyongazd!K67+Közfoglalkoztatás!K64+Közút!K64+Környezetvédelem!L66+Egészségügy!K96+Sport!K68+Közművelődés!K67+Támogatás!K64</f>
        <v>0</v>
      </c>
      <c r="L64" s="94">
        <f>Igazgatás!L100+'ASP pályázat'!L64+Községgazd!O74+Vagyongazd!L67+Közfoglalkoztatás!L64+Közút!L64+Környezetvédelem!P66+Egészségügy!O96+Sport!L68+Közművelődés!N67+Támogatás!S64</f>
        <v>0</v>
      </c>
      <c r="M64" s="95">
        <f>Igazgatás!M100+'ASP pályázat'!M64+Községgazd!P74+Vagyongazd!M67+Közfoglalkoztatás!M64+Közút!M64+Környezetvédelem!Q66+Egészségügy!P96+Sport!M68+Közművelődés!O67+Támogatás!T64</f>
        <v>0</v>
      </c>
      <c r="N64" s="95">
        <f>Igazgatás!N100+'ASP pályázat'!N64+Községgazd!Q74+Vagyongazd!N67+Közfoglalkoztatás!N64+Közút!N64+Környezetvédelem!R66+Egészségügy!Q96+Sport!N68+Közművelődés!P67+Támogatás!U64</f>
        <v>0</v>
      </c>
      <c r="O64" s="95">
        <f>Igazgatás!O100+'ASP pályázat'!O64+Községgazd!R74+Vagyongazd!O67+Közfoglalkoztatás!O64+Közút!O64+Környezetvédelem!S66+Egészségügy!R96+Sport!O68+Közművelődés!Q67+Támogatás!V64</f>
        <v>0</v>
      </c>
      <c r="P64" s="95">
        <f>Igazgatás!P100+'ASP pályázat'!P64+Községgazd!S74+Vagyongazd!P67+Közfoglalkoztatás!P64+Közút!P64+Környezetvédelem!T66+Egészségügy!S96+Sport!P68+Közművelődés!R67+Támogatás!W64</f>
        <v>0</v>
      </c>
      <c r="Q64" s="98">
        <f>Igazgatás!Q100+'ASP pályázat'!Q64+Községgazd!T74+Vagyongazd!Q67+Közfoglalkoztatás!Q64+Közút!Q64+Környezetvédelem!U66+Egészségügy!T96+Sport!Q68+Közművelődés!S67+Támogatás!X64</f>
        <v>0</v>
      </c>
      <c r="R64" s="539">
        <f>Igazgatás!R100+'ASP pályázat'!R64+Községgazd!U74+Vagyongazd!R67+Közfoglalkoztatás!R64+Közút!R64+Környezetvédelem!V66+Egészségügy!U96+Sport!R68+Közművelődés!T67+Támogatás!Y64</f>
        <v>0</v>
      </c>
      <c r="S64" s="445">
        <f>Igazgatás!S100+'ASP pályázat'!S64+Községgazd!V74+Vagyongazd!S67+Közfoglalkoztatás!S64+Közút!S64+Környezetvédelem!W66+Egészségügy!V96+Sport!S68+Közművelődés!U67+Támogatás!Z64</f>
        <v>0</v>
      </c>
      <c r="T64" s="95">
        <f>Igazgatás!T100+'ASP pályázat'!T64+Községgazd!W74+Vagyongazd!T67+Közfoglalkoztatás!T64+Közút!T64+Környezetvédelem!X66+Egészségügy!W96+Sport!T68+Közművelődés!V67+Támogatás!AA64</f>
        <v>0</v>
      </c>
      <c r="U64" s="98">
        <f>Igazgatás!U100+'ASP pályázat'!U64+Községgazd!X74+Vagyongazd!U67+Közfoglalkoztatás!U64+Közút!U64+Környezetvédelem!Y66+Egészségügy!X96+Sport!U68+Közművelődés!W67+Támogatás!AB64</f>
        <v>0</v>
      </c>
      <c r="V64" s="489">
        <f>Igazgatás!V100+'ASP pályázat'!V64+Községgazd!Y74+Vagyongazd!V67+Közfoglalkoztatás!V64+Közút!V64+Környezetvédelem!Z66+Egészségügy!Y96+Sport!V68+Közművelődés!X67+Támogatás!AC64</f>
        <v>0</v>
      </c>
      <c r="W64" s="97">
        <f>Igazgatás!W100+'ASP pályázat'!W64+Községgazd!Z74+Vagyongazd!W67+Közfoglalkoztatás!W64+Közút!W64+Környezetvédelem!AA66+Egészségügy!Z96+Sport!W68+Közművelődés!Y67+Támogatás!AD64</f>
        <v>0</v>
      </c>
      <c r="X64" s="99">
        <f>Igazgatás!X100+'ASP pályázat'!X64+Községgazd!AA74+Vagyongazd!X67+Közfoglalkoztatás!X64+Közút!X64+Környezetvédelem!AB66+Egészségügy!AA96+Sport!X68+Közművelődés!Z67+Támogatás!AE64</f>
        <v>0</v>
      </c>
      <c r="Y64" s="188"/>
    </row>
    <row r="65" spans="1:25" s="18" customFormat="1" hidden="1">
      <c r="A65" s="127" t="s">
        <v>214</v>
      </c>
      <c r="B65" s="116" t="s">
        <v>655</v>
      </c>
      <c r="C65" s="769" t="s">
        <v>215</v>
      </c>
      <c r="D65" s="770"/>
      <c r="E65" s="770"/>
      <c r="F65" s="399">
        <f>Igazgatás!F101+'ASP pályázat'!F65+Községgazd!F75+Vagyongazd!F68+Közfoglalkoztatás!F65+Közút!F65+Környezetvédelem!F67+Egészségügy!F97+Sport!F69+Közművelődés!F68+Támogatás!F65</f>
        <v>1200000</v>
      </c>
      <c r="G65" s="422">
        <f>Igazgatás!G101+'ASP pályázat'!G65+Községgazd!G75+Vagyongazd!G68+Közfoglalkoztatás!G65+Közút!G65+Környezetvédelem!G67+Egészségügy!G97+Sport!G69+Közművelődés!G68+Támogatás!G65</f>
        <v>0</v>
      </c>
      <c r="H65" s="422">
        <f>Igazgatás!H101+'ASP pályázat'!H65+Községgazd!H75+Vagyongazd!H68+Közfoglalkoztatás!H65+Közút!H65+Környezetvédelem!H67+Egészségügy!H97+Sport!H69+Közművelődés!H68+Támogatás!H65</f>
        <v>0</v>
      </c>
      <c r="I65" s="618">
        <f>Igazgatás!I101+'ASP pályázat'!I65+Községgazd!I75+Vagyongazd!I68+Közfoglalkoztatás!I65+Közút!I65+Környezetvédelem!J67+Egészségügy!I97+Sport!I69+Közművelődés!I68+Támogatás!I65</f>
        <v>0</v>
      </c>
      <c r="J65" s="150">
        <f>Igazgatás!J101+'ASP pályázat'!J65+Községgazd!J75+Vagyongazd!J68+Közfoglalkoztatás!J65+Közút!J65+Környezetvédelem!K67+Egészségügy!J97+Sport!J69+Közművelődés!J68+Támogatás!J65</f>
        <v>0</v>
      </c>
      <c r="K65" s="166">
        <f>Igazgatás!K101+'ASP pályázat'!K65+Községgazd!K75+Vagyongazd!K68+Közfoglalkoztatás!K65+Közút!K65+Környezetvédelem!L67+Egészségügy!K97+Sport!K69+Közművelődés!K68+Támogatás!K65</f>
        <v>0</v>
      </c>
      <c r="L65" s="94">
        <f>Igazgatás!L101+'ASP pályázat'!L65+Községgazd!O75+Vagyongazd!L68+Közfoglalkoztatás!L65+Közút!L65+Környezetvédelem!P67+Egészségügy!O97+Sport!L69+Közművelődés!N68+Támogatás!S65</f>
        <v>0</v>
      </c>
      <c r="M65" s="95">
        <f>Igazgatás!M101+'ASP pályázat'!M65+Községgazd!P75+Vagyongazd!M68+Közfoglalkoztatás!M65+Közút!M65+Környezetvédelem!Q67+Egészségügy!P97+Sport!M69+Közművelődés!O68+Támogatás!T65</f>
        <v>0</v>
      </c>
      <c r="N65" s="95">
        <f>Igazgatás!N101+'ASP pályázat'!N65+Községgazd!Q75+Vagyongazd!N68+Közfoglalkoztatás!N65+Közút!N65+Környezetvédelem!R67+Egészségügy!Q97+Sport!N69+Közművelődés!P68+Támogatás!U65</f>
        <v>0</v>
      </c>
      <c r="O65" s="95">
        <f>Igazgatás!O101+'ASP pályázat'!O65+Községgazd!R75+Vagyongazd!O68+Közfoglalkoztatás!O65+Közút!O65+Környezetvédelem!S67+Egészségügy!R97+Sport!O69+Közművelődés!Q68+Támogatás!V65</f>
        <v>0</v>
      </c>
      <c r="P65" s="95">
        <f>Igazgatás!P101+'ASP pályázat'!P65+Községgazd!S75+Vagyongazd!P68+Közfoglalkoztatás!P65+Közút!P65+Környezetvédelem!T67+Egészségügy!S97+Sport!P69+Közművelődés!R68+Támogatás!W65</f>
        <v>0</v>
      </c>
      <c r="Q65" s="98">
        <f>Igazgatás!Q101+'ASP pályázat'!Q65+Községgazd!T75+Vagyongazd!Q68+Közfoglalkoztatás!Q65+Közút!Q65+Környezetvédelem!U67+Egészségügy!T97+Sport!Q69+Közművelődés!S68+Támogatás!X65</f>
        <v>0</v>
      </c>
      <c r="R65" s="539">
        <f>Igazgatás!R101+'ASP pályázat'!R65+Községgazd!U75+Vagyongazd!R68+Közfoglalkoztatás!R65+Közút!R65+Környezetvédelem!V67+Egészségügy!U97+Sport!R69+Közművelődés!T68+Támogatás!Y65</f>
        <v>0</v>
      </c>
      <c r="S65" s="445">
        <f>Igazgatás!S101+'ASP pályázat'!S65+Községgazd!V75+Vagyongazd!S68+Közfoglalkoztatás!S65+Közút!S65+Környezetvédelem!W67+Egészségügy!V97+Sport!S69+Közművelődés!U68+Támogatás!Z65</f>
        <v>0</v>
      </c>
      <c r="T65" s="95">
        <f>Igazgatás!T101+'ASP pályázat'!T65+Községgazd!W75+Vagyongazd!T68+Közfoglalkoztatás!T65+Közút!T65+Környezetvédelem!X67+Egészségügy!W97+Sport!T69+Közművelődés!V68+Támogatás!AA65</f>
        <v>0</v>
      </c>
      <c r="U65" s="98">
        <f>Igazgatás!U101+'ASP pályázat'!U65+Községgazd!X75+Vagyongazd!U68+Közfoglalkoztatás!U65+Közút!U65+Környezetvédelem!Y67+Egészségügy!X97+Sport!U69+Közművelődés!W68+Támogatás!AB65</f>
        <v>0</v>
      </c>
      <c r="V65" s="489">
        <f>Igazgatás!V101+'ASP pályázat'!V65+Községgazd!Y75+Vagyongazd!V68+Közfoglalkoztatás!V65+Közút!V65+Környezetvédelem!Z67+Egészségügy!Y97+Sport!V69+Közművelődés!X68+Támogatás!AC65</f>
        <v>0</v>
      </c>
      <c r="W65" s="97">
        <f>Igazgatás!W101+'ASP pályázat'!W65+Községgazd!Z75+Vagyongazd!W68+Közfoglalkoztatás!W65+Közút!W65+Környezetvédelem!AA67+Egészségügy!Z97+Sport!W69+Közművelődés!Y68+Támogatás!AD65</f>
        <v>0</v>
      </c>
      <c r="X65" s="99">
        <f>Igazgatás!X101+'ASP pályázat'!X65+Községgazd!AA75+Vagyongazd!X68+Közfoglalkoztatás!X65+Közút!X65+Környezetvédelem!AB67+Egészségügy!AA97+Sport!X69+Közművelődés!Z68+Támogatás!AE65</f>
        <v>0</v>
      </c>
      <c r="Y65" s="188"/>
    </row>
    <row r="66" spans="1:25" s="18" customFormat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Igazgatás!F102+'ASP pályázat'!F66+Községgazd!F76+Vagyongazd!F69+Közfoglalkoztatás!F66+Közút!F66+Környezetvédelem!F68+Egészségügy!F98+Sport!F70+Közművelődés!F69+Támogatás!F66</f>
        <v>335000</v>
      </c>
      <c r="G66" s="422">
        <f>Igazgatás!G102+'ASP pályázat'!G66+Községgazd!G76+Vagyongazd!G69+Közfoglalkoztatás!G66+Közút!G66+Környezetvédelem!G68+Egészségügy!G98+Sport!G70+Közművelődés!G69+Támogatás!G66</f>
        <v>335000</v>
      </c>
      <c r="H66" s="422">
        <f>Igazgatás!H102+'ASP pályázat'!H66+Községgazd!H76+Vagyongazd!H69+Közfoglalkoztatás!H66+Közút!H66+Környezetvédelem!H68+Egészségügy!H98+Sport!H70+Közművelődés!H69+Támogatás!H66</f>
        <v>317500</v>
      </c>
      <c r="I66" s="618">
        <f>Igazgatás!I102+'ASP pályázat'!I66+Községgazd!I76+Vagyongazd!I69+Közfoglalkoztatás!I66+Közút!I66+Környezetvédelem!J68+Egészségügy!I98+Sport!I70+Közművelődés!I69+Támogatás!I66</f>
        <v>317500</v>
      </c>
      <c r="J66" s="150">
        <f>Igazgatás!J102+'ASP pályázat'!J66+Községgazd!J76+Vagyongazd!J69+Közfoglalkoztatás!J66+Közút!J66+Környezetvédelem!K68+Egészségügy!J98+Sport!J70+Közművelődés!J69+Támogatás!J66</f>
        <v>0</v>
      </c>
      <c r="K66" s="166">
        <f>Igazgatás!K102+'ASP pályázat'!K66+Községgazd!K76+Vagyongazd!K69+Közfoglalkoztatás!K66+Közút!K66+Környezetvédelem!L68+Egészségügy!K98+Sport!K70+Közművelődés!K69+Támogatás!K66</f>
        <v>317500</v>
      </c>
      <c r="L66" s="94">
        <f>Igazgatás!L102+'ASP pályázat'!L66+Községgazd!O76+Vagyongazd!L69+Közfoglalkoztatás!L66+Közút!L66+Környezetvédelem!P68+Egészségügy!O98+Sport!L70+Közművelődés!N69+Támogatás!S66</f>
        <v>167500</v>
      </c>
      <c r="M66" s="95">
        <f>Igazgatás!M102+'ASP pályázat'!M66+Községgazd!P76+Vagyongazd!M69+Közfoglalkoztatás!M66+Közút!M66+Környezetvédelem!Q68+Egészségügy!P98+Sport!M70+Közművelődés!O69+Támogatás!T66</f>
        <v>0</v>
      </c>
      <c r="N66" s="95">
        <f>Igazgatás!N102+'ASP pályázat'!N66+Községgazd!Q76+Vagyongazd!N69+Közfoglalkoztatás!N66+Közút!N66+Környezetvédelem!R68+Egészségügy!Q98+Sport!N70+Közművelődés!P69+Támogatás!U66</f>
        <v>0</v>
      </c>
      <c r="O66" s="95">
        <f>Igazgatás!O102+'ASP pályázat'!O66+Községgazd!R76+Vagyongazd!O69+Közfoglalkoztatás!O66+Közút!O66+Környezetvédelem!S68+Egészségügy!R98+Sport!O70+Közművelődés!Q69+Támogatás!V66</f>
        <v>0</v>
      </c>
      <c r="P66" s="95">
        <f>Igazgatás!P102+'ASP pályázat'!P66+Községgazd!S76+Vagyongazd!P69+Közfoglalkoztatás!P66+Közút!P66+Környezetvédelem!T68+Egészségügy!S98+Sport!P70+Közművelődés!R69+Támogatás!W66</f>
        <v>0</v>
      </c>
      <c r="Q66" s="98">
        <f>Igazgatás!Q102+'ASP pályázat'!Q66+Községgazd!T76+Vagyongazd!Q69+Közfoglalkoztatás!Q66+Közút!Q66+Környezetvédelem!U68+Egészségügy!T98+Sport!Q70+Közművelődés!S69+Támogatás!X66</f>
        <v>0</v>
      </c>
      <c r="R66" s="539">
        <f>Igazgatás!R102+'ASP pályázat'!R66+Községgazd!U76+Vagyongazd!R69+Közfoglalkoztatás!R66+Közút!R66+Környezetvédelem!V68+Egészségügy!U98+Sport!R70+Közművelődés!T69+Támogatás!Y66</f>
        <v>167500</v>
      </c>
      <c r="S66" s="445">
        <f>Igazgatás!S102+'ASP pályázat'!S66+Községgazd!V76+Vagyongazd!S69+Közfoglalkoztatás!S66+Közút!S66+Környezetvédelem!W68+Egészségügy!V98+Sport!S70+Közművelődés!U69+Támogatás!Z66</f>
        <v>-17500</v>
      </c>
      <c r="T66" s="95">
        <f>Igazgatás!T102+'ASP pályázat'!T66+Községgazd!W76+Vagyongazd!T69+Közfoglalkoztatás!T66+Közút!T66+Környezetvédelem!X68+Egészségügy!W98+Sport!T70+Közművelődés!V69+Támogatás!AA66</f>
        <v>167500</v>
      </c>
      <c r="U66" s="98">
        <f>Igazgatás!U102+'ASP pályázat'!U66+Községgazd!X76+Vagyongazd!U69+Közfoglalkoztatás!U66+Közút!U66+Környezetvédelem!Y68+Egészségügy!X98+Sport!U70+Közművelődés!W69+Támogatás!AB66</f>
        <v>0</v>
      </c>
      <c r="V66" s="489">
        <f>Igazgatás!V102+'ASP pályázat'!V66+Községgazd!Y76+Vagyongazd!V69+Közfoglalkoztatás!V66+Közút!V66+Környezetvédelem!Z68+Egészségügy!Y98+Sport!V70+Közművelődés!X69+Támogatás!AC66</f>
        <v>0</v>
      </c>
      <c r="W66" s="97">
        <f>Igazgatás!W102+'ASP pályázat'!W66+Községgazd!Z76+Vagyongazd!W69+Közfoglalkoztatás!W66+Közút!W66+Környezetvédelem!AA68+Egészségügy!Z98+Sport!W70+Közművelődés!Y69+Támogatás!AD66</f>
        <v>0</v>
      </c>
      <c r="X66" s="99">
        <f>Igazgatás!X102+'ASP pályázat'!X66+Községgazd!AA76+Vagyongazd!X69+Közfoglalkoztatás!X66+Közút!X66+Környezetvédelem!AB68+Egészségügy!AA98+Sport!X70+Közművelődés!Z69+Támogatás!AE66</f>
        <v>0</v>
      </c>
      <c r="Y66" s="188"/>
    </row>
    <row r="67" spans="1:25" hidden="1">
      <c r="B67" s="55"/>
      <c r="C67" s="2"/>
      <c r="D67" s="764" t="s">
        <v>343</v>
      </c>
      <c r="E67" s="764"/>
      <c r="F67" s="406">
        <f>Igazgatás!F103+'ASP pályázat'!F67+Községgazd!F77+Vagyongazd!F70+Közfoglalkoztatás!F67+Közút!F67+Környezetvédelem!F69+Egészségügy!F99+Sport!F71+Közművelődés!F70+Támogatás!F67</f>
        <v>0</v>
      </c>
      <c r="G67" s="429">
        <f>Igazgatás!G103+'ASP pályázat'!G67+Községgazd!G77+Vagyongazd!G70+Közfoglalkoztatás!G67+Közút!G67+Környezetvédelem!G69+Egészségügy!G99+Sport!G71+Közművelődés!G70+Támogatás!G67</f>
        <v>0</v>
      </c>
      <c r="H67" s="429">
        <f>Igazgatás!H103+'ASP pályázat'!H67+Községgazd!H77+Vagyongazd!H70+Közfoglalkoztatás!H67+Közút!H67+Környezetvédelem!H69+Egészségügy!H99+Sport!H71+Közművelődés!H70+Támogatás!H67</f>
        <v>0</v>
      </c>
      <c r="I67" s="625">
        <f>Igazgatás!I103+'ASP pályázat'!I67+Községgazd!I77+Vagyongazd!I70+Közfoglalkoztatás!I67+Közút!I67+Környezetvédelem!J69+Egészségügy!I99+Sport!I71+Közművelődés!I70+Támogatás!I67</f>
        <v>0</v>
      </c>
      <c r="J67" s="149">
        <f>Igazgatás!J103+'ASP pályázat'!J67+Községgazd!J77+Vagyongazd!J70+Közfoglalkoztatás!J67+Közút!J67+Környezetvédelem!K69+Egészségügy!J99+Sport!J71+Közművelődés!J70+Támogatás!J67</f>
        <v>0</v>
      </c>
      <c r="K67" s="167">
        <f>Igazgatás!K103+'ASP pályázat'!K67+Községgazd!K77+Vagyongazd!K70+Közfoglalkoztatás!K67+Közút!K67+Környezetvédelem!L69+Egészségügy!K99+Sport!K71+Közművelődés!K70+Támogatás!K67</f>
        <v>0</v>
      </c>
      <c r="L67" s="75">
        <f>Igazgatás!L103+'ASP pályázat'!L67+Községgazd!O77+Vagyongazd!L70+Közfoglalkoztatás!L67+Közút!L67+Környezetvédelem!P69+Egészségügy!O99+Sport!L71+Közművelődés!N70+Támogatás!S67</f>
        <v>0</v>
      </c>
      <c r="M67" s="1">
        <f>Igazgatás!M103+'ASP pályázat'!M67+Községgazd!P77+Vagyongazd!M70+Közfoglalkoztatás!M67+Közút!M67+Környezetvédelem!Q69+Egészségügy!P99+Sport!M71+Közművelődés!O70+Támogatás!T67</f>
        <v>0</v>
      </c>
      <c r="N67" s="1">
        <f>Igazgatás!N103+'ASP pályázat'!N67+Községgazd!Q77+Vagyongazd!N70+Közfoglalkoztatás!N67+Közút!N67+Környezetvédelem!R69+Egészségügy!Q99+Sport!N71+Közművelődés!P70+Támogatás!U67</f>
        <v>0</v>
      </c>
      <c r="O67" s="1">
        <f>Igazgatás!O103+'ASP pályázat'!O67+Községgazd!R77+Vagyongazd!O70+Közfoglalkoztatás!O67+Közút!O67+Környezetvédelem!S69+Egészségügy!R99+Sport!O71+Közművelődés!Q70+Támogatás!V67</f>
        <v>0</v>
      </c>
      <c r="P67" s="1">
        <f>Igazgatás!P103+'ASP pályázat'!P67+Községgazd!S77+Vagyongazd!P70+Közfoglalkoztatás!P67+Közút!P67+Környezetvédelem!T69+Egészségügy!S99+Sport!P71+Közművelődés!R70+Támogatás!W67</f>
        <v>0</v>
      </c>
      <c r="Q67" s="81">
        <f>Igazgatás!Q103+'ASP pályázat'!Q67+Községgazd!T77+Vagyongazd!Q70+Közfoglalkoztatás!Q67+Közút!Q67+Környezetvédelem!U69+Egészségügy!T99+Sport!Q71+Közművelődés!S70+Támogatás!X67</f>
        <v>0</v>
      </c>
      <c r="R67" s="541">
        <f>Igazgatás!R103+'ASP pályázat'!R67+Községgazd!U77+Vagyongazd!R70+Közfoglalkoztatás!R67+Közút!R67+Környezetvédelem!V69+Egészségügy!U99+Sport!R71+Közművelődés!T70+Támogatás!Y67</f>
        <v>0</v>
      </c>
      <c r="S67" s="447">
        <f>Igazgatás!S103+'ASP pályázat'!S67+Községgazd!V77+Vagyongazd!S70+Közfoglalkoztatás!S67+Közút!S67+Környezetvédelem!W69+Egészségügy!V99+Sport!S71+Közművelődés!U70+Támogatás!Z67</f>
        <v>0</v>
      </c>
      <c r="T67" s="1">
        <f>Igazgatás!T103+'ASP pályázat'!T67+Községgazd!W77+Vagyongazd!T70+Közfoglalkoztatás!T67+Közút!T67+Környezetvédelem!X69+Egészségügy!W99+Sport!T71+Közművelődés!V70+Támogatás!AA67</f>
        <v>0</v>
      </c>
      <c r="U67" s="81">
        <f>Igazgatás!U103+'ASP pályázat'!U67+Községgazd!X77+Vagyongazd!U70+Közfoglalkoztatás!U67+Közút!U67+Környezetvédelem!Y69+Egészségügy!X99+Sport!U71+Közművelődés!W70+Támogatás!AB67</f>
        <v>0</v>
      </c>
      <c r="V67" s="490">
        <f>Igazgatás!V103+'ASP pályázat'!V67+Községgazd!Y77+Vagyongazd!V70+Közfoglalkoztatás!V67+Közút!V67+Környezetvédelem!Z69+Egészségügy!Y99+Sport!V71+Közművelődés!X70+Támogatás!AC67</f>
        <v>0</v>
      </c>
      <c r="W67" s="42">
        <f>Igazgatás!W103+'ASP pályázat'!W67+Községgazd!Z77+Vagyongazd!W70+Közfoglalkoztatás!W67+Közút!W67+Környezetvédelem!AA69+Egészségügy!Z99+Sport!W71+Közművelődés!Y70+Támogatás!AD67</f>
        <v>0</v>
      </c>
      <c r="X67" s="44">
        <f>Igazgatás!X103+'ASP pályázat'!X67+Községgazd!AA77+Vagyongazd!X70+Közfoglalkoztatás!X67+Közút!X67+Környezetvédelem!AB69+Egészségügy!AA99+Sport!X71+Közművelődés!Z70+Támogatás!AE67</f>
        <v>0</v>
      </c>
      <c r="Y67" s="188"/>
    </row>
    <row r="68" spans="1:25">
      <c r="B68" s="55"/>
      <c r="C68" s="2"/>
      <c r="D68" s="764" t="s">
        <v>344</v>
      </c>
      <c r="E68" s="764"/>
      <c r="F68" s="406">
        <f>Igazgatás!F104+'ASP pályázat'!F68+Községgazd!F78+Vagyongazd!F71+Közfoglalkoztatás!F68+Közút!F68+Környezetvédelem!F70+Egészségügy!F100+Sport!F72+Közművelődés!F71+Támogatás!F68</f>
        <v>335000</v>
      </c>
      <c r="G68" s="429">
        <f>Igazgatás!G104+'ASP pályázat'!G68+Községgazd!G78+Vagyongazd!G71+Közfoglalkoztatás!G68+Közút!G68+Környezetvédelem!G70+Egészségügy!G100+Sport!G72+Közművelődés!G71+Támogatás!G68</f>
        <v>335000</v>
      </c>
      <c r="H68" s="429">
        <f>Igazgatás!H104+'ASP pályázat'!H68+Községgazd!H78+Vagyongazd!H71+Közfoglalkoztatás!H68+Közút!H68+Környezetvédelem!H70+Egészségügy!H100+Sport!H72+Közművelődés!H71+Támogatás!H68</f>
        <v>317500</v>
      </c>
      <c r="I68" s="625">
        <f>Igazgatás!I104+'ASP pályázat'!I68+Községgazd!I78+Vagyongazd!I71+Közfoglalkoztatás!I68+Közút!I68+Környezetvédelem!J70+Egészségügy!I100+Sport!I72+Közművelődés!I71+Támogatás!I68</f>
        <v>317500</v>
      </c>
      <c r="J68" s="149">
        <f>Igazgatás!J104+'ASP pályázat'!J68+Községgazd!J78+Vagyongazd!J71+Közfoglalkoztatás!J68+Közút!J68+Környezetvédelem!K70+Egészségügy!J100+Sport!J72+Közművelődés!J71+Támogatás!J68</f>
        <v>0</v>
      </c>
      <c r="K68" s="167">
        <f>Igazgatás!K104+'ASP pályázat'!K68+Községgazd!K78+Vagyongazd!K71+Közfoglalkoztatás!K68+Közút!K68+Környezetvédelem!L70+Egészségügy!K100+Sport!K72+Közművelődés!K71+Támogatás!K68</f>
        <v>317500</v>
      </c>
      <c r="L68" s="75">
        <f>Igazgatás!L104+'ASP pályázat'!L68+Községgazd!O78+Vagyongazd!L71+Közfoglalkoztatás!L68+Közút!L68+Környezetvédelem!P70+Egészségügy!O100+Sport!L72+Közművelődés!N71+Támogatás!S68</f>
        <v>167500</v>
      </c>
      <c r="M68" s="1">
        <f>Igazgatás!M104+'ASP pályázat'!M68+Községgazd!P78+Vagyongazd!M71+Közfoglalkoztatás!M68+Közút!M68+Környezetvédelem!Q70+Egészségügy!P100+Sport!M72+Közművelődés!O71+Támogatás!T68</f>
        <v>0</v>
      </c>
      <c r="N68" s="1">
        <f>Igazgatás!N104+'ASP pályázat'!N68+Községgazd!Q78+Vagyongazd!N71+Közfoglalkoztatás!N68+Közút!N68+Környezetvédelem!R70+Egészségügy!Q100+Sport!N72+Közművelődés!P71+Támogatás!U68</f>
        <v>0</v>
      </c>
      <c r="O68" s="1">
        <f>Igazgatás!O104+'ASP pályázat'!O68+Községgazd!R78+Vagyongazd!O71+Közfoglalkoztatás!O68+Közút!O68+Környezetvédelem!S70+Egészségügy!R100+Sport!O72+Közművelődés!Q71+Támogatás!V68</f>
        <v>0</v>
      </c>
      <c r="P68" s="1">
        <f>Igazgatás!P104+'ASP pályázat'!P68+Községgazd!S78+Vagyongazd!P71+Közfoglalkoztatás!P68+Közút!P68+Környezetvédelem!T70+Egészségügy!S100+Sport!P72+Közművelődés!R71+Támogatás!W68</f>
        <v>0</v>
      </c>
      <c r="Q68" s="81">
        <f>Igazgatás!Q104+'ASP pályázat'!Q68+Községgazd!T78+Vagyongazd!Q71+Közfoglalkoztatás!Q68+Közút!Q68+Környezetvédelem!U70+Egészségügy!T100+Sport!Q72+Közművelődés!S71+Támogatás!X68</f>
        <v>0</v>
      </c>
      <c r="R68" s="541">
        <f>Igazgatás!R104+'ASP pályázat'!R68+Községgazd!U78+Vagyongazd!R71+Közfoglalkoztatás!R68+Közút!R68+Környezetvédelem!V70+Egészségügy!U100+Sport!R72+Közművelődés!T71+Támogatás!Y68</f>
        <v>167500</v>
      </c>
      <c r="S68" s="447">
        <f>Igazgatás!S104+'ASP pályázat'!S68+Községgazd!V78+Vagyongazd!S71+Közfoglalkoztatás!S68+Közút!S68+Környezetvédelem!W70+Egészségügy!V100+Sport!S72+Közművelődés!U71+Támogatás!Z68</f>
        <v>-17500</v>
      </c>
      <c r="T68" s="1">
        <f>Igazgatás!T104+'ASP pályázat'!T68+Községgazd!W78+Vagyongazd!T71+Közfoglalkoztatás!T68+Közút!T68+Környezetvédelem!X70+Egészségügy!W100+Sport!T72+Közművelődés!V71+Támogatás!AA68</f>
        <v>167500</v>
      </c>
      <c r="U68" s="81">
        <f>Igazgatás!U104+'ASP pályázat'!U68+Községgazd!X78+Vagyongazd!U71+Közfoglalkoztatás!U68+Közút!U68+Környezetvédelem!Y70+Egészségügy!X100+Sport!U72+Közművelődés!W71+Támogatás!AB68</f>
        <v>0</v>
      </c>
      <c r="V68" s="490">
        <f>Igazgatás!V104+'ASP pályázat'!V68+Községgazd!Y78+Vagyongazd!V71+Közfoglalkoztatás!V68+Közút!V68+Környezetvédelem!Z70+Egészségügy!Y100+Sport!V72+Közművelődés!X71+Támogatás!AC68</f>
        <v>0</v>
      </c>
      <c r="W68" s="42">
        <f>Igazgatás!W104+'ASP pályázat'!W68+Községgazd!Z78+Vagyongazd!W71+Közfoglalkoztatás!W68+Közút!W68+Környezetvédelem!AA70+Egészségügy!Z100+Sport!W72+Közművelődés!Y71+Támogatás!AD68</f>
        <v>0</v>
      </c>
      <c r="X68" s="44">
        <f>Igazgatás!X104+'ASP pályázat'!X68+Községgazd!AA78+Vagyongazd!X71+Közfoglalkoztatás!X68+Közút!X68+Környezetvédelem!AB70+Egészségügy!AA100+Sport!X72+Közművelődés!Z71+Támogatás!AE68</f>
        <v>0</v>
      </c>
      <c r="Y68" s="188"/>
    </row>
    <row r="69" spans="1:25" hidden="1">
      <c r="B69" s="55"/>
      <c r="C69" s="2"/>
      <c r="D69" s="764" t="s">
        <v>345</v>
      </c>
      <c r="E69" s="764"/>
      <c r="F69" s="406">
        <f>Igazgatás!F105+'ASP pályázat'!F69+Községgazd!F79+Vagyongazd!F72+Közfoglalkoztatás!F69+Közút!F69+Környezetvédelem!F71+Egészségügy!F101+Sport!F73+Közművelődés!F72+Támogatás!F69</f>
        <v>0</v>
      </c>
      <c r="G69" s="429">
        <f>Igazgatás!G105+'ASP pályázat'!G69+Községgazd!G79+Vagyongazd!G72+Közfoglalkoztatás!G69+Közút!G69+Környezetvédelem!G71+Egészségügy!G101+Sport!G73+Közművelődés!G72+Támogatás!G69</f>
        <v>0</v>
      </c>
      <c r="H69" s="429">
        <f>Igazgatás!H105+'ASP pályázat'!H69+Községgazd!H79+Vagyongazd!H72+Közfoglalkoztatás!H69+Közút!H69+Környezetvédelem!H71+Egészségügy!H101+Sport!H73+Közművelődés!H72+Támogatás!H69</f>
        <v>0</v>
      </c>
      <c r="I69" s="625">
        <f>Igazgatás!I105+'ASP pályázat'!I69+Községgazd!I79+Vagyongazd!I72+Közfoglalkoztatás!I69+Közút!I69+Környezetvédelem!J71+Egészségügy!I101+Sport!I73+Közművelődés!I72+Támogatás!I69</f>
        <v>0</v>
      </c>
      <c r="J69" s="149">
        <f>Igazgatás!J105+'ASP pályázat'!J69+Községgazd!J79+Vagyongazd!J72+Közfoglalkoztatás!J69+Közút!J69+Környezetvédelem!K71+Egészségügy!J101+Sport!J73+Közművelődés!J72+Támogatás!J69</f>
        <v>0</v>
      </c>
      <c r="K69" s="167">
        <f>Igazgatás!K105+'ASP pályázat'!K69+Községgazd!K79+Vagyongazd!K72+Közfoglalkoztatás!K69+Közút!K69+Környezetvédelem!L71+Egészségügy!K101+Sport!K73+Közművelődés!K72+Támogatás!K69</f>
        <v>0</v>
      </c>
      <c r="L69" s="75">
        <f>Igazgatás!L105+'ASP pályázat'!L69+Községgazd!O79+Vagyongazd!L72+Közfoglalkoztatás!L69+Közút!L69+Környezetvédelem!P71+Egészségügy!O101+Sport!L73+Közművelődés!N72+Támogatás!S69</f>
        <v>0</v>
      </c>
      <c r="M69" s="1">
        <f>Igazgatás!M105+'ASP pályázat'!M69+Községgazd!P79+Vagyongazd!M72+Közfoglalkoztatás!M69+Közút!M69+Környezetvédelem!Q71+Egészségügy!P101+Sport!M73+Közművelődés!O72+Támogatás!T69</f>
        <v>0</v>
      </c>
      <c r="N69" s="1">
        <f>Igazgatás!N105+'ASP pályázat'!N69+Községgazd!Q79+Vagyongazd!N72+Közfoglalkoztatás!N69+Közút!N69+Környezetvédelem!R71+Egészségügy!Q101+Sport!N73+Közművelődés!P72+Támogatás!U69</f>
        <v>0</v>
      </c>
      <c r="O69" s="1">
        <f>Igazgatás!O105+'ASP pályázat'!O69+Községgazd!R79+Vagyongazd!O72+Közfoglalkoztatás!O69+Közút!O69+Környezetvédelem!S71+Egészségügy!R101+Sport!O73+Közművelődés!Q72+Támogatás!V69</f>
        <v>0</v>
      </c>
      <c r="P69" s="1">
        <f>Igazgatás!P105+'ASP pályázat'!P69+Községgazd!S79+Vagyongazd!P72+Közfoglalkoztatás!P69+Közút!P69+Környezetvédelem!T71+Egészségügy!S101+Sport!P73+Közművelődés!R72+Támogatás!W69</f>
        <v>0</v>
      </c>
      <c r="Q69" s="81">
        <f>Igazgatás!Q105+'ASP pályázat'!Q69+Községgazd!T79+Vagyongazd!Q72+Közfoglalkoztatás!Q69+Közút!Q69+Környezetvédelem!U71+Egészségügy!T101+Sport!Q73+Közművelődés!S72+Támogatás!X69</f>
        <v>0</v>
      </c>
      <c r="R69" s="541">
        <f>Igazgatás!R105+'ASP pályázat'!R69+Községgazd!U79+Vagyongazd!R72+Közfoglalkoztatás!R69+Közút!R69+Környezetvédelem!V71+Egészségügy!U101+Sport!R73+Közművelődés!T72+Támogatás!Y69</f>
        <v>0</v>
      </c>
      <c r="S69" s="447">
        <f>Igazgatás!S105+'ASP pályázat'!S69+Községgazd!V79+Vagyongazd!S72+Közfoglalkoztatás!S69+Közút!S69+Környezetvédelem!W71+Egészségügy!V101+Sport!S73+Közművelődés!U72+Támogatás!Z69</f>
        <v>0</v>
      </c>
      <c r="T69" s="1">
        <f>Igazgatás!T105+'ASP pályázat'!T69+Községgazd!W79+Vagyongazd!T72+Közfoglalkoztatás!T69+Közút!T69+Környezetvédelem!X71+Egészségügy!W101+Sport!T73+Közművelődés!V72+Támogatás!AA69</f>
        <v>0</v>
      </c>
      <c r="U69" s="81">
        <f>Igazgatás!U105+'ASP pályázat'!U69+Községgazd!X79+Vagyongazd!U72+Közfoglalkoztatás!U69+Közút!U69+Környezetvédelem!Y71+Egészségügy!X101+Sport!U73+Közművelődés!W72+Támogatás!AB69</f>
        <v>0</v>
      </c>
      <c r="V69" s="490">
        <f>Igazgatás!V105+'ASP pályázat'!V69+Községgazd!Y79+Vagyongazd!V72+Közfoglalkoztatás!V69+Közút!V69+Környezetvédelem!Z71+Egészségügy!Y101+Sport!V73+Közművelődés!X72+Támogatás!AC69</f>
        <v>0</v>
      </c>
      <c r="W69" s="42">
        <f>Igazgatás!W105+'ASP pályázat'!W69+Községgazd!Z79+Vagyongazd!W72+Közfoglalkoztatás!W69+Közút!W69+Környezetvédelem!AA71+Egészségügy!Z101+Sport!W73+Közművelődés!Y72+Támogatás!AD69</f>
        <v>0</v>
      </c>
      <c r="X69" s="44">
        <f>Igazgatás!X105+'ASP pályázat'!X69+Községgazd!AA79+Vagyongazd!X72+Közfoglalkoztatás!X69+Közút!X69+Környezetvédelem!AB71+Egészségügy!AA101+Sport!X73+Közművelődés!Z72+Támogatás!AE69</f>
        <v>0</v>
      </c>
      <c r="Y69" s="188"/>
    </row>
    <row r="70" spans="1:25" s="18" customFormat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Igazgatás!F106+'ASP pályázat'!F70+Községgazd!F80+Vagyongazd!F73+Közfoglalkoztatás!F70+Közút!F70+Környezetvédelem!F72+Egészségügy!F102+Sport!F74+Közművelődés!F73+Támogatás!F70</f>
        <v>2136000</v>
      </c>
      <c r="G70" s="422">
        <f>Igazgatás!G106+'ASP pályázat'!G70+Községgazd!G80+Vagyongazd!G73+Közfoglalkoztatás!G70+Közút!G70+Környezetvédelem!G72+Egészségügy!G102+Sport!G74+Közművelődés!G73+Támogatás!G70</f>
        <v>3336000</v>
      </c>
      <c r="H70" s="422">
        <f>Igazgatás!H106+'ASP pályázat'!H70+Községgazd!H80+Vagyongazd!H73+Közfoglalkoztatás!H70+Közút!H70+Környezetvédelem!H72+Egészségügy!H102+Sport!H74+Közművelődés!H73+Támogatás!H70</f>
        <v>3543700</v>
      </c>
      <c r="I70" s="618">
        <f>Igazgatás!I106+'ASP pályázat'!I70+Községgazd!I80+Vagyongazd!I73+Közfoglalkoztatás!I70+Közút!I70+Környezetvédelem!J72+Egészségügy!I102+Sport!I74+Közművelődés!I73+Támogatás!I70</f>
        <v>5010450</v>
      </c>
      <c r="J70" s="150">
        <f>Igazgatás!J106+'ASP pályázat'!J70+Községgazd!J80+Vagyongazd!J73+Közfoglalkoztatás!J70+Közút!J70+Környezetvédelem!K72+Egészségügy!J102+Sport!J74+Közművelődés!J73+Támogatás!J70</f>
        <v>0</v>
      </c>
      <c r="K70" s="166">
        <f>Igazgatás!K106+'ASP pályázat'!K70+Községgazd!K80+Vagyongazd!K73+Közfoglalkoztatás!K70+Közút!K70+Környezetvédelem!L72+Egészségügy!K102+Sport!K74+Közművelődés!K73+Támogatás!K70</f>
        <v>5010450</v>
      </c>
      <c r="L70" s="94">
        <f>Igazgatás!L106+'ASP pályázat'!L70+Községgazd!O80+Vagyongazd!L73+Közfoglalkoztatás!L70+Közút!L70+Környezetvédelem!P72+Egészségügy!O102+Sport!L74+Közművelődés!N73+Támogatás!S70</f>
        <v>26250</v>
      </c>
      <c r="M70" s="95">
        <f>Igazgatás!M106+'ASP pályázat'!M70+Községgazd!P80+Vagyongazd!M73+Közfoglalkoztatás!M70+Közút!M70+Környezetvédelem!Q72+Egészségügy!P102+Sport!M74+Közművelődés!O73+Támogatás!T70</f>
        <v>65655</v>
      </c>
      <c r="N70" s="95">
        <f>Igazgatás!N106+'ASP pályázat'!N70+Községgazd!Q80+Vagyongazd!N73+Közfoglalkoztatás!N70+Közút!N70+Környezetvédelem!R72+Egészségügy!Q102+Sport!N74+Közművelődés!P73+Támogatás!U70</f>
        <v>63500</v>
      </c>
      <c r="O70" s="95">
        <f>Igazgatás!O106+'ASP pályázat'!O70+Községgazd!R80+Vagyongazd!O73+Közfoglalkoztatás!O70+Közút!O70+Környezetvédelem!S72+Egészségügy!R102+Sport!O74+Közművelődés!Q73+Támogatás!V70</f>
        <v>78275</v>
      </c>
      <c r="P70" s="95">
        <f>Igazgatás!P106+'ASP pályázat'!P70+Községgazd!S80+Vagyongazd!P73+Közfoglalkoztatás!P70+Közút!P70+Környezetvédelem!T72+Egészségügy!S102+Sport!P74+Közművelődés!R73+Támogatás!W70</f>
        <v>153035</v>
      </c>
      <c r="Q70" s="98">
        <f>Igazgatás!Q106+'ASP pályázat'!Q70+Községgazd!T80+Vagyongazd!Q73+Közfoglalkoztatás!Q70+Közút!Q70+Környezetvédelem!U72+Egészségügy!T102+Sport!Q74+Közművelődés!S73+Támogatás!X70</f>
        <v>79035</v>
      </c>
      <c r="R70" s="539">
        <f>Igazgatás!R106+'ASP pályázat'!R70+Községgazd!U80+Vagyongazd!R73+Közfoglalkoztatás!R70+Közút!R70+Környezetvédelem!V72+Egészségügy!U102+Sport!R74+Közművelődés!T73+Támogatás!Y70</f>
        <v>465750</v>
      </c>
      <c r="S70" s="445">
        <f>Igazgatás!S106+'ASP pályázat'!S70+Községgazd!V80+Vagyongazd!S73+Közfoglalkoztatás!S70+Közút!S70+Környezetvédelem!W72+Egészségügy!V102+Sport!S74+Közművelődés!U73+Támogatás!Z70</f>
        <v>209070</v>
      </c>
      <c r="T70" s="95">
        <f>Igazgatás!T106+'ASP pályázat'!T70+Községgazd!W80+Vagyongazd!T73+Közfoglalkoztatás!T70+Közút!T70+Környezetvédelem!X72+Egészségügy!W102+Sport!T74+Közművelődés!V73+Támogatás!AA70</f>
        <v>225952</v>
      </c>
      <c r="U70" s="98">
        <f>Igazgatás!U106+'ASP pályázat'!U70+Községgazd!X80+Vagyongazd!U73+Közfoglalkoztatás!U70+Közút!U70+Környezetvédelem!Y72+Egészségügy!X102+Sport!U74+Közművelődés!W73+Támogatás!AB70</f>
        <v>468229</v>
      </c>
      <c r="V70" s="489">
        <f>Igazgatás!V106+'ASP pályázat'!V70+Községgazd!Y80+Vagyongazd!V73+Közfoglalkoztatás!V70+Közút!V70+Környezetvédelem!Z72+Egészségügy!Y102+Sport!V74+Közművelődés!X73+Támogatás!AC70</f>
        <v>1563313</v>
      </c>
      <c r="W70" s="97">
        <f>Igazgatás!W106+'ASP pályázat'!W70+Községgazd!Z80+Vagyongazd!W73+Közfoglalkoztatás!W70+Közút!W70+Környezetvédelem!AA72+Egészségügy!Z102+Sport!W74+Közművelődés!Y73+Támogatás!AD70</f>
        <v>1314065</v>
      </c>
      <c r="X70" s="99">
        <f>Igazgatás!X106+'ASP pályázat'!X70+Községgazd!AA80+Vagyongazd!X73+Közfoglalkoztatás!X70+Közút!X70+Környezetvédelem!AB72+Egészségügy!AA102+Sport!X74+Közművelődés!Z73+Támogatás!AE70</f>
        <v>764071</v>
      </c>
      <c r="Y70" s="188"/>
    </row>
    <row r="71" spans="1:25" hidden="1">
      <c r="B71" s="55"/>
      <c r="C71" s="2"/>
      <c r="D71" s="764" t="s">
        <v>835</v>
      </c>
      <c r="E71" s="764"/>
      <c r="F71" s="406">
        <f>Igazgatás!F107+'ASP pályázat'!F71+Községgazd!F81+Vagyongazd!F74+Közfoglalkoztatás!F71+Közút!F71+Környezetvédelem!F73+Egészségügy!F103+Sport!F75+Közművelődés!F74+Támogatás!F71</f>
        <v>960000</v>
      </c>
      <c r="G71" s="429">
        <f>Igazgatás!G107+'ASP pályázat'!G71+Községgazd!G81+Vagyongazd!G74+Közfoglalkoztatás!G71+Közút!G71+Környezetvédelem!G73+Egészségügy!G103+Sport!G75+Közművelődés!G74+Támogatás!G71</f>
        <v>0</v>
      </c>
      <c r="H71" s="429">
        <f>Igazgatás!H107+'ASP pályázat'!H71+Községgazd!H81+Vagyongazd!H74+Közfoglalkoztatás!H71+Közút!H71+Környezetvédelem!H73+Egészségügy!H103+Sport!H75+Közművelődés!H74+Támogatás!H71</f>
        <v>0</v>
      </c>
      <c r="I71" s="625">
        <f>Igazgatás!I107+'ASP pályázat'!I71+Községgazd!I81+Vagyongazd!I74+Közfoglalkoztatás!I71+Közút!I71+Környezetvédelem!J73+Egészségügy!I103+Sport!I75+Közművelődés!I74+Támogatás!I71</f>
        <v>0</v>
      </c>
      <c r="J71" s="149">
        <f>Igazgatás!J107+'ASP pályázat'!J71+Községgazd!J81+Vagyongazd!J74+Közfoglalkoztatás!J71+Közút!J71+Környezetvédelem!K73+Egészségügy!J103+Sport!J75+Közművelődés!J74+Támogatás!J71</f>
        <v>0</v>
      </c>
      <c r="K71" s="167">
        <f>Igazgatás!K107+'ASP pályázat'!K71+Községgazd!K81+Vagyongazd!K74+Közfoglalkoztatás!K71+Közút!K71+Környezetvédelem!L73+Egészségügy!K103+Sport!K75+Közművelődés!K74+Támogatás!K71</f>
        <v>0</v>
      </c>
      <c r="L71" s="75">
        <f>Igazgatás!L107+'ASP pályázat'!L71+Községgazd!O81+Vagyongazd!L74+Közfoglalkoztatás!L71+Közút!L71+Környezetvédelem!P73+Egészségügy!O103+Sport!L75+Közművelődés!N74+Támogatás!S71</f>
        <v>0</v>
      </c>
      <c r="M71" s="1">
        <f>Igazgatás!M107+'ASP pályázat'!M71+Községgazd!P81+Vagyongazd!M74+Közfoglalkoztatás!M71+Közút!M71+Környezetvédelem!Q73+Egészségügy!P103+Sport!M75+Közművelődés!O74+Támogatás!T71</f>
        <v>0</v>
      </c>
      <c r="N71" s="1">
        <f>Igazgatás!N107+'ASP pályázat'!N71+Községgazd!Q81+Vagyongazd!N74+Közfoglalkoztatás!N71+Közút!N71+Környezetvédelem!R73+Egészségügy!Q103+Sport!N75+Közművelődés!P74+Támogatás!U71</f>
        <v>0</v>
      </c>
      <c r="O71" s="1">
        <f>Igazgatás!O107+'ASP pályázat'!O71+Községgazd!R81+Vagyongazd!O74+Közfoglalkoztatás!O71+Közút!O71+Környezetvédelem!S73+Egészségügy!R103+Sport!O75+Közművelődés!Q74+Támogatás!V71</f>
        <v>0</v>
      </c>
      <c r="P71" s="1">
        <f>Igazgatás!P107+'ASP pályázat'!P71+Községgazd!S81+Vagyongazd!P74+Közfoglalkoztatás!P71+Közút!P71+Környezetvédelem!T73+Egészségügy!S103+Sport!P75+Közművelődés!R74+Támogatás!W71</f>
        <v>0</v>
      </c>
      <c r="Q71" s="81">
        <f>Igazgatás!Q107+'ASP pályázat'!Q71+Községgazd!T81+Vagyongazd!Q74+Közfoglalkoztatás!Q71+Közút!Q71+Környezetvédelem!U73+Egészségügy!T103+Sport!Q75+Közművelődés!S74+Támogatás!X71</f>
        <v>0</v>
      </c>
      <c r="R71" s="541">
        <f>Igazgatás!R107+'ASP pályázat'!R71+Községgazd!U81+Vagyongazd!R74+Közfoglalkoztatás!R71+Közút!R71+Környezetvédelem!V73+Egészségügy!U103+Sport!R75+Közművelődés!T74+Támogatás!Y71</f>
        <v>0</v>
      </c>
      <c r="S71" s="447">
        <f>Igazgatás!S107+'ASP pályázat'!S71+Községgazd!V81+Vagyongazd!S74+Közfoglalkoztatás!S71+Közút!S71+Környezetvédelem!W73+Egészségügy!V103+Sport!S75+Közművelődés!U74+Támogatás!Z71</f>
        <v>0</v>
      </c>
      <c r="T71" s="1">
        <f>Igazgatás!T107+'ASP pályázat'!T71+Községgazd!W81+Vagyongazd!T74+Közfoglalkoztatás!T71+Közút!T71+Környezetvédelem!X73+Egészségügy!W103+Sport!T75+Közművelődés!V74+Támogatás!AA71</f>
        <v>0</v>
      </c>
      <c r="U71" s="81">
        <f>Igazgatás!U107+'ASP pályázat'!U71+Községgazd!X81+Vagyongazd!U74+Közfoglalkoztatás!U71+Közút!U71+Környezetvédelem!Y73+Egészségügy!X103+Sport!U75+Közművelődés!W74+Támogatás!AB71</f>
        <v>0</v>
      </c>
      <c r="V71" s="490">
        <f>Igazgatás!V107+'ASP pályázat'!V71+Községgazd!Y81+Vagyongazd!V74+Közfoglalkoztatás!V71+Közút!V71+Környezetvédelem!Z73+Egészségügy!Y103+Sport!V75+Közművelődés!X74+Támogatás!AC71</f>
        <v>0</v>
      </c>
      <c r="W71" s="42">
        <f>Igazgatás!W107+'ASP pályázat'!W71+Községgazd!Z81+Vagyongazd!W74+Közfoglalkoztatás!W71+Közút!W71+Környezetvédelem!AA73+Egészségügy!Z103+Sport!W75+Közművelődés!Y74+Támogatás!AD71</f>
        <v>0</v>
      </c>
      <c r="X71" s="44">
        <f>Igazgatás!X107+'ASP pályázat'!X71+Községgazd!AA81+Vagyongazd!X74+Közfoglalkoztatás!X71+Közút!X71+Környezetvédelem!AB73+Egészségügy!AA103+Sport!X75+Közművelődés!Z74+Támogatás!AE71</f>
        <v>0</v>
      </c>
      <c r="Y71" s="188"/>
    </row>
    <row r="72" spans="1:25">
      <c r="B72" s="55"/>
      <c r="C72" s="2"/>
      <c r="D72" s="764" t="s">
        <v>346</v>
      </c>
      <c r="E72" s="764"/>
      <c r="F72" s="406">
        <f>Igazgatás!F108+'ASP pályázat'!F72+Községgazd!F82+Vagyongazd!F75+Közfoglalkoztatás!F72+Közút!F72+Környezetvédelem!F74+Egészségügy!F104+Sport!F76+Közművelődés!F75+Támogatás!F72</f>
        <v>300000</v>
      </c>
      <c r="G72" s="429">
        <f>Igazgatás!G108+'ASP pályázat'!G72+Községgazd!G82+Vagyongazd!G75+Közfoglalkoztatás!G72+Közút!G72+Környezetvédelem!G74+Egészségügy!G104+Sport!G76+Közművelődés!G75+Támogatás!G72</f>
        <v>300000</v>
      </c>
      <c r="H72" s="429">
        <f>Igazgatás!H108+'ASP pályázat'!H72+Községgazd!H82+Vagyongazd!H75+Közfoglalkoztatás!H72+Közút!H72+Környezetvédelem!H74+Egészségügy!H104+Sport!H76+Közművelődés!H75+Támogatás!H72</f>
        <v>300000</v>
      </c>
      <c r="I72" s="625">
        <f>Igazgatás!I108+'ASP pályázat'!I72+Községgazd!I82+Vagyongazd!I75+Közfoglalkoztatás!I72+Közút!I72+Környezetvédelem!J74+Egészségügy!I104+Sport!I76+Közművelődés!I75+Támogatás!I72</f>
        <v>300000</v>
      </c>
      <c r="J72" s="149">
        <f>Igazgatás!J108+'ASP pályázat'!J72+Községgazd!J82+Vagyongazd!J75+Közfoglalkoztatás!J72+Közút!J72+Környezetvédelem!K74+Egészségügy!J104+Sport!J76+Közművelődés!J75+Támogatás!J72</f>
        <v>0</v>
      </c>
      <c r="K72" s="167">
        <f>Igazgatás!K108+'ASP pályázat'!K72+Községgazd!K82+Vagyongazd!K75+Közfoglalkoztatás!K72+Közút!K72+Környezetvédelem!L74+Egészségügy!K104+Sport!K76+Közművelődés!K75+Támogatás!K72</f>
        <v>300000</v>
      </c>
      <c r="L72" s="75">
        <f>Igazgatás!L108+'ASP pályázat'!L72+Községgazd!O82+Vagyongazd!L75+Közfoglalkoztatás!L72+Közút!L72+Környezetvédelem!P74+Egészségügy!O104+Sport!L76+Közművelődés!N75+Támogatás!S72</f>
        <v>0</v>
      </c>
      <c r="M72" s="1">
        <f>Igazgatás!M108+'ASP pályázat'!M72+Községgazd!P82+Vagyongazd!M75+Közfoglalkoztatás!M72+Közút!M72+Környezetvédelem!Q74+Egészségügy!P104+Sport!M76+Közművelődés!O75+Támogatás!T72</f>
        <v>0</v>
      </c>
      <c r="N72" s="1">
        <f>Igazgatás!N108+'ASP pályázat'!N72+Községgazd!Q82+Vagyongazd!N75+Közfoglalkoztatás!N72+Közút!N72+Környezetvédelem!R74+Egészségügy!Q104+Sport!N76+Közművelődés!P75+Támogatás!U72</f>
        <v>0</v>
      </c>
      <c r="O72" s="1">
        <f>Igazgatás!O108+'ASP pályázat'!O72+Községgazd!R82+Vagyongazd!O75+Közfoglalkoztatás!O72+Közút!O72+Környezetvédelem!S74+Egészségügy!R104+Sport!O76+Közművelődés!Q75+Támogatás!V72</f>
        <v>0</v>
      </c>
      <c r="P72" s="1">
        <f>Igazgatás!P108+'ASP pályázat'!P72+Községgazd!S82+Vagyongazd!P75+Közfoglalkoztatás!P72+Közút!P72+Környezetvédelem!T74+Egészségügy!S104+Sport!P76+Közművelődés!R75+Támogatás!W72</f>
        <v>0</v>
      </c>
      <c r="Q72" s="81">
        <f>Igazgatás!Q108+'ASP pályázat'!Q72+Községgazd!T82+Vagyongazd!Q75+Közfoglalkoztatás!Q72+Közút!Q72+Környezetvédelem!U74+Egészségügy!T104+Sport!Q76+Közművelődés!S75+Támogatás!X72</f>
        <v>0</v>
      </c>
      <c r="R72" s="541">
        <f>Igazgatás!R108+'ASP pályázat'!R72+Községgazd!U82+Vagyongazd!R75+Közfoglalkoztatás!R72+Közút!R72+Környezetvédelem!V74+Egészségügy!U104+Sport!R76+Közművelődés!T75+Támogatás!Y72</f>
        <v>0</v>
      </c>
      <c r="S72" s="447">
        <f>Igazgatás!S108+'ASP pályázat'!S72+Községgazd!V82+Vagyongazd!S75+Közfoglalkoztatás!S72+Közút!S72+Környezetvédelem!W74+Egészségügy!V104+Sport!S76+Közművelődés!U75+Támogatás!Z72</f>
        <v>40000</v>
      </c>
      <c r="T72" s="1">
        <f>Igazgatás!T108+'ASP pályázat'!T72+Községgazd!W82+Vagyongazd!T75+Közfoglalkoztatás!T72+Közút!T72+Környezetvédelem!X74+Egészségügy!W104+Sport!T76+Közművelődés!V75+Támogatás!AA72</f>
        <v>60752</v>
      </c>
      <c r="U72" s="81">
        <f>Igazgatás!U108+'ASP pályázat'!U72+Községgazd!X82+Vagyongazd!U75+Közfoglalkoztatás!U72+Közút!U72+Környezetvédelem!Y74+Egészségügy!X104+Sport!U76+Közművelődés!W75+Támogatás!AB72</f>
        <v>0</v>
      </c>
      <c r="V72" s="490">
        <f>Igazgatás!V108+'ASP pályázat'!V72+Községgazd!Y82+Vagyongazd!V75+Közfoglalkoztatás!V72+Közút!V72+Környezetvédelem!Z74+Egészségügy!Y104+Sport!V76+Közművelődés!X75+Támogatás!AC72</f>
        <v>49248</v>
      </c>
      <c r="W72" s="42">
        <f>Igazgatás!W108+'ASP pályázat'!W72+Községgazd!Z82+Vagyongazd!W75+Közfoglalkoztatás!W72+Közút!W72+Környezetvédelem!AA74+Egészségügy!Z104+Sport!W76+Közművelődés!Y75+Támogatás!AD72</f>
        <v>150000</v>
      </c>
      <c r="X72" s="44">
        <f>Igazgatás!X108+'ASP pályázat'!X72+Községgazd!AA82+Vagyongazd!X75+Közfoglalkoztatás!X72+Közút!X72+Környezetvédelem!AB74+Egészségügy!AA104+Sport!X76+Közművelődés!Z75+Támogatás!AE72</f>
        <v>0</v>
      </c>
      <c r="Y72" s="188"/>
    </row>
    <row r="73" spans="1:25">
      <c r="B73" s="55"/>
      <c r="C73" s="2"/>
      <c r="D73" s="764" t="s">
        <v>836</v>
      </c>
      <c r="E73" s="764"/>
      <c r="F73" s="406">
        <f>Igazgatás!F109+'ASP pályázat'!F73+Községgazd!F83+Vagyongazd!F76+Közfoglalkoztatás!F73+Közút!F73+Környezetvédelem!F75+Egészségügy!F105+Sport!F77+Közművelődés!F76+Támogatás!F73</f>
        <v>600000</v>
      </c>
      <c r="G73" s="429">
        <f>Igazgatás!G109+'ASP pályázat'!G73+Községgazd!G83+Vagyongazd!G76+Közfoglalkoztatás!G73+Közút!G73+Környezetvédelem!G75+Egészségügy!G105+Sport!G77+Közművelődés!G76+Támogatás!G73</f>
        <v>2760000</v>
      </c>
      <c r="H73" s="429">
        <f>Igazgatás!H109+'ASP pályázat'!H73+Községgazd!H83+Vagyongazd!H76+Közfoglalkoztatás!H73+Közút!H73+Környezetvédelem!H75+Egészségügy!H105+Sport!H77+Közművelődés!H76+Támogatás!H73</f>
        <v>2915000</v>
      </c>
      <c r="I73" s="625">
        <f>Igazgatás!I109+'ASP pályázat'!I73+Községgazd!I83+Vagyongazd!I76+Közfoglalkoztatás!I73+Közút!I73+Környezetvédelem!J75+Egészségügy!I105+Sport!I77+Közművelődés!I76+Támogatás!I73</f>
        <v>4415000</v>
      </c>
      <c r="J73" s="149">
        <f>Igazgatás!J109+'ASP pályázat'!J73+Községgazd!J83+Vagyongazd!J76+Közfoglalkoztatás!J73+Közút!J73+Környezetvédelem!K75+Egészségügy!J105+Sport!J77+Közművelődés!J76+Támogatás!J73</f>
        <v>0</v>
      </c>
      <c r="K73" s="167">
        <f>Igazgatás!K109+'ASP pályázat'!K73+Községgazd!K83+Vagyongazd!K76+Közfoglalkoztatás!K73+Közút!K73+Környezetvédelem!L75+Egészségügy!K105+Sport!K77+Közművelődés!K76+Támogatás!K73</f>
        <v>4415000</v>
      </c>
      <c r="L73" s="75">
        <f>Igazgatás!L109+'ASP pályázat'!L73+Községgazd!O83+Vagyongazd!L76+Közfoglalkoztatás!L73+Közút!L73+Környezetvédelem!P75+Egészségügy!O105+Sport!L77+Közművelődés!N76+Támogatás!S73</f>
        <v>7500</v>
      </c>
      <c r="M73" s="1">
        <f>Igazgatás!M109+'ASP pályázat'!M73+Községgazd!P83+Vagyongazd!M76+Közfoglalkoztatás!M73+Közút!M73+Környezetvédelem!Q75+Egészségügy!P105+Sport!M77+Közművelődés!O76+Támogatás!T73</f>
        <v>39405</v>
      </c>
      <c r="N73" s="1">
        <f>Igazgatás!N109+'ASP pályázat'!N73+Községgazd!Q83+Vagyongazd!N76+Közfoglalkoztatás!N73+Közút!N73+Környezetvédelem!R75+Egészségügy!Q105+Sport!N77+Közművelődés!P76+Támogatás!U73</f>
        <v>41000</v>
      </c>
      <c r="O73" s="1">
        <f>Igazgatás!O109+'ASP pályázat'!O73+Községgazd!R83+Vagyongazd!O76+Közfoglalkoztatás!O73+Közút!O73+Környezetvédelem!S75+Egészségügy!R105+Sport!O77+Közművelődés!Q76+Támogatás!V73</f>
        <v>50775</v>
      </c>
      <c r="P73" s="1">
        <f>Igazgatás!P109+'ASP pályázat'!P73+Községgazd!S83+Vagyongazd!P76+Közfoglalkoztatás!P73+Közút!P73+Környezetvédelem!T75+Egészségügy!S105+Sport!P77+Közművelődés!R76+Támogatás!W73</f>
        <v>138035</v>
      </c>
      <c r="Q73" s="81">
        <f>Igazgatás!Q109+'ASP pályázat'!Q73+Községgazd!T83+Vagyongazd!Q76+Közfoglalkoztatás!Q73+Közút!Q73+Környezetvédelem!U75+Egészségügy!T105+Sport!Q77+Közművelődés!S76+Támogatás!X73</f>
        <v>54035</v>
      </c>
      <c r="R73" s="541">
        <f>Igazgatás!R109+'ASP pályázat'!R73+Községgazd!U83+Vagyongazd!R76+Közfoglalkoztatás!R73+Közút!R73+Környezetvédelem!V75+Egészségügy!U105+Sport!R77+Közművelődés!T76+Támogatás!Y73</f>
        <v>330750</v>
      </c>
      <c r="S73" s="447">
        <f>Igazgatás!S109+'ASP pályázat'!S73+Községgazd!V83+Vagyongazd!S76+Közfoglalkoztatás!S73+Közút!S73+Környezetvédelem!W75+Egészségügy!V105+Sport!S77+Közművelődés!U76+Támogatás!Z73</f>
        <v>92870</v>
      </c>
      <c r="T73" s="1">
        <f>Igazgatás!T109+'ASP pályázat'!T73+Községgazd!W83+Vagyongazd!T76+Közfoglalkoztatás!T73+Közút!T73+Környezetvédelem!X75+Egészségügy!W105+Sport!T77+Közművelődés!V76+Támogatás!AA73</f>
        <v>165200</v>
      </c>
      <c r="U73" s="81">
        <f>Igazgatás!U109+'ASP pályázat'!U73+Községgazd!X83+Vagyongazd!U76+Közfoglalkoztatás!U73+Közút!U73+Környezetvédelem!Y75+Egészségügy!X105+Sport!U77+Közművelődés!W76+Támogatás!AB73</f>
        <v>454479</v>
      </c>
      <c r="V73" s="490">
        <f>Igazgatás!V109+'ASP pályázat'!V73+Községgazd!Y83+Vagyongazd!V76+Közfoglalkoztatás!V73+Közút!V73+Környezetvédelem!Z75+Egészségügy!Y105+Sport!V77+Közművelődés!X76+Támogatás!AC73</f>
        <v>1490565</v>
      </c>
      <c r="W73" s="42">
        <f>Igazgatás!W109+'ASP pályázat'!W73+Községgazd!Z83+Vagyongazd!W76+Közfoglalkoztatás!W73+Közút!W73+Környezetvédelem!AA75+Egészségügy!Z105+Sport!W77+Közművelődés!Y76+Támogatás!AD73</f>
        <v>1140565</v>
      </c>
      <c r="X73" s="44">
        <f>Igazgatás!X109+'ASP pályázat'!X73+Községgazd!AA83+Vagyongazd!X76+Közfoglalkoztatás!X73+Közút!X73+Környezetvédelem!AB75+Egészségügy!AA105+Sport!X77+Közművelődés!Z76+Támogatás!AE73</f>
        <v>740571</v>
      </c>
      <c r="Y73" s="188"/>
    </row>
    <row r="74" spans="1:25" ht="15.75" thickBot="1">
      <c r="B74" s="55"/>
      <c r="C74" s="2"/>
      <c r="D74" s="764" t="s">
        <v>834</v>
      </c>
      <c r="E74" s="764"/>
      <c r="F74" s="406">
        <f>Igazgatás!F110+'ASP pályázat'!F74+Községgazd!F84+Vagyongazd!F77+Közfoglalkoztatás!F74+Közút!F74+Környezetvédelem!F76+Egészségügy!F106+Sport!F78+Közművelődés!F77+Támogatás!F79</f>
        <v>276000</v>
      </c>
      <c r="G74" s="429">
        <f>Igazgatás!G110+'ASP pályázat'!G74+Községgazd!G84+Vagyongazd!G77+Közfoglalkoztatás!G74+Közút!G74+Környezetvédelem!G76+Egészségügy!G106+Sport!G78+Közművelődés!G77+Támogatás!G79</f>
        <v>276000</v>
      </c>
      <c r="H74" s="429">
        <f>Igazgatás!H110+'ASP pályázat'!H74+Községgazd!H84+Vagyongazd!H77+Közfoglalkoztatás!H74+Közút!H74+Környezetvédelem!H76+Egészségügy!H106+Sport!H78+Közművelődés!H77+Támogatás!H79</f>
        <v>328700</v>
      </c>
      <c r="I74" s="625">
        <f>Igazgatás!I110+'ASP pályázat'!I74+Községgazd!I84+Vagyongazd!I77+Közfoglalkoztatás!I74+Közút!I74+Környezetvédelem!J76+Egészségügy!I106+Sport!I78+Közművelődés!I77+Támogatás!I79</f>
        <v>295450</v>
      </c>
      <c r="J74" s="149">
        <f>Igazgatás!J110+'ASP pályázat'!J74+Községgazd!J84+Vagyongazd!J77+Közfoglalkoztatás!J74+Közút!J74+Környezetvédelem!K76+Egészségügy!J106+Sport!J78+Közművelődés!J77+Támogatás!J79</f>
        <v>0</v>
      </c>
      <c r="K74" s="167">
        <f>Igazgatás!K110+'ASP pályázat'!K74+Községgazd!K84+Vagyongazd!K77+Közfoglalkoztatás!K74+Közút!K74+Környezetvédelem!L76+Egészségügy!K106+Sport!K78+Közművelődés!K77+Támogatás!K79</f>
        <v>295450</v>
      </c>
      <c r="L74" s="75">
        <f>Igazgatás!L110+'ASP pályázat'!L74+Községgazd!O84+Vagyongazd!L77+Közfoglalkoztatás!L74+Közút!L74+Környezetvédelem!P76+Egészségügy!O106+Sport!L78+Közművelődés!N77+Támogatás!S79</f>
        <v>18750</v>
      </c>
      <c r="M74" s="1">
        <f>Igazgatás!M110+'ASP pályázat'!M74+Községgazd!P84+Vagyongazd!M77+Közfoglalkoztatás!M74+Közút!M74+Környezetvédelem!Q76+Egészségügy!P106+Sport!M78+Közművelődés!O77+Támogatás!T79</f>
        <v>26250</v>
      </c>
      <c r="N74" s="1">
        <f>Igazgatás!N110+'ASP pályázat'!N74+Községgazd!Q84+Vagyongazd!N77+Közfoglalkoztatás!N74+Közút!N74+Környezetvédelem!R76+Egészségügy!Q106+Sport!N78+Közművelődés!P77+Támogatás!U79</f>
        <v>22500</v>
      </c>
      <c r="O74" s="1">
        <f>Igazgatás!O110+'ASP pályázat'!O74+Községgazd!R84+Vagyongazd!O77+Közfoglalkoztatás!O74+Közút!O74+Környezetvédelem!S76+Egészségügy!R106+Sport!O78+Közművelődés!Q77+Támogatás!V79</f>
        <v>27500</v>
      </c>
      <c r="P74" s="1">
        <f>Igazgatás!P110+'ASP pályázat'!P74+Községgazd!S84+Vagyongazd!P77+Közfoglalkoztatás!P74+Közút!P74+Környezetvédelem!T76+Egészségügy!S106+Sport!P78+Közművelődés!R77+Támogatás!W79</f>
        <v>15000</v>
      </c>
      <c r="Q74" s="81">
        <f>Igazgatás!Q110+'ASP pályázat'!Q74+Községgazd!T84+Vagyongazd!Q77+Közfoglalkoztatás!Q74+Közút!Q74+Környezetvédelem!U76+Egészségügy!T106+Sport!Q78+Közművelődés!S77+Támogatás!X79</f>
        <v>25000</v>
      </c>
      <c r="R74" s="541">
        <f>Igazgatás!R110+'ASP pályázat'!R74+Községgazd!U84+Vagyongazd!R77+Közfoglalkoztatás!R74+Közút!R74+Környezetvédelem!V76+Egészségügy!U106+Sport!R78+Közművelődés!T77+Támogatás!Y79</f>
        <v>135000</v>
      </c>
      <c r="S74" s="447">
        <f>Igazgatás!S110+'ASP pályázat'!S74+Községgazd!V84+Vagyongazd!S77+Közfoglalkoztatás!S74+Közút!S74+Környezetvédelem!W76+Egészségügy!V106+Sport!S78+Közművelődés!U77+Támogatás!Z79</f>
        <v>76200</v>
      </c>
      <c r="T74" s="1">
        <f>Igazgatás!T110+'ASP pályázat'!T74+Községgazd!W84+Vagyongazd!T77+Közfoglalkoztatás!T74+Közút!T74+Környezetvédelem!X76+Egészségügy!W106+Sport!T78+Közművelődés!V77+Támogatás!AA79</f>
        <v>0</v>
      </c>
      <c r="U74" s="81">
        <f>Igazgatás!U110+'ASP pályázat'!U74+Községgazd!X84+Vagyongazd!U77+Közfoglalkoztatás!U74+Közút!U74+Környezetvédelem!Y76+Egészségügy!X106+Sport!U78+Közművelődés!W77+Támogatás!AB79</f>
        <v>13750</v>
      </c>
      <c r="V74" s="490">
        <f>Igazgatás!V110+'ASP pályázat'!V74+Községgazd!Y84+Vagyongazd!V77+Közfoglalkoztatás!V74+Közút!V74+Környezetvédelem!Z76+Egészségügy!Y106+Sport!V78+Közművelődés!X77+Támogatás!AC79</f>
        <v>23500</v>
      </c>
      <c r="W74" s="42">
        <f>Igazgatás!W110+'ASP pályázat'!W74+Községgazd!Z84+Vagyongazd!W77+Közfoglalkoztatás!W74+Közút!W74+Környezetvédelem!AA76+Egészségügy!Z106+Sport!W78+Közművelődés!Y77+Támogatás!AD79</f>
        <v>23500</v>
      </c>
      <c r="X74" s="44">
        <f>Igazgatás!X110+'ASP pályázat'!X74+Községgazd!AA84+Vagyongazd!X77+Közfoglalkoztatás!X74+Közút!X74+Környezetvédelem!AB76+Egészségügy!AA106+Sport!X78+Közművelődés!Z77+Támogatás!AE79</f>
        <v>23500</v>
      </c>
      <c r="Y74" s="188"/>
    </row>
    <row r="75" spans="1:25" ht="15.75" thickBot="1">
      <c r="B75" s="100" t="s">
        <v>220</v>
      </c>
      <c r="C75" s="773" t="s">
        <v>221</v>
      </c>
      <c r="D75" s="774"/>
      <c r="E75" s="774"/>
      <c r="F75" s="402">
        <f>Igazgatás!F111+'ASP pályázat'!F75+Községgazd!F85+Vagyongazd!F78+Közfoglalkoztatás!F75+Közút!F75+Környezetvédelem!F77+Egészségügy!F107+Sport!F79+Közművelődés!F78+Támogatás!F80</f>
        <v>79504326.239999995</v>
      </c>
      <c r="G75" s="425">
        <f>Igazgatás!G111+'ASP pályázat'!G75+Községgazd!G85+Vagyongazd!G78+Közfoglalkoztatás!G75+Közút!G75+Környezetvédelem!G77+Egészségügy!G107+Sport!G79+Közművelődés!G78+Támogatás!G80</f>
        <v>68905765.700000003</v>
      </c>
      <c r="H75" s="425">
        <f>Igazgatás!H111+'ASP pályázat'!H75+Községgazd!H85+Vagyongazd!H78+Közfoglalkoztatás!H75+Közút!H75+Környezetvédelem!H77+Egészségügy!H107+Sport!H79+Közművelődés!H78+Támogatás!H80</f>
        <v>75294897.019999996</v>
      </c>
      <c r="I75" s="621">
        <f>Igazgatás!I111+'ASP pályázat'!I75+Községgazd!I85+Vagyongazd!I78+Közfoglalkoztatás!I75+Közút!I75+Környezetvédelem!J77+Egészségügy!I107+Sport!I79+Közművelődés!I78+Támogatás!I80</f>
        <v>118443122</v>
      </c>
      <c r="J75" s="152">
        <f>Igazgatás!J111+'ASP pályázat'!J75+Községgazd!J85+Vagyongazd!J78+Közfoglalkoztatás!J75+Közút!J75+Környezetvédelem!K77+Egészségügy!J107+Sport!J79+Közművelődés!J78+Támogatás!J80</f>
        <v>5879562</v>
      </c>
      <c r="K75" s="164">
        <f>Igazgatás!K111+'ASP pályázat'!K75+Községgazd!K85+Vagyongazd!K78+Közfoglalkoztatás!K75+Közút!K75+Környezetvédelem!L77+Egészségügy!K107+Sport!K79+Közművelődés!K78+Támogatás!K80</f>
        <v>124322684</v>
      </c>
      <c r="L75" s="86">
        <f>Igazgatás!L111+'ASP pályázat'!L75+Községgazd!O85+Vagyongazd!L78+Közfoglalkoztatás!L75+Közút!L75+Környezetvédelem!P77+Egészségügy!O107+Sport!L79+Közművelődés!N78+Támogatás!S80</f>
        <v>330230</v>
      </c>
      <c r="M75" s="87">
        <f>Igazgatás!M111+'ASP pályázat'!M75+Községgazd!P85+Vagyongazd!M78+Közfoglalkoztatás!M75+Közút!M75+Környezetvédelem!Q77+Egészségügy!P107+Sport!M79+Közművelődés!O78+Támogatás!T80</f>
        <v>330230</v>
      </c>
      <c r="N75" s="87">
        <f>Igazgatás!N111+'ASP pályázat'!N75+Községgazd!Q85+Vagyongazd!N78+Közfoglalkoztatás!N75+Közút!N75+Környezetvédelem!R77+Egészségügy!Q107+Sport!N79+Közművelődés!P78+Támogatás!U80</f>
        <v>431390</v>
      </c>
      <c r="O75" s="87">
        <f>Igazgatás!O111+'ASP pályázat'!O75+Községgazd!R85+Vagyongazd!O78+Közfoglalkoztatás!O75+Közút!O75+Környezetvédelem!S77+Egészségügy!R107+Sport!O79+Közművelődés!Q78+Támogatás!V80</f>
        <v>8060653</v>
      </c>
      <c r="P75" s="87">
        <f>Igazgatás!P111+'ASP pályázat'!P75+Községgazd!S85+Vagyongazd!P78+Közfoglalkoztatás!P75+Közút!P75+Környezetvédelem!T77+Egészségügy!S107+Sport!P79+Közművelődés!R78+Támogatás!W80</f>
        <v>5284625</v>
      </c>
      <c r="Q75" s="90">
        <f>Igazgatás!Q111+'ASP pályázat'!Q75+Községgazd!T85+Vagyongazd!Q78+Közfoglalkoztatás!Q75+Közút!Q75+Környezetvédelem!U77+Egészségügy!T107+Sport!Q79+Közművelődés!S78+Támogatás!X80</f>
        <v>4902645</v>
      </c>
      <c r="R75" s="536">
        <f>Igazgatás!R111+'ASP pályázat'!R75+Községgazd!U85+Vagyongazd!R78+Közfoglalkoztatás!R75+Közút!R75+Környezetvédelem!V77+Egészségügy!U107+Sport!R79+Közművelődés!T78+Támogatás!Y80</f>
        <v>19339773</v>
      </c>
      <c r="S75" s="442">
        <f>Igazgatás!S111+'ASP pályázat'!S75+Községgazd!V85+Vagyongazd!S78+Közfoglalkoztatás!S75+Közút!S75+Környezetvédelem!W77+Egészségügy!V107+Sport!S79+Közművelődés!U78+Támogatás!Z80</f>
        <v>911001</v>
      </c>
      <c r="T75" s="87">
        <f>Igazgatás!T111+'ASP pályázat'!T75+Községgazd!W85+Vagyongazd!T78+Közfoglalkoztatás!T75+Közút!T75+Környezetvédelem!X77+Egészségügy!W107+Sport!T79+Közművelődés!V78+Támogatás!AA80</f>
        <v>1045768</v>
      </c>
      <c r="U75" s="90">
        <f>Igazgatás!U111+'ASP pályázat'!U75+Községgazd!X85+Vagyongazd!U78+Közfoglalkoztatás!U75+Közút!U75+Környezetvédelem!Y77+Egészségügy!X107+Sport!U79+Közművelődés!W78+Támogatás!AB80</f>
        <v>466065</v>
      </c>
      <c r="V75" s="486">
        <f>Igazgatás!V111+'ASP pályázat'!V75+Községgazd!Y85+Vagyongazd!V78+Közfoglalkoztatás!V75+Közút!V75+Környezetvédelem!Z77+Egészségügy!Y107+Sport!V79+Közművelődés!X78+Támogatás!AC80</f>
        <v>-475980</v>
      </c>
      <c r="W75" s="89">
        <f>Igazgatás!W111+'ASP pályázat'!W75+Községgazd!Z85+Vagyongazd!W78+Közfoglalkoztatás!W75+Közút!W75+Környezetvédelem!AA77+Egészségügy!Z107+Sport!W79+Közművelődés!Y78+Támogatás!AD80</f>
        <v>369096</v>
      </c>
      <c r="X75" s="91">
        <f>Igazgatás!X111+'ASP pályázat'!X75+Községgazd!AA85+Vagyongazd!X78+Közfoglalkoztatás!X75+Közút!X75+Környezetvédelem!AB77+Egészségügy!AA107+Sport!X79+Közművelődés!Z78+Támogatás!AE80</f>
        <v>102666961</v>
      </c>
      <c r="Y75" s="188"/>
    </row>
    <row r="76" spans="1:25" s="41" customFormat="1" hidden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Igazgatás!F112+'ASP pályázat'!F76+Községgazd!F86+Vagyongazd!F79+Közfoglalkoztatás!F76+Közút!F76+Környezetvédelem!F78+Egészségügy!F108+Sport!F80+Közművelődés!F79+Támogatás!F81</f>
        <v>0</v>
      </c>
      <c r="G76" s="430">
        <f>Igazgatás!G112+'ASP pályázat'!G76+Községgazd!G86+Vagyongazd!G79+Közfoglalkoztatás!G76+Közút!G76+Környezetvédelem!G78+Egészségügy!G108+Sport!G80+Közművelődés!G79+Támogatás!G81</f>
        <v>0</v>
      </c>
      <c r="H76" s="430">
        <f>Igazgatás!H112+'ASP pályázat'!H76+Községgazd!H86+Vagyongazd!H79+Közfoglalkoztatás!H76+Közút!H76+Környezetvédelem!H78+Egészségügy!H108+Sport!H80+Közművelődés!H79+Támogatás!H81</f>
        <v>0</v>
      </c>
      <c r="I76" s="626">
        <f>Igazgatás!I112+'ASP pályázat'!I76+Községgazd!I86+Vagyongazd!I79+Közfoglalkoztatás!I76+Közút!I76+Környezetvédelem!J78+Egészségügy!I108+Sport!I80+Közművelődés!I79+Támogatás!I81</f>
        <v>0</v>
      </c>
      <c r="J76" s="157">
        <f>Igazgatás!J112+'ASP pályázat'!J76+Községgazd!J86+Vagyongazd!J79+Közfoglalkoztatás!J76+Közút!J76+Környezetvédelem!K78+Egészségügy!J108+Sport!J80+Közművelődés!J79+Támogatás!J81</f>
        <v>0</v>
      </c>
      <c r="K76" s="169">
        <f>Igazgatás!K112+'ASP pályázat'!K76+Községgazd!K86+Vagyongazd!K79+Közfoglalkoztatás!K76+Közút!K76+Környezetvédelem!L78+Egészségügy!K108+Sport!K80+Közművelődés!K79+Támogatás!K81</f>
        <v>0</v>
      </c>
      <c r="L76" s="171">
        <f>Igazgatás!L112+'ASP pályázat'!L76+Községgazd!O86+Vagyongazd!L79+Közfoglalkoztatás!L76+Közút!L76+Környezetvédelem!P78+Egészségügy!O108+Sport!L80+Közművelődés!N79+Támogatás!S81</f>
        <v>0</v>
      </c>
      <c r="M76" s="133">
        <f>Igazgatás!M112+'ASP pályázat'!M76+Községgazd!P86+Vagyongazd!M79+Közfoglalkoztatás!M76+Közút!M76+Környezetvédelem!Q78+Egészségügy!P108+Sport!M80+Közművelődés!O79+Támogatás!T81</f>
        <v>0</v>
      </c>
      <c r="N76" s="133">
        <f>Igazgatás!N112+'ASP pályázat'!N76+Községgazd!Q86+Vagyongazd!N79+Közfoglalkoztatás!N76+Közút!N76+Környezetvédelem!R78+Egészségügy!Q108+Sport!N80+Közművelődés!P79+Támogatás!U81</f>
        <v>0</v>
      </c>
      <c r="O76" s="133">
        <f>Igazgatás!O112+'ASP pályázat'!O76+Községgazd!R86+Vagyongazd!O79+Közfoglalkoztatás!O76+Közút!O76+Környezetvédelem!S78+Egészségügy!R108+Sport!O80+Közművelődés!Q79+Támogatás!V81</f>
        <v>0</v>
      </c>
      <c r="P76" s="133">
        <f>Igazgatás!P112+'ASP pályázat'!P76+Községgazd!S86+Vagyongazd!P79+Közfoglalkoztatás!P76+Közút!P76+Környezetvédelem!T78+Egészségügy!S108+Sport!P80+Közművelődés!R79+Támogatás!W81</f>
        <v>0</v>
      </c>
      <c r="Q76" s="134">
        <f>Igazgatás!Q112+'ASP pályázat'!Q76+Községgazd!T86+Vagyongazd!Q79+Közfoglalkoztatás!Q76+Közút!Q76+Környezetvédelem!U78+Egészségügy!T108+Sport!Q80+Közművelődés!S79+Támogatás!X81</f>
        <v>0</v>
      </c>
      <c r="R76" s="542">
        <f>Igazgatás!R112+'ASP pályázat'!R76+Községgazd!U86+Vagyongazd!R79+Közfoglalkoztatás!R76+Közút!R76+Környezetvédelem!V78+Egészségügy!U108+Sport!R80+Közművelődés!T79+Támogatás!Y81</f>
        <v>0</v>
      </c>
      <c r="S76" s="448">
        <f>Igazgatás!S112+'ASP pályázat'!S76+Községgazd!V86+Vagyongazd!S79+Közfoglalkoztatás!S76+Közút!S76+Környezetvédelem!W78+Egészségügy!V108+Sport!S80+Közművelődés!U79+Támogatás!Z81</f>
        <v>0</v>
      </c>
      <c r="T76" s="133">
        <f>Igazgatás!T112+'ASP pályázat'!T76+Községgazd!W86+Vagyongazd!T79+Közfoglalkoztatás!T76+Közút!T76+Környezetvédelem!X78+Egészségügy!W108+Sport!T80+Közművelődés!V79+Támogatás!AA81</f>
        <v>0</v>
      </c>
      <c r="U76" s="134">
        <f>Igazgatás!U112+'ASP pályázat'!U76+Községgazd!X86+Vagyongazd!U79+Közfoglalkoztatás!U76+Közút!U76+Környezetvédelem!Y78+Egészségügy!X108+Sport!U80+Közművelődés!W79+Támogatás!AB81</f>
        <v>0</v>
      </c>
      <c r="V76" s="558">
        <f>Igazgatás!V112+'ASP pályázat'!V76+Községgazd!Y86+Vagyongazd!V79+Közfoglalkoztatás!V76+Közút!V76+Környezetvédelem!Z78+Egészségügy!Y108+Sport!V80+Közművelődés!X79+Támogatás!AC81</f>
        <v>0</v>
      </c>
      <c r="W76" s="132">
        <f>Igazgatás!W112+'ASP pályázat'!W76+Községgazd!Z86+Vagyongazd!W79+Közfoglalkoztatás!W76+Közút!W76+Környezetvédelem!AA78+Egészségügy!Z108+Sport!W80+Közművelődés!Y79+Támogatás!AD81</f>
        <v>0</v>
      </c>
      <c r="X76" s="135">
        <f>Igazgatás!X112+'ASP pályázat'!X76+Községgazd!AA86+Vagyongazd!X79+Közfoglalkoztatás!X76+Közút!X76+Környezetvédelem!AB78+Egészségügy!AA108+Sport!X80+Közművelődés!Z79+Támogatás!AE81</f>
        <v>0</v>
      </c>
      <c r="Y76" s="188"/>
    </row>
    <row r="77" spans="1:25" hidden="1">
      <c r="B77" s="55"/>
      <c r="C77" s="2"/>
      <c r="D77" s="764" t="s">
        <v>347</v>
      </c>
      <c r="E77" s="764"/>
      <c r="F77" s="406">
        <f>Igazgatás!F113+'ASP pályázat'!F77+Községgazd!F87+Vagyongazd!F80+Közfoglalkoztatás!F77+Közút!F77+Környezetvédelem!F79+Egészségügy!F109+Sport!F81+Közművelődés!F80+Támogatás!F82</f>
        <v>0</v>
      </c>
      <c r="G77" s="429">
        <f>Igazgatás!G113+'ASP pályázat'!G77+Községgazd!G87+Vagyongazd!G80+Közfoglalkoztatás!G77+Közút!G77+Környezetvédelem!G79+Egészségügy!G109+Sport!G81+Közművelődés!G80+Támogatás!G82</f>
        <v>0</v>
      </c>
      <c r="H77" s="429">
        <f>Igazgatás!H113+'ASP pályázat'!H77+Községgazd!H87+Vagyongazd!H80+Közfoglalkoztatás!H77+Közút!H77+Környezetvédelem!H79+Egészségügy!H109+Sport!H81+Közművelődés!H80+Támogatás!H82</f>
        <v>0</v>
      </c>
      <c r="I77" s="625">
        <f>Igazgatás!I113+'ASP pályázat'!I77+Községgazd!I87+Vagyongazd!I80+Közfoglalkoztatás!I77+Közút!I77+Környezetvédelem!J79+Egészségügy!I109+Sport!I81+Közművelődés!I80+Támogatás!I82</f>
        <v>0</v>
      </c>
      <c r="J77" s="149">
        <f>Igazgatás!J113+'ASP pályázat'!J77+Községgazd!J87+Vagyongazd!J80+Közfoglalkoztatás!J77+Közút!J77+Környezetvédelem!K79+Egészségügy!J109+Sport!J81+Közművelődés!J80+Támogatás!J82</f>
        <v>0</v>
      </c>
      <c r="K77" s="167">
        <f>Igazgatás!K113+'ASP pályázat'!K77+Községgazd!K87+Vagyongazd!K80+Közfoglalkoztatás!K77+Közút!K77+Környezetvédelem!L79+Egészségügy!K109+Sport!K81+Közművelődés!K80+Támogatás!K82</f>
        <v>0</v>
      </c>
      <c r="L77" s="75">
        <f>Igazgatás!L113+'ASP pályázat'!L77+Községgazd!O87+Vagyongazd!L80+Közfoglalkoztatás!L77+Közút!L77+Környezetvédelem!P79+Egészségügy!O109+Sport!L81+Közművelődés!N80+Támogatás!S82</f>
        <v>0</v>
      </c>
      <c r="M77" s="1">
        <f>Igazgatás!M113+'ASP pályázat'!M77+Községgazd!P87+Vagyongazd!M80+Közfoglalkoztatás!M77+Közút!M77+Környezetvédelem!Q79+Egészségügy!P109+Sport!M81+Közművelődés!O80+Támogatás!T82</f>
        <v>0</v>
      </c>
      <c r="N77" s="1">
        <f>Igazgatás!N113+'ASP pályázat'!N77+Községgazd!Q87+Vagyongazd!N80+Közfoglalkoztatás!N77+Közút!N77+Környezetvédelem!R79+Egészségügy!Q109+Sport!N81+Közművelődés!P80+Támogatás!U82</f>
        <v>0</v>
      </c>
      <c r="O77" s="1">
        <f>Igazgatás!O113+'ASP pályázat'!O77+Községgazd!R87+Vagyongazd!O80+Közfoglalkoztatás!O77+Közút!O77+Környezetvédelem!S79+Egészségügy!R109+Sport!O81+Közművelődés!Q80+Támogatás!V82</f>
        <v>0</v>
      </c>
      <c r="P77" s="1">
        <f>Igazgatás!P113+'ASP pályázat'!P77+Községgazd!S87+Vagyongazd!P80+Közfoglalkoztatás!P77+Közút!P77+Környezetvédelem!T79+Egészségügy!S109+Sport!P81+Közművelődés!R80+Támogatás!W82</f>
        <v>0</v>
      </c>
      <c r="Q77" s="81">
        <f>Igazgatás!Q113+'ASP pályázat'!Q77+Községgazd!T87+Vagyongazd!Q80+Közfoglalkoztatás!Q77+Közút!Q77+Környezetvédelem!U79+Egészségügy!T109+Sport!Q81+Közművelődés!S80+Támogatás!X82</f>
        <v>0</v>
      </c>
      <c r="R77" s="541">
        <f>Igazgatás!R113+'ASP pályázat'!R77+Községgazd!U87+Vagyongazd!R80+Közfoglalkoztatás!R77+Közút!R77+Környezetvédelem!V79+Egészségügy!U109+Sport!R81+Közművelődés!T80+Támogatás!Y82</f>
        <v>0</v>
      </c>
      <c r="S77" s="447">
        <f>Igazgatás!S113+'ASP pályázat'!S77+Községgazd!V87+Vagyongazd!S80+Közfoglalkoztatás!S77+Közút!S77+Környezetvédelem!W79+Egészségügy!V109+Sport!S81+Közművelődés!U80+Támogatás!Z82</f>
        <v>0</v>
      </c>
      <c r="T77" s="1">
        <f>Igazgatás!T113+'ASP pályázat'!T77+Községgazd!W87+Vagyongazd!T80+Közfoglalkoztatás!T77+Közút!T77+Környezetvédelem!X79+Egészségügy!W109+Sport!T81+Közművelődés!V80+Támogatás!AA82</f>
        <v>0</v>
      </c>
      <c r="U77" s="81">
        <f>Igazgatás!U113+'ASP pályázat'!U77+Községgazd!X87+Vagyongazd!U80+Közfoglalkoztatás!U77+Közút!U77+Környezetvédelem!Y79+Egészségügy!X109+Sport!U81+Közművelődés!W80+Támogatás!AB82</f>
        <v>0</v>
      </c>
      <c r="V77" s="490">
        <f>Igazgatás!V113+'ASP pályázat'!V77+Községgazd!Y87+Vagyongazd!V80+Közfoglalkoztatás!V77+Közút!V77+Környezetvédelem!Z79+Egészségügy!Y109+Sport!V81+Közművelődés!X80+Támogatás!AC82</f>
        <v>0</v>
      </c>
      <c r="W77" s="42">
        <f>Igazgatás!W113+'ASP pályázat'!W77+Községgazd!Z87+Vagyongazd!W80+Közfoglalkoztatás!W77+Közút!W77+Környezetvédelem!AA79+Egészségügy!Z109+Sport!W81+Közművelődés!Y80+Támogatás!AD82</f>
        <v>0</v>
      </c>
      <c r="X77" s="44">
        <f>Igazgatás!X113+'ASP pályázat'!X77+Községgazd!AA87+Vagyongazd!X80+Közfoglalkoztatás!X77+Közút!X77+Környezetvédelem!AB79+Egészségügy!AA109+Sport!X81+Közművelődés!Z80+Támogatás!AE82</f>
        <v>0</v>
      </c>
      <c r="Y77" s="188"/>
    </row>
    <row r="78" spans="1:25" hidden="1">
      <c r="B78" s="55"/>
      <c r="C78" s="2"/>
      <c r="D78" s="764" t="s">
        <v>348</v>
      </c>
      <c r="E78" s="764"/>
      <c r="F78" s="406">
        <f>Igazgatás!F114+'ASP pályázat'!F78+Községgazd!F88+Vagyongazd!F81+Közfoglalkoztatás!F78+Közút!F78+Környezetvédelem!F80+Egészségügy!F110+Sport!F82+Közművelődés!F81+Támogatás!F83</f>
        <v>0</v>
      </c>
      <c r="G78" s="429">
        <f>Igazgatás!G114+'ASP pályázat'!G78+Községgazd!G88+Vagyongazd!G81+Közfoglalkoztatás!G78+Közút!G78+Környezetvédelem!G80+Egészségügy!G110+Sport!G82+Közművelődés!G81+Támogatás!G83</f>
        <v>0</v>
      </c>
      <c r="H78" s="429">
        <f>Igazgatás!H114+'ASP pályázat'!H78+Községgazd!H88+Vagyongazd!H81+Közfoglalkoztatás!H78+Közút!H78+Környezetvédelem!H80+Egészségügy!H110+Sport!H82+Közművelődés!H81+Támogatás!H83</f>
        <v>0</v>
      </c>
      <c r="I78" s="625">
        <f>Igazgatás!I114+'ASP pályázat'!I78+Községgazd!I88+Vagyongazd!I81+Közfoglalkoztatás!I78+Közút!I78+Környezetvédelem!J80+Egészségügy!I110+Sport!I82+Közművelődés!I81+Támogatás!I83</f>
        <v>0</v>
      </c>
      <c r="J78" s="149">
        <f>Igazgatás!J114+'ASP pályázat'!J78+Községgazd!J88+Vagyongazd!J81+Közfoglalkoztatás!J78+Közút!J78+Környezetvédelem!K80+Egészségügy!J110+Sport!J82+Közművelődés!J81+Támogatás!J83</f>
        <v>0</v>
      </c>
      <c r="K78" s="167">
        <f>Igazgatás!K114+'ASP pályázat'!K78+Községgazd!K88+Vagyongazd!K81+Közfoglalkoztatás!K78+Közút!K78+Környezetvédelem!L80+Egészségügy!K110+Sport!K82+Közművelődés!K81+Támogatás!K83</f>
        <v>0</v>
      </c>
      <c r="L78" s="75">
        <f>Igazgatás!L114+'ASP pályázat'!L78+Községgazd!O88+Vagyongazd!L81+Közfoglalkoztatás!L78+Közút!L78+Környezetvédelem!P80+Egészségügy!O110+Sport!L82+Közművelődés!N81+Támogatás!S83</f>
        <v>0</v>
      </c>
      <c r="M78" s="1">
        <f>Igazgatás!M114+'ASP pályázat'!M78+Községgazd!P88+Vagyongazd!M81+Közfoglalkoztatás!M78+Közút!M78+Környezetvédelem!Q80+Egészségügy!P110+Sport!M82+Közművelődés!O81+Támogatás!T83</f>
        <v>0</v>
      </c>
      <c r="N78" s="1">
        <f>Igazgatás!N114+'ASP pályázat'!N78+Községgazd!Q88+Vagyongazd!N81+Közfoglalkoztatás!N78+Közút!N78+Környezetvédelem!R80+Egészségügy!Q110+Sport!N82+Közművelődés!P81+Támogatás!U83</f>
        <v>0</v>
      </c>
      <c r="O78" s="1">
        <f>Igazgatás!O114+'ASP pályázat'!O78+Községgazd!R88+Vagyongazd!O81+Közfoglalkoztatás!O78+Közút!O78+Környezetvédelem!S80+Egészségügy!R110+Sport!O82+Közművelődés!Q81+Támogatás!V83</f>
        <v>0</v>
      </c>
      <c r="P78" s="1">
        <f>Igazgatás!P114+'ASP pályázat'!P78+Községgazd!S88+Vagyongazd!P81+Közfoglalkoztatás!P78+Közút!P78+Környezetvédelem!T80+Egészségügy!S110+Sport!P82+Közművelődés!R81+Támogatás!W83</f>
        <v>0</v>
      </c>
      <c r="Q78" s="81">
        <f>Igazgatás!Q114+'ASP pályázat'!Q78+Községgazd!T88+Vagyongazd!Q81+Közfoglalkoztatás!Q78+Közút!Q78+Környezetvédelem!U80+Egészségügy!T110+Sport!Q82+Közművelődés!S81+Támogatás!X83</f>
        <v>0</v>
      </c>
      <c r="R78" s="541">
        <f>Igazgatás!R114+'ASP pályázat'!R78+Községgazd!U88+Vagyongazd!R81+Közfoglalkoztatás!R78+Közút!R78+Környezetvédelem!V80+Egészségügy!U110+Sport!R82+Közművelődés!T81+Támogatás!Y83</f>
        <v>0</v>
      </c>
      <c r="S78" s="447">
        <f>Igazgatás!S114+'ASP pályázat'!S78+Községgazd!V88+Vagyongazd!S81+Közfoglalkoztatás!S78+Közút!S78+Környezetvédelem!W80+Egészségügy!V110+Sport!S82+Közművelődés!U81+Támogatás!Z83</f>
        <v>0</v>
      </c>
      <c r="T78" s="1">
        <f>Igazgatás!T114+'ASP pályázat'!T78+Községgazd!W88+Vagyongazd!T81+Közfoglalkoztatás!T78+Közút!T78+Környezetvédelem!X80+Egészségügy!W110+Sport!T82+Közművelődés!V81+Támogatás!AA83</f>
        <v>0</v>
      </c>
      <c r="U78" s="81">
        <f>Igazgatás!U114+'ASP pályázat'!U78+Községgazd!X88+Vagyongazd!U81+Közfoglalkoztatás!U78+Közút!U78+Környezetvédelem!Y80+Egészségügy!X110+Sport!U82+Közművelődés!W81+Támogatás!AB83</f>
        <v>0</v>
      </c>
      <c r="V78" s="490">
        <f>Igazgatás!V114+'ASP pályázat'!V78+Községgazd!Y88+Vagyongazd!V81+Közfoglalkoztatás!V78+Közút!V78+Környezetvédelem!Z80+Egészségügy!Y110+Sport!V82+Közművelődés!X81+Támogatás!AC83</f>
        <v>0</v>
      </c>
      <c r="W78" s="42">
        <f>Igazgatás!W114+'ASP pályázat'!W78+Községgazd!Z88+Vagyongazd!W81+Közfoglalkoztatás!W78+Közút!W78+Környezetvédelem!AA80+Egészségügy!Z110+Sport!W82+Közművelődés!Y81+Támogatás!AD83</f>
        <v>0</v>
      </c>
      <c r="X78" s="44">
        <f>Igazgatás!X114+'ASP pályázat'!X78+Községgazd!AA88+Vagyongazd!X81+Közfoglalkoztatás!X78+Közút!X78+Környezetvédelem!AB80+Egészségügy!AA110+Sport!X82+Közművelődés!Z81+Támogatás!AE83</f>
        <v>0</v>
      </c>
      <c r="Y78" s="188"/>
    </row>
    <row r="79" spans="1:25">
      <c r="B79" s="125" t="s">
        <v>837</v>
      </c>
      <c r="C79" s="775" t="s">
        <v>838</v>
      </c>
      <c r="D79" s="776"/>
      <c r="E79" s="776"/>
      <c r="F79" s="407">
        <f>Igazgatás!F115+'ASP pályázat'!F79+Községgazd!F89+Vagyongazd!F82+Közfoglalkoztatás!F79+Közút!F79+Környezetvédelem!F81+Egészségügy!F111+Sport!F83+Közművelődés!F82+Támogatás!F84</f>
        <v>4681048</v>
      </c>
      <c r="G79" s="430">
        <f>Igazgatás!G115+'ASP pályázat'!G79+Községgazd!G89+Vagyongazd!G82+Közfoglalkoztatás!G79+Közút!G79+Környezetvédelem!G81+Egészségügy!G111+Sport!G83+Közművelődés!G82+Támogatás!G84</f>
        <v>4401019</v>
      </c>
      <c r="H79" s="430">
        <f>Igazgatás!H115+'ASP pályázat'!H79+Községgazd!H89+Vagyongazd!H82+Közfoglalkoztatás!H79+Közút!H79+Környezetvédelem!H81+Egészségügy!H111+Sport!H83+Közművelődés!H82+Támogatás!H84</f>
        <v>4401019</v>
      </c>
      <c r="I79" s="626">
        <f>Igazgatás!I115+'ASP pályázat'!I79+Községgazd!I89+Vagyongazd!I82+Közfoglalkoztatás!I79+Közút!I79+Környezetvédelem!J81+Egészségügy!I111+Sport!I83+Közművelődés!I82+Támogatás!I84</f>
        <v>4401019</v>
      </c>
      <c r="J79" s="157">
        <f>Igazgatás!J115+'ASP pályázat'!J79+Községgazd!J89+Vagyongazd!J82+Közfoglalkoztatás!J79+Közút!J79+Környezetvédelem!K81+Egészségügy!J111+Sport!J83+Közművelődés!J82+Támogatás!J84</f>
        <v>0</v>
      </c>
      <c r="K79" s="169">
        <f>Igazgatás!K115+'ASP pályázat'!K79+Községgazd!K89+Vagyongazd!K82+Közfoglalkoztatás!K79+Közút!K79+Környezetvédelem!L81+Egészségügy!K111+Sport!K83+Közművelődés!K82+Támogatás!K84</f>
        <v>4401019</v>
      </c>
      <c r="L79" s="171">
        <f>Igazgatás!L115+'ASP pályázat'!L79+Községgazd!O89+Vagyongazd!L82+Közfoglalkoztatás!L79+Közút!L79+Környezetvédelem!P81+Egészségügy!O111+Sport!L83+Közművelődés!N82+Támogatás!S84</f>
        <v>0</v>
      </c>
      <c r="M79" s="133">
        <f>Igazgatás!M115+'ASP pályázat'!M79+Községgazd!P89+Vagyongazd!M82+Közfoglalkoztatás!M79+Közút!M79+Környezetvédelem!Q81+Egészségügy!P111+Sport!M83+Közművelődés!O82+Támogatás!T84</f>
        <v>0</v>
      </c>
      <c r="N79" s="133">
        <f>Igazgatás!N115+'ASP pályázat'!N79+Községgazd!Q89+Vagyongazd!N82+Közfoglalkoztatás!N79+Közút!N79+Környezetvédelem!R81+Egészségügy!Q111+Sport!N83+Közművelődés!P82+Támogatás!U84</f>
        <v>0</v>
      </c>
      <c r="O79" s="133">
        <f>Igazgatás!O115+'ASP pályázat'!O79+Községgazd!R89+Vagyongazd!O82+Közfoglalkoztatás!O79+Közút!O79+Környezetvédelem!S81+Egészségügy!R111+Sport!O83+Közművelődés!Q82+Támogatás!V84</f>
        <v>0</v>
      </c>
      <c r="P79" s="133">
        <f>Igazgatás!P115+'ASP pályázat'!P79+Községgazd!S89+Vagyongazd!P82+Közfoglalkoztatás!P79+Közút!P79+Környezetvédelem!T81+Egészségügy!S111+Sport!P83+Közművelődés!R82+Támogatás!W84</f>
        <v>4401019</v>
      </c>
      <c r="Q79" s="134">
        <f>Igazgatás!Q115+'ASP pályázat'!Q79+Községgazd!T89+Vagyongazd!Q82+Közfoglalkoztatás!Q79+Közút!Q79+Környezetvédelem!U81+Egészségügy!T111+Sport!Q83+Közművelődés!S82+Támogatás!X84</f>
        <v>0</v>
      </c>
      <c r="R79" s="542">
        <f>Igazgatás!R115+'ASP pályázat'!R79+Községgazd!U89+Vagyongazd!R82+Közfoglalkoztatás!R79+Közút!R79+Környezetvédelem!V81+Egészségügy!U111+Sport!R83+Közművelődés!T82+Támogatás!Y84</f>
        <v>4401019</v>
      </c>
      <c r="S79" s="448">
        <f>Igazgatás!S115+'ASP pályázat'!S79+Községgazd!V89+Vagyongazd!S82+Közfoglalkoztatás!S79+Közút!S79+Környezetvédelem!W81+Egészségügy!V111+Sport!S83+Közművelődés!U82+Támogatás!Z84</f>
        <v>0</v>
      </c>
      <c r="T79" s="133">
        <f>Igazgatás!T115+'ASP pályázat'!T79+Községgazd!W89+Vagyongazd!T82+Közfoglalkoztatás!T79+Közút!T79+Környezetvédelem!X81+Egészségügy!W111+Sport!T83+Közművelődés!V82+Támogatás!AA84</f>
        <v>0</v>
      </c>
      <c r="U79" s="134">
        <f>Igazgatás!U115+'ASP pályázat'!U79+Községgazd!X89+Vagyongazd!U82+Közfoglalkoztatás!U79+Közút!U79+Környezetvédelem!Y81+Egészségügy!X111+Sport!U83+Közművelődés!W82+Támogatás!AB84</f>
        <v>0</v>
      </c>
      <c r="V79" s="558">
        <f>Igazgatás!V115+'ASP pályázat'!V79+Községgazd!Y89+Vagyongazd!V82+Közfoglalkoztatás!V79+Közút!V79+Környezetvédelem!Z81+Egészségügy!Y111+Sport!V83+Közművelődés!X82+Támogatás!AC84</f>
        <v>0</v>
      </c>
      <c r="W79" s="132">
        <f>Igazgatás!W115+'ASP pályázat'!W79+Községgazd!Z89+Vagyongazd!W82+Közfoglalkoztatás!W79+Közút!W79+Környezetvédelem!AA81+Egészségügy!Z111+Sport!W83+Közművelődés!Y82+Támogatás!AD84</f>
        <v>0</v>
      </c>
      <c r="X79" s="135">
        <f>Igazgatás!X115+'ASP pályázat'!X79+Községgazd!AA89+Vagyongazd!X82+Közfoglalkoztatás!X79+Közút!X79+Környezetvédelem!AB81+Egészségügy!AA111+Sport!X83+Közművelődés!Z82+Támogatás!AE84</f>
        <v>0</v>
      </c>
      <c r="Y79" s="188"/>
    </row>
    <row r="80" spans="1:25" s="209" customFormat="1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Igazgatás!F116+'ASP pályázat'!F80+Községgazd!F90+Vagyongazd!F83+Közfoglalkoztatás!F80+Közút!F80+Környezetvédelem!F82+Egészségügy!F112+Sport!F84+Közművelődés!F83+Támogatás!F85</f>
        <v>4681048</v>
      </c>
      <c r="G80" s="421">
        <f>Igazgatás!G116+'ASP pályázat'!G80+Községgazd!G90+Vagyongazd!G83+Közfoglalkoztatás!G80+Közút!G80+Környezetvédelem!G82+Egészségügy!G112+Sport!G84+Közművelődés!G83+Támogatás!G85</f>
        <v>4401019</v>
      </c>
      <c r="H80" s="421">
        <f>Igazgatás!H116+'ASP pályázat'!H80+Községgazd!H90+Vagyongazd!H83+Közfoglalkoztatás!H80+Közút!H80+Környezetvédelem!H82+Egészségügy!H112+Sport!H84+Közművelődés!H83+Támogatás!H85</f>
        <v>4401019</v>
      </c>
      <c r="I80" s="617">
        <f>Igazgatás!I116+'ASP pályázat'!I80+Községgazd!I90+Vagyongazd!I83+Közfoglalkoztatás!I80+Közút!I80+Környezetvédelem!J82+Egészségügy!I112+Sport!I84+Közművelődés!I83+Támogatás!I85</f>
        <v>4401019</v>
      </c>
      <c r="J80" s="190">
        <f>Igazgatás!J116+'ASP pályázat'!J80+Községgazd!J90+Vagyongazd!J83+Közfoglalkoztatás!J80+Közút!J80+Környezetvédelem!K82+Egészségügy!J112+Sport!J84+Közművelődés!J83+Támogatás!J85</f>
        <v>0</v>
      </c>
      <c r="K80" s="191">
        <f>Igazgatás!K116+'ASP pályázat'!K80+Községgazd!K90+Vagyongazd!K83+Közfoglalkoztatás!K80+Közút!K80+Környezetvédelem!L82+Egészségügy!K112+Sport!K84+Közművelődés!K83+Támogatás!K85</f>
        <v>4401019</v>
      </c>
      <c r="L80" s="199">
        <f>Igazgatás!L116+'ASP pályázat'!L80+Községgazd!O90+Vagyongazd!L83+Közfoglalkoztatás!L80+Közút!L80+Környezetvédelem!P82+Egészségügy!O112+Sport!L84+Közművelődés!N83+Támogatás!S85</f>
        <v>0</v>
      </c>
      <c r="M80" s="193">
        <f>Igazgatás!M116+'ASP pályázat'!M80+Községgazd!P90+Vagyongazd!M83+Közfoglalkoztatás!M80+Közút!M80+Környezetvédelem!Q82+Egészségügy!P112+Sport!M84+Közművelődés!O83+Támogatás!T85</f>
        <v>0</v>
      </c>
      <c r="N80" s="193">
        <f>Igazgatás!N116+'ASP pályázat'!N80+Községgazd!Q90+Vagyongazd!N83+Közfoglalkoztatás!N80+Közút!N80+Környezetvédelem!R82+Egészségügy!Q112+Sport!N84+Közművelődés!P83+Támogatás!U85</f>
        <v>0</v>
      </c>
      <c r="O80" s="193">
        <f>Igazgatás!O116+'ASP pályázat'!O80+Községgazd!R90+Vagyongazd!O83+Közfoglalkoztatás!O80+Közút!O80+Környezetvédelem!S82+Egészségügy!R112+Sport!O84+Közművelődés!Q83+Támogatás!V85</f>
        <v>0</v>
      </c>
      <c r="P80" s="193">
        <f>Igazgatás!P116+'ASP pályázat'!P80+Községgazd!S90+Vagyongazd!P83+Közfoglalkoztatás!P80+Közút!P80+Környezetvédelem!T82+Egészségügy!S112+Sport!P84+Közművelődés!R83+Támogatás!W85</f>
        <v>4401019</v>
      </c>
      <c r="Q80" s="194">
        <f>Igazgatás!Q116+'ASP pályázat'!Q80+Községgazd!T90+Vagyongazd!Q83+Közfoglalkoztatás!Q80+Közút!Q80+Környezetvédelem!U82+Egészségügy!T112+Sport!Q84+Közművelődés!S83+Támogatás!X85</f>
        <v>0</v>
      </c>
      <c r="R80" s="538">
        <f>Igazgatás!R116+'ASP pályázat'!R80+Községgazd!U90+Vagyongazd!R83+Közfoglalkoztatás!R80+Közút!R80+Környezetvédelem!V82+Egészségügy!U112+Sport!R84+Közművelődés!T83+Támogatás!Y85</f>
        <v>4401019</v>
      </c>
      <c r="S80" s="444">
        <f>Igazgatás!S116+'ASP pályázat'!S80+Községgazd!V90+Vagyongazd!S83+Közfoglalkoztatás!S80+Közút!S80+Környezetvédelem!W82+Egészségügy!V112+Sport!S84+Közművelődés!U83+Támogatás!Z85</f>
        <v>0</v>
      </c>
      <c r="T80" s="193">
        <f>Igazgatás!T116+'ASP pályázat'!T80+Községgazd!W90+Vagyongazd!T83+Közfoglalkoztatás!T80+Közút!T80+Környezetvédelem!X82+Egészségügy!W112+Sport!T84+Közművelődés!V83+Támogatás!AA85</f>
        <v>0</v>
      </c>
      <c r="U80" s="194">
        <f>Igazgatás!U116+'ASP pályázat'!U80+Községgazd!X90+Vagyongazd!U83+Közfoglalkoztatás!U80+Közút!U80+Környezetvédelem!Y82+Egészségügy!X112+Sport!U84+Közművelődés!W83+Támogatás!AB85</f>
        <v>0</v>
      </c>
      <c r="V80" s="492">
        <f>Igazgatás!V116+'ASP pályázat'!V80+Községgazd!Y90+Vagyongazd!V83+Közfoglalkoztatás!V80+Közút!V80+Környezetvédelem!Z82+Egészségügy!Y112+Sport!V84+Közművelődés!X83+Támogatás!AC85</f>
        <v>0</v>
      </c>
      <c r="W80" s="192">
        <f>Igazgatás!W116+'ASP pályázat'!W80+Községgazd!Z90+Vagyongazd!W83+Közfoglalkoztatás!W80+Közút!W80+Környezetvédelem!AA82+Egészségügy!Z112+Sport!W84+Közművelődés!Y83+Támogatás!AD85</f>
        <v>0</v>
      </c>
      <c r="X80" s="195">
        <f>Igazgatás!X116+'ASP pályázat'!X80+Községgazd!AA90+Vagyongazd!X83+Közfoglalkoztatás!X80+Közút!X80+Környezetvédelem!AB82+Egészségügy!AA112+Sport!X84+Közművelődés!Z83+Támogatás!AE85</f>
        <v>0</v>
      </c>
      <c r="Y80" s="188"/>
    </row>
    <row r="81" spans="1:25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Igazgatás!F117+'ASP pályázat'!F81+Községgazd!F91+Vagyongazd!F84+Közfoglalkoztatás!F81+Közút!F81+Környezetvédelem!F83+Egészségügy!F113+Sport!F85+Közművelődés!F84+Támogatás!F86</f>
        <v>0</v>
      </c>
      <c r="G81" s="421">
        <f>Igazgatás!G117+'ASP pályázat'!G81+Községgazd!G91+Vagyongazd!G84+Közfoglalkoztatás!G81+Közút!G81+Környezetvédelem!G83+Egészségügy!G113+Sport!G85+Közművelődés!G84+Támogatás!G86</f>
        <v>0</v>
      </c>
      <c r="H81" s="421">
        <f>Igazgatás!H117+'ASP pályázat'!H81+Községgazd!H91+Vagyongazd!H84+Közfoglalkoztatás!H81+Közút!H81+Környezetvédelem!H83+Egészségügy!H113+Sport!H85+Közművelődés!H84+Támogatás!H86</f>
        <v>0</v>
      </c>
      <c r="I81" s="617">
        <f>Igazgatás!I117+'ASP pályázat'!I81+Községgazd!I91+Vagyongazd!I84+Közfoglalkoztatás!I81+Közút!I81+Környezetvédelem!J83+Egészségügy!I113+Sport!I85+Közművelődés!I84+Támogatás!I86</f>
        <v>0</v>
      </c>
      <c r="J81" s="190">
        <f>Igazgatás!J117+'ASP pályázat'!J81+Községgazd!J91+Vagyongazd!J84+Közfoglalkoztatás!J81+Közút!J81+Környezetvédelem!K83+Egészségügy!J113+Sport!J85+Közművelődés!J84+Támogatás!J86</f>
        <v>0</v>
      </c>
      <c r="K81" s="191">
        <f>Igazgatás!K117+'ASP pályázat'!K81+Községgazd!K91+Vagyongazd!K84+Közfoglalkoztatás!K81+Közút!K81+Környezetvédelem!L83+Egészségügy!K113+Sport!K85+Közművelődés!K84+Támogatás!K86</f>
        <v>0</v>
      </c>
      <c r="L81" s="199">
        <f>Igazgatás!L117+'ASP pályázat'!L81+Községgazd!O91+Vagyongazd!L84+Közfoglalkoztatás!L81+Közút!L81+Környezetvédelem!P83+Egészségügy!O113+Sport!L85+Közművelődés!N84+Támogatás!S86</f>
        <v>0</v>
      </c>
      <c r="M81" s="193">
        <f>Igazgatás!M117+'ASP pályázat'!M81+Községgazd!P91+Vagyongazd!M84+Közfoglalkoztatás!M81+Közút!M81+Környezetvédelem!Q83+Egészségügy!P113+Sport!M85+Közművelődés!O84+Támogatás!T86</f>
        <v>0</v>
      </c>
      <c r="N81" s="193">
        <f>Igazgatás!N117+'ASP pályázat'!N81+Községgazd!Q91+Vagyongazd!N84+Közfoglalkoztatás!N81+Közút!N81+Környezetvédelem!R83+Egészségügy!Q113+Sport!N85+Közművelődés!P84+Támogatás!U86</f>
        <v>0</v>
      </c>
      <c r="O81" s="193">
        <f>Igazgatás!O117+'ASP pályázat'!O81+Községgazd!R91+Vagyongazd!O84+Közfoglalkoztatás!O81+Közút!O81+Környezetvédelem!S83+Egészségügy!R113+Sport!O85+Közművelődés!Q84+Támogatás!V86</f>
        <v>0</v>
      </c>
      <c r="P81" s="193">
        <f>Igazgatás!P117+'ASP pályázat'!P81+Községgazd!S91+Vagyongazd!P84+Közfoglalkoztatás!P81+Közút!P81+Környezetvédelem!T83+Egészségügy!S113+Sport!P85+Közművelődés!R84+Támogatás!W86</f>
        <v>0</v>
      </c>
      <c r="Q81" s="194">
        <f>Igazgatás!Q117+'ASP pályázat'!Q81+Községgazd!T91+Vagyongazd!Q84+Közfoglalkoztatás!Q81+Közút!Q81+Környezetvédelem!U83+Egészségügy!T113+Sport!Q85+Közművelődés!S84+Támogatás!X86</f>
        <v>0</v>
      </c>
      <c r="R81" s="538">
        <f>Igazgatás!R117+'ASP pályázat'!R81+Községgazd!U91+Vagyongazd!R84+Közfoglalkoztatás!R81+Közút!R81+Környezetvédelem!V83+Egészségügy!U113+Sport!R85+Közművelődés!T84+Támogatás!Y86</f>
        <v>0</v>
      </c>
      <c r="S81" s="444">
        <f>Igazgatás!S117+'ASP pályázat'!S81+Községgazd!V91+Vagyongazd!S84+Közfoglalkoztatás!S81+Közút!S81+Környezetvédelem!W83+Egészségügy!V113+Sport!S85+Közművelődés!U84+Támogatás!Z86</f>
        <v>0</v>
      </c>
      <c r="T81" s="193">
        <f>Igazgatás!T117+'ASP pályázat'!T81+Községgazd!W91+Vagyongazd!T84+Közfoglalkoztatás!T81+Közút!T81+Környezetvédelem!X83+Egészségügy!W113+Sport!T85+Közművelődés!V84+Támogatás!AA86</f>
        <v>0</v>
      </c>
      <c r="U81" s="194">
        <f>Igazgatás!U117+'ASP pályázat'!U81+Községgazd!X91+Vagyongazd!U84+Közfoglalkoztatás!U81+Közút!U81+Környezetvédelem!Y83+Egészségügy!X113+Sport!U85+Közművelődés!W84+Támogatás!AB86</f>
        <v>0</v>
      </c>
      <c r="V81" s="492">
        <f>Igazgatás!V117+'ASP pályázat'!V81+Községgazd!Y91+Vagyongazd!V84+Közfoglalkoztatás!V81+Közút!V81+Környezetvédelem!Z83+Egészségügy!Y113+Sport!V85+Közművelődés!X84+Támogatás!AC86</f>
        <v>0</v>
      </c>
      <c r="W81" s="192">
        <f>Igazgatás!W117+'ASP pályázat'!W81+Községgazd!Z91+Vagyongazd!W84+Közfoglalkoztatás!W81+Közút!W81+Környezetvédelem!AA83+Egészségügy!Z113+Sport!W85+Közművelődés!Y84+Támogatás!AD86</f>
        <v>0</v>
      </c>
      <c r="X81" s="195">
        <f>Igazgatás!X117+'ASP pályázat'!X81+Községgazd!AA91+Vagyongazd!X84+Közfoglalkoztatás!X81+Közút!X81+Környezetvédelem!AB83+Egészségügy!AA113+Sport!X85+Közművelődés!Z84+Támogatás!AE86</f>
        <v>0</v>
      </c>
      <c r="Y81" s="188"/>
    </row>
    <row r="82" spans="1:25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Igazgatás!F118+'ASP pályázat'!F82+Községgazd!F92+Vagyongazd!F85+Közfoglalkoztatás!F82+Közút!F82+Környezetvédelem!F84+Egészségügy!F114+Sport!F86+Közművelődés!F85+Támogatás!F87</f>
        <v>0</v>
      </c>
      <c r="G82" s="421">
        <f>Igazgatás!G118+'ASP pályázat'!G82+Községgazd!G92+Vagyongazd!G85+Közfoglalkoztatás!G82+Közút!G82+Környezetvédelem!G84+Egészségügy!G114+Sport!G86+Közművelődés!G85+Támogatás!G87</f>
        <v>0</v>
      </c>
      <c r="H82" s="421">
        <f>Igazgatás!H118+'ASP pályázat'!H82+Községgazd!H92+Vagyongazd!H85+Közfoglalkoztatás!H82+Közút!H82+Környezetvédelem!H84+Egészségügy!H114+Sport!H86+Közművelődés!H85+Támogatás!H87</f>
        <v>0</v>
      </c>
      <c r="I82" s="617">
        <f>Igazgatás!I118+'ASP pályázat'!I82+Községgazd!I92+Vagyongazd!I85+Közfoglalkoztatás!I82+Közút!I82+Környezetvédelem!J84+Egészségügy!I114+Sport!I86+Közművelődés!I85+Támogatás!I87</f>
        <v>0</v>
      </c>
      <c r="J82" s="190">
        <f>Igazgatás!J118+'ASP pályázat'!J82+Községgazd!J92+Vagyongazd!J85+Közfoglalkoztatás!J82+Közút!J82+Környezetvédelem!K84+Egészségügy!J114+Sport!J86+Közművelődés!J85+Támogatás!J87</f>
        <v>0</v>
      </c>
      <c r="K82" s="191">
        <f>Igazgatás!K118+'ASP pályázat'!K82+Községgazd!K92+Vagyongazd!K85+Közfoglalkoztatás!K82+Közút!K82+Környezetvédelem!L84+Egészségügy!K114+Sport!K86+Közművelődés!K85+Támogatás!K87</f>
        <v>0</v>
      </c>
      <c r="L82" s="199">
        <f>Igazgatás!L118+'ASP pályázat'!L82+Községgazd!O92+Vagyongazd!L85+Közfoglalkoztatás!L82+Közút!L82+Környezetvédelem!P84+Egészségügy!O114+Sport!L86+Közművelődés!N85+Támogatás!S87</f>
        <v>0</v>
      </c>
      <c r="M82" s="193">
        <f>Igazgatás!M118+'ASP pályázat'!M82+Községgazd!P92+Vagyongazd!M85+Közfoglalkoztatás!M82+Közút!M82+Környezetvédelem!Q84+Egészségügy!P114+Sport!M86+Közművelődés!O85+Támogatás!T87</f>
        <v>0</v>
      </c>
      <c r="N82" s="193">
        <f>Igazgatás!N118+'ASP pályázat'!N82+Községgazd!Q92+Vagyongazd!N85+Közfoglalkoztatás!N82+Közút!N82+Környezetvédelem!R84+Egészségügy!Q114+Sport!N86+Közművelődés!P85+Támogatás!U87</f>
        <v>0</v>
      </c>
      <c r="O82" s="193">
        <f>Igazgatás!O118+'ASP pályázat'!O82+Községgazd!R92+Vagyongazd!O85+Közfoglalkoztatás!O82+Közút!O82+Környezetvédelem!S84+Egészségügy!R114+Sport!O86+Közművelődés!Q85+Támogatás!V87</f>
        <v>0</v>
      </c>
      <c r="P82" s="193">
        <f>Igazgatás!P118+'ASP pályázat'!P82+Községgazd!S92+Vagyongazd!P85+Közfoglalkoztatás!P82+Közút!P82+Környezetvédelem!T84+Egészségügy!S114+Sport!P86+Közművelődés!R85+Támogatás!W87</f>
        <v>0</v>
      </c>
      <c r="Q82" s="194">
        <f>Igazgatás!Q118+'ASP pályázat'!Q82+Községgazd!T92+Vagyongazd!Q85+Közfoglalkoztatás!Q82+Közút!Q82+Környezetvédelem!U84+Egészségügy!T114+Sport!Q86+Közművelődés!S85+Támogatás!X87</f>
        <v>0</v>
      </c>
      <c r="R82" s="538">
        <f>Igazgatás!R118+'ASP pályázat'!R82+Községgazd!U92+Vagyongazd!R85+Közfoglalkoztatás!R82+Közút!R82+Környezetvédelem!V84+Egészségügy!U114+Sport!R86+Közművelődés!T85+Támogatás!Y87</f>
        <v>0</v>
      </c>
      <c r="S82" s="444">
        <f>Igazgatás!S118+'ASP pályázat'!S82+Községgazd!V92+Vagyongazd!S85+Közfoglalkoztatás!S82+Közút!S82+Környezetvédelem!W84+Egészségügy!V114+Sport!S86+Közművelődés!U85+Támogatás!Z87</f>
        <v>0</v>
      </c>
      <c r="T82" s="193">
        <f>Igazgatás!T118+'ASP pályázat'!T82+Községgazd!W92+Vagyongazd!T85+Közfoglalkoztatás!T82+Közút!T82+Környezetvédelem!X84+Egészségügy!W114+Sport!T86+Közművelődés!V85+Támogatás!AA87</f>
        <v>0</v>
      </c>
      <c r="U82" s="194">
        <f>Igazgatás!U118+'ASP pályázat'!U82+Községgazd!X92+Vagyongazd!U85+Közfoglalkoztatás!U82+Közút!U82+Környezetvédelem!Y84+Egészségügy!X114+Sport!U86+Közművelődés!W85+Támogatás!AB87</f>
        <v>0</v>
      </c>
      <c r="V82" s="492">
        <f>Igazgatás!V118+'ASP pályázat'!V82+Községgazd!Y92+Vagyongazd!V85+Közfoglalkoztatás!V82+Közút!V82+Környezetvédelem!Z84+Egészségügy!Y114+Sport!V86+Közművelődés!X85+Támogatás!AC87</f>
        <v>0</v>
      </c>
      <c r="W82" s="192">
        <f>Igazgatás!W118+'ASP pályázat'!W82+Községgazd!Z92+Vagyongazd!W85+Közfoglalkoztatás!W82+Közút!W82+Környezetvédelem!AA84+Egészségügy!Z114+Sport!W86+Közművelődés!Y85+Támogatás!AD87</f>
        <v>0</v>
      </c>
      <c r="X82" s="195">
        <f>Igazgatás!X118+'ASP pályázat'!X82+Községgazd!AA92+Vagyongazd!X85+Közfoglalkoztatás!X82+Közút!X82+Környezetvédelem!AB84+Egészségügy!AA114+Sport!X86+Közművelődés!Z85+Támogatás!AE87</f>
        <v>0</v>
      </c>
      <c r="Y82" s="188"/>
    </row>
    <row r="83" spans="1:25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>
        <f>Igazgatás!F119+'ASP pályázat'!F83+Községgazd!F93+Vagyongazd!F86+Közfoglalkoztatás!F83+Közút!F83+Környezetvédelem!F85+Egészségügy!F115+Sport!F87+Közművelődés!F86+Támogatás!F88</f>
        <v>0</v>
      </c>
      <c r="G83" s="431">
        <f>Igazgatás!G119+'ASP pályázat'!G83+Községgazd!G93+Vagyongazd!G86+Közfoglalkoztatás!G83+Közút!G83+Környezetvédelem!G85+Egészségügy!G115+Sport!G87+Közművelődés!G86+Támogatás!G88</f>
        <v>0</v>
      </c>
      <c r="H83" s="431">
        <f>Igazgatás!H119+'ASP pályázat'!H83+Községgazd!H93+Vagyongazd!H86+Közfoglalkoztatás!H83+Közút!H83+Környezetvédelem!H85+Egészségügy!H115+Sport!H87+Közművelődés!H86+Támogatás!H88</f>
        <v>0</v>
      </c>
      <c r="I83" s="627">
        <f>Igazgatás!I119+'ASP pályázat'!I83+Községgazd!I93+Vagyongazd!I86+Közfoglalkoztatás!I83+Közút!I83+Környezetvédelem!J85+Egészségügy!I115+Sport!I87+Közművelődés!I86+Támogatás!I88</f>
        <v>0</v>
      </c>
      <c r="J83" s="158">
        <f>Igazgatás!J119+'ASP pályázat'!J83+Községgazd!J93+Vagyongazd!J86+Közfoglalkoztatás!J83+Közút!J83+Környezetvédelem!K85+Egészségügy!J115+Sport!J87+Közművelődés!J86+Támogatás!J88</f>
        <v>0</v>
      </c>
      <c r="K83" s="170">
        <f>Igazgatás!K119+'ASP pályázat'!K83+Községgazd!K93+Vagyongazd!K86+Közfoglalkoztatás!K83+Közút!K83+Környezetvédelem!L85+Egészségügy!K115+Sport!K87+Közművelődés!K86+Támogatás!K88</f>
        <v>0</v>
      </c>
      <c r="L83" s="110">
        <f>Igazgatás!L119+'ASP pályázat'!L83+Községgazd!O93+Vagyongazd!L86+Közfoglalkoztatás!L83+Közút!L83+Környezetvédelem!P85+Egészségügy!O115+Sport!L87+Közművelődés!N86+Támogatás!S88</f>
        <v>0</v>
      </c>
      <c r="M83" s="111">
        <f>Igazgatás!M119+'ASP pályázat'!M83+Községgazd!P93+Vagyongazd!M86+Közfoglalkoztatás!M83+Közút!M83+Környezetvédelem!Q85+Egészségügy!P115+Sport!M87+Közművelődés!O86+Támogatás!T88</f>
        <v>0</v>
      </c>
      <c r="N83" s="111">
        <f>Igazgatás!N119+'ASP pályázat'!N83+Községgazd!Q93+Vagyongazd!N86+Közfoglalkoztatás!N83+Közút!N83+Környezetvédelem!R85+Egészségügy!Q115+Sport!N87+Közművelődés!P86+Támogatás!U88</f>
        <v>0</v>
      </c>
      <c r="O83" s="111">
        <f>Igazgatás!O119+'ASP pályázat'!O83+Községgazd!R93+Vagyongazd!O86+Közfoglalkoztatás!O83+Közút!O83+Környezetvédelem!S85+Egészségügy!R115+Sport!O87+Közművelődés!Q86+Támogatás!V88</f>
        <v>0</v>
      </c>
      <c r="P83" s="111">
        <f>Igazgatás!P119+'ASP pályázat'!P83+Községgazd!S93+Vagyongazd!P86+Közfoglalkoztatás!P83+Közút!P83+Környezetvédelem!T85+Egészségügy!S115+Sport!P87+Közművelődés!R86+Támogatás!W88</f>
        <v>0</v>
      </c>
      <c r="Q83" s="114">
        <f>Igazgatás!Q119+'ASP pályázat'!Q83+Községgazd!T93+Vagyongazd!Q86+Közfoglalkoztatás!Q83+Közút!Q83+Környezetvédelem!U85+Egészségügy!T115+Sport!Q87+Közművelődés!S86+Támogatás!X88</f>
        <v>0</v>
      </c>
      <c r="R83" s="543">
        <f>Igazgatás!R119+'ASP pályázat'!R83+Községgazd!U93+Vagyongazd!R86+Közfoglalkoztatás!R83+Közút!R83+Környezetvédelem!V85+Egészségügy!U115+Sport!R87+Közművelődés!T86+Támogatás!Y88</f>
        <v>0</v>
      </c>
      <c r="S83" s="449">
        <f>Igazgatás!S119+'ASP pályázat'!S83+Községgazd!V93+Vagyongazd!S86+Közfoglalkoztatás!S83+Közút!S83+Környezetvédelem!W85+Egészségügy!V115+Sport!S87+Közművelődés!U86+Támogatás!Z88</f>
        <v>0</v>
      </c>
      <c r="T83" s="111">
        <f>Igazgatás!T119+'ASP pályázat'!T83+Községgazd!W93+Vagyongazd!T86+Közfoglalkoztatás!T83+Közút!T83+Környezetvédelem!X85+Egészségügy!W115+Sport!T87+Közművelődés!V86+Támogatás!AA88</f>
        <v>0</v>
      </c>
      <c r="U83" s="114">
        <f>Igazgatás!U119+'ASP pályázat'!U83+Községgazd!X93+Vagyongazd!U86+Közfoglalkoztatás!U83+Közút!U83+Környezetvédelem!Y85+Egészségügy!X115+Sport!U87+Közművelődés!W86+Támogatás!AB88</f>
        <v>0</v>
      </c>
      <c r="V83" s="491">
        <f>Igazgatás!V119+'ASP pályázat'!V83+Községgazd!Y93+Vagyongazd!V86+Közfoglalkoztatás!V83+Közút!V83+Környezetvédelem!Z85+Egészségügy!Y115+Sport!V87+Közművelődés!X86+Támogatás!AC88</f>
        <v>0</v>
      </c>
      <c r="W83" s="113">
        <f>Igazgatás!W119+'ASP pályázat'!W83+Községgazd!Z93+Vagyongazd!W86+Közfoglalkoztatás!W83+Közút!W83+Környezetvédelem!AA85+Egészségügy!Z115+Sport!W87+Közművelődés!Y86+Támogatás!AD88</f>
        <v>0</v>
      </c>
      <c r="X83" s="115">
        <f>Igazgatás!X119+'ASP pályázat'!X83+Községgazd!AA93+Vagyongazd!X86+Közfoglalkoztatás!X83+Közút!X83+Környezetvédelem!AB85+Egészségügy!AA115+Sport!X87+Közművelődés!Z86+Támogatás!AE88</f>
        <v>0</v>
      </c>
      <c r="Y83" s="188"/>
    </row>
    <row r="84" spans="1:25" s="41" customFormat="1" hidden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Igazgatás!F120+'ASP pályázat'!F84+Községgazd!F94+Vagyongazd!F87+Közfoglalkoztatás!F84+Közút!F84+Környezetvédelem!F86+Egészségügy!F116+Sport!F88+Közművelődés!F87+Támogatás!F89</f>
        <v>0</v>
      </c>
      <c r="G84" s="431">
        <f>Igazgatás!G120+'ASP pályázat'!G84+Községgazd!G94+Vagyongazd!G87+Közfoglalkoztatás!G84+Közút!G84+Környezetvédelem!G86+Egészségügy!G116+Sport!G88+Közművelődés!G87+Támogatás!G89</f>
        <v>0</v>
      </c>
      <c r="H84" s="431">
        <f>Igazgatás!H120+'ASP pályázat'!H84+Községgazd!H94+Vagyongazd!H87+Közfoglalkoztatás!H84+Közút!H84+Környezetvédelem!H86+Egészségügy!H116+Sport!H88+Közművelődés!H87+Támogatás!H89</f>
        <v>0</v>
      </c>
      <c r="I84" s="627">
        <f>Igazgatás!I120+'ASP pályázat'!I84+Községgazd!I94+Vagyongazd!I87+Közfoglalkoztatás!I84+Közút!I84+Környezetvédelem!J86+Egészségügy!I116+Sport!I88+Közművelődés!I87+Támogatás!I89</f>
        <v>0</v>
      </c>
      <c r="J84" s="158">
        <f>Igazgatás!J120+'ASP pályázat'!J84+Községgazd!J94+Vagyongazd!J87+Közfoglalkoztatás!J84+Közút!J84+Környezetvédelem!K86+Egészségügy!J116+Sport!J88+Közművelődés!J87+Támogatás!J89</f>
        <v>0</v>
      </c>
      <c r="K84" s="170">
        <f>Igazgatás!K120+'ASP pályázat'!K84+Községgazd!K94+Vagyongazd!K87+Közfoglalkoztatás!K84+Közút!K84+Környezetvédelem!L86+Egészségügy!K116+Sport!K88+Közművelődés!K87+Támogatás!K89</f>
        <v>0</v>
      </c>
      <c r="L84" s="110">
        <f>Igazgatás!L120+'ASP pályázat'!L84+Községgazd!O94+Vagyongazd!L87+Közfoglalkoztatás!L84+Közút!L84+Környezetvédelem!P86+Egészségügy!O116+Sport!L88+Közművelődés!N87+Támogatás!S89</f>
        <v>0</v>
      </c>
      <c r="M84" s="111">
        <f>Igazgatás!M120+'ASP pályázat'!M84+Községgazd!P94+Vagyongazd!M87+Közfoglalkoztatás!M84+Közút!M84+Környezetvédelem!Q86+Egészségügy!P116+Sport!M88+Közművelődés!O87+Támogatás!T89</f>
        <v>0</v>
      </c>
      <c r="N84" s="111">
        <f>Igazgatás!N120+'ASP pályázat'!N84+Községgazd!Q94+Vagyongazd!N87+Közfoglalkoztatás!N84+Közút!N84+Környezetvédelem!R86+Egészségügy!Q116+Sport!N88+Közművelődés!P87+Támogatás!U89</f>
        <v>0</v>
      </c>
      <c r="O84" s="111">
        <f>Igazgatás!O120+'ASP pályázat'!O84+Községgazd!R94+Vagyongazd!O87+Közfoglalkoztatás!O84+Közút!O84+Környezetvédelem!S86+Egészségügy!R116+Sport!O88+Közművelődés!Q87+Támogatás!V89</f>
        <v>0</v>
      </c>
      <c r="P84" s="111">
        <f>Igazgatás!P120+'ASP pályázat'!P84+Községgazd!S94+Vagyongazd!P87+Közfoglalkoztatás!P84+Közút!P84+Környezetvédelem!T86+Egészségügy!S116+Sport!P88+Közművelődés!R87+Támogatás!W89</f>
        <v>0</v>
      </c>
      <c r="Q84" s="114">
        <f>Igazgatás!Q120+'ASP pályázat'!Q84+Községgazd!T94+Vagyongazd!Q87+Közfoglalkoztatás!Q84+Közút!Q84+Környezetvédelem!U86+Egészségügy!T116+Sport!Q88+Közművelődés!S87+Támogatás!X89</f>
        <v>0</v>
      </c>
      <c r="R84" s="543">
        <f>Igazgatás!R120+'ASP pályázat'!R84+Községgazd!U94+Vagyongazd!R87+Közfoglalkoztatás!R84+Közút!R84+Környezetvédelem!V86+Egészségügy!U116+Sport!R88+Közművelődés!T87+Támogatás!Y89</f>
        <v>0</v>
      </c>
      <c r="S84" s="449">
        <f>Igazgatás!S120+'ASP pályázat'!S84+Községgazd!V94+Vagyongazd!S87+Közfoglalkoztatás!S84+Közút!S84+Környezetvédelem!W86+Egészségügy!V116+Sport!S88+Közművelődés!U87+Támogatás!Z89</f>
        <v>0</v>
      </c>
      <c r="T84" s="111">
        <f>Igazgatás!T120+'ASP pályázat'!T84+Községgazd!W94+Vagyongazd!T87+Közfoglalkoztatás!T84+Közút!T84+Környezetvédelem!X86+Egészségügy!W116+Sport!T88+Közművelődés!V87+Támogatás!AA89</f>
        <v>0</v>
      </c>
      <c r="U84" s="114">
        <f>Igazgatás!U120+'ASP pályázat'!U84+Községgazd!X94+Vagyongazd!U87+Közfoglalkoztatás!U84+Közút!U84+Környezetvédelem!Y86+Egészségügy!X116+Sport!U88+Közművelődés!W87+Támogatás!AB89</f>
        <v>0</v>
      </c>
      <c r="V84" s="491">
        <f>Igazgatás!V120+'ASP pályázat'!V84+Községgazd!Y94+Vagyongazd!V87+Közfoglalkoztatás!V84+Közút!V84+Környezetvédelem!Z86+Egészségügy!Y116+Sport!V88+Közművelődés!X87+Támogatás!AC89</f>
        <v>0</v>
      </c>
      <c r="W84" s="113">
        <f>Igazgatás!W120+'ASP pályázat'!W84+Községgazd!Z94+Vagyongazd!W87+Közfoglalkoztatás!W84+Közút!W84+Környezetvédelem!AA86+Egészségügy!Z116+Sport!W88+Közművelődés!Y87+Támogatás!AD89</f>
        <v>0</v>
      </c>
      <c r="X84" s="115">
        <f>Igazgatás!X120+'ASP pályázat'!X84+Községgazd!AA94+Vagyongazd!X87+Közfoglalkoztatás!X84+Közút!X84+Környezetvédelem!AB86+Egészségügy!AA116+Sport!X88+Közművelődés!Z87+Támogatás!AE89</f>
        <v>0</v>
      </c>
      <c r="Y84" s="188"/>
    </row>
    <row r="85" spans="1:25" hidden="1">
      <c r="B85" s="55"/>
      <c r="C85" s="2"/>
      <c r="D85" s="764" t="s">
        <v>370</v>
      </c>
      <c r="E85" s="764"/>
      <c r="F85" s="406">
        <f>Igazgatás!F121+'ASP pályázat'!F85+Községgazd!F95+Vagyongazd!F88+Közfoglalkoztatás!F85+Közút!F85+Környezetvédelem!F87+Egészségügy!F117+Sport!F89+Közművelődés!F88+Támogatás!F90</f>
        <v>0</v>
      </c>
      <c r="G85" s="429">
        <f>Igazgatás!G121+'ASP pályázat'!G85+Községgazd!G95+Vagyongazd!G88+Közfoglalkoztatás!G85+Közút!G85+Környezetvédelem!G87+Egészségügy!G117+Sport!G89+Közművelődés!G88+Támogatás!G90</f>
        <v>0</v>
      </c>
      <c r="H85" s="429">
        <f>Igazgatás!H121+'ASP pályázat'!H85+Községgazd!H95+Vagyongazd!H88+Közfoglalkoztatás!H85+Közút!H85+Környezetvédelem!H87+Egészségügy!H117+Sport!H89+Közművelődés!H88+Támogatás!H90</f>
        <v>0</v>
      </c>
      <c r="I85" s="625">
        <f>Igazgatás!I121+'ASP pályázat'!I85+Községgazd!I95+Vagyongazd!I88+Közfoglalkoztatás!I85+Közút!I85+Környezetvédelem!J87+Egészségügy!I117+Sport!I89+Közművelődés!I88+Támogatás!I90</f>
        <v>0</v>
      </c>
      <c r="J85" s="149">
        <f>Igazgatás!J121+'ASP pályázat'!J85+Községgazd!J95+Vagyongazd!J88+Közfoglalkoztatás!J85+Közút!J85+Környezetvédelem!K87+Egészségügy!J117+Sport!J89+Közművelődés!J88+Támogatás!J90</f>
        <v>0</v>
      </c>
      <c r="K85" s="167">
        <f>Igazgatás!K121+'ASP pályázat'!K85+Községgazd!K95+Vagyongazd!K88+Közfoglalkoztatás!K85+Közút!K85+Környezetvédelem!L87+Egészségügy!K117+Sport!K89+Közművelődés!K88+Támogatás!K90</f>
        <v>0</v>
      </c>
      <c r="L85" s="75">
        <f>Igazgatás!L121+'ASP pályázat'!L85+Községgazd!O95+Vagyongazd!L88+Közfoglalkoztatás!L85+Közút!L85+Környezetvédelem!P87+Egészségügy!O117+Sport!L89+Közművelődés!N88+Támogatás!S90</f>
        <v>0</v>
      </c>
      <c r="M85" s="1">
        <f>Igazgatás!M121+'ASP pályázat'!M85+Községgazd!P95+Vagyongazd!M88+Közfoglalkoztatás!M85+Közút!M85+Környezetvédelem!Q87+Egészségügy!P117+Sport!M89+Közművelődés!O88+Támogatás!T90</f>
        <v>0</v>
      </c>
      <c r="N85" s="1">
        <f>Igazgatás!N121+'ASP pályázat'!N85+Községgazd!Q95+Vagyongazd!N88+Közfoglalkoztatás!N85+Közút!N85+Környezetvédelem!R87+Egészségügy!Q117+Sport!N89+Közművelődés!P88+Támogatás!U90</f>
        <v>0</v>
      </c>
      <c r="O85" s="1">
        <f>Igazgatás!O121+'ASP pályázat'!O85+Községgazd!R95+Vagyongazd!O88+Közfoglalkoztatás!O85+Közút!O85+Környezetvédelem!S87+Egészségügy!R117+Sport!O89+Közművelődés!Q88+Támogatás!V90</f>
        <v>0</v>
      </c>
      <c r="P85" s="1">
        <f>Igazgatás!P121+'ASP pályázat'!P85+Községgazd!S95+Vagyongazd!P88+Közfoglalkoztatás!P85+Közút!P85+Környezetvédelem!T87+Egészségügy!S117+Sport!P89+Közművelődés!R88+Támogatás!W90</f>
        <v>0</v>
      </c>
      <c r="Q85" s="81">
        <f>Igazgatás!Q121+'ASP pályázat'!Q85+Községgazd!T95+Vagyongazd!Q88+Közfoglalkoztatás!Q85+Közút!Q85+Környezetvédelem!U87+Egészségügy!T117+Sport!Q89+Közművelődés!S88+Támogatás!X90</f>
        <v>0</v>
      </c>
      <c r="R85" s="541">
        <f>Igazgatás!R121+'ASP pályázat'!R85+Községgazd!U95+Vagyongazd!R88+Közfoglalkoztatás!R85+Közút!R85+Környezetvédelem!V87+Egészségügy!U117+Sport!R89+Közművelődés!T88+Támogatás!Y90</f>
        <v>0</v>
      </c>
      <c r="S85" s="447">
        <f>Igazgatás!S121+'ASP pályázat'!S85+Községgazd!V95+Vagyongazd!S88+Közfoglalkoztatás!S85+Közút!S85+Környezetvédelem!W87+Egészségügy!V117+Sport!S89+Közművelődés!U88+Támogatás!Z90</f>
        <v>0</v>
      </c>
      <c r="T85" s="1">
        <f>Igazgatás!T121+'ASP pályázat'!T85+Községgazd!W95+Vagyongazd!T88+Közfoglalkoztatás!T85+Közút!T85+Környezetvédelem!X87+Egészségügy!W117+Sport!T89+Közművelődés!V88+Támogatás!AA90</f>
        <v>0</v>
      </c>
      <c r="U85" s="81">
        <f>Igazgatás!U121+'ASP pályázat'!U85+Községgazd!X95+Vagyongazd!U88+Közfoglalkoztatás!U85+Közút!U85+Környezetvédelem!Y87+Egészségügy!X117+Sport!U89+Közművelődés!W88+Támogatás!AB90</f>
        <v>0</v>
      </c>
      <c r="V85" s="490">
        <f>Igazgatás!V121+'ASP pályázat'!V85+Községgazd!Y95+Vagyongazd!V88+Közfoglalkoztatás!V85+Közút!V85+Környezetvédelem!Z87+Egészségügy!Y117+Sport!V89+Közművelődés!X88+Támogatás!AC90</f>
        <v>0</v>
      </c>
      <c r="W85" s="42">
        <f>Igazgatás!W121+'ASP pályázat'!W85+Községgazd!Z95+Vagyongazd!W88+Közfoglalkoztatás!W85+Közút!W85+Környezetvédelem!AA87+Egészségügy!Z117+Sport!W89+Közművelődés!Y88+Támogatás!AD90</f>
        <v>0</v>
      </c>
      <c r="X85" s="44">
        <f>Igazgatás!X121+'ASP pályázat'!X85+Községgazd!AA95+Vagyongazd!X88+Közfoglalkoztatás!X85+Közút!X85+Környezetvédelem!AB87+Egészségügy!AA117+Sport!X89+Közművelődés!Z88+Támogatás!AE90</f>
        <v>0</v>
      </c>
      <c r="Y85" s="188"/>
    </row>
    <row r="86" spans="1:25" hidden="1">
      <c r="B86" s="55"/>
      <c r="C86" s="2"/>
      <c r="D86" s="764" t="s">
        <v>506</v>
      </c>
      <c r="E86" s="764"/>
      <c r="F86" s="406">
        <f>Igazgatás!F122+'ASP pályázat'!F86+Községgazd!F96+Vagyongazd!F89+Közfoglalkoztatás!F86+Közút!F86+Környezetvédelem!F88+Egészségügy!F118+Sport!F90+Közművelődés!F89+Támogatás!F91</f>
        <v>0</v>
      </c>
      <c r="G86" s="429">
        <f>Igazgatás!G122+'ASP pályázat'!G86+Községgazd!G96+Vagyongazd!G89+Közfoglalkoztatás!G86+Közút!G86+Környezetvédelem!G88+Egészségügy!G118+Sport!G90+Közművelődés!G89+Támogatás!G91</f>
        <v>0</v>
      </c>
      <c r="H86" s="429">
        <f>Igazgatás!H122+'ASP pályázat'!H86+Községgazd!H96+Vagyongazd!H89+Közfoglalkoztatás!H86+Közút!H86+Környezetvédelem!H88+Egészségügy!H118+Sport!H90+Közművelődés!H89+Támogatás!H91</f>
        <v>0</v>
      </c>
      <c r="I86" s="625">
        <f>Igazgatás!I122+'ASP pályázat'!I86+Községgazd!I96+Vagyongazd!I89+Közfoglalkoztatás!I86+Közút!I86+Környezetvédelem!J88+Egészségügy!I118+Sport!I90+Közművelődés!I89+Támogatás!I91</f>
        <v>0</v>
      </c>
      <c r="J86" s="149">
        <f>Igazgatás!J122+'ASP pályázat'!J86+Községgazd!J96+Vagyongazd!J89+Közfoglalkoztatás!J86+Közút!J86+Környezetvédelem!K88+Egészségügy!J118+Sport!J90+Közművelődés!J89+Támogatás!J91</f>
        <v>0</v>
      </c>
      <c r="K86" s="167">
        <f>Igazgatás!K122+'ASP pályázat'!K86+Községgazd!K96+Vagyongazd!K89+Közfoglalkoztatás!K86+Közút!K86+Környezetvédelem!L88+Egészségügy!K118+Sport!K90+Közművelődés!K89+Támogatás!K91</f>
        <v>0</v>
      </c>
      <c r="L86" s="75">
        <f>Igazgatás!L122+'ASP pályázat'!L86+Községgazd!O96+Vagyongazd!L89+Közfoglalkoztatás!L86+Közút!L86+Környezetvédelem!P88+Egészségügy!O118+Sport!L90+Közművelődés!N89+Támogatás!S91</f>
        <v>0</v>
      </c>
      <c r="M86" s="1">
        <f>Igazgatás!M122+'ASP pályázat'!M86+Községgazd!P96+Vagyongazd!M89+Közfoglalkoztatás!M86+Közút!M86+Környezetvédelem!Q88+Egészségügy!P118+Sport!M90+Közművelődés!O89+Támogatás!T91</f>
        <v>0</v>
      </c>
      <c r="N86" s="1">
        <f>Igazgatás!N122+'ASP pályázat'!N86+Községgazd!Q96+Vagyongazd!N89+Közfoglalkoztatás!N86+Közút!N86+Környezetvédelem!R88+Egészségügy!Q118+Sport!N90+Közművelődés!P89+Támogatás!U91</f>
        <v>0</v>
      </c>
      <c r="O86" s="1">
        <f>Igazgatás!O122+'ASP pályázat'!O86+Községgazd!R96+Vagyongazd!O89+Közfoglalkoztatás!O86+Közút!O86+Környezetvédelem!S88+Egészségügy!R118+Sport!O90+Közművelődés!Q89+Támogatás!V91</f>
        <v>0</v>
      </c>
      <c r="P86" s="1">
        <f>Igazgatás!P122+'ASP pályázat'!P86+Községgazd!S96+Vagyongazd!P89+Közfoglalkoztatás!P86+Közút!P86+Környezetvédelem!T88+Egészségügy!S118+Sport!P90+Közművelődés!R89+Támogatás!W91</f>
        <v>0</v>
      </c>
      <c r="Q86" s="81">
        <f>Igazgatás!Q122+'ASP pályázat'!Q86+Községgazd!T96+Vagyongazd!Q89+Közfoglalkoztatás!Q86+Közút!Q86+Környezetvédelem!U88+Egészségügy!T118+Sport!Q90+Közművelődés!S89+Támogatás!X91</f>
        <v>0</v>
      </c>
      <c r="R86" s="541">
        <f>Igazgatás!R122+'ASP pályázat'!R86+Községgazd!U96+Vagyongazd!R89+Közfoglalkoztatás!R86+Közút!R86+Környezetvédelem!V88+Egészségügy!U118+Sport!R90+Közművelődés!T89+Támogatás!Y91</f>
        <v>0</v>
      </c>
      <c r="S86" s="447">
        <f>Igazgatás!S122+'ASP pályázat'!S86+Községgazd!V96+Vagyongazd!S89+Közfoglalkoztatás!S86+Közút!S86+Környezetvédelem!W88+Egészségügy!V118+Sport!S90+Közművelődés!U89+Támogatás!Z91</f>
        <v>0</v>
      </c>
      <c r="T86" s="1">
        <f>Igazgatás!T122+'ASP pályázat'!T86+Községgazd!W96+Vagyongazd!T89+Közfoglalkoztatás!T86+Közút!T86+Környezetvédelem!X88+Egészségügy!W118+Sport!T90+Közművelődés!V89+Támogatás!AA91</f>
        <v>0</v>
      </c>
      <c r="U86" s="81">
        <f>Igazgatás!U122+'ASP pályázat'!U86+Községgazd!X96+Vagyongazd!U89+Közfoglalkoztatás!U86+Közút!U86+Környezetvédelem!Y88+Egészségügy!X118+Sport!U90+Közművelődés!W89+Támogatás!AB91</f>
        <v>0</v>
      </c>
      <c r="V86" s="490">
        <f>Igazgatás!V122+'ASP pályázat'!V86+Községgazd!Y96+Vagyongazd!V89+Közfoglalkoztatás!V86+Közút!V86+Környezetvédelem!Z88+Egészségügy!Y118+Sport!V90+Közművelődés!X89+Támogatás!AC91</f>
        <v>0</v>
      </c>
      <c r="W86" s="42">
        <f>Igazgatás!W122+'ASP pályázat'!W86+Községgazd!Z96+Vagyongazd!W89+Közfoglalkoztatás!W86+Közút!W86+Környezetvédelem!AA88+Egészségügy!Z118+Sport!W90+Közművelődés!Y89+Támogatás!AD91</f>
        <v>0</v>
      </c>
      <c r="X86" s="44">
        <f>Igazgatás!X122+'ASP pályázat'!X86+Községgazd!AA96+Vagyongazd!X89+Közfoglalkoztatás!X86+Közút!X86+Környezetvédelem!AB88+Egészségügy!AA118+Sport!X90+Közművelődés!Z89+Támogatás!AE91</f>
        <v>0</v>
      </c>
      <c r="Y86" s="188"/>
    </row>
    <row r="87" spans="1:25" hidden="1">
      <c r="B87" s="55"/>
      <c r="C87" s="2"/>
      <c r="D87" s="764" t="s">
        <v>507</v>
      </c>
      <c r="E87" s="764"/>
      <c r="F87" s="406">
        <f>Igazgatás!F123+'ASP pályázat'!F87+Községgazd!F97+Vagyongazd!F90+Közfoglalkoztatás!F87+Közút!F87+Környezetvédelem!F89+Egészségügy!F119+Sport!F91+Közművelődés!F90+Támogatás!F92</f>
        <v>0</v>
      </c>
      <c r="G87" s="429">
        <f>Igazgatás!G123+'ASP pályázat'!G87+Községgazd!G97+Vagyongazd!G90+Közfoglalkoztatás!G87+Közút!G87+Környezetvédelem!G89+Egészségügy!G119+Sport!G91+Közművelődés!G90+Támogatás!G92</f>
        <v>0</v>
      </c>
      <c r="H87" s="429">
        <f>Igazgatás!H123+'ASP pályázat'!H87+Községgazd!H97+Vagyongazd!H90+Közfoglalkoztatás!H87+Közút!H87+Környezetvédelem!H89+Egészségügy!H119+Sport!H91+Közművelődés!H90+Támogatás!H92</f>
        <v>0</v>
      </c>
      <c r="I87" s="625">
        <f>Igazgatás!I123+'ASP pályázat'!I87+Községgazd!I97+Vagyongazd!I90+Közfoglalkoztatás!I87+Közút!I87+Környezetvédelem!J89+Egészségügy!I119+Sport!I91+Közművelődés!I90+Támogatás!I92</f>
        <v>0</v>
      </c>
      <c r="J87" s="149">
        <f>Igazgatás!J123+'ASP pályázat'!J87+Községgazd!J97+Vagyongazd!J90+Közfoglalkoztatás!J87+Közút!J87+Környezetvédelem!K89+Egészségügy!J119+Sport!J91+Közművelődés!J90+Támogatás!J92</f>
        <v>0</v>
      </c>
      <c r="K87" s="167">
        <f>Igazgatás!K123+'ASP pályázat'!K87+Községgazd!K97+Vagyongazd!K90+Közfoglalkoztatás!K87+Közút!K87+Környezetvédelem!L89+Egészségügy!K119+Sport!K91+Közművelődés!K90+Támogatás!K92</f>
        <v>0</v>
      </c>
      <c r="L87" s="75">
        <f>Igazgatás!L123+'ASP pályázat'!L87+Községgazd!O97+Vagyongazd!L90+Közfoglalkoztatás!L87+Közút!L87+Környezetvédelem!P89+Egészségügy!O119+Sport!L91+Közművelődés!N90+Támogatás!S92</f>
        <v>0</v>
      </c>
      <c r="M87" s="1">
        <f>Igazgatás!M123+'ASP pályázat'!M87+Községgazd!P97+Vagyongazd!M90+Közfoglalkoztatás!M87+Közút!M87+Környezetvédelem!Q89+Egészségügy!P119+Sport!M91+Közművelődés!O90+Támogatás!T92</f>
        <v>0</v>
      </c>
      <c r="N87" s="1">
        <f>Igazgatás!N123+'ASP pályázat'!N87+Községgazd!Q97+Vagyongazd!N90+Közfoglalkoztatás!N87+Közút!N87+Környezetvédelem!R89+Egészségügy!Q119+Sport!N91+Közművelődés!P90+Támogatás!U92</f>
        <v>0</v>
      </c>
      <c r="O87" s="1">
        <f>Igazgatás!O123+'ASP pályázat'!O87+Községgazd!R97+Vagyongazd!O90+Közfoglalkoztatás!O87+Közút!O87+Környezetvédelem!S89+Egészségügy!R119+Sport!O91+Közművelődés!Q90+Támogatás!V92</f>
        <v>0</v>
      </c>
      <c r="P87" s="1">
        <f>Igazgatás!P123+'ASP pályázat'!P87+Községgazd!S97+Vagyongazd!P90+Közfoglalkoztatás!P87+Közút!P87+Környezetvédelem!T89+Egészségügy!S119+Sport!P91+Közművelődés!R90+Támogatás!W92</f>
        <v>0</v>
      </c>
      <c r="Q87" s="81">
        <f>Igazgatás!Q123+'ASP pályázat'!Q87+Községgazd!T97+Vagyongazd!Q90+Közfoglalkoztatás!Q87+Közút!Q87+Környezetvédelem!U89+Egészségügy!T119+Sport!Q91+Közművelődés!S90+Támogatás!X92</f>
        <v>0</v>
      </c>
      <c r="R87" s="541">
        <f>Igazgatás!R123+'ASP pályázat'!R87+Községgazd!U97+Vagyongazd!R90+Közfoglalkoztatás!R87+Közút!R87+Környezetvédelem!V89+Egészségügy!U119+Sport!R91+Közművelődés!T90+Támogatás!Y92</f>
        <v>0</v>
      </c>
      <c r="S87" s="447">
        <f>Igazgatás!S123+'ASP pályázat'!S87+Községgazd!V97+Vagyongazd!S90+Közfoglalkoztatás!S87+Közút!S87+Környezetvédelem!W89+Egészségügy!V119+Sport!S91+Közművelődés!U90+Támogatás!Z92</f>
        <v>0</v>
      </c>
      <c r="T87" s="1">
        <f>Igazgatás!T123+'ASP pályázat'!T87+Községgazd!W97+Vagyongazd!T90+Közfoglalkoztatás!T87+Közút!T87+Környezetvédelem!X89+Egészségügy!W119+Sport!T91+Közművelődés!V90+Támogatás!AA92</f>
        <v>0</v>
      </c>
      <c r="U87" s="81">
        <f>Igazgatás!U123+'ASP pályázat'!U87+Községgazd!X97+Vagyongazd!U90+Közfoglalkoztatás!U87+Közút!U87+Környezetvédelem!Y89+Egészségügy!X119+Sport!U91+Közművelődés!W90+Támogatás!AB92</f>
        <v>0</v>
      </c>
      <c r="V87" s="490">
        <f>Igazgatás!V123+'ASP pályázat'!V87+Községgazd!Y97+Vagyongazd!V90+Közfoglalkoztatás!V87+Közút!V87+Környezetvédelem!Z89+Egészségügy!Y119+Sport!V91+Közművelődés!X90+Támogatás!AC92</f>
        <v>0</v>
      </c>
      <c r="W87" s="42">
        <f>Igazgatás!W123+'ASP pályázat'!W87+Községgazd!Z97+Vagyongazd!W90+Közfoglalkoztatás!W87+Közút!W87+Környezetvédelem!AA89+Egészségügy!Z119+Sport!W91+Közművelődés!Y90+Támogatás!AD92</f>
        <v>0</v>
      </c>
      <c r="X87" s="44">
        <f>Igazgatás!X123+'ASP pályázat'!X87+Községgazd!AA97+Vagyongazd!X90+Közfoglalkoztatás!X87+Közút!X87+Környezetvédelem!AB89+Egészségügy!AA119+Sport!X91+Közművelődés!Z90+Támogatás!AE92</f>
        <v>0</v>
      </c>
      <c r="Y87" s="188"/>
    </row>
    <row r="88" spans="1:25" hidden="1">
      <c r="B88" s="55"/>
      <c r="C88" s="2"/>
      <c r="D88" s="764" t="s">
        <v>508</v>
      </c>
      <c r="E88" s="764"/>
      <c r="F88" s="406">
        <f>Igazgatás!F124+'ASP pályázat'!F88+Községgazd!F98+Vagyongazd!F91+Közfoglalkoztatás!F88+Közút!F88+Környezetvédelem!F90+Egészségügy!F120+Sport!F92+Közművelődés!F91+Támogatás!F93</f>
        <v>0</v>
      </c>
      <c r="G88" s="429">
        <f>Igazgatás!G124+'ASP pályázat'!G88+Községgazd!G98+Vagyongazd!G91+Közfoglalkoztatás!G88+Közút!G88+Környezetvédelem!G90+Egészségügy!G120+Sport!G92+Közművelődés!G91+Támogatás!G93</f>
        <v>0</v>
      </c>
      <c r="H88" s="429">
        <f>Igazgatás!H124+'ASP pályázat'!H88+Községgazd!H98+Vagyongazd!H91+Közfoglalkoztatás!H88+Közút!H88+Környezetvédelem!H90+Egészségügy!H120+Sport!H92+Közművelődés!H91+Támogatás!H93</f>
        <v>0</v>
      </c>
      <c r="I88" s="625">
        <f>Igazgatás!I124+'ASP pályázat'!I88+Községgazd!I98+Vagyongazd!I91+Közfoglalkoztatás!I88+Közút!I88+Környezetvédelem!J90+Egészségügy!I120+Sport!I92+Közművelődés!I91+Támogatás!I93</f>
        <v>0</v>
      </c>
      <c r="J88" s="149">
        <f>Igazgatás!J124+'ASP pályázat'!J88+Községgazd!J98+Vagyongazd!J91+Közfoglalkoztatás!J88+Közút!J88+Környezetvédelem!K90+Egészségügy!J120+Sport!J92+Közművelődés!J91+Támogatás!J93</f>
        <v>0</v>
      </c>
      <c r="K88" s="167">
        <f>Igazgatás!K124+'ASP pályázat'!K88+Községgazd!K98+Vagyongazd!K91+Közfoglalkoztatás!K88+Közút!K88+Környezetvédelem!L90+Egészségügy!K120+Sport!K92+Közművelődés!K91+Támogatás!K93</f>
        <v>0</v>
      </c>
      <c r="L88" s="75">
        <f>Igazgatás!L124+'ASP pályázat'!L88+Községgazd!O98+Vagyongazd!L91+Közfoglalkoztatás!L88+Közút!L88+Környezetvédelem!P90+Egészségügy!O120+Sport!L92+Közművelődés!N91+Támogatás!S93</f>
        <v>0</v>
      </c>
      <c r="M88" s="1">
        <f>Igazgatás!M124+'ASP pályázat'!M88+Községgazd!P98+Vagyongazd!M91+Közfoglalkoztatás!M88+Közút!M88+Környezetvédelem!Q90+Egészségügy!P120+Sport!M92+Közművelődés!O91+Támogatás!T93</f>
        <v>0</v>
      </c>
      <c r="N88" s="1">
        <f>Igazgatás!N124+'ASP pályázat'!N88+Községgazd!Q98+Vagyongazd!N91+Közfoglalkoztatás!N88+Közút!N88+Környezetvédelem!R90+Egészségügy!Q120+Sport!N92+Közművelődés!P91+Támogatás!U93</f>
        <v>0</v>
      </c>
      <c r="O88" s="1">
        <f>Igazgatás!O124+'ASP pályázat'!O88+Községgazd!R98+Vagyongazd!O91+Közfoglalkoztatás!O88+Közút!O88+Környezetvédelem!S90+Egészségügy!R120+Sport!O92+Közművelődés!Q91+Támogatás!V93</f>
        <v>0</v>
      </c>
      <c r="P88" s="1">
        <f>Igazgatás!P124+'ASP pályázat'!P88+Községgazd!S98+Vagyongazd!P91+Közfoglalkoztatás!P88+Közút!P88+Környezetvédelem!T90+Egészségügy!S120+Sport!P92+Közművelődés!R91+Támogatás!W93</f>
        <v>0</v>
      </c>
      <c r="Q88" s="81">
        <f>Igazgatás!Q124+'ASP pályázat'!Q88+Községgazd!T98+Vagyongazd!Q91+Közfoglalkoztatás!Q88+Közút!Q88+Környezetvédelem!U90+Egészségügy!T120+Sport!Q92+Közművelődés!S91+Támogatás!X93</f>
        <v>0</v>
      </c>
      <c r="R88" s="541">
        <f>Igazgatás!R124+'ASP pályázat'!R88+Községgazd!U98+Vagyongazd!R91+Közfoglalkoztatás!R88+Közút!R88+Környezetvédelem!V90+Egészségügy!U120+Sport!R92+Közművelődés!T91+Támogatás!Y93</f>
        <v>0</v>
      </c>
      <c r="S88" s="447">
        <f>Igazgatás!S124+'ASP pályázat'!S88+Községgazd!V98+Vagyongazd!S91+Közfoglalkoztatás!S88+Közút!S88+Környezetvédelem!W90+Egészségügy!V120+Sport!S92+Közművelődés!U91+Támogatás!Z93</f>
        <v>0</v>
      </c>
      <c r="T88" s="1">
        <f>Igazgatás!T124+'ASP pályázat'!T88+Községgazd!W98+Vagyongazd!T91+Közfoglalkoztatás!T88+Közút!T88+Környezetvédelem!X90+Egészségügy!W120+Sport!T92+Közművelődés!V91+Támogatás!AA93</f>
        <v>0</v>
      </c>
      <c r="U88" s="81">
        <f>Igazgatás!U124+'ASP pályázat'!U88+Községgazd!X98+Vagyongazd!U91+Közfoglalkoztatás!U88+Közút!U88+Környezetvédelem!Y90+Egészségügy!X120+Sport!U92+Közművelődés!W91+Támogatás!AB93</f>
        <v>0</v>
      </c>
      <c r="V88" s="490">
        <f>Igazgatás!V124+'ASP pályázat'!V88+Községgazd!Y98+Vagyongazd!V91+Közfoglalkoztatás!V88+Közút!V88+Környezetvédelem!Z90+Egészségügy!Y120+Sport!V92+Közművelődés!X91+Támogatás!AC93</f>
        <v>0</v>
      </c>
      <c r="W88" s="42">
        <f>Igazgatás!W124+'ASP pályázat'!W88+Községgazd!Z98+Vagyongazd!W91+Közfoglalkoztatás!W88+Közút!W88+Környezetvédelem!AA90+Egészségügy!Z120+Sport!W92+Közművelődés!Y91+Támogatás!AD93</f>
        <v>0</v>
      </c>
      <c r="X88" s="44">
        <f>Igazgatás!X124+'ASP pályázat'!X88+Községgazd!AA98+Vagyongazd!X91+Közfoglalkoztatás!X88+Közút!X88+Környezetvédelem!AB90+Egészségügy!AA120+Sport!X92+Közművelődés!Z91+Támogatás!AE93</f>
        <v>0</v>
      </c>
      <c r="Y88" s="188"/>
    </row>
    <row r="89" spans="1:25" hidden="1">
      <c r="B89" s="55"/>
      <c r="C89" s="2"/>
      <c r="D89" s="764" t="s">
        <v>509</v>
      </c>
      <c r="E89" s="764"/>
      <c r="F89" s="406">
        <f>Igazgatás!F125+'ASP pályázat'!F89+Községgazd!F99+Vagyongazd!F92+Közfoglalkoztatás!F89+Közút!F89+Környezetvédelem!F91+Egészségügy!F121+Sport!F93+Közművelődés!F92+Támogatás!F94</f>
        <v>0</v>
      </c>
      <c r="G89" s="429">
        <f>Igazgatás!G125+'ASP pályázat'!G89+Községgazd!G99+Vagyongazd!G92+Közfoglalkoztatás!G89+Közút!G89+Környezetvédelem!G91+Egészségügy!G121+Sport!G93+Közművelődés!G92+Támogatás!G94</f>
        <v>0</v>
      </c>
      <c r="H89" s="429">
        <f>Igazgatás!H125+'ASP pályázat'!H89+Községgazd!H99+Vagyongazd!H92+Közfoglalkoztatás!H89+Közút!H89+Környezetvédelem!H91+Egészségügy!H121+Sport!H93+Közművelődés!H92+Támogatás!H94</f>
        <v>0</v>
      </c>
      <c r="I89" s="625">
        <f>Igazgatás!I125+'ASP pályázat'!I89+Községgazd!I99+Vagyongazd!I92+Közfoglalkoztatás!I89+Közút!I89+Környezetvédelem!J91+Egészségügy!I121+Sport!I93+Közművelődés!I92+Támogatás!I94</f>
        <v>0</v>
      </c>
      <c r="J89" s="149">
        <f>Igazgatás!J125+'ASP pályázat'!J89+Községgazd!J99+Vagyongazd!J92+Közfoglalkoztatás!J89+Közút!J89+Környezetvédelem!K91+Egészségügy!J121+Sport!J93+Közművelődés!J92+Támogatás!J94</f>
        <v>0</v>
      </c>
      <c r="K89" s="167">
        <f>Igazgatás!K125+'ASP pályázat'!K89+Községgazd!K99+Vagyongazd!K92+Közfoglalkoztatás!K89+Közút!K89+Környezetvédelem!L91+Egészségügy!K121+Sport!K93+Közművelődés!K92+Támogatás!K94</f>
        <v>0</v>
      </c>
      <c r="L89" s="75">
        <f>Igazgatás!L125+'ASP pályázat'!L89+Községgazd!O99+Vagyongazd!L92+Közfoglalkoztatás!L89+Közút!L89+Környezetvédelem!P91+Egészségügy!O121+Sport!L93+Közművelődés!N92+Támogatás!S94</f>
        <v>0</v>
      </c>
      <c r="M89" s="1">
        <f>Igazgatás!M125+'ASP pályázat'!M89+Községgazd!P99+Vagyongazd!M92+Közfoglalkoztatás!M89+Közút!M89+Környezetvédelem!Q91+Egészségügy!P121+Sport!M93+Közművelődés!O92+Támogatás!T94</f>
        <v>0</v>
      </c>
      <c r="N89" s="1">
        <f>Igazgatás!N125+'ASP pályázat'!N89+Községgazd!Q99+Vagyongazd!N92+Közfoglalkoztatás!N89+Közút!N89+Környezetvédelem!R91+Egészségügy!Q121+Sport!N93+Közművelődés!P92+Támogatás!U94</f>
        <v>0</v>
      </c>
      <c r="O89" s="1">
        <f>Igazgatás!O125+'ASP pályázat'!O89+Községgazd!R99+Vagyongazd!O92+Közfoglalkoztatás!O89+Közút!O89+Környezetvédelem!S91+Egészségügy!R121+Sport!O93+Közművelődés!Q92+Támogatás!V94</f>
        <v>0</v>
      </c>
      <c r="P89" s="1">
        <f>Igazgatás!P125+'ASP pályázat'!P89+Községgazd!S99+Vagyongazd!P92+Közfoglalkoztatás!P89+Közút!P89+Környezetvédelem!T91+Egészségügy!S121+Sport!P93+Közművelődés!R92+Támogatás!W94</f>
        <v>0</v>
      </c>
      <c r="Q89" s="81">
        <f>Igazgatás!Q125+'ASP pályázat'!Q89+Községgazd!T99+Vagyongazd!Q92+Közfoglalkoztatás!Q89+Közút!Q89+Környezetvédelem!U91+Egészségügy!T121+Sport!Q93+Közművelődés!S92+Támogatás!X94</f>
        <v>0</v>
      </c>
      <c r="R89" s="541">
        <f>Igazgatás!R125+'ASP pályázat'!R89+Községgazd!U99+Vagyongazd!R92+Közfoglalkoztatás!R89+Közút!R89+Környezetvédelem!V91+Egészségügy!U121+Sport!R93+Közművelődés!T92+Támogatás!Y94</f>
        <v>0</v>
      </c>
      <c r="S89" s="447">
        <f>Igazgatás!S125+'ASP pályázat'!S89+Községgazd!V99+Vagyongazd!S92+Közfoglalkoztatás!S89+Közút!S89+Környezetvédelem!W91+Egészségügy!V121+Sport!S93+Közművelődés!U92+Támogatás!Z94</f>
        <v>0</v>
      </c>
      <c r="T89" s="1">
        <f>Igazgatás!T125+'ASP pályázat'!T89+Községgazd!W99+Vagyongazd!T92+Közfoglalkoztatás!T89+Közút!T89+Környezetvédelem!X91+Egészségügy!W121+Sport!T93+Közművelődés!V92+Támogatás!AA94</f>
        <v>0</v>
      </c>
      <c r="U89" s="81">
        <f>Igazgatás!U125+'ASP pályázat'!U89+Községgazd!X99+Vagyongazd!U92+Közfoglalkoztatás!U89+Közút!U89+Környezetvédelem!Y91+Egészségügy!X121+Sport!U93+Közművelődés!W92+Támogatás!AB94</f>
        <v>0</v>
      </c>
      <c r="V89" s="490">
        <f>Igazgatás!V125+'ASP pályázat'!V89+Községgazd!Y99+Vagyongazd!V92+Közfoglalkoztatás!V89+Közút!V89+Környezetvédelem!Z91+Egészségügy!Y121+Sport!V93+Közművelődés!X92+Támogatás!AC94</f>
        <v>0</v>
      </c>
      <c r="W89" s="42">
        <f>Igazgatás!W125+'ASP pályázat'!W89+Községgazd!Z99+Vagyongazd!W92+Közfoglalkoztatás!W89+Közút!W89+Környezetvédelem!AA91+Egészségügy!Z121+Sport!W93+Közművelődés!Y92+Támogatás!AD94</f>
        <v>0</v>
      </c>
      <c r="X89" s="44">
        <f>Igazgatás!X125+'ASP pályázat'!X89+Községgazd!AA99+Vagyongazd!X92+Közfoglalkoztatás!X89+Közút!X89+Környezetvédelem!AB91+Egészségügy!AA121+Sport!X93+Közművelődés!Z92+Támogatás!AE94</f>
        <v>0</v>
      </c>
      <c r="Y89" s="188"/>
    </row>
    <row r="90" spans="1:25" hidden="1">
      <c r="B90" s="55"/>
      <c r="C90" s="2"/>
      <c r="D90" s="764" t="s">
        <v>510</v>
      </c>
      <c r="E90" s="764"/>
      <c r="F90" s="406">
        <f>Igazgatás!F126+'ASP pályázat'!F90+Községgazd!F100+Vagyongazd!F93+Közfoglalkoztatás!F90+Közút!F90+Környezetvédelem!F92+Egészségügy!F122+Sport!F94+Közművelődés!F93+Támogatás!F95</f>
        <v>0</v>
      </c>
      <c r="G90" s="429">
        <f>Igazgatás!G126+'ASP pályázat'!G90+Községgazd!G100+Vagyongazd!G93+Közfoglalkoztatás!G90+Közút!G90+Környezetvédelem!G92+Egészségügy!G122+Sport!G94+Közművelődés!G93+Támogatás!G95</f>
        <v>0</v>
      </c>
      <c r="H90" s="429">
        <f>Igazgatás!H126+'ASP pályázat'!H90+Községgazd!H100+Vagyongazd!H93+Közfoglalkoztatás!H90+Közút!H90+Környezetvédelem!H92+Egészségügy!H122+Sport!H94+Közművelődés!H93+Támogatás!H95</f>
        <v>0</v>
      </c>
      <c r="I90" s="625">
        <f>Igazgatás!I126+'ASP pályázat'!I90+Községgazd!I100+Vagyongazd!I93+Közfoglalkoztatás!I90+Közút!I90+Környezetvédelem!J92+Egészségügy!I122+Sport!I94+Közművelődés!I93+Támogatás!I95</f>
        <v>0</v>
      </c>
      <c r="J90" s="149">
        <f>Igazgatás!J126+'ASP pályázat'!J90+Községgazd!J100+Vagyongazd!J93+Közfoglalkoztatás!J90+Közút!J90+Környezetvédelem!K92+Egészségügy!J122+Sport!J94+Közművelődés!J93+Támogatás!J95</f>
        <v>0</v>
      </c>
      <c r="K90" s="167">
        <f>Igazgatás!K126+'ASP pályázat'!K90+Községgazd!K100+Vagyongazd!K93+Közfoglalkoztatás!K90+Közút!K90+Környezetvédelem!L92+Egészségügy!K122+Sport!K94+Közművelődés!K93+Támogatás!K95</f>
        <v>0</v>
      </c>
      <c r="L90" s="75">
        <f>Igazgatás!L126+'ASP pályázat'!L90+Községgazd!O100+Vagyongazd!L93+Közfoglalkoztatás!L90+Közút!L90+Környezetvédelem!P92+Egészségügy!O122+Sport!L94+Közművelődés!N93+Támogatás!S95</f>
        <v>0</v>
      </c>
      <c r="M90" s="1">
        <f>Igazgatás!M126+'ASP pályázat'!M90+Községgazd!P100+Vagyongazd!M93+Közfoglalkoztatás!M90+Közút!M90+Környezetvédelem!Q92+Egészségügy!P122+Sport!M94+Közművelődés!O93+Támogatás!T95</f>
        <v>0</v>
      </c>
      <c r="N90" s="1">
        <f>Igazgatás!N126+'ASP pályázat'!N90+Községgazd!Q100+Vagyongazd!N93+Közfoglalkoztatás!N90+Közút!N90+Környezetvédelem!R92+Egészségügy!Q122+Sport!N94+Közművelődés!P93+Támogatás!U95</f>
        <v>0</v>
      </c>
      <c r="O90" s="1">
        <f>Igazgatás!O126+'ASP pályázat'!O90+Községgazd!R100+Vagyongazd!O93+Közfoglalkoztatás!O90+Közút!O90+Környezetvédelem!S92+Egészségügy!R122+Sport!O94+Közművelődés!Q93+Támogatás!V95</f>
        <v>0</v>
      </c>
      <c r="P90" s="1">
        <f>Igazgatás!P126+'ASP pályázat'!P90+Községgazd!S100+Vagyongazd!P93+Közfoglalkoztatás!P90+Közút!P90+Környezetvédelem!T92+Egészségügy!S122+Sport!P94+Közművelődés!R93+Támogatás!W95</f>
        <v>0</v>
      </c>
      <c r="Q90" s="81">
        <f>Igazgatás!Q126+'ASP pályázat'!Q90+Községgazd!T100+Vagyongazd!Q93+Közfoglalkoztatás!Q90+Közút!Q90+Környezetvédelem!U92+Egészségügy!T122+Sport!Q94+Közművelődés!S93+Támogatás!X95</f>
        <v>0</v>
      </c>
      <c r="R90" s="541">
        <f>Igazgatás!R126+'ASP pályázat'!R90+Községgazd!U100+Vagyongazd!R93+Közfoglalkoztatás!R90+Közút!R90+Környezetvédelem!V92+Egészségügy!U122+Sport!R94+Közművelődés!T93+Támogatás!Y95</f>
        <v>0</v>
      </c>
      <c r="S90" s="447">
        <f>Igazgatás!S126+'ASP pályázat'!S90+Községgazd!V100+Vagyongazd!S93+Közfoglalkoztatás!S90+Közút!S90+Környezetvédelem!W92+Egészségügy!V122+Sport!S94+Közművelődés!U93+Támogatás!Z95</f>
        <v>0</v>
      </c>
      <c r="T90" s="1">
        <f>Igazgatás!T126+'ASP pályázat'!T90+Községgazd!W100+Vagyongazd!T93+Közfoglalkoztatás!T90+Közút!T90+Környezetvédelem!X92+Egészségügy!W122+Sport!T94+Közművelődés!V93+Támogatás!AA95</f>
        <v>0</v>
      </c>
      <c r="U90" s="81">
        <f>Igazgatás!U126+'ASP pályázat'!U90+Községgazd!X100+Vagyongazd!U93+Közfoglalkoztatás!U90+Közút!U90+Környezetvédelem!Y92+Egészségügy!X122+Sport!U94+Közművelődés!W93+Támogatás!AB95</f>
        <v>0</v>
      </c>
      <c r="V90" s="490">
        <f>Igazgatás!V126+'ASP pályázat'!V90+Községgazd!Y100+Vagyongazd!V93+Közfoglalkoztatás!V90+Közút!V90+Környezetvédelem!Z92+Egészségügy!Y122+Sport!V94+Közművelődés!X93+Támogatás!AC95</f>
        <v>0</v>
      </c>
      <c r="W90" s="42">
        <f>Igazgatás!W126+'ASP pályázat'!W90+Községgazd!Z100+Vagyongazd!W93+Közfoglalkoztatás!W90+Közút!W90+Környezetvédelem!AA92+Egészségügy!Z122+Sport!W94+Közművelődés!Y93+Támogatás!AD95</f>
        <v>0</v>
      </c>
      <c r="X90" s="44">
        <f>Igazgatás!X126+'ASP pályázat'!X90+Községgazd!AA100+Vagyongazd!X93+Közfoglalkoztatás!X90+Közút!X90+Környezetvédelem!AB92+Egészségügy!AA122+Sport!X94+Közművelődés!Z93+Támogatás!AE95</f>
        <v>0</v>
      </c>
      <c r="Y90" s="188"/>
    </row>
    <row r="91" spans="1:25" ht="25.5" hidden="1" customHeight="1">
      <c r="B91" s="55"/>
      <c r="C91" s="2"/>
      <c r="D91" s="735" t="s">
        <v>511</v>
      </c>
      <c r="E91" s="735"/>
      <c r="F91" s="409">
        <f>Igazgatás!F127+'ASP pályázat'!F91+Községgazd!F101+Vagyongazd!F94+Közfoglalkoztatás!F91+Közút!F91+Környezetvédelem!F93+Egészségügy!F123+Sport!F95+Közművelődés!F94+Támogatás!F96</f>
        <v>0</v>
      </c>
      <c r="G91" s="432">
        <f>Igazgatás!G127+'ASP pályázat'!G91+Községgazd!G101+Vagyongazd!G94+Közfoglalkoztatás!G91+Közút!G91+Környezetvédelem!G93+Egészségügy!G123+Sport!G95+Közművelődés!G94+Támogatás!G96</f>
        <v>0</v>
      </c>
      <c r="H91" s="432">
        <f>Igazgatás!H127+'ASP pályázat'!H91+Községgazd!H101+Vagyongazd!H94+Közfoglalkoztatás!H91+Közút!H91+Környezetvédelem!H93+Egészségügy!H123+Sport!H95+Közművelődés!H94+Támogatás!H96</f>
        <v>0</v>
      </c>
      <c r="I91" s="628">
        <f>Igazgatás!I127+'ASP pályázat'!I91+Községgazd!I101+Vagyongazd!I94+Közfoglalkoztatás!I91+Közút!I91+Környezetvédelem!J93+Egészségügy!I123+Sport!I95+Közművelődés!I94+Támogatás!I96</f>
        <v>0</v>
      </c>
      <c r="J91" s="159">
        <f>Igazgatás!J127+'ASP pályázat'!J91+Községgazd!J101+Vagyongazd!J94+Közfoglalkoztatás!J91+Közút!J91+Környezetvédelem!K93+Egészségügy!J123+Sport!J95+Közművelődés!J94+Támogatás!J96</f>
        <v>0</v>
      </c>
      <c r="K91" s="167">
        <f>Igazgatás!K127+'ASP pályázat'!K91+Községgazd!K101+Vagyongazd!K94+Közfoglalkoztatás!K91+Közút!K91+Környezetvédelem!L93+Egészségügy!K123+Sport!K95+Közművelődés!K94+Támogatás!K96</f>
        <v>0</v>
      </c>
      <c r="L91" s="75">
        <f>Igazgatás!L127+'ASP pályázat'!L91+Községgazd!O101+Vagyongazd!L94+Közfoglalkoztatás!L91+Közút!L91+Környezetvédelem!P93+Egészségügy!O123+Sport!L95+Közművelődés!N94+Támogatás!S96</f>
        <v>0</v>
      </c>
      <c r="M91" s="1">
        <f>Igazgatás!M127+'ASP pályázat'!M91+Községgazd!P101+Vagyongazd!M94+Közfoglalkoztatás!M91+Közút!M91+Környezetvédelem!Q93+Egészségügy!P123+Sport!M95+Közművelődés!O94+Támogatás!T96</f>
        <v>0</v>
      </c>
      <c r="N91" s="1">
        <f>Igazgatás!N127+'ASP pályázat'!N91+Községgazd!Q101+Vagyongazd!N94+Közfoglalkoztatás!N91+Közút!N91+Környezetvédelem!R93+Egészségügy!Q123+Sport!N95+Közművelődés!P94+Támogatás!U96</f>
        <v>0</v>
      </c>
      <c r="O91" s="1">
        <f>Igazgatás!O127+'ASP pályázat'!O91+Községgazd!R101+Vagyongazd!O94+Közfoglalkoztatás!O91+Közút!O91+Környezetvédelem!S93+Egészségügy!R123+Sport!O95+Közművelődés!Q94+Támogatás!V96</f>
        <v>0</v>
      </c>
      <c r="P91" s="1">
        <f>Igazgatás!P127+'ASP pályázat'!P91+Községgazd!S101+Vagyongazd!P94+Közfoglalkoztatás!P91+Közút!P91+Környezetvédelem!T93+Egészségügy!S123+Sport!P95+Közművelődés!R94+Támogatás!W96</f>
        <v>0</v>
      </c>
      <c r="Q91" s="81">
        <f>Igazgatás!Q127+'ASP pályázat'!Q91+Községgazd!T101+Vagyongazd!Q94+Közfoglalkoztatás!Q91+Közút!Q91+Környezetvédelem!U93+Egészségügy!T123+Sport!Q95+Közművelődés!S94+Támogatás!X96</f>
        <v>0</v>
      </c>
      <c r="R91" s="541">
        <f>Igazgatás!R127+'ASP pályázat'!R91+Községgazd!U101+Vagyongazd!R94+Közfoglalkoztatás!R91+Közút!R91+Környezetvédelem!V93+Egészségügy!U123+Sport!R95+Közművelődés!T94+Támogatás!Y96</f>
        <v>0</v>
      </c>
      <c r="S91" s="447">
        <f>Igazgatás!S127+'ASP pályázat'!S91+Községgazd!V101+Vagyongazd!S94+Közfoglalkoztatás!S91+Közút!S91+Környezetvédelem!W93+Egészségügy!V123+Sport!S95+Közművelődés!U94+Támogatás!Z96</f>
        <v>0</v>
      </c>
      <c r="T91" s="1">
        <f>Igazgatás!T127+'ASP pályázat'!T91+Községgazd!W101+Vagyongazd!T94+Közfoglalkoztatás!T91+Közút!T91+Környezetvédelem!X93+Egészségügy!W123+Sport!T95+Közművelődés!V94+Támogatás!AA96</f>
        <v>0</v>
      </c>
      <c r="U91" s="81">
        <f>Igazgatás!U127+'ASP pályázat'!U91+Községgazd!X101+Vagyongazd!U94+Közfoglalkoztatás!U91+Közút!U91+Környezetvédelem!Y93+Egészségügy!X123+Sport!U95+Közművelődés!W94+Támogatás!AB96</f>
        <v>0</v>
      </c>
      <c r="V91" s="490">
        <f>Igazgatás!V127+'ASP pályázat'!V91+Községgazd!Y101+Vagyongazd!V94+Közfoglalkoztatás!V91+Közút!V91+Környezetvédelem!Z93+Egészségügy!Y123+Sport!V95+Közművelődés!X94+Támogatás!AC96</f>
        <v>0</v>
      </c>
      <c r="W91" s="42">
        <f>Igazgatás!W127+'ASP pályázat'!W91+Községgazd!Z101+Vagyongazd!W94+Közfoglalkoztatás!W91+Közút!W91+Környezetvédelem!AA93+Egészségügy!Z123+Sport!W95+Közművelődés!Y94+Támogatás!AD96</f>
        <v>0</v>
      </c>
      <c r="X91" s="44">
        <f>Igazgatás!X127+'ASP pályázat'!X91+Községgazd!AA101+Vagyongazd!X94+Közfoglalkoztatás!X91+Közút!X91+Környezetvédelem!AB93+Egészségügy!AA123+Sport!X95+Közművelődés!Z94+Támogatás!AE96</f>
        <v>0</v>
      </c>
      <c r="Y91" s="188"/>
    </row>
    <row r="92" spans="1:25" hidden="1">
      <c r="B92" s="55"/>
      <c r="C92" s="2"/>
      <c r="D92" s="764" t="s">
        <v>805</v>
      </c>
      <c r="E92" s="764"/>
      <c r="F92" s="406">
        <f>Igazgatás!F128+'ASP pályázat'!F92+Községgazd!F102+Vagyongazd!F95+Közfoglalkoztatás!F92+Közút!F92+Környezetvédelem!F94+Egészségügy!F124+Sport!F96+Közművelődés!F95+Támogatás!F97</f>
        <v>0</v>
      </c>
      <c r="G92" s="429">
        <f>Igazgatás!G128+'ASP pályázat'!G92+Községgazd!G102+Vagyongazd!G95+Közfoglalkoztatás!G92+Közút!G92+Környezetvédelem!G94+Egészségügy!G124+Sport!G96+Közművelődés!G95+Támogatás!G97</f>
        <v>0</v>
      </c>
      <c r="H92" s="429">
        <f>Igazgatás!H128+'ASP pályázat'!H92+Községgazd!H102+Vagyongazd!H95+Közfoglalkoztatás!H92+Közút!H92+Környezetvédelem!H94+Egészségügy!H124+Sport!H96+Közművelődés!H95+Támogatás!H97</f>
        <v>0</v>
      </c>
      <c r="I92" s="625">
        <f>Igazgatás!I128+'ASP pályázat'!I92+Községgazd!I102+Vagyongazd!I95+Közfoglalkoztatás!I92+Közút!I92+Környezetvédelem!J94+Egészségügy!I124+Sport!I96+Közművelődés!I95+Támogatás!I97</f>
        <v>0</v>
      </c>
      <c r="J92" s="149">
        <f>Igazgatás!J128+'ASP pályázat'!J92+Községgazd!J102+Vagyongazd!J95+Közfoglalkoztatás!J92+Közút!J92+Környezetvédelem!K94+Egészségügy!J124+Sport!J96+Közművelődés!J95+Támogatás!J97</f>
        <v>0</v>
      </c>
      <c r="K92" s="167">
        <f>Igazgatás!K128+'ASP pályázat'!K92+Községgazd!K102+Vagyongazd!K95+Közfoglalkoztatás!K92+Közút!K92+Környezetvédelem!L94+Egészségügy!K124+Sport!K96+Közművelődés!K95+Támogatás!K97</f>
        <v>0</v>
      </c>
      <c r="L92" s="75">
        <f>Igazgatás!L128+'ASP pályázat'!L92+Községgazd!O102+Vagyongazd!L95+Közfoglalkoztatás!L92+Közút!L92+Környezetvédelem!P94+Egészségügy!O124+Sport!L96+Közművelődés!N95+Támogatás!S97</f>
        <v>0</v>
      </c>
      <c r="M92" s="1">
        <f>Igazgatás!M128+'ASP pályázat'!M92+Községgazd!P102+Vagyongazd!M95+Közfoglalkoztatás!M92+Közút!M92+Környezetvédelem!Q94+Egészségügy!P124+Sport!M96+Közművelődés!O95+Támogatás!T97</f>
        <v>0</v>
      </c>
      <c r="N92" s="1">
        <f>Igazgatás!N128+'ASP pályázat'!N92+Községgazd!Q102+Vagyongazd!N95+Közfoglalkoztatás!N92+Közút!N92+Környezetvédelem!R94+Egészségügy!Q124+Sport!N96+Közművelődés!P95+Támogatás!U97</f>
        <v>0</v>
      </c>
      <c r="O92" s="1">
        <f>Igazgatás!O128+'ASP pályázat'!O92+Községgazd!R102+Vagyongazd!O95+Közfoglalkoztatás!O92+Közút!O92+Környezetvédelem!S94+Egészségügy!R124+Sport!O96+Közművelődés!Q95+Támogatás!V97</f>
        <v>0</v>
      </c>
      <c r="P92" s="1">
        <f>Igazgatás!P128+'ASP pályázat'!P92+Községgazd!S102+Vagyongazd!P95+Közfoglalkoztatás!P92+Közút!P92+Környezetvédelem!T94+Egészségügy!S124+Sport!P96+Közművelődés!R95+Támogatás!W97</f>
        <v>0</v>
      </c>
      <c r="Q92" s="81">
        <f>Igazgatás!Q128+'ASP pályázat'!Q92+Községgazd!T102+Vagyongazd!Q95+Közfoglalkoztatás!Q92+Közút!Q92+Környezetvédelem!U94+Egészségügy!T124+Sport!Q96+Közművelődés!S95+Támogatás!X97</f>
        <v>0</v>
      </c>
      <c r="R92" s="541">
        <f>Igazgatás!R128+'ASP pályázat'!R92+Községgazd!U102+Vagyongazd!R95+Közfoglalkoztatás!R92+Közút!R92+Környezetvédelem!V94+Egészségügy!U124+Sport!R96+Közművelődés!T95+Támogatás!Y97</f>
        <v>0</v>
      </c>
      <c r="S92" s="447">
        <f>Igazgatás!S128+'ASP pályázat'!S92+Községgazd!V102+Vagyongazd!S95+Közfoglalkoztatás!S92+Közút!S92+Környezetvédelem!W94+Egészségügy!V124+Sport!S96+Közművelődés!U95+Támogatás!Z97</f>
        <v>0</v>
      </c>
      <c r="T92" s="1">
        <f>Igazgatás!T128+'ASP pályázat'!T92+Községgazd!W102+Vagyongazd!T95+Közfoglalkoztatás!T92+Közút!T92+Környezetvédelem!X94+Egészségügy!W124+Sport!T96+Közművelődés!V95+Támogatás!AA97</f>
        <v>0</v>
      </c>
      <c r="U92" s="81">
        <f>Igazgatás!U128+'ASP pályázat'!U92+Községgazd!X102+Vagyongazd!U95+Közfoglalkoztatás!U92+Közút!U92+Környezetvédelem!Y94+Egészségügy!X124+Sport!U96+Közművelődés!W95+Támogatás!AB97</f>
        <v>0</v>
      </c>
      <c r="V92" s="490">
        <f>Igazgatás!V128+'ASP pályázat'!V92+Községgazd!Y102+Vagyongazd!V95+Közfoglalkoztatás!V92+Közút!V92+Környezetvédelem!Z94+Egészségügy!Y124+Sport!V96+Közművelődés!X95+Támogatás!AC97</f>
        <v>0</v>
      </c>
      <c r="W92" s="42">
        <f>Igazgatás!W128+'ASP pályázat'!W92+Községgazd!Z102+Vagyongazd!W95+Közfoglalkoztatás!W92+Közút!W92+Környezetvédelem!AA94+Egészségügy!Z124+Sport!W96+Közművelődés!Y95+Támogatás!AD97</f>
        <v>0</v>
      </c>
      <c r="X92" s="44">
        <f>Igazgatás!X128+'ASP pályázat'!X92+Községgazd!AA102+Vagyongazd!X95+Közfoglalkoztatás!X92+Közút!X92+Környezetvédelem!AB94+Egészségügy!AA124+Sport!X96+Közművelődés!Z95+Támogatás!AE97</f>
        <v>0</v>
      </c>
      <c r="Y92" s="188"/>
    </row>
    <row r="93" spans="1:25" ht="25.5" hidden="1" customHeight="1">
      <c r="B93" s="55"/>
      <c r="C93" s="2"/>
      <c r="D93" s="735" t="s">
        <v>512</v>
      </c>
      <c r="E93" s="735"/>
      <c r="F93" s="409">
        <f>Igazgatás!F129+'ASP pályázat'!F93+Községgazd!F103+Vagyongazd!F96+Közfoglalkoztatás!F93+Közút!F93+Környezetvédelem!F95+Egészségügy!F125+Sport!F97+Közművelődés!F96+Támogatás!F98</f>
        <v>0</v>
      </c>
      <c r="G93" s="432">
        <f>Igazgatás!G129+'ASP pályázat'!G93+Községgazd!G103+Vagyongazd!G96+Közfoglalkoztatás!G93+Közút!G93+Környezetvédelem!G95+Egészségügy!G125+Sport!G97+Közművelődés!G96+Támogatás!G98</f>
        <v>0</v>
      </c>
      <c r="H93" s="432">
        <f>Igazgatás!H129+'ASP pályázat'!H93+Községgazd!H103+Vagyongazd!H96+Közfoglalkoztatás!H93+Közút!H93+Környezetvédelem!H95+Egészségügy!H125+Sport!H97+Közművelődés!H96+Támogatás!H98</f>
        <v>0</v>
      </c>
      <c r="I93" s="628">
        <f>Igazgatás!I129+'ASP pályázat'!I93+Községgazd!I103+Vagyongazd!I96+Közfoglalkoztatás!I93+Közút!I93+Környezetvédelem!J95+Egészségügy!I125+Sport!I97+Közművelődés!I96+Támogatás!I98</f>
        <v>0</v>
      </c>
      <c r="J93" s="159">
        <f>Igazgatás!J129+'ASP pályázat'!J93+Községgazd!J103+Vagyongazd!J96+Közfoglalkoztatás!J93+Közút!J93+Környezetvédelem!K95+Egészségügy!J125+Sport!J97+Közművelődés!J96+Támogatás!J98</f>
        <v>0</v>
      </c>
      <c r="K93" s="167">
        <f>Igazgatás!K129+'ASP pályázat'!K93+Községgazd!K103+Vagyongazd!K96+Közfoglalkoztatás!K93+Közút!K93+Környezetvédelem!L95+Egészségügy!K125+Sport!K97+Közművelődés!K96+Támogatás!K98</f>
        <v>0</v>
      </c>
      <c r="L93" s="75">
        <f>Igazgatás!L129+'ASP pályázat'!L93+Községgazd!O103+Vagyongazd!L96+Közfoglalkoztatás!L93+Közút!L93+Környezetvédelem!P95+Egészségügy!O125+Sport!L97+Közművelődés!N96+Támogatás!S98</f>
        <v>0</v>
      </c>
      <c r="M93" s="1">
        <f>Igazgatás!M129+'ASP pályázat'!M93+Községgazd!P103+Vagyongazd!M96+Közfoglalkoztatás!M93+Közút!M93+Környezetvédelem!Q95+Egészségügy!P125+Sport!M97+Közművelődés!O96+Támogatás!T98</f>
        <v>0</v>
      </c>
      <c r="N93" s="1">
        <f>Igazgatás!N129+'ASP pályázat'!N93+Községgazd!Q103+Vagyongazd!N96+Közfoglalkoztatás!N93+Közút!N93+Környezetvédelem!R95+Egészségügy!Q125+Sport!N97+Közművelődés!P96+Támogatás!U98</f>
        <v>0</v>
      </c>
      <c r="O93" s="1">
        <f>Igazgatás!O129+'ASP pályázat'!O93+Községgazd!R103+Vagyongazd!O96+Közfoglalkoztatás!O93+Közút!O93+Környezetvédelem!S95+Egészségügy!R125+Sport!O97+Közművelődés!Q96+Támogatás!V98</f>
        <v>0</v>
      </c>
      <c r="P93" s="1">
        <f>Igazgatás!P129+'ASP pályázat'!P93+Községgazd!S103+Vagyongazd!P96+Közfoglalkoztatás!P93+Közút!P93+Környezetvédelem!T95+Egészségügy!S125+Sport!P97+Közművelődés!R96+Támogatás!W98</f>
        <v>0</v>
      </c>
      <c r="Q93" s="81">
        <f>Igazgatás!Q129+'ASP pályázat'!Q93+Községgazd!T103+Vagyongazd!Q96+Közfoglalkoztatás!Q93+Közút!Q93+Környezetvédelem!U95+Egészségügy!T125+Sport!Q97+Közművelődés!S96+Támogatás!X98</f>
        <v>0</v>
      </c>
      <c r="R93" s="541">
        <f>Igazgatás!R129+'ASP pályázat'!R93+Községgazd!U103+Vagyongazd!R96+Közfoglalkoztatás!R93+Közút!R93+Környezetvédelem!V95+Egészségügy!U125+Sport!R97+Közművelődés!T96+Támogatás!Y98</f>
        <v>0</v>
      </c>
      <c r="S93" s="447">
        <f>Igazgatás!S129+'ASP pályázat'!S93+Községgazd!V103+Vagyongazd!S96+Közfoglalkoztatás!S93+Közút!S93+Környezetvédelem!W95+Egészségügy!V125+Sport!S97+Közművelődés!U96+Támogatás!Z98</f>
        <v>0</v>
      </c>
      <c r="T93" s="1">
        <f>Igazgatás!T129+'ASP pályázat'!T93+Községgazd!W103+Vagyongazd!T96+Közfoglalkoztatás!T93+Közút!T93+Környezetvédelem!X95+Egészségügy!W125+Sport!T97+Közművelődés!V96+Támogatás!AA98</f>
        <v>0</v>
      </c>
      <c r="U93" s="81">
        <f>Igazgatás!U129+'ASP pályázat'!U93+Községgazd!X103+Vagyongazd!U96+Közfoglalkoztatás!U93+Közút!U93+Környezetvédelem!Y95+Egészségügy!X125+Sport!U97+Közművelődés!W96+Támogatás!AB98</f>
        <v>0</v>
      </c>
      <c r="V93" s="490">
        <f>Igazgatás!V129+'ASP pályázat'!V93+Községgazd!Y103+Vagyongazd!V96+Közfoglalkoztatás!V93+Közút!V93+Környezetvédelem!Z95+Egészségügy!Y125+Sport!V97+Közművelődés!X96+Támogatás!AC98</f>
        <v>0</v>
      </c>
      <c r="W93" s="42">
        <f>Igazgatás!W129+'ASP pályázat'!W93+Községgazd!Z103+Vagyongazd!W96+Közfoglalkoztatás!W93+Közút!W93+Környezetvédelem!AA95+Egészségügy!Z125+Sport!W97+Közművelődés!Y96+Támogatás!AD98</f>
        <v>0</v>
      </c>
      <c r="X93" s="44">
        <f>Igazgatás!X129+'ASP pályázat'!X93+Községgazd!AA103+Vagyongazd!X96+Közfoglalkoztatás!X93+Közút!X93+Környezetvédelem!AB95+Egészségügy!AA125+Sport!X97+Közművelődés!Z96+Támogatás!AE98</f>
        <v>0</v>
      </c>
      <c r="Y93" s="188"/>
    </row>
    <row r="94" spans="1:25" ht="25.5" hidden="1" customHeight="1">
      <c r="B94" s="55"/>
      <c r="C94" s="2"/>
      <c r="D94" s="735" t="s">
        <v>513</v>
      </c>
      <c r="E94" s="735"/>
      <c r="F94" s="409">
        <f>Igazgatás!F130+'ASP pályázat'!F94+Községgazd!F104+Vagyongazd!F97+Közfoglalkoztatás!F94+Közút!F94+Környezetvédelem!F96+Egészségügy!F126+Sport!F98+Közművelődés!F97+Támogatás!F99</f>
        <v>0</v>
      </c>
      <c r="G94" s="432">
        <f>Igazgatás!G130+'ASP pályázat'!G94+Községgazd!G104+Vagyongazd!G97+Közfoglalkoztatás!G94+Közút!G94+Környezetvédelem!G96+Egészségügy!G126+Sport!G98+Közművelődés!G97+Támogatás!G99</f>
        <v>0</v>
      </c>
      <c r="H94" s="432">
        <f>Igazgatás!H130+'ASP pályázat'!H94+Községgazd!H104+Vagyongazd!H97+Közfoglalkoztatás!H94+Közút!H94+Környezetvédelem!H96+Egészségügy!H126+Sport!H98+Közművelődés!H97+Támogatás!H99</f>
        <v>0</v>
      </c>
      <c r="I94" s="628">
        <f>Igazgatás!I130+'ASP pályázat'!I94+Községgazd!I104+Vagyongazd!I97+Közfoglalkoztatás!I94+Közút!I94+Környezetvédelem!J96+Egészségügy!I126+Sport!I98+Közművelődés!I97+Támogatás!I99</f>
        <v>0</v>
      </c>
      <c r="J94" s="159">
        <f>Igazgatás!J130+'ASP pályázat'!J94+Községgazd!J104+Vagyongazd!J97+Közfoglalkoztatás!J94+Közút!J94+Környezetvédelem!K96+Egészségügy!J126+Sport!J98+Közművelődés!J97+Támogatás!J99</f>
        <v>0</v>
      </c>
      <c r="K94" s="167">
        <f>Igazgatás!K130+'ASP pályázat'!K94+Községgazd!K104+Vagyongazd!K97+Közfoglalkoztatás!K94+Közút!K94+Környezetvédelem!L96+Egészségügy!K126+Sport!K98+Közművelődés!K97+Támogatás!K99</f>
        <v>0</v>
      </c>
      <c r="L94" s="75">
        <f>Igazgatás!L130+'ASP pályázat'!L94+Községgazd!O104+Vagyongazd!L97+Közfoglalkoztatás!L94+Közút!L94+Környezetvédelem!P96+Egészségügy!O126+Sport!L98+Közművelődés!N97+Támogatás!S99</f>
        <v>0</v>
      </c>
      <c r="M94" s="1">
        <f>Igazgatás!M130+'ASP pályázat'!M94+Községgazd!P104+Vagyongazd!M97+Közfoglalkoztatás!M94+Közút!M94+Környezetvédelem!Q96+Egészségügy!P126+Sport!M98+Közművelődés!O97+Támogatás!T99</f>
        <v>0</v>
      </c>
      <c r="N94" s="1">
        <f>Igazgatás!N130+'ASP pályázat'!N94+Községgazd!Q104+Vagyongazd!N97+Közfoglalkoztatás!N94+Közút!N94+Környezetvédelem!R96+Egészségügy!Q126+Sport!N98+Közművelődés!P97+Támogatás!U99</f>
        <v>0</v>
      </c>
      <c r="O94" s="1">
        <f>Igazgatás!O130+'ASP pályázat'!O94+Községgazd!R104+Vagyongazd!O97+Közfoglalkoztatás!O94+Közút!O94+Környezetvédelem!S96+Egészségügy!R126+Sport!O98+Közművelődés!Q97+Támogatás!V99</f>
        <v>0</v>
      </c>
      <c r="P94" s="1">
        <f>Igazgatás!P130+'ASP pályázat'!P94+Községgazd!S104+Vagyongazd!P97+Közfoglalkoztatás!P94+Közút!P94+Környezetvédelem!T96+Egészségügy!S126+Sport!P98+Közművelődés!R97+Támogatás!W99</f>
        <v>0</v>
      </c>
      <c r="Q94" s="81">
        <f>Igazgatás!Q130+'ASP pályázat'!Q94+Községgazd!T104+Vagyongazd!Q97+Közfoglalkoztatás!Q94+Közút!Q94+Környezetvédelem!U96+Egészségügy!T126+Sport!Q98+Közművelődés!S97+Támogatás!X99</f>
        <v>0</v>
      </c>
      <c r="R94" s="541">
        <f>Igazgatás!R130+'ASP pályázat'!R94+Községgazd!U104+Vagyongazd!R97+Közfoglalkoztatás!R94+Közút!R94+Környezetvédelem!V96+Egészségügy!U126+Sport!R98+Közművelődés!T97+Támogatás!Y99</f>
        <v>0</v>
      </c>
      <c r="S94" s="447">
        <f>Igazgatás!S130+'ASP pályázat'!S94+Községgazd!V104+Vagyongazd!S97+Közfoglalkoztatás!S94+Közút!S94+Környezetvédelem!W96+Egészségügy!V126+Sport!S98+Közművelődés!U97+Támogatás!Z99</f>
        <v>0</v>
      </c>
      <c r="T94" s="1">
        <f>Igazgatás!T130+'ASP pályázat'!T94+Községgazd!W104+Vagyongazd!T97+Közfoglalkoztatás!T94+Közút!T94+Környezetvédelem!X96+Egészségügy!W126+Sport!T98+Közművelődés!V97+Támogatás!AA99</f>
        <v>0</v>
      </c>
      <c r="U94" s="81">
        <f>Igazgatás!U130+'ASP pályázat'!U94+Községgazd!X104+Vagyongazd!U97+Közfoglalkoztatás!U94+Közút!U94+Környezetvédelem!Y96+Egészségügy!X126+Sport!U98+Közművelődés!W97+Támogatás!AB99</f>
        <v>0</v>
      </c>
      <c r="V94" s="490">
        <f>Igazgatás!V130+'ASP pályázat'!V94+Községgazd!Y104+Vagyongazd!V97+Közfoglalkoztatás!V94+Közút!V94+Környezetvédelem!Z96+Egészségügy!Y126+Sport!V98+Közművelődés!X97+Támogatás!AC99</f>
        <v>0</v>
      </c>
      <c r="W94" s="42">
        <f>Igazgatás!W130+'ASP pályázat'!W94+Községgazd!Z104+Vagyongazd!W97+Közfoglalkoztatás!W94+Közút!W94+Környezetvédelem!AA96+Egészségügy!Z126+Sport!W98+Közművelődés!Y97+Támogatás!AD99</f>
        <v>0</v>
      </c>
      <c r="X94" s="44">
        <f>Igazgatás!X130+'ASP pályázat'!X94+Községgazd!AA104+Vagyongazd!X97+Közfoglalkoztatás!X94+Közút!X94+Környezetvédelem!AB96+Egészségügy!AA126+Sport!X98+Közművelődés!Z97+Támogatás!AE99</f>
        <v>0</v>
      </c>
      <c r="Y94" s="188"/>
    </row>
    <row r="95" spans="1:25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Igazgatás!F131+'ASP pályázat'!F95+Községgazd!F105+Vagyongazd!F98+Közfoglalkoztatás!F95+Közút!F95+Környezetvédelem!F97+Egészségügy!F127+Sport!F99+Közművelődés!F98+Támogatás!F100</f>
        <v>0</v>
      </c>
      <c r="G95" s="431">
        <f>Igazgatás!G131+'ASP pályázat'!G95+Községgazd!G105+Vagyongazd!G98+Közfoglalkoztatás!G95+Közút!G95+Környezetvédelem!G97+Egészségügy!G127+Sport!G99+Közművelődés!G98+Támogatás!G100</f>
        <v>0</v>
      </c>
      <c r="H95" s="431">
        <f>Igazgatás!H131+'ASP pályázat'!H95+Községgazd!H105+Vagyongazd!H98+Közfoglalkoztatás!H95+Közút!H95+Környezetvédelem!H97+Egészségügy!H127+Sport!H99+Közművelődés!H98+Támogatás!H100</f>
        <v>0</v>
      </c>
      <c r="I95" s="627">
        <f>Igazgatás!I131+'ASP pályázat'!I95+Községgazd!I105+Vagyongazd!I98+Közfoglalkoztatás!I95+Közút!I95+Környezetvédelem!J97+Egészségügy!I127+Sport!I99+Közművelődés!I98+Támogatás!I100</f>
        <v>0</v>
      </c>
      <c r="J95" s="158">
        <f>Igazgatás!J131+'ASP pályázat'!J95+Községgazd!J105+Vagyongazd!J98+Közfoglalkoztatás!J95+Közút!J95+Környezetvédelem!K97+Egészségügy!J127+Sport!J99+Közművelődés!J98+Támogatás!J100</f>
        <v>0</v>
      </c>
      <c r="K95" s="170">
        <f>Igazgatás!K131+'ASP pályázat'!K95+Községgazd!K105+Vagyongazd!K98+Közfoglalkoztatás!K95+Közút!K95+Környezetvédelem!L97+Egészségügy!K127+Sport!K99+Közművelődés!K98+Támogatás!K100</f>
        <v>0</v>
      </c>
      <c r="L95" s="110">
        <f>Igazgatás!L131+'ASP pályázat'!L95+Községgazd!O105+Vagyongazd!L98+Közfoglalkoztatás!L95+Közút!L95+Környezetvédelem!P97+Egészségügy!O127+Sport!L99+Közművelődés!N98+Támogatás!S100</f>
        <v>0</v>
      </c>
      <c r="M95" s="111">
        <f>Igazgatás!M131+'ASP pályázat'!M95+Községgazd!P105+Vagyongazd!M98+Közfoglalkoztatás!M95+Közút!M95+Környezetvédelem!Q97+Egészségügy!P127+Sport!M99+Közművelődés!O98+Támogatás!T100</f>
        <v>0</v>
      </c>
      <c r="N95" s="111">
        <f>Igazgatás!N131+'ASP pályázat'!N95+Községgazd!Q105+Vagyongazd!N98+Közfoglalkoztatás!N95+Közút!N95+Környezetvédelem!R97+Egészségügy!Q127+Sport!N99+Közművelődés!P98+Támogatás!U100</f>
        <v>0</v>
      </c>
      <c r="O95" s="111">
        <f>Igazgatás!O131+'ASP pályázat'!O95+Községgazd!R105+Vagyongazd!O98+Közfoglalkoztatás!O95+Közút!O95+Környezetvédelem!S97+Egészségügy!R127+Sport!O99+Közművelődés!Q98+Támogatás!V100</f>
        <v>0</v>
      </c>
      <c r="P95" s="111">
        <f>Igazgatás!P131+'ASP pályázat'!P95+Községgazd!S105+Vagyongazd!P98+Közfoglalkoztatás!P95+Közút!P95+Környezetvédelem!T97+Egészségügy!S127+Sport!P99+Közművelődés!R98+Támogatás!W100</f>
        <v>0</v>
      </c>
      <c r="Q95" s="114">
        <f>Igazgatás!Q131+'ASP pályázat'!Q95+Községgazd!T105+Vagyongazd!Q98+Közfoglalkoztatás!Q95+Közút!Q95+Környezetvédelem!U97+Egészségügy!T127+Sport!Q99+Közművelődés!S98+Támogatás!X100</f>
        <v>0</v>
      </c>
      <c r="R95" s="543">
        <f>Igazgatás!R131+'ASP pályázat'!R95+Községgazd!U105+Vagyongazd!R98+Közfoglalkoztatás!R95+Közút!R95+Környezetvédelem!V97+Egészségügy!U127+Sport!R99+Közművelődés!T98+Támogatás!Y100</f>
        <v>0</v>
      </c>
      <c r="S95" s="449">
        <f>Igazgatás!S131+'ASP pályázat'!S95+Községgazd!V105+Vagyongazd!S98+Közfoglalkoztatás!S95+Közút!S95+Környezetvédelem!W97+Egészségügy!V127+Sport!S99+Közművelődés!U98+Támogatás!Z100</f>
        <v>0</v>
      </c>
      <c r="T95" s="111">
        <f>Igazgatás!T131+'ASP pályázat'!T95+Községgazd!W105+Vagyongazd!T98+Közfoglalkoztatás!T95+Közút!T95+Környezetvédelem!X97+Egészségügy!W127+Sport!T99+Közművelődés!V98+Támogatás!AA100</f>
        <v>0</v>
      </c>
      <c r="U95" s="114">
        <f>Igazgatás!U131+'ASP pályázat'!U95+Községgazd!X105+Vagyongazd!U98+Közfoglalkoztatás!U95+Közút!U95+Környezetvédelem!Y97+Egészségügy!X127+Sport!U99+Közművelődés!W98+Támogatás!AB100</f>
        <v>0</v>
      </c>
      <c r="V95" s="491">
        <f>Igazgatás!V131+'ASP pályázat'!V95+Községgazd!Y105+Vagyongazd!V98+Közfoglalkoztatás!V95+Közút!V95+Környezetvédelem!Z97+Egészségügy!Y127+Sport!V99+Közművelődés!X98+Támogatás!AC100</f>
        <v>0</v>
      </c>
      <c r="W95" s="113">
        <f>Igazgatás!W131+'ASP pályázat'!W95+Községgazd!Z105+Vagyongazd!W98+Közfoglalkoztatás!W95+Közút!W95+Környezetvédelem!AA97+Egészségügy!Z127+Sport!W99+Közművelődés!Y98+Támogatás!AD100</f>
        <v>0</v>
      </c>
      <c r="X95" s="115">
        <f>Igazgatás!X131+'ASP pályázat'!X95+Községgazd!AA105+Vagyongazd!X98+Közfoglalkoztatás!X95+Közút!X95+Környezetvédelem!AB97+Egészségügy!AA127+Sport!X99+Közművelődés!Z98+Támogatás!AE100</f>
        <v>0</v>
      </c>
      <c r="Y95" s="188"/>
    </row>
    <row r="96" spans="1:25" hidden="1">
      <c r="B96" s="55"/>
      <c r="C96" s="2"/>
      <c r="D96" s="764" t="s">
        <v>369</v>
      </c>
      <c r="E96" s="764"/>
      <c r="F96" s="406">
        <f>Igazgatás!F132+'ASP pályázat'!F96+Községgazd!F106+Vagyongazd!F99+Közfoglalkoztatás!F96+Közút!F96+Környezetvédelem!F98+Egészségügy!F128+Sport!F100+Közművelődés!F99+Támogatás!F101</f>
        <v>0</v>
      </c>
      <c r="G96" s="429">
        <f>Igazgatás!G132+'ASP pályázat'!G96+Községgazd!G106+Vagyongazd!G99+Közfoglalkoztatás!G96+Közút!G96+Környezetvédelem!G98+Egészségügy!G128+Sport!G100+Közművelődés!G99+Támogatás!G101</f>
        <v>0</v>
      </c>
      <c r="H96" s="429">
        <f>Igazgatás!H132+'ASP pályázat'!H96+Községgazd!H106+Vagyongazd!H99+Közfoglalkoztatás!H96+Közút!H96+Környezetvédelem!H98+Egészségügy!H128+Sport!H100+Közművelődés!H99+Támogatás!H101</f>
        <v>0</v>
      </c>
      <c r="I96" s="625">
        <f>Igazgatás!I132+'ASP pályázat'!I96+Községgazd!I106+Vagyongazd!I99+Közfoglalkoztatás!I96+Közút!I96+Környezetvédelem!J98+Egészségügy!I128+Sport!I100+Közművelődés!I99+Támogatás!I101</f>
        <v>0</v>
      </c>
      <c r="J96" s="149">
        <f>Igazgatás!J132+'ASP pályázat'!J96+Községgazd!J106+Vagyongazd!J99+Közfoglalkoztatás!J96+Közút!J96+Környezetvédelem!K98+Egészségügy!J128+Sport!J100+Közművelődés!J99+Támogatás!J101</f>
        <v>0</v>
      </c>
      <c r="K96" s="167">
        <f>Igazgatás!K132+'ASP pályázat'!K96+Községgazd!K106+Vagyongazd!K99+Közfoglalkoztatás!K96+Közút!K96+Környezetvédelem!L98+Egészségügy!K128+Sport!K100+Közművelődés!K99+Támogatás!K101</f>
        <v>0</v>
      </c>
      <c r="L96" s="75">
        <f>Igazgatás!L132+'ASP pályázat'!L96+Községgazd!O106+Vagyongazd!L99+Közfoglalkoztatás!L96+Közút!L96+Környezetvédelem!P98+Egészségügy!O128+Sport!L100+Közművelődés!N99+Támogatás!S101</f>
        <v>0</v>
      </c>
      <c r="M96" s="1">
        <f>Igazgatás!M132+'ASP pályázat'!M96+Községgazd!P106+Vagyongazd!M99+Közfoglalkoztatás!M96+Közút!M96+Környezetvédelem!Q98+Egészségügy!P128+Sport!M100+Közművelődés!O99+Támogatás!T101</f>
        <v>0</v>
      </c>
      <c r="N96" s="1">
        <f>Igazgatás!N132+'ASP pályázat'!N96+Községgazd!Q106+Vagyongazd!N99+Közfoglalkoztatás!N96+Közút!N96+Környezetvédelem!R98+Egészségügy!Q128+Sport!N100+Közművelődés!P99+Támogatás!U101</f>
        <v>0</v>
      </c>
      <c r="O96" s="1">
        <f>Igazgatás!O132+'ASP pályázat'!O96+Községgazd!R106+Vagyongazd!O99+Közfoglalkoztatás!O96+Közút!O96+Környezetvédelem!S98+Egészségügy!R128+Sport!O100+Közművelődés!Q99+Támogatás!V101</f>
        <v>0</v>
      </c>
      <c r="P96" s="1">
        <f>Igazgatás!P132+'ASP pályázat'!P96+Községgazd!S106+Vagyongazd!P99+Közfoglalkoztatás!P96+Közút!P96+Környezetvédelem!T98+Egészségügy!S128+Sport!P100+Közművelődés!R99+Támogatás!W101</f>
        <v>0</v>
      </c>
      <c r="Q96" s="81">
        <f>Igazgatás!Q132+'ASP pályázat'!Q96+Községgazd!T106+Vagyongazd!Q99+Közfoglalkoztatás!Q96+Közút!Q96+Környezetvédelem!U98+Egészségügy!T128+Sport!Q100+Közművelődés!S99+Támogatás!X101</f>
        <v>0</v>
      </c>
      <c r="R96" s="541">
        <f>Igazgatás!R132+'ASP pályázat'!R96+Községgazd!U106+Vagyongazd!R99+Közfoglalkoztatás!R96+Közút!R96+Környezetvédelem!V98+Egészségügy!U128+Sport!R100+Közművelődés!T99+Támogatás!Y101</f>
        <v>0</v>
      </c>
      <c r="S96" s="447">
        <f>Igazgatás!S132+'ASP pályázat'!S96+Községgazd!V106+Vagyongazd!S99+Közfoglalkoztatás!S96+Közút!S96+Környezetvédelem!W98+Egészségügy!V128+Sport!S100+Közművelődés!U99+Támogatás!Z101</f>
        <v>0</v>
      </c>
      <c r="T96" s="1">
        <f>Igazgatás!T132+'ASP pályázat'!T96+Községgazd!W106+Vagyongazd!T99+Közfoglalkoztatás!T96+Közút!T96+Környezetvédelem!X98+Egészségügy!W128+Sport!T100+Közművelődés!V99+Támogatás!AA101</f>
        <v>0</v>
      </c>
      <c r="U96" s="81">
        <f>Igazgatás!U132+'ASP pályázat'!U96+Községgazd!X106+Vagyongazd!U99+Közfoglalkoztatás!U96+Közút!U96+Környezetvédelem!Y98+Egészségügy!X128+Sport!U100+Közművelődés!W99+Támogatás!AB101</f>
        <v>0</v>
      </c>
      <c r="V96" s="490">
        <f>Igazgatás!V132+'ASP pályázat'!V96+Községgazd!Y106+Vagyongazd!V99+Közfoglalkoztatás!V96+Közút!V96+Környezetvédelem!Z98+Egészségügy!Y128+Sport!V100+Közművelődés!X99+Támogatás!AC101</f>
        <v>0</v>
      </c>
      <c r="W96" s="42">
        <f>Igazgatás!W132+'ASP pályázat'!W96+Községgazd!Z106+Vagyongazd!W99+Közfoglalkoztatás!W96+Közút!W96+Környezetvédelem!AA98+Egészségügy!Z128+Sport!W100+Közművelődés!Y99+Támogatás!AD101</f>
        <v>0</v>
      </c>
      <c r="X96" s="44">
        <f>Igazgatás!X132+'ASP pályázat'!X96+Községgazd!AA106+Vagyongazd!X99+Közfoglalkoztatás!X96+Közút!X96+Környezetvédelem!AB98+Egészségügy!AA128+Sport!X100+Közművelődés!Z99+Támogatás!AE101</f>
        <v>0</v>
      </c>
      <c r="Y96" s="188"/>
    </row>
    <row r="97" spans="1:25" hidden="1">
      <c r="B97" s="55"/>
      <c r="C97" s="2"/>
      <c r="D97" s="764" t="s">
        <v>514</v>
      </c>
      <c r="E97" s="764"/>
      <c r="F97" s="406">
        <f>Igazgatás!F133+'ASP pályázat'!F97+Községgazd!F107+Vagyongazd!F100+Közfoglalkoztatás!F97+Közút!F97+Környezetvédelem!F99+Egészségügy!F129+Sport!F101+Közművelődés!F100+Támogatás!F102</f>
        <v>0</v>
      </c>
      <c r="G97" s="429">
        <f>Igazgatás!G133+'ASP pályázat'!G97+Községgazd!G107+Vagyongazd!G100+Közfoglalkoztatás!G97+Közút!G97+Környezetvédelem!G99+Egészségügy!G129+Sport!G101+Közművelődés!G100+Támogatás!G102</f>
        <v>0</v>
      </c>
      <c r="H97" s="429">
        <f>Igazgatás!H133+'ASP pályázat'!H97+Községgazd!H107+Vagyongazd!H100+Közfoglalkoztatás!H97+Közút!H97+Környezetvédelem!H99+Egészségügy!H129+Sport!H101+Közművelődés!H100+Támogatás!H102</f>
        <v>0</v>
      </c>
      <c r="I97" s="625">
        <f>Igazgatás!I133+'ASP pályázat'!I97+Községgazd!I107+Vagyongazd!I100+Közfoglalkoztatás!I97+Közút!I97+Környezetvédelem!J99+Egészségügy!I129+Sport!I101+Közművelődés!I100+Támogatás!I102</f>
        <v>0</v>
      </c>
      <c r="J97" s="149">
        <f>Igazgatás!J133+'ASP pályázat'!J97+Községgazd!J107+Vagyongazd!J100+Közfoglalkoztatás!J97+Közút!J97+Környezetvédelem!K99+Egészségügy!J129+Sport!J101+Közművelődés!J100+Támogatás!J102</f>
        <v>0</v>
      </c>
      <c r="K97" s="167">
        <f>Igazgatás!K133+'ASP pályázat'!K97+Községgazd!K107+Vagyongazd!K100+Közfoglalkoztatás!K97+Közút!K97+Környezetvédelem!L99+Egészségügy!K129+Sport!K101+Közművelődés!K100+Támogatás!K102</f>
        <v>0</v>
      </c>
      <c r="L97" s="75">
        <f>Igazgatás!L133+'ASP pályázat'!L97+Községgazd!O107+Vagyongazd!L100+Közfoglalkoztatás!L97+Közút!L97+Környezetvédelem!P99+Egészségügy!O129+Sport!L101+Közművelődés!N100+Támogatás!S102</f>
        <v>0</v>
      </c>
      <c r="M97" s="1">
        <f>Igazgatás!M133+'ASP pályázat'!M97+Községgazd!P107+Vagyongazd!M100+Közfoglalkoztatás!M97+Közút!M97+Környezetvédelem!Q99+Egészségügy!P129+Sport!M101+Közművelődés!O100+Támogatás!T102</f>
        <v>0</v>
      </c>
      <c r="N97" s="1">
        <f>Igazgatás!N133+'ASP pályázat'!N97+Községgazd!Q107+Vagyongazd!N100+Közfoglalkoztatás!N97+Közút!N97+Környezetvédelem!R99+Egészségügy!Q129+Sport!N101+Közművelődés!P100+Támogatás!U102</f>
        <v>0</v>
      </c>
      <c r="O97" s="1">
        <f>Igazgatás!O133+'ASP pályázat'!O97+Községgazd!R107+Vagyongazd!O100+Közfoglalkoztatás!O97+Közút!O97+Környezetvédelem!S99+Egészségügy!R129+Sport!O101+Közművelődés!Q100+Támogatás!V102</f>
        <v>0</v>
      </c>
      <c r="P97" s="1">
        <f>Igazgatás!P133+'ASP pályázat'!P97+Községgazd!S107+Vagyongazd!P100+Közfoglalkoztatás!P97+Közút!P97+Környezetvédelem!T99+Egészségügy!S129+Sport!P101+Közművelődés!R100+Támogatás!W102</f>
        <v>0</v>
      </c>
      <c r="Q97" s="81">
        <f>Igazgatás!Q133+'ASP pályázat'!Q97+Községgazd!T107+Vagyongazd!Q100+Közfoglalkoztatás!Q97+Közút!Q97+Környezetvédelem!U99+Egészségügy!T129+Sport!Q101+Közművelődés!S100+Támogatás!X102</f>
        <v>0</v>
      </c>
      <c r="R97" s="541">
        <f>Igazgatás!R133+'ASP pályázat'!R97+Községgazd!U107+Vagyongazd!R100+Közfoglalkoztatás!R97+Közút!R97+Környezetvédelem!V99+Egészségügy!U129+Sport!R101+Közművelődés!T100+Támogatás!Y102</f>
        <v>0</v>
      </c>
      <c r="S97" s="447">
        <f>Igazgatás!S133+'ASP pályázat'!S97+Községgazd!V107+Vagyongazd!S100+Közfoglalkoztatás!S97+Közút!S97+Környezetvédelem!W99+Egészségügy!V129+Sport!S101+Közművelődés!U100+Támogatás!Z102</f>
        <v>0</v>
      </c>
      <c r="T97" s="1">
        <f>Igazgatás!T133+'ASP pályázat'!T97+Községgazd!W107+Vagyongazd!T100+Közfoglalkoztatás!T97+Közút!T97+Környezetvédelem!X99+Egészségügy!W129+Sport!T101+Közművelődés!V100+Támogatás!AA102</f>
        <v>0</v>
      </c>
      <c r="U97" s="81">
        <f>Igazgatás!U133+'ASP pályázat'!U97+Községgazd!X107+Vagyongazd!U100+Közfoglalkoztatás!U97+Közút!U97+Környezetvédelem!Y99+Egészségügy!X129+Sport!U101+Közművelődés!W100+Támogatás!AB102</f>
        <v>0</v>
      </c>
      <c r="V97" s="490">
        <f>Igazgatás!V133+'ASP pályázat'!V97+Községgazd!Y107+Vagyongazd!V100+Közfoglalkoztatás!V97+Közút!V97+Környezetvédelem!Z99+Egészségügy!Y129+Sport!V101+Közművelődés!X100+Támogatás!AC102</f>
        <v>0</v>
      </c>
      <c r="W97" s="42">
        <f>Igazgatás!W133+'ASP pályázat'!W97+Községgazd!Z107+Vagyongazd!W100+Közfoglalkoztatás!W97+Közút!W97+Környezetvédelem!AA99+Egészségügy!Z129+Sport!W101+Közművelődés!Y100+Támogatás!AD102</f>
        <v>0</v>
      </c>
      <c r="X97" s="44">
        <f>Igazgatás!X133+'ASP pályázat'!X97+Községgazd!AA107+Vagyongazd!X100+Közfoglalkoztatás!X97+Közút!X97+Környezetvédelem!AB99+Egészségügy!AA129+Sport!X101+Közművelődés!Z100+Támogatás!AE102</f>
        <v>0</v>
      </c>
      <c r="Y97" s="188"/>
    </row>
    <row r="98" spans="1:25" hidden="1">
      <c r="B98" s="55"/>
      <c r="C98" s="2"/>
      <c r="D98" s="764" t="s">
        <v>516</v>
      </c>
      <c r="E98" s="764"/>
      <c r="F98" s="406">
        <f>Igazgatás!F134+'ASP pályázat'!F98+Községgazd!F108+Vagyongazd!F101+Közfoglalkoztatás!F98+Közút!F98+Környezetvédelem!F100+Egészségügy!F130+Sport!F102+Közművelődés!F101+Támogatás!F103</f>
        <v>0</v>
      </c>
      <c r="G98" s="429">
        <f>Igazgatás!G134+'ASP pályázat'!G98+Községgazd!G108+Vagyongazd!G101+Közfoglalkoztatás!G98+Közút!G98+Környezetvédelem!G100+Egészségügy!G130+Sport!G102+Közművelődés!G101+Támogatás!G103</f>
        <v>0</v>
      </c>
      <c r="H98" s="429">
        <f>Igazgatás!H134+'ASP pályázat'!H98+Községgazd!H108+Vagyongazd!H101+Közfoglalkoztatás!H98+Közút!H98+Környezetvédelem!H100+Egészségügy!H130+Sport!H102+Közművelődés!H101+Támogatás!H103</f>
        <v>0</v>
      </c>
      <c r="I98" s="625">
        <f>Igazgatás!I134+'ASP pályázat'!I98+Községgazd!I108+Vagyongazd!I101+Közfoglalkoztatás!I98+Közút!I98+Környezetvédelem!J100+Egészségügy!I130+Sport!I102+Közművelődés!I101+Támogatás!I103</f>
        <v>0</v>
      </c>
      <c r="J98" s="149">
        <f>Igazgatás!J134+'ASP pályázat'!J98+Községgazd!J108+Vagyongazd!J101+Közfoglalkoztatás!J98+Közút!J98+Környezetvédelem!K100+Egészségügy!J130+Sport!J102+Közművelődés!J101+Támogatás!J103</f>
        <v>0</v>
      </c>
      <c r="K98" s="167">
        <f>Igazgatás!K134+'ASP pályázat'!K98+Községgazd!K108+Vagyongazd!K101+Közfoglalkoztatás!K98+Közút!K98+Környezetvédelem!L100+Egészségügy!K130+Sport!K102+Közművelődés!K101+Támogatás!K103</f>
        <v>0</v>
      </c>
      <c r="L98" s="75">
        <f>Igazgatás!L134+'ASP pályázat'!L98+Községgazd!O108+Vagyongazd!L101+Közfoglalkoztatás!L98+Közút!L98+Környezetvédelem!P100+Egészségügy!O130+Sport!L102+Közművelődés!N101+Támogatás!S103</f>
        <v>0</v>
      </c>
      <c r="M98" s="1">
        <f>Igazgatás!M134+'ASP pályázat'!M98+Községgazd!P108+Vagyongazd!M101+Közfoglalkoztatás!M98+Közút!M98+Környezetvédelem!Q100+Egészségügy!P130+Sport!M102+Közművelődés!O101+Támogatás!T103</f>
        <v>0</v>
      </c>
      <c r="N98" s="1">
        <f>Igazgatás!N134+'ASP pályázat'!N98+Községgazd!Q108+Vagyongazd!N101+Közfoglalkoztatás!N98+Közút!N98+Környezetvédelem!R100+Egészségügy!Q130+Sport!N102+Közművelődés!P101+Támogatás!U103</f>
        <v>0</v>
      </c>
      <c r="O98" s="1">
        <f>Igazgatás!O134+'ASP pályázat'!O98+Községgazd!R108+Vagyongazd!O101+Közfoglalkoztatás!O98+Közút!O98+Környezetvédelem!S100+Egészségügy!R130+Sport!O102+Közművelődés!Q101+Támogatás!V103</f>
        <v>0</v>
      </c>
      <c r="P98" s="1">
        <f>Igazgatás!P134+'ASP pályázat'!P98+Községgazd!S108+Vagyongazd!P101+Közfoglalkoztatás!P98+Közút!P98+Környezetvédelem!T100+Egészségügy!S130+Sport!P102+Közművelődés!R101+Támogatás!W103</f>
        <v>0</v>
      </c>
      <c r="Q98" s="81">
        <f>Igazgatás!Q134+'ASP pályázat'!Q98+Községgazd!T108+Vagyongazd!Q101+Közfoglalkoztatás!Q98+Közút!Q98+Környezetvédelem!U100+Egészségügy!T130+Sport!Q102+Közművelődés!S101+Támogatás!X103</f>
        <v>0</v>
      </c>
      <c r="R98" s="541">
        <f>Igazgatás!R134+'ASP pályázat'!R98+Községgazd!U108+Vagyongazd!R101+Közfoglalkoztatás!R98+Közút!R98+Környezetvédelem!V100+Egészségügy!U130+Sport!R102+Közművelődés!T101+Támogatás!Y103</f>
        <v>0</v>
      </c>
      <c r="S98" s="447">
        <f>Igazgatás!S134+'ASP pályázat'!S98+Községgazd!V108+Vagyongazd!S101+Közfoglalkoztatás!S98+Közút!S98+Környezetvédelem!W100+Egészségügy!V130+Sport!S102+Közművelődés!U101+Támogatás!Z103</f>
        <v>0</v>
      </c>
      <c r="T98" s="1">
        <f>Igazgatás!T134+'ASP pályázat'!T98+Községgazd!W108+Vagyongazd!T101+Közfoglalkoztatás!T98+Közút!T98+Környezetvédelem!X100+Egészségügy!W130+Sport!T102+Közművelődés!V101+Támogatás!AA103</f>
        <v>0</v>
      </c>
      <c r="U98" s="81">
        <f>Igazgatás!U134+'ASP pályázat'!U98+Községgazd!X108+Vagyongazd!U101+Közfoglalkoztatás!U98+Közút!U98+Környezetvédelem!Y100+Egészségügy!X130+Sport!U102+Közművelődés!W101+Támogatás!AB103</f>
        <v>0</v>
      </c>
      <c r="V98" s="490">
        <f>Igazgatás!V134+'ASP pályázat'!V98+Községgazd!Y108+Vagyongazd!V101+Közfoglalkoztatás!V98+Közút!V98+Környezetvédelem!Z100+Egészségügy!Y130+Sport!V102+Közművelődés!X101+Támogatás!AC103</f>
        <v>0</v>
      </c>
      <c r="W98" s="42">
        <f>Igazgatás!W134+'ASP pályázat'!W98+Községgazd!Z108+Vagyongazd!W101+Közfoglalkoztatás!W98+Közút!W98+Környezetvédelem!AA100+Egészségügy!Z130+Sport!W102+Közművelődés!Y101+Támogatás!AD103</f>
        <v>0</v>
      </c>
      <c r="X98" s="44">
        <f>Igazgatás!X134+'ASP pályázat'!X98+Községgazd!AA108+Vagyongazd!X101+Közfoglalkoztatás!X98+Közút!X98+Környezetvédelem!AB100+Egészségügy!AA130+Sport!X102+Közművelődés!Z101+Támogatás!AE103</f>
        <v>0</v>
      </c>
      <c r="Y98" s="188"/>
    </row>
    <row r="99" spans="1:25" hidden="1">
      <c r="B99" s="55"/>
      <c r="C99" s="2"/>
      <c r="D99" s="764" t="s">
        <v>808</v>
      </c>
      <c r="E99" s="764"/>
      <c r="F99" s="406">
        <f>Igazgatás!F135+'ASP pályázat'!F99+Községgazd!F109+Vagyongazd!F102+Közfoglalkoztatás!F99+Közút!F99+Környezetvédelem!F101+Egészségügy!F131+Sport!F103+Közművelődés!F102+Támogatás!F104</f>
        <v>0</v>
      </c>
      <c r="G99" s="429">
        <f>Igazgatás!G135+'ASP pályázat'!G99+Községgazd!G109+Vagyongazd!G102+Közfoglalkoztatás!G99+Közút!G99+Környezetvédelem!G101+Egészségügy!G131+Sport!G103+Közművelődés!G102+Támogatás!G104</f>
        <v>0</v>
      </c>
      <c r="H99" s="429">
        <f>Igazgatás!H135+'ASP pályázat'!H99+Községgazd!H109+Vagyongazd!H102+Közfoglalkoztatás!H99+Közút!H99+Környezetvédelem!H101+Egészségügy!H131+Sport!H103+Közművelődés!H102+Támogatás!H104</f>
        <v>0</v>
      </c>
      <c r="I99" s="625">
        <f>Igazgatás!I135+'ASP pályázat'!I99+Községgazd!I109+Vagyongazd!I102+Közfoglalkoztatás!I99+Közút!I99+Környezetvédelem!J101+Egészségügy!I131+Sport!I103+Közművelődés!I102+Támogatás!I104</f>
        <v>0</v>
      </c>
      <c r="J99" s="149">
        <f>Igazgatás!J135+'ASP pályázat'!J99+Községgazd!J109+Vagyongazd!J102+Közfoglalkoztatás!J99+Közút!J99+Környezetvédelem!K101+Egészségügy!J131+Sport!J103+Közművelődés!J102+Támogatás!J104</f>
        <v>0</v>
      </c>
      <c r="K99" s="167">
        <f>Igazgatás!K135+'ASP pályázat'!K99+Községgazd!K109+Vagyongazd!K102+Közfoglalkoztatás!K99+Közút!K99+Környezetvédelem!L101+Egészségügy!K131+Sport!K103+Közművelődés!K102+Támogatás!K104</f>
        <v>0</v>
      </c>
      <c r="L99" s="75">
        <f>Igazgatás!L135+'ASP pályázat'!L99+Községgazd!O109+Vagyongazd!L102+Közfoglalkoztatás!L99+Közút!L99+Környezetvédelem!P101+Egészségügy!O131+Sport!L103+Közművelődés!N102+Támogatás!S104</f>
        <v>0</v>
      </c>
      <c r="M99" s="1">
        <f>Igazgatás!M135+'ASP pályázat'!M99+Községgazd!P109+Vagyongazd!M102+Közfoglalkoztatás!M99+Közút!M99+Környezetvédelem!Q101+Egészségügy!P131+Sport!M103+Közművelődés!O102+Támogatás!T104</f>
        <v>0</v>
      </c>
      <c r="N99" s="1">
        <f>Igazgatás!N135+'ASP pályázat'!N99+Községgazd!Q109+Vagyongazd!N102+Közfoglalkoztatás!N99+Közút!N99+Környezetvédelem!R101+Egészségügy!Q131+Sport!N103+Közművelődés!P102+Támogatás!U104</f>
        <v>0</v>
      </c>
      <c r="O99" s="1">
        <f>Igazgatás!O135+'ASP pályázat'!O99+Községgazd!R109+Vagyongazd!O102+Közfoglalkoztatás!O99+Közút!O99+Környezetvédelem!S101+Egészségügy!R131+Sport!O103+Közművelődés!Q102+Támogatás!V104</f>
        <v>0</v>
      </c>
      <c r="P99" s="1">
        <f>Igazgatás!P135+'ASP pályázat'!P99+Községgazd!S109+Vagyongazd!P102+Közfoglalkoztatás!P99+Közút!P99+Környezetvédelem!T101+Egészségügy!S131+Sport!P103+Közművelődés!R102+Támogatás!W104</f>
        <v>0</v>
      </c>
      <c r="Q99" s="81">
        <f>Igazgatás!Q135+'ASP pályázat'!Q99+Községgazd!T109+Vagyongazd!Q102+Közfoglalkoztatás!Q99+Közút!Q99+Környezetvédelem!U101+Egészségügy!T131+Sport!Q103+Közművelődés!S102+Támogatás!X104</f>
        <v>0</v>
      </c>
      <c r="R99" s="541">
        <f>Igazgatás!R135+'ASP pályázat'!R99+Községgazd!U109+Vagyongazd!R102+Közfoglalkoztatás!R99+Közút!R99+Környezetvédelem!V101+Egészségügy!U131+Sport!R103+Közművelődés!T102+Támogatás!Y104</f>
        <v>0</v>
      </c>
      <c r="S99" s="447">
        <f>Igazgatás!S135+'ASP pályázat'!S99+Községgazd!V109+Vagyongazd!S102+Közfoglalkoztatás!S99+Közút!S99+Környezetvédelem!W101+Egészségügy!V131+Sport!S103+Közművelődés!U102+Támogatás!Z104</f>
        <v>0</v>
      </c>
      <c r="T99" s="1">
        <f>Igazgatás!T135+'ASP pályázat'!T99+Községgazd!W109+Vagyongazd!T102+Közfoglalkoztatás!T99+Közút!T99+Környezetvédelem!X101+Egészségügy!W131+Sport!T103+Közművelődés!V102+Támogatás!AA104</f>
        <v>0</v>
      </c>
      <c r="U99" s="81">
        <f>Igazgatás!U135+'ASP pályázat'!U99+Községgazd!X109+Vagyongazd!U102+Közfoglalkoztatás!U99+Közút!U99+Környezetvédelem!Y101+Egészségügy!X131+Sport!U103+Közművelődés!W102+Támogatás!AB104</f>
        <v>0</v>
      </c>
      <c r="V99" s="490">
        <f>Igazgatás!V135+'ASP pályázat'!V99+Községgazd!Y109+Vagyongazd!V102+Közfoglalkoztatás!V99+Közút!V99+Környezetvédelem!Z101+Egészségügy!Y131+Sport!V103+Közművelődés!X102+Támogatás!AC104</f>
        <v>0</v>
      </c>
      <c r="W99" s="42">
        <f>Igazgatás!W135+'ASP pályázat'!W99+Községgazd!Z109+Vagyongazd!W102+Közfoglalkoztatás!W99+Közút!W99+Környezetvédelem!AA101+Egészségügy!Z131+Sport!W103+Közművelődés!Y102+Támogatás!AD104</f>
        <v>0</v>
      </c>
      <c r="X99" s="44">
        <f>Igazgatás!X135+'ASP pályázat'!X99+Községgazd!AA109+Vagyongazd!X102+Közfoglalkoztatás!X99+Közút!X99+Környezetvédelem!AB101+Egészségügy!AA131+Sport!X103+Közművelődés!Z102+Támogatás!AE104</f>
        <v>0</v>
      </c>
      <c r="Y99" s="188"/>
    </row>
    <row r="100" spans="1:25" hidden="1">
      <c r="B100" s="55"/>
      <c r="C100" s="2"/>
      <c r="D100" s="764" t="s">
        <v>521</v>
      </c>
      <c r="E100" s="764"/>
      <c r="F100" s="406">
        <f>Igazgatás!F136+'ASP pályázat'!F100+Községgazd!F110+Vagyongazd!F103+Közfoglalkoztatás!F100+Közút!F100+Környezetvédelem!F102+Egészségügy!F132+Sport!F104+Közművelődés!F103+Támogatás!F105</f>
        <v>0</v>
      </c>
      <c r="G100" s="429">
        <f>Igazgatás!G136+'ASP pályázat'!G100+Községgazd!G110+Vagyongazd!G103+Közfoglalkoztatás!G100+Közút!G100+Környezetvédelem!G102+Egészségügy!G132+Sport!G104+Közművelődés!G103+Támogatás!G105</f>
        <v>0</v>
      </c>
      <c r="H100" s="429">
        <f>Igazgatás!H136+'ASP pályázat'!H100+Községgazd!H110+Vagyongazd!H103+Közfoglalkoztatás!H100+Közút!H100+Környezetvédelem!H102+Egészségügy!H132+Sport!H104+Közművelődés!H103+Támogatás!H105</f>
        <v>0</v>
      </c>
      <c r="I100" s="625">
        <f>Igazgatás!I136+'ASP pályázat'!I100+Községgazd!I110+Vagyongazd!I103+Közfoglalkoztatás!I100+Közút!I100+Környezetvédelem!J102+Egészségügy!I132+Sport!I104+Közművelődés!I103+Támogatás!I105</f>
        <v>0</v>
      </c>
      <c r="J100" s="149">
        <f>Igazgatás!J136+'ASP pályázat'!J100+Községgazd!J110+Vagyongazd!J103+Közfoglalkoztatás!J100+Közút!J100+Környezetvédelem!K102+Egészségügy!J132+Sport!J104+Közművelődés!J103+Támogatás!J105</f>
        <v>0</v>
      </c>
      <c r="K100" s="167">
        <f>Igazgatás!K136+'ASP pályázat'!K100+Községgazd!K110+Vagyongazd!K103+Közfoglalkoztatás!K100+Közút!K100+Környezetvédelem!L102+Egészségügy!K132+Sport!K104+Közművelődés!K103+Támogatás!K105</f>
        <v>0</v>
      </c>
      <c r="L100" s="75">
        <f>Igazgatás!L136+'ASP pályázat'!L100+Községgazd!O110+Vagyongazd!L103+Közfoglalkoztatás!L100+Közút!L100+Környezetvédelem!P102+Egészségügy!O132+Sport!L104+Közművelődés!N103+Támogatás!S105</f>
        <v>0</v>
      </c>
      <c r="M100" s="1">
        <f>Igazgatás!M136+'ASP pályázat'!M100+Községgazd!P110+Vagyongazd!M103+Közfoglalkoztatás!M100+Közút!M100+Környezetvédelem!Q102+Egészségügy!P132+Sport!M104+Közművelődés!O103+Támogatás!T105</f>
        <v>0</v>
      </c>
      <c r="N100" s="1">
        <f>Igazgatás!N136+'ASP pályázat'!N100+Községgazd!Q110+Vagyongazd!N103+Közfoglalkoztatás!N100+Közút!N100+Környezetvédelem!R102+Egészségügy!Q132+Sport!N104+Közművelődés!P103+Támogatás!U105</f>
        <v>0</v>
      </c>
      <c r="O100" s="1">
        <f>Igazgatás!O136+'ASP pályázat'!O100+Községgazd!R110+Vagyongazd!O103+Közfoglalkoztatás!O100+Közút!O100+Környezetvédelem!S102+Egészségügy!R132+Sport!O104+Közművelődés!Q103+Támogatás!V105</f>
        <v>0</v>
      </c>
      <c r="P100" s="1">
        <f>Igazgatás!P136+'ASP pályázat'!P100+Községgazd!S110+Vagyongazd!P103+Közfoglalkoztatás!P100+Közút!P100+Környezetvédelem!T102+Egészségügy!S132+Sport!P104+Közművelődés!R103+Támogatás!W105</f>
        <v>0</v>
      </c>
      <c r="Q100" s="81">
        <f>Igazgatás!Q136+'ASP pályázat'!Q100+Községgazd!T110+Vagyongazd!Q103+Közfoglalkoztatás!Q100+Közút!Q100+Környezetvédelem!U102+Egészségügy!T132+Sport!Q104+Közművelődés!S103+Támogatás!X105</f>
        <v>0</v>
      </c>
      <c r="R100" s="541">
        <f>Igazgatás!R136+'ASP pályázat'!R100+Községgazd!U110+Vagyongazd!R103+Közfoglalkoztatás!R100+Közút!R100+Környezetvédelem!V102+Egészségügy!U132+Sport!R104+Közművelődés!T103+Támogatás!Y105</f>
        <v>0</v>
      </c>
      <c r="S100" s="447">
        <f>Igazgatás!S136+'ASP pályázat'!S100+Községgazd!V110+Vagyongazd!S103+Közfoglalkoztatás!S100+Közút!S100+Környezetvédelem!W102+Egészségügy!V132+Sport!S104+Közművelődés!U103+Támogatás!Z105</f>
        <v>0</v>
      </c>
      <c r="T100" s="1">
        <f>Igazgatás!T136+'ASP pályázat'!T100+Községgazd!W110+Vagyongazd!T103+Közfoglalkoztatás!T100+Közút!T100+Környezetvédelem!X102+Egészségügy!W132+Sport!T104+Közművelődés!V103+Támogatás!AA105</f>
        <v>0</v>
      </c>
      <c r="U100" s="81">
        <f>Igazgatás!U136+'ASP pályázat'!U100+Községgazd!X110+Vagyongazd!U103+Közfoglalkoztatás!U100+Közút!U100+Környezetvédelem!Y102+Egészségügy!X132+Sport!U104+Közművelődés!W103+Támogatás!AB105</f>
        <v>0</v>
      </c>
      <c r="V100" s="490">
        <f>Igazgatás!V136+'ASP pályázat'!V100+Községgazd!Y110+Vagyongazd!V103+Közfoglalkoztatás!V100+Közút!V100+Környezetvédelem!Z102+Egészségügy!Y132+Sport!V104+Közművelődés!X103+Támogatás!AC105</f>
        <v>0</v>
      </c>
      <c r="W100" s="42">
        <f>Igazgatás!W136+'ASP pályázat'!W100+Községgazd!Z110+Vagyongazd!W103+Közfoglalkoztatás!W100+Közút!W100+Környezetvédelem!AA102+Egészségügy!Z132+Sport!W104+Közművelődés!Y103+Támogatás!AD105</f>
        <v>0</v>
      </c>
      <c r="X100" s="44">
        <f>Igazgatás!X136+'ASP pályázat'!X100+Községgazd!AA110+Vagyongazd!X103+Közfoglalkoztatás!X100+Közút!X100+Környezetvédelem!AB102+Egészségügy!AA132+Sport!X104+Közművelődés!Z103+Támogatás!AE105</f>
        <v>0</v>
      </c>
      <c r="Y100" s="188"/>
    </row>
    <row r="101" spans="1:25" hidden="1">
      <c r="B101" s="55"/>
      <c r="C101" s="2"/>
      <c r="D101" s="764" t="s">
        <v>519</v>
      </c>
      <c r="E101" s="764"/>
      <c r="F101" s="406">
        <f>Igazgatás!F137+'ASP pályázat'!F101+Községgazd!F111+Vagyongazd!F104+Közfoglalkoztatás!F101+Közút!F101+Környezetvédelem!F103+Egészségügy!F133+Sport!F105+Közművelődés!F104+Támogatás!F106</f>
        <v>0</v>
      </c>
      <c r="G101" s="429">
        <f>Igazgatás!G137+'ASP pályázat'!G101+Községgazd!G111+Vagyongazd!G104+Közfoglalkoztatás!G101+Közút!G101+Környezetvédelem!G103+Egészségügy!G133+Sport!G105+Közművelődés!G104+Támogatás!G106</f>
        <v>0</v>
      </c>
      <c r="H101" s="429">
        <f>Igazgatás!H137+'ASP pályázat'!H101+Községgazd!H111+Vagyongazd!H104+Közfoglalkoztatás!H101+Közút!H101+Környezetvédelem!H103+Egészségügy!H133+Sport!H105+Közművelődés!H104+Támogatás!H106</f>
        <v>0</v>
      </c>
      <c r="I101" s="625">
        <f>Igazgatás!I137+'ASP pályázat'!I101+Községgazd!I111+Vagyongazd!I104+Közfoglalkoztatás!I101+Közút!I101+Környezetvédelem!J103+Egészségügy!I133+Sport!I105+Közművelődés!I104+Támogatás!I106</f>
        <v>0</v>
      </c>
      <c r="J101" s="149">
        <f>Igazgatás!J137+'ASP pályázat'!J101+Községgazd!J111+Vagyongazd!J104+Közfoglalkoztatás!J101+Közút!J101+Környezetvédelem!K103+Egészségügy!J133+Sport!J105+Közművelődés!J104+Támogatás!J106</f>
        <v>0</v>
      </c>
      <c r="K101" s="167">
        <f>Igazgatás!K137+'ASP pályázat'!K101+Községgazd!K111+Vagyongazd!K104+Közfoglalkoztatás!K101+Közút!K101+Környezetvédelem!L103+Egészségügy!K133+Sport!K105+Közművelődés!K104+Támogatás!K106</f>
        <v>0</v>
      </c>
      <c r="L101" s="75">
        <f>Igazgatás!L137+'ASP pályázat'!L101+Községgazd!O111+Vagyongazd!L104+Közfoglalkoztatás!L101+Közút!L101+Környezetvédelem!P103+Egészségügy!O133+Sport!L105+Közművelődés!N104+Támogatás!S106</f>
        <v>0</v>
      </c>
      <c r="M101" s="1">
        <f>Igazgatás!M137+'ASP pályázat'!M101+Községgazd!P111+Vagyongazd!M104+Közfoglalkoztatás!M101+Közút!M101+Környezetvédelem!Q103+Egészségügy!P133+Sport!M105+Közművelődés!O104+Támogatás!T106</f>
        <v>0</v>
      </c>
      <c r="N101" s="1">
        <f>Igazgatás!N137+'ASP pályázat'!N101+Községgazd!Q111+Vagyongazd!N104+Közfoglalkoztatás!N101+Közút!N101+Környezetvédelem!R103+Egészségügy!Q133+Sport!N105+Közművelődés!P104+Támogatás!U106</f>
        <v>0</v>
      </c>
      <c r="O101" s="1">
        <f>Igazgatás!O137+'ASP pályázat'!O101+Községgazd!R111+Vagyongazd!O104+Közfoglalkoztatás!O101+Közút!O101+Környezetvédelem!S103+Egészségügy!R133+Sport!O105+Közművelődés!Q104+Támogatás!V106</f>
        <v>0</v>
      </c>
      <c r="P101" s="1">
        <f>Igazgatás!P137+'ASP pályázat'!P101+Községgazd!S111+Vagyongazd!P104+Közfoglalkoztatás!P101+Közút!P101+Környezetvédelem!T103+Egészségügy!S133+Sport!P105+Közművelődés!R104+Támogatás!W106</f>
        <v>0</v>
      </c>
      <c r="Q101" s="81">
        <f>Igazgatás!Q137+'ASP pályázat'!Q101+Községgazd!T111+Vagyongazd!Q104+Közfoglalkoztatás!Q101+Közút!Q101+Környezetvédelem!U103+Egészségügy!T133+Sport!Q105+Közművelődés!S104+Támogatás!X106</f>
        <v>0</v>
      </c>
      <c r="R101" s="541">
        <f>Igazgatás!R137+'ASP pályázat'!R101+Községgazd!U111+Vagyongazd!R104+Közfoglalkoztatás!R101+Közút!R101+Környezetvédelem!V103+Egészségügy!U133+Sport!R105+Közművelődés!T104+Támogatás!Y106</f>
        <v>0</v>
      </c>
      <c r="S101" s="447">
        <f>Igazgatás!S137+'ASP pályázat'!S101+Községgazd!V111+Vagyongazd!S104+Közfoglalkoztatás!S101+Közút!S101+Környezetvédelem!W103+Egészségügy!V133+Sport!S105+Közművelődés!U104+Támogatás!Z106</f>
        <v>0</v>
      </c>
      <c r="T101" s="1">
        <f>Igazgatás!T137+'ASP pályázat'!T101+Községgazd!W111+Vagyongazd!T104+Közfoglalkoztatás!T101+Közút!T101+Környezetvédelem!X103+Egészségügy!W133+Sport!T105+Közművelődés!V104+Támogatás!AA106</f>
        <v>0</v>
      </c>
      <c r="U101" s="81">
        <f>Igazgatás!U137+'ASP pályázat'!U101+Községgazd!X111+Vagyongazd!U104+Közfoglalkoztatás!U101+Közút!U101+Környezetvédelem!Y103+Egészségügy!X133+Sport!U105+Közművelődés!W104+Támogatás!AB106</f>
        <v>0</v>
      </c>
      <c r="V101" s="490">
        <f>Igazgatás!V137+'ASP pályázat'!V101+Községgazd!Y111+Vagyongazd!V104+Közfoglalkoztatás!V101+Közút!V101+Környezetvédelem!Z103+Egészségügy!Y133+Sport!V105+Közművelődés!X104+Támogatás!AC106</f>
        <v>0</v>
      </c>
      <c r="W101" s="42">
        <f>Igazgatás!W137+'ASP pályázat'!W101+Községgazd!Z111+Vagyongazd!W104+Közfoglalkoztatás!W101+Közút!W101+Környezetvédelem!AA103+Egészségügy!Z133+Sport!W105+Közművelődés!Y104+Támogatás!AD106</f>
        <v>0</v>
      </c>
      <c r="X101" s="44">
        <f>Igazgatás!X137+'ASP pályázat'!X101+Községgazd!AA111+Vagyongazd!X104+Közfoglalkoztatás!X101+Közút!X101+Környezetvédelem!AB103+Egészségügy!AA133+Sport!X105+Közművelődés!Z104+Támogatás!AE106</f>
        <v>0</v>
      </c>
      <c r="Y101" s="188"/>
    </row>
    <row r="102" spans="1:25" ht="25.5" hidden="1" customHeight="1">
      <c r="B102" s="55"/>
      <c r="C102" s="2"/>
      <c r="D102" s="735" t="s">
        <v>523</v>
      </c>
      <c r="E102" s="735"/>
      <c r="F102" s="409">
        <f>Igazgatás!F138+'ASP pályázat'!F102+Községgazd!F112+Vagyongazd!F105+Közfoglalkoztatás!F102+Közút!F102+Környezetvédelem!F104+Egészségügy!F134+Sport!F106+Közművelődés!F105+Támogatás!F107</f>
        <v>0</v>
      </c>
      <c r="G102" s="432">
        <f>Igazgatás!G138+'ASP pályázat'!G102+Községgazd!G112+Vagyongazd!G105+Közfoglalkoztatás!G102+Közút!G102+Környezetvédelem!G104+Egészségügy!G134+Sport!G106+Közművelődés!G105+Támogatás!G107</f>
        <v>0</v>
      </c>
      <c r="H102" s="432">
        <f>Igazgatás!H138+'ASP pályázat'!H102+Községgazd!H112+Vagyongazd!H105+Közfoglalkoztatás!H102+Közút!H102+Környezetvédelem!H104+Egészségügy!H134+Sport!H106+Közművelődés!H105+Támogatás!H107</f>
        <v>0</v>
      </c>
      <c r="I102" s="628">
        <f>Igazgatás!I138+'ASP pályázat'!I102+Községgazd!I112+Vagyongazd!I105+Közfoglalkoztatás!I102+Közút!I102+Környezetvédelem!J104+Egészségügy!I134+Sport!I106+Közművelődés!I105+Támogatás!I107</f>
        <v>0</v>
      </c>
      <c r="J102" s="159">
        <f>Igazgatás!J138+'ASP pályázat'!J102+Községgazd!J112+Vagyongazd!J105+Közfoglalkoztatás!J102+Közút!J102+Környezetvédelem!K104+Egészségügy!J134+Sport!J106+Közművelődés!J105+Támogatás!J107</f>
        <v>0</v>
      </c>
      <c r="K102" s="167">
        <f>Igazgatás!K138+'ASP pályázat'!K102+Községgazd!K112+Vagyongazd!K105+Közfoglalkoztatás!K102+Közút!K102+Környezetvédelem!L104+Egészségügy!K134+Sport!K106+Közművelődés!K105+Támogatás!K107</f>
        <v>0</v>
      </c>
      <c r="L102" s="75">
        <f>Igazgatás!L138+'ASP pályázat'!L102+Községgazd!O112+Vagyongazd!L105+Közfoglalkoztatás!L102+Közút!L102+Környezetvédelem!P104+Egészségügy!O134+Sport!L106+Közművelődés!N105+Támogatás!S107</f>
        <v>0</v>
      </c>
      <c r="M102" s="1">
        <f>Igazgatás!M138+'ASP pályázat'!M102+Községgazd!P112+Vagyongazd!M105+Közfoglalkoztatás!M102+Közút!M102+Környezetvédelem!Q104+Egészségügy!P134+Sport!M106+Közművelődés!O105+Támogatás!T107</f>
        <v>0</v>
      </c>
      <c r="N102" s="1">
        <f>Igazgatás!N138+'ASP pályázat'!N102+Községgazd!Q112+Vagyongazd!N105+Közfoglalkoztatás!N102+Közút!N102+Környezetvédelem!R104+Egészségügy!Q134+Sport!N106+Közművelődés!P105+Támogatás!U107</f>
        <v>0</v>
      </c>
      <c r="O102" s="1">
        <f>Igazgatás!O138+'ASP pályázat'!O102+Községgazd!R112+Vagyongazd!O105+Közfoglalkoztatás!O102+Közút!O102+Környezetvédelem!S104+Egészségügy!R134+Sport!O106+Közművelődés!Q105+Támogatás!V107</f>
        <v>0</v>
      </c>
      <c r="P102" s="1">
        <f>Igazgatás!P138+'ASP pályázat'!P102+Községgazd!S112+Vagyongazd!P105+Közfoglalkoztatás!P102+Közút!P102+Környezetvédelem!T104+Egészségügy!S134+Sport!P106+Közművelődés!R105+Támogatás!W107</f>
        <v>0</v>
      </c>
      <c r="Q102" s="81">
        <f>Igazgatás!Q138+'ASP pályázat'!Q102+Községgazd!T112+Vagyongazd!Q105+Közfoglalkoztatás!Q102+Közút!Q102+Környezetvédelem!U104+Egészségügy!T134+Sport!Q106+Közművelődés!S105+Támogatás!X107</f>
        <v>0</v>
      </c>
      <c r="R102" s="541">
        <f>Igazgatás!R138+'ASP pályázat'!R102+Községgazd!U112+Vagyongazd!R105+Közfoglalkoztatás!R102+Közút!R102+Környezetvédelem!V104+Egészségügy!U134+Sport!R106+Közművelődés!T105+Támogatás!Y107</f>
        <v>0</v>
      </c>
      <c r="S102" s="447">
        <f>Igazgatás!S138+'ASP pályázat'!S102+Községgazd!V112+Vagyongazd!S105+Közfoglalkoztatás!S102+Közút!S102+Környezetvédelem!W104+Egészségügy!V134+Sport!S106+Közművelődés!U105+Támogatás!Z107</f>
        <v>0</v>
      </c>
      <c r="T102" s="1">
        <f>Igazgatás!T138+'ASP pályázat'!T102+Községgazd!W112+Vagyongazd!T105+Közfoglalkoztatás!T102+Közút!T102+Környezetvédelem!X104+Egészségügy!W134+Sport!T106+Közművelődés!V105+Támogatás!AA107</f>
        <v>0</v>
      </c>
      <c r="U102" s="81">
        <f>Igazgatás!U138+'ASP pályázat'!U102+Községgazd!X112+Vagyongazd!U105+Közfoglalkoztatás!U102+Közút!U102+Környezetvédelem!Y104+Egészségügy!X134+Sport!U106+Közművelődés!W105+Támogatás!AB107</f>
        <v>0</v>
      </c>
      <c r="V102" s="490">
        <f>Igazgatás!V138+'ASP pályázat'!V102+Községgazd!Y112+Vagyongazd!V105+Közfoglalkoztatás!V102+Közút!V102+Környezetvédelem!Z104+Egészségügy!Y134+Sport!V106+Közművelődés!X105+Támogatás!AC107</f>
        <v>0</v>
      </c>
      <c r="W102" s="42">
        <f>Igazgatás!W138+'ASP pályázat'!W102+Községgazd!Z112+Vagyongazd!W105+Közfoglalkoztatás!W102+Közút!W102+Környezetvédelem!AA104+Egészségügy!Z134+Sport!W106+Közművelődés!Y105+Támogatás!AD107</f>
        <v>0</v>
      </c>
      <c r="X102" s="44">
        <f>Igazgatás!X138+'ASP pályázat'!X102+Községgazd!AA112+Vagyongazd!X105+Közfoglalkoztatás!X102+Közút!X102+Környezetvédelem!AB104+Egészségügy!AA134+Sport!X106+Közművelődés!Z105+Támogatás!AE107</f>
        <v>0</v>
      </c>
      <c r="Y102" s="188"/>
    </row>
    <row r="103" spans="1:25" hidden="1">
      <c r="B103" s="55"/>
      <c r="C103" s="2"/>
      <c r="D103" s="764" t="s">
        <v>807</v>
      </c>
      <c r="E103" s="764"/>
      <c r="F103" s="406">
        <f>Igazgatás!F139+'ASP pályázat'!F103+Községgazd!F113+Vagyongazd!F106+Közfoglalkoztatás!F103+Közút!F103+Környezetvédelem!F105+Egészségügy!F135+Sport!F107+Közművelődés!F106+Támogatás!F108</f>
        <v>0</v>
      </c>
      <c r="G103" s="429">
        <f>Igazgatás!G139+'ASP pályázat'!G103+Községgazd!G113+Vagyongazd!G106+Közfoglalkoztatás!G103+Közút!G103+Környezetvédelem!G105+Egészségügy!G135+Sport!G107+Közművelődés!G106+Támogatás!G108</f>
        <v>0</v>
      </c>
      <c r="H103" s="429">
        <f>Igazgatás!H139+'ASP pályázat'!H103+Községgazd!H113+Vagyongazd!H106+Közfoglalkoztatás!H103+Közút!H103+Környezetvédelem!H105+Egészségügy!H135+Sport!H107+Közművelődés!H106+Támogatás!H108</f>
        <v>0</v>
      </c>
      <c r="I103" s="625">
        <f>Igazgatás!I139+'ASP pályázat'!I103+Községgazd!I113+Vagyongazd!I106+Közfoglalkoztatás!I103+Közút!I103+Környezetvédelem!J105+Egészségügy!I135+Sport!I107+Közművelődés!I106+Támogatás!I108</f>
        <v>0</v>
      </c>
      <c r="J103" s="149">
        <f>Igazgatás!J139+'ASP pályázat'!J103+Községgazd!J113+Vagyongazd!J106+Közfoglalkoztatás!J103+Közút!J103+Környezetvédelem!K105+Egészségügy!J135+Sport!J107+Közművelődés!J106+Támogatás!J108</f>
        <v>0</v>
      </c>
      <c r="K103" s="167">
        <f>Igazgatás!K139+'ASP pályázat'!K103+Községgazd!K113+Vagyongazd!K106+Közfoglalkoztatás!K103+Közút!K103+Környezetvédelem!L105+Egészségügy!K135+Sport!K107+Közművelődés!K106+Támogatás!K108</f>
        <v>0</v>
      </c>
      <c r="L103" s="75">
        <f>Igazgatás!L139+'ASP pályázat'!L103+Községgazd!O113+Vagyongazd!L106+Közfoglalkoztatás!L103+Közút!L103+Környezetvédelem!P105+Egészségügy!O135+Sport!L107+Közművelődés!N106+Támogatás!S108</f>
        <v>0</v>
      </c>
      <c r="M103" s="1">
        <f>Igazgatás!M139+'ASP pályázat'!M103+Községgazd!P113+Vagyongazd!M106+Közfoglalkoztatás!M103+Közút!M103+Környezetvédelem!Q105+Egészségügy!P135+Sport!M107+Közművelődés!O106+Támogatás!T108</f>
        <v>0</v>
      </c>
      <c r="N103" s="1">
        <f>Igazgatás!N139+'ASP pályázat'!N103+Községgazd!Q113+Vagyongazd!N106+Közfoglalkoztatás!N103+Közút!N103+Környezetvédelem!R105+Egészségügy!Q135+Sport!N107+Közművelődés!P106+Támogatás!U108</f>
        <v>0</v>
      </c>
      <c r="O103" s="1">
        <f>Igazgatás!O139+'ASP pályázat'!O103+Községgazd!R113+Vagyongazd!O106+Közfoglalkoztatás!O103+Közút!O103+Környezetvédelem!S105+Egészségügy!R135+Sport!O107+Közművelődés!Q106+Támogatás!V108</f>
        <v>0</v>
      </c>
      <c r="P103" s="1">
        <f>Igazgatás!P139+'ASP pályázat'!P103+Községgazd!S113+Vagyongazd!P106+Közfoglalkoztatás!P103+Közút!P103+Környezetvédelem!T105+Egészségügy!S135+Sport!P107+Közművelődés!R106+Támogatás!W108</f>
        <v>0</v>
      </c>
      <c r="Q103" s="81">
        <f>Igazgatás!Q139+'ASP pályázat'!Q103+Községgazd!T113+Vagyongazd!Q106+Közfoglalkoztatás!Q103+Közút!Q103+Környezetvédelem!U105+Egészségügy!T135+Sport!Q107+Közművelődés!S106+Támogatás!X108</f>
        <v>0</v>
      </c>
      <c r="R103" s="541">
        <f>Igazgatás!R139+'ASP pályázat'!R103+Községgazd!U113+Vagyongazd!R106+Közfoglalkoztatás!R103+Közút!R103+Környezetvédelem!V105+Egészségügy!U135+Sport!R107+Közművelődés!T106+Támogatás!Y108</f>
        <v>0</v>
      </c>
      <c r="S103" s="447">
        <f>Igazgatás!S139+'ASP pályázat'!S103+Községgazd!V113+Vagyongazd!S106+Közfoglalkoztatás!S103+Közút!S103+Környezetvédelem!W105+Egészségügy!V135+Sport!S107+Közművelődés!U106+Támogatás!Z108</f>
        <v>0</v>
      </c>
      <c r="T103" s="1">
        <f>Igazgatás!T139+'ASP pályázat'!T103+Községgazd!W113+Vagyongazd!T106+Közfoglalkoztatás!T103+Közút!T103+Környezetvédelem!X105+Egészségügy!W135+Sport!T107+Közművelődés!V106+Támogatás!AA108</f>
        <v>0</v>
      </c>
      <c r="U103" s="81">
        <f>Igazgatás!U139+'ASP pályázat'!U103+Községgazd!X113+Vagyongazd!U106+Közfoglalkoztatás!U103+Közút!U103+Környezetvédelem!Y105+Egészségügy!X135+Sport!U107+Közművelődés!W106+Támogatás!AB108</f>
        <v>0</v>
      </c>
      <c r="V103" s="490">
        <f>Igazgatás!V139+'ASP pályázat'!V103+Községgazd!Y113+Vagyongazd!V106+Közfoglalkoztatás!V103+Közút!V103+Környezetvédelem!Z105+Egészségügy!Y135+Sport!V107+Közművelődés!X106+Támogatás!AC108</f>
        <v>0</v>
      </c>
      <c r="W103" s="42">
        <f>Igazgatás!W139+'ASP pályázat'!W103+Községgazd!Z113+Vagyongazd!W106+Közfoglalkoztatás!W103+Közút!W103+Környezetvédelem!AA105+Egészségügy!Z135+Sport!W107+Közművelődés!Y106+Támogatás!AD108</f>
        <v>0</v>
      </c>
      <c r="X103" s="44">
        <f>Igazgatás!X139+'ASP pályázat'!X103+Községgazd!AA113+Vagyongazd!X106+Közfoglalkoztatás!X103+Közút!X103+Környezetvédelem!AB105+Egészségügy!AA135+Sport!X107+Közművelődés!Z106+Támogatás!AE108</f>
        <v>0</v>
      </c>
      <c r="Y103" s="188"/>
    </row>
    <row r="104" spans="1:25" ht="25.5" hidden="1" customHeight="1">
      <c r="B104" s="55"/>
      <c r="C104" s="2"/>
      <c r="D104" s="735" t="s">
        <v>526</v>
      </c>
      <c r="E104" s="735"/>
      <c r="F104" s="409">
        <f>Igazgatás!F140+'ASP pályázat'!F104+Községgazd!F114+Vagyongazd!F107+Közfoglalkoztatás!F104+Közút!F104+Környezetvédelem!F106+Egészségügy!F136+Sport!F108+Közművelődés!F107+Támogatás!F109</f>
        <v>0</v>
      </c>
      <c r="G104" s="432">
        <f>Igazgatás!G140+'ASP pályázat'!G104+Községgazd!G114+Vagyongazd!G107+Közfoglalkoztatás!G104+Közút!G104+Környezetvédelem!G106+Egészségügy!G136+Sport!G108+Közművelődés!G107+Támogatás!G109</f>
        <v>0</v>
      </c>
      <c r="H104" s="432">
        <f>Igazgatás!H140+'ASP pályázat'!H104+Községgazd!H114+Vagyongazd!H107+Közfoglalkoztatás!H104+Közút!H104+Környezetvédelem!H106+Egészségügy!H136+Sport!H108+Közművelődés!H107+Támogatás!H109</f>
        <v>0</v>
      </c>
      <c r="I104" s="628">
        <f>Igazgatás!I140+'ASP pályázat'!I104+Községgazd!I114+Vagyongazd!I107+Közfoglalkoztatás!I104+Közút!I104+Környezetvédelem!J106+Egészségügy!I136+Sport!I108+Közművelődés!I107+Támogatás!I109</f>
        <v>0</v>
      </c>
      <c r="J104" s="159">
        <f>Igazgatás!J140+'ASP pályázat'!J104+Községgazd!J114+Vagyongazd!J107+Közfoglalkoztatás!J104+Közút!J104+Környezetvédelem!K106+Egészségügy!J136+Sport!J108+Közművelődés!J107+Támogatás!J109</f>
        <v>0</v>
      </c>
      <c r="K104" s="167">
        <f>Igazgatás!K140+'ASP pályázat'!K104+Községgazd!K114+Vagyongazd!K107+Közfoglalkoztatás!K104+Közút!K104+Környezetvédelem!L106+Egészségügy!K136+Sport!K108+Közművelődés!K107+Támogatás!K109</f>
        <v>0</v>
      </c>
      <c r="L104" s="75">
        <f>Igazgatás!L140+'ASP pályázat'!L104+Községgazd!O114+Vagyongazd!L107+Közfoglalkoztatás!L104+Közút!L104+Környezetvédelem!P106+Egészségügy!O136+Sport!L108+Közművelődés!N107+Támogatás!S109</f>
        <v>0</v>
      </c>
      <c r="M104" s="1">
        <f>Igazgatás!M140+'ASP pályázat'!M104+Községgazd!P114+Vagyongazd!M107+Közfoglalkoztatás!M104+Közút!M104+Környezetvédelem!Q106+Egészségügy!P136+Sport!M108+Közművelődés!O107+Támogatás!T109</f>
        <v>0</v>
      </c>
      <c r="N104" s="1">
        <f>Igazgatás!N140+'ASP pályázat'!N104+Községgazd!Q114+Vagyongazd!N107+Közfoglalkoztatás!N104+Közút!N104+Környezetvédelem!R106+Egészségügy!Q136+Sport!N108+Közművelődés!P107+Támogatás!U109</f>
        <v>0</v>
      </c>
      <c r="O104" s="1">
        <f>Igazgatás!O140+'ASP pályázat'!O104+Községgazd!R114+Vagyongazd!O107+Közfoglalkoztatás!O104+Közút!O104+Környezetvédelem!S106+Egészségügy!R136+Sport!O108+Közművelődés!Q107+Támogatás!V109</f>
        <v>0</v>
      </c>
      <c r="P104" s="1">
        <f>Igazgatás!P140+'ASP pályázat'!P104+Községgazd!S114+Vagyongazd!P107+Közfoglalkoztatás!P104+Közút!P104+Környezetvédelem!T106+Egészségügy!S136+Sport!P108+Közművelődés!R107+Támogatás!W109</f>
        <v>0</v>
      </c>
      <c r="Q104" s="81">
        <f>Igazgatás!Q140+'ASP pályázat'!Q104+Községgazd!T114+Vagyongazd!Q107+Közfoglalkoztatás!Q104+Közút!Q104+Környezetvédelem!U106+Egészségügy!T136+Sport!Q108+Közművelődés!S107+Támogatás!X109</f>
        <v>0</v>
      </c>
      <c r="R104" s="541">
        <f>Igazgatás!R140+'ASP pályázat'!R104+Községgazd!U114+Vagyongazd!R107+Közfoglalkoztatás!R104+Közút!R104+Környezetvédelem!V106+Egészségügy!U136+Sport!R108+Közművelődés!T107+Támogatás!Y109</f>
        <v>0</v>
      </c>
      <c r="S104" s="447">
        <f>Igazgatás!S140+'ASP pályázat'!S104+Községgazd!V114+Vagyongazd!S107+Közfoglalkoztatás!S104+Közút!S104+Környezetvédelem!W106+Egészségügy!V136+Sport!S108+Közművelődés!U107+Támogatás!Z109</f>
        <v>0</v>
      </c>
      <c r="T104" s="1">
        <f>Igazgatás!T140+'ASP pályázat'!T104+Községgazd!W114+Vagyongazd!T107+Közfoglalkoztatás!T104+Közút!T104+Környezetvédelem!X106+Egészségügy!W136+Sport!T108+Közművelődés!V107+Támogatás!AA109</f>
        <v>0</v>
      </c>
      <c r="U104" s="81">
        <f>Igazgatás!U140+'ASP pályázat'!U104+Községgazd!X114+Vagyongazd!U107+Közfoglalkoztatás!U104+Közút!U104+Környezetvédelem!Y106+Egészségügy!X136+Sport!U108+Közművelődés!W107+Támogatás!AB109</f>
        <v>0</v>
      </c>
      <c r="V104" s="490">
        <f>Igazgatás!V140+'ASP pályázat'!V104+Községgazd!Y114+Vagyongazd!V107+Közfoglalkoztatás!V104+Közút!V104+Környezetvédelem!Z106+Egészségügy!Y136+Sport!V108+Közművelődés!X107+Támogatás!AC109</f>
        <v>0</v>
      </c>
      <c r="W104" s="42">
        <f>Igazgatás!W140+'ASP pályázat'!W104+Községgazd!Z114+Vagyongazd!W107+Közfoglalkoztatás!W104+Közút!W104+Környezetvédelem!AA106+Egészségügy!Z136+Sport!W108+Közművelődés!Y107+Támogatás!AD109</f>
        <v>0</v>
      </c>
      <c r="X104" s="44">
        <f>Igazgatás!X140+'ASP pályázat'!X104+Községgazd!AA114+Vagyongazd!X107+Közfoglalkoztatás!X104+Közút!X104+Környezetvédelem!AB106+Egészségügy!AA136+Sport!X108+Közművelődés!Z107+Támogatás!AE109</f>
        <v>0</v>
      </c>
      <c r="Y104" s="188"/>
    </row>
    <row r="105" spans="1:25" ht="25.5" hidden="1" customHeight="1">
      <c r="B105" s="55"/>
      <c r="C105" s="2"/>
      <c r="D105" s="735" t="s">
        <v>528</v>
      </c>
      <c r="E105" s="735"/>
      <c r="F105" s="409">
        <f>Igazgatás!F141+'ASP pályázat'!F105+Községgazd!F115+Vagyongazd!F108+Közfoglalkoztatás!F105+Közút!F105+Környezetvédelem!F107+Egészségügy!F137+Sport!F109+Közművelődés!F108+Támogatás!F110</f>
        <v>0</v>
      </c>
      <c r="G105" s="432">
        <f>Igazgatás!G141+'ASP pályázat'!G105+Községgazd!G115+Vagyongazd!G108+Közfoglalkoztatás!G105+Közút!G105+Környezetvédelem!G107+Egészségügy!G137+Sport!G109+Közművelődés!G108+Támogatás!G110</f>
        <v>0</v>
      </c>
      <c r="H105" s="432">
        <f>Igazgatás!H141+'ASP pályázat'!H105+Községgazd!H115+Vagyongazd!H108+Közfoglalkoztatás!H105+Közút!H105+Környezetvédelem!H107+Egészségügy!H137+Sport!H109+Közművelődés!H108+Támogatás!H110</f>
        <v>0</v>
      </c>
      <c r="I105" s="628">
        <f>Igazgatás!I141+'ASP pályázat'!I105+Községgazd!I115+Vagyongazd!I108+Közfoglalkoztatás!I105+Közút!I105+Környezetvédelem!J107+Egészségügy!I137+Sport!I109+Közművelődés!I108+Támogatás!I110</f>
        <v>0</v>
      </c>
      <c r="J105" s="159">
        <f>Igazgatás!J141+'ASP pályázat'!J105+Községgazd!J115+Vagyongazd!J108+Közfoglalkoztatás!J105+Közút!J105+Környezetvédelem!K107+Egészségügy!J137+Sport!J109+Közművelődés!J108+Támogatás!J110</f>
        <v>0</v>
      </c>
      <c r="K105" s="167">
        <f>Igazgatás!K141+'ASP pályázat'!K105+Községgazd!K115+Vagyongazd!K108+Közfoglalkoztatás!K105+Közút!K105+Környezetvédelem!L107+Egészségügy!K137+Sport!K109+Közművelődés!K108+Támogatás!K110</f>
        <v>0</v>
      </c>
      <c r="L105" s="75">
        <f>Igazgatás!L141+'ASP pályázat'!L105+Községgazd!O115+Vagyongazd!L108+Közfoglalkoztatás!L105+Közút!L105+Környezetvédelem!P107+Egészségügy!O137+Sport!L109+Közművelődés!N108+Támogatás!S110</f>
        <v>0</v>
      </c>
      <c r="M105" s="1">
        <f>Igazgatás!M141+'ASP pályázat'!M105+Községgazd!P115+Vagyongazd!M108+Közfoglalkoztatás!M105+Közút!M105+Környezetvédelem!Q107+Egészségügy!P137+Sport!M109+Közművelődés!O108+Támogatás!T110</f>
        <v>0</v>
      </c>
      <c r="N105" s="1">
        <f>Igazgatás!N141+'ASP pályázat'!N105+Községgazd!Q115+Vagyongazd!N108+Közfoglalkoztatás!N105+Közút!N105+Környezetvédelem!R107+Egészségügy!Q137+Sport!N109+Közművelődés!P108+Támogatás!U110</f>
        <v>0</v>
      </c>
      <c r="O105" s="1">
        <f>Igazgatás!O141+'ASP pályázat'!O105+Községgazd!R115+Vagyongazd!O108+Közfoglalkoztatás!O105+Közút!O105+Környezetvédelem!S107+Egészségügy!R137+Sport!O109+Közművelődés!Q108+Támogatás!V110</f>
        <v>0</v>
      </c>
      <c r="P105" s="1">
        <f>Igazgatás!P141+'ASP pályázat'!P105+Községgazd!S115+Vagyongazd!P108+Közfoglalkoztatás!P105+Közút!P105+Környezetvédelem!T107+Egészségügy!S137+Sport!P109+Közművelődés!R108+Támogatás!W110</f>
        <v>0</v>
      </c>
      <c r="Q105" s="81">
        <f>Igazgatás!Q141+'ASP pályázat'!Q105+Községgazd!T115+Vagyongazd!Q108+Közfoglalkoztatás!Q105+Közút!Q105+Környezetvédelem!U107+Egészségügy!T137+Sport!Q109+Közművelődés!S108+Támogatás!X110</f>
        <v>0</v>
      </c>
      <c r="R105" s="541">
        <f>Igazgatás!R141+'ASP pályázat'!R105+Községgazd!U115+Vagyongazd!R108+Közfoglalkoztatás!R105+Közút!R105+Környezetvédelem!V107+Egészségügy!U137+Sport!R109+Közművelődés!T108+Támogatás!Y110</f>
        <v>0</v>
      </c>
      <c r="S105" s="447">
        <f>Igazgatás!S141+'ASP pályázat'!S105+Községgazd!V115+Vagyongazd!S108+Közfoglalkoztatás!S105+Közút!S105+Környezetvédelem!W107+Egészségügy!V137+Sport!S109+Közművelődés!U108+Támogatás!Z110</f>
        <v>0</v>
      </c>
      <c r="T105" s="1">
        <f>Igazgatás!T141+'ASP pályázat'!T105+Községgazd!W115+Vagyongazd!T108+Közfoglalkoztatás!T105+Közút!T105+Környezetvédelem!X107+Egészségügy!W137+Sport!T109+Közművelődés!V108+Támogatás!AA110</f>
        <v>0</v>
      </c>
      <c r="U105" s="81">
        <f>Igazgatás!U141+'ASP pályázat'!U105+Községgazd!X115+Vagyongazd!U108+Közfoglalkoztatás!U105+Közút!U105+Környezetvédelem!Y107+Egészségügy!X137+Sport!U109+Közművelődés!W108+Támogatás!AB110</f>
        <v>0</v>
      </c>
      <c r="V105" s="490">
        <f>Igazgatás!V141+'ASP pályázat'!V105+Községgazd!Y115+Vagyongazd!V108+Közfoglalkoztatás!V105+Közút!V105+Környezetvédelem!Z107+Egészségügy!Y137+Sport!V109+Közművelődés!X108+Támogatás!AC110</f>
        <v>0</v>
      </c>
      <c r="W105" s="42">
        <f>Igazgatás!W141+'ASP pályázat'!W105+Községgazd!Z115+Vagyongazd!W108+Közfoglalkoztatás!W105+Közút!W105+Környezetvédelem!AA107+Egészségügy!Z137+Sport!W109+Közművelődés!Y108+Támogatás!AD110</f>
        <v>0</v>
      </c>
      <c r="X105" s="44">
        <f>Igazgatás!X141+'ASP pályázat'!X105+Községgazd!AA115+Vagyongazd!X108+Közfoglalkoztatás!X105+Közút!X105+Környezetvédelem!AB107+Egészségügy!AA137+Sport!X109+Közművelődés!Z108+Támogatás!AE110</f>
        <v>0</v>
      </c>
      <c r="Y105" s="188"/>
    </row>
    <row r="106" spans="1:25" s="41" customFormat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Igazgatás!F142+'ASP pályázat'!F106+Községgazd!F116+Vagyongazd!F109+Közfoglalkoztatás!F106+Közút!F106+Környezetvédelem!F108+Egészségügy!F138+Sport!F110+Közművelődés!F109+Támogatás!F111</f>
        <v>70000</v>
      </c>
      <c r="G106" s="433">
        <f>Igazgatás!G142+'ASP pályázat'!G106+Községgazd!G116+Vagyongazd!G109+Közfoglalkoztatás!G106+Közút!G106+Környezetvédelem!G108+Egészségügy!G138+Sport!G110+Közművelődés!G109+Támogatás!G111</f>
        <v>186030</v>
      </c>
      <c r="H106" s="433">
        <f>Igazgatás!H142+'ASP pályázat'!H106+Községgazd!H116+Vagyongazd!H109+Közfoglalkoztatás!H106+Közút!H106+Környezetvédelem!H108+Egészségügy!H138+Sport!H110+Közművelődés!H109+Támogatás!H111</f>
        <v>236030</v>
      </c>
      <c r="I106" s="629">
        <f>Igazgatás!I142+'ASP pályázat'!I106+Községgazd!I116+Vagyongazd!I109+Közfoglalkoztatás!I106+Közút!I106+Környezetvédelem!J108+Egészségügy!I138+Sport!I110+Közművelődés!I109+Támogatás!I111</f>
        <v>236030</v>
      </c>
      <c r="J106" s="160">
        <f>Igazgatás!J142+'ASP pályázat'!J106+Községgazd!J116+Vagyongazd!J109+Közfoglalkoztatás!J106+Közút!J106+Környezetvédelem!K108+Egészségügy!J138+Sport!J110+Közművelődés!J109+Támogatás!J111</f>
        <v>0</v>
      </c>
      <c r="K106" s="170">
        <f>Igazgatás!K142+'ASP pályázat'!K106+Községgazd!K116+Vagyongazd!K109+Közfoglalkoztatás!K106+Közút!K106+Környezetvédelem!L108+Egészségügy!K138+Sport!K110+Közművelődés!K109+Támogatás!K111</f>
        <v>236030</v>
      </c>
      <c r="L106" s="110">
        <f>Igazgatás!L142+'ASP pályázat'!L106+Községgazd!O116+Vagyongazd!L109+Közfoglalkoztatás!L106+Közút!L106+Környezetvédelem!P108+Egészségügy!O138+Sport!L110+Közművelődés!N109+Támogatás!S111</f>
        <v>0</v>
      </c>
      <c r="M106" s="111">
        <f>Igazgatás!M142+'ASP pályázat'!M106+Községgazd!P116+Vagyongazd!M109+Közfoglalkoztatás!M106+Közút!M106+Környezetvédelem!Q108+Egészségügy!P138+Sport!M110+Közművelődés!O109+Támogatás!T111</f>
        <v>0</v>
      </c>
      <c r="N106" s="111">
        <f>Igazgatás!N142+'ASP pályázat'!N106+Községgazd!Q116+Vagyongazd!N109+Közfoglalkoztatás!N106+Közút!N106+Környezetvédelem!R108+Egészségügy!Q138+Sport!N110+Közművelődés!P109+Támogatás!U111</f>
        <v>101160</v>
      </c>
      <c r="O106" s="111">
        <f>Igazgatás!O142+'ASP pályázat'!O106+Községgazd!R116+Vagyongazd!O109+Közfoglalkoztatás!O106+Közút!O106+Környezetvédelem!S108+Egészségügy!R138+Sport!O110+Közművelődés!Q109+Támogatás!V111</f>
        <v>24870</v>
      </c>
      <c r="P106" s="111">
        <f>Igazgatás!P142+'ASP pályázat'!P106+Községgazd!S116+Vagyongazd!P109+Közfoglalkoztatás!P106+Közút!P106+Környezetvédelem!T108+Egészségügy!S138+Sport!P110+Közművelődés!R109+Támogatás!W111</f>
        <v>60000</v>
      </c>
      <c r="Q106" s="114">
        <f>Igazgatás!Q142+'ASP pályázat'!Q106+Községgazd!T116+Vagyongazd!Q109+Közfoglalkoztatás!Q106+Közút!Q106+Környezetvédelem!U108+Egészségügy!T138+Sport!Q110+Közművelődés!S109+Támogatás!X111</f>
        <v>0</v>
      </c>
      <c r="R106" s="543">
        <f>Igazgatás!R142+'ASP pályázat'!R106+Községgazd!U116+Vagyongazd!R109+Közfoglalkoztatás!R106+Közút!R106+Környezetvédelem!V108+Egészségügy!U138+Sport!R110+Közművelődés!T109+Támogatás!Y111</f>
        <v>186030</v>
      </c>
      <c r="S106" s="449">
        <f>Igazgatás!S142+'ASP pályázat'!S106+Községgazd!V116+Vagyongazd!S109+Közfoglalkoztatás!S106+Közút!S106+Környezetvédelem!W108+Egészségügy!V138+Sport!S110+Közművelődés!U109+Támogatás!Z111</f>
        <v>50000</v>
      </c>
      <c r="T106" s="111">
        <f>Igazgatás!T142+'ASP pályázat'!T106+Községgazd!W116+Vagyongazd!T109+Közfoglalkoztatás!T106+Közút!T106+Környezetvédelem!X108+Egészségügy!W138+Sport!T110+Közművelődés!V109+Támogatás!AA111</f>
        <v>0</v>
      </c>
      <c r="U106" s="114">
        <f>Igazgatás!U142+'ASP pályázat'!U106+Községgazd!X116+Vagyongazd!U109+Közfoglalkoztatás!U106+Közút!U106+Környezetvédelem!Y108+Egészségügy!X138+Sport!U110+Közművelődés!W109+Támogatás!AB111</f>
        <v>0</v>
      </c>
      <c r="V106" s="491">
        <f>Igazgatás!V142+'ASP pályázat'!V106+Községgazd!Y116+Vagyongazd!V109+Közfoglalkoztatás!V106+Közút!V106+Környezetvédelem!Z108+Egészségügy!Y138+Sport!V110+Közművelődés!X109+Támogatás!AC111</f>
        <v>0</v>
      </c>
      <c r="W106" s="113">
        <f>Igazgatás!W142+'ASP pályázat'!W106+Községgazd!Z116+Vagyongazd!W109+Közfoglalkoztatás!W106+Közút!W106+Környezetvédelem!AA108+Egészségügy!Z138+Sport!W110+Közművelődés!Y109+Támogatás!AD111</f>
        <v>0</v>
      </c>
      <c r="X106" s="115">
        <f>Igazgatás!X142+'ASP pályázat'!X106+Községgazd!AA116+Vagyongazd!X109+Közfoglalkoztatás!X106+Közút!X106+Környezetvédelem!AB108+Egészségügy!AA138+Sport!X110+Közművelődés!Z109+Támogatás!AE111</f>
        <v>0</v>
      </c>
      <c r="Y106" s="188"/>
    </row>
    <row r="107" spans="1:25">
      <c r="B107" s="55"/>
      <c r="C107" s="2"/>
      <c r="D107" s="764" t="s">
        <v>368</v>
      </c>
      <c r="E107" s="764"/>
      <c r="F107" s="406">
        <f>Igazgatás!F143+'ASP pályázat'!F107+Községgazd!F117+Vagyongazd!F110+Közfoglalkoztatás!F107+Közút!F107+Környezetvédelem!F109+Egészségügy!F139+Sport!F111+Közművelődés!F110+Támogatás!F112</f>
        <v>70000</v>
      </c>
      <c r="G107" s="429">
        <f>Igazgatás!G143+'ASP pályázat'!G107+Községgazd!G117+Vagyongazd!G110+Közfoglalkoztatás!G107+Közút!G107+Környezetvédelem!G109+Egészségügy!G139+Sport!G111+Közművelődés!G110+Támogatás!G112</f>
        <v>60000</v>
      </c>
      <c r="H107" s="429">
        <f>Igazgatás!H143+'ASP pályázat'!H107+Községgazd!H117+Vagyongazd!H110+Közfoglalkoztatás!H107+Közút!H107+Környezetvédelem!H109+Egészségügy!H139+Sport!H111+Közművelődés!H110+Támogatás!H112</f>
        <v>60000</v>
      </c>
      <c r="I107" s="625">
        <f>Igazgatás!I143+'ASP pályázat'!I107+Községgazd!I117+Vagyongazd!I110+Közfoglalkoztatás!I107+Közút!I107+Környezetvédelem!J109+Egészségügy!I139+Sport!I111+Közművelődés!I110+Támogatás!I112</f>
        <v>60000</v>
      </c>
      <c r="J107" s="149">
        <f>Igazgatás!J143+'ASP pályázat'!J107+Községgazd!J117+Vagyongazd!J110+Közfoglalkoztatás!J107+Közút!J107+Környezetvédelem!K109+Egészségügy!J139+Sport!J111+Közművelődés!J110+Támogatás!J112</f>
        <v>0</v>
      </c>
      <c r="K107" s="167">
        <f>Igazgatás!K143+'ASP pályázat'!K107+Községgazd!K117+Vagyongazd!K110+Közfoglalkoztatás!K107+Közút!K107+Környezetvédelem!L109+Egészségügy!K139+Sport!K111+Közművelődés!K110+Támogatás!K112</f>
        <v>60000</v>
      </c>
      <c r="L107" s="75">
        <f>Igazgatás!L143+'ASP pályázat'!L107+Községgazd!O117+Vagyongazd!L110+Közfoglalkoztatás!L107+Közút!L107+Környezetvédelem!P109+Egészségügy!O139+Sport!L111+Közművelődés!N110+Támogatás!S112</f>
        <v>0</v>
      </c>
      <c r="M107" s="1">
        <f>Igazgatás!M143+'ASP pályázat'!M107+Községgazd!P117+Vagyongazd!M110+Közfoglalkoztatás!M107+Közút!M107+Környezetvédelem!Q109+Egészségügy!P139+Sport!M111+Közművelődés!O110+Támogatás!T112</f>
        <v>0</v>
      </c>
      <c r="N107" s="1">
        <f>Igazgatás!N143+'ASP pályázat'!N107+Községgazd!Q117+Vagyongazd!N110+Közfoglalkoztatás!N107+Közút!N107+Környezetvédelem!R109+Egészségügy!Q139+Sport!N111+Közművelődés!P110+Támogatás!U112</f>
        <v>0</v>
      </c>
      <c r="O107" s="1">
        <f>Igazgatás!O143+'ASP pályázat'!O107+Községgazd!R117+Vagyongazd!O110+Közfoglalkoztatás!O107+Közút!O107+Környezetvédelem!S109+Egészségügy!R139+Sport!O111+Közművelődés!Q110+Támogatás!V112</f>
        <v>0</v>
      </c>
      <c r="P107" s="1">
        <f>Igazgatás!P143+'ASP pályázat'!P107+Községgazd!S117+Vagyongazd!P110+Közfoglalkoztatás!P107+Közút!P107+Környezetvédelem!T109+Egészségügy!S139+Sport!P111+Közművelődés!R110+Támogatás!W112</f>
        <v>60000</v>
      </c>
      <c r="Q107" s="81">
        <f>Igazgatás!Q143+'ASP pályázat'!Q107+Községgazd!T117+Vagyongazd!Q110+Közfoglalkoztatás!Q107+Közút!Q107+Környezetvédelem!U109+Egészségügy!T139+Sport!Q111+Közművelődés!S110+Támogatás!X112</f>
        <v>0</v>
      </c>
      <c r="R107" s="541">
        <f>Igazgatás!R143+'ASP pályázat'!R107+Községgazd!U117+Vagyongazd!R110+Közfoglalkoztatás!R107+Közút!R107+Környezetvédelem!V109+Egészségügy!U139+Sport!R111+Közművelődés!T110+Támogatás!Y112</f>
        <v>60000</v>
      </c>
      <c r="S107" s="447">
        <f>Igazgatás!S143+'ASP pályázat'!S107+Községgazd!V117+Vagyongazd!S110+Közfoglalkoztatás!S107+Közút!S107+Környezetvédelem!W109+Egészségügy!V139+Sport!S111+Közművelődés!U110+Támogatás!Z112</f>
        <v>0</v>
      </c>
      <c r="T107" s="1">
        <f>Igazgatás!T143+'ASP pályázat'!T107+Községgazd!W117+Vagyongazd!T110+Közfoglalkoztatás!T107+Közút!T107+Környezetvédelem!X109+Egészségügy!W139+Sport!T111+Közművelődés!V110+Támogatás!AA112</f>
        <v>0</v>
      </c>
      <c r="U107" s="81">
        <f>Igazgatás!U143+'ASP pályázat'!U107+Községgazd!X117+Vagyongazd!U110+Közfoglalkoztatás!U107+Közút!U107+Környezetvédelem!Y109+Egészségügy!X139+Sport!U111+Közművelődés!W110+Támogatás!AB112</f>
        <v>0</v>
      </c>
      <c r="V107" s="490">
        <f>Igazgatás!V143+'ASP pályázat'!V107+Községgazd!Y117+Vagyongazd!V110+Közfoglalkoztatás!V107+Közút!V107+Környezetvédelem!Z109+Egészségügy!Y139+Sport!V111+Közművelődés!X110+Támogatás!AC112</f>
        <v>0</v>
      </c>
      <c r="W107" s="42">
        <f>Igazgatás!W143+'ASP pályázat'!W107+Községgazd!Z117+Vagyongazd!W110+Közfoglalkoztatás!W107+Közút!W107+Környezetvédelem!AA109+Egészségügy!Z139+Sport!W111+Közművelődés!Y110+Támogatás!AD112</f>
        <v>0</v>
      </c>
      <c r="X107" s="44">
        <f>Igazgatás!X143+'ASP pályázat'!X107+Községgazd!AA117+Vagyongazd!X110+Közfoglalkoztatás!X107+Közút!X107+Környezetvédelem!AB109+Egészségügy!AA139+Sport!X111+Közművelődés!Z110+Támogatás!AE112</f>
        <v>0</v>
      </c>
      <c r="Y107" s="188"/>
    </row>
    <row r="108" spans="1:25" hidden="1">
      <c r="B108" s="55"/>
      <c r="C108" s="2"/>
      <c r="D108" s="764" t="s">
        <v>515</v>
      </c>
      <c r="E108" s="764"/>
      <c r="F108" s="406">
        <f>Igazgatás!F144+'ASP pályázat'!F108+Községgazd!F118+Vagyongazd!F111+Közfoglalkoztatás!F108+Közút!F108+Környezetvédelem!F110+Egészségügy!F140+Sport!F112+Közművelődés!F111+Támogatás!F113</f>
        <v>0</v>
      </c>
      <c r="G108" s="429">
        <f>Igazgatás!G144+'ASP pályázat'!G108+Községgazd!G118+Vagyongazd!G111+Közfoglalkoztatás!G108+Közút!G108+Környezetvédelem!G110+Egészségügy!G140+Sport!G112+Közművelődés!G111+Támogatás!G113</f>
        <v>0</v>
      </c>
      <c r="H108" s="429">
        <f>Igazgatás!H144+'ASP pályázat'!H108+Községgazd!H118+Vagyongazd!H111+Közfoglalkoztatás!H108+Közút!H108+Környezetvédelem!H110+Egészségügy!H140+Sport!H112+Közművelődés!H111+Támogatás!H113</f>
        <v>0</v>
      </c>
      <c r="I108" s="625">
        <f>Igazgatás!I144+'ASP pályázat'!I108+Községgazd!I118+Vagyongazd!I111+Közfoglalkoztatás!I108+Közút!I108+Környezetvédelem!J110+Egészségügy!I140+Sport!I112+Közművelődés!I111+Támogatás!I113</f>
        <v>0</v>
      </c>
      <c r="J108" s="149">
        <f>Igazgatás!J144+'ASP pályázat'!J108+Községgazd!J118+Vagyongazd!J111+Közfoglalkoztatás!J108+Közút!J108+Környezetvédelem!K110+Egészségügy!J140+Sport!J112+Közművelődés!J111+Támogatás!J113</f>
        <v>0</v>
      </c>
      <c r="K108" s="167">
        <f>Igazgatás!K144+'ASP pályázat'!K108+Községgazd!K118+Vagyongazd!K111+Közfoglalkoztatás!K108+Közút!K108+Környezetvédelem!L110+Egészségügy!K140+Sport!K112+Közművelődés!K111+Támogatás!K113</f>
        <v>0</v>
      </c>
      <c r="L108" s="75">
        <f>Igazgatás!L144+'ASP pályázat'!L108+Községgazd!O118+Vagyongazd!L111+Közfoglalkoztatás!L108+Közút!L108+Környezetvédelem!P110+Egészségügy!O140+Sport!L112+Közművelődés!N111+Támogatás!S113</f>
        <v>0</v>
      </c>
      <c r="M108" s="1">
        <f>Igazgatás!M144+'ASP pályázat'!M108+Községgazd!P118+Vagyongazd!M111+Közfoglalkoztatás!M108+Közút!M108+Környezetvédelem!Q110+Egészségügy!P140+Sport!M112+Közművelődés!O111+Támogatás!T113</f>
        <v>0</v>
      </c>
      <c r="N108" s="1">
        <f>Igazgatás!N144+'ASP pályázat'!N108+Községgazd!Q118+Vagyongazd!N111+Közfoglalkoztatás!N108+Közút!N108+Környezetvédelem!R110+Egészségügy!Q140+Sport!N112+Közművelődés!P111+Támogatás!U113</f>
        <v>0</v>
      </c>
      <c r="O108" s="1">
        <f>Igazgatás!O144+'ASP pályázat'!O108+Községgazd!R118+Vagyongazd!O111+Közfoglalkoztatás!O108+Közút!O108+Környezetvédelem!S110+Egészségügy!R140+Sport!O112+Közművelődés!Q111+Támogatás!V113</f>
        <v>0</v>
      </c>
      <c r="P108" s="1">
        <f>Igazgatás!P144+'ASP pályázat'!P108+Községgazd!S118+Vagyongazd!P111+Közfoglalkoztatás!P108+Közút!P108+Környezetvédelem!T110+Egészségügy!S140+Sport!P112+Közművelődés!R111+Támogatás!W113</f>
        <v>0</v>
      </c>
      <c r="Q108" s="81">
        <f>Igazgatás!Q144+'ASP pályázat'!Q108+Községgazd!T118+Vagyongazd!Q111+Közfoglalkoztatás!Q108+Közút!Q108+Környezetvédelem!U110+Egészségügy!T140+Sport!Q112+Közművelődés!S111+Támogatás!X113</f>
        <v>0</v>
      </c>
      <c r="R108" s="541">
        <f>Igazgatás!R144+'ASP pályázat'!R108+Községgazd!U118+Vagyongazd!R111+Közfoglalkoztatás!R108+Közút!R108+Környezetvédelem!V110+Egészségügy!U140+Sport!R112+Közművelődés!T111+Támogatás!Y113</f>
        <v>0</v>
      </c>
      <c r="S108" s="447">
        <f>Igazgatás!S144+'ASP pályázat'!S108+Községgazd!V118+Vagyongazd!S111+Közfoglalkoztatás!S108+Közút!S108+Környezetvédelem!W110+Egészségügy!V140+Sport!S112+Közművelődés!U111+Támogatás!Z113</f>
        <v>0</v>
      </c>
      <c r="T108" s="1">
        <f>Igazgatás!T144+'ASP pályázat'!T108+Községgazd!W118+Vagyongazd!T111+Közfoglalkoztatás!T108+Közút!T108+Környezetvédelem!X110+Egészségügy!W140+Sport!T112+Közművelődés!V111+Támogatás!AA113</f>
        <v>0</v>
      </c>
      <c r="U108" s="81">
        <f>Igazgatás!U144+'ASP pályázat'!U108+Községgazd!X118+Vagyongazd!U111+Közfoglalkoztatás!U108+Közút!U108+Környezetvédelem!Y110+Egészségügy!X140+Sport!U112+Közművelődés!W111+Támogatás!AB113</f>
        <v>0</v>
      </c>
      <c r="V108" s="490">
        <f>Igazgatás!V144+'ASP pályázat'!V108+Községgazd!Y118+Vagyongazd!V111+Közfoglalkoztatás!V108+Közút!V108+Környezetvédelem!Z110+Egészségügy!Y140+Sport!V112+Közművelődés!X111+Támogatás!AC113</f>
        <v>0</v>
      </c>
      <c r="W108" s="42">
        <f>Igazgatás!W144+'ASP pályázat'!W108+Községgazd!Z118+Vagyongazd!W111+Közfoglalkoztatás!W108+Közút!W108+Környezetvédelem!AA110+Egészségügy!Z140+Sport!W112+Közművelődés!Y111+Támogatás!AD113</f>
        <v>0</v>
      </c>
      <c r="X108" s="44">
        <f>Igazgatás!X144+'ASP pályázat'!X108+Községgazd!AA118+Vagyongazd!X111+Közfoglalkoztatás!X108+Közút!X108+Környezetvédelem!AB110+Egészségügy!AA140+Sport!X112+Közművelődés!Z111+Támogatás!AE113</f>
        <v>0</v>
      </c>
      <c r="Y108" s="188"/>
    </row>
    <row r="109" spans="1:25" hidden="1">
      <c r="B109" s="55"/>
      <c r="C109" s="2"/>
      <c r="D109" s="764" t="s">
        <v>517</v>
      </c>
      <c r="E109" s="764"/>
      <c r="F109" s="406">
        <f>Igazgatás!F145+'ASP pályázat'!F109+Községgazd!F119+Vagyongazd!F112+Közfoglalkoztatás!F109+Közút!F109+Környezetvédelem!F111+Egészségügy!F141+Sport!F113+Közművelődés!F112+Támogatás!F114</f>
        <v>0</v>
      </c>
      <c r="G109" s="429">
        <f>Igazgatás!G145+'ASP pályázat'!G109+Községgazd!G119+Vagyongazd!G112+Közfoglalkoztatás!G109+Közút!G109+Környezetvédelem!G111+Egészségügy!G141+Sport!G113+Közművelődés!G112+Támogatás!G114</f>
        <v>0</v>
      </c>
      <c r="H109" s="429">
        <f>Igazgatás!H145+'ASP pályázat'!H109+Községgazd!H119+Vagyongazd!H112+Közfoglalkoztatás!H109+Közút!H109+Környezetvédelem!H111+Egészségügy!H141+Sport!H113+Közművelődés!H112+Támogatás!H114</f>
        <v>0</v>
      </c>
      <c r="I109" s="625">
        <f>Igazgatás!I145+'ASP pályázat'!I109+Községgazd!I119+Vagyongazd!I112+Közfoglalkoztatás!I109+Közút!I109+Környezetvédelem!J111+Egészségügy!I141+Sport!I113+Közművelődés!I112+Támogatás!I114</f>
        <v>0</v>
      </c>
      <c r="J109" s="149">
        <f>Igazgatás!J145+'ASP pályázat'!J109+Községgazd!J119+Vagyongazd!J112+Közfoglalkoztatás!J109+Közút!J109+Környezetvédelem!K111+Egészségügy!J141+Sport!J113+Közművelődés!J112+Támogatás!J114</f>
        <v>0</v>
      </c>
      <c r="K109" s="167">
        <f>Igazgatás!K145+'ASP pályázat'!K109+Községgazd!K119+Vagyongazd!K112+Közfoglalkoztatás!K109+Közút!K109+Környezetvédelem!L111+Egészségügy!K141+Sport!K113+Közművelődés!K112+Támogatás!K114</f>
        <v>0</v>
      </c>
      <c r="L109" s="75">
        <f>Igazgatás!L145+'ASP pályázat'!L109+Községgazd!O119+Vagyongazd!L112+Közfoglalkoztatás!L109+Közút!L109+Környezetvédelem!P111+Egészségügy!O141+Sport!L113+Közművelődés!N112+Támogatás!S114</f>
        <v>0</v>
      </c>
      <c r="M109" s="1">
        <f>Igazgatás!M145+'ASP pályázat'!M109+Községgazd!P119+Vagyongazd!M112+Közfoglalkoztatás!M109+Közút!M109+Környezetvédelem!Q111+Egészségügy!P141+Sport!M113+Közművelődés!O112+Támogatás!T114</f>
        <v>0</v>
      </c>
      <c r="N109" s="1">
        <f>Igazgatás!N145+'ASP pályázat'!N109+Községgazd!Q119+Vagyongazd!N112+Közfoglalkoztatás!N109+Közút!N109+Környezetvédelem!R111+Egészségügy!Q141+Sport!N113+Közművelődés!P112+Támogatás!U114</f>
        <v>0</v>
      </c>
      <c r="O109" s="1">
        <f>Igazgatás!O145+'ASP pályázat'!O109+Községgazd!R119+Vagyongazd!O112+Közfoglalkoztatás!O109+Közút!O109+Környezetvédelem!S111+Egészségügy!R141+Sport!O113+Közművelődés!Q112+Támogatás!V114</f>
        <v>0</v>
      </c>
      <c r="P109" s="1">
        <f>Igazgatás!P145+'ASP pályázat'!P109+Községgazd!S119+Vagyongazd!P112+Közfoglalkoztatás!P109+Közút!P109+Környezetvédelem!T111+Egészségügy!S141+Sport!P113+Közművelődés!R112+Támogatás!W114</f>
        <v>0</v>
      </c>
      <c r="Q109" s="81">
        <f>Igazgatás!Q145+'ASP pályázat'!Q109+Községgazd!T119+Vagyongazd!Q112+Közfoglalkoztatás!Q109+Közút!Q109+Környezetvédelem!U111+Egészségügy!T141+Sport!Q113+Közművelődés!S112+Támogatás!X114</f>
        <v>0</v>
      </c>
      <c r="R109" s="541">
        <f>Igazgatás!R145+'ASP pályázat'!R109+Községgazd!U119+Vagyongazd!R112+Közfoglalkoztatás!R109+Közút!R109+Környezetvédelem!V111+Egészségügy!U141+Sport!R113+Közművelődés!T112+Támogatás!Y114</f>
        <v>0</v>
      </c>
      <c r="S109" s="447">
        <f>Igazgatás!S145+'ASP pályázat'!S109+Községgazd!V119+Vagyongazd!S112+Közfoglalkoztatás!S109+Közút!S109+Környezetvédelem!W111+Egészségügy!V141+Sport!S113+Közművelődés!U112+Támogatás!Z114</f>
        <v>0</v>
      </c>
      <c r="T109" s="1">
        <f>Igazgatás!T145+'ASP pályázat'!T109+Községgazd!W119+Vagyongazd!T112+Közfoglalkoztatás!T109+Közút!T109+Környezetvédelem!X111+Egészségügy!W141+Sport!T113+Közművelődés!V112+Támogatás!AA114</f>
        <v>0</v>
      </c>
      <c r="U109" s="81">
        <f>Igazgatás!U145+'ASP pályázat'!U109+Községgazd!X119+Vagyongazd!U112+Közfoglalkoztatás!U109+Közút!U109+Környezetvédelem!Y111+Egészségügy!X141+Sport!U113+Közművelődés!W112+Támogatás!AB114</f>
        <v>0</v>
      </c>
      <c r="V109" s="490">
        <f>Igazgatás!V145+'ASP pályázat'!V109+Községgazd!Y119+Vagyongazd!V112+Közfoglalkoztatás!V109+Közút!V109+Környezetvédelem!Z111+Egészségügy!Y141+Sport!V113+Közművelődés!X112+Támogatás!AC114</f>
        <v>0</v>
      </c>
      <c r="W109" s="42">
        <f>Igazgatás!W145+'ASP pályázat'!W109+Községgazd!Z119+Vagyongazd!W112+Közfoglalkoztatás!W109+Közút!W109+Környezetvédelem!AA111+Egészségügy!Z141+Sport!W113+Közművelődés!Y112+Támogatás!AD114</f>
        <v>0</v>
      </c>
      <c r="X109" s="44">
        <f>Igazgatás!X145+'ASP pályázat'!X109+Községgazd!AA119+Vagyongazd!X112+Közfoglalkoztatás!X109+Közút!X109+Környezetvédelem!AB111+Egészségügy!AA141+Sport!X113+Közművelődés!Z112+Támogatás!AE114</f>
        <v>0</v>
      </c>
      <c r="Y109" s="188"/>
    </row>
    <row r="110" spans="1:25" hidden="1">
      <c r="B110" s="55"/>
      <c r="C110" s="2"/>
      <c r="D110" s="764" t="s">
        <v>518</v>
      </c>
      <c r="E110" s="764"/>
      <c r="F110" s="406">
        <f>Igazgatás!F146+'ASP pályázat'!F110+Községgazd!F120+Vagyongazd!F113+Közfoglalkoztatás!F110+Közút!F110+Környezetvédelem!F112+Egészségügy!F142+Sport!F114+Közművelődés!F113+Támogatás!F115</f>
        <v>0</v>
      </c>
      <c r="G110" s="429">
        <f>Igazgatás!G146+'ASP pályázat'!G110+Községgazd!G120+Vagyongazd!G113+Közfoglalkoztatás!G110+Közút!G110+Környezetvédelem!G112+Egészségügy!G142+Sport!G114+Közművelődés!G113+Támogatás!G115</f>
        <v>0</v>
      </c>
      <c r="H110" s="429">
        <f>Igazgatás!H146+'ASP pályázat'!H110+Községgazd!H120+Vagyongazd!H113+Közfoglalkoztatás!H110+Közút!H110+Környezetvédelem!H112+Egészségügy!H142+Sport!H114+Közművelődés!H113+Támogatás!H115</f>
        <v>0</v>
      </c>
      <c r="I110" s="625">
        <f>Igazgatás!I146+'ASP pályázat'!I110+Községgazd!I120+Vagyongazd!I113+Közfoglalkoztatás!I110+Közút!I110+Környezetvédelem!J112+Egészségügy!I142+Sport!I114+Közművelődés!I113+Támogatás!I115</f>
        <v>0</v>
      </c>
      <c r="J110" s="149">
        <f>Igazgatás!J146+'ASP pályázat'!J110+Községgazd!J120+Vagyongazd!J113+Közfoglalkoztatás!J110+Közút!J110+Környezetvédelem!K112+Egészségügy!J142+Sport!J114+Közművelődés!J113+Támogatás!J115</f>
        <v>0</v>
      </c>
      <c r="K110" s="167">
        <f>Igazgatás!K146+'ASP pályázat'!K110+Községgazd!K120+Vagyongazd!K113+Közfoglalkoztatás!K110+Közút!K110+Környezetvédelem!L112+Egészségügy!K142+Sport!K114+Közművelődés!K113+Támogatás!K115</f>
        <v>0</v>
      </c>
      <c r="L110" s="75">
        <f>Igazgatás!L146+'ASP pályázat'!L110+Községgazd!O120+Vagyongazd!L113+Közfoglalkoztatás!L110+Közút!L110+Környezetvédelem!P112+Egészségügy!O142+Sport!L114+Közművelődés!N113+Támogatás!S115</f>
        <v>0</v>
      </c>
      <c r="M110" s="1">
        <f>Igazgatás!M146+'ASP pályázat'!M110+Községgazd!P120+Vagyongazd!M113+Közfoglalkoztatás!M110+Közút!M110+Környezetvédelem!Q112+Egészségügy!P142+Sport!M114+Közművelődés!O113+Támogatás!T115</f>
        <v>0</v>
      </c>
      <c r="N110" s="1">
        <f>Igazgatás!N146+'ASP pályázat'!N110+Községgazd!Q120+Vagyongazd!N113+Közfoglalkoztatás!N110+Közút!N110+Környezetvédelem!R112+Egészségügy!Q142+Sport!N114+Közművelődés!P113+Támogatás!U115</f>
        <v>0</v>
      </c>
      <c r="O110" s="1">
        <f>Igazgatás!O146+'ASP pályázat'!O110+Községgazd!R120+Vagyongazd!O113+Közfoglalkoztatás!O110+Közút!O110+Környezetvédelem!S112+Egészségügy!R142+Sport!O114+Közművelődés!Q113+Támogatás!V115</f>
        <v>0</v>
      </c>
      <c r="P110" s="1">
        <f>Igazgatás!P146+'ASP pályázat'!P110+Községgazd!S120+Vagyongazd!P113+Közfoglalkoztatás!P110+Közút!P110+Környezetvédelem!T112+Egészségügy!S142+Sport!P114+Közművelődés!R113+Támogatás!W115</f>
        <v>0</v>
      </c>
      <c r="Q110" s="81">
        <f>Igazgatás!Q146+'ASP pályázat'!Q110+Községgazd!T120+Vagyongazd!Q113+Közfoglalkoztatás!Q110+Közút!Q110+Környezetvédelem!U112+Egészségügy!T142+Sport!Q114+Közművelődés!S113+Támogatás!X115</f>
        <v>0</v>
      </c>
      <c r="R110" s="541">
        <f>Igazgatás!R146+'ASP pályázat'!R110+Községgazd!U120+Vagyongazd!R113+Közfoglalkoztatás!R110+Közút!R110+Környezetvédelem!V112+Egészségügy!U142+Sport!R114+Közművelődés!T113+Támogatás!Y115</f>
        <v>0</v>
      </c>
      <c r="S110" s="447">
        <f>Igazgatás!S146+'ASP pályázat'!S110+Községgazd!V120+Vagyongazd!S113+Közfoglalkoztatás!S110+Közút!S110+Környezetvédelem!W112+Egészségügy!V142+Sport!S114+Közművelődés!U113+Támogatás!Z115</f>
        <v>0</v>
      </c>
      <c r="T110" s="1">
        <f>Igazgatás!T146+'ASP pályázat'!T110+Községgazd!W120+Vagyongazd!T113+Közfoglalkoztatás!T110+Közút!T110+Környezetvédelem!X112+Egészségügy!W142+Sport!T114+Közművelődés!V113+Támogatás!AA115</f>
        <v>0</v>
      </c>
      <c r="U110" s="81">
        <f>Igazgatás!U146+'ASP pályázat'!U110+Községgazd!X120+Vagyongazd!U113+Közfoglalkoztatás!U110+Közút!U110+Környezetvédelem!Y112+Egészségügy!X142+Sport!U114+Közművelődés!W113+Támogatás!AB115</f>
        <v>0</v>
      </c>
      <c r="V110" s="490">
        <f>Igazgatás!V146+'ASP pályázat'!V110+Községgazd!Y120+Vagyongazd!V113+Közfoglalkoztatás!V110+Közút!V110+Környezetvédelem!Z112+Egészségügy!Y142+Sport!V114+Közművelődés!X113+Támogatás!AC115</f>
        <v>0</v>
      </c>
      <c r="W110" s="42">
        <f>Igazgatás!W146+'ASP pályázat'!W110+Községgazd!Z120+Vagyongazd!W113+Közfoglalkoztatás!W110+Közút!W110+Környezetvédelem!AA112+Egészségügy!Z142+Sport!W114+Közművelődés!Y113+Támogatás!AD115</f>
        <v>0</v>
      </c>
      <c r="X110" s="44">
        <f>Igazgatás!X146+'ASP pályázat'!X110+Községgazd!AA120+Vagyongazd!X113+Közfoglalkoztatás!X110+Közút!X110+Környezetvédelem!AB112+Egészségügy!AA142+Sport!X114+Közművelődés!Z113+Támogatás!AE115</f>
        <v>0</v>
      </c>
      <c r="Y110" s="188"/>
    </row>
    <row r="111" spans="1:25" hidden="1">
      <c r="B111" s="55"/>
      <c r="C111" s="2"/>
      <c r="D111" s="764" t="s">
        <v>522</v>
      </c>
      <c r="E111" s="764"/>
      <c r="F111" s="406">
        <f>Igazgatás!F147+'ASP pályázat'!F111+Községgazd!F121+Vagyongazd!F114+Közfoglalkoztatás!F111+Közút!F111+Környezetvédelem!F113+Egészségügy!F143+Sport!F115+Közművelődés!F114+Támogatás!F116</f>
        <v>0</v>
      </c>
      <c r="G111" s="429">
        <f>Igazgatás!G147+'ASP pályázat'!G111+Községgazd!G121+Vagyongazd!G114+Közfoglalkoztatás!G111+Közút!G111+Környezetvédelem!G113+Egészségügy!G143+Sport!G115+Közművelődés!G114+Támogatás!G116</f>
        <v>0</v>
      </c>
      <c r="H111" s="429">
        <f>Igazgatás!H147+'ASP pályázat'!H111+Községgazd!H121+Vagyongazd!H114+Közfoglalkoztatás!H111+Közút!H111+Környezetvédelem!H113+Egészségügy!H143+Sport!H115+Közművelődés!H114+Támogatás!H116</f>
        <v>0</v>
      </c>
      <c r="I111" s="625">
        <f>Igazgatás!I147+'ASP pályázat'!I111+Községgazd!I121+Vagyongazd!I114+Közfoglalkoztatás!I111+Közút!I111+Környezetvédelem!J113+Egészségügy!I143+Sport!I115+Közművelődés!I114+Támogatás!I116</f>
        <v>0</v>
      </c>
      <c r="J111" s="149">
        <f>Igazgatás!J147+'ASP pályázat'!J111+Községgazd!J121+Vagyongazd!J114+Közfoglalkoztatás!J111+Közút!J111+Környezetvédelem!K113+Egészségügy!J143+Sport!J115+Közművelődés!J114+Támogatás!J116</f>
        <v>0</v>
      </c>
      <c r="K111" s="167">
        <f>Igazgatás!K147+'ASP pályázat'!K111+Községgazd!K121+Vagyongazd!K114+Közfoglalkoztatás!K111+Közút!K111+Környezetvédelem!L113+Egészségügy!K143+Sport!K115+Közművelődés!K114+Támogatás!K116</f>
        <v>0</v>
      </c>
      <c r="L111" s="75">
        <f>Igazgatás!L147+'ASP pályázat'!L111+Községgazd!O121+Vagyongazd!L114+Közfoglalkoztatás!L111+Közút!L111+Környezetvédelem!P113+Egészségügy!O143+Sport!L115+Közművelődés!N114+Támogatás!S116</f>
        <v>0</v>
      </c>
      <c r="M111" s="1">
        <f>Igazgatás!M147+'ASP pályázat'!M111+Községgazd!P121+Vagyongazd!M114+Közfoglalkoztatás!M111+Közút!M111+Környezetvédelem!Q113+Egészségügy!P143+Sport!M115+Közművelődés!O114+Támogatás!T116</f>
        <v>0</v>
      </c>
      <c r="N111" s="1">
        <f>Igazgatás!N147+'ASP pályázat'!N111+Községgazd!Q121+Vagyongazd!N114+Közfoglalkoztatás!N111+Közút!N111+Környezetvédelem!R113+Egészségügy!Q143+Sport!N115+Közművelődés!P114+Támogatás!U116</f>
        <v>0</v>
      </c>
      <c r="O111" s="1">
        <f>Igazgatás!O147+'ASP pályázat'!O111+Községgazd!R121+Vagyongazd!O114+Közfoglalkoztatás!O111+Közút!O111+Környezetvédelem!S113+Egészségügy!R143+Sport!O115+Közművelődés!Q114+Támogatás!V116</f>
        <v>0</v>
      </c>
      <c r="P111" s="1">
        <f>Igazgatás!P147+'ASP pályázat'!P111+Községgazd!S121+Vagyongazd!P114+Közfoglalkoztatás!P111+Közút!P111+Környezetvédelem!T113+Egészségügy!S143+Sport!P115+Közművelődés!R114+Támogatás!W116</f>
        <v>0</v>
      </c>
      <c r="Q111" s="81">
        <f>Igazgatás!Q147+'ASP pályázat'!Q111+Községgazd!T121+Vagyongazd!Q114+Közfoglalkoztatás!Q111+Közút!Q111+Környezetvédelem!U113+Egészségügy!T143+Sport!Q115+Közművelődés!S114+Támogatás!X116</f>
        <v>0</v>
      </c>
      <c r="R111" s="541">
        <f>Igazgatás!R147+'ASP pályázat'!R111+Községgazd!U121+Vagyongazd!R114+Közfoglalkoztatás!R111+Közút!R111+Környezetvédelem!V113+Egészségügy!U143+Sport!R115+Közművelődés!T114+Támogatás!Y116</f>
        <v>0</v>
      </c>
      <c r="S111" s="447">
        <f>Igazgatás!S147+'ASP pályázat'!S111+Községgazd!V121+Vagyongazd!S114+Közfoglalkoztatás!S111+Közút!S111+Környezetvédelem!W113+Egészségügy!V143+Sport!S115+Közművelődés!U114+Támogatás!Z116</f>
        <v>0</v>
      </c>
      <c r="T111" s="1">
        <f>Igazgatás!T147+'ASP pályázat'!T111+Községgazd!W121+Vagyongazd!T114+Közfoglalkoztatás!T111+Közút!T111+Környezetvédelem!X113+Egészségügy!W143+Sport!T115+Közművelődés!V114+Támogatás!AA116</f>
        <v>0</v>
      </c>
      <c r="U111" s="81">
        <f>Igazgatás!U147+'ASP pályázat'!U111+Községgazd!X121+Vagyongazd!U114+Közfoglalkoztatás!U111+Közút!U111+Környezetvédelem!Y113+Egészségügy!X143+Sport!U115+Közművelődés!W114+Támogatás!AB116</f>
        <v>0</v>
      </c>
      <c r="V111" s="490">
        <f>Igazgatás!V147+'ASP pályázat'!V111+Községgazd!Y121+Vagyongazd!V114+Közfoglalkoztatás!V111+Közút!V111+Környezetvédelem!Z113+Egészségügy!Y143+Sport!V115+Közművelődés!X114+Támogatás!AC116</f>
        <v>0</v>
      </c>
      <c r="W111" s="42">
        <f>Igazgatás!W147+'ASP pályázat'!W111+Községgazd!Z121+Vagyongazd!W114+Közfoglalkoztatás!W111+Közút!W111+Környezetvédelem!AA113+Egészségügy!Z143+Sport!W115+Közművelődés!Y114+Támogatás!AD116</f>
        <v>0</v>
      </c>
      <c r="X111" s="44">
        <f>Igazgatás!X147+'ASP pályázat'!X111+Községgazd!AA121+Vagyongazd!X114+Közfoglalkoztatás!X111+Közút!X111+Környezetvédelem!AB113+Egészségügy!AA143+Sport!X115+Közművelődés!Z114+Támogatás!AE116</f>
        <v>0</v>
      </c>
      <c r="Y111" s="188"/>
    </row>
    <row r="112" spans="1:25" hidden="1">
      <c r="B112" s="55"/>
      <c r="C112" s="2"/>
      <c r="D112" s="764" t="s">
        <v>520</v>
      </c>
      <c r="E112" s="764"/>
      <c r="F112" s="406">
        <f>Igazgatás!F148+'ASP pályázat'!F112+Községgazd!F122+Vagyongazd!F115+Közfoglalkoztatás!F112+Közút!F112+Környezetvédelem!F114+Egészségügy!F144+Sport!F116+Közművelődés!F115+Támogatás!F117</f>
        <v>0</v>
      </c>
      <c r="G112" s="429">
        <f>Igazgatás!G148+'ASP pályázat'!G112+Községgazd!G122+Vagyongazd!G115+Közfoglalkoztatás!G112+Közút!G112+Környezetvédelem!G114+Egészségügy!G144+Sport!G116+Közművelődés!G115+Támogatás!G117</f>
        <v>0</v>
      </c>
      <c r="H112" s="429">
        <f>Igazgatás!H148+'ASP pályázat'!H112+Községgazd!H122+Vagyongazd!H115+Közfoglalkoztatás!H112+Közút!H112+Környezetvédelem!H114+Egészségügy!H144+Sport!H116+Közművelődés!H115+Támogatás!H117</f>
        <v>0</v>
      </c>
      <c r="I112" s="625">
        <f>Igazgatás!I148+'ASP pályázat'!I112+Községgazd!I122+Vagyongazd!I115+Közfoglalkoztatás!I112+Közút!I112+Környezetvédelem!J114+Egészségügy!I144+Sport!I116+Közművelődés!I115+Támogatás!I117</f>
        <v>0</v>
      </c>
      <c r="J112" s="149">
        <f>Igazgatás!J148+'ASP pályázat'!J112+Községgazd!J122+Vagyongazd!J115+Közfoglalkoztatás!J112+Közút!J112+Környezetvédelem!K114+Egészségügy!J144+Sport!J116+Közművelődés!J115+Támogatás!J117</f>
        <v>0</v>
      </c>
      <c r="K112" s="167">
        <f>Igazgatás!K148+'ASP pályázat'!K112+Községgazd!K122+Vagyongazd!K115+Közfoglalkoztatás!K112+Közút!K112+Környezetvédelem!L114+Egészségügy!K144+Sport!K116+Közművelődés!K115+Támogatás!K117</f>
        <v>0</v>
      </c>
      <c r="L112" s="75">
        <f>Igazgatás!L148+'ASP pályázat'!L112+Községgazd!O122+Vagyongazd!L115+Közfoglalkoztatás!L112+Közút!L112+Környezetvédelem!P114+Egészségügy!O144+Sport!L116+Közművelődés!N115+Támogatás!S117</f>
        <v>0</v>
      </c>
      <c r="M112" s="1">
        <f>Igazgatás!M148+'ASP pályázat'!M112+Községgazd!P122+Vagyongazd!M115+Közfoglalkoztatás!M112+Közút!M112+Környezetvédelem!Q114+Egészségügy!P144+Sport!M116+Közművelődés!O115+Támogatás!T117</f>
        <v>0</v>
      </c>
      <c r="N112" s="1">
        <f>Igazgatás!N148+'ASP pályázat'!N112+Községgazd!Q122+Vagyongazd!N115+Közfoglalkoztatás!N112+Közút!N112+Környezetvédelem!R114+Egészségügy!Q144+Sport!N116+Közművelődés!P115+Támogatás!U117</f>
        <v>0</v>
      </c>
      <c r="O112" s="1">
        <f>Igazgatás!O148+'ASP pályázat'!O112+Községgazd!R122+Vagyongazd!O115+Közfoglalkoztatás!O112+Közút!O112+Környezetvédelem!S114+Egészségügy!R144+Sport!O116+Közművelődés!Q115+Támogatás!V117</f>
        <v>0</v>
      </c>
      <c r="P112" s="1">
        <f>Igazgatás!P148+'ASP pályázat'!P112+Községgazd!S122+Vagyongazd!P115+Közfoglalkoztatás!P112+Közút!P112+Környezetvédelem!T114+Egészségügy!S144+Sport!P116+Közművelődés!R115+Támogatás!W117</f>
        <v>0</v>
      </c>
      <c r="Q112" s="81">
        <f>Igazgatás!Q148+'ASP pályázat'!Q112+Községgazd!T122+Vagyongazd!Q115+Közfoglalkoztatás!Q112+Közút!Q112+Környezetvédelem!U114+Egészségügy!T144+Sport!Q116+Közművelődés!S115+Támogatás!X117</f>
        <v>0</v>
      </c>
      <c r="R112" s="541">
        <f>Igazgatás!R148+'ASP pályázat'!R112+Községgazd!U122+Vagyongazd!R115+Közfoglalkoztatás!R112+Közút!R112+Környezetvédelem!V114+Egészségügy!U144+Sport!R116+Közművelődés!T115+Támogatás!Y117</f>
        <v>0</v>
      </c>
      <c r="S112" s="447">
        <f>Igazgatás!S148+'ASP pályázat'!S112+Községgazd!V122+Vagyongazd!S115+Közfoglalkoztatás!S112+Közút!S112+Környezetvédelem!W114+Egészségügy!V144+Sport!S116+Közművelődés!U115+Támogatás!Z117</f>
        <v>0</v>
      </c>
      <c r="T112" s="1">
        <f>Igazgatás!T148+'ASP pályázat'!T112+Községgazd!W122+Vagyongazd!T115+Közfoglalkoztatás!T112+Közút!T112+Környezetvédelem!X114+Egészségügy!W144+Sport!T116+Közművelődés!V115+Támogatás!AA117</f>
        <v>0</v>
      </c>
      <c r="U112" s="81">
        <f>Igazgatás!U148+'ASP pályázat'!U112+Községgazd!X122+Vagyongazd!U115+Közfoglalkoztatás!U112+Közút!U112+Környezetvédelem!Y114+Egészségügy!X144+Sport!U116+Közművelődés!W115+Támogatás!AB117</f>
        <v>0</v>
      </c>
      <c r="V112" s="490">
        <f>Igazgatás!V148+'ASP pályázat'!V112+Községgazd!Y122+Vagyongazd!V115+Közfoglalkoztatás!V112+Közút!V112+Környezetvédelem!Z114+Egészségügy!Y144+Sport!V116+Közművelődés!X115+Támogatás!AC117</f>
        <v>0</v>
      </c>
      <c r="W112" s="42">
        <f>Igazgatás!W148+'ASP pályázat'!W112+Községgazd!Z122+Vagyongazd!W115+Közfoglalkoztatás!W112+Közút!W112+Környezetvédelem!AA114+Egészségügy!Z144+Sport!W116+Közművelődés!Y115+Támogatás!AD117</f>
        <v>0</v>
      </c>
      <c r="X112" s="44">
        <f>Igazgatás!X148+'ASP pályázat'!X112+Községgazd!AA122+Vagyongazd!X115+Közfoglalkoztatás!X112+Közút!X112+Környezetvédelem!AB114+Egészségügy!AA144+Sport!X116+Közművelődés!Z115+Támogatás!AE117</f>
        <v>0</v>
      </c>
      <c r="Y112" s="188"/>
    </row>
    <row r="113" spans="1:25" ht="25.5" customHeight="1">
      <c r="B113" s="55"/>
      <c r="C113" s="2"/>
      <c r="D113" s="735" t="s">
        <v>524</v>
      </c>
      <c r="E113" s="735"/>
      <c r="F113" s="409">
        <f>Igazgatás!F149+'ASP pályázat'!F113+Községgazd!F123+Vagyongazd!F116+Közfoglalkoztatás!F113+Közút!F113+Környezetvédelem!F115+Egészségügy!F145+Sport!F117+Közművelődés!F116+Támogatás!F118</f>
        <v>0</v>
      </c>
      <c r="G113" s="432">
        <f>Igazgatás!G149+'ASP pályázat'!G113+Községgazd!G123+Vagyongazd!G116+Közfoglalkoztatás!G113+Közút!G113+Környezetvédelem!G115+Egészségügy!G145+Sport!G117+Közművelődés!G116+Támogatás!G118</f>
        <v>0</v>
      </c>
      <c r="H113" s="432">
        <f>Igazgatás!H149+'ASP pályázat'!H113+Községgazd!H123+Vagyongazd!H116+Közfoglalkoztatás!H113+Közút!H113+Környezetvédelem!H115+Egészségügy!H145+Sport!H117+Közművelődés!H116+Támogatás!H118</f>
        <v>50000</v>
      </c>
      <c r="I113" s="628">
        <f>Igazgatás!I149+'ASP pályázat'!I113+Községgazd!I123+Vagyongazd!I116+Közfoglalkoztatás!I113+Közút!I113+Környezetvédelem!J115+Egészségügy!I145+Sport!I117+Közművelődés!I116+Támogatás!I118</f>
        <v>50000</v>
      </c>
      <c r="J113" s="159">
        <f>Igazgatás!J149+'ASP pályázat'!J113+Községgazd!J123+Vagyongazd!J116+Közfoglalkoztatás!J113+Közút!J113+Környezetvédelem!K115+Egészségügy!J145+Sport!J117+Közművelődés!J116+Támogatás!J118</f>
        <v>0</v>
      </c>
      <c r="K113" s="167">
        <f>Igazgatás!K149+'ASP pályázat'!K113+Községgazd!K123+Vagyongazd!K116+Közfoglalkoztatás!K113+Közút!K113+Környezetvédelem!L115+Egészségügy!K145+Sport!K117+Közművelődés!K116+Támogatás!K118</f>
        <v>50000</v>
      </c>
      <c r="L113" s="75">
        <f>Igazgatás!L149+'ASP pályázat'!L113+Községgazd!O123+Vagyongazd!L116+Közfoglalkoztatás!L113+Közút!L113+Környezetvédelem!P115+Egészségügy!O145+Sport!L117+Közművelődés!N116+Támogatás!S118</f>
        <v>0</v>
      </c>
      <c r="M113" s="1">
        <f>Igazgatás!M149+'ASP pályázat'!M113+Községgazd!P123+Vagyongazd!M116+Közfoglalkoztatás!M113+Közút!M113+Környezetvédelem!Q115+Egészségügy!P145+Sport!M117+Közművelődés!O116+Támogatás!T118</f>
        <v>0</v>
      </c>
      <c r="N113" s="1">
        <f>Igazgatás!N149+'ASP pályázat'!N113+Községgazd!Q123+Vagyongazd!N116+Közfoglalkoztatás!N113+Közút!N113+Környezetvédelem!R115+Egészségügy!Q145+Sport!N117+Közművelődés!P116+Támogatás!U118</f>
        <v>0</v>
      </c>
      <c r="O113" s="1">
        <f>Igazgatás!O149+'ASP pályázat'!O113+Községgazd!R123+Vagyongazd!O116+Közfoglalkoztatás!O113+Közút!O113+Környezetvédelem!S115+Egészségügy!R145+Sport!O117+Közművelődés!Q116+Támogatás!V118</f>
        <v>0</v>
      </c>
      <c r="P113" s="1">
        <f>Igazgatás!P149+'ASP pályázat'!P113+Községgazd!S123+Vagyongazd!P116+Közfoglalkoztatás!P113+Közút!P113+Környezetvédelem!T115+Egészségügy!S145+Sport!P117+Közművelődés!R116+Támogatás!W118</f>
        <v>0</v>
      </c>
      <c r="Q113" s="81">
        <f>Igazgatás!Q149+'ASP pályázat'!Q113+Községgazd!T123+Vagyongazd!Q116+Közfoglalkoztatás!Q113+Közút!Q113+Környezetvédelem!U115+Egészségügy!T145+Sport!Q117+Közművelődés!S116+Támogatás!X118</f>
        <v>0</v>
      </c>
      <c r="R113" s="541">
        <f>Igazgatás!R149+'ASP pályázat'!R113+Községgazd!U123+Vagyongazd!R116+Közfoglalkoztatás!R113+Közút!R113+Környezetvédelem!V115+Egészségügy!U145+Sport!R117+Közművelődés!T116+Támogatás!Y118</f>
        <v>0</v>
      </c>
      <c r="S113" s="447">
        <f>Igazgatás!S149+'ASP pályázat'!S113+Községgazd!V123+Vagyongazd!S116+Közfoglalkoztatás!S113+Közút!S113+Környezetvédelem!W115+Egészségügy!V145+Sport!S117+Közművelődés!U116+Támogatás!Z118</f>
        <v>50000</v>
      </c>
      <c r="T113" s="1">
        <f>Igazgatás!T149+'ASP pályázat'!T113+Községgazd!W123+Vagyongazd!T116+Közfoglalkoztatás!T113+Közút!T113+Környezetvédelem!X115+Egészségügy!W145+Sport!T117+Közművelődés!V116+Támogatás!AA118</f>
        <v>0</v>
      </c>
      <c r="U113" s="81">
        <f>Igazgatás!U149+'ASP pályázat'!U113+Községgazd!X123+Vagyongazd!U116+Közfoglalkoztatás!U113+Közút!U113+Környezetvédelem!Y115+Egészségügy!X145+Sport!U117+Közművelődés!W116+Támogatás!AB118</f>
        <v>0</v>
      </c>
      <c r="V113" s="490">
        <f>Igazgatás!V149+'ASP pályázat'!V113+Községgazd!Y123+Vagyongazd!V116+Közfoglalkoztatás!V113+Közút!V113+Környezetvédelem!Z115+Egészségügy!Y145+Sport!V117+Közművelődés!X116+Támogatás!AC118</f>
        <v>0</v>
      </c>
      <c r="W113" s="42">
        <f>Igazgatás!W149+'ASP pályázat'!W113+Községgazd!Z123+Vagyongazd!W116+Közfoglalkoztatás!W113+Közút!W113+Környezetvédelem!AA115+Egészségügy!Z145+Sport!W117+Közművelődés!Y116+Támogatás!AD118</f>
        <v>0</v>
      </c>
      <c r="X113" s="44">
        <f>Igazgatás!X149+'ASP pályázat'!X113+Községgazd!AA123+Vagyongazd!X116+Közfoglalkoztatás!X113+Közút!X113+Környezetvédelem!AB115+Egészségügy!AA145+Sport!X117+Közművelődés!Z116+Támogatás!AE118</f>
        <v>0</v>
      </c>
      <c r="Y113" s="188"/>
    </row>
    <row r="114" spans="1:25">
      <c r="B114" s="55"/>
      <c r="C114" s="2"/>
      <c r="D114" s="764" t="s">
        <v>525</v>
      </c>
      <c r="E114" s="764"/>
      <c r="F114" s="406">
        <f>Igazgatás!F150+'ASP pályázat'!F114+Községgazd!F124+Vagyongazd!F117+Közfoglalkoztatás!F114+Közút!F114+Környezetvédelem!F116+Egészségügy!F146+Sport!F118+Közművelődés!F117+Támogatás!F119</f>
        <v>0</v>
      </c>
      <c r="G114" s="429">
        <f>Igazgatás!G150+'ASP pályázat'!G114+Községgazd!G124+Vagyongazd!G117+Közfoglalkoztatás!G114+Közút!G114+Környezetvédelem!G116+Egészségügy!G146+Sport!G118+Közművelődés!G117+Támogatás!G119</f>
        <v>126030</v>
      </c>
      <c r="H114" s="429">
        <f>Igazgatás!H150+'ASP pályázat'!H114+Községgazd!H124+Vagyongazd!H117+Közfoglalkoztatás!H114+Közút!H114+Környezetvédelem!H116+Egészségügy!H146+Sport!H118+Közművelődés!H117+Támogatás!H119</f>
        <v>126030</v>
      </c>
      <c r="I114" s="625">
        <f>Igazgatás!I150+'ASP pályázat'!I114+Községgazd!I124+Vagyongazd!I117+Közfoglalkoztatás!I114+Közút!I114+Környezetvédelem!J116+Egészségügy!I146+Sport!I118+Közművelődés!I117+Támogatás!I119</f>
        <v>126030</v>
      </c>
      <c r="J114" s="149">
        <f>Igazgatás!J150+'ASP pályázat'!J114+Községgazd!J124+Vagyongazd!J117+Közfoglalkoztatás!J114+Közút!J114+Környezetvédelem!K116+Egészségügy!J146+Sport!J118+Közművelődés!J117+Támogatás!J119</f>
        <v>0</v>
      </c>
      <c r="K114" s="167">
        <f>Igazgatás!K150+'ASP pályázat'!K114+Községgazd!K124+Vagyongazd!K117+Közfoglalkoztatás!K114+Közút!K114+Környezetvédelem!L116+Egészségügy!K146+Sport!K118+Közművelődés!K117+Támogatás!K119</f>
        <v>126030</v>
      </c>
      <c r="L114" s="75">
        <f>Igazgatás!L150+'ASP pályázat'!L114+Községgazd!O124+Vagyongazd!L117+Közfoglalkoztatás!L114+Közút!L114+Környezetvédelem!P116+Egészségügy!O146+Sport!L118+Közművelődés!N117+Támogatás!S119</f>
        <v>0</v>
      </c>
      <c r="M114" s="1">
        <f>Igazgatás!M150+'ASP pályázat'!M114+Községgazd!P124+Vagyongazd!M117+Közfoglalkoztatás!M114+Közút!M114+Környezetvédelem!Q116+Egészségügy!P146+Sport!M118+Közművelődés!O117+Támogatás!T119</f>
        <v>0</v>
      </c>
      <c r="N114" s="1">
        <f>Igazgatás!N150+'ASP pályázat'!N114+Községgazd!Q124+Vagyongazd!N117+Közfoglalkoztatás!N114+Közút!N114+Környezetvédelem!R116+Egészségügy!Q146+Sport!N118+Közművelődés!P117+Támogatás!U119</f>
        <v>101160</v>
      </c>
      <c r="O114" s="1">
        <f>Igazgatás!O150+'ASP pályázat'!O114+Községgazd!R124+Vagyongazd!O117+Közfoglalkoztatás!O114+Közút!O114+Környezetvédelem!S116+Egészségügy!R146+Sport!O118+Közművelődés!Q117+Támogatás!V119</f>
        <v>24870</v>
      </c>
      <c r="P114" s="1">
        <f>Igazgatás!P150+'ASP pályázat'!P114+Községgazd!S124+Vagyongazd!P117+Közfoglalkoztatás!P114+Közút!P114+Környezetvédelem!T116+Egészségügy!S146+Sport!P118+Közművelődés!R117+Támogatás!W119</f>
        <v>0</v>
      </c>
      <c r="Q114" s="81">
        <f>Igazgatás!Q150+'ASP pályázat'!Q114+Községgazd!T124+Vagyongazd!Q117+Közfoglalkoztatás!Q114+Közút!Q114+Környezetvédelem!U116+Egészségügy!T146+Sport!Q118+Közművelődés!S117+Támogatás!X119</f>
        <v>0</v>
      </c>
      <c r="R114" s="541">
        <f>Igazgatás!R150+'ASP pályázat'!R114+Községgazd!U124+Vagyongazd!R117+Közfoglalkoztatás!R114+Közút!R114+Környezetvédelem!V116+Egészségügy!U146+Sport!R118+Közművelődés!T117+Támogatás!Y119</f>
        <v>126030</v>
      </c>
      <c r="S114" s="447">
        <f>Igazgatás!S150+'ASP pályázat'!S114+Községgazd!V124+Vagyongazd!S117+Közfoglalkoztatás!S114+Közút!S114+Környezetvédelem!W116+Egészségügy!V146+Sport!S118+Közművelődés!U117+Támogatás!Z119</f>
        <v>0</v>
      </c>
      <c r="T114" s="1">
        <f>Igazgatás!T150+'ASP pályázat'!T114+Községgazd!W124+Vagyongazd!T117+Közfoglalkoztatás!T114+Közút!T114+Környezetvédelem!X116+Egészségügy!W146+Sport!T118+Közművelődés!V117+Támogatás!AA119</f>
        <v>0</v>
      </c>
      <c r="U114" s="81">
        <f>Igazgatás!U150+'ASP pályázat'!U114+Községgazd!X124+Vagyongazd!U117+Közfoglalkoztatás!U114+Közút!U114+Környezetvédelem!Y116+Egészségügy!X146+Sport!U118+Közművelődés!W117+Támogatás!AB119</f>
        <v>0</v>
      </c>
      <c r="V114" s="490">
        <f>Igazgatás!V150+'ASP pályázat'!V114+Községgazd!Y124+Vagyongazd!V117+Közfoglalkoztatás!V114+Közút!V114+Környezetvédelem!Z116+Egészségügy!Y146+Sport!V118+Közművelődés!X117+Támogatás!AC119</f>
        <v>0</v>
      </c>
      <c r="W114" s="42">
        <f>Igazgatás!W150+'ASP pályázat'!W114+Községgazd!Z124+Vagyongazd!W117+Közfoglalkoztatás!W114+Közút!W114+Környezetvédelem!AA116+Egészségügy!Z146+Sport!W118+Közművelődés!Y117+Támogatás!AD119</f>
        <v>0</v>
      </c>
      <c r="X114" s="44">
        <f>Igazgatás!X150+'ASP pályázat'!X114+Községgazd!AA124+Vagyongazd!X117+Közfoglalkoztatás!X114+Közút!X114+Környezetvédelem!AB116+Egészségügy!AA146+Sport!X118+Közművelődés!Z117+Támogatás!AE119</f>
        <v>0</v>
      </c>
      <c r="Y114" s="188"/>
    </row>
    <row r="115" spans="1:25" ht="25.5" hidden="1" customHeight="1">
      <c r="B115" s="55"/>
      <c r="C115" s="2"/>
      <c r="D115" s="735" t="s">
        <v>527</v>
      </c>
      <c r="E115" s="735"/>
      <c r="F115" s="409">
        <f>Igazgatás!F151+'ASP pályázat'!F115+Községgazd!F125+Vagyongazd!F118+Közfoglalkoztatás!F115+Közút!F115+Környezetvédelem!F117+Egészségügy!F147+Sport!F119+Közművelődés!F118+Támogatás!F120</f>
        <v>0</v>
      </c>
      <c r="G115" s="432">
        <f>Igazgatás!G151+'ASP pályázat'!G115+Községgazd!G125+Vagyongazd!G118+Közfoglalkoztatás!G115+Közút!G115+Környezetvédelem!G117+Egészségügy!G147+Sport!G119+Közművelődés!G118+Támogatás!G120</f>
        <v>0</v>
      </c>
      <c r="H115" s="432">
        <f>Igazgatás!H151+'ASP pályázat'!H115+Községgazd!H125+Vagyongazd!H118+Közfoglalkoztatás!H115+Közút!H115+Környezetvédelem!H117+Egészségügy!H147+Sport!H119+Közművelődés!H118+Támogatás!H120</f>
        <v>0</v>
      </c>
      <c r="I115" s="628">
        <f>Igazgatás!I151+'ASP pályázat'!I115+Községgazd!I125+Vagyongazd!I118+Közfoglalkoztatás!I115+Közút!I115+Környezetvédelem!J117+Egészségügy!I147+Sport!I119+Közművelődés!I118+Támogatás!I120</f>
        <v>0</v>
      </c>
      <c r="J115" s="159">
        <f>Igazgatás!J151+'ASP pályázat'!J115+Községgazd!J125+Vagyongazd!J118+Közfoglalkoztatás!J115+Közút!J115+Környezetvédelem!K117+Egészségügy!J147+Sport!J119+Közművelődés!J118+Támogatás!J120</f>
        <v>0</v>
      </c>
      <c r="K115" s="167">
        <f>Igazgatás!K151+'ASP pályázat'!K115+Községgazd!K125+Vagyongazd!K118+Közfoglalkoztatás!K115+Közút!K115+Környezetvédelem!L117+Egészségügy!K147+Sport!K119+Közművelődés!K118+Támogatás!K120</f>
        <v>0</v>
      </c>
      <c r="L115" s="75">
        <f>Igazgatás!L151+'ASP pályázat'!L115+Községgazd!O125+Vagyongazd!L118+Közfoglalkoztatás!L115+Közút!L115+Környezetvédelem!P117+Egészségügy!O147+Sport!L119+Közművelődés!N118+Támogatás!S120</f>
        <v>0</v>
      </c>
      <c r="M115" s="1">
        <f>Igazgatás!M151+'ASP pályázat'!M115+Községgazd!P125+Vagyongazd!M118+Közfoglalkoztatás!M115+Közút!M115+Környezetvédelem!Q117+Egészségügy!P147+Sport!M119+Közművelődés!O118+Támogatás!T120</f>
        <v>0</v>
      </c>
      <c r="N115" s="1">
        <f>Igazgatás!N151+'ASP pályázat'!N115+Községgazd!Q125+Vagyongazd!N118+Közfoglalkoztatás!N115+Közút!N115+Környezetvédelem!R117+Egészségügy!Q147+Sport!N119+Közművelődés!P118+Támogatás!U120</f>
        <v>0</v>
      </c>
      <c r="O115" s="1">
        <f>Igazgatás!O151+'ASP pályázat'!O115+Községgazd!R125+Vagyongazd!O118+Közfoglalkoztatás!O115+Közút!O115+Környezetvédelem!S117+Egészségügy!R147+Sport!O119+Közművelődés!Q118+Támogatás!V120</f>
        <v>0</v>
      </c>
      <c r="P115" s="1">
        <f>Igazgatás!P151+'ASP pályázat'!P115+Községgazd!S125+Vagyongazd!P118+Közfoglalkoztatás!P115+Közút!P115+Környezetvédelem!T117+Egészségügy!S147+Sport!P119+Közművelődés!R118+Támogatás!W120</f>
        <v>0</v>
      </c>
      <c r="Q115" s="81">
        <f>Igazgatás!Q151+'ASP pályázat'!Q115+Községgazd!T125+Vagyongazd!Q118+Közfoglalkoztatás!Q115+Közút!Q115+Környezetvédelem!U117+Egészségügy!T147+Sport!Q119+Közművelődés!S118+Támogatás!X120</f>
        <v>0</v>
      </c>
      <c r="R115" s="541">
        <f>Igazgatás!R151+'ASP pályázat'!R115+Községgazd!U125+Vagyongazd!R118+Közfoglalkoztatás!R115+Közút!R115+Környezetvédelem!V117+Egészségügy!U147+Sport!R119+Közművelődés!T118+Támogatás!Y120</f>
        <v>0</v>
      </c>
      <c r="S115" s="447">
        <f>Igazgatás!S151+'ASP pályázat'!S115+Községgazd!V125+Vagyongazd!S118+Közfoglalkoztatás!S115+Közút!S115+Környezetvédelem!W117+Egészségügy!V147+Sport!S119+Közművelődés!U118+Támogatás!Z120</f>
        <v>0</v>
      </c>
      <c r="T115" s="1">
        <f>Igazgatás!T151+'ASP pályázat'!T115+Községgazd!W125+Vagyongazd!T118+Közfoglalkoztatás!T115+Közút!T115+Környezetvédelem!X117+Egészségügy!W147+Sport!T119+Közművelődés!V118+Támogatás!AA120</f>
        <v>0</v>
      </c>
      <c r="U115" s="81">
        <f>Igazgatás!U151+'ASP pályázat'!U115+Községgazd!X125+Vagyongazd!U118+Közfoglalkoztatás!U115+Közút!U115+Környezetvédelem!Y117+Egészségügy!X147+Sport!U119+Közművelődés!W118+Támogatás!AB120</f>
        <v>0</v>
      </c>
      <c r="V115" s="490">
        <f>Igazgatás!V151+'ASP pályázat'!V115+Községgazd!Y125+Vagyongazd!V118+Közfoglalkoztatás!V115+Közút!V115+Környezetvédelem!Z117+Egészségügy!Y147+Sport!V119+Közművelődés!X118+Támogatás!AC120</f>
        <v>0</v>
      </c>
      <c r="W115" s="42">
        <f>Igazgatás!W151+'ASP pályázat'!W115+Községgazd!Z125+Vagyongazd!W118+Közfoglalkoztatás!W115+Közút!W115+Környezetvédelem!AA117+Egészségügy!Z147+Sport!W119+Közművelődés!Y118+Támogatás!AD120</f>
        <v>0</v>
      </c>
      <c r="X115" s="44">
        <f>Igazgatás!X151+'ASP pályázat'!X115+Községgazd!AA125+Vagyongazd!X118+Közfoglalkoztatás!X115+Közút!X115+Környezetvédelem!AB117+Egészségügy!AA147+Sport!X119+Közművelődés!Z118+Támogatás!AE120</f>
        <v>0</v>
      </c>
      <c r="Y115" s="188"/>
    </row>
    <row r="116" spans="1:25" ht="25.5" hidden="1" customHeight="1">
      <c r="B116" s="55"/>
      <c r="C116" s="2"/>
      <c r="D116" s="735" t="s">
        <v>529</v>
      </c>
      <c r="E116" s="735"/>
      <c r="F116" s="409">
        <f>Igazgatás!F152+'ASP pályázat'!F116+Községgazd!F126+Vagyongazd!F119+Közfoglalkoztatás!F116+Közút!F116+Környezetvédelem!F118+Egészségügy!F148+Sport!F120+Közművelődés!F119+Támogatás!F121</f>
        <v>0</v>
      </c>
      <c r="G116" s="432">
        <f>Igazgatás!G152+'ASP pályázat'!G116+Községgazd!G126+Vagyongazd!G119+Közfoglalkoztatás!G116+Közút!G116+Környezetvédelem!G118+Egészségügy!G148+Sport!G120+Közművelődés!G119+Támogatás!G121</f>
        <v>0</v>
      </c>
      <c r="H116" s="432">
        <f>Igazgatás!H152+'ASP pályázat'!H116+Községgazd!H126+Vagyongazd!H119+Közfoglalkoztatás!H116+Közút!H116+Környezetvédelem!H118+Egészségügy!H148+Sport!H120+Közművelődés!H119+Támogatás!H121</f>
        <v>0</v>
      </c>
      <c r="I116" s="628">
        <f>Igazgatás!I152+'ASP pályázat'!I116+Községgazd!I126+Vagyongazd!I119+Közfoglalkoztatás!I116+Közút!I116+Környezetvédelem!J118+Egészségügy!I148+Sport!I120+Közművelődés!I119+Támogatás!I121</f>
        <v>0</v>
      </c>
      <c r="J116" s="159">
        <f>Igazgatás!J152+'ASP pályázat'!J116+Községgazd!J126+Vagyongazd!J119+Közfoglalkoztatás!J116+Közút!J116+Környezetvédelem!K118+Egészségügy!J148+Sport!J120+Közművelődés!J119+Támogatás!J121</f>
        <v>0</v>
      </c>
      <c r="K116" s="167">
        <f>Igazgatás!K152+'ASP pályázat'!K116+Községgazd!K126+Vagyongazd!K119+Közfoglalkoztatás!K116+Közút!K116+Környezetvédelem!L118+Egészségügy!K148+Sport!K120+Közművelődés!K119+Támogatás!K121</f>
        <v>0</v>
      </c>
      <c r="L116" s="75">
        <f>Igazgatás!L152+'ASP pályázat'!L116+Községgazd!O126+Vagyongazd!L119+Közfoglalkoztatás!L116+Közút!L116+Környezetvédelem!P118+Egészségügy!O148+Sport!L120+Közművelődés!N119+Támogatás!S121</f>
        <v>0</v>
      </c>
      <c r="M116" s="1">
        <f>Igazgatás!M152+'ASP pályázat'!M116+Községgazd!P126+Vagyongazd!M119+Közfoglalkoztatás!M116+Közút!M116+Környezetvédelem!Q118+Egészségügy!P148+Sport!M120+Közművelődés!O119+Támogatás!T121</f>
        <v>0</v>
      </c>
      <c r="N116" s="1">
        <f>Igazgatás!N152+'ASP pályázat'!N116+Községgazd!Q126+Vagyongazd!N119+Közfoglalkoztatás!N116+Közút!N116+Környezetvédelem!R118+Egészségügy!Q148+Sport!N120+Közművelődés!P119+Támogatás!U121</f>
        <v>0</v>
      </c>
      <c r="O116" s="1">
        <f>Igazgatás!O152+'ASP pályázat'!O116+Községgazd!R126+Vagyongazd!O119+Közfoglalkoztatás!O116+Közút!O116+Környezetvédelem!S118+Egészségügy!R148+Sport!O120+Közművelődés!Q119+Támogatás!V121</f>
        <v>0</v>
      </c>
      <c r="P116" s="1">
        <f>Igazgatás!P152+'ASP pályázat'!P116+Községgazd!S126+Vagyongazd!P119+Közfoglalkoztatás!P116+Közút!P116+Környezetvédelem!T118+Egészségügy!S148+Sport!P120+Közművelődés!R119+Támogatás!W121</f>
        <v>0</v>
      </c>
      <c r="Q116" s="81">
        <f>Igazgatás!Q152+'ASP pályázat'!Q116+Községgazd!T126+Vagyongazd!Q119+Közfoglalkoztatás!Q116+Közút!Q116+Környezetvédelem!U118+Egészségügy!T148+Sport!Q120+Közművelődés!S119+Támogatás!X121</f>
        <v>0</v>
      </c>
      <c r="R116" s="541">
        <f>Igazgatás!R152+'ASP pályázat'!R116+Községgazd!U126+Vagyongazd!R119+Közfoglalkoztatás!R116+Közút!R116+Környezetvédelem!V118+Egészségügy!U148+Sport!R120+Közművelődés!T119+Támogatás!Y121</f>
        <v>0</v>
      </c>
      <c r="S116" s="447">
        <f>Igazgatás!S152+'ASP pályázat'!S116+Községgazd!V126+Vagyongazd!S119+Közfoglalkoztatás!S116+Közút!S116+Környezetvédelem!W118+Egészségügy!V148+Sport!S120+Közművelődés!U119+Támogatás!Z121</f>
        <v>0</v>
      </c>
      <c r="T116" s="1">
        <f>Igazgatás!T152+'ASP pályázat'!T116+Községgazd!W126+Vagyongazd!T119+Közfoglalkoztatás!T116+Közút!T116+Környezetvédelem!X118+Egészségügy!W148+Sport!T120+Közművelődés!V119+Támogatás!AA121</f>
        <v>0</v>
      </c>
      <c r="U116" s="81">
        <f>Igazgatás!U152+'ASP pályázat'!U116+Községgazd!X126+Vagyongazd!U119+Közfoglalkoztatás!U116+Közút!U116+Környezetvédelem!Y118+Egészségügy!X148+Sport!U120+Közművelődés!W119+Támogatás!AB121</f>
        <v>0</v>
      </c>
      <c r="V116" s="490">
        <f>Igazgatás!V152+'ASP pályázat'!V116+Községgazd!Y126+Vagyongazd!V119+Közfoglalkoztatás!V116+Közút!V116+Környezetvédelem!Z118+Egészségügy!Y148+Sport!V120+Közművelődés!X119+Támogatás!AC121</f>
        <v>0</v>
      </c>
      <c r="W116" s="42">
        <f>Igazgatás!W152+'ASP pályázat'!W116+Községgazd!Z126+Vagyongazd!W119+Közfoglalkoztatás!W116+Közút!W116+Környezetvédelem!AA118+Egészségügy!Z148+Sport!W120+Közművelődés!Y119+Támogatás!AD121</f>
        <v>0</v>
      </c>
      <c r="X116" s="44">
        <f>Igazgatás!X152+'ASP pályázat'!X116+Községgazd!AA126+Vagyongazd!X119+Közfoglalkoztatás!X116+Közút!X116+Környezetvédelem!AB118+Egészségügy!AA148+Sport!X120+Közművelődés!Z119+Támogatás!AE121</f>
        <v>0</v>
      </c>
      <c r="Y116" s="188"/>
    </row>
    <row r="117" spans="1:25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Igazgatás!F153+'ASP pályázat'!F117+Községgazd!F127+Vagyongazd!F120+Közfoglalkoztatás!F117+Közút!F117+Környezetvédelem!F119+Egészségügy!F149+Sport!F121+Közművelődés!F120+Támogatás!F122</f>
        <v>0</v>
      </c>
      <c r="G117" s="431">
        <f>Igazgatás!G153+'ASP pályázat'!G117+Községgazd!G127+Vagyongazd!G120+Közfoglalkoztatás!G117+Közút!G117+Környezetvédelem!G119+Egészségügy!G149+Sport!G121+Közművelődés!G120+Támogatás!G122</f>
        <v>0</v>
      </c>
      <c r="H117" s="431">
        <f>Igazgatás!H153+'ASP pályázat'!H117+Községgazd!H127+Vagyongazd!H120+Közfoglalkoztatás!H117+Közút!H117+Környezetvédelem!H119+Egészségügy!H149+Sport!H121+Közművelődés!H120+Támogatás!H122</f>
        <v>0</v>
      </c>
      <c r="I117" s="627">
        <f>Igazgatás!I153+'ASP pályázat'!I117+Községgazd!I127+Vagyongazd!I120+Közfoglalkoztatás!I117+Közút!I117+Környezetvédelem!J119+Egészségügy!I149+Sport!I121+Közművelődés!I120+Támogatás!I122</f>
        <v>0</v>
      </c>
      <c r="J117" s="158">
        <f>Igazgatás!J153+'ASP pályázat'!J117+Községgazd!J127+Vagyongazd!J120+Közfoglalkoztatás!J117+Közút!J117+Környezetvédelem!K119+Egészségügy!J149+Sport!J121+Közművelődés!J120+Támogatás!J122</f>
        <v>0</v>
      </c>
      <c r="K117" s="170">
        <f>Igazgatás!K153+'ASP pályázat'!K117+Községgazd!K127+Vagyongazd!K120+Közfoglalkoztatás!K117+Közút!K117+Környezetvédelem!L119+Egészségügy!K149+Sport!K121+Közművelődés!K120+Támogatás!K122</f>
        <v>0</v>
      </c>
      <c r="L117" s="110">
        <f>Igazgatás!L153+'ASP pályázat'!L117+Községgazd!O127+Vagyongazd!L120+Közfoglalkoztatás!L117+Közút!L117+Környezetvédelem!P119+Egészségügy!O149+Sport!L121+Közművelődés!N120+Támogatás!S122</f>
        <v>0</v>
      </c>
      <c r="M117" s="111">
        <f>Igazgatás!M153+'ASP pályázat'!M117+Községgazd!P127+Vagyongazd!M120+Közfoglalkoztatás!M117+Közút!M117+Környezetvédelem!Q119+Egészségügy!P149+Sport!M121+Közművelődés!O120+Támogatás!T122</f>
        <v>0</v>
      </c>
      <c r="N117" s="111">
        <f>Igazgatás!N153+'ASP pályázat'!N117+Községgazd!Q127+Vagyongazd!N120+Közfoglalkoztatás!N117+Közút!N117+Környezetvédelem!R119+Egészségügy!Q149+Sport!N121+Közművelődés!P120+Támogatás!U122</f>
        <v>0</v>
      </c>
      <c r="O117" s="111">
        <f>Igazgatás!O153+'ASP pályázat'!O117+Községgazd!R127+Vagyongazd!O120+Közfoglalkoztatás!O117+Közút!O117+Környezetvédelem!S119+Egészségügy!R149+Sport!O121+Közművelődés!Q120+Támogatás!V122</f>
        <v>0</v>
      </c>
      <c r="P117" s="111">
        <f>Igazgatás!P153+'ASP pályázat'!P117+Községgazd!S127+Vagyongazd!P120+Közfoglalkoztatás!P117+Közút!P117+Környezetvédelem!T119+Egészségügy!S149+Sport!P121+Közművelődés!R120+Támogatás!W122</f>
        <v>0</v>
      </c>
      <c r="Q117" s="114">
        <f>Igazgatás!Q153+'ASP pályázat'!Q117+Községgazd!T127+Vagyongazd!Q120+Közfoglalkoztatás!Q117+Közút!Q117+Környezetvédelem!U119+Egészségügy!T149+Sport!Q121+Közművelődés!S120+Támogatás!X122</f>
        <v>0</v>
      </c>
      <c r="R117" s="543">
        <f>Igazgatás!R153+'ASP pályázat'!R117+Községgazd!U127+Vagyongazd!R120+Közfoglalkoztatás!R117+Közút!R117+Környezetvédelem!V119+Egészségügy!U149+Sport!R121+Közművelődés!T120+Támogatás!Y122</f>
        <v>0</v>
      </c>
      <c r="S117" s="449">
        <f>Igazgatás!S153+'ASP pályázat'!S117+Községgazd!V127+Vagyongazd!S120+Közfoglalkoztatás!S117+Közút!S117+Környezetvédelem!W119+Egészségügy!V149+Sport!S121+Közművelődés!U120+Támogatás!Z122</f>
        <v>0</v>
      </c>
      <c r="T117" s="111">
        <f>Igazgatás!T153+'ASP pályázat'!T117+Községgazd!W127+Vagyongazd!T120+Közfoglalkoztatás!T117+Közút!T117+Környezetvédelem!X119+Egészségügy!W149+Sport!T121+Közművelődés!V120+Támogatás!AA122</f>
        <v>0</v>
      </c>
      <c r="U117" s="114">
        <f>Igazgatás!U153+'ASP pályázat'!U117+Községgazd!X127+Vagyongazd!U120+Közfoglalkoztatás!U117+Közút!U117+Környezetvédelem!Y119+Egészségügy!X149+Sport!U121+Közművelődés!W120+Támogatás!AB122</f>
        <v>0</v>
      </c>
      <c r="V117" s="491">
        <f>Igazgatás!V153+'ASP pályázat'!V117+Községgazd!Y127+Vagyongazd!V120+Közfoglalkoztatás!V117+Közút!V117+Környezetvédelem!Z119+Egészségügy!Y149+Sport!V121+Közművelődés!X120+Támogatás!AC122</f>
        <v>0</v>
      </c>
      <c r="W117" s="113">
        <f>Igazgatás!W153+'ASP pályázat'!W117+Községgazd!Z127+Vagyongazd!W120+Közfoglalkoztatás!W117+Közút!W117+Környezetvédelem!AA119+Egészségügy!Z149+Sport!W121+Közművelődés!Y120+Támogatás!AD122</f>
        <v>0</v>
      </c>
      <c r="X117" s="115">
        <f>Igazgatás!X153+'ASP pályázat'!X117+Községgazd!AA127+Vagyongazd!X120+Közfoglalkoztatás!X117+Közút!X117+Környezetvédelem!AB119+Egészségügy!AA149+Sport!X121+Közművelődés!Z120+Támogatás!AE122</f>
        <v>0</v>
      </c>
      <c r="Y117" s="188"/>
    </row>
    <row r="118" spans="1:25" hidden="1">
      <c r="B118" s="55"/>
      <c r="C118" s="2"/>
      <c r="D118" s="764" t="s">
        <v>531</v>
      </c>
      <c r="E118" s="764"/>
      <c r="F118" s="406">
        <f>Igazgatás!F154+'ASP pályázat'!F118+Községgazd!F128+Vagyongazd!F121+Közfoglalkoztatás!F118+Közút!F118+Környezetvédelem!F120+Egészségügy!F150+Sport!F122+Közművelődés!F121+Támogatás!F123</f>
        <v>0</v>
      </c>
      <c r="G118" s="429">
        <f>Igazgatás!G154+'ASP pályázat'!G118+Községgazd!G128+Vagyongazd!G121+Közfoglalkoztatás!G118+Közút!G118+Környezetvédelem!G120+Egészségügy!G150+Sport!G122+Közművelődés!G121+Támogatás!G123</f>
        <v>0</v>
      </c>
      <c r="H118" s="429">
        <f>Igazgatás!H154+'ASP pályázat'!H118+Községgazd!H128+Vagyongazd!H121+Közfoglalkoztatás!H118+Közút!H118+Környezetvédelem!H120+Egészségügy!H150+Sport!H122+Közművelődés!H121+Támogatás!H123</f>
        <v>0</v>
      </c>
      <c r="I118" s="625">
        <f>Igazgatás!I154+'ASP pályázat'!I118+Községgazd!I128+Vagyongazd!I121+Közfoglalkoztatás!I118+Közút!I118+Környezetvédelem!J120+Egészségügy!I150+Sport!I122+Közművelődés!I121+Támogatás!I123</f>
        <v>0</v>
      </c>
      <c r="J118" s="149">
        <f>Igazgatás!J154+'ASP pályázat'!J118+Községgazd!J128+Vagyongazd!J121+Közfoglalkoztatás!J118+Közút!J118+Környezetvédelem!K120+Egészségügy!J150+Sport!J122+Közművelődés!J121+Támogatás!J123</f>
        <v>0</v>
      </c>
      <c r="K118" s="167">
        <f>Igazgatás!K154+'ASP pályázat'!K118+Községgazd!K128+Vagyongazd!K121+Közfoglalkoztatás!K118+Közút!K118+Környezetvédelem!L120+Egészségügy!K150+Sport!K122+Közművelődés!K121+Támogatás!K123</f>
        <v>0</v>
      </c>
      <c r="L118" s="75">
        <f>Igazgatás!L154+'ASP pályázat'!L118+Községgazd!O128+Vagyongazd!L121+Közfoglalkoztatás!L118+Közút!L118+Környezetvédelem!P120+Egészségügy!O150+Sport!L122+Közművelődés!N121+Támogatás!S123</f>
        <v>0</v>
      </c>
      <c r="M118" s="1">
        <f>Igazgatás!M154+'ASP pályázat'!M118+Községgazd!P128+Vagyongazd!M121+Közfoglalkoztatás!M118+Közút!M118+Környezetvédelem!Q120+Egészségügy!P150+Sport!M122+Közművelődés!O121+Támogatás!T123</f>
        <v>0</v>
      </c>
      <c r="N118" s="1">
        <f>Igazgatás!N154+'ASP pályázat'!N118+Községgazd!Q128+Vagyongazd!N121+Közfoglalkoztatás!N118+Közút!N118+Környezetvédelem!R120+Egészségügy!Q150+Sport!N122+Közművelődés!P121+Támogatás!U123</f>
        <v>0</v>
      </c>
      <c r="O118" s="1">
        <f>Igazgatás!O154+'ASP pályázat'!O118+Községgazd!R128+Vagyongazd!O121+Közfoglalkoztatás!O118+Közút!O118+Környezetvédelem!S120+Egészségügy!R150+Sport!O122+Közművelődés!Q121+Támogatás!V123</f>
        <v>0</v>
      </c>
      <c r="P118" s="1">
        <f>Igazgatás!P154+'ASP pályázat'!P118+Községgazd!S128+Vagyongazd!P121+Közfoglalkoztatás!P118+Közút!P118+Környezetvédelem!T120+Egészségügy!S150+Sport!P122+Közművelődés!R121+Támogatás!W123</f>
        <v>0</v>
      </c>
      <c r="Q118" s="81">
        <f>Igazgatás!Q154+'ASP pályázat'!Q118+Községgazd!T128+Vagyongazd!Q121+Közfoglalkoztatás!Q118+Közút!Q118+Környezetvédelem!U120+Egészségügy!T150+Sport!Q122+Közművelődés!S121+Támogatás!X123</f>
        <v>0</v>
      </c>
      <c r="R118" s="541">
        <f>Igazgatás!R154+'ASP pályázat'!R118+Községgazd!U128+Vagyongazd!R121+Közfoglalkoztatás!R118+Közút!R118+Környezetvédelem!V120+Egészségügy!U150+Sport!R122+Közművelődés!T121+Támogatás!Y123</f>
        <v>0</v>
      </c>
      <c r="S118" s="447">
        <f>Igazgatás!S154+'ASP pályázat'!S118+Községgazd!V128+Vagyongazd!S121+Közfoglalkoztatás!S118+Közút!S118+Környezetvédelem!W120+Egészségügy!V150+Sport!S122+Közművelődés!U121+Támogatás!Z123</f>
        <v>0</v>
      </c>
      <c r="T118" s="1">
        <f>Igazgatás!T154+'ASP pályázat'!T118+Községgazd!W128+Vagyongazd!T121+Közfoglalkoztatás!T118+Közút!T118+Környezetvédelem!X120+Egészségügy!W150+Sport!T122+Közművelődés!V121+Támogatás!AA123</f>
        <v>0</v>
      </c>
      <c r="U118" s="81">
        <f>Igazgatás!U154+'ASP pályázat'!U118+Községgazd!X128+Vagyongazd!U121+Közfoglalkoztatás!U118+Közút!U118+Környezetvédelem!Y120+Egészségügy!X150+Sport!U122+Közművelődés!W121+Támogatás!AB123</f>
        <v>0</v>
      </c>
      <c r="V118" s="490">
        <f>Igazgatás!V154+'ASP pályázat'!V118+Községgazd!Y128+Vagyongazd!V121+Közfoglalkoztatás!V118+Közút!V118+Környezetvédelem!Z120+Egészségügy!Y150+Sport!V122+Közművelődés!X121+Támogatás!AC123</f>
        <v>0</v>
      </c>
      <c r="W118" s="42">
        <f>Igazgatás!W154+'ASP pályázat'!W118+Községgazd!Z128+Vagyongazd!W121+Közfoglalkoztatás!W118+Közút!W118+Környezetvédelem!AA120+Egészségügy!Z150+Sport!W122+Közművelődés!Y121+Támogatás!AD123</f>
        <v>0</v>
      </c>
      <c r="X118" s="44">
        <f>Igazgatás!X154+'ASP pályázat'!X118+Községgazd!AA128+Vagyongazd!X121+Közfoglalkoztatás!X118+Közút!X118+Környezetvédelem!AB120+Egészségügy!AA150+Sport!X122+Közművelődés!Z121+Támogatás!AE123</f>
        <v>0</v>
      </c>
      <c r="Y118" s="188"/>
    </row>
    <row r="119" spans="1:25" ht="25.5" hidden="1" customHeight="1">
      <c r="B119" s="55"/>
      <c r="C119" s="2"/>
      <c r="D119" s="735" t="s">
        <v>530</v>
      </c>
      <c r="E119" s="735"/>
      <c r="F119" s="409">
        <f>Igazgatás!F155+'ASP pályázat'!F119+Községgazd!F129+Vagyongazd!F122+Közfoglalkoztatás!F119+Közút!F119+Környezetvédelem!F121+Egészségügy!F151+Sport!F123+Közművelődés!F122+Támogatás!F124</f>
        <v>0</v>
      </c>
      <c r="G119" s="432">
        <f>Igazgatás!G155+'ASP pályázat'!G119+Községgazd!G129+Vagyongazd!G122+Közfoglalkoztatás!G119+Közút!G119+Környezetvédelem!G121+Egészségügy!G151+Sport!G123+Közművelődés!G122+Támogatás!G124</f>
        <v>0</v>
      </c>
      <c r="H119" s="432">
        <f>Igazgatás!H155+'ASP pályázat'!H119+Községgazd!H129+Vagyongazd!H122+Közfoglalkoztatás!H119+Közút!H119+Környezetvédelem!H121+Egészségügy!H151+Sport!H123+Közművelődés!H122+Támogatás!H124</f>
        <v>0</v>
      </c>
      <c r="I119" s="628">
        <f>Igazgatás!I155+'ASP pályázat'!I119+Községgazd!I129+Vagyongazd!I122+Közfoglalkoztatás!I119+Közút!I119+Környezetvédelem!J121+Egészségügy!I151+Sport!I123+Közművelődés!I122+Támogatás!I124</f>
        <v>0</v>
      </c>
      <c r="J119" s="159">
        <f>Igazgatás!J155+'ASP pályázat'!J119+Községgazd!J129+Vagyongazd!J122+Közfoglalkoztatás!J119+Közút!J119+Környezetvédelem!K121+Egészségügy!J151+Sport!J123+Közművelődés!J122+Támogatás!J124</f>
        <v>0</v>
      </c>
      <c r="K119" s="167">
        <f>Igazgatás!K155+'ASP pályázat'!K119+Községgazd!K129+Vagyongazd!K122+Közfoglalkoztatás!K119+Közút!K119+Környezetvédelem!L121+Egészségügy!K151+Sport!K123+Közművelődés!K122+Támogatás!K124</f>
        <v>0</v>
      </c>
      <c r="L119" s="75">
        <f>Igazgatás!L155+'ASP pályázat'!L119+Községgazd!O129+Vagyongazd!L122+Közfoglalkoztatás!L119+Közút!L119+Környezetvédelem!P121+Egészségügy!O151+Sport!L123+Közművelődés!N122+Támogatás!S124</f>
        <v>0</v>
      </c>
      <c r="M119" s="1">
        <f>Igazgatás!M155+'ASP pályázat'!M119+Községgazd!P129+Vagyongazd!M122+Közfoglalkoztatás!M119+Közút!M119+Környezetvédelem!Q121+Egészségügy!P151+Sport!M123+Közművelődés!O122+Támogatás!T124</f>
        <v>0</v>
      </c>
      <c r="N119" s="1">
        <f>Igazgatás!N155+'ASP pályázat'!N119+Községgazd!Q129+Vagyongazd!N122+Közfoglalkoztatás!N119+Közút!N119+Környezetvédelem!R121+Egészségügy!Q151+Sport!N123+Közművelődés!P122+Támogatás!U124</f>
        <v>0</v>
      </c>
      <c r="O119" s="1">
        <f>Igazgatás!O155+'ASP pályázat'!O119+Községgazd!R129+Vagyongazd!O122+Közfoglalkoztatás!O119+Közút!O119+Környezetvédelem!S121+Egészségügy!R151+Sport!O123+Közművelődés!Q122+Támogatás!V124</f>
        <v>0</v>
      </c>
      <c r="P119" s="1">
        <f>Igazgatás!P155+'ASP pályázat'!P119+Községgazd!S129+Vagyongazd!P122+Közfoglalkoztatás!P119+Közút!P119+Környezetvédelem!T121+Egészségügy!S151+Sport!P123+Közművelődés!R122+Támogatás!W124</f>
        <v>0</v>
      </c>
      <c r="Q119" s="81">
        <f>Igazgatás!Q155+'ASP pályázat'!Q119+Községgazd!T129+Vagyongazd!Q122+Közfoglalkoztatás!Q119+Közút!Q119+Környezetvédelem!U121+Egészségügy!T151+Sport!Q123+Közművelődés!S122+Támogatás!X124</f>
        <v>0</v>
      </c>
      <c r="R119" s="541">
        <f>Igazgatás!R155+'ASP pályázat'!R119+Községgazd!U129+Vagyongazd!R122+Közfoglalkoztatás!R119+Közút!R119+Környezetvédelem!V121+Egészségügy!U151+Sport!R123+Közművelődés!T122+Támogatás!Y124</f>
        <v>0</v>
      </c>
      <c r="S119" s="447">
        <f>Igazgatás!S155+'ASP pályázat'!S119+Községgazd!V129+Vagyongazd!S122+Közfoglalkoztatás!S119+Közút!S119+Környezetvédelem!W121+Egészségügy!V151+Sport!S123+Közművelődés!U122+Támogatás!Z124</f>
        <v>0</v>
      </c>
      <c r="T119" s="1">
        <f>Igazgatás!T155+'ASP pályázat'!T119+Községgazd!W129+Vagyongazd!T122+Közfoglalkoztatás!T119+Közút!T119+Környezetvédelem!X121+Egészségügy!W151+Sport!T123+Közművelődés!V122+Támogatás!AA124</f>
        <v>0</v>
      </c>
      <c r="U119" s="81">
        <f>Igazgatás!U155+'ASP pályázat'!U119+Községgazd!X129+Vagyongazd!U122+Közfoglalkoztatás!U119+Közút!U119+Környezetvédelem!Y121+Egészségügy!X151+Sport!U123+Közművelődés!W122+Támogatás!AB124</f>
        <v>0</v>
      </c>
      <c r="V119" s="490">
        <f>Igazgatás!V155+'ASP pályázat'!V119+Községgazd!Y129+Vagyongazd!V122+Közfoglalkoztatás!V119+Közút!V119+Környezetvédelem!Z121+Egészségügy!Y151+Sport!V123+Közművelődés!X122+Támogatás!AC124</f>
        <v>0</v>
      </c>
      <c r="W119" s="42">
        <f>Igazgatás!W155+'ASP pályázat'!W119+Községgazd!Z129+Vagyongazd!W122+Közfoglalkoztatás!W119+Közút!W119+Környezetvédelem!AA121+Egészségügy!Z151+Sport!W123+Közművelődés!Y122+Támogatás!AD124</f>
        <v>0</v>
      </c>
      <c r="X119" s="44">
        <f>Igazgatás!X155+'ASP pályázat'!X119+Községgazd!AA129+Vagyongazd!X122+Közfoglalkoztatás!X119+Közút!X119+Környezetvédelem!AB121+Egészségügy!AA151+Sport!X123+Közművelődés!Z122+Támogatás!AE124</f>
        <v>0</v>
      </c>
      <c r="Y119" s="188"/>
    </row>
    <row r="120" spans="1:25" s="41" customFormat="1" hidden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Igazgatás!F156+'ASP pályázat'!F120+Községgazd!F130+Vagyongazd!F123+Közfoglalkoztatás!F120+Közút!F120+Környezetvédelem!F122+Egészségügy!F152+Sport!F124+Közművelődés!F123+Támogatás!F125</f>
        <v>0</v>
      </c>
      <c r="G120" s="431">
        <f>Igazgatás!G156+'ASP pályázat'!G120+Községgazd!G130+Vagyongazd!G123+Közfoglalkoztatás!G120+Közút!G120+Környezetvédelem!G122+Egészségügy!G152+Sport!G124+Közművelődés!G123+Támogatás!G125</f>
        <v>0</v>
      </c>
      <c r="H120" s="431">
        <f>Igazgatás!H156+'ASP pályázat'!H120+Községgazd!H130+Vagyongazd!H123+Közfoglalkoztatás!H120+Közút!H120+Környezetvédelem!H122+Egészségügy!H152+Sport!H124+Közművelődés!H123+Támogatás!H125</f>
        <v>0</v>
      </c>
      <c r="I120" s="627">
        <f>Igazgatás!I156+'ASP pályázat'!I120+Községgazd!I130+Vagyongazd!I123+Közfoglalkoztatás!I120+Közút!I120+Környezetvédelem!J122+Egészségügy!I152+Sport!I124+Közművelődés!I123+Támogatás!I125</f>
        <v>0</v>
      </c>
      <c r="J120" s="158">
        <f>Igazgatás!J156+'ASP pályázat'!J120+Községgazd!J130+Vagyongazd!J123+Közfoglalkoztatás!J120+Közút!J120+Környezetvédelem!K122+Egészségügy!J152+Sport!J124+Közművelődés!J123+Támogatás!J125</f>
        <v>0</v>
      </c>
      <c r="K120" s="170">
        <f>Igazgatás!K156+'ASP pályázat'!K120+Községgazd!K130+Vagyongazd!K123+Közfoglalkoztatás!K120+Közút!K120+Környezetvédelem!L122+Egészségügy!K152+Sport!K124+Közművelődés!K123+Támogatás!K125</f>
        <v>0</v>
      </c>
      <c r="L120" s="110">
        <f>Igazgatás!L156+'ASP pályázat'!L120+Községgazd!O130+Vagyongazd!L123+Közfoglalkoztatás!L120+Közút!L120+Környezetvédelem!P122+Egészségügy!O152+Sport!L124+Közművelődés!N123+Támogatás!S125</f>
        <v>0</v>
      </c>
      <c r="M120" s="111">
        <f>Igazgatás!M156+'ASP pályázat'!M120+Községgazd!P130+Vagyongazd!M123+Közfoglalkoztatás!M120+Közút!M120+Környezetvédelem!Q122+Egészségügy!P152+Sport!M124+Közművelődés!O123+Támogatás!T125</f>
        <v>0</v>
      </c>
      <c r="N120" s="111">
        <f>Igazgatás!N156+'ASP pályázat'!N120+Községgazd!Q130+Vagyongazd!N123+Közfoglalkoztatás!N120+Közút!N120+Környezetvédelem!R122+Egészségügy!Q152+Sport!N124+Közművelődés!P123+Támogatás!U125</f>
        <v>0</v>
      </c>
      <c r="O120" s="111">
        <f>Igazgatás!O156+'ASP pályázat'!O120+Községgazd!R130+Vagyongazd!O123+Közfoglalkoztatás!O120+Közút!O120+Környezetvédelem!S122+Egészségügy!R152+Sport!O124+Közművelődés!Q123+Támogatás!V125</f>
        <v>0</v>
      </c>
      <c r="P120" s="111">
        <f>Igazgatás!P156+'ASP pályázat'!P120+Községgazd!S130+Vagyongazd!P123+Közfoglalkoztatás!P120+Közút!P120+Környezetvédelem!T122+Egészségügy!S152+Sport!P124+Közművelődés!R123+Támogatás!W125</f>
        <v>0</v>
      </c>
      <c r="Q120" s="114">
        <f>Igazgatás!Q156+'ASP pályázat'!Q120+Községgazd!T130+Vagyongazd!Q123+Közfoglalkoztatás!Q120+Közút!Q120+Környezetvédelem!U122+Egészségügy!T152+Sport!Q124+Közművelődés!S123+Támogatás!X125</f>
        <v>0</v>
      </c>
      <c r="R120" s="543">
        <f>Igazgatás!R156+'ASP pályázat'!R120+Községgazd!U130+Vagyongazd!R123+Közfoglalkoztatás!R120+Közút!R120+Környezetvédelem!V122+Egészségügy!U152+Sport!R124+Közművelődés!T123+Támogatás!Y125</f>
        <v>0</v>
      </c>
      <c r="S120" s="449">
        <f>Igazgatás!S156+'ASP pályázat'!S120+Községgazd!V130+Vagyongazd!S123+Közfoglalkoztatás!S120+Közút!S120+Környezetvédelem!W122+Egészségügy!V152+Sport!S124+Közművelődés!U123+Támogatás!Z125</f>
        <v>0</v>
      </c>
      <c r="T120" s="111">
        <f>Igazgatás!T156+'ASP pályázat'!T120+Községgazd!W130+Vagyongazd!T123+Közfoglalkoztatás!T120+Közút!T120+Környezetvédelem!X122+Egészségügy!W152+Sport!T124+Közművelődés!V123+Támogatás!AA125</f>
        <v>0</v>
      </c>
      <c r="U120" s="114">
        <f>Igazgatás!U156+'ASP pályázat'!U120+Községgazd!X130+Vagyongazd!U123+Közfoglalkoztatás!U120+Közút!U120+Környezetvédelem!Y122+Egészségügy!X152+Sport!U124+Közművelődés!W123+Támogatás!AB125</f>
        <v>0</v>
      </c>
      <c r="V120" s="491">
        <f>Igazgatás!V156+'ASP pályázat'!V120+Községgazd!Y130+Vagyongazd!V123+Közfoglalkoztatás!V120+Közút!V120+Környezetvédelem!Z122+Egészségügy!Y152+Sport!V124+Közművelődés!X123+Támogatás!AC125</f>
        <v>0</v>
      </c>
      <c r="W120" s="113">
        <f>Igazgatás!W156+'ASP pályázat'!W120+Községgazd!Z130+Vagyongazd!W123+Közfoglalkoztatás!W120+Közút!W120+Környezetvédelem!AA122+Egészségügy!Z152+Sport!W124+Közművelődés!Y123+Támogatás!AD125</f>
        <v>0</v>
      </c>
      <c r="X120" s="115">
        <f>Igazgatás!X156+'ASP pályázat'!X120+Községgazd!AA130+Vagyongazd!X123+Közfoglalkoztatás!X120+Közút!X120+Környezetvédelem!AB122+Egészségügy!AA152+Sport!X124+Közművelődés!Z123+Támogatás!AE125</f>
        <v>0</v>
      </c>
      <c r="Y120" s="188"/>
    </row>
    <row r="121" spans="1:25" hidden="1">
      <c r="B121" s="55"/>
      <c r="C121" s="2"/>
      <c r="D121" s="764" t="s">
        <v>354</v>
      </c>
      <c r="E121" s="764"/>
      <c r="F121" s="406">
        <f>Igazgatás!F157+'ASP pályázat'!F121+Községgazd!F131+Vagyongazd!F124+Közfoglalkoztatás!F121+Közút!F121+Környezetvédelem!F123+Egészségügy!F153+Sport!F125+Közművelődés!F124+Támogatás!F126</f>
        <v>0</v>
      </c>
      <c r="G121" s="429">
        <f>Igazgatás!G157+'ASP pályázat'!G121+Községgazd!G131+Vagyongazd!G124+Közfoglalkoztatás!G121+Közút!G121+Környezetvédelem!G123+Egészségügy!G153+Sport!G125+Közművelődés!G124+Támogatás!G126</f>
        <v>0</v>
      </c>
      <c r="H121" s="429">
        <f>Igazgatás!H157+'ASP pályázat'!H121+Községgazd!H131+Vagyongazd!H124+Közfoglalkoztatás!H121+Közút!H121+Környezetvédelem!H123+Egészségügy!H153+Sport!H125+Közművelődés!H124+Támogatás!H126</f>
        <v>0</v>
      </c>
      <c r="I121" s="625">
        <f>Igazgatás!I157+'ASP pályázat'!I121+Községgazd!I131+Vagyongazd!I124+Közfoglalkoztatás!I121+Közút!I121+Környezetvédelem!J123+Egészségügy!I153+Sport!I125+Közművelődés!I124+Támogatás!I126</f>
        <v>0</v>
      </c>
      <c r="J121" s="149">
        <f>Igazgatás!J157+'ASP pályázat'!J121+Községgazd!J131+Vagyongazd!J124+Közfoglalkoztatás!J121+Közút!J121+Környezetvédelem!K123+Egészségügy!J153+Sport!J125+Közművelődés!J124+Támogatás!J126</f>
        <v>0</v>
      </c>
      <c r="K121" s="167">
        <f>Igazgatás!K157+'ASP pályázat'!K121+Községgazd!K131+Vagyongazd!K124+Közfoglalkoztatás!K121+Közút!K121+Környezetvédelem!L123+Egészségügy!K153+Sport!K125+Közművelődés!K124+Támogatás!K126</f>
        <v>0</v>
      </c>
      <c r="L121" s="75">
        <f>Igazgatás!L157+'ASP pályázat'!L121+Községgazd!O131+Vagyongazd!L124+Közfoglalkoztatás!L121+Közút!L121+Környezetvédelem!P123+Egészségügy!O153+Sport!L125+Közművelődés!N124+Támogatás!S126</f>
        <v>0</v>
      </c>
      <c r="M121" s="1">
        <f>Igazgatás!M157+'ASP pályázat'!M121+Községgazd!P131+Vagyongazd!M124+Közfoglalkoztatás!M121+Közút!M121+Környezetvédelem!Q123+Egészségügy!P153+Sport!M125+Közművelődés!O124+Támogatás!T126</f>
        <v>0</v>
      </c>
      <c r="N121" s="1">
        <f>Igazgatás!N157+'ASP pályázat'!N121+Községgazd!Q131+Vagyongazd!N124+Közfoglalkoztatás!N121+Közút!N121+Környezetvédelem!R123+Egészségügy!Q153+Sport!N125+Közművelődés!P124+Támogatás!U126</f>
        <v>0</v>
      </c>
      <c r="O121" s="1">
        <f>Igazgatás!O157+'ASP pályázat'!O121+Községgazd!R131+Vagyongazd!O124+Közfoglalkoztatás!O121+Közút!O121+Környezetvédelem!S123+Egészségügy!R153+Sport!O125+Közművelődés!Q124+Támogatás!V126</f>
        <v>0</v>
      </c>
      <c r="P121" s="1">
        <f>Igazgatás!P157+'ASP pályázat'!P121+Községgazd!S131+Vagyongazd!P124+Közfoglalkoztatás!P121+Közút!P121+Környezetvédelem!T123+Egészségügy!S153+Sport!P125+Közművelődés!R124+Támogatás!W126</f>
        <v>0</v>
      </c>
      <c r="Q121" s="81">
        <f>Igazgatás!Q157+'ASP pályázat'!Q121+Községgazd!T131+Vagyongazd!Q124+Közfoglalkoztatás!Q121+Közút!Q121+Környezetvédelem!U123+Egészségügy!T153+Sport!Q125+Közművelődés!S124+Támogatás!X126</f>
        <v>0</v>
      </c>
      <c r="R121" s="541">
        <f>Igazgatás!R157+'ASP pályázat'!R121+Községgazd!U131+Vagyongazd!R124+Közfoglalkoztatás!R121+Közút!R121+Környezetvédelem!V123+Egészségügy!U153+Sport!R125+Közművelődés!T124+Támogatás!Y126</f>
        <v>0</v>
      </c>
      <c r="S121" s="447">
        <f>Igazgatás!S157+'ASP pályázat'!S121+Községgazd!V131+Vagyongazd!S124+Közfoglalkoztatás!S121+Közút!S121+Környezetvédelem!W123+Egészségügy!V153+Sport!S125+Közművelődés!U124+Támogatás!Z126</f>
        <v>0</v>
      </c>
      <c r="T121" s="1">
        <f>Igazgatás!T157+'ASP pályázat'!T121+Községgazd!W131+Vagyongazd!T124+Közfoglalkoztatás!T121+Közút!T121+Környezetvédelem!X123+Egészségügy!W153+Sport!T125+Közművelődés!V124+Támogatás!AA126</f>
        <v>0</v>
      </c>
      <c r="U121" s="81">
        <f>Igazgatás!U157+'ASP pályázat'!U121+Községgazd!X131+Vagyongazd!U124+Közfoglalkoztatás!U121+Közút!U121+Környezetvédelem!Y123+Egészségügy!X153+Sport!U125+Közművelődés!W124+Támogatás!AB126</f>
        <v>0</v>
      </c>
      <c r="V121" s="490">
        <f>Igazgatás!V157+'ASP pályázat'!V121+Községgazd!Y131+Vagyongazd!V124+Közfoglalkoztatás!V121+Közút!V121+Környezetvédelem!Z123+Egészségügy!Y153+Sport!V125+Közművelődés!X124+Támogatás!AC126</f>
        <v>0</v>
      </c>
      <c r="W121" s="42">
        <f>Igazgatás!W157+'ASP pályázat'!W121+Községgazd!Z131+Vagyongazd!W124+Közfoglalkoztatás!W121+Közút!W121+Környezetvédelem!AA123+Egészségügy!Z153+Sport!W125+Közművelődés!Y124+Támogatás!AD126</f>
        <v>0</v>
      </c>
      <c r="X121" s="44">
        <f>Igazgatás!X157+'ASP pályázat'!X121+Községgazd!AA131+Vagyongazd!X124+Közfoglalkoztatás!X121+Közút!X121+Környezetvédelem!AB123+Egészségügy!AA153+Sport!X125+Közművelődés!Z124+Támogatás!AE126</f>
        <v>0</v>
      </c>
      <c r="Y121" s="188"/>
    </row>
    <row r="122" spans="1:25" hidden="1">
      <c r="B122" s="55"/>
      <c r="C122" s="2"/>
      <c r="D122" s="764" t="s">
        <v>357</v>
      </c>
      <c r="E122" s="764"/>
      <c r="F122" s="406">
        <f>Igazgatás!F158+'ASP pályázat'!F122+Községgazd!F132+Vagyongazd!F125+Közfoglalkoztatás!F122+Közút!F122+Környezetvédelem!F124+Egészségügy!F154+Sport!F126+Közművelődés!F125+Támogatás!F127</f>
        <v>0</v>
      </c>
      <c r="G122" s="429">
        <f>Igazgatás!G158+'ASP pályázat'!G122+Községgazd!G132+Vagyongazd!G125+Közfoglalkoztatás!G122+Közút!G122+Környezetvédelem!G124+Egészségügy!G154+Sport!G126+Közművelődés!G125+Támogatás!G127</f>
        <v>0</v>
      </c>
      <c r="H122" s="429">
        <f>Igazgatás!H158+'ASP pályázat'!H122+Községgazd!H132+Vagyongazd!H125+Közfoglalkoztatás!H122+Közút!H122+Környezetvédelem!H124+Egészségügy!H154+Sport!H126+Közművelődés!H125+Támogatás!H127</f>
        <v>0</v>
      </c>
      <c r="I122" s="625">
        <f>Igazgatás!I158+'ASP pályázat'!I122+Községgazd!I132+Vagyongazd!I125+Közfoglalkoztatás!I122+Közút!I122+Környezetvédelem!J124+Egészségügy!I154+Sport!I126+Közművelődés!I125+Támogatás!I127</f>
        <v>0</v>
      </c>
      <c r="J122" s="149">
        <f>Igazgatás!J158+'ASP pályázat'!J122+Községgazd!J132+Vagyongazd!J125+Közfoglalkoztatás!J122+Közút!J122+Környezetvédelem!K124+Egészségügy!J154+Sport!J126+Közművelődés!J125+Támogatás!J127</f>
        <v>0</v>
      </c>
      <c r="K122" s="167">
        <f>Igazgatás!K158+'ASP pályázat'!K122+Községgazd!K132+Vagyongazd!K125+Közfoglalkoztatás!K122+Közút!K122+Környezetvédelem!L124+Egészségügy!K154+Sport!K126+Közművelődés!K125+Támogatás!K127</f>
        <v>0</v>
      </c>
      <c r="L122" s="75">
        <f>Igazgatás!L158+'ASP pályázat'!L122+Községgazd!O132+Vagyongazd!L125+Közfoglalkoztatás!L122+Közút!L122+Környezetvédelem!P124+Egészségügy!O154+Sport!L126+Közművelődés!N125+Támogatás!S127</f>
        <v>0</v>
      </c>
      <c r="M122" s="1">
        <f>Igazgatás!M158+'ASP pályázat'!M122+Községgazd!P132+Vagyongazd!M125+Közfoglalkoztatás!M122+Közút!M122+Környezetvédelem!Q124+Egészségügy!P154+Sport!M126+Közművelődés!O125+Támogatás!T127</f>
        <v>0</v>
      </c>
      <c r="N122" s="1">
        <f>Igazgatás!N158+'ASP pályázat'!N122+Községgazd!Q132+Vagyongazd!N125+Közfoglalkoztatás!N122+Közút!N122+Környezetvédelem!R124+Egészségügy!Q154+Sport!N126+Közművelődés!P125+Támogatás!U127</f>
        <v>0</v>
      </c>
      <c r="O122" s="1">
        <f>Igazgatás!O158+'ASP pályázat'!O122+Községgazd!R132+Vagyongazd!O125+Közfoglalkoztatás!O122+Közút!O122+Környezetvédelem!S124+Egészségügy!R154+Sport!O126+Közművelődés!Q125+Támogatás!V127</f>
        <v>0</v>
      </c>
      <c r="P122" s="1">
        <f>Igazgatás!P158+'ASP pályázat'!P122+Községgazd!S132+Vagyongazd!P125+Közfoglalkoztatás!P122+Közút!P122+Környezetvédelem!T124+Egészségügy!S154+Sport!P126+Közművelődés!R125+Támogatás!W127</f>
        <v>0</v>
      </c>
      <c r="Q122" s="81">
        <f>Igazgatás!Q158+'ASP pályázat'!Q122+Községgazd!T132+Vagyongazd!Q125+Közfoglalkoztatás!Q122+Közút!Q122+Környezetvédelem!U124+Egészségügy!T154+Sport!Q126+Közművelődés!S125+Támogatás!X127</f>
        <v>0</v>
      </c>
      <c r="R122" s="541">
        <f>Igazgatás!R158+'ASP pályázat'!R122+Községgazd!U132+Vagyongazd!R125+Közfoglalkoztatás!R122+Közút!R122+Környezetvédelem!V124+Egészségügy!U154+Sport!R126+Közművelődés!T125+Támogatás!Y127</f>
        <v>0</v>
      </c>
      <c r="S122" s="447">
        <f>Igazgatás!S158+'ASP pályázat'!S122+Községgazd!V132+Vagyongazd!S125+Közfoglalkoztatás!S122+Közút!S122+Környezetvédelem!W124+Egészségügy!V154+Sport!S126+Közművelődés!U125+Támogatás!Z127</f>
        <v>0</v>
      </c>
      <c r="T122" s="1">
        <f>Igazgatás!T158+'ASP pályázat'!T122+Községgazd!W132+Vagyongazd!T125+Közfoglalkoztatás!T122+Közút!T122+Környezetvédelem!X124+Egészségügy!W154+Sport!T126+Közművelődés!V125+Támogatás!AA127</f>
        <v>0</v>
      </c>
      <c r="U122" s="81">
        <f>Igazgatás!U158+'ASP pályázat'!U122+Községgazd!X132+Vagyongazd!U125+Közfoglalkoztatás!U122+Közút!U122+Környezetvédelem!Y124+Egészségügy!X154+Sport!U126+Közművelődés!W125+Támogatás!AB127</f>
        <v>0</v>
      </c>
      <c r="V122" s="490">
        <f>Igazgatás!V158+'ASP pályázat'!V122+Községgazd!Y132+Vagyongazd!V125+Közfoglalkoztatás!V122+Közút!V122+Környezetvédelem!Z124+Egészségügy!Y154+Sport!V126+Közművelődés!X125+Támogatás!AC127</f>
        <v>0</v>
      </c>
      <c r="W122" s="42">
        <f>Igazgatás!W158+'ASP pályázat'!W122+Községgazd!Z132+Vagyongazd!W125+Közfoglalkoztatás!W122+Közút!W122+Környezetvédelem!AA124+Egészségügy!Z154+Sport!W126+Közművelődés!Y125+Támogatás!AD127</f>
        <v>0</v>
      </c>
      <c r="X122" s="44">
        <f>Igazgatás!X158+'ASP pályázat'!X122+Községgazd!AA132+Vagyongazd!X125+Közfoglalkoztatás!X122+Közút!X122+Környezetvédelem!AB124+Egészségügy!AA154+Sport!X126+Közművelődés!Z125+Támogatás!AE127</f>
        <v>0</v>
      </c>
      <c r="Y122" s="188"/>
    </row>
    <row r="123" spans="1:25" hidden="1">
      <c r="B123" s="55"/>
      <c r="C123" s="2"/>
      <c r="D123" s="764" t="s">
        <v>358</v>
      </c>
      <c r="E123" s="764"/>
      <c r="F123" s="406">
        <f>Igazgatás!F159+'ASP pályázat'!F123+Községgazd!F133+Vagyongazd!F126+Közfoglalkoztatás!F123+Közút!F123+Környezetvédelem!F125+Egészségügy!F155+Sport!F127+Közművelődés!F126+Támogatás!F128</f>
        <v>0</v>
      </c>
      <c r="G123" s="429">
        <f>Igazgatás!G159+'ASP pályázat'!G123+Községgazd!G133+Vagyongazd!G126+Közfoglalkoztatás!G123+Közút!G123+Környezetvédelem!G125+Egészségügy!G155+Sport!G127+Közművelődés!G126+Támogatás!G128</f>
        <v>0</v>
      </c>
      <c r="H123" s="429">
        <f>Igazgatás!H159+'ASP pályázat'!H123+Községgazd!H133+Vagyongazd!H126+Közfoglalkoztatás!H123+Közút!H123+Környezetvédelem!H125+Egészségügy!H155+Sport!H127+Közművelődés!H126+Támogatás!H128</f>
        <v>0</v>
      </c>
      <c r="I123" s="625">
        <f>Igazgatás!I159+'ASP pályázat'!I123+Községgazd!I133+Vagyongazd!I126+Közfoglalkoztatás!I123+Közút!I123+Környezetvédelem!J125+Egészségügy!I155+Sport!I127+Közművelődés!I126+Támogatás!I128</f>
        <v>0</v>
      </c>
      <c r="J123" s="149">
        <f>Igazgatás!J159+'ASP pályázat'!J123+Községgazd!J133+Vagyongazd!J126+Közfoglalkoztatás!J123+Közút!J123+Környezetvédelem!K125+Egészségügy!J155+Sport!J127+Közművelődés!J126+Támogatás!J128</f>
        <v>0</v>
      </c>
      <c r="K123" s="167">
        <f>Igazgatás!K159+'ASP pályázat'!K123+Községgazd!K133+Vagyongazd!K126+Közfoglalkoztatás!K123+Közút!K123+Környezetvédelem!L125+Egészségügy!K155+Sport!K127+Közművelődés!K126+Támogatás!K128</f>
        <v>0</v>
      </c>
      <c r="L123" s="75">
        <f>Igazgatás!L159+'ASP pályázat'!L123+Községgazd!O133+Vagyongazd!L126+Közfoglalkoztatás!L123+Közút!L123+Környezetvédelem!P125+Egészségügy!O155+Sport!L127+Közművelődés!N126+Támogatás!S128</f>
        <v>0</v>
      </c>
      <c r="M123" s="1">
        <f>Igazgatás!M159+'ASP pályázat'!M123+Községgazd!P133+Vagyongazd!M126+Közfoglalkoztatás!M123+Közút!M123+Környezetvédelem!Q125+Egészségügy!P155+Sport!M127+Közművelődés!O126+Támogatás!T128</f>
        <v>0</v>
      </c>
      <c r="N123" s="1">
        <f>Igazgatás!N159+'ASP pályázat'!N123+Községgazd!Q133+Vagyongazd!N126+Közfoglalkoztatás!N123+Közút!N123+Környezetvédelem!R125+Egészségügy!Q155+Sport!N127+Közművelődés!P126+Támogatás!U128</f>
        <v>0</v>
      </c>
      <c r="O123" s="1">
        <f>Igazgatás!O159+'ASP pályázat'!O123+Községgazd!R133+Vagyongazd!O126+Közfoglalkoztatás!O123+Közút!O123+Környezetvédelem!S125+Egészségügy!R155+Sport!O127+Közművelődés!Q126+Támogatás!V128</f>
        <v>0</v>
      </c>
      <c r="P123" s="1">
        <f>Igazgatás!P159+'ASP pályázat'!P123+Községgazd!S133+Vagyongazd!P126+Közfoglalkoztatás!P123+Közút!P123+Környezetvédelem!T125+Egészségügy!S155+Sport!P127+Közművelődés!R126+Támogatás!W128</f>
        <v>0</v>
      </c>
      <c r="Q123" s="81">
        <f>Igazgatás!Q159+'ASP pályázat'!Q123+Községgazd!T133+Vagyongazd!Q126+Közfoglalkoztatás!Q123+Közút!Q123+Környezetvédelem!U125+Egészségügy!T155+Sport!Q127+Közművelődés!S126+Támogatás!X128</f>
        <v>0</v>
      </c>
      <c r="R123" s="541">
        <f>Igazgatás!R159+'ASP pályázat'!R123+Községgazd!U133+Vagyongazd!R126+Közfoglalkoztatás!R123+Közút!R123+Környezetvédelem!V125+Egészségügy!U155+Sport!R127+Közművelődés!T126+Támogatás!Y128</f>
        <v>0</v>
      </c>
      <c r="S123" s="447">
        <f>Igazgatás!S159+'ASP pályázat'!S123+Községgazd!V133+Vagyongazd!S126+Közfoglalkoztatás!S123+Közút!S123+Környezetvédelem!W125+Egészségügy!V155+Sport!S127+Közművelődés!U126+Támogatás!Z128</f>
        <v>0</v>
      </c>
      <c r="T123" s="1">
        <f>Igazgatás!T159+'ASP pályázat'!T123+Községgazd!W133+Vagyongazd!T126+Közfoglalkoztatás!T123+Közút!T123+Környezetvédelem!X125+Egészségügy!W155+Sport!T127+Közművelődés!V126+Támogatás!AA128</f>
        <v>0</v>
      </c>
      <c r="U123" s="81">
        <f>Igazgatás!U159+'ASP pályázat'!U123+Községgazd!X133+Vagyongazd!U126+Közfoglalkoztatás!U123+Közút!U123+Környezetvédelem!Y125+Egészségügy!X155+Sport!U127+Közművelődés!W126+Támogatás!AB128</f>
        <v>0</v>
      </c>
      <c r="V123" s="490">
        <f>Igazgatás!V159+'ASP pályázat'!V123+Községgazd!Y133+Vagyongazd!V126+Közfoglalkoztatás!V123+Közút!V123+Környezetvédelem!Z125+Egészségügy!Y155+Sport!V127+Közművelődés!X126+Támogatás!AC128</f>
        <v>0</v>
      </c>
      <c r="W123" s="42">
        <f>Igazgatás!W159+'ASP pályázat'!W123+Községgazd!Z133+Vagyongazd!W126+Közfoglalkoztatás!W123+Közút!W123+Környezetvédelem!AA125+Egészségügy!Z155+Sport!W127+Közművelődés!Y126+Támogatás!AD128</f>
        <v>0</v>
      </c>
      <c r="X123" s="44">
        <f>Igazgatás!X159+'ASP pályázat'!X123+Községgazd!AA133+Vagyongazd!X126+Közfoglalkoztatás!X123+Közút!X123+Környezetvédelem!AB125+Egészségügy!AA155+Sport!X127+Közművelődés!Z126+Támogatás!AE128</f>
        <v>0</v>
      </c>
      <c r="Y123" s="188"/>
    </row>
    <row r="124" spans="1:25" hidden="1">
      <c r="B124" s="55"/>
      <c r="C124" s="2"/>
      <c r="D124" s="764" t="s">
        <v>355</v>
      </c>
      <c r="E124" s="764"/>
      <c r="F124" s="406">
        <f>Igazgatás!F160+'ASP pályázat'!F124+Községgazd!F134+Vagyongazd!F127+Közfoglalkoztatás!F124+Közút!F124+Környezetvédelem!F126+Egészségügy!F156+Sport!F128+Közművelődés!F127+Támogatás!F129</f>
        <v>0</v>
      </c>
      <c r="G124" s="429">
        <f>Igazgatás!G160+'ASP pályázat'!G124+Községgazd!G134+Vagyongazd!G127+Közfoglalkoztatás!G124+Közút!G124+Környezetvédelem!G126+Egészségügy!G156+Sport!G128+Közművelődés!G127+Támogatás!G129</f>
        <v>0</v>
      </c>
      <c r="H124" s="429">
        <f>Igazgatás!H160+'ASP pályázat'!H124+Községgazd!H134+Vagyongazd!H127+Közfoglalkoztatás!H124+Közút!H124+Környezetvédelem!H126+Egészségügy!H156+Sport!H128+Közművelődés!H127+Támogatás!H129</f>
        <v>0</v>
      </c>
      <c r="I124" s="625">
        <f>Igazgatás!I160+'ASP pályázat'!I124+Községgazd!I134+Vagyongazd!I127+Közfoglalkoztatás!I124+Közút!I124+Környezetvédelem!J126+Egészségügy!I156+Sport!I128+Közművelődés!I127+Támogatás!I129</f>
        <v>0</v>
      </c>
      <c r="J124" s="149">
        <f>Igazgatás!J160+'ASP pályázat'!J124+Községgazd!J134+Vagyongazd!J127+Közfoglalkoztatás!J124+Közút!J124+Környezetvédelem!K126+Egészségügy!J156+Sport!J128+Közművelődés!J127+Támogatás!J129</f>
        <v>0</v>
      </c>
      <c r="K124" s="167">
        <f>Igazgatás!K160+'ASP pályázat'!K124+Községgazd!K134+Vagyongazd!K127+Közfoglalkoztatás!K124+Közút!K124+Környezetvédelem!L126+Egészségügy!K156+Sport!K128+Közművelődés!K127+Támogatás!K129</f>
        <v>0</v>
      </c>
      <c r="L124" s="75">
        <f>Igazgatás!L160+'ASP pályázat'!L124+Községgazd!O134+Vagyongazd!L127+Közfoglalkoztatás!L124+Közút!L124+Környezetvédelem!P126+Egészségügy!O156+Sport!L128+Közművelődés!N127+Támogatás!S129</f>
        <v>0</v>
      </c>
      <c r="M124" s="1">
        <f>Igazgatás!M160+'ASP pályázat'!M124+Községgazd!P134+Vagyongazd!M127+Közfoglalkoztatás!M124+Közút!M124+Környezetvédelem!Q126+Egészségügy!P156+Sport!M128+Közművelődés!O127+Támogatás!T129</f>
        <v>0</v>
      </c>
      <c r="N124" s="1">
        <f>Igazgatás!N160+'ASP pályázat'!N124+Községgazd!Q134+Vagyongazd!N127+Közfoglalkoztatás!N124+Közút!N124+Környezetvédelem!R126+Egészségügy!Q156+Sport!N128+Közművelődés!P127+Támogatás!U129</f>
        <v>0</v>
      </c>
      <c r="O124" s="1">
        <f>Igazgatás!O160+'ASP pályázat'!O124+Községgazd!R134+Vagyongazd!O127+Közfoglalkoztatás!O124+Közút!O124+Környezetvédelem!S126+Egészségügy!R156+Sport!O128+Közművelődés!Q127+Támogatás!V129</f>
        <v>0</v>
      </c>
      <c r="P124" s="1">
        <f>Igazgatás!P160+'ASP pályázat'!P124+Községgazd!S134+Vagyongazd!P127+Közfoglalkoztatás!P124+Közút!P124+Környezetvédelem!T126+Egészségügy!S156+Sport!P128+Közművelődés!R127+Támogatás!W129</f>
        <v>0</v>
      </c>
      <c r="Q124" s="81">
        <f>Igazgatás!Q160+'ASP pályázat'!Q124+Községgazd!T134+Vagyongazd!Q127+Közfoglalkoztatás!Q124+Közút!Q124+Környezetvédelem!U126+Egészségügy!T156+Sport!Q128+Közművelődés!S127+Támogatás!X129</f>
        <v>0</v>
      </c>
      <c r="R124" s="541">
        <f>Igazgatás!R160+'ASP pályázat'!R124+Községgazd!U134+Vagyongazd!R127+Közfoglalkoztatás!R124+Közút!R124+Környezetvédelem!V126+Egészségügy!U156+Sport!R128+Közművelődés!T127+Támogatás!Y129</f>
        <v>0</v>
      </c>
      <c r="S124" s="447">
        <f>Igazgatás!S160+'ASP pályázat'!S124+Községgazd!V134+Vagyongazd!S127+Közfoglalkoztatás!S124+Közút!S124+Környezetvédelem!W126+Egészségügy!V156+Sport!S128+Közművelődés!U127+Támogatás!Z129</f>
        <v>0</v>
      </c>
      <c r="T124" s="1">
        <f>Igazgatás!T160+'ASP pályázat'!T124+Községgazd!W134+Vagyongazd!T127+Közfoglalkoztatás!T124+Közút!T124+Környezetvédelem!X126+Egészségügy!W156+Sport!T128+Közművelődés!V127+Támogatás!AA129</f>
        <v>0</v>
      </c>
      <c r="U124" s="81">
        <f>Igazgatás!U160+'ASP pályázat'!U124+Községgazd!X134+Vagyongazd!U127+Közfoglalkoztatás!U124+Közút!U124+Környezetvédelem!Y126+Egészségügy!X156+Sport!U128+Közművelődés!W127+Támogatás!AB129</f>
        <v>0</v>
      </c>
      <c r="V124" s="490">
        <f>Igazgatás!V160+'ASP pályázat'!V124+Községgazd!Y134+Vagyongazd!V127+Közfoglalkoztatás!V124+Közút!V124+Környezetvédelem!Z126+Egészségügy!Y156+Sport!V128+Közművelődés!X127+Támogatás!AC129</f>
        <v>0</v>
      </c>
      <c r="W124" s="42">
        <f>Igazgatás!W160+'ASP pályázat'!W124+Községgazd!Z134+Vagyongazd!W127+Közfoglalkoztatás!W124+Közút!W124+Környezetvédelem!AA126+Egészségügy!Z156+Sport!W128+Közművelődés!Y127+Támogatás!AD129</f>
        <v>0</v>
      </c>
      <c r="X124" s="44">
        <f>Igazgatás!X160+'ASP pályázat'!X124+Községgazd!AA134+Vagyongazd!X127+Közfoglalkoztatás!X124+Közút!X124+Környezetvédelem!AB126+Egészségügy!AA156+Sport!X128+Közművelődés!Z127+Támogatás!AE129</f>
        <v>0</v>
      </c>
      <c r="Y124" s="188"/>
    </row>
    <row r="125" spans="1:25" hidden="1">
      <c r="B125" s="55"/>
      <c r="C125" s="2"/>
      <c r="D125" s="764" t="s">
        <v>811</v>
      </c>
      <c r="E125" s="764"/>
      <c r="F125" s="406">
        <f>Igazgatás!F161+'ASP pályázat'!F125+Községgazd!F135+Vagyongazd!F128+Közfoglalkoztatás!F125+Közút!F125+Környezetvédelem!F127+Egészségügy!F157+Sport!F129+Közművelődés!F128+Támogatás!F130</f>
        <v>0</v>
      </c>
      <c r="G125" s="429">
        <f>Igazgatás!G161+'ASP pályázat'!G125+Községgazd!G135+Vagyongazd!G128+Közfoglalkoztatás!G125+Közút!G125+Környezetvédelem!G127+Egészségügy!G157+Sport!G129+Közművelődés!G128+Támogatás!G130</f>
        <v>0</v>
      </c>
      <c r="H125" s="429">
        <f>Igazgatás!H161+'ASP pályázat'!H125+Községgazd!H135+Vagyongazd!H128+Közfoglalkoztatás!H125+Közút!H125+Környezetvédelem!H127+Egészségügy!H157+Sport!H129+Közművelődés!H128+Támogatás!H130</f>
        <v>0</v>
      </c>
      <c r="I125" s="625">
        <f>Igazgatás!I161+'ASP pályázat'!I125+Községgazd!I135+Vagyongazd!I128+Közfoglalkoztatás!I125+Közút!I125+Környezetvédelem!J127+Egészségügy!I157+Sport!I129+Közművelődés!I128+Támogatás!I130</f>
        <v>0</v>
      </c>
      <c r="J125" s="149">
        <f>Igazgatás!J161+'ASP pályázat'!J125+Községgazd!J135+Vagyongazd!J128+Közfoglalkoztatás!J125+Közút!J125+Környezetvédelem!K127+Egészségügy!J157+Sport!J129+Közművelődés!J128+Támogatás!J130</f>
        <v>0</v>
      </c>
      <c r="K125" s="167">
        <f>Igazgatás!K161+'ASP pályázat'!K125+Községgazd!K135+Vagyongazd!K128+Közfoglalkoztatás!K125+Közút!K125+Környezetvédelem!L127+Egészségügy!K157+Sport!K129+Közművelődés!K128+Támogatás!K130</f>
        <v>0</v>
      </c>
      <c r="L125" s="75">
        <f>Igazgatás!L161+'ASP pályázat'!L125+Községgazd!O135+Vagyongazd!L128+Közfoglalkoztatás!L125+Közút!L125+Környezetvédelem!P127+Egészségügy!O157+Sport!L129+Közművelődés!N128+Támogatás!S130</f>
        <v>0</v>
      </c>
      <c r="M125" s="1">
        <f>Igazgatás!M161+'ASP pályázat'!M125+Községgazd!P135+Vagyongazd!M128+Közfoglalkoztatás!M125+Közút!M125+Környezetvédelem!Q127+Egészségügy!P157+Sport!M129+Közművelődés!O128+Támogatás!T130</f>
        <v>0</v>
      </c>
      <c r="N125" s="1">
        <f>Igazgatás!N161+'ASP pályázat'!N125+Községgazd!Q135+Vagyongazd!N128+Közfoglalkoztatás!N125+Közút!N125+Környezetvédelem!R127+Egészségügy!Q157+Sport!N129+Közművelődés!P128+Támogatás!U130</f>
        <v>0</v>
      </c>
      <c r="O125" s="1">
        <f>Igazgatás!O161+'ASP pályázat'!O125+Községgazd!R135+Vagyongazd!O128+Közfoglalkoztatás!O125+Közút!O125+Környezetvédelem!S127+Egészségügy!R157+Sport!O129+Közművelődés!Q128+Támogatás!V130</f>
        <v>0</v>
      </c>
      <c r="P125" s="1">
        <f>Igazgatás!P161+'ASP pályázat'!P125+Községgazd!S135+Vagyongazd!P128+Közfoglalkoztatás!P125+Közút!P125+Környezetvédelem!T127+Egészségügy!S157+Sport!P129+Közművelődés!R128+Támogatás!W130</f>
        <v>0</v>
      </c>
      <c r="Q125" s="81">
        <f>Igazgatás!Q161+'ASP pályázat'!Q125+Községgazd!T135+Vagyongazd!Q128+Közfoglalkoztatás!Q125+Közút!Q125+Környezetvédelem!U127+Egészségügy!T157+Sport!Q129+Közművelődés!S128+Támogatás!X130</f>
        <v>0</v>
      </c>
      <c r="R125" s="541">
        <f>Igazgatás!R161+'ASP pályázat'!R125+Községgazd!U135+Vagyongazd!R128+Közfoglalkoztatás!R125+Közút!R125+Környezetvédelem!V127+Egészségügy!U157+Sport!R129+Közművelődés!T128+Támogatás!Y130</f>
        <v>0</v>
      </c>
      <c r="S125" s="447">
        <f>Igazgatás!S161+'ASP pályázat'!S125+Községgazd!V135+Vagyongazd!S128+Közfoglalkoztatás!S125+Közút!S125+Környezetvédelem!W127+Egészségügy!V157+Sport!S129+Közművelődés!U128+Támogatás!Z130</f>
        <v>0</v>
      </c>
      <c r="T125" s="1">
        <f>Igazgatás!T161+'ASP pályázat'!T125+Községgazd!W135+Vagyongazd!T128+Közfoglalkoztatás!T125+Közút!T125+Környezetvédelem!X127+Egészségügy!W157+Sport!T129+Közművelődés!V128+Támogatás!AA130</f>
        <v>0</v>
      </c>
      <c r="U125" s="81">
        <f>Igazgatás!U161+'ASP pályázat'!U125+Községgazd!X135+Vagyongazd!U128+Közfoglalkoztatás!U125+Közút!U125+Környezetvédelem!Y127+Egészségügy!X157+Sport!U129+Közművelődés!W128+Támogatás!AB130</f>
        <v>0</v>
      </c>
      <c r="V125" s="490">
        <f>Igazgatás!V161+'ASP pályázat'!V125+Községgazd!Y135+Vagyongazd!V128+Közfoglalkoztatás!V125+Közút!V125+Környezetvédelem!Z127+Egészségügy!Y157+Sport!V129+Közművelődés!X128+Támogatás!AC130</f>
        <v>0</v>
      </c>
      <c r="W125" s="42">
        <f>Igazgatás!W161+'ASP pályázat'!W125+Községgazd!Z135+Vagyongazd!W128+Közfoglalkoztatás!W125+Közút!W125+Környezetvédelem!AA127+Egészségügy!Z157+Sport!W129+Közművelődés!Y128+Támogatás!AD130</f>
        <v>0</v>
      </c>
      <c r="X125" s="44">
        <f>Igazgatás!X161+'ASP pályázat'!X125+Községgazd!AA135+Vagyongazd!X128+Közfoglalkoztatás!X125+Közút!X125+Környezetvédelem!AB127+Egészségügy!AA157+Sport!X129+Közművelődés!Z128+Támogatás!AE130</f>
        <v>0</v>
      </c>
      <c r="Y125" s="188"/>
    </row>
    <row r="126" spans="1:25" ht="25.5" hidden="1" customHeight="1">
      <c r="B126" s="55"/>
      <c r="C126" s="2"/>
      <c r="D126" s="735" t="s">
        <v>532</v>
      </c>
      <c r="E126" s="735"/>
      <c r="F126" s="409">
        <f>Igazgatás!F162+'ASP pályázat'!F126+Községgazd!F136+Vagyongazd!F129+Közfoglalkoztatás!F126+Közút!F126+Környezetvédelem!F128+Egészségügy!F158+Sport!F130+Közművelődés!F129+Támogatás!F131</f>
        <v>0</v>
      </c>
      <c r="G126" s="432">
        <f>Igazgatás!G162+'ASP pályázat'!G126+Községgazd!G136+Vagyongazd!G129+Közfoglalkoztatás!G126+Közút!G126+Környezetvédelem!G128+Egészségügy!G158+Sport!G130+Közművelődés!G129+Támogatás!G131</f>
        <v>0</v>
      </c>
      <c r="H126" s="432">
        <f>Igazgatás!H162+'ASP pályázat'!H126+Községgazd!H136+Vagyongazd!H129+Közfoglalkoztatás!H126+Közút!H126+Környezetvédelem!H128+Egészségügy!H158+Sport!H130+Közművelődés!H129+Támogatás!H131</f>
        <v>0</v>
      </c>
      <c r="I126" s="628">
        <f>Igazgatás!I162+'ASP pályázat'!I126+Községgazd!I136+Vagyongazd!I129+Közfoglalkoztatás!I126+Közút!I126+Környezetvédelem!J128+Egészségügy!I158+Sport!I130+Közművelődés!I129+Támogatás!I131</f>
        <v>0</v>
      </c>
      <c r="J126" s="159">
        <f>Igazgatás!J162+'ASP pályázat'!J126+Községgazd!J136+Vagyongazd!J129+Közfoglalkoztatás!J126+Közút!J126+Környezetvédelem!K128+Egészségügy!J158+Sport!J130+Közművelődés!J129+Támogatás!J131</f>
        <v>0</v>
      </c>
      <c r="K126" s="167">
        <f>Igazgatás!K162+'ASP pályázat'!K126+Községgazd!K136+Vagyongazd!K129+Közfoglalkoztatás!K126+Közút!K126+Környezetvédelem!L128+Egészségügy!K158+Sport!K130+Közművelődés!K129+Támogatás!K131</f>
        <v>0</v>
      </c>
      <c r="L126" s="75">
        <f>Igazgatás!L162+'ASP pályázat'!L126+Községgazd!O136+Vagyongazd!L129+Közfoglalkoztatás!L126+Közút!L126+Környezetvédelem!P128+Egészségügy!O158+Sport!L130+Közművelődés!N129+Támogatás!S131</f>
        <v>0</v>
      </c>
      <c r="M126" s="1">
        <f>Igazgatás!M162+'ASP pályázat'!M126+Községgazd!P136+Vagyongazd!M129+Közfoglalkoztatás!M126+Közút!M126+Környezetvédelem!Q128+Egészségügy!P158+Sport!M130+Közművelődés!O129+Támogatás!T131</f>
        <v>0</v>
      </c>
      <c r="N126" s="1">
        <f>Igazgatás!N162+'ASP pályázat'!N126+Községgazd!Q136+Vagyongazd!N129+Közfoglalkoztatás!N126+Közút!N126+Környezetvédelem!R128+Egészségügy!Q158+Sport!N130+Közművelődés!P129+Támogatás!U131</f>
        <v>0</v>
      </c>
      <c r="O126" s="1">
        <f>Igazgatás!O162+'ASP pályázat'!O126+Községgazd!R136+Vagyongazd!O129+Közfoglalkoztatás!O126+Közút!O126+Környezetvédelem!S128+Egészségügy!R158+Sport!O130+Közművelődés!Q129+Támogatás!V131</f>
        <v>0</v>
      </c>
      <c r="P126" s="1">
        <f>Igazgatás!P162+'ASP pályázat'!P126+Községgazd!S136+Vagyongazd!P129+Közfoglalkoztatás!P126+Közút!P126+Környezetvédelem!T128+Egészségügy!S158+Sport!P130+Közművelődés!R129+Támogatás!W131</f>
        <v>0</v>
      </c>
      <c r="Q126" s="81">
        <f>Igazgatás!Q162+'ASP pályázat'!Q126+Községgazd!T136+Vagyongazd!Q129+Közfoglalkoztatás!Q126+Közút!Q126+Környezetvédelem!U128+Egészségügy!T158+Sport!Q130+Közművelődés!S129+Támogatás!X131</f>
        <v>0</v>
      </c>
      <c r="R126" s="541">
        <f>Igazgatás!R162+'ASP pályázat'!R126+Községgazd!U136+Vagyongazd!R129+Közfoglalkoztatás!R126+Közút!R126+Környezetvédelem!V128+Egészségügy!U158+Sport!R130+Közművelődés!T129+Támogatás!Y131</f>
        <v>0</v>
      </c>
      <c r="S126" s="447">
        <f>Igazgatás!S162+'ASP pályázat'!S126+Községgazd!V136+Vagyongazd!S129+Közfoglalkoztatás!S126+Közút!S126+Környezetvédelem!W128+Egészségügy!V158+Sport!S130+Közművelődés!U129+Támogatás!Z131</f>
        <v>0</v>
      </c>
      <c r="T126" s="1">
        <f>Igazgatás!T162+'ASP pályázat'!T126+Községgazd!W136+Vagyongazd!T129+Közfoglalkoztatás!T126+Közút!T126+Környezetvédelem!X128+Egészségügy!W158+Sport!T130+Közművelődés!V129+Támogatás!AA131</f>
        <v>0</v>
      </c>
      <c r="U126" s="81">
        <f>Igazgatás!U162+'ASP pályázat'!U126+Községgazd!X136+Vagyongazd!U129+Közfoglalkoztatás!U126+Közút!U126+Környezetvédelem!Y128+Egészségügy!X158+Sport!U130+Közművelődés!W129+Támogatás!AB131</f>
        <v>0</v>
      </c>
      <c r="V126" s="490">
        <f>Igazgatás!V162+'ASP pályázat'!V126+Községgazd!Y136+Vagyongazd!V129+Közfoglalkoztatás!V126+Közút!V126+Környezetvédelem!Z128+Egészségügy!Y158+Sport!V130+Közművelődés!X129+Támogatás!AC131</f>
        <v>0</v>
      </c>
      <c r="W126" s="42">
        <f>Igazgatás!W162+'ASP pályázat'!W126+Községgazd!Z136+Vagyongazd!W129+Közfoglalkoztatás!W126+Közút!W126+Környezetvédelem!AA128+Egészségügy!Z158+Sport!W130+Közművelődés!Y129+Támogatás!AD131</f>
        <v>0</v>
      </c>
      <c r="X126" s="44">
        <f>Igazgatás!X162+'ASP pályázat'!X126+Községgazd!AA136+Vagyongazd!X129+Közfoglalkoztatás!X126+Közút!X126+Környezetvédelem!AB128+Egészségügy!AA158+Sport!X130+Közművelődés!Z129+Támogatás!AE131</f>
        <v>0</v>
      </c>
      <c r="Y126" s="188"/>
    </row>
    <row r="127" spans="1:25" ht="25.5" hidden="1" customHeight="1">
      <c r="B127" s="55"/>
      <c r="C127" s="2"/>
      <c r="D127" s="735" t="s">
        <v>533</v>
      </c>
      <c r="E127" s="735"/>
      <c r="F127" s="409">
        <f>Igazgatás!F163+'ASP pályázat'!F127+Községgazd!F137+Vagyongazd!F130+Közfoglalkoztatás!F127+Közút!F127+Környezetvédelem!F129+Egészségügy!F159+Sport!F131+Közművelődés!F130+Támogatás!F132</f>
        <v>0</v>
      </c>
      <c r="G127" s="432">
        <f>Igazgatás!G163+'ASP pályázat'!G127+Községgazd!G137+Vagyongazd!G130+Közfoglalkoztatás!G127+Közút!G127+Környezetvédelem!G129+Egészségügy!G159+Sport!G131+Közművelődés!G130+Támogatás!G132</f>
        <v>0</v>
      </c>
      <c r="H127" s="432">
        <f>Igazgatás!H163+'ASP pályázat'!H127+Községgazd!H137+Vagyongazd!H130+Közfoglalkoztatás!H127+Közút!H127+Környezetvédelem!H129+Egészségügy!H159+Sport!H131+Közművelődés!H130+Támogatás!H132</f>
        <v>0</v>
      </c>
      <c r="I127" s="628">
        <f>Igazgatás!I163+'ASP pályázat'!I127+Községgazd!I137+Vagyongazd!I130+Közfoglalkoztatás!I127+Közút!I127+Környezetvédelem!J129+Egészségügy!I159+Sport!I131+Közművelődés!I130+Támogatás!I132</f>
        <v>0</v>
      </c>
      <c r="J127" s="159">
        <f>Igazgatás!J163+'ASP pályázat'!J127+Községgazd!J137+Vagyongazd!J130+Közfoglalkoztatás!J127+Közút!J127+Környezetvédelem!K129+Egészségügy!J159+Sport!J131+Közművelődés!J130+Támogatás!J132</f>
        <v>0</v>
      </c>
      <c r="K127" s="167">
        <f>Igazgatás!K163+'ASP pályázat'!K127+Községgazd!K137+Vagyongazd!K130+Közfoglalkoztatás!K127+Közút!K127+Környezetvédelem!L129+Egészségügy!K159+Sport!K131+Közművelődés!K130+Támogatás!K132</f>
        <v>0</v>
      </c>
      <c r="L127" s="75">
        <f>Igazgatás!L163+'ASP pályázat'!L127+Községgazd!O137+Vagyongazd!L130+Közfoglalkoztatás!L127+Közút!L127+Környezetvédelem!P129+Egészségügy!O159+Sport!L131+Közművelődés!N130+Támogatás!S132</f>
        <v>0</v>
      </c>
      <c r="M127" s="1">
        <f>Igazgatás!M163+'ASP pályázat'!M127+Községgazd!P137+Vagyongazd!M130+Közfoglalkoztatás!M127+Közút!M127+Környezetvédelem!Q129+Egészségügy!P159+Sport!M131+Közművelődés!O130+Támogatás!T132</f>
        <v>0</v>
      </c>
      <c r="N127" s="1">
        <f>Igazgatás!N163+'ASP pályázat'!N127+Községgazd!Q137+Vagyongazd!N130+Közfoglalkoztatás!N127+Közút!N127+Környezetvédelem!R129+Egészségügy!Q159+Sport!N131+Közművelődés!P130+Támogatás!U132</f>
        <v>0</v>
      </c>
      <c r="O127" s="1">
        <f>Igazgatás!O163+'ASP pályázat'!O127+Községgazd!R137+Vagyongazd!O130+Közfoglalkoztatás!O127+Közút!O127+Környezetvédelem!S129+Egészségügy!R159+Sport!O131+Közművelődés!Q130+Támogatás!V132</f>
        <v>0</v>
      </c>
      <c r="P127" s="1">
        <f>Igazgatás!P163+'ASP pályázat'!P127+Községgazd!S137+Vagyongazd!P130+Közfoglalkoztatás!P127+Közút!P127+Környezetvédelem!T129+Egészségügy!S159+Sport!P131+Közművelődés!R130+Támogatás!W132</f>
        <v>0</v>
      </c>
      <c r="Q127" s="81">
        <f>Igazgatás!Q163+'ASP pályázat'!Q127+Községgazd!T137+Vagyongazd!Q130+Közfoglalkoztatás!Q127+Közút!Q127+Környezetvédelem!U129+Egészségügy!T159+Sport!Q131+Közművelődés!S130+Támogatás!X132</f>
        <v>0</v>
      </c>
      <c r="R127" s="541">
        <f>Igazgatás!R163+'ASP pályázat'!R127+Községgazd!U137+Vagyongazd!R130+Közfoglalkoztatás!R127+Közút!R127+Környezetvédelem!V129+Egészségügy!U159+Sport!R131+Közművelődés!T130+Támogatás!Y132</f>
        <v>0</v>
      </c>
      <c r="S127" s="447">
        <f>Igazgatás!S163+'ASP pályázat'!S127+Községgazd!V137+Vagyongazd!S130+Közfoglalkoztatás!S127+Közút!S127+Környezetvédelem!W129+Egészségügy!V159+Sport!S131+Közművelődés!U130+Támogatás!Z132</f>
        <v>0</v>
      </c>
      <c r="T127" s="1">
        <f>Igazgatás!T163+'ASP pályázat'!T127+Községgazd!W137+Vagyongazd!T130+Közfoglalkoztatás!T127+Közút!T127+Környezetvédelem!X129+Egészségügy!W159+Sport!T131+Közművelődés!V130+Támogatás!AA132</f>
        <v>0</v>
      </c>
      <c r="U127" s="81">
        <f>Igazgatás!U163+'ASP pályázat'!U127+Községgazd!X137+Vagyongazd!U130+Közfoglalkoztatás!U127+Közút!U127+Környezetvédelem!Y129+Egészségügy!X159+Sport!U131+Közművelődés!W130+Támogatás!AB132</f>
        <v>0</v>
      </c>
      <c r="V127" s="490">
        <f>Igazgatás!V163+'ASP pályázat'!V127+Községgazd!Y137+Vagyongazd!V130+Közfoglalkoztatás!V127+Közút!V127+Környezetvédelem!Z129+Egészségügy!Y159+Sport!V131+Közművelődés!X130+Támogatás!AC132</f>
        <v>0</v>
      </c>
      <c r="W127" s="42">
        <f>Igazgatás!W163+'ASP pályázat'!W127+Községgazd!Z137+Vagyongazd!W130+Közfoglalkoztatás!W127+Közút!W127+Környezetvédelem!AA129+Egészségügy!Z159+Sport!W131+Közművelődés!Y130+Támogatás!AD132</f>
        <v>0</v>
      </c>
      <c r="X127" s="44">
        <f>Igazgatás!X163+'ASP pályázat'!X127+Községgazd!AA137+Vagyongazd!X130+Közfoglalkoztatás!X127+Közút!X127+Környezetvédelem!AB129+Egészségügy!AA159+Sport!X131+Közművelődés!Z130+Támogatás!AE132</f>
        <v>0</v>
      </c>
      <c r="Y127" s="188"/>
    </row>
    <row r="128" spans="1:25" hidden="1">
      <c r="B128" s="55"/>
      <c r="C128" s="2"/>
      <c r="D128" s="764" t="s">
        <v>364</v>
      </c>
      <c r="E128" s="764"/>
      <c r="F128" s="406">
        <f>Igazgatás!F164+'ASP pályázat'!F128+Községgazd!F138+Vagyongazd!F131+Közfoglalkoztatás!F128+Közút!F128+Környezetvédelem!F130+Egészségügy!F160+Sport!F132+Közművelődés!F131+Támogatás!F133</f>
        <v>0</v>
      </c>
      <c r="G128" s="429">
        <f>Igazgatás!G164+'ASP pályázat'!G128+Községgazd!G138+Vagyongazd!G131+Közfoglalkoztatás!G128+Közút!G128+Környezetvédelem!G130+Egészségügy!G160+Sport!G132+Közművelődés!G131+Támogatás!G133</f>
        <v>0</v>
      </c>
      <c r="H128" s="429">
        <f>Igazgatás!H164+'ASP pályázat'!H128+Községgazd!H138+Vagyongazd!H131+Közfoglalkoztatás!H128+Közút!H128+Környezetvédelem!H130+Egészségügy!H160+Sport!H132+Közművelődés!H131+Támogatás!H133</f>
        <v>0</v>
      </c>
      <c r="I128" s="625">
        <f>Igazgatás!I164+'ASP pályázat'!I128+Községgazd!I138+Vagyongazd!I131+Közfoglalkoztatás!I128+Közút!I128+Környezetvédelem!J130+Egészségügy!I160+Sport!I132+Közművelődés!I131+Támogatás!I133</f>
        <v>0</v>
      </c>
      <c r="J128" s="149">
        <f>Igazgatás!J164+'ASP pályázat'!J128+Községgazd!J138+Vagyongazd!J131+Közfoglalkoztatás!J128+Közút!J128+Környezetvédelem!K130+Egészségügy!J160+Sport!J132+Közművelődés!J131+Támogatás!J133</f>
        <v>0</v>
      </c>
      <c r="K128" s="167">
        <f>Igazgatás!K164+'ASP pályázat'!K128+Községgazd!K138+Vagyongazd!K131+Közfoglalkoztatás!K128+Közút!K128+Környezetvédelem!L130+Egészségügy!K160+Sport!K132+Közművelődés!K131+Támogatás!K133</f>
        <v>0</v>
      </c>
      <c r="L128" s="75">
        <f>Igazgatás!L164+'ASP pályázat'!L128+Községgazd!O138+Vagyongazd!L131+Közfoglalkoztatás!L128+Közút!L128+Környezetvédelem!P130+Egészségügy!O160+Sport!L132+Közművelődés!N131+Támogatás!S133</f>
        <v>0</v>
      </c>
      <c r="M128" s="1">
        <f>Igazgatás!M164+'ASP pályázat'!M128+Községgazd!P138+Vagyongazd!M131+Közfoglalkoztatás!M128+Közút!M128+Környezetvédelem!Q130+Egészségügy!P160+Sport!M132+Közművelődés!O131+Támogatás!T133</f>
        <v>0</v>
      </c>
      <c r="N128" s="1">
        <f>Igazgatás!N164+'ASP pályázat'!N128+Községgazd!Q138+Vagyongazd!N131+Közfoglalkoztatás!N128+Közút!N128+Környezetvédelem!R130+Egészségügy!Q160+Sport!N132+Közművelődés!P131+Támogatás!U133</f>
        <v>0</v>
      </c>
      <c r="O128" s="1">
        <f>Igazgatás!O164+'ASP pályázat'!O128+Községgazd!R138+Vagyongazd!O131+Közfoglalkoztatás!O128+Közút!O128+Környezetvédelem!S130+Egészségügy!R160+Sport!O132+Közművelődés!Q131+Támogatás!V133</f>
        <v>0</v>
      </c>
      <c r="P128" s="1">
        <f>Igazgatás!P164+'ASP pályázat'!P128+Községgazd!S138+Vagyongazd!P131+Közfoglalkoztatás!P128+Közút!P128+Környezetvédelem!T130+Egészségügy!S160+Sport!P132+Közművelődés!R131+Támogatás!W133</f>
        <v>0</v>
      </c>
      <c r="Q128" s="81">
        <f>Igazgatás!Q164+'ASP pályázat'!Q128+Községgazd!T138+Vagyongazd!Q131+Közfoglalkoztatás!Q128+Közút!Q128+Környezetvédelem!U130+Egészségügy!T160+Sport!Q132+Közművelődés!S131+Támogatás!X133</f>
        <v>0</v>
      </c>
      <c r="R128" s="541">
        <f>Igazgatás!R164+'ASP pályázat'!R128+Községgazd!U138+Vagyongazd!R131+Közfoglalkoztatás!R128+Közút!R128+Környezetvédelem!V130+Egészségügy!U160+Sport!R132+Közművelődés!T131+Támogatás!Y133</f>
        <v>0</v>
      </c>
      <c r="S128" s="447">
        <f>Igazgatás!S164+'ASP pályázat'!S128+Községgazd!V138+Vagyongazd!S131+Közfoglalkoztatás!S128+Közút!S128+Környezetvédelem!W130+Egészségügy!V160+Sport!S132+Közművelődés!U131+Támogatás!Z133</f>
        <v>0</v>
      </c>
      <c r="T128" s="1">
        <f>Igazgatás!T164+'ASP pályázat'!T128+Községgazd!W138+Vagyongazd!T131+Közfoglalkoztatás!T128+Közút!T128+Környezetvédelem!X130+Egészségügy!W160+Sport!T132+Közművelődés!V131+Támogatás!AA133</f>
        <v>0</v>
      </c>
      <c r="U128" s="81">
        <f>Igazgatás!U164+'ASP pályázat'!U128+Községgazd!X138+Vagyongazd!U131+Közfoglalkoztatás!U128+Közút!U128+Környezetvédelem!Y130+Egészségügy!X160+Sport!U132+Közművelődés!W131+Támogatás!AB133</f>
        <v>0</v>
      </c>
      <c r="V128" s="490">
        <f>Igazgatás!V164+'ASP pályázat'!V128+Községgazd!Y138+Vagyongazd!V131+Közfoglalkoztatás!V128+Közút!V128+Környezetvédelem!Z130+Egészségügy!Y160+Sport!V132+Közművelődés!X131+Támogatás!AC133</f>
        <v>0</v>
      </c>
      <c r="W128" s="42">
        <f>Igazgatás!W164+'ASP pályázat'!W128+Községgazd!Z138+Vagyongazd!W131+Közfoglalkoztatás!W128+Közút!W128+Környezetvédelem!AA130+Egészségügy!Z160+Sport!W132+Közművelődés!Y131+Támogatás!AD133</f>
        <v>0</v>
      </c>
      <c r="X128" s="44">
        <f>Igazgatás!X164+'ASP pályázat'!X128+Községgazd!AA138+Vagyongazd!X131+Közfoglalkoztatás!X128+Közút!X128+Környezetvédelem!AB130+Egészségügy!AA160+Sport!X132+Közművelődés!Z131+Támogatás!AE133</f>
        <v>0</v>
      </c>
      <c r="Y128" s="188"/>
    </row>
    <row r="129" spans="1:25" hidden="1">
      <c r="B129" s="55"/>
      <c r="C129" s="2"/>
      <c r="D129" s="764" t="s">
        <v>356</v>
      </c>
      <c r="E129" s="764"/>
      <c r="F129" s="406">
        <f>Igazgatás!F165+'ASP pályázat'!F129+Községgazd!F139+Vagyongazd!F132+Közfoglalkoztatás!F129+Közút!F129+Környezetvédelem!F131+Egészségügy!F161+Sport!F133+Közművelődés!F132+Támogatás!F134</f>
        <v>0</v>
      </c>
      <c r="G129" s="429">
        <f>Igazgatás!G165+'ASP pályázat'!G129+Községgazd!G139+Vagyongazd!G132+Közfoglalkoztatás!G129+Közút!G129+Környezetvédelem!G131+Egészségügy!G161+Sport!G133+Közművelődés!G132+Támogatás!G134</f>
        <v>0</v>
      </c>
      <c r="H129" s="429">
        <f>Igazgatás!H165+'ASP pályázat'!H129+Községgazd!H139+Vagyongazd!H132+Közfoglalkoztatás!H129+Közút!H129+Környezetvédelem!H131+Egészségügy!H161+Sport!H133+Közművelődés!H132+Támogatás!H134</f>
        <v>0</v>
      </c>
      <c r="I129" s="625">
        <f>Igazgatás!I165+'ASP pályázat'!I129+Községgazd!I139+Vagyongazd!I132+Közfoglalkoztatás!I129+Közút!I129+Környezetvédelem!J131+Egészségügy!I161+Sport!I133+Közművelődés!I132+Támogatás!I134</f>
        <v>0</v>
      </c>
      <c r="J129" s="149">
        <f>Igazgatás!J165+'ASP pályázat'!J129+Községgazd!J139+Vagyongazd!J132+Közfoglalkoztatás!J129+Közút!J129+Környezetvédelem!K131+Egészségügy!J161+Sport!J133+Közművelődés!J132+Támogatás!J134</f>
        <v>0</v>
      </c>
      <c r="K129" s="167">
        <f>Igazgatás!K165+'ASP pályázat'!K129+Községgazd!K139+Vagyongazd!K132+Közfoglalkoztatás!K129+Közút!K129+Környezetvédelem!L131+Egészségügy!K161+Sport!K133+Közművelődés!K132+Támogatás!K134</f>
        <v>0</v>
      </c>
      <c r="L129" s="75">
        <f>Igazgatás!L165+'ASP pályázat'!L129+Községgazd!O139+Vagyongazd!L132+Közfoglalkoztatás!L129+Közút!L129+Környezetvédelem!P131+Egészségügy!O161+Sport!L133+Közművelődés!N132+Támogatás!S134</f>
        <v>0</v>
      </c>
      <c r="M129" s="1">
        <f>Igazgatás!M165+'ASP pályázat'!M129+Községgazd!P139+Vagyongazd!M132+Közfoglalkoztatás!M129+Közút!M129+Környezetvédelem!Q131+Egészségügy!P161+Sport!M133+Közművelődés!O132+Támogatás!T134</f>
        <v>0</v>
      </c>
      <c r="N129" s="1">
        <f>Igazgatás!N165+'ASP pályázat'!N129+Községgazd!Q139+Vagyongazd!N132+Közfoglalkoztatás!N129+Közút!N129+Környezetvédelem!R131+Egészségügy!Q161+Sport!N133+Közművelődés!P132+Támogatás!U134</f>
        <v>0</v>
      </c>
      <c r="O129" s="1">
        <f>Igazgatás!O165+'ASP pályázat'!O129+Községgazd!R139+Vagyongazd!O132+Közfoglalkoztatás!O129+Közút!O129+Környezetvédelem!S131+Egészségügy!R161+Sport!O133+Közművelődés!Q132+Támogatás!V134</f>
        <v>0</v>
      </c>
      <c r="P129" s="1">
        <f>Igazgatás!P165+'ASP pályázat'!P129+Községgazd!S139+Vagyongazd!P132+Közfoglalkoztatás!P129+Közút!P129+Környezetvédelem!T131+Egészségügy!S161+Sport!P133+Közművelődés!R132+Támogatás!W134</f>
        <v>0</v>
      </c>
      <c r="Q129" s="81">
        <f>Igazgatás!Q165+'ASP pályázat'!Q129+Községgazd!T139+Vagyongazd!Q132+Közfoglalkoztatás!Q129+Közút!Q129+Környezetvédelem!U131+Egészségügy!T161+Sport!Q133+Közművelődés!S132+Támogatás!X134</f>
        <v>0</v>
      </c>
      <c r="R129" s="541">
        <f>Igazgatás!R165+'ASP pályázat'!R129+Községgazd!U139+Vagyongazd!R132+Közfoglalkoztatás!R129+Közút!R129+Környezetvédelem!V131+Egészségügy!U161+Sport!R133+Közművelődés!T132+Támogatás!Y134</f>
        <v>0</v>
      </c>
      <c r="S129" s="447">
        <f>Igazgatás!S165+'ASP pályázat'!S129+Községgazd!V139+Vagyongazd!S132+Közfoglalkoztatás!S129+Közút!S129+Környezetvédelem!W131+Egészségügy!V161+Sport!S133+Közművelődés!U132+Támogatás!Z134</f>
        <v>0</v>
      </c>
      <c r="T129" s="1">
        <f>Igazgatás!T165+'ASP pályázat'!T129+Községgazd!W139+Vagyongazd!T132+Közfoglalkoztatás!T129+Közút!T129+Környezetvédelem!X131+Egészségügy!W161+Sport!T133+Közművelődés!V132+Támogatás!AA134</f>
        <v>0</v>
      </c>
      <c r="U129" s="81">
        <f>Igazgatás!U165+'ASP pályázat'!U129+Községgazd!X139+Vagyongazd!U132+Közfoglalkoztatás!U129+Közút!U129+Környezetvédelem!Y131+Egészségügy!X161+Sport!U133+Közművelődés!W132+Támogatás!AB134</f>
        <v>0</v>
      </c>
      <c r="V129" s="490">
        <f>Igazgatás!V165+'ASP pályázat'!V129+Községgazd!Y139+Vagyongazd!V132+Közfoglalkoztatás!V129+Közút!V129+Környezetvédelem!Z131+Egészségügy!Y161+Sport!V133+Közművelődés!X132+Támogatás!AC134</f>
        <v>0</v>
      </c>
      <c r="W129" s="42">
        <f>Igazgatás!W165+'ASP pályázat'!W129+Községgazd!Z139+Vagyongazd!W132+Közfoglalkoztatás!W129+Közút!W129+Környezetvédelem!AA131+Egészségügy!Z161+Sport!W133+Közművelődés!Y132+Támogatás!AD134</f>
        <v>0</v>
      </c>
      <c r="X129" s="44">
        <f>Igazgatás!X165+'ASP pályázat'!X129+Községgazd!AA139+Vagyongazd!X132+Közfoglalkoztatás!X129+Közút!X129+Környezetvédelem!AB131+Egészségügy!AA161+Sport!X133+Közművelődés!Z132+Támogatás!AE134</f>
        <v>0</v>
      </c>
      <c r="Y129" s="188"/>
    </row>
    <row r="130" spans="1:25" ht="25.5" hidden="1" customHeight="1">
      <c r="B130" s="55"/>
      <c r="C130" s="2"/>
      <c r="D130" s="735" t="s">
        <v>534</v>
      </c>
      <c r="E130" s="735"/>
      <c r="F130" s="409">
        <f>Igazgatás!F166+'ASP pályázat'!F130+Községgazd!F140+Vagyongazd!F133+Közfoglalkoztatás!F130+Közút!F130+Környezetvédelem!F132+Egészségügy!F162+Sport!F134+Közművelődés!F133+Támogatás!F135</f>
        <v>0</v>
      </c>
      <c r="G130" s="432">
        <f>Igazgatás!G166+'ASP pályázat'!G130+Községgazd!G140+Vagyongazd!G133+Közfoglalkoztatás!G130+Közút!G130+Környezetvédelem!G132+Egészségügy!G162+Sport!G134+Közművelődés!G133+Támogatás!G135</f>
        <v>0</v>
      </c>
      <c r="H130" s="432">
        <f>Igazgatás!H166+'ASP pályázat'!H130+Községgazd!H140+Vagyongazd!H133+Közfoglalkoztatás!H130+Közút!H130+Környezetvédelem!H132+Egészségügy!H162+Sport!H134+Közművelődés!H133+Támogatás!H135</f>
        <v>0</v>
      </c>
      <c r="I130" s="628">
        <f>Igazgatás!I166+'ASP pályázat'!I130+Községgazd!I140+Vagyongazd!I133+Közfoglalkoztatás!I130+Közút!I130+Környezetvédelem!J132+Egészségügy!I162+Sport!I134+Közművelődés!I133+Támogatás!I135</f>
        <v>0</v>
      </c>
      <c r="J130" s="159">
        <f>Igazgatás!J166+'ASP pályázat'!J130+Községgazd!J140+Vagyongazd!J133+Közfoglalkoztatás!J130+Közút!J130+Környezetvédelem!K132+Egészségügy!J162+Sport!J134+Közművelődés!J133+Támogatás!J135</f>
        <v>0</v>
      </c>
      <c r="K130" s="167">
        <f>Igazgatás!K166+'ASP pályázat'!K130+Községgazd!K140+Vagyongazd!K133+Közfoglalkoztatás!K130+Közút!K130+Környezetvédelem!L132+Egészségügy!K162+Sport!K134+Közművelődés!K133+Támogatás!K135</f>
        <v>0</v>
      </c>
      <c r="L130" s="75">
        <f>Igazgatás!L166+'ASP pályázat'!L130+Községgazd!O140+Vagyongazd!L133+Közfoglalkoztatás!L130+Közút!L130+Környezetvédelem!P132+Egészségügy!O162+Sport!L134+Közművelődés!N133+Támogatás!S135</f>
        <v>0</v>
      </c>
      <c r="M130" s="1">
        <f>Igazgatás!M166+'ASP pályázat'!M130+Községgazd!P140+Vagyongazd!M133+Közfoglalkoztatás!M130+Közút!M130+Környezetvédelem!Q132+Egészségügy!P162+Sport!M134+Közművelődés!O133+Támogatás!T135</f>
        <v>0</v>
      </c>
      <c r="N130" s="1">
        <f>Igazgatás!N166+'ASP pályázat'!N130+Községgazd!Q140+Vagyongazd!N133+Közfoglalkoztatás!N130+Közút!N130+Környezetvédelem!R132+Egészségügy!Q162+Sport!N134+Közművelődés!P133+Támogatás!U135</f>
        <v>0</v>
      </c>
      <c r="O130" s="1">
        <f>Igazgatás!O166+'ASP pályázat'!O130+Községgazd!R140+Vagyongazd!O133+Közfoglalkoztatás!O130+Közút!O130+Környezetvédelem!S132+Egészségügy!R162+Sport!O134+Közművelődés!Q133+Támogatás!V135</f>
        <v>0</v>
      </c>
      <c r="P130" s="1">
        <f>Igazgatás!P166+'ASP pályázat'!P130+Községgazd!S140+Vagyongazd!P133+Közfoglalkoztatás!P130+Közút!P130+Környezetvédelem!T132+Egészségügy!S162+Sport!P134+Közművelődés!R133+Támogatás!W135</f>
        <v>0</v>
      </c>
      <c r="Q130" s="81">
        <f>Igazgatás!Q166+'ASP pályázat'!Q130+Községgazd!T140+Vagyongazd!Q133+Közfoglalkoztatás!Q130+Közút!Q130+Környezetvédelem!U132+Egészségügy!T162+Sport!Q134+Közművelődés!S133+Támogatás!X135</f>
        <v>0</v>
      </c>
      <c r="R130" s="541">
        <f>Igazgatás!R166+'ASP pályázat'!R130+Községgazd!U140+Vagyongazd!R133+Közfoglalkoztatás!R130+Közút!R130+Környezetvédelem!V132+Egészségügy!U162+Sport!R134+Közművelődés!T133+Támogatás!Y135</f>
        <v>0</v>
      </c>
      <c r="S130" s="447">
        <f>Igazgatás!S166+'ASP pályázat'!S130+Községgazd!V140+Vagyongazd!S133+Közfoglalkoztatás!S130+Közút!S130+Környezetvédelem!W132+Egészségügy!V162+Sport!S134+Közművelődés!U133+Támogatás!Z135</f>
        <v>0</v>
      </c>
      <c r="T130" s="1">
        <f>Igazgatás!T166+'ASP pályázat'!T130+Községgazd!W140+Vagyongazd!T133+Közfoglalkoztatás!T130+Közút!T130+Környezetvédelem!X132+Egészségügy!W162+Sport!T134+Közművelődés!V133+Támogatás!AA135</f>
        <v>0</v>
      </c>
      <c r="U130" s="81">
        <f>Igazgatás!U166+'ASP pályázat'!U130+Községgazd!X140+Vagyongazd!U133+Közfoglalkoztatás!U130+Közút!U130+Környezetvédelem!Y132+Egészségügy!X162+Sport!U134+Közművelődés!W133+Támogatás!AB135</f>
        <v>0</v>
      </c>
      <c r="V130" s="490">
        <f>Igazgatás!V166+'ASP pályázat'!V130+Községgazd!Y140+Vagyongazd!V133+Közfoglalkoztatás!V130+Közút!V130+Környezetvédelem!Z132+Egészségügy!Y162+Sport!V134+Közművelődés!X133+Támogatás!AC135</f>
        <v>0</v>
      </c>
      <c r="W130" s="42">
        <f>Igazgatás!W166+'ASP pályázat'!W130+Községgazd!Z140+Vagyongazd!W133+Közfoglalkoztatás!W130+Közút!W130+Környezetvédelem!AA132+Egészségügy!Z162+Sport!W134+Közművelődés!Y133+Támogatás!AD135</f>
        <v>0</v>
      </c>
      <c r="X130" s="44">
        <f>Igazgatás!X166+'ASP pályázat'!X130+Községgazd!AA140+Vagyongazd!X133+Közfoglalkoztatás!X130+Közút!X130+Környezetvédelem!AB132+Egészségügy!AA162+Sport!X134+Közművelődés!Z133+Támogatás!AE135</f>
        <v>0</v>
      </c>
      <c r="Y130" s="188"/>
    </row>
    <row r="131" spans="1:25" hidden="1">
      <c r="B131" s="55"/>
      <c r="C131" s="2"/>
      <c r="D131" s="764" t="s">
        <v>535</v>
      </c>
      <c r="E131" s="764"/>
      <c r="F131" s="406">
        <f>Igazgatás!F167+'ASP pályázat'!F131+Községgazd!F141+Vagyongazd!F134+Közfoglalkoztatás!F131+Közút!F131+Környezetvédelem!F133+Egészségügy!F163+Sport!F135+Közművelődés!F134+Támogatás!F136</f>
        <v>0</v>
      </c>
      <c r="G131" s="429">
        <f>Igazgatás!G167+'ASP pályázat'!G131+Községgazd!G141+Vagyongazd!G134+Közfoglalkoztatás!G131+Közút!G131+Környezetvédelem!G133+Egészségügy!G163+Sport!G135+Közművelődés!G134+Támogatás!G136</f>
        <v>0</v>
      </c>
      <c r="H131" s="429">
        <f>Igazgatás!H167+'ASP pályázat'!H131+Községgazd!H141+Vagyongazd!H134+Közfoglalkoztatás!H131+Közút!H131+Környezetvédelem!H133+Egészségügy!H163+Sport!H135+Közművelődés!H134+Támogatás!H136</f>
        <v>0</v>
      </c>
      <c r="I131" s="625">
        <f>Igazgatás!I167+'ASP pályázat'!I131+Községgazd!I141+Vagyongazd!I134+Közfoglalkoztatás!I131+Közút!I131+Környezetvédelem!J133+Egészségügy!I163+Sport!I135+Közművelődés!I134+Támogatás!I136</f>
        <v>0</v>
      </c>
      <c r="J131" s="149">
        <f>Igazgatás!J167+'ASP pályázat'!J131+Községgazd!J141+Vagyongazd!J134+Közfoglalkoztatás!J131+Közút!J131+Környezetvédelem!K133+Egészségügy!J163+Sport!J135+Közművelődés!J134+Támogatás!J136</f>
        <v>0</v>
      </c>
      <c r="K131" s="167">
        <f>Igazgatás!K167+'ASP pályázat'!K131+Községgazd!K141+Vagyongazd!K134+Közfoglalkoztatás!K131+Közút!K131+Környezetvédelem!L133+Egészségügy!K163+Sport!K135+Közművelődés!K134+Támogatás!K136</f>
        <v>0</v>
      </c>
      <c r="L131" s="75">
        <f>Igazgatás!L167+'ASP pályázat'!L131+Községgazd!O141+Vagyongazd!L134+Közfoglalkoztatás!L131+Közút!L131+Környezetvédelem!P133+Egészségügy!O163+Sport!L135+Közművelődés!N134+Támogatás!S136</f>
        <v>0</v>
      </c>
      <c r="M131" s="1">
        <f>Igazgatás!M167+'ASP pályázat'!M131+Községgazd!P141+Vagyongazd!M134+Közfoglalkoztatás!M131+Közút!M131+Környezetvédelem!Q133+Egészségügy!P163+Sport!M135+Közművelődés!O134+Támogatás!T136</f>
        <v>0</v>
      </c>
      <c r="N131" s="1">
        <f>Igazgatás!N167+'ASP pályázat'!N131+Községgazd!Q141+Vagyongazd!N134+Közfoglalkoztatás!N131+Közút!N131+Környezetvédelem!R133+Egészségügy!Q163+Sport!N135+Közművelődés!P134+Támogatás!U136</f>
        <v>0</v>
      </c>
      <c r="O131" s="1">
        <f>Igazgatás!O167+'ASP pályázat'!O131+Községgazd!R141+Vagyongazd!O134+Közfoglalkoztatás!O131+Közút!O131+Környezetvédelem!S133+Egészségügy!R163+Sport!O135+Közművelődés!Q134+Támogatás!V136</f>
        <v>0</v>
      </c>
      <c r="P131" s="1">
        <f>Igazgatás!P167+'ASP pályázat'!P131+Községgazd!S141+Vagyongazd!P134+Közfoglalkoztatás!P131+Közút!P131+Környezetvédelem!T133+Egészségügy!S163+Sport!P135+Közművelődés!R134+Támogatás!W136</f>
        <v>0</v>
      </c>
      <c r="Q131" s="81">
        <f>Igazgatás!Q167+'ASP pályázat'!Q131+Községgazd!T141+Vagyongazd!Q134+Közfoglalkoztatás!Q131+Közút!Q131+Környezetvédelem!U133+Egészségügy!T163+Sport!Q135+Közművelődés!S134+Támogatás!X136</f>
        <v>0</v>
      </c>
      <c r="R131" s="541">
        <f>Igazgatás!R167+'ASP pályázat'!R131+Községgazd!U141+Vagyongazd!R134+Közfoglalkoztatás!R131+Közút!R131+Környezetvédelem!V133+Egészségügy!U163+Sport!R135+Közművelődés!T134+Támogatás!Y136</f>
        <v>0</v>
      </c>
      <c r="S131" s="447">
        <f>Igazgatás!S167+'ASP pályázat'!S131+Községgazd!V141+Vagyongazd!S134+Közfoglalkoztatás!S131+Közút!S131+Környezetvédelem!W133+Egészségügy!V163+Sport!S135+Közművelődés!U134+Támogatás!Z136</f>
        <v>0</v>
      </c>
      <c r="T131" s="1">
        <f>Igazgatás!T167+'ASP pályázat'!T131+Községgazd!W141+Vagyongazd!T134+Közfoglalkoztatás!T131+Közút!T131+Környezetvédelem!X133+Egészségügy!W163+Sport!T135+Közművelődés!V134+Támogatás!AA136</f>
        <v>0</v>
      </c>
      <c r="U131" s="81">
        <f>Igazgatás!U167+'ASP pályázat'!U131+Községgazd!X141+Vagyongazd!U134+Közfoglalkoztatás!U131+Közút!U131+Környezetvédelem!Y133+Egészségügy!X163+Sport!U135+Közművelődés!W134+Támogatás!AB136</f>
        <v>0</v>
      </c>
      <c r="V131" s="490">
        <f>Igazgatás!V167+'ASP pályázat'!V131+Községgazd!Y141+Vagyongazd!V134+Közfoglalkoztatás!V131+Közút!V131+Környezetvédelem!Z133+Egészségügy!Y163+Sport!V135+Közművelődés!X134+Támogatás!AC136</f>
        <v>0</v>
      </c>
      <c r="W131" s="42">
        <f>Igazgatás!W167+'ASP pályázat'!W131+Községgazd!Z141+Vagyongazd!W134+Közfoglalkoztatás!W131+Közút!W131+Környezetvédelem!AA133+Egészségügy!Z163+Sport!W135+Közművelődés!Y134+Támogatás!AD136</f>
        <v>0</v>
      </c>
      <c r="X131" s="44">
        <f>Igazgatás!X167+'ASP pályázat'!X131+Községgazd!AA141+Vagyongazd!X134+Közfoglalkoztatás!X131+Közút!X131+Környezetvédelem!AB133+Egészségügy!AA163+Sport!X135+Közművelődés!Z134+Támogatás!AE136</f>
        <v>0</v>
      </c>
      <c r="Y131" s="188"/>
    </row>
    <row r="132" spans="1:25" s="41" customFormat="1" hidden="1">
      <c r="A132" s="127" t="s">
        <v>235</v>
      </c>
      <c r="B132" s="108" t="s">
        <v>666</v>
      </c>
      <c r="C132" s="777" t="s">
        <v>236</v>
      </c>
      <c r="D132" s="778"/>
      <c r="E132" s="778"/>
      <c r="F132" s="410">
        <f>Igazgatás!F168+'ASP pályázat'!F132+Községgazd!F142+Vagyongazd!F135+Közfoglalkoztatás!F132+Közút!F132+Környezetvédelem!F134+Egészségügy!F164+Sport!F136+Közművelődés!F135+Támogatás!F137</f>
        <v>0</v>
      </c>
      <c r="G132" s="433">
        <f>Igazgatás!G168+'ASP pályázat'!G132+Községgazd!G142+Vagyongazd!G135+Közfoglalkoztatás!G132+Közút!G132+Környezetvédelem!G134+Egészségügy!G164+Sport!G136+Közművelődés!G135+Támogatás!G137</f>
        <v>0</v>
      </c>
      <c r="H132" s="433">
        <f>Igazgatás!H168+'ASP pályázat'!H132+Községgazd!H142+Vagyongazd!H135+Közfoglalkoztatás!H132+Közút!H132+Környezetvédelem!H134+Egészségügy!H164+Sport!H136+Közművelődés!H135+Támogatás!H137</f>
        <v>0</v>
      </c>
      <c r="I132" s="629">
        <f>Igazgatás!I168+'ASP pályázat'!I132+Községgazd!I142+Vagyongazd!I135+Közfoglalkoztatás!I132+Közút!I132+Környezetvédelem!J134+Egészségügy!I164+Sport!I136+Közművelődés!I135+Támogatás!I137</f>
        <v>0</v>
      </c>
      <c r="J132" s="160">
        <f>Igazgatás!J168+'ASP pályázat'!J132+Községgazd!J142+Vagyongazd!J135+Közfoglalkoztatás!J132+Közút!J132+Környezetvédelem!K134+Egészségügy!J164+Sport!J136+Közművelődés!J135+Támogatás!J137</f>
        <v>0</v>
      </c>
      <c r="K132" s="170">
        <f>Igazgatás!K168+'ASP pályázat'!K132+Községgazd!K142+Vagyongazd!K135+Közfoglalkoztatás!K132+Közút!K132+Környezetvédelem!L134+Egészségügy!K164+Sport!K136+Közművelődés!K135+Támogatás!K137</f>
        <v>0</v>
      </c>
      <c r="L132" s="110">
        <f>Igazgatás!L168+'ASP pályázat'!L132+Községgazd!O142+Vagyongazd!L135+Közfoglalkoztatás!L132+Közút!L132+Környezetvédelem!P134+Egészségügy!O164+Sport!L136+Közművelődés!N135+Támogatás!S137</f>
        <v>0</v>
      </c>
      <c r="M132" s="111">
        <f>Igazgatás!M168+'ASP pályázat'!M132+Községgazd!P142+Vagyongazd!M135+Közfoglalkoztatás!M132+Közút!M132+Környezetvédelem!Q134+Egészségügy!P164+Sport!M136+Közművelődés!O135+Támogatás!T137</f>
        <v>0</v>
      </c>
      <c r="N132" s="111">
        <f>Igazgatás!N168+'ASP pályázat'!N132+Községgazd!Q142+Vagyongazd!N135+Közfoglalkoztatás!N132+Közút!N132+Környezetvédelem!R134+Egészségügy!Q164+Sport!N136+Közművelődés!P135+Támogatás!U137</f>
        <v>0</v>
      </c>
      <c r="O132" s="111">
        <f>Igazgatás!O168+'ASP pályázat'!O132+Községgazd!R142+Vagyongazd!O135+Közfoglalkoztatás!O132+Közút!O132+Környezetvédelem!S134+Egészségügy!R164+Sport!O136+Közművelődés!Q135+Támogatás!V137</f>
        <v>0</v>
      </c>
      <c r="P132" s="111">
        <f>Igazgatás!P168+'ASP pályázat'!P132+Községgazd!S142+Vagyongazd!P135+Közfoglalkoztatás!P132+Közút!P132+Környezetvédelem!T134+Egészségügy!S164+Sport!P136+Közművelődés!R135+Támogatás!W137</f>
        <v>0</v>
      </c>
      <c r="Q132" s="114">
        <f>Igazgatás!Q168+'ASP pályázat'!Q132+Községgazd!T142+Vagyongazd!Q135+Közfoglalkoztatás!Q132+Közút!Q132+Környezetvédelem!U134+Egészségügy!T164+Sport!Q136+Közművelődés!S135+Támogatás!X137</f>
        <v>0</v>
      </c>
      <c r="R132" s="543">
        <f>Igazgatás!R168+'ASP pályázat'!R132+Községgazd!U142+Vagyongazd!R135+Közfoglalkoztatás!R132+Közút!R132+Környezetvédelem!V134+Egészségügy!U164+Sport!R136+Közművelődés!T135+Támogatás!Y137</f>
        <v>0</v>
      </c>
      <c r="S132" s="449">
        <f>Igazgatás!S168+'ASP pályázat'!S132+Községgazd!V142+Vagyongazd!S135+Közfoglalkoztatás!S132+Közút!S132+Környezetvédelem!W134+Egészségügy!V164+Sport!S136+Közművelődés!U135+Támogatás!Z137</f>
        <v>0</v>
      </c>
      <c r="T132" s="111">
        <f>Igazgatás!T168+'ASP pályázat'!T132+Községgazd!W142+Vagyongazd!T135+Közfoglalkoztatás!T132+Közút!T132+Környezetvédelem!X134+Egészségügy!W164+Sport!T136+Közművelődés!V135+Támogatás!AA137</f>
        <v>0</v>
      </c>
      <c r="U132" s="114">
        <f>Igazgatás!U168+'ASP pályázat'!U132+Községgazd!X142+Vagyongazd!U135+Közfoglalkoztatás!U132+Közút!U132+Környezetvédelem!Y134+Egészségügy!X164+Sport!U136+Közművelődés!W135+Támogatás!AB137</f>
        <v>0</v>
      </c>
      <c r="V132" s="491">
        <f>Igazgatás!V168+'ASP pályázat'!V132+Községgazd!Y142+Vagyongazd!V135+Közfoglalkoztatás!V132+Közút!V132+Környezetvédelem!Z134+Egészségügy!Y164+Sport!V136+Közművelődés!X135+Támogatás!AC137</f>
        <v>0</v>
      </c>
      <c r="W132" s="113">
        <f>Igazgatás!W168+'ASP pályázat'!W132+Községgazd!Z142+Vagyongazd!W135+Közfoglalkoztatás!W132+Közút!W132+Környezetvédelem!AA134+Egészségügy!Z164+Sport!W136+Közművelődés!Y135+Támogatás!AD137</f>
        <v>0</v>
      </c>
      <c r="X132" s="115">
        <f>Igazgatás!X168+'ASP pályázat'!X132+Községgazd!AA142+Vagyongazd!X135+Közfoglalkoztatás!X132+Közút!X132+Környezetvédelem!AB134+Egészségügy!AA164+Sport!X136+Közművelődés!Z135+Támogatás!AE137</f>
        <v>0</v>
      </c>
      <c r="Y132" s="188"/>
    </row>
    <row r="133" spans="1:25" s="41" customFormat="1" hidden="1">
      <c r="A133" s="127" t="s">
        <v>237</v>
      </c>
      <c r="B133" s="108" t="s">
        <v>668</v>
      </c>
      <c r="C133" s="777" t="s">
        <v>238</v>
      </c>
      <c r="D133" s="778"/>
      <c r="E133" s="778"/>
      <c r="F133" s="410">
        <f>Igazgatás!F169+'ASP pályázat'!F133+Községgazd!F143+Vagyongazd!F136+Közfoglalkoztatás!F133+Közút!F133+Környezetvédelem!F135+Egészségügy!F165+Sport!F137+Közművelődés!F136+Támogatás!F138</f>
        <v>0</v>
      </c>
      <c r="G133" s="433">
        <f>Igazgatás!G169+'ASP pályázat'!G133+Községgazd!G143+Vagyongazd!G136+Közfoglalkoztatás!G133+Közút!G133+Környezetvédelem!G135+Egészségügy!G165+Sport!G137+Közművelődés!G136+Támogatás!G138</f>
        <v>0</v>
      </c>
      <c r="H133" s="433">
        <f>Igazgatás!H169+'ASP pályázat'!H133+Községgazd!H143+Vagyongazd!H136+Közfoglalkoztatás!H133+Közút!H133+Környezetvédelem!H135+Egészségügy!H165+Sport!H137+Közművelődés!H136+Támogatás!H138</f>
        <v>0</v>
      </c>
      <c r="I133" s="629">
        <f>Igazgatás!I169+'ASP pályázat'!I133+Községgazd!I143+Vagyongazd!I136+Közfoglalkoztatás!I133+Közút!I133+Környezetvédelem!J135+Egészségügy!I165+Sport!I137+Közművelődés!I136+Támogatás!I138</f>
        <v>0</v>
      </c>
      <c r="J133" s="160">
        <f>Igazgatás!J169+'ASP pályázat'!J133+Községgazd!J143+Vagyongazd!J136+Közfoglalkoztatás!J133+Közút!J133+Környezetvédelem!K135+Egészségügy!J165+Sport!J137+Közművelődés!J136+Támogatás!J138</f>
        <v>0</v>
      </c>
      <c r="K133" s="170">
        <f>Igazgatás!K169+'ASP pályázat'!K133+Községgazd!K143+Vagyongazd!K136+Közfoglalkoztatás!K133+Közút!K133+Környezetvédelem!L135+Egészségügy!K165+Sport!K137+Közművelődés!K136+Támogatás!K138</f>
        <v>0</v>
      </c>
      <c r="L133" s="110">
        <f>Igazgatás!L169+'ASP pályázat'!L133+Községgazd!O143+Vagyongazd!L136+Közfoglalkoztatás!L133+Közút!L133+Környezetvédelem!P135+Egészségügy!O165+Sport!L137+Közművelődés!N136+Támogatás!S138</f>
        <v>0</v>
      </c>
      <c r="M133" s="111">
        <f>Igazgatás!M169+'ASP pályázat'!M133+Községgazd!P143+Vagyongazd!M136+Közfoglalkoztatás!M133+Közút!M133+Környezetvédelem!Q135+Egészségügy!P165+Sport!M137+Közművelődés!O136+Támogatás!T138</f>
        <v>0</v>
      </c>
      <c r="N133" s="111">
        <f>Igazgatás!N169+'ASP pályázat'!N133+Községgazd!Q143+Vagyongazd!N136+Közfoglalkoztatás!N133+Közút!N133+Környezetvédelem!R135+Egészségügy!Q165+Sport!N137+Közművelődés!P136+Támogatás!U138</f>
        <v>0</v>
      </c>
      <c r="O133" s="111">
        <f>Igazgatás!O169+'ASP pályázat'!O133+Községgazd!R143+Vagyongazd!O136+Közfoglalkoztatás!O133+Közút!O133+Környezetvédelem!S135+Egészségügy!R165+Sport!O137+Közművelődés!Q136+Támogatás!V138</f>
        <v>0</v>
      </c>
      <c r="P133" s="111">
        <f>Igazgatás!P169+'ASP pályázat'!P133+Községgazd!S143+Vagyongazd!P136+Közfoglalkoztatás!P133+Közút!P133+Környezetvédelem!T135+Egészségügy!S165+Sport!P137+Közművelődés!R136+Támogatás!W138</f>
        <v>0</v>
      </c>
      <c r="Q133" s="114">
        <f>Igazgatás!Q169+'ASP pályázat'!Q133+Községgazd!T143+Vagyongazd!Q136+Közfoglalkoztatás!Q133+Közút!Q133+Környezetvédelem!U135+Egészségügy!T165+Sport!Q137+Közművelődés!S136+Támogatás!X138</f>
        <v>0</v>
      </c>
      <c r="R133" s="543">
        <f>Igazgatás!R169+'ASP pályázat'!R133+Községgazd!U143+Vagyongazd!R136+Közfoglalkoztatás!R133+Közút!R133+Környezetvédelem!V135+Egészségügy!U165+Sport!R137+Közművelődés!T136+Támogatás!Y138</f>
        <v>0</v>
      </c>
      <c r="S133" s="449">
        <f>Igazgatás!S169+'ASP pályázat'!S133+Községgazd!V143+Vagyongazd!S136+Közfoglalkoztatás!S133+Közút!S133+Környezetvédelem!W135+Egészségügy!V165+Sport!S137+Közművelődés!U136+Támogatás!Z138</f>
        <v>0</v>
      </c>
      <c r="T133" s="111">
        <f>Igazgatás!T169+'ASP pályázat'!T133+Községgazd!W143+Vagyongazd!T136+Közfoglalkoztatás!T133+Közút!T133+Környezetvédelem!X135+Egészségügy!W165+Sport!T137+Közművelődés!V136+Támogatás!AA138</f>
        <v>0</v>
      </c>
      <c r="U133" s="114">
        <f>Igazgatás!U169+'ASP pályázat'!U133+Községgazd!X143+Vagyongazd!U136+Közfoglalkoztatás!U133+Közút!U133+Környezetvédelem!Y135+Egészségügy!X165+Sport!U137+Közművelődés!W136+Támogatás!AB138</f>
        <v>0</v>
      </c>
      <c r="V133" s="491">
        <f>Igazgatás!V169+'ASP pályázat'!V133+Községgazd!Y143+Vagyongazd!V136+Közfoglalkoztatás!V133+Közút!V133+Környezetvédelem!Z135+Egészségügy!Y165+Sport!V137+Közművelődés!X136+Támogatás!AC138</f>
        <v>0</v>
      </c>
      <c r="W133" s="113">
        <f>Igazgatás!W169+'ASP pályázat'!W133+Községgazd!Z143+Vagyongazd!W136+Közfoglalkoztatás!W133+Közút!W133+Környezetvédelem!AA135+Egészségügy!Z165+Sport!W137+Közművelődés!Y136+Támogatás!AD138</f>
        <v>0</v>
      </c>
      <c r="X133" s="115">
        <f>Igazgatás!X169+'ASP pályázat'!X133+Községgazd!AA143+Vagyongazd!X136+Közfoglalkoztatás!X133+Közút!X133+Környezetvédelem!AB135+Egészségügy!AA165+Sport!X137+Közművelődés!Z136+Támogatás!AE138</f>
        <v>0</v>
      </c>
      <c r="Y133" s="188"/>
    </row>
    <row r="134" spans="1:25" s="41" customFormat="1" hidden="1">
      <c r="A134" s="127" t="s">
        <v>239</v>
      </c>
      <c r="B134" s="108" t="s">
        <v>669</v>
      </c>
      <c r="C134" s="777" t="s">
        <v>240</v>
      </c>
      <c r="D134" s="778"/>
      <c r="E134" s="778"/>
      <c r="F134" s="410">
        <f>Igazgatás!F170+'ASP pályázat'!F134+Községgazd!F144+Vagyongazd!F137+Közfoglalkoztatás!F134+Közút!F134+Környezetvédelem!F136+Egészségügy!F166+Sport!F138+Közművelődés!F137+Támogatás!F139</f>
        <v>0</v>
      </c>
      <c r="G134" s="433">
        <f>Igazgatás!G170+'ASP pályázat'!G134+Községgazd!G144+Vagyongazd!G137+Közfoglalkoztatás!G134+Közút!G134+Környezetvédelem!G136+Egészségügy!G166+Sport!G138+Közművelődés!G137+Támogatás!G139</f>
        <v>0</v>
      </c>
      <c r="H134" s="433">
        <f>Igazgatás!H170+'ASP pályázat'!H134+Községgazd!H144+Vagyongazd!H137+Közfoglalkoztatás!H134+Közút!H134+Környezetvédelem!H136+Egészségügy!H166+Sport!H138+Közművelődés!H137+Támogatás!H139</f>
        <v>0</v>
      </c>
      <c r="I134" s="629">
        <f>Igazgatás!I170+'ASP pályázat'!I134+Községgazd!I144+Vagyongazd!I137+Közfoglalkoztatás!I134+Közút!I134+Környezetvédelem!J136+Egészségügy!I166+Sport!I138+Közművelődés!I137+Támogatás!I139</f>
        <v>0</v>
      </c>
      <c r="J134" s="160">
        <f>Igazgatás!J170+'ASP pályázat'!J134+Községgazd!J144+Vagyongazd!J137+Közfoglalkoztatás!J134+Közút!J134+Környezetvédelem!K136+Egészségügy!J166+Sport!J138+Közművelődés!J137+Támogatás!J139</f>
        <v>0</v>
      </c>
      <c r="K134" s="170">
        <f>Igazgatás!K170+'ASP pályázat'!K134+Községgazd!K144+Vagyongazd!K137+Közfoglalkoztatás!K134+Közút!K134+Környezetvédelem!L136+Egészségügy!K166+Sport!K138+Közművelődés!K137+Támogatás!K139</f>
        <v>0</v>
      </c>
      <c r="L134" s="110">
        <f>Igazgatás!L170+'ASP pályázat'!L134+Községgazd!O144+Vagyongazd!L137+Közfoglalkoztatás!L134+Közút!L134+Környezetvédelem!P136+Egészségügy!O166+Sport!L138+Közművelődés!N137+Támogatás!S139</f>
        <v>0</v>
      </c>
      <c r="M134" s="111">
        <f>Igazgatás!M170+'ASP pályázat'!M134+Községgazd!P144+Vagyongazd!M137+Közfoglalkoztatás!M134+Közút!M134+Környezetvédelem!Q136+Egészségügy!P166+Sport!M138+Közművelődés!O137+Támogatás!T139</f>
        <v>0</v>
      </c>
      <c r="N134" s="111">
        <f>Igazgatás!N170+'ASP pályázat'!N134+Községgazd!Q144+Vagyongazd!N137+Közfoglalkoztatás!N134+Közút!N134+Környezetvédelem!R136+Egészségügy!Q166+Sport!N138+Közművelődés!P137+Támogatás!U139</f>
        <v>0</v>
      </c>
      <c r="O134" s="111">
        <f>Igazgatás!O170+'ASP pályázat'!O134+Községgazd!R144+Vagyongazd!O137+Közfoglalkoztatás!O134+Közút!O134+Környezetvédelem!S136+Egészségügy!R166+Sport!O138+Közművelődés!Q137+Támogatás!V139</f>
        <v>0</v>
      </c>
      <c r="P134" s="111">
        <f>Igazgatás!P170+'ASP pályázat'!P134+Községgazd!S144+Vagyongazd!P137+Közfoglalkoztatás!P134+Közút!P134+Környezetvédelem!T136+Egészségügy!S166+Sport!P138+Közművelődés!R137+Támogatás!W139</f>
        <v>0</v>
      </c>
      <c r="Q134" s="114">
        <f>Igazgatás!Q170+'ASP pályázat'!Q134+Községgazd!T144+Vagyongazd!Q137+Közfoglalkoztatás!Q134+Közút!Q134+Környezetvédelem!U136+Egészségügy!T166+Sport!Q138+Közművelődés!S137+Támogatás!X139</f>
        <v>0</v>
      </c>
      <c r="R134" s="543">
        <f>Igazgatás!R170+'ASP pályázat'!R134+Községgazd!U144+Vagyongazd!R137+Közfoglalkoztatás!R134+Közút!R134+Környezetvédelem!V136+Egészségügy!U166+Sport!R138+Közművelődés!T137+Támogatás!Y139</f>
        <v>0</v>
      </c>
      <c r="S134" s="449">
        <f>Igazgatás!S170+'ASP pályázat'!S134+Községgazd!V144+Vagyongazd!S137+Közfoglalkoztatás!S134+Közút!S134+Környezetvédelem!W136+Egészségügy!V166+Sport!S138+Közművelődés!U137+Támogatás!Z139</f>
        <v>0</v>
      </c>
      <c r="T134" s="111">
        <f>Igazgatás!T170+'ASP pályázat'!T134+Községgazd!W144+Vagyongazd!T137+Közfoglalkoztatás!T134+Közút!T134+Környezetvédelem!X136+Egészségügy!W166+Sport!T138+Közművelődés!V137+Támogatás!AA139</f>
        <v>0</v>
      </c>
      <c r="U134" s="114">
        <f>Igazgatás!U170+'ASP pályázat'!U134+Községgazd!X144+Vagyongazd!U137+Közfoglalkoztatás!U134+Közút!U134+Környezetvédelem!Y136+Egészségügy!X166+Sport!U138+Közművelődés!W137+Támogatás!AB139</f>
        <v>0</v>
      </c>
      <c r="V134" s="491">
        <f>Igazgatás!V170+'ASP pályázat'!V134+Községgazd!Y144+Vagyongazd!V137+Közfoglalkoztatás!V134+Közút!V134+Környezetvédelem!Z136+Egészségügy!Y166+Sport!V138+Közművelődés!X137+Támogatás!AC139</f>
        <v>0</v>
      </c>
      <c r="W134" s="113">
        <f>Igazgatás!W170+'ASP pályázat'!W134+Községgazd!Z144+Vagyongazd!W137+Közfoglalkoztatás!W134+Közút!W134+Környezetvédelem!AA136+Egészségügy!Z166+Sport!W138+Közművelődés!Y137+Támogatás!AD139</f>
        <v>0</v>
      </c>
      <c r="X134" s="115">
        <f>Igazgatás!X170+'ASP pályázat'!X134+Községgazd!AA144+Vagyongazd!X137+Közfoglalkoztatás!X134+Közút!X134+Környezetvédelem!AB136+Egészségügy!AA166+Sport!X138+Közművelődés!Z137+Támogatás!AE139</f>
        <v>0</v>
      </c>
      <c r="Y134" s="188"/>
    </row>
    <row r="135" spans="1:25" s="41" customFormat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Igazgatás!F171+'ASP pályázat'!F135+Községgazd!F145+Vagyongazd!F138+Közfoglalkoztatás!F135+Közút!F135+Környezetvédelem!F137+Egészségügy!F167+Sport!F139+Közművelődés!F138+Támogatás!F140</f>
        <v>6994140</v>
      </c>
      <c r="G135" s="433">
        <f>Igazgatás!G171+'ASP pályázat'!G135+Községgazd!G145+Vagyongazd!G138+Közfoglalkoztatás!G135+Közút!G135+Környezetvédelem!G137+Egészségügy!G167+Sport!G139+Közművelődés!G138+Támogatás!G140</f>
        <v>9786566</v>
      </c>
      <c r="H135" s="433">
        <f>Igazgatás!H171+'ASP pályázat'!H135+Községgazd!H145+Vagyongazd!H138+Közfoglalkoztatás!H135+Közút!H135+Környezetvédelem!H137+Egészségügy!H167+Sport!H139+Közművelődés!H138+Támogatás!H140</f>
        <v>9933646</v>
      </c>
      <c r="I135" s="629">
        <f>Igazgatás!I171+'ASP pályázat'!I135+Községgazd!I145+Vagyongazd!I138+Közfoglalkoztatás!I135+Közút!I135+Környezetvédelem!J137+Egészségügy!I167+Sport!I139+Közművelődés!I138+Támogatás!I140</f>
        <v>4084084</v>
      </c>
      <c r="J135" s="160">
        <f>Igazgatás!J171+'ASP pályázat'!J135+Községgazd!J145+Vagyongazd!J138+Közfoglalkoztatás!J135+Közút!J135+Környezetvédelem!K137+Egészségügy!J167+Sport!J139+Közművelődés!J138+Támogatás!J140</f>
        <v>5879562</v>
      </c>
      <c r="K135" s="170">
        <f>Igazgatás!K171+'ASP pályázat'!K135+Községgazd!K145+Vagyongazd!K138+Közfoglalkoztatás!K135+Közút!K135+Környezetvédelem!L137+Egészségügy!K167+Sport!K139+Közművelődés!K138+Támogatás!K140</f>
        <v>9963646</v>
      </c>
      <c r="L135" s="110">
        <f>Igazgatás!L171+'ASP pályázat'!L135+Községgazd!O145+Vagyongazd!L138+Közfoglalkoztatás!L135+Közút!L135+Környezetvédelem!P137+Egészségügy!O167+Sport!L139+Közművelődés!N138+Támogatás!S140</f>
        <v>330230</v>
      </c>
      <c r="M135" s="111">
        <f>Igazgatás!M171+'ASP pályázat'!M135+Községgazd!P145+Vagyongazd!M138+Közfoglalkoztatás!M135+Közút!M135+Környezetvédelem!Q137+Egészségügy!P167+Sport!M139+Közművelődés!O138+Támogatás!T140</f>
        <v>330230</v>
      </c>
      <c r="N135" s="111">
        <f>Igazgatás!N171+'ASP pályázat'!N135+Községgazd!Q145+Vagyongazd!N138+Közfoglalkoztatás!N135+Közút!N135+Környezetvédelem!R137+Egészségügy!Q167+Sport!N139+Közművelődés!P138+Támogatás!U140</f>
        <v>330230</v>
      </c>
      <c r="O135" s="111">
        <f>Igazgatás!O171+'ASP pályázat'!O135+Községgazd!R145+Vagyongazd!O138+Közfoglalkoztatás!O135+Közút!O135+Környezetvédelem!S137+Egészségügy!R167+Sport!O139+Közművelődés!Q138+Támogatás!V140</f>
        <v>484690</v>
      </c>
      <c r="P135" s="111">
        <f>Igazgatás!P171+'ASP pályázat'!P135+Községgazd!S145+Vagyongazd!P138+Közfoglalkoztatás!P135+Közút!P135+Környezetvédelem!T137+Egészségügy!S167+Sport!P139+Közművelődés!R138+Támogatás!W140</f>
        <v>823606</v>
      </c>
      <c r="Q135" s="114">
        <f>Igazgatás!Q171+'ASP pályázat'!Q135+Községgazd!T145+Vagyongazd!Q138+Közfoglalkoztatás!Q135+Közút!Q135+Környezetvédelem!U137+Egészségügy!T167+Sport!Q139+Közművelődés!S138+Támogatás!X140</f>
        <v>4902645</v>
      </c>
      <c r="R135" s="543">
        <f>Igazgatás!R171+'ASP pályázat'!R135+Községgazd!U145+Vagyongazd!R138+Közfoglalkoztatás!R135+Közút!R135+Környezetvédelem!V137+Egészségügy!U167+Sport!R139+Közművelődés!T138+Támogatás!Y140</f>
        <v>7201631</v>
      </c>
      <c r="S135" s="449">
        <f>Igazgatás!S171+'ASP pályázat'!S135+Községgazd!V145+Vagyongazd!S138+Közfoglalkoztatás!S135+Közút!S135+Környezetvédelem!W137+Egészségügy!V167+Sport!S139+Közművelődés!U138+Támogatás!Z140</f>
        <v>861001</v>
      </c>
      <c r="T135" s="111">
        <f>Igazgatás!T171+'ASP pályázat'!T135+Községgazd!W145+Vagyongazd!T138+Közfoglalkoztatás!T135+Közút!T135+Környezetvédelem!X137+Egészségügy!W167+Sport!T139+Közművelődés!V138+Támogatás!AA140</f>
        <v>368845</v>
      </c>
      <c r="U135" s="114">
        <f>Igazgatás!U171+'ASP pályázat'!U135+Községgazd!X145+Vagyongazd!U138+Közfoglalkoztatás!U135+Közút!U135+Környezetvédelem!Y137+Egészségügy!X167+Sport!U139+Közművelődés!W138+Támogatás!AB140</f>
        <v>767690</v>
      </c>
      <c r="V135" s="491">
        <f>Igazgatás!V171+'ASP pályázat'!V135+Községgazd!Y145+Vagyongazd!V138+Közfoglalkoztatás!V135+Közút!V135+Környezetvédelem!Z137+Egészségügy!Y167+Sport!V139+Közművelődés!X138+Támogatás!AC140</f>
        <v>24020</v>
      </c>
      <c r="W135" s="113">
        <f>Igazgatás!W171+'ASP pályázat'!W135+Községgazd!Z145+Vagyongazd!W138+Közfoglalkoztatás!W135+Közút!W135+Környezetvédelem!AA137+Egészségügy!Z167+Sport!W139+Közművelődés!Y138+Támogatás!AD140</f>
        <v>369096</v>
      </c>
      <c r="X135" s="115">
        <f>Igazgatás!X171+'ASP pályázat'!X135+Községgazd!AA145+Vagyongazd!X138+Közfoglalkoztatás!X135+Közút!X135+Környezetvédelem!AB137+Egészségügy!AA167+Sport!X139+Közművelődés!Z138+Támogatás!AE140</f>
        <v>371363</v>
      </c>
      <c r="Y135" s="188"/>
    </row>
    <row r="136" spans="1:25" hidden="1">
      <c r="B136" s="55"/>
      <c r="C136" s="2"/>
      <c r="D136" s="764" t="s">
        <v>359</v>
      </c>
      <c r="E136" s="764"/>
      <c r="F136" s="406">
        <f>Igazgatás!F172+'ASP pályázat'!F136+Községgazd!F146+Vagyongazd!F139+Közfoglalkoztatás!F136+Közút!F136+Környezetvédelem!F138+Egészségügy!F168+Sport!F140+Közművelődés!F139+Támogatás!F141</f>
        <v>0</v>
      </c>
      <c r="G136" s="429">
        <f>Igazgatás!G172+'ASP pályázat'!G136+Községgazd!G146+Vagyongazd!G139+Közfoglalkoztatás!G136+Közút!G136+Környezetvédelem!G138+Egészségügy!G168+Sport!G140+Közművelődés!G139+Támogatás!G141</f>
        <v>0</v>
      </c>
      <c r="H136" s="429">
        <f>Igazgatás!H172+'ASP pályázat'!H136+Községgazd!H146+Vagyongazd!H139+Közfoglalkoztatás!H136+Közút!H136+Környezetvédelem!H138+Egészségügy!H168+Sport!H140+Közművelődés!H139+Támogatás!H141</f>
        <v>0</v>
      </c>
      <c r="I136" s="625">
        <f>Igazgatás!I172+'ASP pályázat'!I136+Községgazd!I146+Vagyongazd!I139+Közfoglalkoztatás!I136+Közút!I136+Környezetvédelem!J138+Egészségügy!I168+Sport!I140+Közművelődés!I139+Támogatás!I141</f>
        <v>0</v>
      </c>
      <c r="J136" s="149">
        <f>Igazgatás!J172+'ASP pályázat'!J136+Községgazd!J146+Vagyongazd!J139+Közfoglalkoztatás!J136+Közút!J136+Környezetvédelem!K138+Egészségügy!J168+Sport!J140+Közművelődés!J139+Támogatás!J141</f>
        <v>0</v>
      </c>
      <c r="K136" s="167">
        <f>Igazgatás!K172+'ASP pályázat'!K136+Községgazd!K146+Vagyongazd!K139+Közfoglalkoztatás!K136+Közút!K136+Környezetvédelem!L138+Egészségügy!K168+Sport!K140+Közművelődés!K139+Támogatás!K141</f>
        <v>0</v>
      </c>
      <c r="L136" s="75">
        <f>Igazgatás!L172+'ASP pályázat'!L136+Községgazd!O146+Vagyongazd!L139+Közfoglalkoztatás!L136+Közút!L136+Környezetvédelem!P138+Egészségügy!O168+Sport!L140+Közművelődés!N139+Támogatás!S141</f>
        <v>0</v>
      </c>
      <c r="M136" s="1">
        <f>Igazgatás!M172+'ASP pályázat'!M136+Községgazd!P146+Vagyongazd!M139+Közfoglalkoztatás!M136+Közút!M136+Környezetvédelem!Q138+Egészségügy!P168+Sport!M140+Közművelődés!O139+Támogatás!T141</f>
        <v>0</v>
      </c>
      <c r="N136" s="1">
        <f>Igazgatás!N172+'ASP pályázat'!N136+Községgazd!Q146+Vagyongazd!N139+Közfoglalkoztatás!N136+Közút!N136+Környezetvédelem!R138+Egészségügy!Q168+Sport!N140+Közművelődés!P139+Támogatás!U141</f>
        <v>0</v>
      </c>
      <c r="O136" s="1">
        <f>Igazgatás!O172+'ASP pályázat'!O136+Községgazd!R146+Vagyongazd!O139+Közfoglalkoztatás!O136+Közút!O136+Környezetvédelem!S138+Egészségügy!R168+Sport!O140+Közművelődés!Q139+Támogatás!V141</f>
        <v>0</v>
      </c>
      <c r="P136" s="1">
        <f>Igazgatás!P172+'ASP pályázat'!P136+Községgazd!S146+Vagyongazd!P139+Közfoglalkoztatás!P136+Közút!P136+Környezetvédelem!T138+Egészségügy!S168+Sport!P140+Közművelődés!R139+Támogatás!W141</f>
        <v>0</v>
      </c>
      <c r="Q136" s="81">
        <f>Igazgatás!Q172+'ASP pályázat'!Q136+Községgazd!T146+Vagyongazd!Q139+Közfoglalkoztatás!Q136+Közút!Q136+Környezetvédelem!U138+Egészségügy!T168+Sport!Q140+Közművelődés!S139+Támogatás!X141</f>
        <v>0</v>
      </c>
      <c r="R136" s="541">
        <f>Igazgatás!R172+'ASP pályázat'!R136+Községgazd!U146+Vagyongazd!R139+Közfoglalkoztatás!R136+Közút!R136+Környezetvédelem!V138+Egészségügy!U168+Sport!R140+Közművelődés!T139+Támogatás!Y141</f>
        <v>0</v>
      </c>
      <c r="S136" s="447">
        <f>Igazgatás!S172+'ASP pályázat'!S136+Községgazd!V146+Vagyongazd!S139+Közfoglalkoztatás!S136+Közút!S136+Környezetvédelem!W138+Egészségügy!V168+Sport!S140+Közművelődés!U139+Támogatás!Z141</f>
        <v>0</v>
      </c>
      <c r="T136" s="1">
        <f>Igazgatás!T172+'ASP pályázat'!T136+Községgazd!W146+Vagyongazd!T139+Közfoglalkoztatás!T136+Közút!T136+Környezetvédelem!X138+Egészségügy!W168+Sport!T140+Közművelődés!V139+Támogatás!AA141</f>
        <v>0</v>
      </c>
      <c r="U136" s="81">
        <f>Igazgatás!U172+'ASP pályázat'!U136+Községgazd!X146+Vagyongazd!U139+Közfoglalkoztatás!U136+Közút!U136+Környezetvédelem!Y138+Egészségügy!X168+Sport!U140+Közművelődés!W139+Támogatás!AB141</f>
        <v>0</v>
      </c>
      <c r="V136" s="490">
        <f>Igazgatás!V172+'ASP pályázat'!V136+Községgazd!Y146+Vagyongazd!V139+Közfoglalkoztatás!V136+Közút!V136+Környezetvédelem!Z138+Egészségügy!Y168+Sport!V140+Közművelődés!X139+Támogatás!AC141</f>
        <v>0</v>
      </c>
      <c r="W136" s="42">
        <f>Igazgatás!W172+'ASP pályázat'!W136+Községgazd!Z146+Vagyongazd!W139+Közfoglalkoztatás!W136+Közút!W136+Környezetvédelem!AA138+Egészségügy!Z168+Sport!W140+Közművelődés!Y139+Támogatás!AD141</f>
        <v>0</v>
      </c>
      <c r="X136" s="44">
        <f>Igazgatás!X172+'ASP pályázat'!X136+Községgazd!AA146+Vagyongazd!X139+Közfoglalkoztatás!X136+Közút!X136+Környezetvédelem!AB138+Egészségügy!AA168+Sport!X140+Közművelődés!Z139+Támogatás!AE141</f>
        <v>0</v>
      </c>
      <c r="Y136" s="188"/>
    </row>
    <row r="137" spans="1:25">
      <c r="B137" s="55"/>
      <c r="C137" s="2"/>
      <c r="D137" s="764" t="s">
        <v>360</v>
      </c>
      <c r="E137" s="764"/>
      <c r="F137" s="406">
        <f>Igazgatás!F173+'ASP pályázat'!F137+Községgazd!F147+Vagyongazd!F140+Közfoglalkoztatás!F137+Közút!F137+Környezetvédelem!F139+Egészségügy!F169+Sport!F141+Közművelődés!F140+Támogatás!F142</f>
        <v>4426140</v>
      </c>
      <c r="G137" s="429">
        <f>Igazgatás!G173+'ASP pályázat'!G137+Községgazd!G147+Vagyongazd!G140+Közfoglalkoztatás!G137+Közút!G137+Környezetvédelem!G139+Egészségügy!G169+Sport!G141+Közművelődés!G140+Támogatás!G142</f>
        <v>4429160</v>
      </c>
      <c r="H137" s="429">
        <f>Igazgatás!H173+'ASP pályázat'!H137+Községgazd!H147+Vagyongazd!H140+Közfoglalkoztatás!H137+Közút!H137+Környezetvédelem!H139+Egészségügy!H169+Sport!H141+Közművelődés!H140+Támogatás!H142</f>
        <v>4084084</v>
      </c>
      <c r="I137" s="625">
        <f>Igazgatás!I173+'ASP pályázat'!I137+Községgazd!I147+Vagyongazd!I140+Közfoglalkoztatás!I137+Közút!I137+Környezetvédelem!J139+Egészségügy!I169+Sport!I141+Közművelődés!I140+Támogatás!I142</f>
        <v>4084084</v>
      </c>
      <c r="J137" s="149">
        <f>Igazgatás!J173+'ASP pályázat'!J137+Községgazd!J147+Vagyongazd!J140+Közfoglalkoztatás!J137+Közút!J137+Környezetvédelem!K139+Egészségügy!J169+Sport!J141+Közművelődés!J140+Támogatás!J142</f>
        <v>0</v>
      </c>
      <c r="K137" s="167">
        <f>Igazgatás!K173+'ASP pályázat'!K137+Községgazd!K147+Vagyongazd!K140+Közfoglalkoztatás!K137+Közút!K137+Környezetvédelem!L139+Egészségügy!K169+Sport!K141+Közművelődés!K140+Támogatás!K142</f>
        <v>4084084</v>
      </c>
      <c r="L137" s="75">
        <f>Igazgatás!L173+'ASP pályázat'!L137+Községgazd!O147+Vagyongazd!L140+Közfoglalkoztatás!L137+Közút!L137+Környezetvédelem!P139+Egészségügy!O169+Sport!L141+Közművelődés!N140+Támogatás!S142</f>
        <v>330230</v>
      </c>
      <c r="M137" s="1">
        <f>Igazgatás!M173+'ASP pályázat'!M137+Községgazd!P147+Vagyongazd!M140+Közfoglalkoztatás!M137+Közút!M137+Környezetvédelem!Q139+Egészségügy!P169+Sport!M141+Közművelődés!O140+Támogatás!T142</f>
        <v>330230</v>
      </c>
      <c r="N137" s="1">
        <f>Igazgatás!N173+'ASP pályázat'!N137+Községgazd!Q147+Vagyongazd!N140+Közfoglalkoztatás!N137+Közút!N137+Környezetvédelem!R139+Egészségügy!Q169+Sport!N141+Közművelődés!P140+Támogatás!U142</f>
        <v>330230</v>
      </c>
      <c r="O137" s="1">
        <f>Igazgatás!O173+'ASP pályázat'!O137+Községgazd!R147+Vagyongazd!O140+Közfoglalkoztatás!O137+Közút!O137+Környezetvédelem!S139+Egészségügy!R169+Sport!O141+Közművelődés!Q140+Támogatás!V142</f>
        <v>484690</v>
      </c>
      <c r="P137" s="1">
        <f>Igazgatás!P173+'ASP pályázat'!P137+Községgazd!S147+Vagyongazd!P140+Közfoglalkoztatás!P137+Közút!P137+Környezetvédelem!T139+Egészségügy!S169+Sport!P141+Közművelődés!R140+Támogatás!W142</f>
        <v>0</v>
      </c>
      <c r="Q137" s="81">
        <f>Igazgatás!Q173+'ASP pályázat'!Q137+Községgazd!T147+Vagyongazd!Q140+Közfoglalkoztatás!Q137+Közút!Q137+Környezetvédelem!U139+Egészségügy!T169+Sport!Q141+Közművelődés!S140+Támogatás!X142</f>
        <v>368845</v>
      </c>
      <c r="R137" s="541">
        <f>Igazgatás!R173+'ASP pályázat'!R137+Községgazd!U147+Vagyongazd!R140+Közfoglalkoztatás!R137+Közút!R137+Környezetvédelem!V139+Egészségügy!U169+Sport!R141+Közművelődés!T140+Támogatás!Y142</f>
        <v>1844225</v>
      </c>
      <c r="S137" s="447">
        <f>Igazgatás!S173+'ASP pályázat'!S137+Községgazd!V147+Vagyongazd!S140+Közfoglalkoztatás!S137+Közút!S137+Környezetvédelem!W139+Egészségügy!V169+Sport!S141+Közművelődés!U140+Támogatás!Z142</f>
        <v>368845</v>
      </c>
      <c r="T137" s="1">
        <f>Igazgatás!T173+'ASP pályázat'!T137+Községgazd!W147+Vagyongazd!T140+Közfoglalkoztatás!T137+Közút!T137+Környezetvédelem!X139+Egészségügy!W169+Sport!T141+Közművelődés!V140+Támogatás!AA142</f>
        <v>368845</v>
      </c>
      <c r="U137" s="81">
        <f>Igazgatás!U173+'ASP pályázat'!U137+Községgazd!X147+Vagyongazd!U140+Közfoglalkoztatás!U137+Közút!U137+Környezetvédelem!Y139+Egészségügy!X169+Sport!U141+Közművelődés!W140+Támogatás!AB142</f>
        <v>737690</v>
      </c>
      <c r="V137" s="490">
        <f>Igazgatás!V173+'ASP pályázat'!V137+Községgazd!Y147+Vagyongazd!V140+Közfoglalkoztatás!V137+Közút!V137+Környezetvédelem!Z139+Egészségügy!Y169+Sport!V141+Közművelődés!X140+Támogatás!AC142</f>
        <v>24020</v>
      </c>
      <c r="W137" s="42">
        <f>Igazgatás!W173+'ASP pályázat'!W137+Községgazd!Z147+Vagyongazd!W140+Közfoglalkoztatás!W137+Közút!W137+Környezetvédelem!AA139+Egészségügy!Z169+Sport!W141+Közművelődés!Y140+Támogatás!AD142</f>
        <v>369096</v>
      </c>
      <c r="X137" s="44">
        <f>Igazgatás!X173+'ASP pályázat'!X137+Községgazd!AA147+Vagyongazd!X140+Közfoglalkoztatás!X137+Közút!X137+Környezetvédelem!AB139+Egészségügy!AA169+Sport!X141+Közművelődés!Z140+Támogatás!AE142</f>
        <v>371363</v>
      </c>
      <c r="Y137" s="188"/>
    </row>
    <row r="138" spans="1:25">
      <c r="B138" s="55"/>
      <c r="C138" s="2"/>
      <c r="D138" s="764" t="s">
        <v>361</v>
      </c>
      <c r="E138" s="764"/>
      <c r="F138" s="406">
        <f>Igazgatás!F175+'ASP pályázat'!F138+Községgazd!F148+Vagyongazd!F141+Közfoglalkoztatás!F138+Közút!F138+Környezetvédelem!F140+Egészségügy!F170+Sport!F142+Közművelődés!F141+Támogatás!F144</f>
        <v>2568000</v>
      </c>
      <c r="G138" s="429">
        <f>Igazgatás!G175+'ASP pályázat'!G138+Községgazd!G148+Vagyongazd!G141+Közfoglalkoztatás!G138+Közút!G138+Környezetvédelem!G140+Egészségügy!G170+Sport!G142+Közművelődés!G141+Támogatás!G144</f>
        <v>5357406</v>
      </c>
      <c r="H138" s="429">
        <f>Igazgatás!H175+'ASP pályázat'!H138+Községgazd!H148+Vagyongazd!H141+Közfoglalkoztatás!H138+Közút!H138+Környezetvédelem!H140+Egészségügy!H170+Sport!H142+Közművelődés!H141+Támogatás!H144</f>
        <v>5849562</v>
      </c>
      <c r="I138" s="625">
        <f>Igazgatás!I175+'ASP pályázat'!I138+Községgazd!I148+Vagyongazd!I141+Közfoglalkoztatás!I138+Közút!I138+Környezetvédelem!J140+Egészségügy!I170+Sport!I142+Közművelődés!I141+Támogatás!I144</f>
        <v>0</v>
      </c>
      <c r="J138" s="149">
        <f>Igazgatás!J175+'ASP pályázat'!J138+Községgazd!J148+Vagyongazd!J141+Közfoglalkoztatás!J138+Közút!J138+Környezetvédelem!K140+Egészségügy!J170+Sport!J142+Közművelődés!J141+Támogatás!J144</f>
        <v>5879562</v>
      </c>
      <c r="K138" s="167">
        <f>Igazgatás!K175+'ASP pályázat'!K138+Községgazd!K148+Vagyongazd!K141+Közfoglalkoztatás!K138+Közút!K138+Környezetvédelem!L140+Egészségügy!K170+Sport!K142+Közművelődés!K141+Támogatás!K144</f>
        <v>5879562</v>
      </c>
      <c r="L138" s="75">
        <f>Igazgatás!L175+'ASP pályázat'!L138+Községgazd!O148+Vagyongazd!L141+Közfoglalkoztatás!L138+Közút!L138+Környezetvédelem!P140+Egészségügy!O170+Sport!L142+Közművelődés!N141+Támogatás!S144</f>
        <v>0</v>
      </c>
      <c r="M138" s="1">
        <f>Igazgatás!M175+'ASP pályázat'!M138+Községgazd!P148+Vagyongazd!M141+Közfoglalkoztatás!M138+Közút!M138+Környezetvédelem!Q140+Egészségügy!P170+Sport!M142+Közművelődés!O141+Támogatás!T144</f>
        <v>0</v>
      </c>
      <c r="N138" s="1">
        <f>Igazgatás!N175+'ASP pályázat'!N138+Községgazd!Q148+Vagyongazd!N141+Közfoglalkoztatás!N138+Közút!N138+Környezetvédelem!R140+Egészségügy!Q170+Sport!N142+Közművelődés!P141+Támogatás!U144</f>
        <v>0</v>
      </c>
      <c r="O138" s="1">
        <f>Igazgatás!O175+'ASP pályázat'!O138+Községgazd!R148+Vagyongazd!O141+Közfoglalkoztatás!O138+Közút!O138+Környezetvédelem!S140+Egészségügy!R170+Sport!O142+Közművelődés!Q141+Támogatás!V144</f>
        <v>0</v>
      </c>
      <c r="P138" s="1">
        <f>Igazgatás!P175+'ASP pályázat'!P138+Községgazd!S148+Vagyongazd!P141+Közfoglalkoztatás!P138+Közút!P138+Környezetvédelem!T140+Egészségügy!S170+Sport!P142+Közművelődés!R141+Támogatás!W144</f>
        <v>823606</v>
      </c>
      <c r="Q138" s="81">
        <f>Igazgatás!Q175+'ASP pályázat'!Q138+Községgazd!T148+Vagyongazd!Q141+Közfoglalkoztatás!Q138+Közút!Q138+Környezetvédelem!U140+Egészségügy!T170+Sport!Q142+Közművelődés!S141+Támogatás!X144</f>
        <v>4533800</v>
      </c>
      <c r="R138" s="541">
        <f>Igazgatás!R175+'ASP pályázat'!R138+Községgazd!U148+Vagyongazd!R141+Közfoglalkoztatás!R138+Közút!R138+Környezetvédelem!V140+Egészségügy!U170+Sport!R142+Közművelődés!T141+Támogatás!Y144</f>
        <v>5357406</v>
      </c>
      <c r="S138" s="447">
        <f>Igazgatás!S175+'ASP pályázat'!S138+Községgazd!V148+Vagyongazd!S141+Közfoglalkoztatás!S138+Közút!S138+Környezetvédelem!W140+Egészségügy!V170+Sport!S142+Közművelődés!U141+Támogatás!Z144</f>
        <v>492156</v>
      </c>
      <c r="T138" s="1">
        <f>Igazgatás!T175+'ASP pályázat'!T138+Községgazd!W148+Vagyongazd!T141+Közfoglalkoztatás!T138+Közút!T138+Környezetvédelem!X140+Egészségügy!W170+Sport!T142+Közművelődés!V141+Támogatás!AA144</f>
        <v>0</v>
      </c>
      <c r="U138" s="81">
        <f>Igazgatás!U175+'ASP pályázat'!U138+Községgazd!X148+Vagyongazd!U141+Közfoglalkoztatás!U138+Közút!U138+Környezetvédelem!Y140+Egészségügy!X170+Sport!U142+Közművelődés!W141+Támogatás!AB144</f>
        <v>30000</v>
      </c>
      <c r="V138" s="490">
        <f>Igazgatás!V175+'ASP pályázat'!V138+Községgazd!Y148+Vagyongazd!V141+Közfoglalkoztatás!V138+Közút!V138+Környezetvédelem!Z140+Egészségügy!Y170+Sport!V142+Közművelődés!X141+Támogatás!AC144</f>
        <v>0</v>
      </c>
      <c r="W138" s="42">
        <f>Igazgatás!W175+'ASP pályázat'!W138+Községgazd!Z148+Vagyongazd!W141+Közfoglalkoztatás!W138+Közút!W138+Környezetvédelem!AA140+Egészségügy!Z170+Sport!W142+Közművelődés!Y141+Támogatás!AD144</f>
        <v>0</v>
      </c>
      <c r="X138" s="44">
        <f>Igazgatás!X175+'ASP pályázat'!X138+Községgazd!AA148+Vagyongazd!X141+Közfoglalkoztatás!X138+Közút!X138+Környezetvédelem!AB140+Egészségügy!AA170+Sport!X142+Közművelődés!Z141+Támogatás!AE144</f>
        <v>0</v>
      </c>
      <c r="Y138" s="188"/>
    </row>
    <row r="139" spans="1:25" hidden="1">
      <c r="B139" s="55"/>
      <c r="C139" s="2"/>
      <c r="D139" s="764" t="s">
        <v>362</v>
      </c>
      <c r="E139" s="764"/>
      <c r="F139" s="406">
        <f>Igazgatás!F176+'ASP pályázat'!F139+Községgazd!F149+Vagyongazd!F142+Közfoglalkoztatás!F139+Közút!F139+Környezetvédelem!F141+Egészségügy!F171+Sport!F143+Közművelődés!F142+Támogatás!F152</f>
        <v>0</v>
      </c>
      <c r="G139" s="429">
        <f>Igazgatás!G176+'ASP pályázat'!G139+Községgazd!G149+Vagyongazd!G142+Közfoglalkoztatás!G139+Közút!G139+Környezetvédelem!G141+Egészségügy!G171+Sport!G143+Közművelődés!G142+Támogatás!G152</f>
        <v>0</v>
      </c>
      <c r="H139" s="429">
        <f>Igazgatás!H176+'ASP pályázat'!H139+Községgazd!H149+Vagyongazd!H142+Közfoglalkoztatás!H139+Közút!H139+Környezetvédelem!H141+Egészségügy!H171+Sport!H143+Közművelődés!H142+Támogatás!H152</f>
        <v>0</v>
      </c>
      <c r="I139" s="625">
        <f>Igazgatás!I176+'ASP pályázat'!I139+Községgazd!I149+Vagyongazd!I142+Közfoglalkoztatás!I139+Közút!I139+Környezetvédelem!J141+Egészségügy!I171+Sport!I143+Közművelődés!I142+Támogatás!I152</f>
        <v>0</v>
      </c>
      <c r="J139" s="149">
        <f>Igazgatás!J176+'ASP pályázat'!J139+Községgazd!J149+Vagyongazd!J142+Közfoglalkoztatás!J139+Közút!J139+Környezetvédelem!K141+Egészségügy!J171+Sport!J143+Közművelődés!J142+Támogatás!J152</f>
        <v>0</v>
      </c>
      <c r="K139" s="167">
        <f>Igazgatás!K176+'ASP pályázat'!K139+Községgazd!K149+Vagyongazd!K142+Közfoglalkoztatás!K139+Közút!K139+Környezetvédelem!L141+Egészségügy!K171+Sport!K143+Közművelődés!K142+Támogatás!K152</f>
        <v>0</v>
      </c>
      <c r="L139" s="75">
        <f>Igazgatás!L176+'ASP pályázat'!L139+Községgazd!O149+Vagyongazd!L142+Közfoglalkoztatás!L139+Közút!L139+Környezetvédelem!P141+Egészségügy!O171+Sport!L143+Közművelődés!N142+Támogatás!S152</f>
        <v>0</v>
      </c>
      <c r="M139" s="1">
        <f>Igazgatás!M176+'ASP pályázat'!M139+Községgazd!P149+Vagyongazd!M142+Közfoglalkoztatás!M139+Közút!M139+Környezetvédelem!Q141+Egészségügy!P171+Sport!M143+Közművelődés!O142+Támogatás!T152</f>
        <v>0</v>
      </c>
      <c r="N139" s="1">
        <f>Igazgatás!N176+'ASP pályázat'!N139+Községgazd!Q149+Vagyongazd!N142+Közfoglalkoztatás!N139+Közút!N139+Környezetvédelem!R141+Egészségügy!Q171+Sport!N143+Közművelődés!P142+Támogatás!U152</f>
        <v>0</v>
      </c>
      <c r="O139" s="1">
        <f>Igazgatás!O176+'ASP pályázat'!O139+Községgazd!R149+Vagyongazd!O142+Közfoglalkoztatás!O139+Közút!O139+Környezetvédelem!S141+Egészségügy!R171+Sport!O143+Közművelődés!Q142+Támogatás!V152</f>
        <v>0</v>
      </c>
      <c r="P139" s="1">
        <f>Igazgatás!P176+'ASP pályázat'!P139+Községgazd!S149+Vagyongazd!P142+Közfoglalkoztatás!P139+Közút!P139+Környezetvédelem!T141+Egészségügy!S171+Sport!P143+Közművelődés!R142+Támogatás!W152</f>
        <v>0</v>
      </c>
      <c r="Q139" s="81">
        <f>Igazgatás!Q176+'ASP pályázat'!Q139+Községgazd!T149+Vagyongazd!Q142+Közfoglalkoztatás!Q139+Közút!Q139+Környezetvédelem!U141+Egészségügy!T171+Sport!Q143+Közművelődés!S142+Támogatás!X152</f>
        <v>0</v>
      </c>
      <c r="R139" s="541">
        <f>Igazgatás!R176+'ASP pályázat'!R139+Községgazd!U149+Vagyongazd!R142+Közfoglalkoztatás!R139+Közút!R139+Környezetvédelem!V141+Egészségügy!U171+Sport!R143+Közművelődés!T142+Támogatás!Y152</f>
        <v>0</v>
      </c>
      <c r="S139" s="447">
        <f>Igazgatás!S176+'ASP pályázat'!S139+Községgazd!V149+Vagyongazd!S142+Közfoglalkoztatás!S139+Közút!S139+Környezetvédelem!W141+Egészségügy!V171+Sport!S143+Közművelődés!U142+Támogatás!Z152</f>
        <v>0</v>
      </c>
      <c r="T139" s="1">
        <f>Igazgatás!T176+'ASP pályázat'!T139+Községgazd!W149+Vagyongazd!T142+Közfoglalkoztatás!T139+Közút!T139+Környezetvédelem!X141+Egészségügy!W171+Sport!T143+Közművelődés!V142+Támogatás!AA152</f>
        <v>0</v>
      </c>
      <c r="U139" s="81">
        <f>Igazgatás!U176+'ASP pályázat'!U139+Községgazd!X149+Vagyongazd!U142+Közfoglalkoztatás!U139+Közút!U139+Környezetvédelem!Y141+Egészségügy!X171+Sport!U143+Közművelődés!W142+Támogatás!AB152</f>
        <v>0</v>
      </c>
      <c r="V139" s="490">
        <f>Igazgatás!V176+'ASP pályázat'!V139+Községgazd!Y149+Vagyongazd!V142+Közfoglalkoztatás!V139+Közút!V139+Környezetvédelem!Z141+Egészségügy!Y171+Sport!V143+Közművelődés!X142+Támogatás!AC152</f>
        <v>0</v>
      </c>
      <c r="W139" s="42">
        <f>Igazgatás!W176+'ASP pályázat'!W139+Községgazd!Z149+Vagyongazd!W142+Közfoglalkoztatás!W139+Közút!W139+Környezetvédelem!AA141+Egészségügy!Z171+Sport!W143+Közművelődés!Y142+Támogatás!AD152</f>
        <v>0</v>
      </c>
      <c r="X139" s="44">
        <f>Igazgatás!X176+'ASP pályázat'!X139+Községgazd!AA149+Vagyongazd!X142+Közfoglalkoztatás!X139+Közút!X139+Környezetvédelem!AB141+Egészségügy!AA171+Sport!X143+Közművelődés!Z142+Támogatás!AE152</f>
        <v>0</v>
      </c>
      <c r="Y139" s="188"/>
    </row>
    <row r="140" spans="1:25" hidden="1">
      <c r="B140" s="55"/>
      <c r="C140" s="2"/>
      <c r="D140" s="764" t="s">
        <v>363</v>
      </c>
      <c r="E140" s="764"/>
      <c r="F140" s="406">
        <f>Igazgatás!F177+'ASP pályázat'!F140+Községgazd!F150+Vagyongazd!F143+Közfoglalkoztatás!F140+Közút!F140+Környezetvédelem!F142+Egészségügy!F172+Sport!F144+Közművelődés!F143+Támogatás!F153</f>
        <v>0</v>
      </c>
      <c r="G140" s="429">
        <f>Igazgatás!G177+'ASP pályázat'!G140+Községgazd!G150+Vagyongazd!G143+Közfoglalkoztatás!G140+Közút!G140+Környezetvédelem!G142+Egészségügy!G172+Sport!G144+Közművelődés!G143+Támogatás!G153</f>
        <v>0</v>
      </c>
      <c r="H140" s="429">
        <f>Igazgatás!H177+'ASP pályázat'!H140+Községgazd!H150+Vagyongazd!H143+Közfoglalkoztatás!H140+Közút!H140+Környezetvédelem!H142+Egészségügy!H172+Sport!H144+Közművelődés!H143+Támogatás!H153</f>
        <v>0</v>
      </c>
      <c r="I140" s="625">
        <f>Igazgatás!I177+'ASP pályázat'!I140+Községgazd!I150+Vagyongazd!I143+Közfoglalkoztatás!I140+Közút!I140+Környezetvédelem!J142+Egészségügy!I172+Sport!I144+Közművelődés!I143+Támogatás!I153</f>
        <v>0</v>
      </c>
      <c r="J140" s="149">
        <f>Igazgatás!J177+'ASP pályázat'!J140+Községgazd!J150+Vagyongazd!J143+Közfoglalkoztatás!J140+Közút!J140+Környezetvédelem!K142+Egészségügy!J172+Sport!J144+Közművelődés!J143+Támogatás!J153</f>
        <v>0</v>
      </c>
      <c r="K140" s="167">
        <f>Igazgatás!K177+'ASP pályázat'!K140+Községgazd!K150+Vagyongazd!K143+Közfoglalkoztatás!K140+Közút!K140+Környezetvédelem!L142+Egészségügy!K172+Sport!K144+Közművelődés!K143+Támogatás!K153</f>
        <v>0</v>
      </c>
      <c r="L140" s="75">
        <f>Igazgatás!L177+'ASP pályázat'!L140+Községgazd!O150+Vagyongazd!L143+Közfoglalkoztatás!L140+Közút!L140+Környezetvédelem!P142+Egészségügy!O172+Sport!L144+Közművelődés!N143+Támogatás!S153</f>
        <v>0</v>
      </c>
      <c r="M140" s="1">
        <f>Igazgatás!M177+'ASP pályázat'!M140+Községgazd!P150+Vagyongazd!M143+Közfoglalkoztatás!M140+Közút!M140+Környezetvédelem!Q142+Egészségügy!P172+Sport!M144+Közművelődés!O143+Támogatás!T153</f>
        <v>0</v>
      </c>
      <c r="N140" s="1">
        <f>Igazgatás!N177+'ASP pályázat'!N140+Községgazd!Q150+Vagyongazd!N143+Közfoglalkoztatás!N140+Közút!N140+Környezetvédelem!R142+Egészségügy!Q172+Sport!N144+Közművelődés!P143+Támogatás!U153</f>
        <v>0</v>
      </c>
      <c r="O140" s="1">
        <f>Igazgatás!O177+'ASP pályázat'!O140+Községgazd!R150+Vagyongazd!O143+Közfoglalkoztatás!O140+Közút!O140+Környezetvédelem!S142+Egészségügy!R172+Sport!O144+Közművelődés!Q143+Támogatás!V153</f>
        <v>0</v>
      </c>
      <c r="P140" s="1">
        <f>Igazgatás!P177+'ASP pályázat'!P140+Községgazd!S150+Vagyongazd!P143+Közfoglalkoztatás!P140+Közút!P140+Környezetvédelem!T142+Egészségügy!S172+Sport!P144+Közművelődés!R143+Támogatás!W153</f>
        <v>0</v>
      </c>
      <c r="Q140" s="81">
        <f>Igazgatás!Q177+'ASP pályázat'!Q140+Községgazd!T150+Vagyongazd!Q143+Közfoglalkoztatás!Q140+Közút!Q140+Környezetvédelem!U142+Egészségügy!T172+Sport!Q144+Közművelődés!S143+Támogatás!X153</f>
        <v>0</v>
      </c>
      <c r="R140" s="541">
        <f>Igazgatás!R177+'ASP pályázat'!R140+Községgazd!U150+Vagyongazd!R143+Közfoglalkoztatás!R140+Közút!R140+Környezetvédelem!V142+Egészségügy!U172+Sport!R144+Közművelődés!T143+Támogatás!Y153</f>
        <v>0</v>
      </c>
      <c r="S140" s="447">
        <f>Igazgatás!S177+'ASP pályázat'!S140+Községgazd!V150+Vagyongazd!S143+Közfoglalkoztatás!S140+Közút!S140+Környezetvédelem!W142+Egészségügy!V172+Sport!S144+Közművelődés!U143+Támogatás!Z153</f>
        <v>0</v>
      </c>
      <c r="T140" s="1">
        <f>Igazgatás!T177+'ASP pályázat'!T140+Községgazd!W150+Vagyongazd!T143+Közfoglalkoztatás!T140+Közút!T140+Környezetvédelem!X142+Egészségügy!W172+Sport!T144+Közművelődés!V143+Támogatás!AA153</f>
        <v>0</v>
      </c>
      <c r="U140" s="81">
        <f>Igazgatás!U177+'ASP pályázat'!U140+Községgazd!X150+Vagyongazd!U143+Közfoglalkoztatás!U140+Közút!U140+Környezetvédelem!Y142+Egészségügy!X172+Sport!U144+Közművelődés!W143+Támogatás!AB153</f>
        <v>0</v>
      </c>
      <c r="V140" s="490">
        <f>Igazgatás!V177+'ASP pályázat'!V140+Községgazd!Y150+Vagyongazd!V143+Közfoglalkoztatás!V140+Közút!V140+Környezetvédelem!Z142+Egészségügy!Y172+Sport!V144+Közművelődés!X143+Támogatás!AC153</f>
        <v>0</v>
      </c>
      <c r="W140" s="42">
        <f>Igazgatás!W177+'ASP pályázat'!W140+Községgazd!Z150+Vagyongazd!W143+Közfoglalkoztatás!W140+Közút!W140+Környezetvédelem!AA142+Egészségügy!Z172+Sport!W144+Közművelődés!Y143+Támogatás!AD153</f>
        <v>0</v>
      </c>
      <c r="X140" s="44">
        <f>Igazgatás!X177+'ASP pályázat'!X140+Községgazd!AA150+Vagyongazd!X143+Közfoglalkoztatás!X140+Közút!X140+Környezetvédelem!AB142+Egészségügy!AA172+Sport!X144+Közművelődés!Z143+Támogatás!AE153</f>
        <v>0</v>
      </c>
      <c r="Y140" s="188"/>
    </row>
    <row r="141" spans="1:25" ht="25.5" hidden="1" customHeight="1">
      <c r="B141" s="55"/>
      <c r="C141" s="2"/>
      <c r="D141" s="735" t="s">
        <v>536</v>
      </c>
      <c r="E141" s="735"/>
      <c r="F141" s="409">
        <f>Igazgatás!F178+'ASP pályázat'!F141+Községgazd!F151+Vagyongazd!F144+Közfoglalkoztatás!F141+Közút!F141+Környezetvédelem!F143+Egészségügy!F173+Sport!F145+Közművelődés!F144+Támogatás!F154</f>
        <v>0</v>
      </c>
      <c r="G141" s="432">
        <f>Igazgatás!G178+'ASP pályázat'!G141+Községgazd!G151+Vagyongazd!G144+Közfoglalkoztatás!G141+Közút!G141+Környezetvédelem!G143+Egészségügy!G173+Sport!G145+Közművelődés!G144+Támogatás!G154</f>
        <v>0</v>
      </c>
      <c r="H141" s="432">
        <f>Igazgatás!H178+'ASP pályázat'!H141+Községgazd!H151+Vagyongazd!H144+Közfoglalkoztatás!H141+Közút!H141+Környezetvédelem!H143+Egészségügy!H173+Sport!H145+Közművelődés!H144+Támogatás!H154</f>
        <v>0</v>
      </c>
      <c r="I141" s="628">
        <f>Igazgatás!I178+'ASP pályázat'!I141+Községgazd!I151+Vagyongazd!I144+Közfoglalkoztatás!I141+Közút!I141+Környezetvédelem!J143+Egészségügy!I173+Sport!I145+Közművelődés!I144+Támogatás!I154</f>
        <v>0</v>
      </c>
      <c r="J141" s="159">
        <f>Igazgatás!J178+'ASP pályázat'!J141+Községgazd!J151+Vagyongazd!J144+Közfoglalkoztatás!J141+Közút!J141+Környezetvédelem!K143+Egészségügy!J173+Sport!J145+Közművelődés!J144+Támogatás!J154</f>
        <v>0</v>
      </c>
      <c r="K141" s="167">
        <f>Igazgatás!K178+'ASP pályázat'!K141+Községgazd!K151+Vagyongazd!K144+Közfoglalkoztatás!K141+Közút!K141+Környezetvédelem!L143+Egészségügy!K173+Sport!K145+Közművelődés!K144+Támogatás!K154</f>
        <v>0</v>
      </c>
      <c r="L141" s="75">
        <f>Igazgatás!L178+'ASP pályázat'!L141+Községgazd!O151+Vagyongazd!L144+Közfoglalkoztatás!L141+Közút!L141+Környezetvédelem!P143+Egészségügy!O173+Sport!L145+Közművelődés!N144+Támogatás!S154</f>
        <v>0</v>
      </c>
      <c r="M141" s="1">
        <f>Igazgatás!M178+'ASP pályázat'!M141+Községgazd!P151+Vagyongazd!M144+Közfoglalkoztatás!M141+Közút!M141+Környezetvédelem!Q143+Egészségügy!P173+Sport!M145+Közművelődés!O144+Támogatás!T154</f>
        <v>0</v>
      </c>
      <c r="N141" s="1">
        <f>Igazgatás!N178+'ASP pályázat'!N141+Községgazd!Q151+Vagyongazd!N144+Közfoglalkoztatás!N141+Közút!N141+Környezetvédelem!R143+Egészségügy!Q173+Sport!N145+Közművelődés!P144+Támogatás!U154</f>
        <v>0</v>
      </c>
      <c r="O141" s="1">
        <f>Igazgatás!O178+'ASP pályázat'!O141+Községgazd!R151+Vagyongazd!O144+Közfoglalkoztatás!O141+Közút!O141+Környezetvédelem!S143+Egészségügy!R173+Sport!O145+Közművelődés!Q144+Támogatás!V154</f>
        <v>0</v>
      </c>
      <c r="P141" s="1">
        <f>Igazgatás!P178+'ASP pályázat'!P141+Községgazd!S151+Vagyongazd!P144+Közfoglalkoztatás!P141+Közút!P141+Környezetvédelem!T143+Egészségügy!S173+Sport!P145+Közművelődés!R144+Támogatás!W154</f>
        <v>0</v>
      </c>
      <c r="Q141" s="81">
        <f>Igazgatás!Q178+'ASP pályázat'!Q141+Községgazd!T151+Vagyongazd!Q144+Közfoglalkoztatás!Q141+Közút!Q141+Környezetvédelem!U143+Egészségügy!T173+Sport!Q145+Közművelődés!S144+Támogatás!X154</f>
        <v>0</v>
      </c>
      <c r="R141" s="541">
        <f>Igazgatás!R178+'ASP pályázat'!R141+Községgazd!U151+Vagyongazd!R144+Közfoglalkoztatás!R141+Közút!R141+Környezetvédelem!V143+Egészségügy!U173+Sport!R145+Közművelődés!T144+Támogatás!Y154</f>
        <v>0</v>
      </c>
      <c r="S141" s="447">
        <f>Igazgatás!S178+'ASP pályázat'!S141+Községgazd!V151+Vagyongazd!S144+Közfoglalkoztatás!S141+Közút!S141+Környezetvédelem!W143+Egészségügy!V173+Sport!S145+Közművelődés!U144+Támogatás!Z154</f>
        <v>0</v>
      </c>
      <c r="T141" s="1">
        <f>Igazgatás!T178+'ASP pályázat'!T141+Községgazd!W151+Vagyongazd!T144+Közfoglalkoztatás!T141+Közút!T141+Környezetvédelem!X143+Egészségügy!W173+Sport!T145+Közművelődés!V144+Támogatás!AA154</f>
        <v>0</v>
      </c>
      <c r="U141" s="81">
        <f>Igazgatás!U178+'ASP pályázat'!U141+Községgazd!X151+Vagyongazd!U144+Közfoglalkoztatás!U141+Közút!U141+Környezetvédelem!Y143+Egészségügy!X173+Sport!U145+Közművelődés!W144+Támogatás!AB154</f>
        <v>0</v>
      </c>
      <c r="V141" s="490">
        <f>Igazgatás!V178+'ASP pályázat'!V141+Községgazd!Y151+Vagyongazd!V144+Közfoglalkoztatás!V141+Közút!V141+Környezetvédelem!Z143+Egészségügy!Y173+Sport!V145+Közművelődés!X144+Támogatás!AC154</f>
        <v>0</v>
      </c>
      <c r="W141" s="42">
        <f>Igazgatás!W178+'ASP pályázat'!W141+Községgazd!Z151+Vagyongazd!W144+Közfoglalkoztatás!W141+Közút!W141+Környezetvédelem!AA143+Egészségügy!Z173+Sport!W145+Közművelődés!Y144+Támogatás!AD154</f>
        <v>0</v>
      </c>
      <c r="X141" s="44">
        <f>Igazgatás!X178+'ASP pályázat'!X141+Községgazd!AA151+Vagyongazd!X144+Közfoglalkoztatás!X141+Közút!X141+Környezetvédelem!AB143+Egészségügy!AA173+Sport!X145+Közművelődés!Z144+Támogatás!AE154</f>
        <v>0</v>
      </c>
      <c r="Y141" s="188"/>
    </row>
    <row r="142" spans="1:25" ht="25.5" hidden="1" customHeight="1">
      <c r="B142" s="55"/>
      <c r="C142" s="2"/>
      <c r="D142" s="735" t="s">
        <v>539</v>
      </c>
      <c r="E142" s="735"/>
      <c r="F142" s="409">
        <f>Igazgatás!F179+'ASP pályázat'!F142+Községgazd!F152+Vagyongazd!F145+Közfoglalkoztatás!F142+Közút!F142+Környezetvédelem!F144+Egészségügy!F174+Sport!F146+Közművelődés!F145+Támogatás!F155</f>
        <v>0</v>
      </c>
      <c r="G142" s="432">
        <f>Igazgatás!G179+'ASP pályázat'!G142+Községgazd!G152+Vagyongazd!G145+Közfoglalkoztatás!G142+Közút!G142+Környezetvédelem!G144+Egészségügy!G174+Sport!G146+Közművelődés!G145+Támogatás!G155</f>
        <v>0</v>
      </c>
      <c r="H142" s="432">
        <f>Igazgatás!H179+'ASP pályázat'!H142+Községgazd!H152+Vagyongazd!H145+Közfoglalkoztatás!H142+Közút!H142+Környezetvédelem!H144+Egészségügy!H174+Sport!H146+Közművelődés!H145+Támogatás!H155</f>
        <v>0</v>
      </c>
      <c r="I142" s="628">
        <f>Igazgatás!I179+'ASP pályázat'!I142+Községgazd!I152+Vagyongazd!I145+Közfoglalkoztatás!I142+Közút!I142+Környezetvédelem!J144+Egészségügy!I174+Sport!I146+Közművelődés!I145+Támogatás!I155</f>
        <v>0</v>
      </c>
      <c r="J142" s="159">
        <f>Igazgatás!J179+'ASP pályázat'!J142+Községgazd!J152+Vagyongazd!J145+Közfoglalkoztatás!J142+Közút!J142+Környezetvédelem!K144+Egészségügy!J174+Sport!J146+Közművelődés!J145+Támogatás!J155</f>
        <v>0</v>
      </c>
      <c r="K142" s="167">
        <f>Igazgatás!K179+'ASP pályázat'!K142+Községgazd!K152+Vagyongazd!K145+Közfoglalkoztatás!K142+Közút!K142+Környezetvédelem!L144+Egészségügy!K174+Sport!K146+Közművelődés!K145+Támogatás!K155</f>
        <v>0</v>
      </c>
      <c r="L142" s="75">
        <f>Igazgatás!L179+'ASP pályázat'!L142+Községgazd!O152+Vagyongazd!L145+Közfoglalkoztatás!L142+Közút!L142+Környezetvédelem!P144+Egészségügy!O174+Sport!L146+Közművelődés!N145+Támogatás!S155</f>
        <v>0</v>
      </c>
      <c r="M142" s="1">
        <f>Igazgatás!M179+'ASP pályázat'!M142+Községgazd!P152+Vagyongazd!M145+Közfoglalkoztatás!M142+Közút!M142+Környezetvédelem!Q144+Egészségügy!P174+Sport!M146+Közművelődés!O145+Támogatás!T155</f>
        <v>0</v>
      </c>
      <c r="N142" s="1">
        <f>Igazgatás!N179+'ASP pályázat'!N142+Községgazd!Q152+Vagyongazd!N145+Közfoglalkoztatás!N142+Közút!N142+Környezetvédelem!R144+Egészségügy!Q174+Sport!N146+Közművelődés!P145+Támogatás!U155</f>
        <v>0</v>
      </c>
      <c r="O142" s="1">
        <f>Igazgatás!O179+'ASP pályázat'!O142+Községgazd!R152+Vagyongazd!O145+Közfoglalkoztatás!O142+Közút!O142+Környezetvédelem!S144+Egészségügy!R174+Sport!O146+Közművelődés!Q145+Támogatás!V155</f>
        <v>0</v>
      </c>
      <c r="P142" s="1">
        <f>Igazgatás!P179+'ASP pályázat'!P142+Községgazd!S152+Vagyongazd!P145+Közfoglalkoztatás!P142+Közút!P142+Környezetvédelem!T144+Egészségügy!S174+Sport!P146+Közművelődés!R145+Támogatás!W155</f>
        <v>0</v>
      </c>
      <c r="Q142" s="81">
        <f>Igazgatás!Q179+'ASP pályázat'!Q142+Községgazd!T152+Vagyongazd!Q145+Közfoglalkoztatás!Q142+Közút!Q142+Környezetvédelem!U144+Egészségügy!T174+Sport!Q146+Közművelődés!S145+Támogatás!X155</f>
        <v>0</v>
      </c>
      <c r="R142" s="541">
        <f>Igazgatás!R179+'ASP pályázat'!R142+Községgazd!U152+Vagyongazd!R145+Közfoglalkoztatás!R142+Közút!R142+Környezetvédelem!V144+Egészségügy!U174+Sport!R146+Közművelődés!T145+Támogatás!Y155</f>
        <v>0</v>
      </c>
      <c r="S142" s="447">
        <f>Igazgatás!S179+'ASP pályázat'!S142+Községgazd!V152+Vagyongazd!S145+Közfoglalkoztatás!S142+Közút!S142+Környezetvédelem!W144+Egészségügy!V174+Sport!S146+Közművelődés!U145+Támogatás!Z155</f>
        <v>0</v>
      </c>
      <c r="T142" s="1">
        <f>Igazgatás!T179+'ASP pályázat'!T142+Községgazd!W152+Vagyongazd!T145+Közfoglalkoztatás!T142+Közút!T142+Környezetvédelem!X144+Egészségügy!W174+Sport!T146+Közművelődés!V145+Támogatás!AA155</f>
        <v>0</v>
      </c>
      <c r="U142" s="81">
        <f>Igazgatás!U179+'ASP pályázat'!U142+Községgazd!X152+Vagyongazd!U145+Közfoglalkoztatás!U142+Közút!U142+Környezetvédelem!Y144+Egészségügy!X174+Sport!U146+Közművelődés!W145+Támogatás!AB155</f>
        <v>0</v>
      </c>
      <c r="V142" s="490">
        <f>Igazgatás!V179+'ASP pályázat'!V142+Községgazd!Y152+Vagyongazd!V145+Közfoglalkoztatás!V142+Közút!V142+Környezetvédelem!Z144+Egészségügy!Y174+Sport!V146+Közművelődés!X145+Támogatás!AC155</f>
        <v>0</v>
      </c>
      <c r="W142" s="42">
        <f>Igazgatás!W179+'ASP pályázat'!W142+Községgazd!Z152+Vagyongazd!W145+Közfoglalkoztatás!W142+Közút!W142+Környezetvédelem!AA144+Egészségügy!Z174+Sport!W146+Közművelődés!Y145+Támogatás!AD155</f>
        <v>0</v>
      </c>
      <c r="X142" s="44">
        <f>Igazgatás!X179+'ASP pályázat'!X142+Községgazd!AA152+Vagyongazd!X145+Közfoglalkoztatás!X142+Közút!X142+Környezetvédelem!AB144+Egészségügy!AA174+Sport!X146+Közművelődés!Z145+Támogatás!AE155</f>
        <v>0</v>
      </c>
      <c r="Y142" s="188"/>
    </row>
    <row r="143" spans="1:25" hidden="1">
      <c r="B143" s="55"/>
      <c r="C143" s="2"/>
      <c r="D143" s="764" t="s">
        <v>365</v>
      </c>
      <c r="E143" s="764"/>
      <c r="F143" s="406">
        <f>Igazgatás!F180+'ASP pályázat'!F143+Községgazd!F153+Vagyongazd!F146+Közfoglalkoztatás!F143+Közút!F143+Környezetvédelem!F145+Egészségügy!F175+Sport!F147+Közművelődés!F146+Támogatás!F156</f>
        <v>0</v>
      </c>
      <c r="G143" s="429">
        <f>Igazgatás!G180+'ASP pályázat'!G143+Községgazd!G153+Vagyongazd!G146+Közfoglalkoztatás!G143+Közút!G143+Környezetvédelem!G145+Egészségügy!G175+Sport!G147+Közművelődés!G146+Támogatás!G156</f>
        <v>0</v>
      </c>
      <c r="H143" s="429">
        <f>Igazgatás!H180+'ASP pályázat'!H143+Községgazd!H153+Vagyongazd!H146+Közfoglalkoztatás!H143+Közút!H143+Környezetvédelem!H145+Egészségügy!H175+Sport!H147+Közművelődés!H146+Támogatás!H156</f>
        <v>0</v>
      </c>
      <c r="I143" s="625">
        <f>Igazgatás!I180+'ASP pályázat'!I143+Községgazd!I153+Vagyongazd!I146+Közfoglalkoztatás!I143+Közút!I143+Környezetvédelem!J145+Egészségügy!I175+Sport!I147+Közművelődés!I146+Támogatás!I156</f>
        <v>0</v>
      </c>
      <c r="J143" s="149">
        <f>Igazgatás!J180+'ASP pályázat'!J143+Községgazd!J153+Vagyongazd!J146+Közfoglalkoztatás!J143+Közút!J143+Környezetvédelem!K145+Egészségügy!J175+Sport!J147+Közművelődés!J146+Támogatás!J156</f>
        <v>0</v>
      </c>
      <c r="K143" s="167">
        <f>Igazgatás!K180+'ASP pályázat'!K143+Községgazd!K153+Vagyongazd!K146+Közfoglalkoztatás!K143+Közút!K143+Környezetvédelem!L145+Egészségügy!K175+Sport!K147+Közművelődés!K146+Támogatás!K156</f>
        <v>0</v>
      </c>
      <c r="L143" s="75">
        <f>Igazgatás!L180+'ASP pályázat'!L143+Községgazd!O153+Vagyongazd!L146+Közfoglalkoztatás!L143+Közút!L143+Környezetvédelem!P145+Egészségügy!O175+Sport!L147+Közművelődés!N146+Támogatás!S156</f>
        <v>0</v>
      </c>
      <c r="M143" s="1">
        <f>Igazgatás!M180+'ASP pályázat'!M143+Községgazd!P153+Vagyongazd!M146+Közfoglalkoztatás!M143+Közút!M143+Környezetvédelem!Q145+Egészségügy!P175+Sport!M147+Közművelődés!O146+Támogatás!T156</f>
        <v>0</v>
      </c>
      <c r="N143" s="1">
        <f>Igazgatás!N180+'ASP pályázat'!N143+Községgazd!Q153+Vagyongazd!N146+Közfoglalkoztatás!N143+Közút!N143+Környezetvédelem!R145+Egészségügy!Q175+Sport!N147+Közművelődés!P146+Támogatás!U156</f>
        <v>0</v>
      </c>
      <c r="O143" s="1">
        <f>Igazgatás!O180+'ASP pályázat'!O143+Községgazd!R153+Vagyongazd!O146+Közfoglalkoztatás!O143+Közút!O143+Környezetvédelem!S145+Egészségügy!R175+Sport!O147+Közművelődés!Q146+Támogatás!V156</f>
        <v>0</v>
      </c>
      <c r="P143" s="1">
        <f>Igazgatás!P180+'ASP pályázat'!P143+Községgazd!S153+Vagyongazd!P146+Közfoglalkoztatás!P143+Közút!P143+Környezetvédelem!T145+Egészségügy!S175+Sport!P147+Közművelődés!R146+Támogatás!W156</f>
        <v>0</v>
      </c>
      <c r="Q143" s="81">
        <f>Igazgatás!Q180+'ASP pályázat'!Q143+Községgazd!T153+Vagyongazd!Q146+Közfoglalkoztatás!Q143+Közút!Q143+Környezetvédelem!U145+Egészségügy!T175+Sport!Q147+Közművelődés!S146+Támogatás!X156</f>
        <v>0</v>
      </c>
      <c r="R143" s="541">
        <f>Igazgatás!R180+'ASP pályázat'!R143+Községgazd!U153+Vagyongazd!R146+Közfoglalkoztatás!R143+Közút!R143+Környezetvédelem!V145+Egészségügy!U175+Sport!R147+Közművelődés!T146+Támogatás!Y156</f>
        <v>0</v>
      </c>
      <c r="S143" s="447">
        <f>Igazgatás!S180+'ASP pályázat'!S143+Községgazd!V153+Vagyongazd!S146+Közfoglalkoztatás!S143+Közút!S143+Környezetvédelem!W145+Egészségügy!V175+Sport!S147+Közművelődés!U146+Támogatás!Z156</f>
        <v>0</v>
      </c>
      <c r="T143" s="1">
        <f>Igazgatás!T180+'ASP pályázat'!T143+Községgazd!W153+Vagyongazd!T146+Közfoglalkoztatás!T143+Közút!T143+Környezetvédelem!X145+Egészségügy!W175+Sport!T147+Közművelődés!V146+Támogatás!AA156</f>
        <v>0</v>
      </c>
      <c r="U143" s="81">
        <f>Igazgatás!U180+'ASP pályázat'!U143+Községgazd!X153+Vagyongazd!U146+Közfoglalkoztatás!U143+Közút!U143+Környezetvédelem!Y145+Egészségügy!X175+Sport!U147+Közművelődés!W146+Támogatás!AB156</f>
        <v>0</v>
      </c>
      <c r="V143" s="490">
        <f>Igazgatás!V180+'ASP pályázat'!V143+Községgazd!Y153+Vagyongazd!V146+Közfoglalkoztatás!V143+Közút!V143+Környezetvédelem!Z145+Egészségügy!Y175+Sport!V147+Közművelődés!X146+Támogatás!AC156</f>
        <v>0</v>
      </c>
      <c r="W143" s="42">
        <f>Igazgatás!W180+'ASP pályázat'!W143+Községgazd!Z153+Vagyongazd!W146+Közfoglalkoztatás!W143+Közút!W143+Környezetvédelem!AA145+Egészségügy!Z175+Sport!W147+Közművelődés!Y146+Támogatás!AD156</f>
        <v>0</v>
      </c>
      <c r="X143" s="44">
        <f>Igazgatás!X180+'ASP pályázat'!X143+Községgazd!AA153+Vagyongazd!X146+Közfoglalkoztatás!X143+Közút!X143+Környezetvédelem!AB145+Egészségügy!AA175+Sport!X147+Közművelődés!Z146+Támogatás!AE156</f>
        <v>0</v>
      </c>
      <c r="Y143" s="188"/>
    </row>
    <row r="144" spans="1:25" ht="25.5" hidden="1" customHeight="1">
      <c r="B144" s="55"/>
      <c r="C144" s="2"/>
      <c r="D144" s="735" t="s">
        <v>542</v>
      </c>
      <c r="E144" s="735"/>
      <c r="F144" s="409">
        <f>Igazgatás!F181+'ASP pályázat'!F144+Községgazd!F154+Vagyongazd!F147+Közfoglalkoztatás!F144+Közút!F144+Környezetvédelem!F146+Egészségügy!F176+Sport!F148+Közművelődés!F147+Támogatás!F157</f>
        <v>0</v>
      </c>
      <c r="G144" s="432">
        <f>Igazgatás!G181+'ASP pályázat'!G144+Községgazd!G154+Vagyongazd!G147+Közfoglalkoztatás!G144+Közút!G144+Környezetvédelem!G146+Egészségügy!G176+Sport!G148+Közművelődés!G147+Támogatás!G157</f>
        <v>0</v>
      </c>
      <c r="H144" s="432">
        <f>Igazgatás!H181+'ASP pályázat'!H144+Községgazd!H154+Vagyongazd!H147+Közfoglalkoztatás!H144+Közút!H144+Környezetvédelem!H146+Egészségügy!H176+Sport!H148+Közművelődés!H147+Támogatás!H157</f>
        <v>0</v>
      </c>
      <c r="I144" s="628">
        <f>Igazgatás!I181+'ASP pályázat'!I144+Községgazd!I154+Vagyongazd!I147+Közfoglalkoztatás!I144+Közút!I144+Környezetvédelem!J146+Egészségügy!I176+Sport!I148+Közművelődés!I147+Támogatás!I157</f>
        <v>0</v>
      </c>
      <c r="J144" s="159">
        <f>Igazgatás!J181+'ASP pályázat'!J144+Községgazd!J154+Vagyongazd!J147+Közfoglalkoztatás!J144+Közút!J144+Környezetvédelem!K146+Egészségügy!J176+Sport!J148+Közművelődés!J147+Támogatás!J157</f>
        <v>0</v>
      </c>
      <c r="K144" s="167">
        <f>Igazgatás!K181+'ASP pályázat'!K144+Községgazd!K154+Vagyongazd!K147+Közfoglalkoztatás!K144+Közút!K144+Környezetvédelem!L146+Egészségügy!K176+Sport!K148+Közművelődés!K147+Támogatás!K157</f>
        <v>0</v>
      </c>
      <c r="L144" s="75">
        <f>Igazgatás!L181+'ASP pályázat'!L144+Községgazd!O154+Vagyongazd!L147+Közfoglalkoztatás!L144+Közút!L144+Környezetvédelem!P146+Egészségügy!O176+Sport!L148+Közművelődés!N147+Támogatás!S157</f>
        <v>0</v>
      </c>
      <c r="M144" s="1">
        <f>Igazgatás!M181+'ASP pályázat'!M144+Községgazd!P154+Vagyongazd!M147+Közfoglalkoztatás!M144+Közút!M144+Környezetvédelem!Q146+Egészségügy!P176+Sport!M148+Közművelődés!O147+Támogatás!T157</f>
        <v>0</v>
      </c>
      <c r="N144" s="1">
        <f>Igazgatás!N181+'ASP pályázat'!N144+Községgazd!Q154+Vagyongazd!N147+Közfoglalkoztatás!N144+Közút!N144+Környezetvédelem!R146+Egészségügy!Q176+Sport!N148+Közművelődés!P147+Támogatás!U157</f>
        <v>0</v>
      </c>
      <c r="O144" s="1">
        <f>Igazgatás!O181+'ASP pályázat'!O144+Községgazd!R154+Vagyongazd!O147+Közfoglalkoztatás!O144+Közút!O144+Környezetvédelem!S146+Egészségügy!R176+Sport!O148+Közművelődés!Q147+Támogatás!V157</f>
        <v>0</v>
      </c>
      <c r="P144" s="1">
        <f>Igazgatás!P181+'ASP pályázat'!P144+Községgazd!S154+Vagyongazd!P147+Közfoglalkoztatás!P144+Közút!P144+Környezetvédelem!T146+Egészségügy!S176+Sport!P148+Közművelődés!R147+Támogatás!W157</f>
        <v>0</v>
      </c>
      <c r="Q144" s="81">
        <f>Igazgatás!Q181+'ASP pályázat'!Q144+Községgazd!T154+Vagyongazd!Q147+Közfoglalkoztatás!Q144+Közút!Q144+Környezetvédelem!U146+Egészségügy!T176+Sport!Q148+Közművelődés!S147+Támogatás!X157</f>
        <v>0</v>
      </c>
      <c r="R144" s="541">
        <f>Igazgatás!R181+'ASP pályázat'!R144+Községgazd!U154+Vagyongazd!R147+Közfoglalkoztatás!R144+Közút!R144+Környezetvédelem!V146+Egészségügy!U176+Sport!R148+Közművelődés!T147+Támogatás!Y157</f>
        <v>0</v>
      </c>
      <c r="S144" s="447">
        <f>Igazgatás!S181+'ASP pályázat'!S144+Községgazd!V154+Vagyongazd!S147+Közfoglalkoztatás!S144+Közút!S144+Környezetvédelem!W146+Egészségügy!V176+Sport!S148+Közművelődés!U147+Támogatás!Z157</f>
        <v>0</v>
      </c>
      <c r="T144" s="1">
        <f>Igazgatás!T181+'ASP pályázat'!T144+Községgazd!W154+Vagyongazd!T147+Közfoglalkoztatás!T144+Közút!T144+Környezetvédelem!X146+Egészségügy!W176+Sport!T148+Közművelődés!V147+Támogatás!AA157</f>
        <v>0</v>
      </c>
      <c r="U144" s="81">
        <f>Igazgatás!U181+'ASP pályázat'!U144+Községgazd!X154+Vagyongazd!U147+Közfoglalkoztatás!U144+Közút!U144+Környezetvédelem!Y146+Egészségügy!X176+Sport!U148+Közművelődés!W147+Támogatás!AB157</f>
        <v>0</v>
      </c>
      <c r="V144" s="490">
        <f>Igazgatás!V181+'ASP pályázat'!V144+Községgazd!Y154+Vagyongazd!V147+Közfoglalkoztatás!V144+Közút!V144+Környezetvédelem!Z146+Egészségügy!Y176+Sport!V148+Közművelődés!X147+Támogatás!AC157</f>
        <v>0</v>
      </c>
      <c r="W144" s="42">
        <f>Igazgatás!W181+'ASP pályázat'!W144+Községgazd!Z154+Vagyongazd!W147+Közfoglalkoztatás!W144+Közút!W144+Környezetvédelem!AA146+Egészségügy!Z176+Sport!W148+Közművelődés!Y147+Támogatás!AD157</f>
        <v>0</v>
      </c>
      <c r="X144" s="44">
        <f>Igazgatás!X181+'ASP pályázat'!X144+Községgazd!AA154+Vagyongazd!X147+Közfoglalkoztatás!X144+Közút!X144+Környezetvédelem!AB146+Egészségügy!AA176+Sport!X148+Közművelődés!Z147+Támogatás!AE157</f>
        <v>0</v>
      </c>
      <c r="Y144" s="188"/>
    </row>
    <row r="145" spans="1:25" hidden="1">
      <c r="B145" s="55"/>
      <c r="C145" s="2"/>
      <c r="D145" s="764" t="s">
        <v>543</v>
      </c>
      <c r="E145" s="764"/>
      <c r="F145" s="406">
        <f>Igazgatás!F182+'ASP pályázat'!F145+Községgazd!F155+Vagyongazd!F148+Közfoglalkoztatás!F145+Közút!F145+Környezetvédelem!F147+Egészségügy!F177+Sport!F149+Közművelődés!F148+Támogatás!F158</f>
        <v>0</v>
      </c>
      <c r="G145" s="429">
        <f>Igazgatás!G182+'ASP pályázat'!G145+Községgazd!G155+Vagyongazd!G148+Közfoglalkoztatás!G145+Közút!G145+Környezetvédelem!G147+Egészségügy!G177+Sport!G149+Közművelődés!G148+Támogatás!G158</f>
        <v>0</v>
      </c>
      <c r="H145" s="429">
        <f>Igazgatás!H182+'ASP pályázat'!H145+Községgazd!H155+Vagyongazd!H148+Közfoglalkoztatás!H145+Közút!H145+Környezetvédelem!H147+Egészségügy!H177+Sport!H149+Közművelődés!H148+Támogatás!H158</f>
        <v>0</v>
      </c>
      <c r="I145" s="625">
        <f>Igazgatás!I182+'ASP pályázat'!I145+Községgazd!I155+Vagyongazd!I148+Közfoglalkoztatás!I145+Közút!I145+Környezetvédelem!J147+Egészségügy!I177+Sport!I149+Közművelődés!I148+Támogatás!I158</f>
        <v>0</v>
      </c>
      <c r="J145" s="149">
        <f>Igazgatás!J182+'ASP pályázat'!J145+Községgazd!J155+Vagyongazd!J148+Közfoglalkoztatás!J145+Közút!J145+Környezetvédelem!K147+Egészségügy!J177+Sport!J149+Közművelődés!J148+Támogatás!J158</f>
        <v>0</v>
      </c>
      <c r="K145" s="167">
        <f>Igazgatás!K182+'ASP pályázat'!K145+Községgazd!K155+Vagyongazd!K148+Közfoglalkoztatás!K145+Közút!K145+Környezetvédelem!L147+Egészségügy!K177+Sport!K149+Közművelődés!K148+Támogatás!K158</f>
        <v>0</v>
      </c>
      <c r="L145" s="75">
        <f>Igazgatás!L182+'ASP pályázat'!L145+Községgazd!O155+Vagyongazd!L148+Közfoglalkoztatás!L145+Közút!L145+Környezetvédelem!P147+Egészségügy!O177+Sport!L149+Közművelődés!N148+Támogatás!S158</f>
        <v>0</v>
      </c>
      <c r="M145" s="1">
        <f>Igazgatás!M182+'ASP pályázat'!M145+Községgazd!P155+Vagyongazd!M148+Közfoglalkoztatás!M145+Közút!M145+Környezetvédelem!Q147+Egészségügy!P177+Sport!M149+Közművelődés!O148+Támogatás!T158</f>
        <v>0</v>
      </c>
      <c r="N145" s="1">
        <f>Igazgatás!N182+'ASP pályázat'!N145+Községgazd!Q155+Vagyongazd!N148+Közfoglalkoztatás!N145+Közút!N145+Környezetvédelem!R147+Egészségügy!Q177+Sport!N149+Közművelődés!P148+Támogatás!U158</f>
        <v>0</v>
      </c>
      <c r="O145" s="1">
        <f>Igazgatás!O182+'ASP pályázat'!O145+Községgazd!R155+Vagyongazd!O148+Közfoglalkoztatás!O145+Közút!O145+Környezetvédelem!S147+Egészségügy!R177+Sport!O149+Közművelődés!Q148+Támogatás!V158</f>
        <v>0</v>
      </c>
      <c r="P145" s="1">
        <f>Igazgatás!P182+'ASP pályázat'!P145+Községgazd!S155+Vagyongazd!P148+Közfoglalkoztatás!P145+Közút!P145+Környezetvédelem!T147+Egészségügy!S177+Sport!P149+Közművelődés!R148+Támogatás!W158</f>
        <v>0</v>
      </c>
      <c r="Q145" s="81">
        <f>Igazgatás!Q182+'ASP pályázat'!Q145+Községgazd!T155+Vagyongazd!Q148+Közfoglalkoztatás!Q145+Közút!Q145+Környezetvédelem!U147+Egészségügy!T177+Sport!Q149+Közművelődés!S148+Támogatás!X158</f>
        <v>0</v>
      </c>
      <c r="R145" s="541">
        <f>Igazgatás!R182+'ASP pályázat'!R145+Községgazd!U155+Vagyongazd!R148+Közfoglalkoztatás!R145+Közút!R145+Környezetvédelem!V147+Egészségügy!U177+Sport!R149+Közművelődés!T148+Támogatás!Y158</f>
        <v>0</v>
      </c>
      <c r="S145" s="447">
        <f>Igazgatás!S182+'ASP pályázat'!S145+Községgazd!V155+Vagyongazd!S148+Közfoglalkoztatás!S145+Közút!S145+Környezetvédelem!W147+Egészségügy!V177+Sport!S149+Közművelődés!U148+Támogatás!Z158</f>
        <v>0</v>
      </c>
      <c r="T145" s="1">
        <f>Igazgatás!T182+'ASP pályázat'!T145+Községgazd!W155+Vagyongazd!T148+Közfoglalkoztatás!T145+Közút!T145+Környezetvédelem!X147+Egészségügy!W177+Sport!T149+Közművelődés!V148+Támogatás!AA158</f>
        <v>0</v>
      </c>
      <c r="U145" s="81">
        <f>Igazgatás!U182+'ASP pályázat'!U145+Községgazd!X155+Vagyongazd!U148+Közfoglalkoztatás!U145+Közút!U145+Környezetvédelem!Y147+Egészségügy!X177+Sport!U149+Közművelődés!W148+Támogatás!AB158</f>
        <v>0</v>
      </c>
      <c r="V145" s="490">
        <f>Igazgatás!V182+'ASP pályázat'!V145+Községgazd!Y155+Vagyongazd!V148+Közfoglalkoztatás!V145+Közút!V145+Környezetvédelem!Z147+Egészségügy!Y177+Sport!V149+Közművelődés!X148+Támogatás!AC158</f>
        <v>0</v>
      </c>
      <c r="W145" s="42">
        <f>Igazgatás!W182+'ASP pályázat'!W145+Községgazd!Z155+Vagyongazd!W148+Közfoglalkoztatás!W145+Közút!W145+Környezetvédelem!AA147+Egészségügy!Z177+Sport!W149+Közművelődés!Y148+Támogatás!AD158</f>
        <v>0</v>
      </c>
      <c r="X145" s="44">
        <f>Igazgatás!X182+'ASP pályázat'!X145+Községgazd!AA155+Vagyongazd!X148+Közfoglalkoztatás!X145+Közút!X145+Környezetvédelem!AB147+Egészségügy!AA177+Sport!X149+Közművelődés!Z148+Támogatás!AE158</f>
        <v>0</v>
      </c>
      <c r="Y145" s="188"/>
    </row>
    <row r="146" spans="1:25" s="41" customFormat="1" ht="15.75" thickBot="1">
      <c r="A146" s="127" t="s">
        <v>243</v>
      </c>
      <c r="B146" s="136" t="s">
        <v>671</v>
      </c>
      <c r="C146" s="818" t="s">
        <v>244</v>
      </c>
      <c r="D146" s="819"/>
      <c r="E146" s="819"/>
      <c r="F146" s="411">
        <f>Igazgatás!F183+'ASP pályázat'!F146+Községgazd!F156+Vagyongazd!F149+Közfoglalkoztatás!F146+Közút!F146+Környezetvédelem!F148+Egészségügy!F178+Sport!F150+Közművelődés!F149+Támogatás!F159</f>
        <v>67759138.239999995</v>
      </c>
      <c r="G146" s="434">
        <f>Igazgatás!G183+'ASP pályázat'!G146+Községgazd!G156+Vagyongazd!G149+Közfoglalkoztatás!G146+Közút!G146+Környezetvédelem!G148+Egészségügy!G178+Sport!G150+Közművelődés!G149+Támogatás!G159</f>
        <v>54532150.700000003</v>
      </c>
      <c r="H146" s="434">
        <f>Igazgatás!H183+'ASP pályázat'!H146+Községgazd!H156+Vagyongazd!H149+Közfoglalkoztatás!H146+Közút!H146+Környezetvédelem!H148+Egészségügy!H178+Sport!H150+Közművelődés!H149+Támogatás!H159</f>
        <v>60724202.019999996</v>
      </c>
      <c r="I146" s="630">
        <f>Igazgatás!I183+'ASP pályázat'!I146+Községgazd!I156+Vagyongazd!I149+Közfoglalkoztatás!I146+Közút!I146+Környezetvédelem!J148+Egészségügy!I178+Sport!I150+Közművelődés!I149+Támogatás!I159</f>
        <v>109721989</v>
      </c>
      <c r="J146" s="161">
        <f>Igazgatás!J183+'ASP pályázat'!J146+Községgazd!J156+Vagyongazd!J149+Közfoglalkoztatás!J146+Közút!J146+Környezetvédelem!K148+Egészségügy!J178+Sport!J150+Közművelődés!J149+Támogatás!J159</f>
        <v>0</v>
      </c>
      <c r="K146" s="170">
        <f>Igazgatás!K183+'ASP pályázat'!K146+Községgazd!K156+Vagyongazd!K149+Közfoglalkoztatás!K146+Közút!K146+Környezetvédelem!L148+Egészségügy!K178+Sport!K150+Közművelődés!K149+Támogatás!K159</f>
        <v>109721989</v>
      </c>
      <c r="L146" s="110">
        <f>Igazgatás!L183+'ASP pályázat'!L146+Községgazd!O156+Vagyongazd!L149+Közfoglalkoztatás!L146+Közút!L146+Környezetvédelem!P148+Egészségügy!O178+Sport!L150+Közművelődés!N149+Támogatás!S159</f>
        <v>0</v>
      </c>
      <c r="M146" s="111">
        <f>Igazgatás!M183+'ASP pályázat'!M146+Községgazd!P156+Vagyongazd!M149+Közfoglalkoztatás!M146+Közút!M146+Környezetvédelem!Q148+Egészségügy!P178+Sport!M150+Közművelődés!O149+Támogatás!T159</f>
        <v>0</v>
      </c>
      <c r="N146" s="111">
        <f>Igazgatás!N183+'ASP pályázat'!N146+Községgazd!Q156+Vagyongazd!N149+Közfoglalkoztatás!N146+Közút!N146+Környezetvédelem!R148+Egészségügy!Q178+Sport!N150+Közművelődés!P149+Támogatás!U159</f>
        <v>0</v>
      </c>
      <c r="O146" s="111">
        <f>Igazgatás!O183+'ASP pályázat'!O146+Községgazd!R156+Vagyongazd!O149+Közfoglalkoztatás!O146+Közút!O146+Környezetvédelem!S148+Egészségügy!R178+Sport!O150+Közművelődés!Q149+Támogatás!V159</f>
        <v>7551093</v>
      </c>
      <c r="P146" s="111">
        <f>Igazgatás!P183+'ASP pályázat'!P146+Községgazd!S156+Vagyongazd!P149+Közfoglalkoztatás!P146+Közút!P146+Környezetvédelem!T148+Egészségügy!S178+Sport!P150+Közművelődés!R149+Támogatás!W159</f>
        <v>0</v>
      </c>
      <c r="Q146" s="114">
        <f>Igazgatás!Q183+'ASP pályázat'!Q146+Községgazd!T156+Vagyongazd!Q149+Közfoglalkoztatás!Q146+Közút!Q146+Környezetvédelem!U148+Egészségügy!T178+Sport!Q150+Közművelődés!S149+Támogatás!X159</f>
        <v>0</v>
      </c>
      <c r="R146" s="543">
        <f>Igazgatás!R183+'ASP pályázat'!R146+Községgazd!U156+Vagyongazd!R149+Közfoglalkoztatás!R146+Közút!R146+Környezetvédelem!V148+Egészségügy!U178+Sport!R150+Közművelődés!T149+Támogatás!Y159</f>
        <v>7551093</v>
      </c>
      <c r="S146" s="449">
        <f>Igazgatás!S183+'ASP pályázat'!S146+Községgazd!V156+Vagyongazd!S149+Közfoglalkoztatás!S146+Közút!S146+Környezetvédelem!W148+Egészségügy!V178+Sport!S150+Közművelődés!U149+Támogatás!Z159</f>
        <v>0</v>
      </c>
      <c r="T146" s="111">
        <f>Igazgatás!T183+'ASP pályázat'!T146+Községgazd!W156+Vagyongazd!T149+Közfoglalkoztatás!T146+Közút!T146+Környezetvédelem!X148+Egészségügy!W178+Sport!T150+Közművelődés!V149+Támogatás!AA159</f>
        <v>676923</v>
      </c>
      <c r="U146" s="114">
        <f>Igazgatás!U183+'ASP pályázat'!U146+Községgazd!X156+Vagyongazd!U149+Közfoglalkoztatás!U146+Közút!U146+Környezetvédelem!Y148+Egészségügy!X178+Sport!U150+Közművelődés!W149+Támogatás!AB159</f>
        <v>-301625</v>
      </c>
      <c r="V146" s="491">
        <f>Igazgatás!V183+'ASP pályázat'!V146+Községgazd!Y156+Vagyongazd!V149+Közfoglalkoztatás!V146+Közút!V146+Környezetvédelem!Z148+Egészségügy!Y178+Sport!V150+Közművelődés!X149+Támogatás!AC159</f>
        <v>-500000</v>
      </c>
      <c r="W146" s="113">
        <f>Igazgatás!W183+'ASP pályázat'!W146+Községgazd!Z156+Vagyongazd!W149+Közfoglalkoztatás!W146+Közút!W146+Környezetvédelem!AA148+Egészségügy!Z178+Sport!W150+Közművelődés!Y149+Támogatás!AD159</f>
        <v>0</v>
      </c>
      <c r="X146" s="115">
        <f>Igazgatás!X183+'ASP pályázat'!X146+Községgazd!AA156+Vagyongazd!X149+Közfoglalkoztatás!X146+Közút!X146+Környezetvédelem!AB148+Egészségügy!AA178+Sport!X150+Közművelődés!Z149+Támogatás!AE159</f>
        <v>102295598</v>
      </c>
      <c r="Y146" s="188"/>
    </row>
    <row r="147" spans="1:25" ht="15.75" thickBot="1">
      <c r="B147" s="100" t="s">
        <v>245</v>
      </c>
      <c r="C147" s="773" t="s">
        <v>246</v>
      </c>
      <c r="D147" s="774"/>
      <c r="E147" s="774"/>
      <c r="F147" s="402">
        <f>Igazgatás!F187+'ASP pályázat'!F147+Községgazd!F157+Vagyongazd!F150+Közfoglalkoztatás!F147+Közút!F147+Környezetvédelem!F151+Egészségügy!F179+Sport!F151+Közművelődés!F150+Támogatás!F160</f>
        <v>10067500</v>
      </c>
      <c r="G147" s="425">
        <f>Igazgatás!G187+'ASP pályázat'!G147+Községgazd!G157+Vagyongazd!G150+Közfoglalkoztatás!G147+Közút!G147+Környezetvédelem!G151+Egészségügy!G179+Sport!G151+Közművelődés!G150+Támogatás!G160</f>
        <v>12342439</v>
      </c>
      <c r="H147" s="425">
        <f>Igazgatás!H187+'ASP pályázat'!H147+Községgazd!H157+Vagyongazd!H150+Közfoglalkoztatás!H147+Közút!H147+Környezetvédelem!H151+Egészségügy!H179+Sport!H151+Közművelődés!H150+Támogatás!H160</f>
        <v>13006219</v>
      </c>
      <c r="I147" s="621">
        <f>Igazgatás!I187+'ASP pályázat'!I147+Községgazd!I157+Vagyongazd!I150+Közfoglalkoztatás!I147+Közút!I147+Környezetvédelem!J151+Egészségügy!I179+Sport!I151+Közművelődés!I150+Támogatás!I160</f>
        <v>13830487</v>
      </c>
      <c r="J147" s="152">
        <f>Igazgatás!J187+'ASP pályázat'!J147+Községgazd!J157+Vagyongazd!J150+Közfoglalkoztatás!J147+Közút!J147+Környezetvédelem!K151+Egészségügy!J179+Sport!J151+Közművelődés!J150+Támogatás!J160</f>
        <v>0</v>
      </c>
      <c r="K147" s="164">
        <f>Igazgatás!K187+'ASP pályázat'!K147+Községgazd!K157+Vagyongazd!K150+Közfoglalkoztatás!K147+Közút!K147+Környezetvédelem!L151+Egészségügy!K179+Sport!K151+Közművelődés!K150+Támogatás!K160</f>
        <v>13830487</v>
      </c>
      <c r="L147" s="86">
        <f>Igazgatás!L187+'ASP pályázat'!L147+Községgazd!O157+Vagyongazd!L150+Közfoglalkoztatás!L147+Közút!L147+Környezetvédelem!P151+Egészségügy!O179+Sport!L151+Közművelődés!N150+Támogatás!S160</f>
        <v>138898</v>
      </c>
      <c r="M147" s="87">
        <f>Igazgatás!M187+'ASP pályázat'!M147+Községgazd!P157+Vagyongazd!M150+Közfoglalkoztatás!M147+Közút!M147+Környezetvédelem!Q151+Egészségügy!P179+Sport!M151+Közművelődés!O150+Támogatás!T160</f>
        <v>51293</v>
      </c>
      <c r="N147" s="87">
        <f>Igazgatás!N187+'ASP pályázat'!N147+Községgazd!Q157+Vagyongazd!N150+Közfoglalkoztatás!N147+Közút!N147+Környezetvédelem!R151+Egészségügy!Q179+Sport!N151+Közművelődés!P150+Támogatás!U160</f>
        <v>52090</v>
      </c>
      <c r="O147" s="87">
        <f>Igazgatás!O187+'ASP pályázat'!O147+Községgazd!R157+Vagyongazd!O150+Közfoglalkoztatás!O147+Közút!O147+Környezetvédelem!S151+Egészségügy!R179+Sport!O151+Közművelődés!Q150+Támogatás!V160</f>
        <v>524095</v>
      </c>
      <c r="P147" s="87">
        <f>Igazgatás!P187+'ASP pályázat'!P147+Községgazd!S157+Vagyongazd!P150+Közfoglalkoztatás!P147+Közút!P147+Környezetvédelem!T151+Egészségügy!S179+Sport!P151+Közművelődés!R150+Támogatás!W160</f>
        <v>2319075</v>
      </c>
      <c r="Q147" s="90">
        <f>Igazgatás!Q187+'ASP pályázat'!Q147+Községgazd!T157+Vagyongazd!Q150+Közfoglalkoztatás!Q147+Közút!Q147+Környezetvédelem!U151+Egészségügy!T179+Sport!Q151+Közművelődés!S150+Támogatás!X160</f>
        <v>461749</v>
      </c>
      <c r="R147" s="536">
        <f>Igazgatás!R187+'ASP pályázat'!R147+Községgazd!U157+Vagyongazd!R150+Közfoglalkoztatás!R147+Közút!R147+Környezetvédelem!V151+Egészségügy!U179+Sport!R151+Közművelődés!T150+Támogatás!Y160</f>
        <v>3547200</v>
      </c>
      <c r="S147" s="442">
        <f>Igazgatás!S187+'ASP pályázat'!S147+Községgazd!V157+Vagyongazd!S150+Közfoglalkoztatás!S147+Közút!S147+Környezetvédelem!W151+Egészségügy!V179+Sport!S151+Közművelődés!U150+Támogatás!Z160</f>
        <v>17460</v>
      </c>
      <c r="T147" s="87">
        <f>Igazgatás!T187+'ASP pályázat'!T147+Községgazd!W157+Vagyongazd!T150+Közfoglalkoztatás!T147+Közút!T147+Környezetvédelem!X151+Egészségügy!W179+Sport!T151+Közművelődés!V150+Támogatás!AA160</f>
        <v>52672</v>
      </c>
      <c r="U147" s="90">
        <f>Igazgatás!U187+'ASP pályázat'!U147+Községgazd!X157+Vagyongazd!U150+Közfoglalkoztatás!U147+Közút!U147+Környezetvédelem!Y151+Egészségügy!X179+Sport!U151+Közművelődés!W150+Támogatás!AB160</f>
        <v>443790</v>
      </c>
      <c r="V147" s="486">
        <f>Igazgatás!V187+'ASP pályázat'!V147+Községgazd!Y157+Vagyongazd!V150+Közfoglalkoztatás!V147+Közút!V147+Környezetvédelem!Z151+Egészségügy!Y179+Sport!V151+Közművelődés!X150+Támogatás!AC160</f>
        <v>4118064</v>
      </c>
      <c r="W147" s="89">
        <f>Igazgatás!W187+'ASP pályázat'!W147+Községgazd!Z157+Vagyongazd!W150+Közfoglalkoztatás!W147+Közút!W147+Környezetvédelem!AA151+Egészségügy!Z179+Sport!W151+Közművelődés!Y150+Támogatás!AD160</f>
        <v>849717</v>
      </c>
      <c r="X147" s="91">
        <f>Igazgatás!X187+'ASP pályázat'!X147+Községgazd!AA157+Vagyongazd!X150+Közfoglalkoztatás!X147+Közút!X147+Környezetvédelem!AB151+Egészségügy!AA179+Sport!X151+Közművelődés!Z150+Támogatás!AE160</f>
        <v>4801584</v>
      </c>
      <c r="Y147" s="188"/>
    </row>
    <row r="148" spans="1:25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>
        <f>Igazgatás!F188+'ASP pályázat'!F148+Községgazd!F158+Vagyongazd!F151+Közfoglalkoztatás!F148+Közút!F148+Környezetvédelem!F152+Egészségügy!F180+Sport!F152+Közművelődés!F151+Támogatás!F161</f>
        <v>0</v>
      </c>
      <c r="G148" s="420">
        <f>Igazgatás!G188+'ASP pályázat'!G148+Községgazd!G158+Vagyongazd!G151+Közfoglalkoztatás!G148+Közút!G148+Környezetvédelem!G152+Egészségügy!G180+Sport!G152+Közművelődés!G151+Támogatás!G161</f>
        <v>0</v>
      </c>
      <c r="H148" s="420">
        <f>Igazgatás!H188+'ASP pályázat'!H148+Községgazd!H158+Vagyongazd!H151+Közfoglalkoztatás!H148+Közút!H148+Környezetvédelem!H152+Egészségügy!H180+Sport!H152+Közművelődés!H151+Támogatás!H161</f>
        <v>0</v>
      </c>
      <c r="I148" s="616">
        <f>Igazgatás!I188+'ASP pályázat'!I148+Községgazd!I158+Vagyongazd!I151+Közfoglalkoztatás!I148+Közút!I148+Környezetvédelem!J152+Egészségügy!I180+Sport!I152+Közművelődés!I151+Támogatás!I161</f>
        <v>0</v>
      </c>
      <c r="J148" s="148">
        <f>Igazgatás!J188+'ASP pályázat'!J148+Községgazd!J158+Vagyongazd!J151+Közfoglalkoztatás!J148+Közút!J148+Környezetvédelem!K152+Egészségügy!J180+Sport!J152+Közművelődés!J151+Támogatás!J161</f>
        <v>0</v>
      </c>
      <c r="K148" s="166">
        <f>Igazgatás!K188+'ASP pályázat'!K148+Községgazd!K158+Vagyongazd!K151+Közfoglalkoztatás!K148+Közút!K148+Környezetvédelem!L152+Egészségügy!K180+Sport!K152+Közművelődés!K151+Támogatás!K161</f>
        <v>0</v>
      </c>
      <c r="L148" s="94">
        <f>Igazgatás!L188+'ASP pályázat'!L148+Községgazd!O158+Vagyongazd!L151+Közfoglalkoztatás!L148+Közút!L148+Környezetvédelem!P152+Egészségügy!O180+Sport!L152+Közművelődés!N151+Támogatás!S161</f>
        <v>0</v>
      </c>
      <c r="M148" s="95">
        <f>Igazgatás!M188+'ASP pályázat'!M148+Községgazd!P158+Vagyongazd!M151+Közfoglalkoztatás!M148+Közút!M148+Környezetvédelem!Q152+Egészségügy!P180+Sport!M152+Közművelődés!O151+Támogatás!T161</f>
        <v>0</v>
      </c>
      <c r="N148" s="95">
        <f>Igazgatás!N188+'ASP pályázat'!N148+Községgazd!Q158+Vagyongazd!N151+Közfoglalkoztatás!N148+Közút!N148+Környezetvédelem!R152+Egészségügy!Q180+Sport!N152+Közművelődés!P151+Támogatás!U161</f>
        <v>0</v>
      </c>
      <c r="O148" s="95">
        <f>Igazgatás!O188+'ASP pályázat'!O148+Községgazd!R158+Vagyongazd!O151+Közfoglalkoztatás!O148+Közút!O148+Környezetvédelem!S152+Egészségügy!R180+Sport!O152+Közművelődés!Q151+Támogatás!V161</f>
        <v>0</v>
      </c>
      <c r="P148" s="95">
        <f>Igazgatás!P188+'ASP pályázat'!P148+Községgazd!S158+Vagyongazd!P151+Közfoglalkoztatás!P148+Közút!P148+Környezetvédelem!T152+Egészségügy!S180+Sport!P152+Közművelődés!R151+Támogatás!W161</f>
        <v>0</v>
      </c>
      <c r="Q148" s="98">
        <f>Igazgatás!Q188+'ASP pályázat'!Q148+Községgazd!T158+Vagyongazd!Q151+Közfoglalkoztatás!Q148+Közút!Q148+Környezetvédelem!U152+Egészségügy!T180+Sport!Q152+Közművelődés!S151+Támogatás!X161</f>
        <v>0</v>
      </c>
      <c r="R148" s="539">
        <f>Igazgatás!R188+'ASP pályázat'!R148+Községgazd!U158+Vagyongazd!R151+Közfoglalkoztatás!R148+Közút!R148+Környezetvédelem!V152+Egészségügy!U180+Sport!R152+Közművelődés!T151+Támogatás!Y161</f>
        <v>0</v>
      </c>
      <c r="S148" s="445">
        <f>Igazgatás!S188+'ASP pályázat'!S148+Községgazd!V158+Vagyongazd!S151+Közfoglalkoztatás!S148+Közút!S148+Környezetvédelem!W152+Egészségügy!V180+Sport!S152+Közművelődés!U151+Támogatás!Z161</f>
        <v>0</v>
      </c>
      <c r="T148" s="95">
        <f>Igazgatás!T188+'ASP pályázat'!T148+Községgazd!W158+Vagyongazd!T151+Közfoglalkoztatás!T148+Közút!T148+Környezetvédelem!X152+Egészségügy!W180+Sport!T152+Közművelődés!V151+Támogatás!AA161</f>
        <v>0</v>
      </c>
      <c r="U148" s="98">
        <f>Igazgatás!U188+'ASP pályázat'!U148+Községgazd!X158+Vagyongazd!U151+Közfoglalkoztatás!U148+Közút!U148+Környezetvédelem!Y152+Egészségügy!X180+Sport!U152+Közművelődés!W151+Támogatás!AB161</f>
        <v>0</v>
      </c>
      <c r="V148" s="489">
        <f>Igazgatás!V188+'ASP pályázat'!V148+Községgazd!Y158+Vagyongazd!V151+Közfoglalkoztatás!V148+Közút!V148+Környezetvédelem!Z152+Egészségügy!Y180+Sport!V152+Közművelődés!X151+Támogatás!AC161</f>
        <v>0</v>
      </c>
      <c r="W148" s="97">
        <f>Igazgatás!W188+'ASP pályázat'!W148+Községgazd!Z158+Vagyongazd!W151+Közfoglalkoztatás!W148+Közút!W148+Környezetvédelem!AA152+Egészségügy!Z180+Sport!W152+Közművelődés!Y151+Támogatás!AD161</f>
        <v>0</v>
      </c>
      <c r="X148" s="99">
        <f>Igazgatás!X188+'ASP pályázat'!X148+Községgazd!AA158+Vagyongazd!X151+Közfoglalkoztatás!X148+Közút!X148+Környezetvédelem!AB152+Egészségügy!AA180+Sport!X152+Közművelődés!Z151+Támogatás!AE161</f>
        <v>0</v>
      </c>
      <c r="Y148" s="188"/>
    </row>
    <row r="149" spans="1:25" s="18" customFormat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Igazgatás!F189+'ASP pályázat'!F149+Községgazd!F159+Vagyongazd!F152+Közfoglalkoztatás!F149+Közút!F149+Környezetvédelem!F153+Egészségügy!F181+Sport!F153+Közművelődés!F152+Támogatás!F162</f>
        <v>1500000</v>
      </c>
      <c r="G149" s="422">
        <f>Igazgatás!G189+'ASP pályázat'!G149+Községgazd!G159+Vagyongazd!G152+Közfoglalkoztatás!G149+Közút!G149+Környezetvédelem!G153+Egészségügy!G181+Sport!G153+Közművelődés!G152+Támogatás!G162</f>
        <v>1907481</v>
      </c>
      <c r="H149" s="422">
        <f>Igazgatás!H189+'ASP pályázat'!H149+Községgazd!H159+Vagyongazd!H152+Közfoglalkoztatás!H149+Közút!H149+Környezetvédelem!H153+Egészségügy!H181+Sport!H153+Közművelődés!H152+Támogatás!H162</f>
        <v>1907481</v>
      </c>
      <c r="I149" s="618">
        <f>Igazgatás!I189+'ASP pályázat'!I149+Községgazd!I159+Vagyongazd!I152+Közfoglalkoztatás!I149+Közút!I149+Környezetvédelem!J153+Egészségügy!I181+Sport!I153+Közművelődés!I152+Támogatás!I162</f>
        <v>2407481</v>
      </c>
      <c r="J149" s="150">
        <f>Igazgatás!J189+'ASP pályázat'!J149+Községgazd!J159+Vagyongazd!J152+Közfoglalkoztatás!J149+Közút!J149+Környezetvédelem!K153+Egészségügy!J181+Sport!J153+Közművelődés!J152+Támogatás!J162</f>
        <v>0</v>
      </c>
      <c r="K149" s="166">
        <f>Igazgatás!K189+'ASP pályázat'!K149+Községgazd!K159+Vagyongazd!K152+Közfoglalkoztatás!K149+Közút!K149+Környezetvédelem!L153+Egészségügy!K181+Sport!K153+Közművelődés!K152+Támogatás!K162</f>
        <v>2407481</v>
      </c>
      <c r="L149" s="94">
        <f>Igazgatás!L189+'ASP pályázat'!L149+Községgazd!O159+Vagyongazd!L152+Közfoglalkoztatás!L149+Közút!L149+Környezetvédelem!P153+Egészségügy!O181+Sport!L153+Közművelődés!N152+Támogatás!S162</f>
        <v>0</v>
      </c>
      <c r="M149" s="95">
        <f>Igazgatás!M189+'ASP pályázat'!M149+Községgazd!P159+Vagyongazd!M152+Közfoglalkoztatás!M149+Közút!M149+Környezetvédelem!Q153+Egészségügy!P181+Sport!M153+Közművelődés!O152+Támogatás!T162</f>
        <v>0</v>
      </c>
      <c r="N149" s="95">
        <f>Igazgatás!N189+'ASP pályázat'!N149+Községgazd!Q159+Vagyongazd!N152+Közfoglalkoztatás!N149+Közút!N149+Környezetvédelem!R153+Egészségügy!Q181+Sport!N153+Közművelődés!P152+Támogatás!U162</f>
        <v>0</v>
      </c>
      <c r="O149" s="95">
        <f>Igazgatás!O189+'ASP pályázat'!O149+Községgazd!R159+Vagyongazd!O152+Közfoglalkoztatás!O149+Közút!O149+Környezetvédelem!S153+Egészségügy!R181+Sport!O153+Közművelődés!Q152+Támogatás!V162</f>
        <v>0</v>
      </c>
      <c r="P149" s="95">
        <f>Igazgatás!P189+'ASP pályázat'!P149+Községgazd!S159+Vagyongazd!P152+Közfoglalkoztatás!P149+Közút!P149+Környezetvédelem!T153+Egészségügy!S181+Sport!P153+Közművelődés!R152+Támogatás!W162</f>
        <v>1785276</v>
      </c>
      <c r="Q149" s="98">
        <f>Igazgatás!Q189+'ASP pályázat'!Q149+Községgazd!T159+Vagyongazd!Q152+Közfoglalkoztatás!Q149+Közút!Q149+Környezetvédelem!U153+Egészségügy!T181+Sport!Q153+Közművelődés!S152+Támogatás!X162</f>
        <v>19897</v>
      </c>
      <c r="R149" s="539">
        <f>Igazgatás!R189+'ASP pályázat'!R149+Községgazd!U159+Vagyongazd!R152+Közfoglalkoztatás!R149+Közút!R149+Környezetvédelem!V153+Egészségügy!U181+Sport!R153+Közművelődés!T152+Támogatás!Y162</f>
        <v>1805173</v>
      </c>
      <c r="S149" s="445">
        <f>Igazgatás!S189+'ASP pályázat'!S149+Községgazd!V159+Vagyongazd!S152+Közfoglalkoztatás!S149+Közút!S149+Környezetvédelem!W153+Egészségügy!V181+Sport!S153+Közművelődés!U152+Támogatás!Z162</f>
        <v>8000</v>
      </c>
      <c r="T149" s="95">
        <f>Igazgatás!T189+'ASP pályázat'!T149+Községgazd!W159+Vagyongazd!T152+Közfoglalkoztatás!T149+Közút!T149+Környezetvédelem!X153+Egészségügy!W181+Sport!T153+Közművelődés!V152+Támogatás!AA162</f>
        <v>0</v>
      </c>
      <c r="U149" s="98">
        <f>Igazgatás!U189+'ASP pályázat'!U149+Községgazd!X159+Vagyongazd!U152+Közfoglalkoztatás!U149+Közút!U149+Környezetvédelem!Y153+Egészségügy!X181+Sport!U153+Közművelődés!W152+Támogatás!AB162</f>
        <v>0</v>
      </c>
      <c r="V149" s="489">
        <f>Igazgatás!V189+'ASP pályázat'!V149+Községgazd!Y159+Vagyongazd!V152+Közfoglalkoztatás!V149+Közút!V149+Környezetvédelem!Z153+Egészségügy!Y181+Sport!V153+Közművelődés!X152+Támogatás!AC162</f>
        <v>594308</v>
      </c>
      <c r="W149" s="97">
        <f>Igazgatás!W189+'ASP pályázat'!W149+Községgazd!Z159+Vagyongazd!W152+Közfoglalkoztatás!W149+Közút!W149+Környezetvédelem!AA153+Egészségügy!Z181+Sport!W153+Közművelődés!Y152+Támogatás!AD162</f>
        <v>0</v>
      </c>
      <c r="X149" s="99">
        <f>Igazgatás!X189+'ASP pályázat'!X149+Községgazd!AA159+Vagyongazd!X152+Közfoglalkoztatás!X149+Közút!X149+Környezetvédelem!AB153+Egészségügy!AA181+Sport!X153+Közművelődés!Z152+Támogatás!AE162</f>
        <v>0</v>
      </c>
      <c r="Y149" s="188"/>
    </row>
    <row r="150" spans="1:25">
      <c r="B150" s="55"/>
      <c r="C150" s="2"/>
      <c r="D150" s="764" t="s">
        <v>250</v>
      </c>
      <c r="E150" s="764"/>
      <c r="F150" s="406">
        <f>Igazgatás!F190+'ASP pályázat'!F150+Községgazd!F160+Vagyongazd!F153+Közfoglalkoztatás!F150+Közút!F150+Környezetvédelem!F154+Egészségügy!F182+Sport!F154+Közművelődés!F153+Támogatás!F163</f>
        <v>0</v>
      </c>
      <c r="G150" s="429">
        <f>Igazgatás!G190+'ASP pályázat'!G150+Községgazd!G160+Vagyongazd!G153+Közfoglalkoztatás!G150+Közút!G150+Környezetvédelem!G154+Egészségügy!G182+Sport!G154+Közművelődés!G153+Támogatás!G163</f>
        <v>157481</v>
      </c>
      <c r="H150" s="429">
        <f>Igazgatás!H190+'ASP pályázat'!H150+Községgazd!H160+Vagyongazd!H153+Közfoglalkoztatás!H150+Közút!H150+Környezetvédelem!H154+Egészségügy!H182+Sport!H154+Közművelődés!H153+Támogatás!H163</f>
        <v>157481</v>
      </c>
      <c r="I150" s="625">
        <f>Igazgatás!I190+'ASP pályázat'!I150+Községgazd!I160+Vagyongazd!I153+Közfoglalkoztatás!I150+Közút!I150+Környezetvédelem!J154+Egészségügy!I182+Sport!I154+Közművelődés!I153+Támogatás!I163</f>
        <v>657481</v>
      </c>
      <c r="J150" s="149">
        <f>Igazgatás!J190+'ASP pályázat'!J150+Községgazd!J160+Vagyongazd!J153+Közfoglalkoztatás!J150+Közút!J150+Környezetvédelem!K154+Egészségügy!J182+Sport!J154+Közművelődés!J153+Támogatás!J163</f>
        <v>0</v>
      </c>
      <c r="K150" s="167">
        <f>Igazgatás!K190+'ASP pályázat'!K150+Községgazd!K160+Vagyongazd!K153+Közfoglalkoztatás!K150+Közút!K150+Környezetvédelem!L154+Egészségügy!K182+Sport!K154+Közművelődés!K153+Támogatás!K163</f>
        <v>657481</v>
      </c>
      <c r="L150" s="75">
        <f>Igazgatás!L190+'ASP pályázat'!L150+Községgazd!O160+Vagyongazd!L153+Közfoglalkoztatás!L150+Közút!L150+Környezetvédelem!P154+Egészségügy!O182+Sport!L154+Közművelődés!N153+Támogatás!S163</f>
        <v>0</v>
      </c>
      <c r="M150" s="1">
        <f>Igazgatás!M190+'ASP pályázat'!M150+Községgazd!P160+Vagyongazd!M153+Közfoglalkoztatás!M150+Közút!M150+Környezetvédelem!Q154+Egészségügy!P182+Sport!M154+Közművelődés!O153+Támogatás!T163</f>
        <v>0</v>
      </c>
      <c r="N150" s="1">
        <f>Igazgatás!N190+'ASP pályázat'!N150+Községgazd!Q160+Vagyongazd!N153+Közfoglalkoztatás!N150+Közút!N150+Környezetvédelem!R154+Egészségügy!Q182+Sport!N154+Közművelődés!P153+Támogatás!U163</f>
        <v>0</v>
      </c>
      <c r="O150" s="1">
        <f>Igazgatás!O190+'ASP pályázat'!O150+Községgazd!R160+Vagyongazd!O153+Közfoglalkoztatás!O150+Közút!O150+Környezetvédelem!S154+Egészségügy!R182+Sport!O154+Közművelődés!Q153+Támogatás!V163</f>
        <v>0</v>
      </c>
      <c r="P150" s="1">
        <f>Igazgatás!P190+'ASP pályázat'!P150+Községgazd!S160+Vagyongazd!P153+Közfoglalkoztatás!P150+Közút!P150+Környezetvédelem!T154+Egészségügy!S182+Sport!P154+Közművelődés!R153+Támogatás!W163</f>
        <v>35276</v>
      </c>
      <c r="Q150" s="81">
        <f>Igazgatás!Q190+'ASP pályázat'!Q150+Községgazd!T160+Vagyongazd!Q153+Közfoglalkoztatás!Q150+Közút!Q150+Környezetvédelem!U154+Egészségügy!T182+Sport!Q154+Közművelődés!S153+Támogatás!X163</f>
        <v>19897</v>
      </c>
      <c r="R150" s="541">
        <f>Igazgatás!R190+'ASP pályázat'!R150+Községgazd!U160+Vagyongazd!R153+Közfoglalkoztatás!R150+Közút!R150+Környezetvédelem!V154+Egészségügy!U182+Sport!R154+Közművelődés!T153+Támogatás!Y163</f>
        <v>55173</v>
      </c>
      <c r="S150" s="447">
        <f>Igazgatás!S190+'ASP pályázat'!S150+Községgazd!V160+Vagyongazd!S153+Közfoglalkoztatás!S150+Közút!S150+Környezetvédelem!W154+Egészségügy!V182+Sport!S154+Közművelődés!U153+Támogatás!Z163</f>
        <v>8000</v>
      </c>
      <c r="T150" s="1">
        <f>Igazgatás!T190+'ASP pályázat'!T150+Községgazd!W160+Vagyongazd!T153+Közfoglalkoztatás!T150+Közút!T150+Környezetvédelem!X154+Egészségügy!W182+Sport!T154+Közművelődés!V153+Támogatás!AA163</f>
        <v>0</v>
      </c>
      <c r="U150" s="81">
        <f>Igazgatás!U190+'ASP pályázat'!U150+Községgazd!X160+Vagyongazd!U153+Közfoglalkoztatás!U150+Közút!U150+Környezetvédelem!Y154+Egészségügy!X182+Sport!U154+Közművelődés!W153+Támogatás!AB163</f>
        <v>0</v>
      </c>
      <c r="V150" s="490">
        <f>Igazgatás!V190+'ASP pályázat'!V150+Községgazd!Y160+Vagyongazd!V153+Közfoglalkoztatás!V150+Közút!V150+Környezetvédelem!Z154+Egészségügy!Y182+Sport!V154+Közművelődés!X153+Támogatás!AC163</f>
        <v>594308</v>
      </c>
      <c r="W150" s="42">
        <f>Igazgatás!W190+'ASP pályázat'!W150+Községgazd!Z160+Vagyongazd!W153+Közfoglalkoztatás!W150+Közút!W150+Környezetvédelem!AA154+Egészségügy!Z182+Sport!W154+Közművelődés!Y153+Támogatás!AD163</f>
        <v>0</v>
      </c>
      <c r="X150" s="44">
        <f>Igazgatás!X190+'ASP pályázat'!X150+Községgazd!AA160+Vagyongazd!X153+Közfoglalkoztatás!X150+Közút!X150+Környezetvédelem!AB154+Egészségügy!AA182+Sport!X154+Közművelődés!Z153+Támogatás!AE163</f>
        <v>0</v>
      </c>
      <c r="Y150" s="188"/>
    </row>
    <row r="151" spans="1:25">
      <c r="B151" s="55"/>
      <c r="C151" s="2"/>
      <c r="D151" s="764" t="s">
        <v>349</v>
      </c>
      <c r="E151" s="764"/>
      <c r="F151" s="406">
        <f>Igazgatás!F191+'ASP pályázat'!F151+Községgazd!F161+Vagyongazd!F154+Közfoglalkoztatás!F151+Közút!F151+Környezetvédelem!F155+Egészségügy!F183+Sport!F155+Közművelődés!F154+Támogatás!F164</f>
        <v>1500000</v>
      </c>
      <c r="G151" s="429">
        <f>Igazgatás!G191+'ASP pályázat'!G151+Községgazd!G161+Vagyongazd!G154+Közfoglalkoztatás!G151+Közút!G151+Környezetvédelem!G155+Egészségügy!G183+Sport!G155+Közművelődés!G154+Támogatás!G164</f>
        <v>1750000</v>
      </c>
      <c r="H151" s="429">
        <f>Igazgatás!H191+'ASP pályázat'!H151+Községgazd!H161+Vagyongazd!H154+Közfoglalkoztatás!H151+Közút!H151+Környezetvédelem!H155+Egészségügy!H183+Sport!H155+Közművelődés!H154+Támogatás!H164</f>
        <v>1750000</v>
      </c>
      <c r="I151" s="625">
        <f>Igazgatás!I191+'ASP pályázat'!I151+Községgazd!I161+Vagyongazd!I154+Közfoglalkoztatás!I151+Közút!I151+Környezetvédelem!J155+Egészségügy!I183+Sport!I155+Közművelődés!I154+Támogatás!I164</f>
        <v>1750000</v>
      </c>
      <c r="J151" s="149">
        <f>Igazgatás!J191+'ASP pályázat'!J151+Községgazd!J161+Vagyongazd!J154+Közfoglalkoztatás!J151+Közút!J151+Környezetvédelem!K155+Egészségügy!J183+Sport!J155+Közművelődés!J154+Támogatás!J164</f>
        <v>0</v>
      </c>
      <c r="K151" s="167">
        <f>Igazgatás!K191+'ASP pályázat'!K151+Községgazd!K161+Vagyongazd!K154+Közfoglalkoztatás!K151+Közút!K151+Környezetvédelem!L155+Egészségügy!K183+Sport!K155+Közművelődés!K154+Támogatás!K164</f>
        <v>1750000</v>
      </c>
      <c r="L151" s="75">
        <f>Igazgatás!L191+'ASP pályázat'!L151+Községgazd!O161+Vagyongazd!L154+Közfoglalkoztatás!L151+Közút!L151+Környezetvédelem!P155+Egészségügy!O183+Sport!L155+Közművelődés!N154+Támogatás!S164</f>
        <v>0</v>
      </c>
      <c r="M151" s="1">
        <f>Igazgatás!M191+'ASP pályázat'!M151+Községgazd!P161+Vagyongazd!M154+Közfoglalkoztatás!M151+Közút!M151+Környezetvédelem!Q155+Egészségügy!P183+Sport!M155+Közművelődés!O154+Támogatás!T164</f>
        <v>0</v>
      </c>
      <c r="N151" s="1">
        <f>Igazgatás!N191+'ASP pályázat'!N151+Községgazd!Q161+Vagyongazd!N154+Közfoglalkoztatás!N151+Közút!N151+Környezetvédelem!R155+Egészségügy!Q183+Sport!N155+Közművelődés!P154+Támogatás!U164</f>
        <v>0</v>
      </c>
      <c r="O151" s="1">
        <f>Igazgatás!O191+'ASP pályázat'!O151+Községgazd!R161+Vagyongazd!O154+Közfoglalkoztatás!O151+Közút!O151+Környezetvédelem!S155+Egészségügy!R183+Sport!O155+Közművelődés!Q154+Támogatás!V164</f>
        <v>0</v>
      </c>
      <c r="P151" s="1">
        <f>Igazgatás!P191+'ASP pályázat'!P151+Községgazd!S161+Vagyongazd!P154+Közfoglalkoztatás!P151+Közút!P151+Környezetvédelem!T155+Egészségügy!S183+Sport!P155+Közművelődés!R154+Támogatás!W164</f>
        <v>1750000</v>
      </c>
      <c r="Q151" s="81">
        <f>Igazgatás!Q191+'ASP pályázat'!Q151+Községgazd!T161+Vagyongazd!Q154+Közfoglalkoztatás!Q151+Közút!Q151+Környezetvédelem!U155+Egészségügy!T183+Sport!Q155+Közművelődés!S154+Támogatás!X164</f>
        <v>0</v>
      </c>
      <c r="R151" s="541">
        <f>Igazgatás!R191+'ASP pályázat'!R151+Községgazd!U161+Vagyongazd!R154+Közfoglalkoztatás!R151+Közút!R151+Környezetvédelem!V155+Egészségügy!U183+Sport!R155+Közművelődés!T154+Támogatás!Y164</f>
        <v>1750000</v>
      </c>
      <c r="S151" s="447">
        <f>Igazgatás!S191+'ASP pályázat'!S151+Községgazd!V161+Vagyongazd!S154+Közfoglalkoztatás!S151+Közút!S151+Környezetvédelem!W155+Egészségügy!V183+Sport!S155+Közművelődés!U154+Támogatás!Z164</f>
        <v>0</v>
      </c>
      <c r="T151" s="1">
        <f>Igazgatás!T191+'ASP pályázat'!T151+Községgazd!W161+Vagyongazd!T154+Közfoglalkoztatás!T151+Közút!T151+Környezetvédelem!X155+Egészségügy!W183+Sport!T155+Közművelődés!V154+Támogatás!AA164</f>
        <v>0</v>
      </c>
      <c r="U151" s="81">
        <f>Igazgatás!U191+'ASP pályázat'!U151+Községgazd!X161+Vagyongazd!U154+Közfoglalkoztatás!U151+Közút!U151+Környezetvédelem!Y155+Egészségügy!X183+Sport!U155+Közművelődés!W154+Támogatás!AB164</f>
        <v>0</v>
      </c>
      <c r="V151" s="490">
        <f>Igazgatás!V191+'ASP pályázat'!V151+Községgazd!Y161+Vagyongazd!V154+Közfoglalkoztatás!V151+Közút!V151+Környezetvédelem!Z155+Egészségügy!Y183+Sport!V155+Közművelődés!X154+Támogatás!AC164</f>
        <v>0</v>
      </c>
      <c r="W151" s="42">
        <f>Igazgatás!W191+'ASP pályázat'!W151+Községgazd!Z161+Vagyongazd!W154+Közfoglalkoztatás!W151+Közút!W151+Környezetvédelem!AA155+Egészségügy!Z183+Sport!W155+Közművelődés!Y154+Támogatás!AD164</f>
        <v>0</v>
      </c>
      <c r="X151" s="44">
        <f>Igazgatás!X191+'ASP pályázat'!X151+Községgazd!AA161+Vagyongazd!X154+Közfoglalkoztatás!X151+Közút!X151+Környezetvédelem!AB155+Egészségügy!AA183+Sport!X155+Közművelődés!Z154+Támogatás!AE164</f>
        <v>0</v>
      </c>
      <c r="Y151" s="188"/>
    </row>
    <row r="152" spans="1:25" s="18" customFormat="1">
      <c r="A152" s="127" t="s">
        <v>251</v>
      </c>
      <c r="B152" s="92" t="s">
        <v>674</v>
      </c>
      <c r="C152" s="769" t="s">
        <v>252</v>
      </c>
      <c r="D152" s="770"/>
      <c r="E152" s="770"/>
      <c r="F152" s="399">
        <f>Igazgatás!F192+'ASP pályázat'!F152+Községgazd!F162+Vagyongazd!F155+Közfoglalkoztatás!F152+Közút!F152+Környezetvédelem!F156+Egészségügy!F184+Sport!F156+Közművelődés!F155+Támogatás!F165</f>
        <v>3937008</v>
      </c>
      <c r="G152" s="422">
        <f>Igazgatás!G192+'ASP pályázat'!G152+Községgazd!G162+Vagyongazd!G155+Közfoglalkoztatás!G152+Közút!G152+Környezetvédelem!G156+Egészségügy!G184+Sport!G156+Közművelődés!G155+Támogatás!G165</f>
        <v>3937008</v>
      </c>
      <c r="H152" s="422">
        <f>Igazgatás!H192+'ASP pályázat'!H152+Községgazd!H162+Vagyongazd!H155+Közfoglalkoztatás!H152+Közút!H152+Környezetvédelem!H156+Egészségügy!H184+Sport!H156+Közművelődés!H155+Támogatás!H165</f>
        <v>4236008</v>
      </c>
      <c r="I152" s="618">
        <f>Igazgatás!I192+'ASP pályázat'!I152+Községgazd!I162+Vagyongazd!I155+Közfoglalkoztatás!I152+Közút!I152+Környezetvédelem!J156+Egészségügy!I184+Sport!I156+Közművelődés!I155+Támogatás!I165</f>
        <v>4236008</v>
      </c>
      <c r="J152" s="150">
        <f>Igazgatás!J192+'ASP pályázat'!J152+Községgazd!J162+Vagyongazd!J155+Közfoglalkoztatás!J152+Közút!J152+Környezetvédelem!K156+Egészségügy!J184+Sport!J156+Közművelődés!J155+Támogatás!J165</f>
        <v>0</v>
      </c>
      <c r="K152" s="166">
        <f>Igazgatás!K192+'ASP pályázat'!K152+Községgazd!K162+Vagyongazd!K155+Közfoglalkoztatás!K152+Közút!K152+Környezetvédelem!L156+Egészségügy!K184+Sport!K156+Közművelődés!K155+Támogatás!K165</f>
        <v>4236008</v>
      </c>
      <c r="L152" s="94">
        <f>Igazgatás!L192+'ASP pályázat'!L152+Községgazd!O162+Vagyongazd!L155+Közfoglalkoztatás!L152+Közút!L152+Környezetvédelem!P156+Egészségügy!O184+Sport!L156+Közművelődés!N155+Támogatás!S165</f>
        <v>102283</v>
      </c>
      <c r="M152" s="95">
        <f>Igazgatás!M192+'ASP pályázat'!M152+Községgazd!P162+Vagyongazd!M155+Közfoglalkoztatás!M152+Közút!M152+Környezetvédelem!Q156+Egészségügy!P184+Sport!M156+Közművelődés!O155+Támogatás!T165</f>
        <v>36845</v>
      </c>
      <c r="N152" s="95">
        <f>Igazgatás!N192+'ASP pályázat'!N152+Községgazd!Q162+Vagyongazd!N155+Közfoglalkoztatás!N152+Közút!N152+Környezetvédelem!R156+Egészségügy!Q184+Sport!N156+Közművelődés!P155+Támogatás!U165</f>
        <v>0</v>
      </c>
      <c r="O152" s="95">
        <f>Igazgatás!O192+'ASP pályázat'!O152+Községgazd!R162+Vagyongazd!O155+Közfoglalkoztatás!O152+Közút!O152+Környezetvédelem!S156+Egészségügy!R184+Sport!O156+Közművelődés!Q155+Támogatás!V165</f>
        <v>1173</v>
      </c>
      <c r="P152" s="95">
        <f>Igazgatás!P192+'ASP pályázat'!P152+Községgazd!S162+Vagyongazd!P155+Közfoglalkoztatás!P152+Közút!P152+Környezetvédelem!T156+Egészségügy!S184+Sport!P156+Közművelődés!R155+Támogatás!W165</f>
        <v>0</v>
      </c>
      <c r="Q152" s="98">
        <f>Igazgatás!Q192+'ASP pályázat'!Q152+Községgazd!T162+Vagyongazd!Q155+Közfoglalkoztatás!Q152+Közút!Q152+Környezetvédelem!U156+Egészségügy!T184+Sport!Q156+Közművelődés!S155+Támogatás!X165</f>
        <v>334000</v>
      </c>
      <c r="R152" s="539">
        <f>Igazgatás!R192+'ASP pályázat'!R152+Községgazd!U162+Vagyongazd!R155+Közfoglalkoztatás!R152+Közút!R152+Környezetvédelem!V156+Egészségügy!U184+Sport!R156+Közművelődés!T155+Támogatás!Y165</f>
        <v>474301</v>
      </c>
      <c r="S152" s="445">
        <f>Igazgatás!S192+'ASP pályázat'!S152+Községgazd!V162+Vagyongazd!S155+Közfoglalkoztatás!S152+Közút!S152+Környezetvédelem!W156+Egészségügy!V184+Sport!S156+Közművelődés!U155+Támogatás!Z165</f>
        <v>0</v>
      </c>
      <c r="T152" s="95">
        <f>Igazgatás!T192+'ASP pályázat'!T152+Községgazd!W162+Vagyongazd!T155+Közfoglalkoztatás!T152+Közút!T152+Környezetvédelem!X156+Egészségügy!W184+Sport!T156+Közművelődés!V155+Támogatás!AA165</f>
        <v>0</v>
      </c>
      <c r="U152" s="98">
        <f>Igazgatás!U192+'ASP pályázat'!U152+Községgazd!X162+Vagyongazd!U155+Közfoglalkoztatás!U152+Közút!U152+Környezetvédelem!Y156+Egészségügy!X184+Sport!U156+Közművelődés!W155+Támogatás!AB165</f>
        <v>0</v>
      </c>
      <c r="V152" s="489">
        <f>Igazgatás!V192+'ASP pályázat'!V152+Községgazd!Y162+Vagyongazd!V155+Közfoglalkoztatás!V152+Közút!V152+Környezetvédelem!Z156+Egészségügy!Y184+Sport!V156+Közművelődés!X155+Támogatás!AC165</f>
        <v>0</v>
      </c>
      <c r="W152" s="97">
        <f>Igazgatás!W192+'ASP pályázat'!W152+Községgazd!Z162+Vagyongazd!W155+Közfoglalkoztatás!W152+Közút!W152+Környezetvédelem!AA156+Egészségügy!Z184+Sport!W156+Közművelődés!Y155+Támogatás!AD165</f>
        <v>0</v>
      </c>
      <c r="X152" s="99">
        <f>Igazgatás!X192+'ASP pályázat'!X152+Községgazd!AA162+Vagyongazd!X155+Közfoglalkoztatás!X152+Közút!X152+Környezetvédelem!AB156+Egészségügy!AA184+Sport!X156+Közművelődés!Z155+Támogatás!AE165</f>
        <v>3761707</v>
      </c>
      <c r="Y152" s="188"/>
    </row>
    <row r="153" spans="1:25" s="18" customFormat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f>Igazgatás!F194+'ASP pályázat'!F153+Községgazd!F163+Vagyongazd!F156+Közfoglalkoztatás!F153+Közút!F153+Környezetvédelem!F157+Egészségügy!F185+Sport!F157+Közművelődés!F156+Támogatás!F166</f>
        <v>2809055</v>
      </c>
      <c r="G153" s="422">
        <f>Igazgatás!G194+'ASP pályázat'!G153+Községgazd!G163+Vagyongazd!G156+Közfoglalkoztatás!G153+Közút!G153+Környezetvédelem!G157+Egészségügy!G185+Sport!G157+Közművelődés!G156+Támogatás!G166</f>
        <v>4246015</v>
      </c>
      <c r="H153" s="422">
        <f>Igazgatás!H194+'ASP pályázat'!H153+Községgazd!H163+Vagyongazd!H156+Közfoglalkoztatás!H153+Közút!H153+Környezetvédelem!H157+Egészségügy!H185+Sport!H157+Közművelődés!H156+Támogatás!H166</f>
        <v>4515448</v>
      </c>
      <c r="I153" s="618">
        <f>Igazgatás!I194+'ASP pályázat'!I153+Községgazd!I163+Vagyongazd!I156+Közfoglalkoztatás!I153+Közút!I153+Környezetvédelem!J157+Egészségügy!I185+Sport!I157+Közművelődés!I156+Támogatás!I166</f>
        <v>4828179</v>
      </c>
      <c r="J153" s="150">
        <f>Igazgatás!J194+'ASP pályázat'!J153+Községgazd!J163+Vagyongazd!J156+Közfoglalkoztatás!J153+Közút!J153+Környezetvédelem!K157+Egészségügy!J185+Sport!J157+Közművelődés!J156+Támogatás!J166</f>
        <v>0</v>
      </c>
      <c r="K153" s="166">
        <f>Igazgatás!K194+'ASP pályázat'!K153+Községgazd!K163+Vagyongazd!K156+Közfoglalkoztatás!K153+Közút!K153+Környezetvédelem!L157+Egészségügy!K185+Sport!K157+Közművelődés!K156+Támogatás!K166</f>
        <v>4828179</v>
      </c>
      <c r="L153" s="94">
        <f>Igazgatás!L194+'ASP pályázat'!L153+Községgazd!O163+Vagyongazd!L156+Közfoglalkoztatás!L153+Közút!L153+Környezetvédelem!P157+Egészségügy!O185+Sport!L157+Közművelődés!N156+Támogatás!S166</f>
        <v>7086</v>
      </c>
      <c r="M153" s="95">
        <f>Igazgatás!M194+'ASP pályázat'!M153+Községgazd!P163+Vagyongazd!M156+Közfoglalkoztatás!M153+Közút!M153+Környezetvédelem!Q157+Egészségügy!P185+Sport!M157+Közművelődés!O156+Támogatás!T166</f>
        <v>3543</v>
      </c>
      <c r="N153" s="95">
        <f>Igazgatás!N194+'ASP pályázat'!N153+Községgazd!Q163+Vagyongazd!N156+Közfoglalkoztatás!N153+Közút!N153+Környezetvédelem!R157+Egészségügy!Q185+Sport!N157+Közművelődés!P156+Támogatás!U166</f>
        <v>41016</v>
      </c>
      <c r="O153" s="95">
        <f>Igazgatás!O194+'ASP pályázat'!O153+Községgazd!R163+Vagyongazd!O156+Közfoglalkoztatás!O153+Közút!O153+Környezetvédelem!S157+Egészségügy!R185+Sport!O157+Közművelődés!Q156+Támogatás!V166</f>
        <v>411500</v>
      </c>
      <c r="P153" s="95">
        <f>Igazgatás!P194+'ASP pályázat'!P153+Községgazd!S163+Vagyongazd!P156+Közfoglalkoztatás!P153+Közút!P153+Környezetvédelem!T157+Egészségügy!S185+Sport!P157+Közművelődés!R156+Támogatás!W166</f>
        <v>412815</v>
      </c>
      <c r="Q153" s="98">
        <f>Igazgatás!Q194+'ASP pályázat'!Q153+Községgazd!T163+Vagyongazd!Q156+Közfoglalkoztatás!Q153+Közút!Q153+Környezetvédelem!U157+Egészségügy!T185+Sport!Q157+Közművelődés!S156+Támogatás!X166</f>
        <v>9685</v>
      </c>
      <c r="R153" s="539">
        <f>Igazgatás!R194+'ASP pályázat'!R153+Községgazd!U163+Vagyongazd!R156+Közfoglalkoztatás!R153+Közút!R153+Környezetvédelem!V157+Egészségügy!U185+Sport!R157+Közművelődés!T156+Támogatás!Y166</f>
        <v>885645</v>
      </c>
      <c r="S153" s="445">
        <f>Igazgatás!S194+'ASP pályázat'!S153+Községgazd!V163+Vagyongazd!S156+Közfoglalkoztatás!S153+Közút!S153+Környezetvédelem!W157+Egészségügy!V185+Sport!S157+Közművelődés!U156+Támogatás!Z166</f>
        <v>5748</v>
      </c>
      <c r="T153" s="95">
        <f>Igazgatás!T194+'ASP pályázat'!T153+Községgazd!W163+Vagyongazd!T156+Közfoglalkoztatás!T153+Közút!T153+Környezetvédelem!X157+Egészségügy!W185+Sport!T157+Közművelődés!V156+Támogatás!AA166</f>
        <v>46156</v>
      </c>
      <c r="U153" s="98">
        <f>Igazgatás!U194+'ASP pályázat'!U153+Községgazd!X163+Vagyongazd!U156+Közfoglalkoztatás!U153+Közút!U153+Környezetvédelem!Y157+Egészségügy!X185+Sport!U157+Közművelődés!W156+Támogatás!AB166</f>
        <v>431886</v>
      </c>
      <c r="V153" s="489">
        <f>Igazgatás!V194+'ASP pályázat'!V153+Községgazd!Y163+Vagyongazd!V156+Közfoglalkoztatás!V153+Közút!V153+Környezetvédelem!Z157+Egészségügy!Y185+Sport!V157+Közművelődés!X156+Támogatás!AC166</f>
        <v>2762617</v>
      </c>
      <c r="W153" s="97">
        <f>Igazgatás!W194+'ASP pályázat'!W153+Községgazd!Z163+Vagyongazd!W156+Közfoglalkoztatás!W153+Közút!W153+Környezetvédelem!AA157+Egészségügy!Z185+Sport!W157+Közművelődés!Y156+Támogatás!AD166</f>
        <v>673064</v>
      </c>
      <c r="X153" s="99">
        <f>Igazgatás!X194+'ASP pályázat'!X153+Községgazd!AA163+Vagyongazd!X156+Közfoglalkoztatás!X153+Közút!X153+Környezetvédelem!AB157+Egészségügy!AA185+Sport!X157+Közművelődés!Z156+Támogatás!AE166</f>
        <v>23063</v>
      </c>
      <c r="Y153" s="188"/>
    </row>
    <row r="154" spans="1:25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>
        <f>Igazgatás!F195+'ASP pályázat'!F154+Községgazd!F166+Vagyongazd!F157+Közfoglalkoztatás!F154+Közút!F154+Környezetvédelem!F158+Egészségügy!F186+Sport!F158+Közművelődés!F157+Támogatás!F167</f>
        <v>0</v>
      </c>
      <c r="G154" s="422">
        <f>Igazgatás!G195+'ASP pályázat'!G154+Községgazd!G166+Vagyongazd!G157+Közfoglalkoztatás!G154+Közút!G154+Környezetvédelem!G158+Egészségügy!G186+Sport!G158+Közművelődés!G157+Támogatás!G167</f>
        <v>0</v>
      </c>
      <c r="H154" s="422">
        <f>Igazgatás!H195+'ASP pályázat'!H154+Községgazd!H166+Vagyongazd!H157+Közfoglalkoztatás!H154+Közút!H154+Környezetvédelem!H158+Egészségügy!H186+Sport!H158+Közművelődés!H157+Támogatás!H167</f>
        <v>0</v>
      </c>
      <c r="I154" s="618">
        <f>Igazgatás!I195+'ASP pályázat'!I154+Községgazd!I166+Vagyongazd!I157+Közfoglalkoztatás!I154+Közút!I154+Környezetvédelem!J158+Egészségügy!I186+Sport!I158+Közművelődés!I157+Támogatás!I167</f>
        <v>0</v>
      </c>
      <c r="J154" s="150">
        <f>Igazgatás!J195+'ASP pályázat'!J154+Községgazd!J166+Vagyongazd!J157+Közfoglalkoztatás!J154+Közút!J154+Környezetvédelem!K158+Egészségügy!J186+Sport!J158+Közművelődés!J157+Támogatás!J167</f>
        <v>0</v>
      </c>
      <c r="K154" s="166">
        <f>Igazgatás!K195+'ASP pályázat'!K154+Községgazd!K166+Vagyongazd!K157+Közfoglalkoztatás!K154+Közút!K154+Környezetvédelem!L158+Egészségügy!K186+Sport!K158+Közművelődés!K157+Támogatás!K167</f>
        <v>0</v>
      </c>
      <c r="L154" s="94">
        <f>Igazgatás!L195+'ASP pályázat'!L154+Községgazd!O166+Vagyongazd!L157+Közfoglalkoztatás!L154+Közút!L154+Környezetvédelem!P158+Egészségügy!O186+Sport!L158+Közművelődés!N157+Támogatás!S167</f>
        <v>0</v>
      </c>
      <c r="M154" s="95">
        <f>Igazgatás!M195+'ASP pályázat'!M154+Községgazd!P166+Vagyongazd!M157+Közfoglalkoztatás!M154+Közút!M154+Környezetvédelem!Q158+Egészségügy!P186+Sport!M158+Közművelődés!O157+Támogatás!T167</f>
        <v>0</v>
      </c>
      <c r="N154" s="95">
        <f>Igazgatás!N195+'ASP pályázat'!N154+Községgazd!Q166+Vagyongazd!N157+Közfoglalkoztatás!N154+Közút!N154+Környezetvédelem!R158+Egészségügy!Q186+Sport!N158+Közművelődés!P157+Támogatás!U167</f>
        <v>0</v>
      </c>
      <c r="O154" s="95">
        <f>Igazgatás!O195+'ASP pályázat'!O154+Községgazd!R166+Vagyongazd!O157+Közfoglalkoztatás!O154+Közút!O154+Környezetvédelem!S158+Egészségügy!R186+Sport!O158+Közművelődés!Q157+Támogatás!V167</f>
        <v>0</v>
      </c>
      <c r="P154" s="95">
        <f>Igazgatás!P195+'ASP pályázat'!P154+Községgazd!S166+Vagyongazd!P157+Közfoglalkoztatás!P154+Közút!P154+Környezetvédelem!T158+Egészségügy!S186+Sport!P158+Közművelődés!R157+Támogatás!W167</f>
        <v>0</v>
      </c>
      <c r="Q154" s="98">
        <f>Igazgatás!Q195+'ASP pályázat'!Q154+Községgazd!T166+Vagyongazd!Q157+Közfoglalkoztatás!Q154+Közút!Q154+Környezetvédelem!U158+Egészségügy!T186+Sport!Q158+Közművelődés!S157+Támogatás!X167</f>
        <v>0</v>
      </c>
      <c r="R154" s="539">
        <f>Igazgatás!R195+'ASP pályázat'!R154+Községgazd!U166+Vagyongazd!R157+Közfoglalkoztatás!R154+Közút!R154+Környezetvédelem!V158+Egészségügy!U186+Sport!R158+Közművelődés!T157+Támogatás!Y167</f>
        <v>0</v>
      </c>
      <c r="S154" s="445">
        <f>Igazgatás!S195+'ASP pályázat'!S154+Községgazd!V166+Vagyongazd!S157+Közfoglalkoztatás!S154+Közút!S154+Környezetvédelem!W158+Egészségügy!V186+Sport!S158+Közművelődés!U157+Támogatás!Z167</f>
        <v>0</v>
      </c>
      <c r="T154" s="95">
        <f>Igazgatás!T195+'ASP pályázat'!T154+Községgazd!W166+Vagyongazd!T157+Közfoglalkoztatás!T154+Közút!T154+Környezetvédelem!X158+Egészségügy!W186+Sport!T158+Közművelődés!V157+Támogatás!AA167</f>
        <v>0</v>
      </c>
      <c r="U154" s="98">
        <f>Igazgatás!U195+'ASP pályázat'!U154+Községgazd!X166+Vagyongazd!U157+Közfoglalkoztatás!U154+Közút!U154+Környezetvédelem!Y158+Egészségügy!X186+Sport!U158+Közművelődés!W157+Támogatás!AB167</f>
        <v>0</v>
      </c>
      <c r="V154" s="489">
        <f>Igazgatás!V195+'ASP pályázat'!V154+Községgazd!Y166+Vagyongazd!V157+Közfoglalkoztatás!V154+Közút!V154+Környezetvédelem!Z158+Egészségügy!Y186+Sport!V158+Közművelődés!X157+Támogatás!AC167</f>
        <v>0</v>
      </c>
      <c r="W154" s="97">
        <f>Igazgatás!W195+'ASP pályázat'!W154+Községgazd!Z166+Vagyongazd!W157+Közfoglalkoztatás!W154+Közút!W154+Környezetvédelem!AA158+Egészségügy!Z186+Sport!W158+Közművelődés!Y157+Támogatás!AD167</f>
        <v>0</v>
      </c>
      <c r="X154" s="99">
        <f>Igazgatás!X195+'ASP pályázat'!X154+Községgazd!AA166+Vagyongazd!X157+Közfoglalkoztatás!X154+Közút!X154+Környezetvédelem!AB158+Egészségügy!AA186+Sport!X158+Közművelődés!Z157+Támogatás!AE167</f>
        <v>0</v>
      </c>
      <c r="Y154" s="188"/>
    </row>
    <row r="155" spans="1:25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>
        <f>Igazgatás!F196+'ASP pályázat'!F155+Községgazd!F167+Vagyongazd!F158+Közfoglalkoztatás!F155+Közút!F155+Környezetvédelem!F159+Egészségügy!F187+Sport!F159+Közművelődés!F158+Támogatás!F168</f>
        <v>0</v>
      </c>
      <c r="G155" s="422">
        <f>Igazgatás!G196+'ASP pályázat'!G155+Községgazd!G167+Vagyongazd!G158+Közfoglalkoztatás!G155+Közút!G155+Környezetvédelem!G159+Egészségügy!G187+Sport!G159+Közművelődés!G158+Támogatás!G168</f>
        <v>0</v>
      </c>
      <c r="H155" s="422">
        <f>Igazgatás!H196+'ASP pályázat'!H155+Községgazd!H167+Vagyongazd!H158+Közfoglalkoztatás!H155+Közút!H155+Környezetvédelem!H159+Egészségügy!H187+Sport!H159+Közművelődés!H158+Támogatás!H168</f>
        <v>0</v>
      </c>
      <c r="I155" s="618">
        <f>Igazgatás!I196+'ASP pályázat'!I155+Községgazd!I167+Vagyongazd!I158+Közfoglalkoztatás!I155+Közút!I155+Környezetvédelem!J159+Egészségügy!I187+Sport!I159+Közművelődés!I158+Támogatás!I168</f>
        <v>0</v>
      </c>
      <c r="J155" s="150">
        <f>Igazgatás!J196+'ASP pályázat'!J155+Községgazd!J167+Vagyongazd!J158+Közfoglalkoztatás!J155+Közút!J155+Környezetvédelem!K159+Egészségügy!J187+Sport!J159+Közművelődés!J158+Támogatás!J168</f>
        <v>0</v>
      </c>
      <c r="K155" s="166">
        <f>Igazgatás!K196+'ASP pályázat'!K155+Községgazd!K167+Vagyongazd!K158+Közfoglalkoztatás!K155+Közút!K155+Környezetvédelem!L159+Egészségügy!K187+Sport!K159+Közművelődés!K158+Támogatás!K168</f>
        <v>0</v>
      </c>
      <c r="L155" s="94">
        <f>Igazgatás!L196+'ASP pályázat'!L155+Községgazd!O167+Vagyongazd!L158+Közfoglalkoztatás!L155+Közút!L155+Környezetvédelem!P159+Egészségügy!O187+Sport!L159+Közművelődés!N158+Támogatás!S168</f>
        <v>0</v>
      </c>
      <c r="M155" s="95">
        <f>Igazgatás!M196+'ASP pályázat'!M155+Községgazd!P167+Vagyongazd!M158+Közfoglalkoztatás!M155+Közút!M155+Környezetvédelem!Q159+Egészségügy!P187+Sport!M159+Közművelődés!O158+Támogatás!T168</f>
        <v>0</v>
      </c>
      <c r="N155" s="95">
        <f>Igazgatás!N196+'ASP pályázat'!N155+Községgazd!Q167+Vagyongazd!N158+Közfoglalkoztatás!N155+Közút!N155+Környezetvédelem!R159+Egészségügy!Q187+Sport!N159+Közművelődés!P158+Támogatás!U168</f>
        <v>0</v>
      </c>
      <c r="O155" s="95">
        <f>Igazgatás!O196+'ASP pályázat'!O155+Községgazd!R167+Vagyongazd!O158+Közfoglalkoztatás!O155+Közút!O155+Környezetvédelem!S159+Egészségügy!R187+Sport!O159+Közművelődés!Q158+Támogatás!V168</f>
        <v>0</v>
      </c>
      <c r="P155" s="95">
        <f>Igazgatás!P196+'ASP pályázat'!P155+Községgazd!S167+Vagyongazd!P158+Közfoglalkoztatás!P155+Közút!P155+Környezetvédelem!T159+Egészségügy!S187+Sport!P159+Közművelődés!R158+Támogatás!W168</f>
        <v>0</v>
      </c>
      <c r="Q155" s="98">
        <f>Igazgatás!Q196+'ASP pályázat'!Q155+Községgazd!T167+Vagyongazd!Q158+Közfoglalkoztatás!Q155+Közút!Q155+Környezetvédelem!U159+Egészségügy!T187+Sport!Q159+Közművelődés!S158+Támogatás!X168</f>
        <v>0</v>
      </c>
      <c r="R155" s="539">
        <f>Igazgatás!R196+'ASP pályázat'!R155+Községgazd!U167+Vagyongazd!R158+Közfoglalkoztatás!R155+Közút!R155+Környezetvédelem!V159+Egészségügy!U187+Sport!R159+Közművelődés!T158+Támogatás!Y168</f>
        <v>0</v>
      </c>
      <c r="S155" s="445">
        <f>Igazgatás!S196+'ASP pályázat'!S155+Községgazd!V167+Vagyongazd!S158+Közfoglalkoztatás!S155+Közút!S155+Környezetvédelem!W159+Egészségügy!V187+Sport!S159+Közművelődés!U158+Támogatás!Z168</f>
        <v>0</v>
      </c>
      <c r="T155" s="95">
        <f>Igazgatás!T196+'ASP pályázat'!T155+Községgazd!W167+Vagyongazd!T158+Közfoglalkoztatás!T155+Közút!T155+Környezetvédelem!X159+Egészségügy!W187+Sport!T159+Közművelődés!V158+Támogatás!AA168</f>
        <v>0</v>
      </c>
      <c r="U155" s="98">
        <f>Igazgatás!U196+'ASP pályázat'!U155+Községgazd!X167+Vagyongazd!U158+Közfoglalkoztatás!U155+Közút!U155+Környezetvédelem!Y159+Egészségügy!X187+Sport!U159+Közművelődés!W158+Támogatás!AB168</f>
        <v>0</v>
      </c>
      <c r="V155" s="489">
        <f>Igazgatás!V196+'ASP pályázat'!V155+Községgazd!Y167+Vagyongazd!V158+Közfoglalkoztatás!V155+Közút!V155+Környezetvédelem!Z159+Egészségügy!Y187+Sport!V159+Közművelődés!X158+Támogatás!AC168</f>
        <v>0</v>
      </c>
      <c r="W155" s="97">
        <f>Igazgatás!W196+'ASP pályázat'!W155+Községgazd!Z167+Vagyongazd!W158+Közfoglalkoztatás!W155+Közút!W155+Környezetvédelem!AA159+Egészségügy!Z187+Sport!W159+Közművelődés!Y158+Támogatás!AD168</f>
        <v>0</v>
      </c>
      <c r="X155" s="99">
        <f>Igazgatás!X196+'ASP pályázat'!X155+Községgazd!AA167+Vagyongazd!X158+Közfoglalkoztatás!X155+Közút!X155+Környezetvédelem!AB159+Egészségügy!AA187+Sport!X159+Közművelődés!Z158+Támogatás!AE168</f>
        <v>0</v>
      </c>
      <c r="Y155" s="188"/>
    </row>
    <row r="156" spans="1:25" s="18" customFormat="1" ht="15.75" thickBot="1">
      <c r="A156" s="127" t="s">
        <v>259</v>
      </c>
      <c r="B156" s="126" t="s">
        <v>678</v>
      </c>
      <c r="C156" s="814" t="s">
        <v>260</v>
      </c>
      <c r="D156" s="815"/>
      <c r="E156" s="815"/>
      <c r="F156" s="412">
        <f>Igazgatás!F197+'ASP pályázat'!F156+Községgazd!F168+Vagyongazd!F159+Közfoglalkoztatás!F156+Közút!F156+Környezetvédelem!F160+Egészségügy!F188+Sport!F160+Közművelődés!F159+Támogatás!F169</f>
        <v>1821437</v>
      </c>
      <c r="G156" s="435">
        <f>Igazgatás!G197+'ASP pályázat'!G156+Községgazd!G168+Vagyongazd!G159+Közfoglalkoztatás!G156+Közút!G156+Környezetvédelem!G160+Egészségügy!G188+Sport!G160+Közművelődés!G159+Támogatás!G169</f>
        <v>2251935</v>
      </c>
      <c r="H156" s="435">
        <f>Igazgatás!H197+'ASP pályázat'!H156+Községgazd!H168+Vagyongazd!H159+Közfoglalkoztatás!H156+Közút!H156+Környezetvédelem!H160+Egészségügy!H188+Sport!H160+Közművelődés!H159+Támogatás!H169</f>
        <v>2347282</v>
      </c>
      <c r="I156" s="631">
        <f>Igazgatás!I197+'ASP pályázat'!I156+Községgazd!I168+Vagyongazd!I159+Közfoglalkoztatás!I156+Közút!I156+Környezetvédelem!J160+Egészségügy!I188+Sport!I160+Közművelődés!I159+Támogatás!I169</f>
        <v>2358819</v>
      </c>
      <c r="J156" s="162">
        <f>Igazgatás!J197+'ASP pályázat'!J156+Községgazd!J168+Vagyongazd!J159+Közfoglalkoztatás!J156+Közút!J156+Környezetvédelem!K160+Egészségügy!J188+Sport!J160+Közművelődés!J159+Támogatás!J169</f>
        <v>0</v>
      </c>
      <c r="K156" s="166">
        <f>Igazgatás!K197+'ASP pályázat'!K156+Községgazd!K168+Vagyongazd!K159+Közfoglalkoztatás!K156+Közút!K156+Környezetvédelem!L160+Egészségügy!K188+Sport!K160+Közművelődés!K159+Támogatás!K169</f>
        <v>2358819</v>
      </c>
      <c r="L156" s="94">
        <f>Igazgatás!L197+'ASP pályázat'!L156+Községgazd!O168+Vagyongazd!L159+Közfoglalkoztatás!L156+Közút!L156+Környezetvédelem!P160+Egészségügy!O188+Sport!L160+Közművelődés!N159+Támogatás!S169</f>
        <v>29529</v>
      </c>
      <c r="M156" s="95">
        <f>Igazgatás!M197+'ASP pályázat'!M156+Községgazd!P168+Vagyongazd!M159+Közfoglalkoztatás!M156+Közút!M156+Környezetvédelem!Q160+Egészségügy!P188+Sport!M160+Közművelődés!O159+Támogatás!T169</f>
        <v>10905</v>
      </c>
      <c r="N156" s="95">
        <f>Igazgatás!N197+'ASP pályázat'!N156+Községgazd!Q168+Vagyongazd!N159+Közfoglalkoztatás!N156+Közút!N156+Környezetvédelem!R160+Egészségügy!Q188+Sport!N160+Közművelődés!P159+Támogatás!U169</f>
        <v>11074</v>
      </c>
      <c r="O156" s="95">
        <f>Igazgatás!O197+'ASP pályázat'!O156+Községgazd!R168+Vagyongazd!O159+Közfoglalkoztatás!O156+Közút!O156+Környezetvédelem!S160+Egészségügy!R188+Sport!O160+Közművelődés!Q159+Támogatás!V169</f>
        <v>111422</v>
      </c>
      <c r="P156" s="95">
        <f>Igazgatás!P197+'ASP pályázat'!P156+Községgazd!S168+Vagyongazd!P159+Közfoglalkoztatás!P156+Közút!P156+Környezetvédelem!T160+Egészségügy!S188+Sport!P160+Közművelődés!R159+Támogatás!W169</f>
        <v>120984</v>
      </c>
      <c r="Q156" s="98">
        <f>Igazgatás!Q197+'ASP pályázat'!Q156+Községgazd!T168+Vagyongazd!Q159+Közfoglalkoztatás!Q156+Közút!Q156+Környezetvédelem!U160+Egészségügy!T188+Sport!Q160+Közművelődés!S159+Támogatás!X169</f>
        <v>98167</v>
      </c>
      <c r="R156" s="539">
        <f>Igazgatás!R197+'ASP pályázat'!R156+Községgazd!U168+Vagyongazd!R159+Közfoglalkoztatás!R156+Közút!R156+Környezetvédelem!V160+Egészségügy!U188+Sport!R160+Közművelődés!T159+Támogatás!Y169</f>
        <v>382081</v>
      </c>
      <c r="S156" s="445">
        <f>Igazgatás!S197+'ASP pályázat'!S156+Községgazd!V168+Vagyongazd!S159+Közfoglalkoztatás!S156+Közút!S156+Környezetvédelem!W160+Egészségügy!V188+Sport!S160+Közművelődés!U159+Támogatás!Z169</f>
        <v>3712</v>
      </c>
      <c r="T156" s="95">
        <f>Igazgatás!T197+'ASP pályázat'!T156+Községgazd!W168+Vagyongazd!T159+Közfoglalkoztatás!T156+Közút!T156+Környezetvédelem!X160+Egészségügy!W188+Sport!T160+Közművelődés!V159+Támogatás!AA169</f>
        <v>6516</v>
      </c>
      <c r="U156" s="98">
        <f>Igazgatás!U197+'ASP pályázat'!U156+Községgazd!X168+Vagyongazd!U159+Közfoglalkoztatás!U156+Közút!U156+Környezetvédelem!Y160+Egészségügy!X188+Sport!U160+Közművelődés!W159+Támogatás!AB169</f>
        <v>11904</v>
      </c>
      <c r="V156" s="489">
        <f>Igazgatás!V197+'ASP pályázat'!V156+Községgazd!Y168+Vagyongazd!V159+Közfoglalkoztatás!V156+Közút!V156+Környezetvédelem!Z160+Egészségügy!Y188+Sport!V160+Közművelődés!X159+Támogatás!AC169</f>
        <v>761139</v>
      </c>
      <c r="W156" s="97">
        <f>Igazgatás!W197+'ASP pályázat'!W156+Községgazd!Z168+Vagyongazd!W159+Közfoglalkoztatás!W156+Közút!W156+Környezetvédelem!AA160+Egészségügy!Z188+Sport!W160+Közművelődés!Y159+Támogatás!AD169</f>
        <v>176653</v>
      </c>
      <c r="X156" s="99">
        <f>Igazgatás!X197+'ASP pályázat'!X156+Községgazd!AA168+Vagyongazd!X159+Közfoglalkoztatás!X156+Közút!X156+Környezetvédelem!AB160+Egészségügy!AA188+Sport!X160+Közművelődés!Z159+Támogatás!AE169</f>
        <v>1016814</v>
      </c>
      <c r="Y156" s="188"/>
    </row>
    <row r="157" spans="1:25" ht="15.75" thickBot="1">
      <c r="B157" s="100" t="s">
        <v>261</v>
      </c>
      <c r="C157" s="773" t="s">
        <v>262</v>
      </c>
      <c r="D157" s="774"/>
      <c r="E157" s="774"/>
      <c r="F157" s="402">
        <f>Igazgatás!F199+'ASP pályázat'!F157+Községgazd!F171+Vagyongazd!F160+Közfoglalkoztatás!F157+Közút!F157+Környezetvédelem!F161+Egészségügy!F189+Sport!F161+Közművelődés!F160+Támogatás!F170</f>
        <v>0</v>
      </c>
      <c r="G157" s="425">
        <f>Igazgatás!G199+'ASP pályázat'!G157+Községgazd!G171+Vagyongazd!G160+Közfoglalkoztatás!G157+Közút!G157+Környezetvédelem!G161+Egészségügy!G189+Sport!G161+Közművelődés!G160+Támogatás!G170</f>
        <v>13819949</v>
      </c>
      <c r="H157" s="425">
        <f>Igazgatás!H199+'ASP pályázat'!H157+Községgazd!H171+Vagyongazd!H160+Közfoglalkoztatás!H157+Közút!H157+Környezetvédelem!H161+Egészségügy!H189+Sport!H161+Közművelődés!H160+Támogatás!H170</f>
        <v>15907449</v>
      </c>
      <c r="I157" s="621">
        <f>Igazgatás!I199+'ASP pályázat'!I157+Községgazd!I171+Vagyongazd!I160+Közfoglalkoztatás!I157+Közút!I157+Környezetvédelem!J161+Egészségügy!I189+Sport!I161+Közművelődés!I160+Támogatás!I170</f>
        <v>18567289</v>
      </c>
      <c r="J157" s="152">
        <f>Igazgatás!J199+'ASP pályázat'!J157+Községgazd!J171+Vagyongazd!J160+Közfoglalkoztatás!J157+Közút!J157+Környezetvédelem!K161+Egészségügy!J189+Sport!J161+Közművelődés!J160+Támogatás!J170</f>
        <v>0</v>
      </c>
      <c r="K157" s="164">
        <f>Igazgatás!K199+'ASP pályázat'!K157+Községgazd!K171+Vagyongazd!K160+Közfoglalkoztatás!K157+Közút!K157+Környezetvédelem!L161+Egészségügy!K189+Sport!K161+Közművelődés!K160+Támogatás!K170</f>
        <v>18567289</v>
      </c>
      <c r="L157" s="86">
        <f>Igazgatás!L199+'ASP pályázat'!L157+Községgazd!O171+Vagyongazd!L160+Közfoglalkoztatás!L157+Közút!L157+Környezetvédelem!P161+Egészségügy!O189+Sport!L161+Közművelődés!N160+Támogatás!S170</f>
        <v>1087526</v>
      </c>
      <c r="M157" s="87">
        <f>Igazgatás!M199+'ASP pályázat'!M157+Községgazd!P171+Vagyongazd!M160+Közfoglalkoztatás!M157+Közút!M157+Környezetvédelem!Q161+Egészségügy!P189+Sport!M161+Közművelődés!O160+Támogatás!T170</f>
        <v>1332212</v>
      </c>
      <c r="N157" s="87">
        <f>Igazgatás!N199+'ASP pályázat'!N157+Községgazd!Q171+Vagyongazd!N160+Közfoglalkoztatás!N157+Közút!N157+Környezetvédelem!R161+Egészségügy!Q189+Sport!N161+Közművelődés!P160+Támogatás!U170</f>
        <v>0</v>
      </c>
      <c r="O157" s="87">
        <f>Igazgatás!O199+'ASP pályázat'!O157+Községgazd!R171+Vagyongazd!O160+Közfoglalkoztatás!O157+Közút!O157+Környezetvédelem!S161+Egészségügy!R189+Sport!O161+Közművelődés!Q160+Támogatás!V170</f>
        <v>11400211</v>
      </c>
      <c r="P157" s="87">
        <f>Igazgatás!P199+'ASP pályázat'!P157+Községgazd!S171+Vagyongazd!P160+Közfoglalkoztatás!P157+Közút!P157+Környezetvédelem!T161+Egészségügy!S189+Sport!P161+Közművelődés!R160+Támogatás!W170</f>
        <v>0</v>
      </c>
      <c r="Q157" s="90">
        <f>Igazgatás!Q199+'ASP pályázat'!Q157+Községgazd!T171+Vagyongazd!Q160+Közfoglalkoztatás!Q157+Közút!Q157+Környezetvédelem!U161+Egészségügy!T189+Sport!Q161+Közművelődés!S160+Támogatás!X170</f>
        <v>0</v>
      </c>
      <c r="R157" s="536">
        <f>Igazgatás!R199+'ASP pályázat'!R157+Községgazd!U171+Vagyongazd!R160+Közfoglalkoztatás!R157+Közút!R157+Környezetvédelem!V161+Egészségügy!U189+Sport!R161+Közművelődés!T160+Támogatás!Y170</f>
        <v>13819949</v>
      </c>
      <c r="S157" s="442">
        <f>Igazgatás!S199+'ASP pályázat'!S157+Községgazd!V171+Vagyongazd!S160+Közfoglalkoztatás!S157+Közút!S157+Környezetvédelem!W161+Egészségügy!V189+Sport!S161+Közművelődés!U160+Támogatás!Z170</f>
        <v>0</v>
      </c>
      <c r="T157" s="87">
        <f>Igazgatás!T199+'ASP pályázat'!T157+Községgazd!W171+Vagyongazd!T160+Közfoglalkoztatás!T157+Közút!T157+Környezetvédelem!X161+Egészségügy!W189+Sport!T161+Közművelődés!V160+Támogatás!AA170</f>
        <v>1285875</v>
      </c>
      <c r="U157" s="90">
        <f>Igazgatás!U199+'ASP pályázat'!U157+Községgazd!X171+Vagyongazd!U160+Közfoglalkoztatás!U157+Közút!U157+Környezetvédelem!Y161+Egészségügy!X189+Sport!U161+Közművelődés!W160+Támogatás!AB170</f>
        <v>0</v>
      </c>
      <c r="V157" s="486">
        <f>Igazgatás!V199+'ASP pályázat'!V157+Községgazd!Y171+Vagyongazd!V160+Közfoglalkoztatás!V157+Közút!V157+Környezetvédelem!Z161+Egészségügy!Y189+Sport!V161+Közművelődés!X160+Támogatás!AC170</f>
        <v>0</v>
      </c>
      <c r="W157" s="89">
        <f>Igazgatás!W199+'ASP pályázat'!W157+Községgazd!Z171+Vagyongazd!W160+Közfoglalkoztatás!W157+Közút!W157+Környezetvédelem!AA161+Egészségügy!Z189+Sport!W161+Közművelődés!Y160+Támogatás!AD170</f>
        <v>3461465</v>
      </c>
      <c r="X157" s="91">
        <f>Igazgatás!X199+'ASP pályázat'!X157+Községgazd!AA171+Vagyongazd!X160+Közfoglalkoztatás!X157+Közút!X157+Környezetvédelem!AB161+Egészségügy!AA189+Sport!X161+Közművelődés!Z160+Támogatás!AE170</f>
        <v>0</v>
      </c>
      <c r="Y157" s="188"/>
    </row>
    <row r="158" spans="1:25" s="18" customFormat="1">
      <c r="A158" s="127" t="s">
        <v>263</v>
      </c>
      <c r="B158" s="268" t="s">
        <v>679</v>
      </c>
      <c r="C158" s="816" t="s">
        <v>264</v>
      </c>
      <c r="D158" s="817"/>
      <c r="E158" s="817"/>
      <c r="F158" s="413">
        <f>Igazgatás!F200+'ASP pályázat'!F158+Községgazd!F172+Vagyongazd!F161+Közfoglalkoztatás!F158+Közút!F158+Környezetvédelem!F162+Egészségügy!F190+Sport!F162+Közművelődés!F161+Támogatás!F171</f>
        <v>0</v>
      </c>
      <c r="G158" s="436">
        <f>Igazgatás!G200+'ASP pályázat'!G158+Községgazd!G172+Vagyongazd!G161+Közfoglalkoztatás!G158+Közút!G158+Környezetvédelem!G162+Egészségügy!G190+Sport!G162+Közművelődés!G161+Támogatás!G171</f>
        <v>10707864</v>
      </c>
      <c r="H158" s="436">
        <f>Igazgatás!H200+'ASP pályázat'!H158+Községgazd!H172+Vagyongazd!H161+Közfoglalkoztatás!H158+Közút!H158+Környezetvédelem!H162+Egészségügy!H190+Sport!H162+Közművelődés!H161+Támogatás!H171</f>
        <v>12457864</v>
      </c>
      <c r="I158" s="632">
        <f>Igazgatás!I200+'ASP pályázat'!I158+Községgazd!I172+Vagyongazd!I161+Közfoglalkoztatás!I158+Közút!I158+Környezetvédelem!J162+Egészségügy!I190+Sport!I162+Közművelődés!I161+Támogatás!I171</f>
        <v>14496525</v>
      </c>
      <c r="J158" s="270">
        <f>Igazgatás!J200+'ASP pályázat'!J158+Községgazd!J172+Vagyongazd!J161+Közfoglalkoztatás!J158+Közút!J158+Környezetvédelem!K162+Egészségügy!J190+Sport!J162+Közművelődés!J161+Támogatás!J171</f>
        <v>0</v>
      </c>
      <c r="K158" s="271">
        <f>Igazgatás!K200+'ASP pályázat'!K158+Községgazd!K172+Vagyongazd!K161+Közfoglalkoztatás!K158+Közút!K158+Környezetvédelem!L162+Egészségügy!K190+Sport!K162+Közművelődés!K161+Támogatás!K171</f>
        <v>14496525</v>
      </c>
      <c r="L158" s="272">
        <f>Igazgatás!L200+'ASP pályázat'!L158+Községgazd!O172+Vagyongazd!L161+Közfoglalkoztatás!L158+Közút!L158+Környezetvédelem!P162+Egészségügy!O190+Sport!L162+Közművelődés!N161+Támogatás!S171</f>
        <v>856320</v>
      </c>
      <c r="M158" s="273">
        <f>Igazgatás!M200+'ASP pályázat'!M158+Községgazd!P172+Vagyongazd!M161+Közfoglalkoztatás!M158+Közút!M158+Környezetvédelem!Q162+Egészségügy!P190+Sport!M162+Közművelődés!O161+Támogatás!T171</f>
        <v>875000</v>
      </c>
      <c r="N158" s="273">
        <f>Igazgatás!N200+'ASP pályázat'!N158+Községgazd!Q172+Vagyongazd!N161+Közfoglalkoztatás!N158+Közút!N158+Környezetvédelem!R162+Egészségügy!Q190+Sport!N162+Közművelődés!P161+Támogatás!U171</f>
        <v>0</v>
      </c>
      <c r="O158" s="273">
        <f>Igazgatás!O200+'ASP pályázat'!O158+Községgazd!R172+Vagyongazd!O161+Közfoglalkoztatás!O158+Közút!O158+Környezetvédelem!S162+Egészségügy!R190+Sport!O162+Közművelődés!Q161+Támogatás!V171</f>
        <v>8976544</v>
      </c>
      <c r="P158" s="273">
        <f>Igazgatás!P200+'ASP pályázat'!P158+Községgazd!S172+Vagyongazd!P161+Közfoglalkoztatás!P158+Közút!P158+Környezetvédelem!T162+Egészségügy!S190+Sport!P162+Közművelődés!R161+Támogatás!W171</f>
        <v>0</v>
      </c>
      <c r="Q158" s="274">
        <f>Igazgatás!Q200+'ASP pályázat'!Q158+Községgazd!T172+Vagyongazd!Q161+Közfoglalkoztatás!Q158+Közút!Q158+Környezetvédelem!U162+Egészségügy!T190+Sport!Q162+Közművelődés!S161+Támogatás!X171</f>
        <v>0</v>
      </c>
      <c r="R158" s="544">
        <f>Igazgatás!R200+'ASP pályázat'!R158+Községgazd!U172+Vagyongazd!R161+Közfoglalkoztatás!R158+Közút!R158+Környezetvédelem!V162+Egészségügy!U190+Sport!R162+Közművelődés!T161+Támogatás!Y171</f>
        <v>10707864</v>
      </c>
      <c r="S158" s="450">
        <f>Igazgatás!S200+'ASP pályázat'!S158+Községgazd!V172+Vagyongazd!S161+Közfoglalkoztatás!S158+Közút!S158+Környezetvédelem!W162+Egészségügy!V190+Sport!S162+Közművelődés!U161+Támogatás!Z171</f>
        <v>0</v>
      </c>
      <c r="T158" s="273">
        <f>Igazgatás!T200+'ASP pályázat'!T158+Községgazd!W172+Vagyongazd!T161+Közfoglalkoztatás!T158+Közút!T158+Környezetvédelem!X162+Egészségügy!W190+Sport!T162+Közművelődés!V161+Támogatás!AA171</f>
        <v>1012500</v>
      </c>
      <c r="U158" s="274">
        <f>Igazgatás!U200+'ASP pályázat'!U158+Községgazd!X172+Vagyongazd!U161+Közfoglalkoztatás!U158+Közút!U158+Környezetvédelem!Y162+Egészségügy!X190+Sport!U162+Közművelődés!W161+Támogatás!AB171</f>
        <v>0</v>
      </c>
      <c r="V158" s="559">
        <f>Igazgatás!V200+'ASP pályázat'!V158+Községgazd!Y172+Vagyongazd!V161+Közfoglalkoztatás!V158+Közút!V158+Környezetvédelem!Z162+Egészségügy!Y190+Sport!V162+Közművelődés!X161+Támogatás!AC171</f>
        <v>0</v>
      </c>
      <c r="W158" s="275">
        <f>Igazgatás!W200+'ASP pályázat'!W158+Községgazd!Z172+Vagyongazd!W161+Közfoglalkoztatás!W158+Közút!W158+Környezetvédelem!AA162+Egészségügy!Z190+Sport!W162+Közművelődés!Y161+Támogatás!AD171</f>
        <v>2776161</v>
      </c>
      <c r="X158" s="276">
        <f>Igazgatás!X200+'ASP pályázat'!X158+Községgazd!AA172+Vagyongazd!X161+Közfoglalkoztatás!X158+Közút!X158+Környezetvédelem!AB162+Egészségügy!AA190+Sport!X162+Közművelődés!Z161+Támogatás!AE171</f>
        <v>0</v>
      </c>
      <c r="Y158" s="188"/>
    </row>
    <row r="159" spans="1:25" s="18" customFormat="1" hidden="1">
      <c r="A159" s="127" t="s">
        <v>265</v>
      </c>
      <c r="B159" s="277" t="s">
        <v>680</v>
      </c>
      <c r="C159" s="810" t="s">
        <v>879</v>
      </c>
      <c r="D159" s="811"/>
      <c r="E159" s="811"/>
      <c r="F159" s="414">
        <f>Igazgatás!F201+'ASP pályázat'!F159+Községgazd!F173+Vagyongazd!F162+Közfoglalkoztatás!F159+Közút!F159+Környezetvédelem!F163+Egészségügy!F191+Sport!F163+Közművelődés!F162+Támogatás!F172</f>
        <v>0</v>
      </c>
      <c r="G159" s="437">
        <f>Igazgatás!G201+'ASP pályázat'!G159+Községgazd!G173+Vagyongazd!G162+Közfoglalkoztatás!G159+Közút!G159+Környezetvédelem!G163+Egészségügy!G191+Sport!G163+Közművelődés!G162+Támogatás!G172</f>
        <v>0</v>
      </c>
      <c r="H159" s="437">
        <f>Igazgatás!H201+'ASP pályázat'!H159+Községgazd!H173+Vagyongazd!H162+Közfoglalkoztatás!H159+Közút!H159+Környezetvédelem!H163+Egészségügy!H191+Sport!H163+Közművelődés!H162+Támogatás!H172</f>
        <v>0</v>
      </c>
      <c r="I159" s="633">
        <f>Igazgatás!I201+'ASP pályázat'!I159+Községgazd!I173+Vagyongazd!I162+Közfoglalkoztatás!I159+Közút!I159+Környezetvédelem!J163+Egészségügy!I191+Sport!I163+Közművelődés!I162+Támogatás!I172</f>
        <v>0</v>
      </c>
      <c r="J159" s="279">
        <f>Igazgatás!J201+'ASP pályázat'!J159+Községgazd!J173+Vagyongazd!J162+Közfoglalkoztatás!J159+Közút!J159+Környezetvédelem!K163+Egészségügy!J191+Sport!J163+Közművelődés!J162+Támogatás!J172</f>
        <v>0</v>
      </c>
      <c r="K159" s="271">
        <f>Igazgatás!K201+'ASP pályázat'!K159+Községgazd!K173+Vagyongazd!K162+Közfoglalkoztatás!K159+Közút!K159+Környezetvédelem!L163+Egészségügy!K191+Sport!K163+Közművelődés!K162+Támogatás!K172</f>
        <v>0</v>
      </c>
      <c r="L159" s="272">
        <f>Igazgatás!L201+'ASP pályázat'!L159+Községgazd!O173+Vagyongazd!L162+Közfoglalkoztatás!L159+Közút!L159+Környezetvédelem!P163+Egészségügy!O191+Sport!L163+Közművelődés!N162+Támogatás!S172</f>
        <v>0</v>
      </c>
      <c r="M159" s="273">
        <f>Igazgatás!M201+'ASP pályázat'!M159+Községgazd!P173+Vagyongazd!M162+Közfoglalkoztatás!M159+Közút!M159+Környezetvédelem!Q163+Egészségügy!P191+Sport!M163+Közművelődés!O162+Támogatás!T172</f>
        <v>0</v>
      </c>
      <c r="N159" s="273">
        <f>Igazgatás!N201+'ASP pályázat'!N159+Községgazd!Q173+Vagyongazd!N162+Közfoglalkoztatás!N159+Közút!N159+Környezetvédelem!R163+Egészségügy!Q191+Sport!N163+Közművelődés!P162+Támogatás!U172</f>
        <v>0</v>
      </c>
      <c r="O159" s="273">
        <f>Igazgatás!O201+'ASP pályázat'!O159+Községgazd!R173+Vagyongazd!O162+Közfoglalkoztatás!O159+Közút!O159+Környezetvédelem!S163+Egészségügy!R191+Sport!O163+Közművelődés!Q162+Támogatás!V172</f>
        <v>0</v>
      </c>
      <c r="P159" s="273">
        <f>Igazgatás!P201+'ASP pályázat'!P159+Községgazd!S173+Vagyongazd!P162+Közfoglalkoztatás!P159+Közút!P159+Környezetvédelem!T163+Egészségügy!S191+Sport!P163+Közművelődés!R162+Támogatás!W172</f>
        <v>0</v>
      </c>
      <c r="Q159" s="274">
        <f>Igazgatás!Q201+'ASP pályázat'!Q159+Községgazd!T173+Vagyongazd!Q162+Közfoglalkoztatás!Q159+Közút!Q159+Környezetvédelem!U163+Egészségügy!T191+Sport!Q163+Közművelődés!S162+Támogatás!X172</f>
        <v>0</v>
      </c>
      <c r="R159" s="544">
        <f>Igazgatás!R201+'ASP pályázat'!R159+Községgazd!U173+Vagyongazd!R162+Közfoglalkoztatás!R159+Közút!R159+Környezetvédelem!V163+Egészségügy!U191+Sport!R163+Közművelődés!T162+Támogatás!Y172</f>
        <v>0</v>
      </c>
      <c r="S159" s="450">
        <f>Igazgatás!S201+'ASP pályázat'!S159+Községgazd!V173+Vagyongazd!S162+Közfoglalkoztatás!S159+Közút!S159+Környezetvédelem!W163+Egészségügy!V191+Sport!S163+Közművelődés!U162+Támogatás!Z172</f>
        <v>0</v>
      </c>
      <c r="T159" s="273">
        <f>Igazgatás!T201+'ASP pályázat'!T159+Községgazd!W173+Vagyongazd!T162+Közfoglalkoztatás!T159+Közút!T159+Környezetvédelem!X163+Egészségügy!W191+Sport!T163+Közművelődés!V162+Támogatás!AA172</f>
        <v>0</v>
      </c>
      <c r="U159" s="274">
        <f>Igazgatás!U201+'ASP pályázat'!U159+Községgazd!X173+Vagyongazd!U162+Közfoglalkoztatás!U159+Közút!U159+Környezetvédelem!Y163+Egészségügy!X191+Sport!U163+Közművelődés!W162+Támogatás!AB172</f>
        <v>0</v>
      </c>
      <c r="V159" s="559">
        <f>Igazgatás!V201+'ASP pályázat'!V159+Községgazd!Y173+Vagyongazd!V162+Közfoglalkoztatás!V159+Közút!V159+Környezetvédelem!Z163+Egészségügy!Y191+Sport!V163+Közművelődés!X162+Támogatás!AC172</f>
        <v>0</v>
      </c>
      <c r="W159" s="275">
        <f>Igazgatás!W201+'ASP pályázat'!W159+Községgazd!Z173+Vagyongazd!W162+Közfoglalkoztatás!W159+Közút!W159+Környezetvédelem!AA163+Egészségügy!Z191+Sport!W163+Közművelődés!Y162+Támogatás!AD172</f>
        <v>0</v>
      </c>
      <c r="X159" s="276">
        <f>Igazgatás!X201+'ASP pályázat'!X159+Községgazd!AA173+Vagyongazd!X162+Közfoglalkoztatás!X159+Közút!X159+Környezetvédelem!AB163+Egészségügy!AA191+Sport!X163+Közművelődés!Z162+Támogatás!AE172</f>
        <v>0</v>
      </c>
      <c r="Y159" s="188"/>
    </row>
    <row r="160" spans="1:25" s="18" customFormat="1">
      <c r="A160" s="127" t="s">
        <v>266</v>
      </c>
      <c r="B160" s="277" t="s">
        <v>681</v>
      </c>
      <c r="C160" s="810" t="s">
        <v>267</v>
      </c>
      <c r="D160" s="811"/>
      <c r="E160" s="811"/>
      <c r="F160" s="414">
        <f>Igazgatás!F202+'ASP pályázat'!F160+Községgazd!F174+Vagyongazd!F163+Közfoglalkoztatás!F160+Közút!F160+Környezetvédelem!F164+Egészségügy!F192+Sport!F164+Közművelődés!F163+Támogatás!F173</f>
        <v>0</v>
      </c>
      <c r="G160" s="437">
        <f>Igazgatás!G202+'ASP pályázat'!G160+Községgazd!G174+Vagyongazd!G163+Közfoglalkoztatás!G160+Közút!G160+Környezetvédelem!G164+Egészségügy!G192+Sport!G164+Közművelődés!G163+Támogatás!G173</f>
        <v>173986</v>
      </c>
      <c r="H160" s="437">
        <f>Igazgatás!H202+'ASP pályázat'!H160+Községgazd!H174+Vagyongazd!H163+Közfoglalkoztatás!H160+Közút!H160+Környezetvédelem!H164+Egészségügy!H192+Sport!H164+Közművelődés!H163+Támogatás!H173</f>
        <v>173986</v>
      </c>
      <c r="I160" s="633">
        <f>Igazgatás!I202+'ASP pályázat'!I160+Községgazd!I174+Vagyongazd!I163+Közfoglalkoztatás!I160+Közút!I160+Környezetvédelem!J164+Egészségügy!I192+Sport!I164+Közművelődés!I163+Támogatás!I173</f>
        <v>173986</v>
      </c>
      <c r="J160" s="279">
        <f>Igazgatás!J202+'ASP pályázat'!J160+Községgazd!J174+Vagyongazd!J163+Közfoglalkoztatás!J160+Közút!J160+Környezetvédelem!K164+Egészségügy!J192+Sport!J164+Közművelődés!J163+Támogatás!J173</f>
        <v>0</v>
      </c>
      <c r="K160" s="271">
        <f>Igazgatás!K202+'ASP pályázat'!K160+Községgazd!K174+Vagyongazd!K163+Közfoglalkoztatás!K160+Közút!K160+Környezetvédelem!L164+Egészségügy!K192+Sport!K164+Közművelődés!K163+Támogatás!K173</f>
        <v>173986</v>
      </c>
      <c r="L160" s="272">
        <f>Igazgatás!L202+'ASP pályázat'!L160+Községgazd!O174+Vagyongazd!L163+Közfoglalkoztatás!L160+Közút!L160+Környezetvédelem!P164+Egészségügy!O192+Sport!L164+Közművelődés!N163+Támogatás!S173</f>
        <v>0</v>
      </c>
      <c r="M160" s="273">
        <f>Igazgatás!M202+'ASP pályázat'!M160+Községgazd!P174+Vagyongazd!M163+Közfoglalkoztatás!M160+Közút!M160+Környezetvédelem!Q164+Egészségügy!P192+Sport!M164+Közművelődés!O163+Támogatás!T173</f>
        <v>173986</v>
      </c>
      <c r="N160" s="273">
        <f>Igazgatás!N202+'ASP pályázat'!N160+Községgazd!Q174+Vagyongazd!N163+Közfoglalkoztatás!N160+Közút!N160+Környezetvédelem!R164+Egészségügy!Q192+Sport!N164+Közművelődés!P163+Támogatás!U173</f>
        <v>0</v>
      </c>
      <c r="O160" s="273">
        <f>Igazgatás!O202+'ASP pályázat'!O160+Községgazd!R174+Vagyongazd!O163+Közfoglalkoztatás!O160+Közút!O160+Környezetvédelem!S164+Egészségügy!R192+Sport!O164+Közművelődés!Q163+Támogatás!V173</f>
        <v>0</v>
      </c>
      <c r="P160" s="273">
        <f>Igazgatás!P202+'ASP pályázat'!P160+Községgazd!S174+Vagyongazd!P163+Közfoglalkoztatás!P160+Közút!P160+Környezetvédelem!T164+Egészségügy!S192+Sport!P164+Közművelődés!R163+Támogatás!W173</f>
        <v>0</v>
      </c>
      <c r="Q160" s="274">
        <f>Igazgatás!Q202+'ASP pályázat'!Q160+Községgazd!T174+Vagyongazd!Q163+Közfoglalkoztatás!Q160+Közút!Q160+Környezetvédelem!U164+Egészségügy!T192+Sport!Q164+Közművelődés!S163+Támogatás!X173</f>
        <v>0</v>
      </c>
      <c r="R160" s="544">
        <f>Igazgatás!R202+'ASP pályázat'!R160+Községgazd!U174+Vagyongazd!R163+Közfoglalkoztatás!R160+Közút!R160+Környezetvédelem!V164+Egészségügy!U192+Sport!R164+Közművelődés!T163+Támogatás!Y173</f>
        <v>173986</v>
      </c>
      <c r="S160" s="450">
        <f>Igazgatás!S202+'ASP pályázat'!S160+Községgazd!V174+Vagyongazd!S163+Közfoglalkoztatás!S160+Közút!S160+Környezetvédelem!W164+Egészségügy!V192+Sport!S164+Közművelődés!U163+Támogatás!Z173</f>
        <v>0</v>
      </c>
      <c r="T160" s="273">
        <f>Igazgatás!T202+'ASP pályázat'!T160+Községgazd!W174+Vagyongazd!T163+Közfoglalkoztatás!T160+Közút!T160+Környezetvédelem!X164+Egészségügy!W192+Sport!T164+Közművelődés!V163+Támogatás!AA173</f>
        <v>0</v>
      </c>
      <c r="U160" s="274">
        <f>Igazgatás!U202+'ASP pályázat'!U160+Községgazd!X174+Vagyongazd!U163+Közfoglalkoztatás!U160+Közút!U160+Környezetvédelem!Y164+Egészségügy!X192+Sport!U164+Közművelődés!W163+Támogatás!AB173</f>
        <v>0</v>
      </c>
      <c r="V160" s="559">
        <f>Igazgatás!V202+'ASP pályázat'!V160+Községgazd!Y174+Vagyongazd!V163+Közfoglalkoztatás!V160+Közút!V160+Környezetvédelem!Z164+Egészségügy!Y192+Sport!V164+Közművelődés!X163+Támogatás!AC173</f>
        <v>0</v>
      </c>
      <c r="W160" s="275">
        <f>Igazgatás!W202+'ASP pályázat'!W160+Községgazd!Z174+Vagyongazd!W163+Közfoglalkoztatás!W160+Közút!W160+Környezetvédelem!AA164+Egészségügy!Z192+Sport!W164+Közművelődés!Y163+Támogatás!AD173</f>
        <v>0</v>
      </c>
      <c r="X160" s="276">
        <f>Igazgatás!X202+'ASP pályázat'!X160+Községgazd!AA174+Vagyongazd!X163+Közfoglalkoztatás!X160+Közút!X160+Környezetvédelem!AB164+Egészségügy!AA192+Sport!X164+Közművelődés!Z163+Támogatás!AE173</f>
        <v>0</v>
      </c>
      <c r="Y160" s="188"/>
    </row>
    <row r="161" spans="1:25" s="18" customFormat="1" ht="15.75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>
        <f>Igazgatás!F203+'ASP pályázat'!F161+Községgazd!F175+Vagyongazd!F164+Közfoglalkoztatás!F161+Közút!F161+Környezetvédelem!F165+Egészségügy!F193+Sport!F165+Közművelődés!F164+Támogatás!F174</f>
        <v>0</v>
      </c>
      <c r="G161" s="438">
        <f>Igazgatás!G203+'ASP pályázat'!G161+Községgazd!G175+Vagyongazd!G164+Közfoglalkoztatás!G161+Közút!G161+Környezetvédelem!G165+Egészségügy!G193+Sport!G165+Közművelődés!G164+Támogatás!G174</f>
        <v>2938099</v>
      </c>
      <c r="H161" s="438">
        <f>Igazgatás!H203+'ASP pályázat'!H161+Községgazd!H175+Vagyongazd!H164+Közfoglalkoztatás!H161+Közút!H161+Környezetvédelem!H165+Egészségügy!H193+Sport!H165+Közművelődés!H164+Támogatás!H174</f>
        <v>3275599</v>
      </c>
      <c r="I161" s="634">
        <f>Igazgatás!I203+'ASP pályázat'!I161+Községgazd!I175+Vagyongazd!I164+Közfoglalkoztatás!I161+Közút!I161+Környezetvédelem!J165+Egészségügy!I193+Sport!I165+Közművelődés!I164+Támogatás!I174</f>
        <v>3896778</v>
      </c>
      <c r="J161" s="282">
        <f>Igazgatás!J203+'ASP pályázat'!J161+Községgazd!J175+Vagyongazd!J164+Közfoglalkoztatás!J161+Közút!J161+Környezetvédelem!K165+Egészségügy!J193+Sport!J165+Közművelődés!J164+Támogatás!J174</f>
        <v>0</v>
      </c>
      <c r="K161" s="271">
        <f>Igazgatás!K203+'ASP pályázat'!K161+Községgazd!K175+Vagyongazd!K164+Közfoglalkoztatás!K161+Közút!K161+Környezetvédelem!L165+Egészségügy!K193+Sport!K165+Közművelődés!K164+Támogatás!K174</f>
        <v>3896778</v>
      </c>
      <c r="L161" s="272">
        <f>Igazgatás!L203+'ASP pályázat'!L161+Községgazd!O175+Vagyongazd!L164+Közfoglalkoztatás!L161+Közút!L161+Környezetvédelem!P165+Egészségügy!O193+Sport!L165+Közművelődés!N164+Támogatás!S174</f>
        <v>231206</v>
      </c>
      <c r="M161" s="273">
        <f>Igazgatás!M203+'ASP pályázat'!M161+Községgazd!P175+Vagyongazd!M164+Közfoglalkoztatás!M161+Közút!M161+Környezetvédelem!Q165+Egészségügy!P193+Sport!M165+Közművelődés!O164+Támogatás!T174</f>
        <v>283226</v>
      </c>
      <c r="N161" s="273">
        <f>Igazgatás!N203+'ASP pályázat'!N161+Községgazd!Q175+Vagyongazd!N164+Közfoglalkoztatás!N161+Közút!N161+Környezetvédelem!R165+Egészségügy!Q193+Sport!N165+Közművelődés!P164+Támogatás!U174</f>
        <v>0</v>
      </c>
      <c r="O161" s="273">
        <f>Igazgatás!O203+'ASP pályázat'!O161+Községgazd!R175+Vagyongazd!O164+Közfoglalkoztatás!O161+Közút!O161+Környezetvédelem!S165+Egészségügy!R193+Sport!O165+Közművelődés!Q164+Támogatás!V174</f>
        <v>2423667</v>
      </c>
      <c r="P161" s="273">
        <f>Igazgatás!P203+'ASP pályázat'!P161+Községgazd!S175+Vagyongazd!P164+Közfoglalkoztatás!P161+Közút!P161+Környezetvédelem!T165+Egészségügy!S193+Sport!P165+Közművelődés!R164+Támogatás!W174</f>
        <v>0</v>
      </c>
      <c r="Q161" s="274">
        <f>Igazgatás!Q203+'ASP pályázat'!Q161+Községgazd!T175+Vagyongazd!Q164+Közfoglalkoztatás!Q161+Közút!Q161+Környezetvédelem!U165+Egészségügy!T193+Sport!Q165+Közművelődés!S164+Támogatás!X174</f>
        <v>0</v>
      </c>
      <c r="R161" s="544">
        <f>Igazgatás!R203+'ASP pályázat'!R161+Községgazd!U175+Vagyongazd!R164+Közfoglalkoztatás!R161+Közút!R161+Környezetvédelem!V165+Egészségügy!U193+Sport!R165+Közművelődés!T164+Támogatás!Y174</f>
        <v>2938099</v>
      </c>
      <c r="S161" s="450">
        <f>Igazgatás!S203+'ASP pályázat'!S161+Községgazd!V175+Vagyongazd!S164+Közfoglalkoztatás!S161+Közút!S161+Környezetvédelem!W165+Egészségügy!V193+Sport!S165+Közművelődés!U164+Támogatás!Z174</f>
        <v>0</v>
      </c>
      <c r="T161" s="273">
        <f>Igazgatás!T203+'ASP pályázat'!T161+Községgazd!W175+Vagyongazd!T164+Közfoglalkoztatás!T161+Közút!T161+Környezetvédelem!X165+Egészségügy!W193+Sport!T165+Közművelődés!V164+Támogatás!AA174</f>
        <v>273375</v>
      </c>
      <c r="U161" s="274">
        <f>Igazgatás!U203+'ASP pályázat'!U161+Községgazd!X175+Vagyongazd!U164+Közfoglalkoztatás!U161+Közút!U161+Környezetvédelem!Y165+Egészségügy!X193+Sport!U165+Közművelődés!W164+Támogatás!AB174</f>
        <v>0</v>
      </c>
      <c r="V161" s="559">
        <f>Igazgatás!V203+'ASP pályázat'!V161+Községgazd!Y175+Vagyongazd!V164+Közfoglalkoztatás!V161+Közút!V161+Környezetvédelem!Z165+Egészségügy!Y193+Sport!V165+Közművelődés!X164+Támogatás!AC174</f>
        <v>0</v>
      </c>
      <c r="W161" s="275">
        <f>Igazgatás!W203+'ASP pályázat'!W161+Községgazd!Z175+Vagyongazd!W164+Közfoglalkoztatás!W161+Közút!W161+Környezetvédelem!AA165+Egészségügy!Z193+Sport!W165+Közművelődés!Y164+Támogatás!AD174</f>
        <v>685304</v>
      </c>
      <c r="X161" s="276">
        <f>Igazgatás!X203+'ASP pályázat'!X161+Községgazd!AA175+Vagyongazd!X164+Közfoglalkoztatás!X161+Közút!X161+Környezetvédelem!AB165+Egészségügy!AA193+Sport!X165+Közművelődés!Z164+Támogatás!AE174</f>
        <v>0</v>
      </c>
      <c r="Y161" s="188"/>
    </row>
    <row r="162" spans="1:25" ht="15.75" thickBot="1">
      <c r="B162" s="100" t="s">
        <v>269</v>
      </c>
      <c r="C162" s="773" t="s">
        <v>270</v>
      </c>
      <c r="D162" s="774"/>
      <c r="E162" s="774"/>
      <c r="F162" s="402">
        <f>Igazgatás!F204+'ASP pályázat'!F162+Községgazd!F176+Vagyongazd!F165+Közfoglalkoztatás!F162+Közút!F162+Környezetvédelem!F166+Egészségügy!F194+Sport!F166+Közművelődés!F165+Támogatás!F175</f>
        <v>0</v>
      </c>
      <c r="G162" s="425">
        <f>Igazgatás!G204+'ASP pályázat'!G162+Községgazd!G176+Vagyongazd!G165+Közfoglalkoztatás!G162+Közút!G162+Környezetvédelem!G166+Egészségügy!G194+Sport!G166+Közművelődés!G165+Támogatás!G175</f>
        <v>0</v>
      </c>
      <c r="H162" s="425">
        <f>Igazgatás!H204+'ASP pályázat'!H162+Községgazd!H176+Vagyongazd!H165+Közfoglalkoztatás!H162+Közút!H162+Környezetvédelem!H166+Egészségügy!H194+Sport!H166+Közművelődés!H165+Támogatás!H175</f>
        <v>0</v>
      </c>
      <c r="I162" s="621">
        <f>Igazgatás!I204+'ASP pályázat'!I162+Községgazd!I176+Vagyongazd!I165+Közfoglalkoztatás!I162+Közút!I162+Környezetvédelem!J166+Egészségügy!I194+Sport!I166+Közművelődés!I165+Támogatás!I175</f>
        <v>34861</v>
      </c>
      <c r="J162" s="152">
        <f>Igazgatás!J204+'ASP pályázat'!J162+Községgazd!J176+Vagyongazd!J165+Közfoglalkoztatás!J162+Közút!J162+Környezetvédelem!K166+Egészségügy!J194+Sport!J166+Közművelődés!J165+Támogatás!J175</f>
        <v>0</v>
      </c>
      <c r="K162" s="164">
        <f>Igazgatás!K204+'ASP pályázat'!K162+Községgazd!K176+Vagyongazd!K165+Közfoglalkoztatás!K162+Közút!K162+Környezetvédelem!L166+Egészségügy!K194+Sport!K166+Közművelődés!K165+Támogatás!K175</f>
        <v>34861</v>
      </c>
      <c r="L162" s="86">
        <f>Igazgatás!L204+'ASP pályázat'!L162+Községgazd!O176+Vagyongazd!L165+Közfoglalkoztatás!L162+Közút!L162+Környezetvédelem!P166+Egészségügy!O194+Sport!L166+Közművelődés!N165+Támogatás!S175</f>
        <v>0</v>
      </c>
      <c r="M162" s="87">
        <f>Igazgatás!M204+'ASP pályázat'!M162+Községgazd!P176+Vagyongazd!M165+Közfoglalkoztatás!M162+Közút!M162+Környezetvédelem!Q166+Egészségügy!P194+Sport!M166+Közművelődés!O165+Támogatás!T175</f>
        <v>0</v>
      </c>
      <c r="N162" s="87">
        <f>Igazgatás!N204+'ASP pályázat'!N162+Községgazd!Q176+Vagyongazd!N165+Közfoglalkoztatás!N162+Közút!N162+Környezetvédelem!R166+Egészségügy!Q194+Sport!N166+Közművelődés!P165+Támogatás!U175</f>
        <v>0</v>
      </c>
      <c r="O162" s="87">
        <f>Igazgatás!O204+'ASP pályázat'!O162+Községgazd!R176+Vagyongazd!O165+Közfoglalkoztatás!O162+Közút!O162+Környezetvédelem!S166+Egészségügy!R194+Sport!O166+Közművelődés!Q165+Támogatás!V175</f>
        <v>0</v>
      </c>
      <c r="P162" s="87">
        <f>Igazgatás!P204+'ASP pályázat'!P162+Községgazd!S176+Vagyongazd!P165+Közfoglalkoztatás!P162+Közút!P162+Környezetvédelem!T166+Egészségügy!S194+Sport!P166+Közművelődés!R165+Támogatás!W175</f>
        <v>0</v>
      </c>
      <c r="Q162" s="90">
        <f>Igazgatás!Q204+'ASP pályázat'!Q162+Községgazd!T176+Vagyongazd!Q165+Közfoglalkoztatás!Q162+Közút!Q162+Környezetvédelem!U166+Egészségügy!T194+Sport!Q166+Közművelődés!S165+Támogatás!X175</f>
        <v>0</v>
      </c>
      <c r="R162" s="536">
        <f>Igazgatás!R204+'ASP pályázat'!R162+Községgazd!U176+Vagyongazd!R165+Közfoglalkoztatás!R162+Közút!R162+Környezetvédelem!V166+Egészségügy!U194+Sport!R166+Közművelődés!T165+Támogatás!Y175</f>
        <v>0</v>
      </c>
      <c r="S162" s="442">
        <f>Igazgatás!S204+'ASP pályázat'!S162+Községgazd!V176+Vagyongazd!S165+Közfoglalkoztatás!S162+Közút!S162+Környezetvédelem!W166+Egészségügy!V194+Sport!S166+Közművelődés!U165+Támogatás!Z175</f>
        <v>0</v>
      </c>
      <c r="T162" s="87">
        <f>Igazgatás!T204+'ASP pályázat'!T162+Községgazd!W176+Vagyongazd!T165+Közfoglalkoztatás!T162+Közút!T162+Környezetvédelem!X166+Egészségügy!W194+Sport!T166+Közművelődés!V165+Támogatás!AA175</f>
        <v>0</v>
      </c>
      <c r="U162" s="90">
        <f>Igazgatás!U204+'ASP pályázat'!U162+Községgazd!X176+Vagyongazd!U165+Közfoglalkoztatás!U162+Közút!U162+Környezetvédelem!Y166+Egészségügy!X194+Sport!U166+Közművelődés!W165+Támogatás!AB175</f>
        <v>0</v>
      </c>
      <c r="V162" s="486">
        <f>Igazgatás!V204+'ASP pályázat'!V162+Községgazd!Y176+Vagyongazd!V165+Közfoglalkoztatás!V162+Közút!V162+Környezetvédelem!Z166+Egészségügy!Y194+Sport!V166+Közművelődés!X165+Támogatás!AC175</f>
        <v>34861</v>
      </c>
      <c r="W162" s="89">
        <f>Igazgatás!W204+'ASP pályázat'!W162+Községgazd!Z176+Vagyongazd!W165+Közfoglalkoztatás!W162+Közút!W162+Környezetvédelem!AA166+Egészségügy!Z194+Sport!W166+Közművelődés!Y165+Támogatás!AD175</f>
        <v>0</v>
      </c>
      <c r="X162" s="91">
        <f>Igazgatás!X204+'ASP pályázat'!X162+Községgazd!AA176+Vagyongazd!X165+Közfoglalkoztatás!X162+Közút!X162+Környezetvédelem!AB166+Egészségügy!AA194+Sport!X166+Közművelődés!Z165+Támogatás!AE175</f>
        <v>0</v>
      </c>
      <c r="Y162" s="188"/>
    </row>
    <row r="163" spans="1:25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>
        <f>Igazgatás!F205+'ASP pályázat'!F163+Községgazd!F177+Vagyongazd!F166+Közfoglalkoztatás!F163+Közút!F163+Környezetvédelem!F167+Egészségügy!F195+Sport!F167+Közművelődés!F166+Támogatás!F176</f>
        <v>0</v>
      </c>
      <c r="G163" s="439">
        <f>Igazgatás!G205+'ASP pályázat'!G163+Községgazd!G177+Vagyongazd!G166+Közfoglalkoztatás!G163+Közút!G163+Környezetvédelem!G167+Egészségügy!G195+Sport!G167+Közművelődés!G166+Támogatás!G176</f>
        <v>0</v>
      </c>
      <c r="H163" s="439">
        <f>Igazgatás!H205+'ASP pályázat'!H163+Községgazd!H177+Vagyongazd!H166+Közfoglalkoztatás!H163+Közút!H163+Környezetvédelem!H167+Egészségügy!H195+Sport!H167+Közművelődés!H166+Támogatás!H176</f>
        <v>0</v>
      </c>
      <c r="I163" s="635">
        <f>Igazgatás!I205+'ASP pályázat'!I163+Községgazd!I177+Vagyongazd!I166+Közfoglalkoztatás!I163+Közút!I163+Környezetvédelem!J167+Egészségügy!I195+Sport!I167+Közművelődés!I166+Támogatás!I176</f>
        <v>0</v>
      </c>
      <c r="J163" s="163">
        <f>Igazgatás!J205+'ASP pályázat'!J163+Községgazd!J177+Vagyongazd!J166+Közfoglalkoztatás!J163+Közút!J163+Környezetvédelem!K167+Egészségügy!J195+Sport!J167+Közművelődés!J166+Támogatás!J176</f>
        <v>0</v>
      </c>
      <c r="K163" s="166">
        <f>Igazgatás!K205+'ASP pályázat'!K163+Községgazd!K177+Vagyongazd!K166+Közfoglalkoztatás!K163+Közút!K163+Környezetvédelem!L167+Egészségügy!K195+Sport!K167+Közművelődés!K166+Támogatás!K176</f>
        <v>0</v>
      </c>
      <c r="L163" s="94">
        <f>Igazgatás!L205+'ASP pályázat'!L163+Községgazd!O177+Vagyongazd!L166+Közfoglalkoztatás!L163+Közút!L163+Környezetvédelem!P167+Egészségügy!O195+Sport!L167+Közművelődés!N166+Támogatás!S176</f>
        <v>0</v>
      </c>
      <c r="M163" s="95">
        <f>Igazgatás!M205+'ASP pályázat'!M163+Községgazd!P177+Vagyongazd!M166+Közfoglalkoztatás!M163+Közút!M163+Környezetvédelem!Q167+Egészségügy!P195+Sport!M167+Közművelődés!O166+Támogatás!T176</f>
        <v>0</v>
      </c>
      <c r="N163" s="95">
        <f>Igazgatás!N205+'ASP pályázat'!N163+Községgazd!Q177+Vagyongazd!N166+Közfoglalkoztatás!N163+Közút!N163+Környezetvédelem!R167+Egészségügy!Q195+Sport!N167+Közművelődés!P166+Támogatás!U176</f>
        <v>0</v>
      </c>
      <c r="O163" s="95">
        <f>Igazgatás!O205+'ASP pályázat'!O163+Községgazd!R177+Vagyongazd!O166+Közfoglalkoztatás!O163+Közút!O163+Környezetvédelem!S167+Egészségügy!R195+Sport!O167+Közművelődés!Q166+Támogatás!V176</f>
        <v>0</v>
      </c>
      <c r="P163" s="95">
        <f>Igazgatás!P205+'ASP pályázat'!P163+Községgazd!S177+Vagyongazd!P166+Közfoglalkoztatás!P163+Közút!P163+Környezetvédelem!T167+Egészségügy!S195+Sport!P167+Közművelődés!R166+Támogatás!W176</f>
        <v>0</v>
      </c>
      <c r="Q163" s="98">
        <f>Igazgatás!Q205+'ASP pályázat'!Q163+Községgazd!T177+Vagyongazd!Q166+Közfoglalkoztatás!Q163+Közút!Q163+Környezetvédelem!U167+Egészségügy!T195+Sport!Q167+Közművelődés!S166+Támogatás!X176</f>
        <v>0</v>
      </c>
      <c r="R163" s="539">
        <f>Igazgatás!R205+'ASP pályázat'!R163+Községgazd!U177+Vagyongazd!R166+Közfoglalkoztatás!R163+Közút!R163+Környezetvédelem!V167+Egészségügy!U195+Sport!R167+Közművelődés!T166+Támogatás!Y176</f>
        <v>0</v>
      </c>
      <c r="S163" s="445">
        <f>Igazgatás!S205+'ASP pályázat'!S163+Községgazd!V177+Vagyongazd!S166+Közfoglalkoztatás!S163+Közút!S163+Környezetvédelem!W167+Egészségügy!V195+Sport!S167+Közművelődés!U166+Támogatás!Z176</f>
        <v>0</v>
      </c>
      <c r="T163" s="95">
        <f>Igazgatás!T205+'ASP pályázat'!T163+Községgazd!W177+Vagyongazd!T166+Közfoglalkoztatás!T163+Közút!T163+Környezetvédelem!X167+Egészségügy!W195+Sport!T167+Közművelődés!V166+Támogatás!AA176</f>
        <v>0</v>
      </c>
      <c r="U163" s="98">
        <f>Igazgatás!U205+'ASP pályázat'!U163+Községgazd!X177+Vagyongazd!U166+Közfoglalkoztatás!U163+Közút!U163+Környezetvédelem!Y167+Egészségügy!X195+Sport!U167+Közművelődés!W166+Támogatás!AB176</f>
        <v>0</v>
      </c>
      <c r="V163" s="489">
        <f>Igazgatás!V205+'ASP pályázat'!V163+Községgazd!Y177+Vagyongazd!V166+Közfoglalkoztatás!V163+Közút!V163+Környezetvédelem!Z167+Egészségügy!Y195+Sport!V167+Közművelődés!X166+Támogatás!AC176</f>
        <v>0</v>
      </c>
      <c r="W163" s="97">
        <f>Igazgatás!W205+'ASP pályázat'!W163+Községgazd!Z177+Vagyongazd!W166+Közfoglalkoztatás!W163+Közút!W163+Környezetvédelem!AA167+Egészségügy!Z195+Sport!W167+Közművelődés!Y166+Támogatás!AD176</f>
        <v>0</v>
      </c>
      <c r="X163" s="99">
        <f>Igazgatás!X205+'ASP pályázat'!X163+Községgazd!AA177+Vagyongazd!X166+Közfoglalkoztatás!X163+Közút!X163+Környezetvédelem!AB167+Egészségügy!AA195+Sport!X167+Közművelődés!Z166+Támogatás!AE176</f>
        <v>0</v>
      </c>
      <c r="Y163" s="188"/>
    </row>
    <row r="164" spans="1:25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Igazgatás!F206+'ASP pályázat'!F164+Községgazd!F178+Vagyongazd!F167+Közfoglalkoztatás!F164+Közút!F164+Környezetvédelem!F168+Egészségügy!F196+Sport!F168+Közművelődés!F167+Támogatás!F177</f>
        <v>0</v>
      </c>
      <c r="G164" s="439">
        <f>Igazgatás!G206+'ASP pályázat'!G164+Községgazd!G178+Vagyongazd!G167+Közfoglalkoztatás!G164+Közút!G164+Környezetvédelem!G168+Egészségügy!G196+Sport!G168+Közművelődés!G167+Támogatás!G177</f>
        <v>0</v>
      </c>
      <c r="H164" s="439">
        <f>Igazgatás!H206+'ASP pályázat'!H164+Községgazd!H178+Vagyongazd!H167+Közfoglalkoztatás!H164+Közút!H164+Környezetvédelem!H168+Egészségügy!H196+Sport!H168+Közművelődés!H167+Támogatás!H177</f>
        <v>0</v>
      </c>
      <c r="I164" s="635">
        <f>Igazgatás!I206+'ASP pályázat'!I164+Községgazd!I178+Vagyongazd!I167+Közfoglalkoztatás!I164+Közút!I164+Környezetvédelem!J168+Egészségügy!I196+Sport!I168+Közművelődés!I167+Támogatás!I177</f>
        <v>0</v>
      </c>
      <c r="J164" s="163">
        <f>Igazgatás!J206+'ASP pályázat'!J164+Községgazd!J178+Vagyongazd!J167+Közfoglalkoztatás!J164+Közút!J164+Környezetvédelem!K168+Egészségügy!J196+Sport!J168+Közművelődés!J167+Támogatás!J177</f>
        <v>0</v>
      </c>
      <c r="K164" s="166">
        <f>Igazgatás!K206+'ASP pályázat'!K164+Községgazd!K178+Vagyongazd!K167+Közfoglalkoztatás!K164+Közút!K164+Környezetvédelem!L168+Egészségügy!K196+Sport!K168+Közművelődés!K167+Támogatás!K177</f>
        <v>0</v>
      </c>
      <c r="L164" s="94">
        <f>Igazgatás!L206+'ASP pályázat'!L164+Községgazd!O178+Vagyongazd!L167+Közfoglalkoztatás!L164+Közút!L164+Környezetvédelem!P168+Egészségügy!O196+Sport!L168+Közművelődés!N167+Támogatás!S177</f>
        <v>0</v>
      </c>
      <c r="M164" s="95">
        <f>Igazgatás!M206+'ASP pályázat'!M164+Községgazd!P178+Vagyongazd!M167+Közfoglalkoztatás!M164+Közút!M164+Környezetvédelem!Q168+Egészségügy!P196+Sport!M168+Közművelődés!O167+Támogatás!T177</f>
        <v>0</v>
      </c>
      <c r="N164" s="95">
        <f>Igazgatás!N206+'ASP pályázat'!N164+Községgazd!Q178+Vagyongazd!N167+Közfoglalkoztatás!N164+Közút!N164+Környezetvédelem!R168+Egészségügy!Q196+Sport!N168+Közművelődés!P167+Támogatás!U177</f>
        <v>0</v>
      </c>
      <c r="O164" s="95">
        <f>Igazgatás!O206+'ASP pályázat'!O164+Községgazd!R178+Vagyongazd!O167+Közfoglalkoztatás!O164+Közút!O164+Környezetvédelem!S168+Egészségügy!R196+Sport!O168+Közművelődés!Q167+Támogatás!V177</f>
        <v>0</v>
      </c>
      <c r="P164" s="95">
        <f>Igazgatás!P206+'ASP pályázat'!P164+Községgazd!S178+Vagyongazd!P167+Közfoglalkoztatás!P164+Közút!P164+Környezetvédelem!T168+Egészségügy!S196+Sport!P168+Közművelődés!R167+Támogatás!W177</f>
        <v>0</v>
      </c>
      <c r="Q164" s="98">
        <f>Igazgatás!Q206+'ASP pályázat'!Q164+Községgazd!T178+Vagyongazd!Q167+Közfoglalkoztatás!Q164+Közút!Q164+Környezetvédelem!U168+Egészségügy!T196+Sport!Q168+Közművelődés!S167+Támogatás!X177</f>
        <v>0</v>
      </c>
      <c r="R164" s="539">
        <f>Igazgatás!R206+'ASP pályázat'!R164+Községgazd!U178+Vagyongazd!R167+Közfoglalkoztatás!R164+Közút!R164+Környezetvédelem!V168+Egészségügy!U196+Sport!R168+Közművelődés!T167+Támogatás!Y177</f>
        <v>0</v>
      </c>
      <c r="S164" s="445">
        <f>Igazgatás!S206+'ASP pályázat'!S164+Községgazd!V178+Vagyongazd!S167+Közfoglalkoztatás!S164+Közút!S164+Környezetvédelem!W168+Egészségügy!V196+Sport!S168+Közművelődés!U167+Támogatás!Z177</f>
        <v>0</v>
      </c>
      <c r="T164" s="95">
        <f>Igazgatás!T206+'ASP pályázat'!T164+Községgazd!W178+Vagyongazd!T167+Közfoglalkoztatás!T164+Közút!T164+Környezetvédelem!X168+Egészségügy!W196+Sport!T168+Közművelődés!V167+Támogatás!AA177</f>
        <v>0</v>
      </c>
      <c r="U164" s="98">
        <f>Igazgatás!U206+'ASP pályázat'!U164+Községgazd!X178+Vagyongazd!U167+Közfoglalkoztatás!U164+Közút!U164+Környezetvédelem!Y168+Egészségügy!X196+Sport!U168+Közművelődés!W167+Támogatás!AB177</f>
        <v>0</v>
      </c>
      <c r="V164" s="489">
        <f>Igazgatás!V206+'ASP pályázat'!V164+Községgazd!Y178+Vagyongazd!V167+Közfoglalkoztatás!V164+Közút!V164+Környezetvédelem!Z168+Egészségügy!Y196+Sport!V168+Közművelődés!X167+Támogatás!AC177</f>
        <v>0</v>
      </c>
      <c r="W164" s="97">
        <f>Igazgatás!W206+'ASP pályázat'!W164+Községgazd!Z178+Vagyongazd!W167+Közfoglalkoztatás!W164+Közút!W164+Környezetvédelem!AA168+Egészségügy!Z196+Sport!W168+Közművelődés!Y167+Támogatás!AD177</f>
        <v>0</v>
      </c>
      <c r="X164" s="99">
        <f>Igazgatás!X206+'ASP pályázat'!X164+Községgazd!AA178+Vagyongazd!X167+Közfoglalkoztatás!X164+Közút!X164+Környezetvédelem!AB168+Egészségügy!AA196+Sport!X168+Közművelődés!Z167+Támogatás!AE177</f>
        <v>0</v>
      </c>
      <c r="Y164" s="188"/>
    </row>
    <row r="165" spans="1:25" hidden="1">
      <c r="B165" s="55"/>
      <c r="C165" s="2"/>
      <c r="D165" s="764" t="s">
        <v>813</v>
      </c>
      <c r="E165" s="764"/>
      <c r="F165" s="406">
        <f>Igazgatás!F207+'ASP pályázat'!F165+Községgazd!F179+Vagyongazd!F168+Közfoglalkoztatás!F165+Közút!F165+Környezetvédelem!F169+Egészségügy!F197+Sport!F169+Közművelődés!F168+Támogatás!F178</f>
        <v>0</v>
      </c>
      <c r="G165" s="429">
        <f>Igazgatás!G207+'ASP pályázat'!G165+Községgazd!G179+Vagyongazd!G168+Közfoglalkoztatás!G165+Közút!G165+Környezetvédelem!G169+Egészségügy!G197+Sport!G169+Közművelődés!G168+Támogatás!G178</f>
        <v>0</v>
      </c>
      <c r="H165" s="429">
        <f>Igazgatás!H207+'ASP pályázat'!H165+Községgazd!H179+Vagyongazd!H168+Közfoglalkoztatás!H165+Közút!H165+Környezetvédelem!H169+Egészségügy!H197+Sport!H169+Közművelődés!H168+Támogatás!H178</f>
        <v>0</v>
      </c>
      <c r="I165" s="625">
        <f>Igazgatás!I207+'ASP pályázat'!I165+Községgazd!I179+Vagyongazd!I168+Közfoglalkoztatás!I165+Közút!I165+Környezetvédelem!J169+Egészségügy!I197+Sport!I169+Közművelődés!I168+Támogatás!I178</f>
        <v>0</v>
      </c>
      <c r="J165" s="149">
        <f>Igazgatás!J207+'ASP pályázat'!J165+Községgazd!J179+Vagyongazd!J168+Közfoglalkoztatás!J165+Közút!J165+Környezetvédelem!K169+Egészségügy!J197+Sport!J169+Közművelődés!J168+Támogatás!J178</f>
        <v>0</v>
      </c>
      <c r="K165" s="167">
        <f>Igazgatás!K207+'ASP pályázat'!K165+Községgazd!K179+Vagyongazd!K168+Közfoglalkoztatás!K165+Közút!K165+Környezetvédelem!L169+Egészségügy!K197+Sport!K169+Közművelődés!K168+Támogatás!K178</f>
        <v>0</v>
      </c>
      <c r="L165" s="75">
        <f>Igazgatás!L207+'ASP pályázat'!L165+Községgazd!O179+Vagyongazd!L168+Közfoglalkoztatás!L165+Közút!L165+Környezetvédelem!P169+Egészségügy!O197+Sport!L169+Közművelődés!N168+Támogatás!S178</f>
        <v>0</v>
      </c>
      <c r="M165" s="1">
        <f>Igazgatás!M207+'ASP pályázat'!M165+Községgazd!P179+Vagyongazd!M168+Közfoglalkoztatás!M165+Közút!M165+Környezetvédelem!Q169+Egészségügy!P197+Sport!M169+Közművelődés!O168+Támogatás!T178</f>
        <v>0</v>
      </c>
      <c r="N165" s="1">
        <f>Igazgatás!N207+'ASP pályázat'!N165+Községgazd!Q179+Vagyongazd!N168+Közfoglalkoztatás!N165+Közút!N165+Környezetvédelem!R169+Egészségügy!Q197+Sport!N169+Közművelődés!P168+Támogatás!U178</f>
        <v>0</v>
      </c>
      <c r="O165" s="1">
        <f>Igazgatás!O207+'ASP pályázat'!O165+Községgazd!R179+Vagyongazd!O168+Közfoglalkoztatás!O165+Közút!O165+Környezetvédelem!S169+Egészségügy!R197+Sport!O169+Közművelődés!Q168+Támogatás!V178</f>
        <v>0</v>
      </c>
      <c r="P165" s="1">
        <f>Igazgatás!P207+'ASP pályázat'!P165+Községgazd!S179+Vagyongazd!P168+Közfoglalkoztatás!P165+Közút!P165+Környezetvédelem!T169+Egészségügy!S197+Sport!P169+Közművelődés!R168+Támogatás!W178</f>
        <v>0</v>
      </c>
      <c r="Q165" s="81">
        <f>Igazgatás!Q207+'ASP pályázat'!Q165+Községgazd!T179+Vagyongazd!Q168+Közfoglalkoztatás!Q165+Közút!Q165+Környezetvédelem!U169+Egészségügy!T197+Sport!Q169+Közművelődés!S168+Támogatás!X178</f>
        <v>0</v>
      </c>
      <c r="R165" s="541">
        <f>Igazgatás!R207+'ASP pályázat'!R165+Községgazd!U179+Vagyongazd!R168+Közfoglalkoztatás!R165+Közút!R165+Környezetvédelem!V169+Egészségügy!U197+Sport!R169+Közművelődés!T168+Támogatás!Y178</f>
        <v>0</v>
      </c>
      <c r="S165" s="447">
        <f>Igazgatás!S207+'ASP pályázat'!S165+Községgazd!V179+Vagyongazd!S168+Közfoglalkoztatás!S165+Közút!S165+Környezetvédelem!W169+Egészségügy!V197+Sport!S169+Közművelődés!U168+Támogatás!Z178</f>
        <v>0</v>
      </c>
      <c r="T165" s="1">
        <f>Igazgatás!T207+'ASP pályázat'!T165+Községgazd!W179+Vagyongazd!T168+Közfoglalkoztatás!T165+Közút!T165+Környezetvédelem!X169+Egészségügy!W197+Sport!T169+Közművelődés!V168+Támogatás!AA178</f>
        <v>0</v>
      </c>
      <c r="U165" s="81">
        <f>Igazgatás!U207+'ASP pályázat'!U165+Községgazd!X179+Vagyongazd!U168+Közfoglalkoztatás!U165+Közút!U165+Környezetvédelem!Y169+Egészségügy!X197+Sport!U169+Közművelődés!W168+Támogatás!AB178</f>
        <v>0</v>
      </c>
      <c r="V165" s="490">
        <f>Igazgatás!V207+'ASP pályázat'!V165+Községgazd!Y179+Vagyongazd!V168+Közfoglalkoztatás!V165+Közút!V165+Környezetvédelem!Z169+Egészségügy!Y197+Sport!V169+Közművelődés!X168+Támogatás!AC178</f>
        <v>0</v>
      </c>
      <c r="W165" s="42">
        <f>Igazgatás!W207+'ASP pályázat'!W165+Községgazd!Z179+Vagyongazd!W168+Közfoglalkoztatás!W165+Közút!W165+Környezetvédelem!AA169+Egészségügy!Z197+Sport!W169+Közművelődés!Y168+Támogatás!AD178</f>
        <v>0</v>
      </c>
      <c r="X165" s="44">
        <f>Igazgatás!X207+'ASP pályázat'!X165+Községgazd!AA179+Vagyongazd!X168+Közfoglalkoztatás!X165+Közút!X165+Környezetvédelem!AB169+Egészségügy!AA197+Sport!X169+Közművelődés!Z168+Támogatás!AE178</f>
        <v>0</v>
      </c>
      <c r="Y165" s="188"/>
    </row>
    <row r="166" spans="1:25" hidden="1">
      <c r="B166" s="55"/>
      <c r="C166" s="2"/>
      <c r="D166" s="764" t="s">
        <v>814</v>
      </c>
      <c r="E166" s="764"/>
      <c r="F166" s="406">
        <f>Igazgatás!F208+'ASP pályázat'!F166+Községgazd!F180+Vagyongazd!F169+Közfoglalkoztatás!F166+Közút!F166+Környezetvédelem!F170+Egészségügy!F198+Sport!F170+Közművelődés!F169+Támogatás!F179</f>
        <v>0</v>
      </c>
      <c r="G166" s="429">
        <f>Igazgatás!G208+'ASP pályázat'!G166+Községgazd!G180+Vagyongazd!G169+Közfoglalkoztatás!G166+Közút!G166+Környezetvédelem!G170+Egészségügy!G198+Sport!G170+Közművelődés!G169+Támogatás!G179</f>
        <v>0</v>
      </c>
      <c r="H166" s="429">
        <f>Igazgatás!H208+'ASP pályázat'!H166+Községgazd!H180+Vagyongazd!H169+Közfoglalkoztatás!H166+Közút!H166+Környezetvédelem!H170+Egészségügy!H198+Sport!H170+Közművelődés!H169+Támogatás!H179</f>
        <v>0</v>
      </c>
      <c r="I166" s="625">
        <f>Igazgatás!I208+'ASP pályázat'!I166+Községgazd!I180+Vagyongazd!I169+Közfoglalkoztatás!I166+Közút!I166+Környezetvédelem!J170+Egészségügy!I198+Sport!I170+Közművelődés!I169+Támogatás!I179</f>
        <v>0</v>
      </c>
      <c r="J166" s="149">
        <f>Igazgatás!J208+'ASP pályázat'!J166+Községgazd!J180+Vagyongazd!J169+Közfoglalkoztatás!J166+Közút!J166+Környezetvédelem!K170+Egészségügy!J198+Sport!J170+Közművelődés!J169+Támogatás!J179</f>
        <v>0</v>
      </c>
      <c r="K166" s="167">
        <f>Igazgatás!K208+'ASP pályázat'!K166+Községgazd!K180+Vagyongazd!K169+Közfoglalkoztatás!K166+Közút!K166+Környezetvédelem!L170+Egészségügy!K198+Sport!K170+Közművelődés!K169+Támogatás!K179</f>
        <v>0</v>
      </c>
      <c r="L166" s="75">
        <f>Igazgatás!L208+'ASP pályázat'!L166+Községgazd!O180+Vagyongazd!L169+Közfoglalkoztatás!L166+Közút!L166+Környezetvédelem!P170+Egészségügy!O198+Sport!L170+Közművelődés!N169+Támogatás!S179</f>
        <v>0</v>
      </c>
      <c r="M166" s="1">
        <f>Igazgatás!M208+'ASP pályázat'!M166+Községgazd!P180+Vagyongazd!M169+Közfoglalkoztatás!M166+Közút!M166+Környezetvédelem!Q170+Egészségügy!P198+Sport!M170+Közművelődés!O169+Támogatás!T179</f>
        <v>0</v>
      </c>
      <c r="N166" s="1">
        <f>Igazgatás!N208+'ASP pályázat'!N166+Községgazd!Q180+Vagyongazd!N169+Közfoglalkoztatás!N166+Közút!N166+Környezetvédelem!R170+Egészségügy!Q198+Sport!N170+Közművelődés!P169+Támogatás!U179</f>
        <v>0</v>
      </c>
      <c r="O166" s="1">
        <f>Igazgatás!O208+'ASP pályázat'!O166+Községgazd!R180+Vagyongazd!O169+Közfoglalkoztatás!O166+Közút!O166+Környezetvédelem!S170+Egészségügy!R198+Sport!O170+Közművelődés!Q169+Támogatás!V179</f>
        <v>0</v>
      </c>
      <c r="P166" s="1">
        <f>Igazgatás!P208+'ASP pályázat'!P166+Községgazd!S180+Vagyongazd!P169+Közfoglalkoztatás!P166+Közút!P166+Környezetvédelem!T170+Egészségügy!S198+Sport!P170+Közművelődés!R169+Támogatás!W179</f>
        <v>0</v>
      </c>
      <c r="Q166" s="81">
        <f>Igazgatás!Q208+'ASP pályázat'!Q166+Községgazd!T180+Vagyongazd!Q169+Közfoglalkoztatás!Q166+Közút!Q166+Környezetvédelem!U170+Egészségügy!T198+Sport!Q170+Közművelődés!S169+Támogatás!X179</f>
        <v>0</v>
      </c>
      <c r="R166" s="541">
        <f>Igazgatás!R208+'ASP pályázat'!R166+Községgazd!U180+Vagyongazd!R169+Közfoglalkoztatás!R166+Közút!R166+Környezetvédelem!V170+Egészségügy!U198+Sport!R170+Közművelődés!T169+Támogatás!Y179</f>
        <v>0</v>
      </c>
      <c r="S166" s="447">
        <f>Igazgatás!S208+'ASP pályázat'!S166+Községgazd!V180+Vagyongazd!S169+Közfoglalkoztatás!S166+Közút!S166+Környezetvédelem!W170+Egészségügy!V198+Sport!S170+Közművelődés!U169+Támogatás!Z179</f>
        <v>0</v>
      </c>
      <c r="T166" s="1">
        <f>Igazgatás!T208+'ASP pályázat'!T166+Községgazd!W180+Vagyongazd!T169+Közfoglalkoztatás!T166+Közút!T166+Környezetvédelem!X170+Egészségügy!W198+Sport!T170+Közművelődés!V169+Támogatás!AA179</f>
        <v>0</v>
      </c>
      <c r="U166" s="81">
        <f>Igazgatás!U208+'ASP pályázat'!U166+Községgazd!X180+Vagyongazd!U169+Közfoglalkoztatás!U166+Közút!U166+Környezetvédelem!Y170+Egészségügy!X198+Sport!U170+Közművelődés!W169+Támogatás!AB179</f>
        <v>0</v>
      </c>
      <c r="V166" s="490">
        <f>Igazgatás!V208+'ASP pályázat'!V166+Községgazd!Y180+Vagyongazd!V169+Közfoglalkoztatás!V166+Közút!V166+Környezetvédelem!Z170+Egészségügy!Y198+Sport!V170+Közművelődés!X169+Támogatás!AC179</f>
        <v>0</v>
      </c>
      <c r="W166" s="42">
        <f>Igazgatás!W208+'ASP pályázat'!W166+Községgazd!Z180+Vagyongazd!W169+Közfoglalkoztatás!W166+Közút!W166+Környezetvédelem!AA170+Egészségügy!Z198+Sport!W170+Közművelődés!Y169+Támogatás!AD179</f>
        <v>0</v>
      </c>
      <c r="X166" s="44">
        <f>Igazgatás!X208+'ASP pályázat'!X166+Községgazd!AA180+Vagyongazd!X169+Közfoglalkoztatás!X166+Közút!X166+Környezetvédelem!AB170+Egészségügy!AA198+Sport!X170+Közművelődés!Z169+Támogatás!AE179</f>
        <v>0</v>
      </c>
      <c r="Y166" s="188"/>
    </row>
    <row r="167" spans="1:25" hidden="1">
      <c r="B167" s="55"/>
      <c r="C167" s="2"/>
      <c r="D167" s="764" t="s">
        <v>545</v>
      </c>
      <c r="E167" s="764"/>
      <c r="F167" s="406">
        <f>Igazgatás!F209+'ASP pályázat'!F167+Községgazd!F181+Vagyongazd!F170+Közfoglalkoztatás!F167+Közút!F167+Környezetvédelem!F171+Egészségügy!F199+Sport!F171+Közművelődés!F170+Támogatás!F180</f>
        <v>0</v>
      </c>
      <c r="G167" s="429">
        <f>Igazgatás!G209+'ASP pályázat'!G167+Községgazd!G181+Vagyongazd!G170+Közfoglalkoztatás!G167+Közút!G167+Környezetvédelem!G171+Egészségügy!G199+Sport!G171+Közművelődés!G170+Támogatás!G180</f>
        <v>0</v>
      </c>
      <c r="H167" s="429">
        <f>Igazgatás!H209+'ASP pályázat'!H167+Községgazd!H181+Vagyongazd!H170+Közfoglalkoztatás!H167+Közút!H167+Környezetvédelem!H171+Egészségügy!H199+Sport!H171+Közművelődés!H170+Támogatás!H180</f>
        <v>0</v>
      </c>
      <c r="I167" s="625">
        <f>Igazgatás!I209+'ASP pályázat'!I167+Községgazd!I181+Vagyongazd!I170+Közfoglalkoztatás!I167+Közút!I167+Környezetvédelem!J171+Egészségügy!I199+Sport!I171+Közművelődés!I170+Támogatás!I180</f>
        <v>0</v>
      </c>
      <c r="J167" s="149">
        <f>Igazgatás!J209+'ASP pályázat'!J167+Községgazd!J181+Vagyongazd!J170+Közfoglalkoztatás!J167+Közút!J167+Környezetvédelem!K171+Egészségügy!J199+Sport!J171+Közművelődés!J170+Támogatás!J180</f>
        <v>0</v>
      </c>
      <c r="K167" s="167">
        <f>Igazgatás!K209+'ASP pályázat'!K167+Községgazd!K181+Vagyongazd!K170+Közfoglalkoztatás!K167+Közút!K167+Környezetvédelem!L171+Egészségügy!K199+Sport!K171+Közművelődés!K170+Támogatás!K180</f>
        <v>0</v>
      </c>
      <c r="L167" s="75">
        <f>Igazgatás!L209+'ASP pályázat'!L167+Községgazd!O181+Vagyongazd!L170+Közfoglalkoztatás!L167+Közút!L167+Környezetvédelem!P171+Egészségügy!O199+Sport!L171+Közművelődés!N170+Támogatás!S180</f>
        <v>0</v>
      </c>
      <c r="M167" s="1">
        <f>Igazgatás!M209+'ASP pályázat'!M167+Községgazd!P181+Vagyongazd!M170+Közfoglalkoztatás!M167+Közút!M167+Környezetvédelem!Q171+Egészségügy!P199+Sport!M171+Közművelődés!O170+Támogatás!T180</f>
        <v>0</v>
      </c>
      <c r="N167" s="1">
        <f>Igazgatás!N209+'ASP pályázat'!N167+Községgazd!Q181+Vagyongazd!N170+Közfoglalkoztatás!N167+Közút!N167+Környezetvédelem!R171+Egészségügy!Q199+Sport!N171+Közművelődés!P170+Támogatás!U180</f>
        <v>0</v>
      </c>
      <c r="O167" s="1">
        <f>Igazgatás!O209+'ASP pályázat'!O167+Községgazd!R181+Vagyongazd!O170+Közfoglalkoztatás!O167+Közút!O167+Környezetvédelem!S171+Egészségügy!R199+Sport!O171+Közművelődés!Q170+Támogatás!V180</f>
        <v>0</v>
      </c>
      <c r="P167" s="1">
        <f>Igazgatás!P209+'ASP pályázat'!P167+Községgazd!S181+Vagyongazd!P170+Közfoglalkoztatás!P167+Közút!P167+Környezetvédelem!T171+Egészségügy!S199+Sport!P171+Közművelődés!R170+Támogatás!W180</f>
        <v>0</v>
      </c>
      <c r="Q167" s="81">
        <f>Igazgatás!Q209+'ASP pályázat'!Q167+Községgazd!T181+Vagyongazd!Q170+Közfoglalkoztatás!Q167+Közút!Q167+Környezetvédelem!U171+Egészségügy!T199+Sport!Q171+Közművelődés!S170+Támogatás!X180</f>
        <v>0</v>
      </c>
      <c r="R167" s="541">
        <f>Igazgatás!R209+'ASP pályázat'!R167+Községgazd!U181+Vagyongazd!R170+Közfoglalkoztatás!R167+Közút!R167+Környezetvédelem!V171+Egészségügy!U199+Sport!R171+Közművelődés!T170+Támogatás!Y180</f>
        <v>0</v>
      </c>
      <c r="S167" s="447">
        <f>Igazgatás!S209+'ASP pályázat'!S167+Községgazd!V181+Vagyongazd!S170+Közfoglalkoztatás!S167+Közút!S167+Környezetvédelem!W171+Egészségügy!V199+Sport!S171+Közművelődés!U170+Támogatás!Z180</f>
        <v>0</v>
      </c>
      <c r="T167" s="1">
        <f>Igazgatás!T209+'ASP pályázat'!T167+Községgazd!W181+Vagyongazd!T170+Közfoglalkoztatás!T167+Közút!T167+Környezetvédelem!X171+Egészségügy!W199+Sport!T171+Közművelődés!V170+Támogatás!AA180</f>
        <v>0</v>
      </c>
      <c r="U167" s="81">
        <f>Igazgatás!U209+'ASP pályázat'!U167+Községgazd!X181+Vagyongazd!U170+Közfoglalkoztatás!U167+Közút!U167+Környezetvédelem!Y171+Egészségügy!X199+Sport!U171+Közművelődés!W170+Támogatás!AB180</f>
        <v>0</v>
      </c>
      <c r="V167" s="490">
        <f>Igazgatás!V209+'ASP pályázat'!V167+Községgazd!Y181+Vagyongazd!V170+Közfoglalkoztatás!V167+Közút!V167+Környezetvédelem!Z171+Egészségügy!Y199+Sport!V171+Közművelődés!X170+Támogatás!AC180</f>
        <v>0</v>
      </c>
      <c r="W167" s="42">
        <f>Igazgatás!W209+'ASP pályázat'!W167+Községgazd!Z181+Vagyongazd!W170+Közfoglalkoztatás!W167+Közút!W167+Környezetvédelem!AA171+Egészségügy!Z199+Sport!W171+Közművelődés!Y170+Támogatás!AD180</f>
        <v>0</v>
      </c>
      <c r="X167" s="44">
        <f>Igazgatás!X209+'ASP pályázat'!X167+Községgazd!AA181+Vagyongazd!X170+Közfoglalkoztatás!X167+Közút!X167+Környezetvédelem!AB171+Egészségügy!AA199+Sport!X171+Közművelődés!Z170+Támogatás!AE180</f>
        <v>0</v>
      </c>
      <c r="Y167" s="188"/>
    </row>
    <row r="168" spans="1:25" ht="25.5" hidden="1" customHeight="1">
      <c r="B168" s="55"/>
      <c r="C168" s="2"/>
      <c r="D168" s="735" t="s">
        <v>548</v>
      </c>
      <c r="E168" s="735"/>
      <c r="F168" s="409">
        <f>Igazgatás!F210+'ASP pályázat'!F168+Községgazd!F182+Vagyongazd!F171+Közfoglalkoztatás!F168+Közút!F168+Környezetvédelem!F172+Egészségügy!F200+Sport!F172+Közművelődés!F171+Támogatás!F181</f>
        <v>0</v>
      </c>
      <c r="G168" s="432">
        <f>Igazgatás!G210+'ASP pályázat'!G168+Községgazd!G182+Vagyongazd!G171+Közfoglalkoztatás!G168+Közút!G168+Környezetvédelem!G172+Egészségügy!G200+Sport!G172+Közművelődés!G171+Támogatás!G181</f>
        <v>0</v>
      </c>
      <c r="H168" s="432">
        <f>Igazgatás!H210+'ASP pályázat'!H168+Községgazd!H182+Vagyongazd!H171+Közfoglalkoztatás!H168+Közút!H168+Környezetvédelem!H172+Egészségügy!H200+Sport!H172+Közművelődés!H171+Támogatás!H181</f>
        <v>0</v>
      </c>
      <c r="I168" s="628">
        <f>Igazgatás!I210+'ASP pályázat'!I168+Községgazd!I182+Vagyongazd!I171+Közfoglalkoztatás!I168+Közút!I168+Környezetvédelem!J172+Egészségügy!I200+Sport!I172+Közművelődés!I171+Támogatás!I181</f>
        <v>0</v>
      </c>
      <c r="J168" s="159">
        <f>Igazgatás!J210+'ASP pályázat'!J168+Községgazd!J182+Vagyongazd!J171+Közfoglalkoztatás!J168+Közút!J168+Környezetvédelem!K172+Egészségügy!J200+Sport!J172+Közművelődés!J171+Támogatás!J181</f>
        <v>0</v>
      </c>
      <c r="K168" s="167">
        <f>Igazgatás!K210+'ASP pályázat'!K168+Községgazd!K182+Vagyongazd!K171+Közfoglalkoztatás!K168+Közút!K168+Környezetvédelem!L172+Egészségügy!K200+Sport!K172+Közművelődés!K171+Támogatás!K181</f>
        <v>0</v>
      </c>
      <c r="L168" s="75">
        <f>Igazgatás!L210+'ASP pályázat'!L168+Községgazd!O182+Vagyongazd!L171+Közfoglalkoztatás!L168+Közút!L168+Környezetvédelem!P172+Egészségügy!O200+Sport!L172+Közművelődés!N171+Támogatás!S181</f>
        <v>0</v>
      </c>
      <c r="M168" s="1">
        <f>Igazgatás!M210+'ASP pályázat'!M168+Községgazd!P182+Vagyongazd!M171+Közfoglalkoztatás!M168+Közút!M168+Környezetvédelem!Q172+Egészségügy!P200+Sport!M172+Közművelődés!O171+Támogatás!T181</f>
        <v>0</v>
      </c>
      <c r="N168" s="1">
        <f>Igazgatás!N210+'ASP pályázat'!N168+Községgazd!Q182+Vagyongazd!N171+Közfoglalkoztatás!N168+Közút!N168+Környezetvédelem!R172+Egészségügy!Q200+Sport!N172+Közművelődés!P171+Támogatás!U181</f>
        <v>0</v>
      </c>
      <c r="O168" s="1">
        <f>Igazgatás!O210+'ASP pályázat'!O168+Községgazd!R182+Vagyongazd!O171+Közfoglalkoztatás!O168+Közút!O168+Környezetvédelem!S172+Egészségügy!R200+Sport!O172+Közművelődés!Q171+Támogatás!V181</f>
        <v>0</v>
      </c>
      <c r="P168" s="1">
        <f>Igazgatás!P210+'ASP pályázat'!P168+Községgazd!S182+Vagyongazd!P171+Közfoglalkoztatás!P168+Közút!P168+Környezetvédelem!T172+Egészségügy!S200+Sport!P172+Közművelődés!R171+Támogatás!W181</f>
        <v>0</v>
      </c>
      <c r="Q168" s="81">
        <f>Igazgatás!Q210+'ASP pályázat'!Q168+Községgazd!T182+Vagyongazd!Q171+Közfoglalkoztatás!Q168+Közút!Q168+Környezetvédelem!U172+Egészségügy!T200+Sport!Q172+Közművelődés!S171+Támogatás!X181</f>
        <v>0</v>
      </c>
      <c r="R168" s="541">
        <f>Igazgatás!R210+'ASP pályázat'!R168+Községgazd!U182+Vagyongazd!R171+Közfoglalkoztatás!R168+Közút!R168+Környezetvédelem!V172+Egészségügy!U200+Sport!R172+Közművelődés!T171+Támogatás!Y181</f>
        <v>0</v>
      </c>
      <c r="S168" s="447">
        <f>Igazgatás!S210+'ASP pályázat'!S168+Községgazd!V182+Vagyongazd!S171+Közfoglalkoztatás!S168+Közút!S168+Környezetvédelem!W172+Egészségügy!V200+Sport!S172+Közművelődés!U171+Támogatás!Z181</f>
        <v>0</v>
      </c>
      <c r="T168" s="1">
        <f>Igazgatás!T210+'ASP pályázat'!T168+Községgazd!W182+Vagyongazd!T171+Közfoglalkoztatás!T168+Közút!T168+Környezetvédelem!X172+Egészségügy!W200+Sport!T172+Közművelődés!V171+Támogatás!AA181</f>
        <v>0</v>
      </c>
      <c r="U168" s="81">
        <f>Igazgatás!U210+'ASP pályázat'!U168+Községgazd!X182+Vagyongazd!U171+Közfoglalkoztatás!U168+Közút!U168+Környezetvédelem!Y172+Egészségügy!X200+Sport!U172+Közművelődés!W171+Támogatás!AB181</f>
        <v>0</v>
      </c>
      <c r="V168" s="490">
        <f>Igazgatás!V210+'ASP pályázat'!V168+Községgazd!Y182+Vagyongazd!V171+Közfoglalkoztatás!V168+Közút!V168+Környezetvédelem!Z172+Egészségügy!Y200+Sport!V172+Közművelődés!X171+Támogatás!AC181</f>
        <v>0</v>
      </c>
      <c r="W168" s="42">
        <f>Igazgatás!W210+'ASP pályázat'!W168+Községgazd!Z182+Vagyongazd!W171+Közfoglalkoztatás!W168+Közút!W168+Környezetvédelem!AA172+Egészségügy!Z200+Sport!W172+Közművelődés!Y171+Támogatás!AD181</f>
        <v>0</v>
      </c>
      <c r="X168" s="44">
        <f>Igazgatás!X210+'ASP pályázat'!X168+Községgazd!AA182+Vagyongazd!X171+Közfoglalkoztatás!X168+Közút!X168+Környezetvédelem!AB172+Egészségügy!AA200+Sport!X172+Közművelődés!Z171+Támogatás!AE181</f>
        <v>0</v>
      </c>
      <c r="Y168" s="188"/>
    </row>
    <row r="169" spans="1:25" hidden="1">
      <c r="B169" s="55"/>
      <c r="C169" s="2"/>
      <c r="D169" s="764" t="s">
        <v>550</v>
      </c>
      <c r="E169" s="764"/>
      <c r="F169" s="406">
        <f>Igazgatás!F211+'ASP pályázat'!F169+Községgazd!F183+Vagyongazd!F172+Közfoglalkoztatás!F169+Közút!F169+Környezetvédelem!F173+Egészségügy!F201+Sport!F173+Közművelődés!F172+Támogatás!F182</f>
        <v>0</v>
      </c>
      <c r="G169" s="429">
        <f>Igazgatás!G211+'ASP pályázat'!G169+Községgazd!G183+Vagyongazd!G172+Közfoglalkoztatás!G169+Közút!G169+Környezetvédelem!G173+Egészségügy!G201+Sport!G173+Közművelődés!G172+Támogatás!G182</f>
        <v>0</v>
      </c>
      <c r="H169" s="429">
        <f>Igazgatás!H211+'ASP pályázat'!H169+Községgazd!H183+Vagyongazd!H172+Közfoglalkoztatás!H169+Közút!H169+Környezetvédelem!H173+Egészségügy!H201+Sport!H173+Közművelődés!H172+Támogatás!H182</f>
        <v>0</v>
      </c>
      <c r="I169" s="625">
        <f>Igazgatás!I211+'ASP pályázat'!I169+Községgazd!I183+Vagyongazd!I172+Közfoglalkoztatás!I169+Közút!I169+Környezetvédelem!J173+Egészségügy!I201+Sport!I173+Közművelődés!I172+Támogatás!I182</f>
        <v>0</v>
      </c>
      <c r="J169" s="149">
        <f>Igazgatás!J211+'ASP pályázat'!J169+Községgazd!J183+Vagyongazd!J172+Közfoglalkoztatás!J169+Közút!J169+Környezetvédelem!K173+Egészségügy!J201+Sport!J173+Közművelődés!J172+Támogatás!J182</f>
        <v>0</v>
      </c>
      <c r="K169" s="167">
        <f>Igazgatás!K211+'ASP pályázat'!K169+Községgazd!K183+Vagyongazd!K172+Közfoglalkoztatás!K169+Közút!K169+Környezetvédelem!L173+Egészségügy!K201+Sport!K173+Közművelődés!K172+Támogatás!K182</f>
        <v>0</v>
      </c>
      <c r="L169" s="75">
        <f>Igazgatás!L211+'ASP pályázat'!L169+Községgazd!O183+Vagyongazd!L172+Közfoglalkoztatás!L169+Közút!L169+Környezetvédelem!P173+Egészségügy!O201+Sport!L173+Közművelődés!N172+Támogatás!S182</f>
        <v>0</v>
      </c>
      <c r="M169" s="1">
        <f>Igazgatás!M211+'ASP pályázat'!M169+Községgazd!P183+Vagyongazd!M172+Közfoglalkoztatás!M169+Közút!M169+Környezetvédelem!Q173+Egészségügy!P201+Sport!M173+Közművelődés!O172+Támogatás!T182</f>
        <v>0</v>
      </c>
      <c r="N169" s="1">
        <f>Igazgatás!N211+'ASP pályázat'!N169+Községgazd!Q183+Vagyongazd!N172+Közfoglalkoztatás!N169+Közút!N169+Környezetvédelem!R173+Egészségügy!Q201+Sport!N173+Közművelődés!P172+Támogatás!U182</f>
        <v>0</v>
      </c>
      <c r="O169" s="1">
        <f>Igazgatás!O211+'ASP pályázat'!O169+Községgazd!R183+Vagyongazd!O172+Közfoglalkoztatás!O169+Közút!O169+Környezetvédelem!S173+Egészségügy!R201+Sport!O173+Közművelődés!Q172+Támogatás!V182</f>
        <v>0</v>
      </c>
      <c r="P169" s="1">
        <f>Igazgatás!P211+'ASP pályázat'!P169+Községgazd!S183+Vagyongazd!P172+Közfoglalkoztatás!P169+Közút!P169+Környezetvédelem!T173+Egészségügy!S201+Sport!P173+Közművelődés!R172+Támogatás!W182</f>
        <v>0</v>
      </c>
      <c r="Q169" s="81">
        <f>Igazgatás!Q211+'ASP pályázat'!Q169+Községgazd!T183+Vagyongazd!Q172+Közfoglalkoztatás!Q169+Közút!Q169+Környezetvédelem!U173+Egészségügy!T201+Sport!Q173+Közművelődés!S172+Támogatás!X182</f>
        <v>0</v>
      </c>
      <c r="R169" s="541">
        <f>Igazgatás!R211+'ASP pályázat'!R169+Községgazd!U183+Vagyongazd!R172+Közfoglalkoztatás!R169+Közút!R169+Környezetvédelem!V173+Egészségügy!U201+Sport!R173+Közművelődés!T172+Támogatás!Y182</f>
        <v>0</v>
      </c>
      <c r="S169" s="447">
        <f>Igazgatás!S211+'ASP pályázat'!S169+Községgazd!V183+Vagyongazd!S172+Közfoglalkoztatás!S169+Közút!S169+Környezetvédelem!W173+Egészségügy!V201+Sport!S173+Közművelődés!U172+Támogatás!Z182</f>
        <v>0</v>
      </c>
      <c r="T169" s="1">
        <f>Igazgatás!T211+'ASP pályázat'!T169+Községgazd!W183+Vagyongazd!T172+Közfoglalkoztatás!T169+Közút!T169+Környezetvédelem!X173+Egészségügy!W201+Sport!T173+Közművelődés!V172+Támogatás!AA182</f>
        <v>0</v>
      </c>
      <c r="U169" s="81">
        <f>Igazgatás!U211+'ASP pályázat'!U169+Községgazd!X183+Vagyongazd!U172+Közfoglalkoztatás!U169+Közút!U169+Környezetvédelem!Y173+Egészségügy!X201+Sport!U173+Közművelődés!W172+Támogatás!AB182</f>
        <v>0</v>
      </c>
      <c r="V169" s="490">
        <f>Igazgatás!V211+'ASP pályázat'!V169+Községgazd!Y183+Vagyongazd!V172+Közfoglalkoztatás!V169+Közút!V169+Környezetvédelem!Z173+Egészségügy!Y201+Sport!V173+Közművelődés!X172+Támogatás!AC182</f>
        <v>0</v>
      </c>
      <c r="W169" s="42">
        <f>Igazgatás!W211+'ASP pályázat'!W169+Községgazd!Z183+Vagyongazd!W172+Közfoglalkoztatás!W169+Közút!W169+Környezetvédelem!AA173+Egészségügy!Z201+Sport!W173+Közművelődés!Y172+Támogatás!AD182</f>
        <v>0</v>
      </c>
      <c r="X169" s="44">
        <f>Igazgatás!X211+'ASP pályázat'!X169+Községgazd!AA183+Vagyongazd!X172+Közfoglalkoztatás!X169+Közút!X169+Környezetvédelem!AB173+Egészségügy!AA201+Sport!X173+Közművelődés!Z172+Támogatás!AE182</f>
        <v>0</v>
      </c>
      <c r="Y169" s="188"/>
    </row>
    <row r="170" spans="1:25" hidden="1">
      <c r="B170" s="55"/>
      <c r="C170" s="2"/>
      <c r="D170" s="764" t="s">
        <v>551</v>
      </c>
      <c r="E170" s="764"/>
      <c r="F170" s="406">
        <f>Igazgatás!F212+'ASP pályázat'!F170+Községgazd!F184+Vagyongazd!F173+Közfoglalkoztatás!F170+Közút!F170+Környezetvédelem!F174+Egészségügy!F202+Sport!F174+Közművelődés!F173+Támogatás!F183</f>
        <v>0</v>
      </c>
      <c r="G170" s="429">
        <f>Igazgatás!G212+'ASP pályázat'!G170+Községgazd!G184+Vagyongazd!G173+Közfoglalkoztatás!G170+Közút!G170+Környezetvédelem!G174+Egészségügy!G202+Sport!G174+Közművelődés!G173+Támogatás!G183</f>
        <v>0</v>
      </c>
      <c r="H170" s="429">
        <f>Igazgatás!H212+'ASP pályázat'!H170+Községgazd!H184+Vagyongazd!H173+Közfoglalkoztatás!H170+Közút!H170+Környezetvédelem!H174+Egészségügy!H202+Sport!H174+Közművelődés!H173+Támogatás!H183</f>
        <v>0</v>
      </c>
      <c r="I170" s="625">
        <f>Igazgatás!I212+'ASP pályázat'!I170+Községgazd!I184+Vagyongazd!I173+Közfoglalkoztatás!I170+Közút!I170+Környezetvédelem!J174+Egészségügy!I202+Sport!I174+Közművelődés!I173+Támogatás!I183</f>
        <v>0</v>
      </c>
      <c r="J170" s="149">
        <f>Igazgatás!J212+'ASP pályázat'!J170+Községgazd!J184+Vagyongazd!J173+Közfoglalkoztatás!J170+Közút!J170+Környezetvédelem!K174+Egészségügy!J202+Sport!J174+Közművelődés!J173+Támogatás!J183</f>
        <v>0</v>
      </c>
      <c r="K170" s="167">
        <f>Igazgatás!K212+'ASP pályázat'!K170+Községgazd!K184+Vagyongazd!K173+Közfoglalkoztatás!K170+Közút!K170+Környezetvédelem!L174+Egészségügy!K202+Sport!K174+Közművelődés!K173+Támogatás!K183</f>
        <v>0</v>
      </c>
      <c r="L170" s="75">
        <f>Igazgatás!L212+'ASP pályázat'!L170+Községgazd!O184+Vagyongazd!L173+Közfoglalkoztatás!L170+Közút!L170+Környezetvédelem!P174+Egészségügy!O202+Sport!L174+Közművelődés!N173+Támogatás!S183</f>
        <v>0</v>
      </c>
      <c r="M170" s="1">
        <f>Igazgatás!M212+'ASP pályázat'!M170+Községgazd!P184+Vagyongazd!M173+Közfoglalkoztatás!M170+Közút!M170+Környezetvédelem!Q174+Egészségügy!P202+Sport!M174+Közművelődés!O173+Támogatás!T183</f>
        <v>0</v>
      </c>
      <c r="N170" s="1">
        <f>Igazgatás!N212+'ASP pályázat'!N170+Községgazd!Q184+Vagyongazd!N173+Közfoglalkoztatás!N170+Közút!N170+Környezetvédelem!R174+Egészségügy!Q202+Sport!N174+Közművelődés!P173+Támogatás!U183</f>
        <v>0</v>
      </c>
      <c r="O170" s="1">
        <f>Igazgatás!O212+'ASP pályázat'!O170+Községgazd!R184+Vagyongazd!O173+Közfoglalkoztatás!O170+Közút!O170+Környezetvédelem!S174+Egészségügy!R202+Sport!O174+Közművelődés!Q173+Támogatás!V183</f>
        <v>0</v>
      </c>
      <c r="P170" s="1">
        <f>Igazgatás!P212+'ASP pályázat'!P170+Községgazd!S184+Vagyongazd!P173+Közfoglalkoztatás!P170+Közút!P170+Környezetvédelem!T174+Egészségügy!S202+Sport!P174+Közművelődés!R173+Támogatás!W183</f>
        <v>0</v>
      </c>
      <c r="Q170" s="81">
        <f>Igazgatás!Q212+'ASP pályázat'!Q170+Községgazd!T184+Vagyongazd!Q173+Közfoglalkoztatás!Q170+Közút!Q170+Környezetvédelem!U174+Egészségügy!T202+Sport!Q174+Közművelődés!S173+Támogatás!X183</f>
        <v>0</v>
      </c>
      <c r="R170" s="541">
        <f>Igazgatás!R212+'ASP pályázat'!R170+Községgazd!U184+Vagyongazd!R173+Közfoglalkoztatás!R170+Közút!R170+Környezetvédelem!V174+Egészségügy!U202+Sport!R174+Közművelődés!T173+Támogatás!Y183</f>
        <v>0</v>
      </c>
      <c r="S170" s="447">
        <f>Igazgatás!S212+'ASP pályázat'!S170+Községgazd!V184+Vagyongazd!S173+Közfoglalkoztatás!S170+Közút!S170+Környezetvédelem!W174+Egészségügy!V202+Sport!S174+Közművelődés!U173+Támogatás!Z183</f>
        <v>0</v>
      </c>
      <c r="T170" s="1">
        <f>Igazgatás!T212+'ASP pályázat'!T170+Községgazd!W184+Vagyongazd!T173+Közfoglalkoztatás!T170+Közút!T170+Környezetvédelem!X174+Egészségügy!W202+Sport!T174+Közművelődés!V173+Támogatás!AA183</f>
        <v>0</v>
      </c>
      <c r="U170" s="81">
        <f>Igazgatás!U212+'ASP pályázat'!U170+Községgazd!X184+Vagyongazd!U173+Közfoglalkoztatás!U170+Közút!U170+Környezetvédelem!Y174+Egészségügy!X202+Sport!U174+Közművelődés!W173+Támogatás!AB183</f>
        <v>0</v>
      </c>
      <c r="V170" s="490">
        <f>Igazgatás!V212+'ASP pályázat'!V170+Községgazd!Y184+Vagyongazd!V173+Közfoglalkoztatás!V170+Közút!V170+Környezetvédelem!Z174+Egészségügy!Y202+Sport!V174+Közművelődés!X173+Támogatás!AC183</f>
        <v>0</v>
      </c>
      <c r="W170" s="42">
        <f>Igazgatás!W212+'ASP pályázat'!W170+Községgazd!Z184+Vagyongazd!W173+Közfoglalkoztatás!W170+Közút!W170+Környezetvédelem!AA174+Egészségügy!Z202+Sport!W174+Közművelődés!Y173+Támogatás!AD183</f>
        <v>0</v>
      </c>
      <c r="X170" s="44">
        <f>Igazgatás!X212+'ASP pályázat'!X170+Községgazd!AA184+Vagyongazd!X173+Közfoglalkoztatás!X170+Közút!X170+Környezetvédelem!AB174+Egészségügy!AA202+Sport!X174+Közművelődés!Z173+Támogatás!AE183</f>
        <v>0</v>
      </c>
      <c r="Y170" s="188"/>
    </row>
    <row r="171" spans="1:25" ht="25.5" hidden="1" customHeight="1">
      <c r="B171" s="55"/>
      <c r="C171" s="2"/>
      <c r="D171" s="735" t="s">
        <v>555</v>
      </c>
      <c r="E171" s="735"/>
      <c r="F171" s="409">
        <f>Igazgatás!F213+'ASP pályázat'!F171+Községgazd!F185+Vagyongazd!F174+Közfoglalkoztatás!F171+Közút!F171+Környezetvédelem!F175+Egészségügy!F203+Sport!F175+Közművelődés!F174+Támogatás!F184</f>
        <v>0</v>
      </c>
      <c r="G171" s="432">
        <f>Igazgatás!G213+'ASP pályázat'!G171+Községgazd!G185+Vagyongazd!G174+Közfoglalkoztatás!G171+Közút!G171+Környezetvédelem!G175+Egészségügy!G203+Sport!G175+Közművelődés!G174+Támogatás!G184</f>
        <v>0</v>
      </c>
      <c r="H171" s="432">
        <f>Igazgatás!H213+'ASP pályázat'!H171+Községgazd!H185+Vagyongazd!H174+Közfoglalkoztatás!H171+Közút!H171+Környezetvédelem!H175+Egészségügy!H203+Sport!H175+Közművelődés!H174+Támogatás!H184</f>
        <v>0</v>
      </c>
      <c r="I171" s="628">
        <f>Igazgatás!I213+'ASP pályázat'!I171+Községgazd!I185+Vagyongazd!I174+Közfoglalkoztatás!I171+Közút!I171+Környezetvédelem!J175+Egészségügy!I203+Sport!I175+Közművelődés!I174+Támogatás!I184</f>
        <v>0</v>
      </c>
      <c r="J171" s="159">
        <f>Igazgatás!J213+'ASP pályázat'!J171+Községgazd!J185+Vagyongazd!J174+Közfoglalkoztatás!J171+Közút!J171+Környezetvédelem!K175+Egészségügy!J203+Sport!J175+Közművelődés!J174+Támogatás!J184</f>
        <v>0</v>
      </c>
      <c r="K171" s="167">
        <f>Igazgatás!K213+'ASP pályázat'!K171+Községgazd!K185+Vagyongazd!K174+Közfoglalkoztatás!K171+Közút!K171+Környezetvédelem!L175+Egészségügy!K203+Sport!K175+Közművelődés!K174+Támogatás!K184</f>
        <v>0</v>
      </c>
      <c r="L171" s="75">
        <f>Igazgatás!L213+'ASP pályázat'!L171+Községgazd!O185+Vagyongazd!L174+Közfoglalkoztatás!L171+Közút!L171+Környezetvédelem!P175+Egészségügy!O203+Sport!L175+Közművelődés!N174+Támogatás!S184</f>
        <v>0</v>
      </c>
      <c r="M171" s="1">
        <f>Igazgatás!M213+'ASP pályázat'!M171+Községgazd!P185+Vagyongazd!M174+Közfoglalkoztatás!M171+Közút!M171+Környezetvédelem!Q175+Egészségügy!P203+Sport!M175+Közművelődés!O174+Támogatás!T184</f>
        <v>0</v>
      </c>
      <c r="N171" s="1">
        <f>Igazgatás!N213+'ASP pályázat'!N171+Községgazd!Q185+Vagyongazd!N174+Közfoglalkoztatás!N171+Közút!N171+Környezetvédelem!R175+Egészségügy!Q203+Sport!N175+Közművelődés!P174+Támogatás!U184</f>
        <v>0</v>
      </c>
      <c r="O171" s="1">
        <f>Igazgatás!O213+'ASP pályázat'!O171+Községgazd!R185+Vagyongazd!O174+Közfoglalkoztatás!O171+Közút!O171+Környezetvédelem!S175+Egészségügy!R203+Sport!O175+Közművelődés!Q174+Támogatás!V184</f>
        <v>0</v>
      </c>
      <c r="P171" s="1">
        <f>Igazgatás!P213+'ASP pályázat'!P171+Községgazd!S185+Vagyongazd!P174+Közfoglalkoztatás!P171+Közút!P171+Környezetvédelem!T175+Egészségügy!S203+Sport!P175+Közművelődés!R174+Támogatás!W184</f>
        <v>0</v>
      </c>
      <c r="Q171" s="81">
        <f>Igazgatás!Q213+'ASP pályázat'!Q171+Községgazd!T185+Vagyongazd!Q174+Közfoglalkoztatás!Q171+Közút!Q171+Környezetvédelem!U175+Egészségügy!T203+Sport!Q175+Közművelődés!S174+Támogatás!X184</f>
        <v>0</v>
      </c>
      <c r="R171" s="541">
        <f>Igazgatás!R213+'ASP pályázat'!R171+Községgazd!U185+Vagyongazd!R174+Közfoglalkoztatás!R171+Közút!R171+Környezetvédelem!V175+Egészségügy!U203+Sport!R175+Közművelődés!T174+Támogatás!Y184</f>
        <v>0</v>
      </c>
      <c r="S171" s="447">
        <f>Igazgatás!S213+'ASP pályázat'!S171+Községgazd!V185+Vagyongazd!S174+Közfoglalkoztatás!S171+Közút!S171+Környezetvédelem!W175+Egészségügy!V203+Sport!S175+Közművelődés!U174+Támogatás!Z184</f>
        <v>0</v>
      </c>
      <c r="T171" s="1">
        <f>Igazgatás!T213+'ASP pályázat'!T171+Községgazd!W185+Vagyongazd!T174+Közfoglalkoztatás!T171+Közút!T171+Környezetvédelem!X175+Egészségügy!W203+Sport!T175+Közművelődés!V174+Támogatás!AA184</f>
        <v>0</v>
      </c>
      <c r="U171" s="81">
        <f>Igazgatás!U213+'ASP pályázat'!U171+Községgazd!X185+Vagyongazd!U174+Közfoglalkoztatás!U171+Közút!U171+Környezetvédelem!Y175+Egészségügy!X203+Sport!U175+Közművelődés!W174+Támogatás!AB184</f>
        <v>0</v>
      </c>
      <c r="V171" s="490">
        <f>Igazgatás!V213+'ASP pályázat'!V171+Községgazd!Y185+Vagyongazd!V174+Közfoglalkoztatás!V171+Közút!V171+Környezetvédelem!Z175+Egészségügy!Y203+Sport!V175+Közművelődés!X174+Támogatás!AC184</f>
        <v>0</v>
      </c>
      <c r="W171" s="42">
        <f>Igazgatás!W213+'ASP pályázat'!W171+Községgazd!Z185+Vagyongazd!W174+Közfoglalkoztatás!W171+Közút!W171+Környezetvédelem!AA175+Egészségügy!Z203+Sport!W175+Közművelődés!Y174+Támogatás!AD184</f>
        <v>0</v>
      </c>
      <c r="X171" s="44">
        <f>Igazgatás!X213+'ASP pályázat'!X171+Községgazd!AA185+Vagyongazd!X174+Közfoglalkoztatás!X171+Közút!X171+Környezetvédelem!AB175+Egészségügy!AA203+Sport!X175+Közművelődés!Z174+Támogatás!AE184</f>
        <v>0</v>
      </c>
      <c r="Y171" s="188"/>
    </row>
    <row r="172" spans="1:25" ht="25.5" hidden="1" customHeight="1">
      <c r="B172" s="55"/>
      <c r="C172" s="2"/>
      <c r="D172" s="735" t="s">
        <v>558</v>
      </c>
      <c r="E172" s="735"/>
      <c r="F172" s="409">
        <f>Igazgatás!F214+'ASP pályázat'!F172+Községgazd!F186+Vagyongazd!F175+Közfoglalkoztatás!F172+Közút!F172+Környezetvédelem!F176+Egészségügy!F204+Sport!F176+Közművelődés!F175+Támogatás!F185</f>
        <v>0</v>
      </c>
      <c r="G172" s="432">
        <f>Igazgatás!G214+'ASP pályázat'!G172+Községgazd!G186+Vagyongazd!G175+Közfoglalkoztatás!G172+Közút!G172+Környezetvédelem!G176+Egészségügy!G204+Sport!G176+Közművelődés!G175+Támogatás!G185</f>
        <v>0</v>
      </c>
      <c r="H172" s="432">
        <f>Igazgatás!H214+'ASP pályázat'!H172+Községgazd!H186+Vagyongazd!H175+Közfoglalkoztatás!H172+Közút!H172+Környezetvédelem!H176+Egészségügy!H204+Sport!H176+Közművelődés!H175+Támogatás!H185</f>
        <v>0</v>
      </c>
      <c r="I172" s="628">
        <f>Igazgatás!I214+'ASP pályázat'!I172+Községgazd!I186+Vagyongazd!I175+Közfoglalkoztatás!I172+Közút!I172+Környezetvédelem!J176+Egészségügy!I204+Sport!I176+Közművelődés!I175+Támogatás!I185</f>
        <v>0</v>
      </c>
      <c r="J172" s="159">
        <f>Igazgatás!J214+'ASP pályázat'!J172+Községgazd!J186+Vagyongazd!J175+Közfoglalkoztatás!J172+Közút!J172+Környezetvédelem!K176+Egészségügy!J204+Sport!J176+Közművelődés!J175+Támogatás!J185</f>
        <v>0</v>
      </c>
      <c r="K172" s="167">
        <f>Igazgatás!K214+'ASP pályázat'!K172+Községgazd!K186+Vagyongazd!K175+Közfoglalkoztatás!K172+Közút!K172+Környezetvédelem!L176+Egészségügy!K204+Sport!K176+Közművelődés!K175+Támogatás!K185</f>
        <v>0</v>
      </c>
      <c r="L172" s="75">
        <f>Igazgatás!L214+'ASP pályázat'!L172+Községgazd!O186+Vagyongazd!L175+Közfoglalkoztatás!L172+Közút!L172+Környezetvédelem!P176+Egészségügy!O204+Sport!L176+Közművelődés!N175+Támogatás!S185</f>
        <v>0</v>
      </c>
      <c r="M172" s="1">
        <f>Igazgatás!M214+'ASP pályázat'!M172+Községgazd!P186+Vagyongazd!M175+Közfoglalkoztatás!M172+Közút!M172+Környezetvédelem!Q176+Egészségügy!P204+Sport!M176+Közművelődés!O175+Támogatás!T185</f>
        <v>0</v>
      </c>
      <c r="N172" s="1">
        <f>Igazgatás!N214+'ASP pályázat'!N172+Községgazd!Q186+Vagyongazd!N175+Közfoglalkoztatás!N172+Közút!N172+Környezetvédelem!R176+Egészségügy!Q204+Sport!N176+Közművelődés!P175+Támogatás!U185</f>
        <v>0</v>
      </c>
      <c r="O172" s="1">
        <f>Igazgatás!O214+'ASP pályázat'!O172+Községgazd!R186+Vagyongazd!O175+Közfoglalkoztatás!O172+Közút!O172+Környezetvédelem!S176+Egészségügy!R204+Sport!O176+Közművelődés!Q175+Támogatás!V185</f>
        <v>0</v>
      </c>
      <c r="P172" s="1">
        <f>Igazgatás!P214+'ASP pályázat'!P172+Községgazd!S186+Vagyongazd!P175+Közfoglalkoztatás!P172+Közút!P172+Környezetvédelem!T176+Egészségügy!S204+Sport!P176+Közművelődés!R175+Támogatás!W185</f>
        <v>0</v>
      </c>
      <c r="Q172" s="81">
        <f>Igazgatás!Q214+'ASP pályázat'!Q172+Községgazd!T186+Vagyongazd!Q175+Közfoglalkoztatás!Q172+Közút!Q172+Környezetvédelem!U176+Egészségügy!T204+Sport!Q176+Közművelődés!S175+Támogatás!X185</f>
        <v>0</v>
      </c>
      <c r="R172" s="541">
        <f>Igazgatás!R214+'ASP pályázat'!R172+Községgazd!U186+Vagyongazd!R175+Közfoglalkoztatás!R172+Közút!R172+Környezetvédelem!V176+Egészségügy!U204+Sport!R176+Közművelődés!T175+Támogatás!Y185</f>
        <v>0</v>
      </c>
      <c r="S172" s="447">
        <f>Igazgatás!S214+'ASP pályázat'!S172+Községgazd!V186+Vagyongazd!S175+Közfoglalkoztatás!S172+Közút!S172+Környezetvédelem!W176+Egészségügy!V204+Sport!S176+Közművelődés!U175+Támogatás!Z185</f>
        <v>0</v>
      </c>
      <c r="T172" s="1">
        <f>Igazgatás!T214+'ASP pályázat'!T172+Községgazd!W186+Vagyongazd!T175+Közfoglalkoztatás!T172+Közút!T172+Környezetvédelem!X176+Egészségügy!W204+Sport!T176+Közművelődés!V175+Támogatás!AA185</f>
        <v>0</v>
      </c>
      <c r="U172" s="81">
        <f>Igazgatás!U214+'ASP pályázat'!U172+Községgazd!X186+Vagyongazd!U175+Közfoglalkoztatás!U172+Közút!U172+Környezetvédelem!Y176+Egészségügy!X204+Sport!U176+Közművelődés!W175+Támogatás!AB185</f>
        <v>0</v>
      </c>
      <c r="V172" s="490">
        <f>Igazgatás!V214+'ASP pályázat'!V172+Községgazd!Y186+Vagyongazd!V175+Közfoglalkoztatás!V172+Közút!V172+Környezetvédelem!Z176+Egészségügy!Y204+Sport!V176+Közművelődés!X175+Támogatás!AC185</f>
        <v>0</v>
      </c>
      <c r="W172" s="42">
        <f>Igazgatás!W214+'ASP pályázat'!W172+Községgazd!Z186+Vagyongazd!W175+Közfoglalkoztatás!W172+Közút!W172+Környezetvédelem!AA176+Egészségügy!Z204+Sport!W176+Közművelődés!Y175+Támogatás!AD185</f>
        <v>0</v>
      </c>
      <c r="X172" s="44">
        <f>Igazgatás!X214+'ASP pályázat'!X172+Községgazd!AA186+Vagyongazd!X175+Közfoglalkoztatás!X172+Közút!X172+Környezetvédelem!AB176+Egészségügy!AA204+Sport!X176+Közművelődés!Z175+Támogatás!AE185</f>
        <v>0</v>
      </c>
      <c r="Y172" s="188"/>
    </row>
    <row r="173" spans="1:25" ht="25.5" hidden="1" customHeight="1">
      <c r="B173" s="55"/>
      <c r="C173" s="2"/>
      <c r="D173" s="735" t="s">
        <v>560</v>
      </c>
      <c r="E173" s="735"/>
      <c r="F173" s="409">
        <f>Igazgatás!F215+'ASP pályázat'!F173+Községgazd!F187+Vagyongazd!F176+Közfoglalkoztatás!F173+Közút!F173+Környezetvédelem!F177+Egészségügy!F205+Sport!F177+Közművelődés!F176+Támogatás!F186</f>
        <v>0</v>
      </c>
      <c r="G173" s="432">
        <f>Igazgatás!G215+'ASP pályázat'!G173+Községgazd!G187+Vagyongazd!G176+Közfoglalkoztatás!G173+Közút!G173+Környezetvédelem!G177+Egészségügy!G205+Sport!G177+Közművelődés!G176+Támogatás!G186</f>
        <v>0</v>
      </c>
      <c r="H173" s="432">
        <f>Igazgatás!H215+'ASP pályázat'!H173+Községgazd!H187+Vagyongazd!H176+Közfoglalkoztatás!H173+Közút!H173+Környezetvédelem!H177+Egészségügy!H205+Sport!H177+Közművelődés!H176+Támogatás!H186</f>
        <v>0</v>
      </c>
      <c r="I173" s="628">
        <f>Igazgatás!I215+'ASP pályázat'!I173+Községgazd!I187+Vagyongazd!I176+Közfoglalkoztatás!I173+Közút!I173+Környezetvédelem!J177+Egészségügy!I205+Sport!I177+Közművelődés!I176+Támogatás!I186</f>
        <v>0</v>
      </c>
      <c r="J173" s="159">
        <f>Igazgatás!J215+'ASP pályázat'!J173+Községgazd!J187+Vagyongazd!J176+Közfoglalkoztatás!J173+Közút!J173+Környezetvédelem!K177+Egészségügy!J205+Sport!J177+Közművelődés!J176+Támogatás!J186</f>
        <v>0</v>
      </c>
      <c r="K173" s="167">
        <f>Igazgatás!K215+'ASP pályázat'!K173+Községgazd!K187+Vagyongazd!K176+Közfoglalkoztatás!K173+Közút!K173+Környezetvédelem!L177+Egészségügy!K205+Sport!K177+Közművelődés!K176+Támogatás!K186</f>
        <v>0</v>
      </c>
      <c r="L173" s="75">
        <f>Igazgatás!L215+'ASP pályázat'!L173+Községgazd!O187+Vagyongazd!L176+Közfoglalkoztatás!L173+Közút!L173+Környezetvédelem!P177+Egészségügy!O205+Sport!L177+Közművelődés!N176+Támogatás!S186</f>
        <v>0</v>
      </c>
      <c r="M173" s="1">
        <f>Igazgatás!M215+'ASP pályázat'!M173+Községgazd!P187+Vagyongazd!M176+Közfoglalkoztatás!M173+Közút!M173+Környezetvédelem!Q177+Egészségügy!P205+Sport!M177+Közművelődés!O176+Támogatás!T186</f>
        <v>0</v>
      </c>
      <c r="N173" s="1">
        <f>Igazgatás!N215+'ASP pályázat'!N173+Községgazd!Q187+Vagyongazd!N176+Közfoglalkoztatás!N173+Közút!N173+Környezetvédelem!R177+Egészségügy!Q205+Sport!N177+Közművelődés!P176+Támogatás!U186</f>
        <v>0</v>
      </c>
      <c r="O173" s="1">
        <f>Igazgatás!O215+'ASP pályázat'!O173+Községgazd!R187+Vagyongazd!O176+Közfoglalkoztatás!O173+Közút!O173+Környezetvédelem!S177+Egészségügy!R205+Sport!O177+Közművelődés!Q176+Támogatás!V186</f>
        <v>0</v>
      </c>
      <c r="P173" s="1">
        <f>Igazgatás!P215+'ASP pályázat'!P173+Községgazd!S187+Vagyongazd!P176+Közfoglalkoztatás!P173+Közút!P173+Környezetvédelem!T177+Egészségügy!S205+Sport!P177+Közművelődés!R176+Támogatás!W186</f>
        <v>0</v>
      </c>
      <c r="Q173" s="81">
        <f>Igazgatás!Q215+'ASP pályázat'!Q173+Községgazd!T187+Vagyongazd!Q176+Közfoglalkoztatás!Q173+Közút!Q173+Környezetvédelem!U177+Egészségügy!T205+Sport!Q177+Közművelődés!S176+Támogatás!X186</f>
        <v>0</v>
      </c>
      <c r="R173" s="541">
        <f>Igazgatás!R215+'ASP pályázat'!R173+Községgazd!U187+Vagyongazd!R176+Közfoglalkoztatás!R173+Közút!R173+Környezetvédelem!V177+Egészségügy!U205+Sport!R177+Közművelődés!T176+Támogatás!Y186</f>
        <v>0</v>
      </c>
      <c r="S173" s="447">
        <f>Igazgatás!S215+'ASP pályázat'!S173+Községgazd!V187+Vagyongazd!S176+Közfoglalkoztatás!S173+Közút!S173+Környezetvédelem!W177+Egészségügy!V205+Sport!S177+Közművelődés!U176+Támogatás!Z186</f>
        <v>0</v>
      </c>
      <c r="T173" s="1">
        <f>Igazgatás!T215+'ASP pályázat'!T173+Községgazd!W187+Vagyongazd!T176+Közfoglalkoztatás!T173+Közút!T173+Környezetvédelem!X177+Egészségügy!W205+Sport!T177+Közművelődés!V176+Támogatás!AA186</f>
        <v>0</v>
      </c>
      <c r="U173" s="81">
        <f>Igazgatás!U215+'ASP pályázat'!U173+Községgazd!X187+Vagyongazd!U176+Közfoglalkoztatás!U173+Közút!U173+Környezetvédelem!Y177+Egészségügy!X205+Sport!U177+Közművelődés!W176+Támogatás!AB186</f>
        <v>0</v>
      </c>
      <c r="V173" s="490">
        <f>Igazgatás!V215+'ASP pályázat'!V173+Községgazd!Y187+Vagyongazd!V176+Közfoglalkoztatás!V173+Közút!V173+Környezetvédelem!Z177+Egészségügy!Y205+Sport!V177+Közművelődés!X176+Támogatás!AC186</f>
        <v>0</v>
      </c>
      <c r="W173" s="42">
        <f>Igazgatás!W215+'ASP pályázat'!W173+Községgazd!Z187+Vagyongazd!W176+Közfoglalkoztatás!W173+Közút!W173+Környezetvédelem!AA177+Egészségügy!Z205+Sport!W177+Közművelődés!Y176+Támogatás!AD186</f>
        <v>0</v>
      </c>
      <c r="X173" s="44">
        <f>Igazgatás!X215+'ASP pályázat'!X173+Községgazd!AA187+Vagyongazd!X176+Közfoglalkoztatás!X173+Közút!X173+Környezetvédelem!AB177+Egészségügy!AA205+Sport!X177+Közművelődés!Z176+Támogatás!AE186</f>
        <v>0</v>
      </c>
      <c r="Y173" s="188"/>
    </row>
    <row r="174" spans="1:25" ht="25.5" hidden="1" customHeight="1">
      <c r="B174" s="55"/>
      <c r="C174" s="2"/>
      <c r="D174" s="735" t="s">
        <v>563</v>
      </c>
      <c r="E174" s="735"/>
      <c r="F174" s="409">
        <f>Igazgatás!F216+'ASP pályázat'!F174+Községgazd!F188+Vagyongazd!F177+Közfoglalkoztatás!F174+Közút!F174+Környezetvédelem!F178+Egészségügy!F206+Sport!F178+Közművelődés!F177+Támogatás!F187</f>
        <v>0</v>
      </c>
      <c r="G174" s="432">
        <f>Igazgatás!G216+'ASP pályázat'!G174+Községgazd!G188+Vagyongazd!G177+Közfoglalkoztatás!G174+Közút!G174+Környezetvédelem!G178+Egészségügy!G206+Sport!G178+Közművelődés!G177+Támogatás!G187</f>
        <v>0</v>
      </c>
      <c r="H174" s="432">
        <f>Igazgatás!H216+'ASP pályázat'!H174+Községgazd!H188+Vagyongazd!H177+Közfoglalkoztatás!H174+Közút!H174+Környezetvédelem!H178+Egészségügy!H206+Sport!H178+Közművelődés!H177+Támogatás!H187</f>
        <v>0</v>
      </c>
      <c r="I174" s="628">
        <f>Igazgatás!I216+'ASP pályázat'!I174+Községgazd!I188+Vagyongazd!I177+Közfoglalkoztatás!I174+Közút!I174+Környezetvédelem!J178+Egészségügy!I206+Sport!I178+Közművelődés!I177+Támogatás!I187</f>
        <v>0</v>
      </c>
      <c r="J174" s="159">
        <f>Igazgatás!J216+'ASP pályázat'!J174+Községgazd!J188+Vagyongazd!J177+Közfoglalkoztatás!J174+Közút!J174+Környezetvédelem!K178+Egészségügy!J206+Sport!J178+Közművelődés!J177+Támogatás!J187</f>
        <v>0</v>
      </c>
      <c r="K174" s="167">
        <f>Igazgatás!K216+'ASP pályázat'!K174+Községgazd!K188+Vagyongazd!K177+Közfoglalkoztatás!K174+Közút!K174+Környezetvédelem!L178+Egészségügy!K206+Sport!K178+Közművelődés!K177+Támogatás!K187</f>
        <v>0</v>
      </c>
      <c r="L174" s="75">
        <f>Igazgatás!L216+'ASP pályázat'!L174+Községgazd!O188+Vagyongazd!L177+Közfoglalkoztatás!L174+Közút!L174+Környezetvédelem!P178+Egészségügy!O206+Sport!L178+Közművelődés!N177+Támogatás!S187</f>
        <v>0</v>
      </c>
      <c r="M174" s="1">
        <f>Igazgatás!M216+'ASP pályázat'!M174+Községgazd!P188+Vagyongazd!M177+Közfoglalkoztatás!M174+Közút!M174+Környezetvédelem!Q178+Egészségügy!P206+Sport!M178+Közművelődés!O177+Támogatás!T187</f>
        <v>0</v>
      </c>
      <c r="N174" s="1">
        <f>Igazgatás!N216+'ASP pályázat'!N174+Községgazd!Q188+Vagyongazd!N177+Közfoglalkoztatás!N174+Közút!N174+Környezetvédelem!R178+Egészségügy!Q206+Sport!N178+Közművelődés!P177+Támogatás!U187</f>
        <v>0</v>
      </c>
      <c r="O174" s="1">
        <f>Igazgatás!O216+'ASP pályázat'!O174+Községgazd!R188+Vagyongazd!O177+Közfoglalkoztatás!O174+Közút!O174+Környezetvédelem!S178+Egészségügy!R206+Sport!O178+Közművelődés!Q177+Támogatás!V187</f>
        <v>0</v>
      </c>
      <c r="P174" s="1">
        <f>Igazgatás!P216+'ASP pályázat'!P174+Községgazd!S188+Vagyongazd!P177+Közfoglalkoztatás!P174+Közút!P174+Környezetvédelem!T178+Egészségügy!S206+Sport!P178+Közművelődés!R177+Támogatás!W187</f>
        <v>0</v>
      </c>
      <c r="Q174" s="81">
        <f>Igazgatás!Q216+'ASP pályázat'!Q174+Községgazd!T188+Vagyongazd!Q177+Közfoglalkoztatás!Q174+Közút!Q174+Környezetvédelem!U178+Egészségügy!T206+Sport!Q178+Közművelődés!S177+Támogatás!X187</f>
        <v>0</v>
      </c>
      <c r="R174" s="541">
        <f>Igazgatás!R216+'ASP pályázat'!R174+Községgazd!U188+Vagyongazd!R177+Közfoglalkoztatás!R174+Közút!R174+Környezetvédelem!V178+Egészségügy!U206+Sport!R178+Közművelődés!T177+Támogatás!Y187</f>
        <v>0</v>
      </c>
      <c r="S174" s="447">
        <f>Igazgatás!S216+'ASP pályázat'!S174+Községgazd!V188+Vagyongazd!S177+Közfoglalkoztatás!S174+Közút!S174+Környezetvédelem!W178+Egészségügy!V206+Sport!S178+Közművelődés!U177+Támogatás!Z187</f>
        <v>0</v>
      </c>
      <c r="T174" s="1">
        <f>Igazgatás!T216+'ASP pályázat'!T174+Községgazd!W188+Vagyongazd!T177+Közfoglalkoztatás!T174+Közút!T174+Környezetvédelem!X178+Egészségügy!W206+Sport!T178+Közművelődés!V177+Támogatás!AA187</f>
        <v>0</v>
      </c>
      <c r="U174" s="81">
        <f>Igazgatás!U216+'ASP pályázat'!U174+Községgazd!X188+Vagyongazd!U177+Közfoglalkoztatás!U174+Közút!U174+Környezetvédelem!Y178+Egészségügy!X206+Sport!U178+Közművelődés!W177+Támogatás!AB187</f>
        <v>0</v>
      </c>
      <c r="V174" s="490">
        <f>Igazgatás!V216+'ASP pályázat'!V174+Községgazd!Y188+Vagyongazd!V177+Közfoglalkoztatás!V174+Közút!V174+Környezetvédelem!Z178+Egészségügy!Y206+Sport!V178+Közművelődés!X177+Támogatás!AC187</f>
        <v>0</v>
      </c>
      <c r="W174" s="42">
        <f>Igazgatás!W216+'ASP pályázat'!W174+Községgazd!Z188+Vagyongazd!W177+Közfoglalkoztatás!W174+Közút!W174+Környezetvédelem!AA178+Egészségügy!Z206+Sport!W178+Közművelődés!Y177+Támogatás!AD187</f>
        <v>0</v>
      </c>
      <c r="X174" s="44">
        <f>Igazgatás!X216+'ASP pályázat'!X174+Községgazd!AA188+Vagyongazd!X177+Közfoglalkoztatás!X174+Közút!X174+Környezetvédelem!AB178+Egészségügy!AA206+Sport!X178+Közművelődés!Z177+Támogatás!AE187</f>
        <v>0</v>
      </c>
      <c r="Y174" s="188"/>
    </row>
    <row r="175" spans="1:25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Igazgatás!F217+'ASP pályázat'!F175+Községgazd!F189+Vagyongazd!F178+Közfoglalkoztatás!F175+Közút!F175+Környezetvédelem!F179+Egészségügy!F207+Sport!F179+Közművelődés!F178+Támogatás!F188</f>
        <v>0</v>
      </c>
      <c r="G175" s="439">
        <f>Igazgatás!G217+'ASP pályázat'!G175+Községgazd!G189+Vagyongazd!G178+Közfoglalkoztatás!G175+Közút!G175+Környezetvédelem!G179+Egészségügy!G207+Sport!G179+Közművelődés!G178+Támogatás!G188</f>
        <v>0</v>
      </c>
      <c r="H175" s="439">
        <f>Igazgatás!H217+'ASP pályázat'!H175+Községgazd!H189+Vagyongazd!H178+Közfoglalkoztatás!H175+Közút!H175+Környezetvédelem!H179+Egészségügy!H207+Sport!H179+Közművelődés!H178+Támogatás!H188</f>
        <v>0</v>
      </c>
      <c r="I175" s="635">
        <f>Igazgatás!I217+'ASP pályázat'!I175+Községgazd!I189+Vagyongazd!I178+Közfoglalkoztatás!I175+Közút!I175+Környezetvédelem!J179+Egészségügy!I207+Sport!I179+Közművelődés!I178+Támogatás!I188</f>
        <v>0</v>
      </c>
      <c r="J175" s="163">
        <f>Igazgatás!J217+'ASP pályázat'!J175+Községgazd!J189+Vagyongazd!J178+Közfoglalkoztatás!J175+Közút!J175+Környezetvédelem!K179+Egészségügy!J207+Sport!J179+Közművelődés!J178+Támogatás!J188</f>
        <v>0</v>
      </c>
      <c r="K175" s="166">
        <f>Igazgatás!K217+'ASP pályázat'!K175+Községgazd!K189+Vagyongazd!K178+Közfoglalkoztatás!K175+Közút!K175+Környezetvédelem!L179+Egészségügy!K207+Sport!K179+Közművelődés!K178+Támogatás!K188</f>
        <v>0</v>
      </c>
      <c r="L175" s="94">
        <f>Igazgatás!L217+'ASP pályázat'!L175+Községgazd!O189+Vagyongazd!L178+Közfoglalkoztatás!L175+Közút!L175+Környezetvédelem!P179+Egészségügy!O207+Sport!L179+Közművelődés!N178+Támogatás!S188</f>
        <v>0</v>
      </c>
      <c r="M175" s="95">
        <f>Igazgatás!M217+'ASP pályázat'!M175+Községgazd!P189+Vagyongazd!M178+Közfoglalkoztatás!M175+Közút!M175+Környezetvédelem!Q179+Egészségügy!P207+Sport!M179+Közművelődés!O178+Támogatás!T188</f>
        <v>0</v>
      </c>
      <c r="N175" s="95">
        <f>Igazgatás!N217+'ASP pályázat'!N175+Községgazd!Q189+Vagyongazd!N178+Közfoglalkoztatás!N175+Közút!N175+Környezetvédelem!R179+Egészségügy!Q207+Sport!N179+Közművelődés!P178+Támogatás!U188</f>
        <v>0</v>
      </c>
      <c r="O175" s="95">
        <f>Igazgatás!O217+'ASP pályázat'!O175+Községgazd!R189+Vagyongazd!O178+Közfoglalkoztatás!O175+Közút!O175+Környezetvédelem!S179+Egészségügy!R207+Sport!O179+Közművelődés!Q178+Támogatás!V188</f>
        <v>0</v>
      </c>
      <c r="P175" s="95">
        <f>Igazgatás!P217+'ASP pályázat'!P175+Községgazd!S189+Vagyongazd!P178+Közfoglalkoztatás!P175+Közút!P175+Környezetvédelem!T179+Egészségügy!S207+Sport!P179+Közművelődés!R178+Támogatás!W188</f>
        <v>0</v>
      </c>
      <c r="Q175" s="98">
        <f>Igazgatás!Q217+'ASP pályázat'!Q175+Községgazd!T189+Vagyongazd!Q178+Közfoglalkoztatás!Q175+Közút!Q175+Környezetvédelem!U179+Egészségügy!T207+Sport!Q179+Közművelődés!S178+Támogatás!X188</f>
        <v>0</v>
      </c>
      <c r="R175" s="539">
        <f>Igazgatás!R217+'ASP pályázat'!R175+Községgazd!U189+Vagyongazd!R178+Közfoglalkoztatás!R175+Közút!R175+Környezetvédelem!V179+Egészségügy!U207+Sport!R179+Közművelődés!T178+Támogatás!Y188</f>
        <v>0</v>
      </c>
      <c r="S175" s="445">
        <f>Igazgatás!S217+'ASP pályázat'!S175+Községgazd!V189+Vagyongazd!S178+Közfoglalkoztatás!S175+Közút!S175+Környezetvédelem!W179+Egészségügy!V207+Sport!S179+Közművelődés!U178+Támogatás!Z188</f>
        <v>0</v>
      </c>
      <c r="T175" s="95">
        <f>Igazgatás!T217+'ASP pályázat'!T175+Községgazd!W189+Vagyongazd!T178+Közfoglalkoztatás!T175+Közút!T175+Környezetvédelem!X179+Egészségügy!W207+Sport!T179+Közművelődés!V178+Támogatás!AA188</f>
        <v>0</v>
      </c>
      <c r="U175" s="98">
        <f>Igazgatás!U217+'ASP pályázat'!U175+Községgazd!X189+Vagyongazd!U178+Közfoglalkoztatás!U175+Közút!U175+Környezetvédelem!Y179+Egészségügy!X207+Sport!U179+Közművelődés!W178+Támogatás!AB188</f>
        <v>0</v>
      </c>
      <c r="V175" s="489">
        <f>Igazgatás!V217+'ASP pályázat'!V175+Községgazd!Y189+Vagyongazd!V178+Közfoglalkoztatás!V175+Közút!V175+Környezetvédelem!Z179+Egészségügy!Y207+Sport!V179+Közművelődés!X178+Támogatás!AC188</f>
        <v>0</v>
      </c>
      <c r="W175" s="97">
        <f>Igazgatás!W217+'ASP pályázat'!W175+Községgazd!Z189+Vagyongazd!W178+Közfoglalkoztatás!W175+Közút!W175+Környezetvédelem!AA179+Egészségügy!Z207+Sport!W179+Közművelődés!Y178+Támogatás!AD188</f>
        <v>0</v>
      </c>
      <c r="X175" s="99">
        <f>Igazgatás!X217+'ASP pályázat'!X175+Községgazd!AA189+Vagyongazd!X178+Közfoglalkoztatás!X175+Közút!X175+Környezetvédelem!AB179+Egészségügy!AA207+Sport!X179+Közművelődés!Z178+Támogatás!AE188</f>
        <v>0</v>
      </c>
      <c r="Y175" s="188"/>
    </row>
    <row r="176" spans="1:25" hidden="1">
      <c r="B176" s="55"/>
      <c r="C176" s="2"/>
      <c r="D176" s="764" t="s">
        <v>815</v>
      </c>
      <c r="E176" s="764"/>
      <c r="F176" s="406">
        <f>Igazgatás!F218+'ASP pályázat'!F176+Községgazd!F190+Vagyongazd!F179+Közfoglalkoztatás!F176+Közút!F176+Környezetvédelem!F180+Egészségügy!F208+Sport!F180+Közművelődés!F179+Támogatás!F189</f>
        <v>0</v>
      </c>
      <c r="G176" s="429">
        <f>Igazgatás!G218+'ASP pályázat'!G176+Községgazd!G190+Vagyongazd!G179+Közfoglalkoztatás!G176+Közút!G176+Környezetvédelem!G180+Egészségügy!G208+Sport!G180+Közművelődés!G179+Támogatás!G189</f>
        <v>0</v>
      </c>
      <c r="H176" s="429">
        <f>Igazgatás!H218+'ASP pályázat'!H176+Községgazd!H190+Vagyongazd!H179+Közfoglalkoztatás!H176+Közút!H176+Környezetvédelem!H180+Egészségügy!H208+Sport!H180+Közművelődés!H179+Támogatás!H189</f>
        <v>0</v>
      </c>
      <c r="I176" s="625">
        <f>Igazgatás!I218+'ASP pályázat'!I176+Községgazd!I190+Vagyongazd!I179+Közfoglalkoztatás!I176+Közút!I176+Környezetvédelem!J180+Egészségügy!I208+Sport!I180+Közművelődés!I179+Támogatás!I189</f>
        <v>0</v>
      </c>
      <c r="J176" s="149">
        <f>Igazgatás!J218+'ASP pályázat'!J176+Községgazd!J190+Vagyongazd!J179+Közfoglalkoztatás!J176+Közút!J176+Környezetvédelem!K180+Egészségügy!J208+Sport!J180+Közművelődés!J179+Támogatás!J189</f>
        <v>0</v>
      </c>
      <c r="K176" s="167">
        <f>Igazgatás!K218+'ASP pályázat'!K176+Községgazd!K190+Vagyongazd!K179+Közfoglalkoztatás!K176+Közút!K176+Környezetvédelem!L180+Egészségügy!K208+Sport!K180+Közművelődés!K179+Támogatás!K189</f>
        <v>0</v>
      </c>
      <c r="L176" s="75">
        <f>Igazgatás!L218+'ASP pályázat'!L176+Községgazd!O190+Vagyongazd!L179+Közfoglalkoztatás!L176+Közút!L176+Környezetvédelem!P180+Egészségügy!O208+Sport!L180+Közművelődés!N179+Támogatás!S189</f>
        <v>0</v>
      </c>
      <c r="M176" s="1">
        <f>Igazgatás!M218+'ASP pályázat'!M176+Községgazd!P190+Vagyongazd!M179+Közfoglalkoztatás!M176+Közút!M176+Környezetvédelem!Q180+Egészségügy!P208+Sport!M180+Közművelődés!O179+Támogatás!T189</f>
        <v>0</v>
      </c>
      <c r="N176" s="1">
        <f>Igazgatás!N218+'ASP pályázat'!N176+Községgazd!Q190+Vagyongazd!N179+Közfoglalkoztatás!N176+Közút!N176+Környezetvédelem!R180+Egészségügy!Q208+Sport!N180+Közművelődés!P179+Támogatás!U189</f>
        <v>0</v>
      </c>
      <c r="O176" s="1">
        <f>Igazgatás!O218+'ASP pályázat'!O176+Községgazd!R190+Vagyongazd!O179+Közfoglalkoztatás!O176+Közút!O176+Környezetvédelem!S180+Egészségügy!R208+Sport!O180+Közművelődés!Q179+Támogatás!V189</f>
        <v>0</v>
      </c>
      <c r="P176" s="1">
        <f>Igazgatás!P218+'ASP pályázat'!P176+Községgazd!S190+Vagyongazd!P179+Közfoglalkoztatás!P176+Közút!P176+Környezetvédelem!T180+Egészségügy!S208+Sport!P180+Közművelődés!R179+Támogatás!W189</f>
        <v>0</v>
      </c>
      <c r="Q176" s="81">
        <f>Igazgatás!Q218+'ASP pályázat'!Q176+Községgazd!T190+Vagyongazd!Q179+Közfoglalkoztatás!Q176+Közút!Q176+Környezetvédelem!U180+Egészségügy!T208+Sport!Q180+Közművelődés!S179+Támogatás!X189</f>
        <v>0</v>
      </c>
      <c r="R176" s="541">
        <f>Igazgatás!R218+'ASP pályázat'!R176+Községgazd!U190+Vagyongazd!R179+Közfoglalkoztatás!R176+Közút!R176+Környezetvédelem!V180+Egészségügy!U208+Sport!R180+Közművelődés!T179+Támogatás!Y189</f>
        <v>0</v>
      </c>
      <c r="S176" s="447">
        <f>Igazgatás!S218+'ASP pályázat'!S176+Községgazd!V190+Vagyongazd!S179+Közfoglalkoztatás!S176+Közút!S176+Környezetvédelem!W180+Egészségügy!V208+Sport!S180+Közművelődés!U179+Támogatás!Z189</f>
        <v>0</v>
      </c>
      <c r="T176" s="1">
        <f>Igazgatás!T218+'ASP pályázat'!T176+Községgazd!W190+Vagyongazd!T179+Közfoglalkoztatás!T176+Közút!T176+Környezetvédelem!X180+Egészségügy!W208+Sport!T180+Közművelődés!V179+Támogatás!AA189</f>
        <v>0</v>
      </c>
      <c r="U176" s="81">
        <f>Igazgatás!U218+'ASP pályázat'!U176+Községgazd!X190+Vagyongazd!U179+Közfoglalkoztatás!U176+Közút!U176+Környezetvédelem!Y180+Egészségügy!X208+Sport!U180+Közművelődés!W179+Támogatás!AB189</f>
        <v>0</v>
      </c>
      <c r="V176" s="490">
        <f>Igazgatás!V218+'ASP pályázat'!V176+Községgazd!Y190+Vagyongazd!V179+Közfoglalkoztatás!V176+Közút!V176+Környezetvédelem!Z180+Egészségügy!Y208+Sport!V180+Közművelődés!X179+Támogatás!AC189</f>
        <v>0</v>
      </c>
      <c r="W176" s="42">
        <f>Igazgatás!W218+'ASP pályázat'!W176+Községgazd!Z190+Vagyongazd!W179+Közfoglalkoztatás!W176+Közút!W176+Környezetvédelem!AA180+Egészségügy!Z208+Sport!W180+Közművelődés!Y179+Támogatás!AD189</f>
        <v>0</v>
      </c>
      <c r="X176" s="44">
        <f>Igazgatás!X218+'ASP pályázat'!X176+Községgazd!AA190+Vagyongazd!X179+Közfoglalkoztatás!X176+Közút!X176+Környezetvédelem!AB180+Egészségügy!AA208+Sport!X180+Közművelődés!Z179+Támogatás!AE189</f>
        <v>0</v>
      </c>
      <c r="Y176" s="188"/>
    </row>
    <row r="177" spans="1:25" hidden="1">
      <c r="B177" s="55"/>
      <c r="C177" s="2"/>
      <c r="D177" s="764" t="s">
        <v>816</v>
      </c>
      <c r="E177" s="764"/>
      <c r="F177" s="406">
        <f>Igazgatás!F219+'ASP pályázat'!F177+Községgazd!F191+Vagyongazd!F180+Közfoglalkoztatás!F177+Közút!F177+Környezetvédelem!F181+Egészségügy!F209+Sport!F181+Közművelődés!F180+Támogatás!F190</f>
        <v>0</v>
      </c>
      <c r="G177" s="429">
        <f>Igazgatás!G219+'ASP pályázat'!G177+Községgazd!G191+Vagyongazd!G180+Közfoglalkoztatás!G177+Közút!G177+Környezetvédelem!G181+Egészségügy!G209+Sport!G181+Közművelődés!G180+Támogatás!G190</f>
        <v>0</v>
      </c>
      <c r="H177" s="429">
        <f>Igazgatás!H219+'ASP pályázat'!H177+Községgazd!H191+Vagyongazd!H180+Közfoglalkoztatás!H177+Közút!H177+Környezetvédelem!H181+Egészségügy!H209+Sport!H181+Közművelődés!H180+Támogatás!H190</f>
        <v>0</v>
      </c>
      <c r="I177" s="625">
        <f>Igazgatás!I219+'ASP pályázat'!I177+Községgazd!I191+Vagyongazd!I180+Közfoglalkoztatás!I177+Közút!I177+Környezetvédelem!J181+Egészségügy!I209+Sport!I181+Közművelődés!I180+Támogatás!I190</f>
        <v>0</v>
      </c>
      <c r="J177" s="149">
        <f>Igazgatás!J219+'ASP pályázat'!J177+Községgazd!J191+Vagyongazd!J180+Közfoglalkoztatás!J177+Közút!J177+Környezetvédelem!K181+Egészségügy!J209+Sport!J181+Közművelődés!J180+Támogatás!J190</f>
        <v>0</v>
      </c>
      <c r="K177" s="167">
        <f>Igazgatás!K219+'ASP pályázat'!K177+Községgazd!K191+Vagyongazd!K180+Közfoglalkoztatás!K177+Közút!K177+Környezetvédelem!L181+Egészségügy!K209+Sport!K181+Közművelődés!K180+Támogatás!K190</f>
        <v>0</v>
      </c>
      <c r="L177" s="75">
        <f>Igazgatás!L219+'ASP pályázat'!L177+Községgazd!O191+Vagyongazd!L180+Közfoglalkoztatás!L177+Közút!L177+Környezetvédelem!P181+Egészségügy!O209+Sport!L181+Közművelődés!N180+Támogatás!S190</f>
        <v>0</v>
      </c>
      <c r="M177" s="1">
        <f>Igazgatás!M219+'ASP pályázat'!M177+Községgazd!P191+Vagyongazd!M180+Közfoglalkoztatás!M177+Közút!M177+Környezetvédelem!Q181+Egészségügy!P209+Sport!M181+Közművelődés!O180+Támogatás!T190</f>
        <v>0</v>
      </c>
      <c r="N177" s="1">
        <f>Igazgatás!N219+'ASP pályázat'!N177+Községgazd!Q191+Vagyongazd!N180+Közfoglalkoztatás!N177+Közút!N177+Környezetvédelem!R181+Egészségügy!Q209+Sport!N181+Közművelődés!P180+Támogatás!U190</f>
        <v>0</v>
      </c>
      <c r="O177" s="1">
        <f>Igazgatás!O219+'ASP pályázat'!O177+Községgazd!R191+Vagyongazd!O180+Közfoglalkoztatás!O177+Közút!O177+Környezetvédelem!S181+Egészségügy!R209+Sport!O181+Közművelődés!Q180+Támogatás!V190</f>
        <v>0</v>
      </c>
      <c r="P177" s="1">
        <f>Igazgatás!P219+'ASP pályázat'!P177+Községgazd!S191+Vagyongazd!P180+Közfoglalkoztatás!P177+Közút!P177+Környezetvédelem!T181+Egészségügy!S209+Sport!P181+Közművelődés!R180+Támogatás!W190</f>
        <v>0</v>
      </c>
      <c r="Q177" s="81">
        <f>Igazgatás!Q219+'ASP pályázat'!Q177+Községgazd!T191+Vagyongazd!Q180+Közfoglalkoztatás!Q177+Közút!Q177+Környezetvédelem!U181+Egészségügy!T209+Sport!Q181+Közművelődés!S180+Támogatás!X190</f>
        <v>0</v>
      </c>
      <c r="R177" s="541">
        <f>Igazgatás!R219+'ASP pályázat'!R177+Községgazd!U191+Vagyongazd!R180+Közfoglalkoztatás!R177+Közút!R177+Környezetvédelem!V181+Egészségügy!U209+Sport!R181+Közművelődés!T180+Támogatás!Y190</f>
        <v>0</v>
      </c>
      <c r="S177" s="447">
        <f>Igazgatás!S219+'ASP pályázat'!S177+Községgazd!V191+Vagyongazd!S180+Közfoglalkoztatás!S177+Közút!S177+Környezetvédelem!W181+Egészségügy!V209+Sport!S181+Közművelődés!U180+Támogatás!Z190</f>
        <v>0</v>
      </c>
      <c r="T177" s="1">
        <f>Igazgatás!T219+'ASP pályázat'!T177+Községgazd!W191+Vagyongazd!T180+Közfoglalkoztatás!T177+Közút!T177+Környezetvédelem!X181+Egészségügy!W209+Sport!T181+Közművelődés!V180+Támogatás!AA190</f>
        <v>0</v>
      </c>
      <c r="U177" s="81">
        <f>Igazgatás!U219+'ASP pályázat'!U177+Községgazd!X191+Vagyongazd!U180+Közfoglalkoztatás!U177+Közút!U177+Környezetvédelem!Y181+Egészségügy!X209+Sport!U181+Közművelődés!W180+Támogatás!AB190</f>
        <v>0</v>
      </c>
      <c r="V177" s="490">
        <f>Igazgatás!V219+'ASP pályázat'!V177+Községgazd!Y191+Vagyongazd!V180+Közfoglalkoztatás!V177+Közút!V177+Környezetvédelem!Z181+Egészségügy!Y209+Sport!V181+Közművelődés!X180+Támogatás!AC190</f>
        <v>0</v>
      </c>
      <c r="W177" s="42">
        <f>Igazgatás!W219+'ASP pályázat'!W177+Községgazd!Z191+Vagyongazd!W180+Közfoglalkoztatás!W177+Közút!W177+Környezetvédelem!AA181+Egészségügy!Z209+Sport!W181+Közművelődés!Y180+Támogatás!AD190</f>
        <v>0</v>
      </c>
      <c r="X177" s="44">
        <f>Igazgatás!X219+'ASP pályázat'!X177+Községgazd!AA191+Vagyongazd!X180+Közfoglalkoztatás!X177+Közút!X177+Környezetvédelem!AB181+Egészségügy!AA209+Sport!X181+Közművelődés!Z180+Támogatás!AE190</f>
        <v>0</v>
      </c>
      <c r="Y177" s="188"/>
    </row>
    <row r="178" spans="1:25" hidden="1">
      <c r="B178" s="55"/>
      <c r="C178" s="2"/>
      <c r="D178" s="764" t="s">
        <v>546</v>
      </c>
      <c r="E178" s="764"/>
      <c r="F178" s="406">
        <f>Igazgatás!F220+'ASP pályázat'!F178+Községgazd!F192+Vagyongazd!F181+Közfoglalkoztatás!F178+Közút!F178+Környezetvédelem!F182+Egészségügy!F210+Sport!F182+Közművelődés!F181+Támogatás!F191</f>
        <v>0</v>
      </c>
      <c r="G178" s="429">
        <f>Igazgatás!G220+'ASP pályázat'!G178+Községgazd!G192+Vagyongazd!G181+Közfoglalkoztatás!G178+Közút!G178+Környezetvédelem!G182+Egészségügy!G210+Sport!G182+Közművelődés!G181+Támogatás!G191</f>
        <v>0</v>
      </c>
      <c r="H178" s="429">
        <f>Igazgatás!H220+'ASP pályázat'!H178+Községgazd!H192+Vagyongazd!H181+Közfoglalkoztatás!H178+Közút!H178+Környezetvédelem!H182+Egészségügy!H210+Sport!H182+Közművelődés!H181+Támogatás!H191</f>
        <v>0</v>
      </c>
      <c r="I178" s="625">
        <f>Igazgatás!I220+'ASP pályázat'!I178+Községgazd!I192+Vagyongazd!I181+Közfoglalkoztatás!I178+Közút!I178+Környezetvédelem!J182+Egészségügy!I210+Sport!I182+Közművelődés!I181+Támogatás!I191</f>
        <v>0</v>
      </c>
      <c r="J178" s="149">
        <f>Igazgatás!J220+'ASP pályázat'!J178+Községgazd!J192+Vagyongazd!J181+Közfoglalkoztatás!J178+Közút!J178+Környezetvédelem!K182+Egészségügy!J210+Sport!J182+Közművelődés!J181+Támogatás!J191</f>
        <v>0</v>
      </c>
      <c r="K178" s="167">
        <f>Igazgatás!K220+'ASP pályázat'!K178+Községgazd!K192+Vagyongazd!K181+Közfoglalkoztatás!K178+Közút!K178+Környezetvédelem!L182+Egészségügy!K210+Sport!K182+Közművelődés!K181+Támogatás!K191</f>
        <v>0</v>
      </c>
      <c r="L178" s="75">
        <f>Igazgatás!L220+'ASP pályázat'!L178+Községgazd!O192+Vagyongazd!L181+Közfoglalkoztatás!L178+Közút!L178+Környezetvédelem!P182+Egészségügy!O210+Sport!L182+Közművelődés!N181+Támogatás!S191</f>
        <v>0</v>
      </c>
      <c r="M178" s="1">
        <f>Igazgatás!M220+'ASP pályázat'!M178+Községgazd!P192+Vagyongazd!M181+Közfoglalkoztatás!M178+Közút!M178+Környezetvédelem!Q182+Egészségügy!P210+Sport!M182+Közművelődés!O181+Támogatás!T191</f>
        <v>0</v>
      </c>
      <c r="N178" s="1">
        <f>Igazgatás!N220+'ASP pályázat'!N178+Községgazd!Q192+Vagyongazd!N181+Közfoglalkoztatás!N178+Közút!N178+Környezetvédelem!R182+Egészségügy!Q210+Sport!N182+Közművelődés!P181+Támogatás!U191</f>
        <v>0</v>
      </c>
      <c r="O178" s="1">
        <f>Igazgatás!O220+'ASP pályázat'!O178+Községgazd!R192+Vagyongazd!O181+Közfoglalkoztatás!O178+Közút!O178+Környezetvédelem!S182+Egészségügy!R210+Sport!O182+Közművelődés!Q181+Támogatás!V191</f>
        <v>0</v>
      </c>
      <c r="P178" s="1">
        <f>Igazgatás!P220+'ASP pályázat'!P178+Községgazd!S192+Vagyongazd!P181+Közfoglalkoztatás!P178+Közút!P178+Környezetvédelem!T182+Egészségügy!S210+Sport!P182+Közművelődés!R181+Támogatás!W191</f>
        <v>0</v>
      </c>
      <c r="Q178" s="81">
        <f>Igazgatás!Q220+'ASP pályázat'!Q178+Községgazd!T192+Vagyongazd!Q181+Közfoglalkoztatás!Q178+Közút!Q178+Környezetvédelem!U182+Egészségügy!T210+Sport!Q182+Közművelődés!S181+Támogatás!X191</f>
        <v>0</v>
      </c>
      <c r="R178" s="541">
        <f>Igazgatás!R220+'ASP pályázat'!R178+Községgazd!U192+Vagyongazd!R181+Közfoglalkoztatás!R178+Közút!R178+Környezetvédelem!V182+Egészségügy!U210+Sport!R182+Közművelődés!T181+Támogatás!Y191</f>
        <v>0</v>
      </c>
      <c r="S178" s="447">
        <f>Igazgatás!S220+'ASP pályázat'!S178+Községgazd!V192+Vagyongazd!S181+Közfoglalkoztatás!S178+Közút!S178+Környezetvédelem!W182+Egészségügy!V210+Sport!S182+Közművelődés!U181+Támogatás!Z191</f>
        <v>0</v>
      </c>
      <c r="T178" s="1">
        <f>Igazgatás!T220+'ASP pályázat'!T178+Községgazd!W192+Vagyongazd!T181+Közfoglalkoztatás!T178+Közút!T178+Környezetvédelem!X182+Egészségügy!W210+Sport!T182+Közművelődés!V181+Támogatás!AA191</f>
        <v>0</v>
      </c>
      <c r="U178" s="81">
        <f>Igazgatás!U220+'ASP pályázat'!U178+Községgazd!X192+Vagyongazd!U181+Közfoglalkoztatás!U178+Közút!U178+Környezetvédelem!Y182+Egészségügy!X210+Sport!U182+Közművelődés!W181+Támogatás!AB191</f>
        <v>0</v>
      </c>
      <c r="V178" s="490">
        <f>Igazgatás!V220+'ASP pályázat'!V178+Községgazd!Y192+Vagyongazd!V181+Közfoglalkoztatás!V178+Közút!V178+Környezetvédelem!Z182+Egészségügy!Y210+Sport!V182+Közművelődés!X181+Támogatás!AC191</f>
        <v>0</v>
      </c>
      <c r="W178" s="42">
        <f>Igazgatás!W220+'ASP pályázat'!W178+Községgazd!Z192+Vagyongazd!W181+Közfoglalkoztatás!W178+Közút!W178+Környezetvédelem!AA182+Egészségügy!Z210+Sport!W182+Közművelődés!Y181+Támogatás!AD191</f>
        <v>0</v>
      </c>
      <c r="X178" s="44">
        <f>Igazgatás!X220+'ASP pályázat'!X178+Községgazd!AA192+Vagyongazd!X181+Közfoglalkoztatás!X178+Közút!X178+Környezetvédelem!AB182+Egészségügy!AA210+Sport!X182+Közművelődés!Z181+Támogatás!AE191</f>
        <v>0</v>
      </c>
      <c r="Y178" s="188"/>
    </row>
    <row r="179" spans="1:25" ht="25.5" hidden="1" customHeight="1">
      <c r="B179" s="55"/>
      <c r="C179" s="2"/>
      <c r="D179" s="735" t="s">
        <v>549</v>
      </c>
      <c r="E179" s="735"/>
      <c r="F179" s="409">
        <f>Igazgatás!F221+'ASP pályázat'!F179+Községgazd!F193+Vagyongazd!F182+Közfoglalkoztatás!F179+Közút!F179+Környezetvédelem!F183+Egészségügy!F211+Sport!F183+Közművelődés!F182+Támogatás!F192</f>
        <v>0</v>
      </c>
      <c r="G179" s="432">
        <f>Igazgatás!G221+'ASP pályázat'!G179+Községgazd!G193+Vagyongazd!G182+Közfoglalkoztatás!G179+Közút!G179+Környezetvédelem!G183+Egészségügy!G211+Sport!G183+Közművelődés!G182+Támogatás!G192</f>
        <v>0</v>
      </c>
      <c r="H179" s="432">
        <f>Igazgatás!H221+'ASP pályázat'!H179+Községgazd!H193+Vagyongazd!H182+Közfoglalkoztatás!H179+Közút!H179+Környezetvédelem!H183+Egészségügy!H211+Sport!H183+Közművelődés!H182+Támogatás!H192</f>
        <v>0</v>
      </c>
      <c r="I179" s="628">
        <f>Igazgatás!I221+'ASP pályázat'!I179+Községgazd!I193+Vagyongazd!I182+Közfoglalkoztatás!I179+Közút!I179+Környezetvédelem!J183+Egészségügy!I211+Sport!I183+Közművelődés!I182+Támogatás!I192</f>
        <v>0</v>
      </c>
      <c r="J179" s="159">
        <f>Igazgatás!J221+'ASP pályázat'!J179+Községgazd!J193+Vagyongazd!J182+Közfoglalkoztatás!J179+Közút!J179+Környezetvédelem!K183+Egészségügy!J211+Sport!J183+Közművelődés!J182+Támogatás!J192</f>
        <v>0</v>
      </c>
      <c r="K179" s="167">
        <f>Igazgatás!K221+'ASP pályázat'!K179+Községgazd!K193+Vagyongazd!K182+Közfoglalkoztatás!K179+Közút!K179+Környezetvédelem!L183+Egészségügy!K211+Sport!K183+Közművelődés!K182+Támogatás!K192</f>
        <v>0</v>
      </c>
      <c r="L179" s="75">
        <f>Igazgatás!L221+'ASP pályázat'!L179+Községgazd!O193+Vagyongazd!L182+Közfoglalkoztatás!L179+Közút!L179+Környezetvédelem!P183+Egészségügy!O211+Sport!L183+Közművelődés!N182+Támogatás!S192</f>
        <v>0</v>
      </c>
      <c r="M179" s="1">
        <f>Igazgatás!M221+'ASP pályázat'!M179+Községgazd!P193+Vagyongazd!M182+Közfoglalkoztatás!M179+Közút!M179+Környezetvédelem!Q183+Egészségügy!P211+Sport!M183+Közművelődés!O182+Támogatás!T192</f>
        <v>0</v>
      </c>
      <c r="N179" s="1">
        <f>Igazgatás!N221+'ASP pályázat'!N179+Községgazd!Q193+Vagyongazd!N182+Közfoglalkoztatás!N179+Közút!N179+Környezetvédelem!R183+Egészségügy!Q211+Sport!N183+Közművelődés!P182+Támogatás!U192</f>
        <v>0</v>
      </c>
      <c r="O179" s="1">
        <f>Igazgatás!O221+'ASP pályázat'!O179+Községgazd!R193+Vagyongazd!O182+Közfoglalkoztatás!O179+Közút!O179+Környezetvédelem!S183+Egészségügy!R211+Sport!O183+Közművelődés!Q182+Támogatás!V192</f>
        <v>0</v>
      </c>
      <c r="P179" s="1">
        <f>Igazgatás!P221+'ASP pályázat'!P179+Községgazd!S193+Vagyongazd!P182+Közfoglalkoztatás!P179+Közút!P179+Környezetvédelem!T183+Egészségügy!S211+Sport!P183+Közművelődés!R182+Támogatás!W192</f>
        <v>0</v>
      </c>
      <c r="Q179" s="81">
        <f>Igazgatás!Q221+'ASP pályázat'!Q179+Községgazd!T193+Vagyongazd!Q182+Közfoglalkoztatás!Q179+Közút!Q179+Környezetvédelem!U183+Egészségügy!T211+Sport!Q183+Közművelődés!S182+Támogatás!X192</f>
        <v>0</v>
      </c>
      <c r="R179" s="541">
        <f>Igazgatás!R221+'ASP pályázat'!R179+Községgazd!U193+Vagyongazd!R182+Közfoglalkoztatás!R179+Közút!R179+Környezetvédelem!V183+Egészségügy!U211+Sport!R183+Közművelődés!T182+Támogatás!Y192</f>
        <v>0</v>
      </c>
      <c r="S179" s="447">
        <f>Igazgatás!S221+'ASP pályázat'!S179+Községgazd!V193+Vagyongazd!S182+Közfoglalkoztatás!S179+Közút!S179+Környezetvédelem!W183+Egészségügy!V211+Sport!S183+Közművelődés!U182+Támogatás!Z192</f>
        <v>0</v>
      </c>
      <c r="T179" s="1">
        <f>Igazgatás!T221+'ASP pályázat'!T179+Községgazd!W193+Vagyongazd!T182+Közfoglalkoztatás!T179+Közút!T179+Környezetvédelem!X183+Egészségügy!W211+Sport!T183+Közművelődés!V182+Támogatás!AA192</f>
        <v>0</v>
      </c>
      <c r="U179" s="81">
        <f>Igazgatás!U221+'ASP pályázat'!U179+Községgazd!X193+Vagyongazd!U182+Közfoglalkoztatás!U179+Közút!U179+Környezetvédelem!Y183+Egészségügy!X211+Sport!U183+Közművelődés!W182+Támogatás!AB192</f>
        <v>0</v>
      </c>
      <c r="V179" s="490">
        <f>Igazgatás!V221+'ASP pályázat'!V179+Községgazd!Y193+Vagyongazd!V182+Közfoglalkoztatás!V179+Közút!V179+Környezetvédelem!Z183+Egészségügy!Y211+Sport!V183+Közművelődés!X182+Támogatás!AC192</f>
        <v>0</v>
      </c>
      <c r="W179" s="42">
        <f>Igazgatás!W221+'ASP pályázat'!W179+Községgazd!Z193+Vagyongazd!W182+Közfoglalkoztatás!W179+Közút!W179+Környezetvédelem!AA183+Egészségügy!Z211+Sport!W183+Közművelődés!Y182+Támogatás!AD192</f>
        <v>0</v>
      </c>
      <c r="X179" s="44">
        <f>Igazgatás!X221+'ASP pályázat'!X179+Községgazd!AA193+Vagyongazd!X182+Közfoglalkoztatás!X179+Közút!X179+Környezetvédelem!AB183+Egészségügy!AA211+Sport!X183+Közművelődés!Z182+Támogatás!AE192</f>
        <v>0</v>
      </c>
      <c r="Y179" s="188"/>
    </row>
    <row r="180" spans="1:25" hidden="1">
      <c r="B180" s="55"/>
      <c r="C180" s="2"/>
      <c r="D180" s="764" t="s">
        <v>552</v>
      </c>
      <c r="E180" s="764"/>
      <c r="F180" s="406">
        <f>Igazgatás!F222+'ASP pályázat'!F180+Községgazd!F194+Vagyongazd!F183+Közfoglalkoztatás!F180+Közút!F180+Környezetvédelem!F184+Egészségügy!F212+Sport!F184+Közművelődés!F183+Támogatás!F193</f>
        <v>0</v>
      </c>
      <c r="G180" s="429">
        <f>Igazgatás!G222+'ASP pályázat'!G180+Községgazd!G194+Vagyongazd!G183+Közfoglalkoztatás!G180+Közút!G180+Környezetvédelem!G184+Egészségügy!G212+Sport!G184+Közművelődés!G183+Támogatás!G193</f>
        <v>0</v>
      </c>
      <c r="H180" s="429">
        <f>Igazgatás!H222+'ASP pályázat'!H180+Községgazd!H194+Vagyongazd!H183+Közfoglalkoztatás!H180+Közút!H180+Környezetvédelem!H184+Egészségügy!H212+Sport!H184+Közművelődés!H183+Támogatás!H193</f>
        <v>0</v>
      </c>
      <c r="I180" s="625">
        <f>Igazgatás!I222+'ASP pályázat'!I180+Községgazd!I194+Vagyongazd!I183+Közfoglalkoztatás!I180+Közút!I180+Környezetvédelem!J184+Egészségügy!I212+Sport!I184+Közművelődés!I183+Támogatás!I193</f>
        <v>0</v>
      </c>
      <c r="J180" s="149">
        <f>Igazgatás!J222+'ASP pályázat'!J180+Községgazd!J194+Vagyongazd!J183+Közfoglalkoztatás!J180+Közút!J180+Környezetvédelem!K184+Egészségügy!J212+Sport!J184+Közművelődés!J183+Támogatás!J193</f>
        <v>0</v>
      </c>
      <c r="K180" s="167">
        <f>Igazgatás!K222+'ASP pályázat'!K180+Községgazd!K194+Vagyongazd!K183+Közfoglalkoztatás!K180+Közút!K180+Környezetvédelem!L184+Egészségügy!K212+Sport!K184+Közművelődés!K183+Támogatás!K193</f>
        <v>0</v>
      </c>
      <c r="L180" s="75">
        <f>Igazgatás!L222+'ASP pályázat'!L180+Községgazd!O194+Vagyongazd!L183+Közfoglalkoztatás!L180+Közút!L180+Környezetvédelem!P184+Egészségügy!O212+Sport!L184+Közművelődés!N183+Támogatás!S193</f>
        <v>0</v>
      </c>
      <c r="M180" s="1">
        <f>Igazgatás!M222+'ASP pályázat'!M180+Községgazd!P194+Vagyongazd!M183+Közfoglalkoztatás!M180+Közút!M180+Környezetvédelem!Q184+Egészségügy!P212+Sport!M184+Közművelődés!O183+Támogatás!T193</f>
        <v>0</v>
      </c>
      <c r="N180" s="1">
        <f>Igazgatás!N222+'ASP pályázat'!N180+Községgazd!Q194+Vagyongazd!N183+Közfoglalkoztatás!N180+Közút!N180+Környezetvédelem!R184+Egészségügy!Q212+Sport!N184+Közművelődés!P183+Támogatás!U193</f>
        <v>0</v>
      </c>
      <c r="O180" s="1">
        <f>Igazgatás!O222+'ASP pályázat'!O180+Községgazd!R194+Vagyongazd!O183+Közfoglalkoztatás!O180+Közút!O180+Környezetvédelem!S184+Egészségügy!R212+Sport!O184+Közművelődés!Q183+Támogatás!V193</f>
        <v>0</v>
      </c>
      <c r="P180" s="1">
        <f>Igazgatás!P222+'ASP pályázat'!P180+Községgazd!S194+Vagyongazd!P183+Közfoglalkoztatás!P180+Közút!P180+Környezetvédelem!T184+Egészségügy!S212+Sport!P184+Közművelődés!R183+Támogatás!W193</f>
        <v>0</v>
      </c>
      <c r="Q180" s="81">
        <f>Igazgatás!Q222+'ASP pályázat'!Q180+Községgazd!T194+Vagyongazd!Q183+Közfoglalkoztatás!Q180+Közút!Q180+Környezetvédelem!U184+Egészségügy!T212+Sport!Q184+Közművelődés!S183+Támogatás!X193</f>
        <v>0</v>
      </c>
      <c r="R180" s="541">
        <f>Igazgatás!R222+'ASP pályázat'!R180+Községgazd!U194+Vagyongazd!R183+Közfoglalkoztatás!R180+Közút!R180+Környezetvédelem!V184+Egészségügy!U212+Sport!R184+Közművelődés!T183+Támogatás!Y193</f>
        <v>0</v>
      </c>
      <c r="S180" s="447">
        <f>Igazgatás!S222+'ASP pályázat'!S180+Községgazd!V194+Vagyongazd!S183+Közfoglalkoztatás!S180+Közút!S180+Környezetvédelem!W184+Egészségügy!V212+Sport!S184+Közművelődés!U183+Támogatás!Z193</f>
        <v>0</v>
      </c>
      <c r="T180" s="1">
        <f>Igazgatás!T222+'ASP pályázat'!T180+Községgazd!W194+Vagyongazd!T183+Közfoglalkoztatás!T180+Közút!T180+Környezetvédelem!X184+Egészségügy!W212+Sport!T184+Közművelődés!V183+Támogatás!AA193</f>
        <v>0</v>
      </c>
      <c r="U180" s="81">
        <f>Igazgatás!U222+'ASP pályázat'!U180+Községgazd!X194+Vagyongazd!U183+Közfoglalkoztatás!U180+Közút!U180+Környezetvédelem!Y184+Egészségügy!X212+Sport!U184+Közművelődés!W183+Támogatás!AB193</f>
        <v>0</v>
      </c>
      <c r="V180" s="490">
        <f>Igazgatás!V222+'ASP pályázat'!V180+Községgazd!Y194+Vagyongazd!V183+Közfoglalkoztatás!V180+Közút!V180+Környezetvédelem!Z184+Egészségügy!Y212+Sport!V184+Közművelődés!X183+Támogatás!AC193</f>
        <v>0</v>
      </c>
      <c r="W180" s="42">
        <f>Igazgatás!W222+'ASP pályázat'!W180+Községgazd!Z194+Vagyongazd!W183+Közfoglalkoztatás!W180+Közút!W180+Környezetvédelem!AA184+Egészségügy!Z212+Sport!W184+Közművelődés!Y183+Támogatás!AD193</f>
        <v>0</v>
      </c>
      <c r="X180" s="44">
        <f>Igazgatás!X222+'ASP pályázat'!X180+Községgazd!AA194+Vagyongazd!X183+Közfoglalkoztatás!X180+Közút!X180+Környezetvédelem!AB184+Egészségügy!AA212+Sport!X184+Közművelődés!Z183+Támogatás!AE193</f>
        <v>0</v>
      </c>
      <c r="Y180" s="188"/>
    </row>
    <row r="181" spans="1:25" hidden="1">
      <c r="B181" s="55"/>
      <c r="C181" s="2"/>
      <c r="D181" s="764" t="s">
        <v>817</v>
      </c>
      <c r="E181" s="764"/>
      <c r="F181" s="406">
        <f>Igazgatás!F223+'ASP pályázat'!F181+Községgazd!F195+Vagyongazd!F184+Közfoglalkoztatás!F181+Közút!F181+Környezetvédelem!F185+Egészségügy!F213+Sport!F185+Közművelődés!F184+Támogatás!F194</f>
        <v>0</v>
      </c>
      <c r="G181" s="429">
        <f>Igazgatás!G223+'ASP pályázat'!G181+Községgazd!G195+Vagyongazd!G184+Közfoglalkoztatás!G181+Közút!G181+Környezetvédelem!G185+Egészségügy!G213+Sport!G185+Közművelődés!G184+Támogatás!G194</f>
        <v>0</v>
      </c>
      <c r="H181" s="429">
        <f>Igazgatás!H223+'ASP pályázat'!H181+Községgazd!H195+Vagyongazd!H184+Közfoglalkoztatás!H181+Közút!H181+Környezetvédelem!H185+Egészségügy!H213+Sport!H185+Közművelődés!H184+Támogatás!H194</f>
        <v>0</v>
      </c>
      <c r="I181" s="625">
        <f>Igazgatás!I223+'ASP pályázat'!I181+Községgazd!I195+Vagyongazd!I184+Közfoglalkoztatás!I181+Közút!I181+Környezetvédelem!J185+Egészségügy!I213+Sport!I185+Közművelődés!I184+Támogatás!I194</f>
        <v>0</v>
      </c>
      <c r="J181" s="149">
        <f>Igazgatás!J223+'ASP pályázat'!J181+Községgazd!J195+Vagyongazd!J184+Közfoglalkoztatás!J181+Közút!J181+Környezetvédelem!K185+Egészségügy!J213+Sport!J185+Közművelődés!J184+Támogatás!J194</f>
        <v>0</v>
      </c>
      <c r="K181" s="167">
        <f>Igazgatás!K223+'ASP pályázat'!K181+Községgazd!K195+Vagyongazd!K184+Közfoglalkoztatás!K181+Közút!K181+Környezetvédelem!L185+Egészségügy!K213+Sport!K185+Közművelődés!K184+Támogatás!K194</f>
        <v>0</v>
      </c>
      <c r="L181" s="75">
        <f>Igazgatás!L223+'ASP pályázat'!L181+Községgazd!O195+Vagyongazd!L184+Közfoglalkoztatás!L181+Közút!L181+Környezetvédelem!P185+Egészségügy!O213+Sport!L185+Közművelődés!N184+Támogatás!S194</f>
        <v>0</v>
      </c>
      <c r="M181" s="1">
        <f>Igazgatás!M223+'ASP pályázat'!M181+Községgazd!P195+Vagyongazd!M184+Közfoglalkoztatás!M181+Közút!M181+Környezetvédelem!Q185+Egészségügy!P213+Sport!M185+Közművelődés!O184+Támogatás!T194</f>
        <v>0</v>
      </c>
      <c r="N181" s="1">
        <f>Igazgatás!N223+'ASP pályázat'!N181+Községgazd!Q195+Vagyongazd!N184+Közfoglalkoztatás!N181+Közút!N181+Környezetvédelem!R185+Egészségügy!Q213+Sport!N185+Közművelődés!P184+Támogatás!U194</f>
        <v>0</v>
      </c>
      <c r="O181" s="1">
        <f>Igazgatás!O223+'ASP pályázat'!O181+Községgazd!R195+Vagyongazd!O184+Közfoglalkoztatás!O181+Közút!O181+Környezetvédelem!S185+Egészségügy!R213+Sport!O185+Közművelődés!Q184+Támogatás!V194</f>
        <v>0</v>
      </c>
      <c r="P181" s="1">
        <f>Igazgatás!P223+'ASP pályázat'!P181+Községgazd!S195+Vagyongazd!P184+Közfoglalkoztatás!P181+Közút!P181+Környezetvédelem!T185+Egészségügy!S213+Sport!P185+Közművelődés!R184+Támogatás!W194</f>
        <v>0</v>
      </c>
      <c r="Q181" s="81">
        <f>Igazgatás!Q223+'ASP pályázat'!Q181+Községgazd!T195+Vagyongazd!Q184+Közfoglalkoztatás!Q181+Közút!Q181+Környezetvédelem!U185+Egészségügy!T213+Sport!Q185+Közművelődés!S184+Támogatás!X194</f>
        <v>0</v>
      </c>
      <c r="R181" s="541">
        <f>Igazgatás!R223+'ASP pályázat'!R181+Községgazd!U195+Vagyongazd!R184+Közfoglalkoztatás!R181+Közút!R181+Környezetvédelem!V185+Egészségügy!U213+Sport!R185+Közművelődés!T184+Támogatás!Y194</f>
        <v>0</v>
      </c>
      <c r="S181" s="447">
        <f>Igazgatás!S223+'ASP pályázat'!S181+Községgazd!V195+Vagyongazd!S184+Közfoglalkoztatás!S181+Közút!S181+Környezetvédelem!W185+Egészségügy!V213+Sport!S185+Közművelődés!U184+Támogatás!Z194</f>
        <v>0</v>
      </c>
      <c r="T181" s="1">
        <f>Igazgatás!T223+'ASP pályázat'!T181+Községgazd!W195+Vagyongazd!T184+Közfoglalkoztatás!T181+Közút!T181+Környezetvédelem!X185+Egészségügy!W213+Sport!T185+Közművelődés!V184+Támogatás!AA194</f>
        <v>0</v>
      </c>
      <c r="U181" s="81">
        <f>Igazgatás!U223+'ASP pályázat'!U181+Községgazd!X195+Vagyongazd!U184+Közfoglalkoztatás!U181+Közút!U181+Környezetvédelem!Y185+Egészségügy!X213+Sport!U185+Közművelődés!W184+Támogatás!AB194</f>
        <v>0</v>
      </c>
      <c r="V181" s="490">
        <f>Igazgatás!V223+'ASP pályázat'!V181+Községgazd!Y195+Vagyongazd!V184+Közfoglalkoztatás!V181+Közút!V181+Környezetvédelem!Z185+Egészségügy!Y213+Sport!V185+Közművelődés!X184+Támogatás!AC194</f>
        <v>0</v>
      </c>
      <c r="W181" s="42">
        <f>Igazgatás!W223+'ASP pályázat'!W181+Községgazd!Z195+Vagyongazd!W184+Közfoglalkoztatás!W181+Közút!W181+Környezetvédelem!AA185+Egészségügy!Z213+Sport!W185+Közművelődés!Y184+Támogatás!AD194</f>
        <v>0</v>
      </c>
      <c r="X181" s="44">
        <f>Igazgatás!X223+'ASP pályázat'!X181+Községgazd!AA195+Vagyongazd!X184+Közfoglalkoztatás!X181+Közút!X181+Környezetvédelem!AB185+Egészségügy!AA213+Sport!X185+Közművelődés!Z184+Támogatás!AE194</f>
        <v>0</v>
      </c>
      <c r="Y181" s="188"/>
    </row>
    <row r="182" spans="1:25" ht="25.5" hidden="1" customHeight="1">
      <c r="B182" s="55"/>
      <c r="C182" s="2"/>
      <c r="D182" s="735" t="s">
        <v>556</v>
      </c>
      <c r="E182" s="735"/>
      <c r="F182" s="409">
        <f>Igazgatás!F224+'ASP pályázat'!F182+Községgazd!F196+Vagyongazd!F185+Közfoglalkoztatás!F182+Közút!F182+Környezetvédelem!F186+Egészségügy!F214+Sport!F186+Közművelődés!F185+Támogatás!F195</f>
        <v>0</v>
      </c>
      <c r="G182" s="432">
        <f>Igazgatás!G224+'ASP pályázat'!G182+Községgazd!G196+Vagyongazd!G185+Közfoglalkoztatás!G182+Közút!G182+Környezetvédelem!G186+Egészségügy!G214+Sport!G186+Közművelődés!G185+Támogatás!G195</f>
        <v>0</v>
      </c>
      <c r="H182" s="432">
        <f>Igazgatás!H224+'ASP pályázat'!H182+Községgazd!H196+Vagyongazd!H185+Közfoglalkoztatás!H182+Közút!H182+Környezetvédelem!H186+Egészségügy!H214+Sport!H186+Közművelődés!H185+Támogatás!H195</f>
        <v>0</v>
      </c>
      <c r="I182" s="628">
        <f>Igazgatás!I224+'ASP pályázat'!I182+Községgazd!I196+Vagyongazd!I185+Közfoglalkoztatás!I182+Közút!I182+Környezetvédelem!J186+Egészségügy!I214+Sport!I186+Közművelődés!I185+Támogatás!I195</f>
        <v>0</v>
      </c>
      <c r="J182" s="159">
        <f>Igazgatás!J224+'ASP pályázat'!J182+Községgazd!J196+Vagyongazd!J185+Közfoglalkoztatás!J182+Közút!J182+Környezetvédelem!K186+Egészségügy!J214+Sport!J186+Közművelődés!J185+Támogatás!J195</f>
        <v>0</v>
      </c>
      <c r="K182" s="167">
        <f>Igazgatás!K224+'ASP pályázat'!K182+Községgazd!K196+Vagyongazd!K185+Közfoglalkoztatás!K182+Közút!K182+Környezetvédelem!L186+Egészségügy!K214+Sport!K186+Közművelődés!K185+Támogatás!K195</f>
        <v>0</v>
      </c>
      <c r="L182" s="75">
        <f>Igazgatás!L224+'ASP pályázat'!L182+Községgazd!O196+Vagyongazd!L185+Közfoglalkoztatás!L182+Közút!L182+Környezetvédelem!P186+Egészségügy!O214+Sport!L186+Közművelődés!N185+Támogatás!S195</f>
        <v>0</v>
      </c>
      <c r="M182" s="1">
        <f>Igazgatás!M224+'ASP pályázat'!M182+Községgazd!P196+Vagyongazd!M185+Közfoglalkoztatás!M182+Közút!M182+Környezetvédelem!Q186+Egészségügy!P214+Sport!M186+Közművelődés!O185+Támogatás!T195</f>
        <v>0</v>
      </c>
      <c r="N182" s="1">
        <f>Igazgatás!N224+'ASP pályázat'!N182+Községgazd!Q196+Vagyongazd!N185+Közfoglalkoztatás!N182+Közút!N182+Környezetvédelem!R186+Egészségügy!Q214+Sport!N186+Közművelődés!P185+Támogatás!U195</f>
        <v>0</v>
      </c>
      <c r="O182" s="1">
        <f>Igazgatás!O224+'ASP pályázat'!O182+Községgazd!R196+Vagyongazd!O185+Közfoglalkoztatás!O182+Közút!O182+Környezetvédelem!S186+Egészségügy!R214+Sport!O186+Közművelődés!Q185+Támogatás!V195</f>
        <v>0</v>
      </c>
      <c r="P182" s="1">
        <f>Igazgatás!P224+'ASP pályázat'!P182+Községgazd!S196+Vagyongazd!P185+Közfoglalkoztatás!P182+Közút!P182+Környezetvédelem!T186+Egészségügy!S214+Sport!P186+Közművelődés!R185+Támogatás!W195</f>
        <v>0</v>
      </c>
      <c r="Q182" s="81">
        <f>Igazgatás!Q224+'ASP pályázat'!Q182+Községgazd!T196+Vagyongazd!Q185+Közfoglalkoztatás!Q182+Közút!Q182+Környezetvédelem!U186+Egészségügy!T214+Sport!Q186+Közművelődés!S185+Támogatás!X195</f>
        <v>0</v>
      </c>
      <c r="R182" s="541">
        <f>Igazgatás!R224+'ASP pályázat'!R182+Községgazd!U196+Vagyongazd!R185+Közfoglalkoztatás!R182+Közút!R182+Környezetvédelem!V186+Egészségügy!U214+Sport!R186+Közművelődés!T185+Támogatás!Y195</f>
        <v>0</v>
      </c>
      <c r="S182" s="447">
        <f>Igazgatás!S224+'ASP pályázat'!S182+Községgazd!V196+Vagyongazd!S185+Közfoglalkoztatás!S182+Közút!S182+Környezetvédelem!W186+Egészségügy!V214+Sport!S186+Közművelődés!U185+Támogatás!Z195</f>
        <v>0</v>
      </c>
      <c r="T182" s="1">
        <f>Igazgatás!T224+'ASP pályázat'!T182+Községgazd!W196+Vagyongazd!T185+Közfoglalkoztatás!T182+Közút!T182+Környezetvédelem!X186+Egészségügy!W214+Sport!T186+Közművelődés!V185+Támogatás!AA195</f>
        <v>0</v>
      </c>
      <c r="U182" s="81">
        <f>Igazgatás!U224+'ASP pályázat'!U182+Községgazd!X196+Vagyongazd!U185+Közfoglalkoztatás!U182+Közút!U182+Környezetvédelem!Y186+Egészségügy!X214+Sport!U186+Közművelődés!W185+Támogatás!AB195</f>
        <v>0</v>
      </c>
      <c r="V182" s="490">
        <f>Igazgatás!V224+'ASP pályázat'!V182+Községgazd!Y196+Vagyongazd!V185+Közfoglalkoztatás!V182+Közút!V182+Környezetvédelem!Z186+Egészségügy!Y214+Sport!V186+Közművelődés!X185+Támogatás!AC195</f>
        <v>0</v>
      </c>
      <c r="W182" s="42">
        <f>Igazgatás!W224+'ASP pályázat'!W182+Községgazd!Z196+Vagyongazd!W185+Közfoglalkoztatás!W182+Közút!W182+Környezetvédelem!AA186+Egészségügy!Z214+Sport!W186+Közművelődés!Y185+Támogatás!AD195</f>
        <v>0</v>
      </c>
      <c r="X182" s="44">
        <f>Igazgatás!X224+'ASP pályázat'!X182+Községgazd!AA196+Vagyongazd!X185+Közfoglalkoztatás!X182+Közút!X182+Környezetvédelem!AB186+Egészségügy!AA214+Sport!X186+Közművelődés!Z185+Támogatás!AE195</f>
        <v>0</v>
      </c>
      <c r="Y182" s="188"/>
    </row>
    <row r="183" spans="1:25" ht="25.5" hidden="1" customHeight="1">
      <c r="B183" s="55"/>
      <c r="C183" s="2"/>
      <c r="D183" s="735" t="s">
        <v>559</v>
      </c>
      <c r="E183" s="735"/>
      <c r="F183" s="409">
        <f>Igazgatás!F225+'ASP pályázat'!F183+Községgazd!F197+Vagyongazd!F186+Közfoglalkoztatás!F183+Közút!F183+Környezetvédelem!F187+Egészségügy!F215+Sport!F187+Közművelődés!F186+Támogatás!F196</f>
        <v>0</v>
      </c>
      <c r="G183" s="432">
        <f>Igazgatás!G225+'ASP pályázat'!G183+Községgazd!G197+Vagyongazd!G186+Közfoglalkoztatás!G183+Közút!G183+Környezetvédelem!G187+Egészségügy!G215+Sport!G187+Közművelődés!G186+Támogatás!G196</f>
        <v>0</v>
      </c>
      <c r="H183" s="432">
        <f>Igazgatás!H225+'ASP pályázat'!H183+Községgazd!H197+Vagyongazd!H186+Közfoglalkoztatás!H183+Közút!H183+Környezetvédelem!H187+Egészségügy!H215+Sport!H187+Közművelődés!H186+Támogatás!H196</f>
        <v>0</v>
      </c>
      <c r="I183" s="628">
        <f>Igazgatás!I225+'ASP pályázat'!I183+Községgazd!I197+Vagyongazd!I186+Közfoglalkoztatás!I183+Közút!I183+Környezetvédelem!J187+Egészségügy!I215+Sport!I187+Közművelődés!I186+Támogatás!I196</f>
        <v>0</v>
      </c>
      <c r="J183" s="159">
        <f>Igazgatás!J225+'ASP pályázat'!J183+Községgazd!J197+Vagyongazd!J186+Közfoglalkoztatás!J183+Közút!J183+Környezetvédelem!K187+Egészségügy!J215+Sport!J187+Közművelődés!J186+Támogatás!J196</f>
        <v>0</v>
      </c>
      <c r="K183" s="167">
        <f>Igazgatás!K225+'ASP pályázat'!K183+Községgazd!K197+Vagyongazd!K186+Közfoglalkoztatás!K183+Közút!K183+Környezetvédelem!L187+Egészségügy!K215+Sport!K187+Közművelődés!K186+Támogatás!K196</f>
        <v>0</v>
      </c>
      <c r="L183" s="75">
        <f>Igazgatás!L225+'ASP pályázat'!L183+Községgazd!O197+Vagyongazd!L186+Közfoglalkoztatás!L183+Közút!L183+Környezetvédelem!P187+Egészségügy!O215+Sport!L187+Közművelődés!N186+Támogatás!S196</f>
        <v>0</v>
      </c>
      <c r="M183" s="1">
        <f>Igazgatás!M225+'ASP pályázat'!M183+Községgazd!P197+Vagyongazd!M186+Közfoglalkoztatás!M183+Közút!M183+Környezetvédelem!Q187+Egészségügy!P215+Sport!M187+Közművelődés!O186+Támogatás!T196</f>
        <v>0</v>
      </c>
      <c r="N183" s="1">
        <f>Igazgatás!N225+'ASP pályázat'!N183+Községgazd!Q197+Vagyongazd!N186+Közfoglalkoztatás!N183+Közút!N183+Környezetvédelem!R187+Egészségügy!Q215+Sport!N187+Közművelődés!P186+Támogatás!U196</f>
        <v>0</v>
      </c>
      <c r="O183" s="1">
        <f>Igazgatás!O225+'ASP pályázat'!O183+Községgazd!R197+Vagyongazd!O186+Közfoglalkoztatás!O183+Közút!O183+Környezetvédelem!S187+Egészségügy!R215+Sport!O187+Közművelődés!Q186+Támogatás!V196</f>
        <v>0</v>
      </c>
      <c r="P183" s="1">
        <f>Igazgatás!P225+'ASP pályázat'!P183+Községgazd!S197+Vagyongazd!P186+Közfoglalkoztatás!P183+Közút!P183+Környezetvédelem!T187+Egészségügy!S215+Sport!P187+Közművelődés!R186+Támogatás!W196</f>
        <v>0</v>
      </c>
      <c r="Q183" s="81">
        <f>Igazgatás!Q225+'ASP pályázat'!Q183+Községgazd!T197+Vagyongazd!Q186+Közfoglalkoztatás!Q183+Közút!Q183+Környezetvédelem!U187+Egészségügy!T215+Sport!Q187+Közművelődés!S186+Támogatás!X196</f>
        <v>0</v>
      </c>
      <c r="R183" s="541">
        <f>Igazgatás!R225+'ASP pályázat'!R183+Községgazd!U197+Vagyongazd!R186+Közfoglalkoztatás!R183+Közút!R183+Környezetvédelem!V187+Egészségügy!U215+Sport!R187+Közművelődés!T186+Támogatás!Y196</f>
        <v>0</v>
      </c>
      <c r="S183" s="447">
        <f>Igazgatás!S225+'ASP pályázat'!S183+Községgazd!V197+Vagyongazd!S186+Közfoglalkoztatás!S183+Közút!S183+Környezetvédelem!W187+Egészségügy!V215+Sport!S187+Közművelődés!U186+Támogatás!Z196</f>
        <v>0</v>
      </c>
      <c r="T183" s="1">
        <f>Igazgatás!T225+'ASP pályázat'!T183+Községgazd!W197+Vagyongazd!T186+Közfoglalkoztatás!T183+Közút!T183+Környezetvédelem!X187+Egészségügy!W215+Sport!T187+Közművelődés!V186+Támogatás!AA196</f>
        <v>0</v>
      </c>
      <c r="U183" s="81">
        <f>Igazgatás!U225+'ASP pályázat'!U183+Községgazd!X197+Vagyongazd!U186+Közfoglalkoztatás!U183+Közút!U183+Környezetvédelem!Y187+Egészségügy!X215+Sport!U187+Közművelődés!W186+Támogatás!AB196</f>
        <v>0</v>
      </c>
      <c r="V183" s="490">
        <f>Igazgatás!V225+'ASP pályázat'!V183+Községgazd!Y197+Vagyongazd!V186+Közfoglalkoztatás!V183+Közút!V183+Környezetvédelem!Z187+Egészségügy!Y215+Sport!V187+Közművelődés!X186+Támogatás!AC196</f>
        <v>0</v>
      </c>
      <c r="W183" s="42">
        <f>Igazgatás!W225+'ASP pályázat'!W183+Községgazd!Z197+Vagyongazd!W186+Közfoglalkoztatás!W183+Közút!W183+Környezetvédelem!AA187+Egészségügy!Z215+Sport!W187+Közművelődés!Y186+Támogatás!AD196</f>
        <v>0</v>
      </c>
      <c r="X183" s="44">
        <f>Igazgatás!X225+'ASP pályázat'!X183+Községgazd!AA197+Vagyongazd!X186+Közfoglalkoztatás!X183+Közút!X183+Környezetvédelem!AB187+Egészségügy!AA215+Sport!X187+Közművelődés!Z186+Támogatás!AE196</f>
        <v>0</v>
      </c>
      <c r="Y183" s="188"/>
    </row>
    <row r="184" spans="1:25" ht="25.5" hidden="1" customHeight="1">
      <c r="B184" s="55"/>
      <c r="C184" s="2"/>
      <c r="D184" s="735" t="s">
        <v>561</v>
      </c>
      <c r="E184" s="735"/>
      <c r="F184" s="409">
        <f>Igazgatás!F226+'ASP pályázat'!F184+Községgazd!F198+Vagyongazd!F187+Közfoglalkoztatás!F184+Közút!F184+Környezetvédelem!F188+Egészségügy!F216+Sport!F188+Közművelődés!F187+Támogatás!F197</f>
        <v>0</v>
      </c>
      <c r="G184" s="432">
        <f>Igazgatás!G226+'ASP pályázat'!G184+Községgazd!G198+Vagyongazd!G187+Közfoglalkoztatás!G184+Közút!G184+Környezetvédelem!G188+Egészségügy!G216+Sport!G188+Közművelődés!G187+Támogatás!G197</f>
        <v>0</v>
      </c>
      <c r="H184" s="432">
        <f>Igazgatás!H226+'ASP pályázat'!H184+Községgazd!H198+Vagyongazd!H187+Közfoglalkoztatás!H184+Közút!H184+Környezetvédelem!H188+Egészségügy!H216+Sport!H188+Közművelődés!H187+Támogatás!H197</f>
        <v>0</v>
      </c>
      <c r="I184" s="628">
        <f>Igazgatás!I226+'ASP pályázat'!I184+Községgazd!I198+Vagyongazd!I187+Közfoglalkoztatás!I184+Közút!I184+Környezetvédelem!J188+Egészségügy!I216+Sport!I188+Közművelődés!I187+Támogatás!I197</f>
        <v>0</v>
      </c>
      <c r="J184" s="159">
        <f>Igazgatás!J226+'ASP pályázat'!J184+Községgazd!J198+Vagyongazd!J187+Közfoglalkoztatás!J184+Közút!J184+Környezetvédelem!K188+Egészségügy!J216+Sport!J188+Közművelődés!J187+Támogatás!J197</f>
        <v>0</v>
      </c>
      <c r="K184" s="167">
        <f>Igazgatás!K226+'ASP pályázat'!K184+Községgazd!K198+Vagyongazd!K187+Közfoglalkoztatás!K184+Közút!K184+Környezetvédelem!L188+Egészségügy!K216+Sport!K188+Közművelődés!K187+Támogatás!K197</f>
        <v>0</v>
      </c>
      <c r="L184" s="75">
        <f>Igazgatás!L226+'ASP pályázat'!L184+Községgazd!O198+Vagyongazd!L187+Közfoglalkoztatás!L184+Közút!L184+Környezetvédelem!P188+Egészségügy!O216+Sport!L188+Közművelődés!N187+Támogatás!S197</f>
        <v>0</v>
      </c>
      <c r="M184" s="1">
        <f>Igazgatás!M226+'ASP pályázat'!M184+Községgazd!P198+Vagyongazd!M187+Közfoglalkoztatás!M184+Közút!M184+Környezetvédelem!Q188+Egészségügy!P216+Sport!M188+Közművelődés!O187+Támogatás!T197</f>
        <v>0</v>
      </c>
      <c r="N184" s="1">
        <f>Igazgatás!N226+'ASP pályázat'!N184+Községgazd!Q198+Vagyongazd!N187+Közfoglalkoztatás!N184+Közút!N184+Környezetvédelem!R188+Egészségügy!Q216+Sport!N188+Közművelődés!P187+Támogatás!U197</f>
        <v>0</v>
      </c>
      <c r="O184" s="1">
        <f>Igazgatás!O226+'ASP pályázat'!O184+Községgazd!R198+Vagyongazd!O187+Közfoglalkoztatás!O184+Közút!O184+Környezetvédelem!S188+Egészségügy!R216+Sport!O188+Közművelődés!Q187+Támogatás!V197</f>
        <v>0</v>
      </c>
      <c r="P184" s="1">
        <f>Igazgatás!P226+'ASP pályázat'!P184+Községgazd!S198+Vagyongazd!P187+Közfoglalkoztatás!P184+Közút!P184+Környezetvédelem!T188+Egészségügy!S216+Sport!P188+Közművelődés!R187+Támogatás!W197</f>
        <v>0</v>
      </c>
      <c r="Q184" s="81">
        <f>Igazgatás!Q226+'ASP pályázat'!Q184+Községgazd!T198+Vagyongazd!Q187+Közfoglalkoztatás!Q184+Közút!Q184+Környezetvédelem!U188+Egészségügy!T216+Sport!Q188+Közművelődés!S187+Támogatás!X197</f>
        <v>0</v>
      </c>
      <c r="R184" s="541">
        <f>Igazgatás!R226+'ASP pályázat'!R184+Községgazd!U198+Vagyongazd!R187+Közfoglalkoztatás!R184+Közút!R184+Környezetvédelem!V188+Egészségügy!U216+Sport!R188+Közművelődés!T187+Támogatás!Y197</f>
        <v>0</v>
      </c>
      <c r="S184" s="447">
        <f>Igazgatás!S226+'ASP pályázat'!S184+Községgazd!V198+Vagyongazd!S187+Közfoglalkoztatás!S184+Közút!S184+Környezetvédelem!W188+Egészségügy!V216+Sport!S188+Közművelődés!U187+Támogatás!Z197</f>
        <v>0</v>
      </c>
      <c r="T184" s="1">
        <f>Igazgatás!T226+'ASP pályázat'!T184+Községgazd!W198+Vagyongazd!T187+Közfoglalkoztatás!T184+Közút!T184+Környezetvédelem!X188+Egészségügy!W216+Sport!T188+Közművelődés!V187+Támogatás!AA197</f>
        <v>0</v>
      </c>
      <c r="U184" s="81">
        <f>Igazgatás!U226+'ASP pályázat'!U184+Községgazd!X198+Vagyongazd!U187+Közfoglalkoztatás!U184+Közút!U184+Környezetvédelem!Y188+Egészségügy!X216+Sport!U188+Közművelődés!W187+Támogatás!AB197</f>
        <v>0</v>
      </c>
      <c r="V184" s="490">
        <f>Igazgatás!V226+'ASP pályázat'!V184+Községgazd!Y198+Vagyongazd!V187+Közfoglalkoztatás!V184+Közút!V184+Környezetvédelem!Z188+Egészségügy!Y216+Sport!V188+Közművelődés!X187+Támogatás!AC197</f>
        <v>0</v>
      </c>
      <c r="W184" s="42">
        <f>Igazgatás!W226+'ASP pályázat'!W184+Községgazd!Z198+Vagyongazd!W187+Közfoglalkoztatás!W184+Közút!W184+Környezetvédelem!AA188+Egészségügy!Z216+Sport!W188+Közművelődés!Y187+Támogatás!AD197</f>
        <v>0</v>
      </c>
      <c r="X184" s="44">
        <f>Igazgatás!X226+'ASP pályázat'!X184+Községgazd!AA198+Vagyongazd!X187+Közfoglalkoztatás!X184+Közút!X184+Környezetvédelem!AB188+Egészségügy!AA216+Sport!X188+Közművelődés!Z187+Támogatás!AE197</f>
        <v>0</v>
      </c>
      <c r="Y184" s="188"/>
    </row>
    <row r="185" spans="1:25" ht="25.5" hidden="1" customHeight="1">
      <c r="B185" s="55"/>
      <c r="C185" s="2"/>
      <c r="D185" s="735" t="s">
        <v>564</v>
      </c>
      <c r="E185" s="735"/>
      <c r="F185" s="409">
        <f>Igazgatás!F227+'ASP pályázat'!F185+Községgazd!F199+Vagyongazd!F188+Közfoglalkoztatás!F185+Közút!F185+Környezetvédelem!F189+Egészségügy!F217+Sport!F189+Közművelődés!F188+Támogatás!F198</f>
        <v>0</v>
      </c>
      <c r="G185" s="432">
        <f>Igazgatás!G227+'ASP pályázat'!G185+Községgazd!G199+Vagyongazd!G188+Közfoglalkoztatás!G185+Közút!G185+Környezetvédelem!G189+Egészségügy!G217+Sport!G189+Közművelődés!G188+Támogatás!G198</f>
        <v>0</v>
      </c>
      <c r="H185" s="432">
        <f>Igazgatás!H227+'ASP pályázat'!H185+Községgazd!H199+Vagyongazd!H188+Közfoglalkoztatás!H185+Közút!H185+Környezetvédelem!H189+Egészségügy!H217+Sport!H189+Közművelődés!H188+Támogatás!H198</f>
        <v>0</v>
      </c>
      <c r="I185" s="628">
        <f>Igazgatás!I227+'ASP pályázat'!I185+Községgazd!I199+Vagyongazd!I188+Közfoglalkoztatás!I185+Közút!I185+Környezetvédelem!J189+Egészségügy!I217+Sport!I189+Közművelődés!I188+Támogatás!I198</f>
        <v>0</v>
      </c>
      <c r="J185" s="159">
        <f>Igazgatás!J227+'ASP pályázat'!J185+Községgazd!J199+Vagyongazd!J188+Közfoglalkoztatás!J185+Közút!J185+Környezetvédelem!K189+Egészségügy!J217+Sport!J189+Közművelődés!J188+Támogatás!J198</f>
        <v>0</v>
      </c>
      <c r="K185" s="167">
        <f>Igazgatás!K227+'ASP pályázat'!K185+Községgazd!K199+Vagyongazd!K188+Közfoglalkoztatás!K185+Közút!K185+Környezetvédelem!L189+Egészségügy!K217+Sport!K189+Közművelődés!K188+Támogatás!K198</f>
        <v>0</v>
      </c>
      <c r="L185" s="75">
        <f>Igazgatás!L227+'ASP pályázat'!L185+Községgazd!O199+Vagyongazd!L188+Közfoglalkoztatás!L185+Közút!L185+Környezetvédelem!P189+Egészségügy!O217+Sport!L189+Közművelődés!N188+Támogatás!S198</f>
        <v>0</v>
      </c>
      <c r="M185" s="1">
        <f>Igazgatás!M227+'ASP pályázat'!M185+Községgazd!P199+Vagyongazd!M188+Közfoglalkoztatás!M185+Közút!M185+Környezetvédelem!Q189+Egészségügy!P217+Sport!M189+Közművelődés!O188+Támogatás!T198</f>
        <v>0</v>
      </c>
      <c r="N185" s="1">
        <f>Igazgatás!N227+'ASP pályázat'!N185+Községgazd!Q199+Vagyongazd!N188+Közfoglalkoztatás!N185+Közút!N185+Környezetvédelem!R189+Egészségügy!Q217+Sport!N189+Közművelődés!P188+Támogatás!U198</f>
        <v>0</v>
      </c>
      <c r="O185" s="1">
        <f>Igazgatás!O227+'ASP pályázat'!O185+Községgazd!R199+Vagyongazd!O188+Közfoglalkoztatás!O185+Közút!O185+Környezetvédelem!S189+Egészségügy!R217+Sport!O189+Közművelődés!Q188+Támogatás!V198</f>
        <v>0</v>
      </c>
      <c r="P185" s="1">
        <f>Igazgatás!P227+'ASP pályázat'!P185+Községgazd!S199+Vagyongazd!P188+Közfoglalkoztatás!P185+Közút!P185+Környezetvédelem!T189+Egészségügy!S217+Sport!P189+Közművelődés!R188+Támogatás!W198</f>
        <v>0</v>
      </c>
      <c r="Q185" s="81">
        <f>Igazgatás!Q227+'ASP pályázat'!Q185+Községgazd!T199+Vagyongazd!Q188+Közfoglalkoztatás!Q185+Közút!Q185+Környezetvédelem!U189+Egészségügy!T217+Sport!Q189+Közművelődés!S188+Támogatás!X198</f>
        <v>0</v>
      </c>
      <c r="R185" s="541">
        <f>Igazgatás!R227+'ASP pályázat'!R185+Községgazd!U199+Vagyongazd!R188+Közfoglalkoztatás!R185+Közút!R185+Környezetvédelem!V189+Egészségügy!U217+Sport!R189+Közművelődés!T188+Támogatás!Y198</f>
        <v>0</v>
      </c>
      <c r="S185" s="447">
        <f>Igazgatás!S227+'ASP pályázat'!S185+Községgazd!V199+Vagyongazd!S188+Közfoglalkoztatás!S185+Közút!S185+Környezetvédelem!W189+Egészségügy!V217+Sport!S189+Közművelődés!U188+Támogatás!Z198</f>
        <v>0</v>
      </c>
      <c r="T185" s="1">
        <f>Igazgatás!T227+'ASP pályázat'!T185+Községgazd!W199+Vagyongazd!T188+Közfoglalkoztatás!T185+Közút!T185+Környezetvédelem!X189+Egészségügy!W217+Sport!T189+Közművelődés!V188+Támogatás!AA198</f>
        <v>0</v>
      </c>
      <c r="U185" s="81">
        <f>Igazgatás!U227+'ASP pályázat'!U185+Községgazd!X199+Vagyongazd!U188+Közfoglalkoztatás!U185+Közút!U185+Környezetvédelem!Y189+Egészségügy!X217+Sport!U189+Közművelődés!W188+Támogatás!AB198</f>
        <v>0</v>
      </c>
      <c r="V185" s="490">
        <f>Igazgatás!V227+'ASP pályázat'!V185+Községgazd!Y199+Vagyongazd!V188+Közfoglalkoztatás!V185+Közút!V185+Környezetvédelem!Z189+Egészségügy!Y217+Sport!V189+Közművelődés!X188+Támogatás!AC198</f>
        <v>0</v>
      </c>
      <c r="W185" s="42">
        <f>Igazgatás!W227+'ASP pályázat'!W185+Községgazd!Z199+Vagyongazd!W188+Közfoglalkoztatás!W185+Közút!W185+Környezetvédelem!AA189+Egészségügy!Z217+Sport!W189+Közművelődés!Y188+Támogatás!AD198</f>
        <v>0</v>
      </c>
      <c r="X185" s="44">
        <f>Igazgatás!X227+'ASP pályázat'!X185+Községgazd!AA199+Vagyongazd!X188+Közfoglalkoztatás!X185+Közút!X185+Környezetvédelem!AB189+Egészségügy!AA217+Sport!X189+Közművelődés!Z188+Támogatás!AE198</f>
        <v>0</v>
      </c>
      <c r="Y185" s="188"/>
    </row>
    <row r="186" spans="1:25" s="18" customFormat="1" hidden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Igazgatás!F228+'ASP pályázat'!F186+Községgazd!F200+Vagyongazd!F189+Közfoglalkoztatás!F186+Közút!F186+Környezetvédelem!F190+Egészségügy!F218+Sport!F190+Közművelődés!F189+Támogatás!F199</f>
        <v>0</v>
      </c>
      <c r="G186" s="422">
        <f>Igazgatás!G228+'ASP pályázat'!G186+Községgazd!G200+Vagyongazd!G189+Közfoglalkoztatás!G186+Közút!G186+Környezetvédelem!G190+Egészségügy!G218+Sport!G190+Közművelődés!G189+Támogatás!G199</f>
        <v>0</v>
      </c>
      <c r="H186" s="422">
        <f>Igazgatás!H228+'ASP pályázat'!H186+Községgazd!H200+Vagyongazd!H189+Közfoglalkoztatás!H186+Közút!H186+Környezetvédelem!H190+Egészségügy!H218+Sport!H190+Közművelődés!H189+Támogatás!H199</f>
        <v>0</v>
      </c>
      <c r="I186" s="618">
        <f>Igazgatás!I228+'ASP pályázat'!I186+Községgazd!I200+Vagyongazd!I189+Közfoglalkoztatás!I186+Közút!I186+Környezetvédelem!J190+Egészségügy!I218+Sport!I190+Közművelődés!I189+Támogatás!I199</f>
        <v>0</v>
      </c>
      <c r="J186" s="150">
        <f>Igazgatás!J228+'ASP pályázat'!J186+Községgazd!J200+Vagyongazd!J189+Közfoglalkoztatás!J186+Közút!J186+Környezetvédelem!K190+Egészségügy!J218+Sport!J190+Közművelődés!J189+Támogatás!J199</f>
        <v>0</v>
      </c>
      <c r="K186" s="166">
        <f>Igazgatás!K228+'ASP pályázat'!K186+Községgazd!K200+Vagyongazd!K189+Közfoglalkoztatás!K186+Közút!K186+Környezetvédelem!L190+Egészségügy!K218+Sport!K190+Közművelődés!K189+Támogatás!K199</f>
        <v>0</v>
      </c>
      <c r="L186" s="94">
        <f>Igazgatás!L228+'ASP pályázat'!L186+Községgazd!O200+Vagyongazd!L189+Közfoglalkoztatás!L186+Közút!L186+Környezetvédelem!P190+Egészségügy!O218+Sport!L190+Közművelődés!N189+Támogatás!S199</f>
        <v>0</v>
      </c>
      <c r="M186" s="95">
        <f>Igazgatás!M228+'ASP pályázat'!M186+Községgazd!P200+Vagyongazd!M189+Közfoglalkoztatás!M186+Közút!M186+Környezetvédelem!Q190+Egészségügy!P218+Sport!M190+Közművelődés!O189+Támogatás!T199</f>
        <v>0</v>
      </c>
      <c r="N186" s="95">
        <f>Igazgatás!N228+'ASP pályázat'!N186+Községgazd!Q200+Vagyongazd!N189+Közfoglalkoztatás!N186+Közút!N186+Környezetvédelem!R190+Egészségügy!Q218+Sport!N190+Közművelődés!P189+Támogatás!U199</f>
        <v>0</v>
      </c>
      <c r="O186" s="95">
        <f>Igazgatás!O228+'ASP pályázat'!O186+Községgazd!R200+Vagyongazd!O189+Közfoglalkoztatás!O186+Közút!O186+Környezetvédelem!S190+Egészségügy!R218+Sport!O190+Közművelődés!Q189+Támogatás!V199</f>
        <v>0</v>
      </c>
      <c r="P186" s="95">
        <f>Igazgatás!P228+'ASP pályázat'!P186+Községgazd!S200+Vagyongazd!P189+Közfoglalkoztatás!P186+Közút!P186+Környezetvédelem!T190+Egészségügy!S218+Sport!P190+Közművelődés!R189+Támogatás!W199</f>
        <v>0</v>
      </c>
      <c r="Q186" s="98">
        <f>Igazgatás!Q228+'ASP pályázat'!Q186+Községgazd!T200+Vagyongazd!Q189+Közfoglalkoztatás!Q186+Közút!Q186+Környezetvédelem!U190+Egészségügy!T218+Sport!Q190+Közművelődés!S189+Támogatás!X199</f>
        <v>0</v>
      </c>
      <c r="R186" s="539">
        <f>Igazgatás!R228+'ASP pályázat'!R186+Községgazd!U200+Vagyongazd!R189+Közfoglalkoztatás!R186+Közút!R186+Környezetvédelem!V190+Egészségügy!U218+Sport!R190+Közművelődés!T189+Támogatás!Y199</f>
        <v>0</v>
      </c>
      <c r="S186" s="445">
        <f>Igazgatás!S228+'ASP pályázat'!S186+Községgazd!V200+Vagyongazd!S189+Közfoglalkoztatás!S186+Közút!S186+Környezetvédelem!W190+Egészségügy!V218+Sport!S190+Közművelődés!U189+Támogatás!Z199</f>
        <v>0</v>
      </c>
      <c r="T186" s="95">
        <f>Igazgatás!T228+'ASP pályázat'!T186+Községgazd!W200+Vagyongazd!T189+Közfoglalkoztatás!T186+Közút!T186+Környezetvédelem!X190+Egészségügy!W218+Sport!T190+Közművelődés!V189+Támogatás!AA199</f>
        <v>0</v>
      </c>
      <c r="U186" s="98">
        <f>Igazgatás!U228+'ASP pályázat'!U186+Községgazd!X200+Vagyongazd!U189+Közfoglalkoztatás!U186+Közút!U186+Környezetvédelem!Y190+Egészségügy!X218+Sport!U190+Közművelődés!W189+Támogatás!AB199</f>
        <v>0</v>
      </c>
      <c r="V186" s="489">
        <f>Igazgatás!V228+'ASP pályázat'!V186+Községgazd!Y200+Vagyongazd!V189+Közfoglalkoztatás!V186+Közút!V186+Környezetvédelem!Z190+Egészségügy!Y218+Sport!V190+Közművelődés!X189+Támogatás!AC199</f>
        <v>0</v>
      </c>
      <c r="W186" s="97">
        <f>Igazgatás!W228+'ASP pályázat'!W186+Községgazd!Z200+Vagyongazd!W189+Közfoglalkoztatás!W186+Közút!W186+Környezetvédelem!AA190+Egészségügy!Z218+Sport!W190+Közművelődés!Y189+Támogatás!AD199</f>
        <v>0</v>
      </c>
      <c r="X186" s="99">
        <f>Igazgatás!X228+'ASP pályázat'!X186+Községgazd!AA200+Vagyongazd!X189+Közfoglalkoztatás!X186+Közút!X186+Környezetvédelem!AB190+Egészségügy!AA218+Sport!X190+Közművelődés!Z189+Támogatás!AE199</f>
        <v>0</v>
      </c>
      <c r="Y186" s="188"/>
    </row>
    <row r="187" spans="1:25" hidden="1">
      <c r="B187" s="55"/>
      <c r="C187" s="2"/>
      <c r="D187" s="764" t="s">
        <v>371</v>
      </c>
      <c r="E187" s="764"/>
      <c r="F187" s="406">
        <f>Igazgatás!F229+'ASP pályázat'!F187+Községgazd!F201+Vagyongazd!F190+Közfoglalkoztatás!F187+Közút!F187+Környezetvédelem!F191+Egészségügy!F219+Sport!F191+Közművelődés!F190+Támogatás!F200</f>
        <v>0</v>
      </c>
      <c r="G187" s="429">
        <f>Igazgatás!G229+'ASP pályázat'!G187+Községgazd!G201+Vagyongazd!G190+Közfoglalkoztatás!G187+Közút!G187+Környezetvédelem!G191+Egészségügy!G219+Sport!G191+Közművelődés!G190+Támogatás!G200</f>
        <v>0</v>
      </c>
      <c r="H187" s="429">
        <f>Igazgatás!H229+'ASP pályázat'!H187+Községgazd!H201+Vagyongazd!H190+Közfoglalkoztatás!H187+Közút!H187+Környezetvédelem!H191+Egészségügy!H219+Sport!H191+Közművelődés!H190+Támogatás!H200</f>
        <v>0</v>
      </c>
      <c r="I187" s="625">
        <f>Igazgatás!I229+'ASP pályázat'!I187+Községgazd!I201+Vagyongazd!I190+Közfoglalkoztatás!I187+Közút!I187+Környezetvédelem!J191+Egészségügy!I219+Sport!I191+Közművelődés!I190+Támogatás!I200</f>
        <v>0</v>
      </c>
      <c r="J187" s="149">
        <f>Igazgatás!J229+'ASP pályázat'!J187+Községgazd!J201+Vagyongazd!J190+Közfoglalkoztatás!J187+Közút!J187+Környezetvédelem!K191+Egészségügy!J219+Sport!J191+Közművelődés!J190+Támogatás!J200</f>
        <v>0</v>
      </c>
      <c r="K187" s="167">
        <f>Igazgatás!K229+'ASP pályázat'!K187+Községgazd!K201+Vagyongazd!K190+Közfoglalkoztatás!K187+Közút!K187+Környezetvédelem!L191+Egészségügy!K219+Sport!K191+Közművelődés!K190+Támogatás!K200</f>
        <v>0</v>
      </c>
      <c r="L187" s="75">
        <f>Igazgatás!L229+'ASP pályázat'!L187+Községgazd!O201+Vagyongazd!L190+Közfoglalkoztatás!L187+Közút!L187+Környezetvédelem!P191+Egészségügy!O219+Sport!L191+Közművelődés!N190+Támogatás!S200</f>
        <v>0</v>
      </c>
      <c r="M187" s="1">
        <f>Igazgatás!M229+'ASP pályázat'!M187+Községgazd!P201+Vagyongazd!M190+Közfoglalkoztatás!M187+Közút!M187+Környezetvédelem!Q191+Egészségügy!P219+Sport!M191+Közművelődés!O190+Támogatás!T200</f>
        <v>0</v>
      </c>
      <c r="N187" s="1">
        <f>Igazgatás!N229+'ASP pályázat'!N187+Községgazd!Q201+Vagyongazd!N190+Közfoglalkoztatás!N187+Közút!N187+Környezetvédelem!R191+Egészségügy!Q219+Sport!N191+Közművelődés!P190+Támogatás!U200</f>
        <v>0</v>
      </c>
      <c r="O187" s="1">
        <f>Igazgatás!O229+'ASP pályázat'!O187+Községgazd!R201+Vagyongazd!O190+Közfoglalkoztatás!O187+Közút!O187+Környezetvédelem!S191+Egészségügy!R219+Sport!O191+Közművelődés!Q190+Támogatás!V200</f>
        <v>0</v>
      </c>
      <c r="P187" s="1">
        <f>Igazgatás!P229+'ASP pályázat'!P187+Községgazd!S201+Vagyongazd!P190+Közfoglalkoztatás!P187+Közút!P187+Környezetvédelem!T191+Egészségügy!S219+Sport!P191+Közművelődés!R190+Támogatás!W200</f>
        <v>0</v>
      </c>
      <c r="Q187" s="81">
        <f>Igazgatás!Q229+'ASP pályázat'!Q187+Községgazd!T201+Vagyongazd!Q190+Közfoglalkoztatás!Q187+Közút!Q187+Környezetvédelem!U191+Egészségügy!T219+Sport!Q191+Közművelődés!S190+Támogatás!X200</f>
        <v>0</v>
      </c>
      <c r="R187" s="541">
        <f>Igazgatás!R229+'ASP pályázat'!R187+Községgazd!U201+Vagyongazd!R190+Közfoglalkoztatás!R187+Közút!R187+Környezetvédelem!V191+Egészségügy!U219+Sport!R191+Közművelődés!T190+Támogatás!Y200</f>
        <v>0</v>
      </c>
      <c r="S187" s="447">
        <f>Igazgatás!S229+'ASP pályázat'!S187+Községgazd!V201+Vagyongazd!S190+Közfoglalkoztatás!S187+Közút!S187+Környezetvédelem!W191+Egészségügy!V219+Sport!S191+Közművelődés!U190+Támogatás!Z200</f>
        <v>0</v>
      </c>
      <c r="T187" s="1">
        <f>Igazgatás!T229+'ASP pályázat'!T187+Községgazd!W201+Vagyongazd!T190+Közfoglalkoztatás!T187+Közút!T187+Környezetvédelem!X191+Egészségügy!W219+Sport!T191+Közművelődés!V190+Támogatás!AA200</f>
        <v>0</v>
      </c>
      <c r="U187" s="81">
        <f>Igazgatás!U229+'ASP pályázat'!U187+Községgazd!X201+Vagyongazd!U190+Közfoglalkoztatás!U187+Közút!U187+Környezetvédelem!Y191+Egészségügy!X219+Sport!U191+Közművelődés!W190+Támogatás!AB200</f>
        <v>0</v>
      </c>
      <c r="V187" s="490">
        <f>Igazgatás!V229+'ASP pályázat'!V187+Községgazd!Y201+Vagyongazd!V190+Közfoglalkoztatás!V187+Közút!V187+Környezetvédelem!Z191+Egészségügy!Y219+Sport!V191+Közművelődés!X190+Támogatás!AC200</f>
        <v>0</v>
      </c>
      <c r="W187" s="42">
        <f>Igazgatás!W229+'ASP pályázat'!W187+Községgazd!Z201+Vagyongazd!W190+Közfoglalkoztatás!W187+Közút!W187+Környezetvédelem!AA191+Egészségügy!Z219+Sport!W191+Közművelődés!Y190+Támogatás!AD200</f>
        <v>0</v>
      </c>
      <c r="X187" s="44">
        <f>Igazgatás!X229+'ASP pályázat'!X187+Községgazd!AA201+Vagyongazd!X190+Közfoglalkoztatás!X187+Közút!X187+Környezetvédelem!AB191+Egészségügy!AA219+Sport!X191+Közművelődés!Z190+Támogatás!AE200</f>
        <v>0</v>
      </c>
      <c r="Y187" s="188"/>
    </row>
    <row r="188" spans="1:25" hidden="1">
      <c r="B188" s="55"/>
      <c r="C188" s="2"/>
      <c r="D188" s="764" t="s">
        <v>544</v>
      </c>
      <c r="E188" s="764"/>
      <c r="F188" s="406">
        <f>Igazgatás!F230+'ASP pályázat'!F188+Községgazd!F202+Vagyongazd!F191+Közfoglalkoztatás!F188+Közút!F188+Környezetvédelem!F192+Egészségügy!F220+Sport!F192+Közművelődés!F191+Támogatás!F201</f>
        <v>0</v>
      </c>
      <c r="G188" s="429">
        <f>Igazgatás!G230+'ASP pályázat'!G188+Községgazd!G202+Vagyongazd!G191+Közfoglalkoztatás!G188+Közút!G188+Környezetvédelem!G192+Egészségügy!G220+Sport!G192+Közművelődés!G191+Támogatás!G201</f>
        <v>0</v>
      </c>
      <c r="H188" s="429">
        <f>Igazgatás!H230+'ASP pályázat'!H188+Községgazd!H202+Vagyongazd!H191+Közfoglalkoztatás!H188+Közút!H188+Környezetvédelem!H192+Egészségügy!H220+Sport!H192+Közművelődés!H191+Támogatás!H201</f>
        <v>0</v>
      </c>
      <c r="I188" s="625">
        <f>Igazgatás!I230+'ASP pályázat'!I188+Községgazd!I202+Vagyongazd!I191+Közfoglalkoztatás!I188+Közút!I188+Környezetvédelem!J192+Egészségügy!I220+Sport!I192+Közművelődés!I191+Támogatás!I201</f>
        <v>0</v>
      </c>
      <c r="J188" s="149">
        <f>Igazgatás!J230+'ASP pályázat'!J188+Községgazd!J202+Vagyongazd!J191+Közfoglalkoztatás!J188+Közút!J188+Környezetvédelem!K192+Egészségügy!J220+Sport!J192+Közművelődés!J191+Támogatás!J201</f>
        <v>0</v>
      </c>
      <c r="K188" s="167">
        <f>Igazgatás!K230+'ASP pályázat'!K188+Községgazd!K202+Vagyongazd!K191+Közfoglalkoztatás!K188+Közút!K188+Környezetvédelem!L192+Egészségügy!K220+Sport!K192+Közművelődés!K191+Támogatás!K201</f>
        <v>0</v>
      </c>
      <c r="L188" s="75">
        <f>Igazgatás!L230+'ASP pályázat'!L188+Községgazd!O202+Vagyongazd!L191+Közfoglalkoztatás!L188+Közút!L188+Környezetvédelem!P192+Egészségügy!O220+Sport!L192+Közművelődés!N191+Támogatás!S201</f>
        <v>0</v>
      </c>
      <c r="M188" s="1">
        <f>Igazgatás!M230+'ASP pályázat'!M188+Községgazd!P202+Vagyongazd!M191+Közfoglalkoztatás!M188+Közút!M188+Környezetvédelem!Q192+Egészségügy!P220+Sport!M192+Közművelődés!O191+Támogatás!T201</f>
        <v>0</v>
      </c>
      <c r="N188" s="1">
        <f>Igazgatás!N230+'ASP pályázat'!N188+Községgazd!Q202+Vagyongazd!N191+Közfoglalkoztatás!N188+Közút!N188+Környezetvédelem!R192+Egészségügy!Q220+Sport!N192+Közművelődés!P191+Támogatás!U201</f>
        <v>0</v>
      </c>
      <c r="O188" s="1">
        <f>Igazgatás!O230+'ASP pályázat'!O188+Községgazd!R202+Vagyongazd!O191+Közfoglalkoztatás!O188+Közút!O188+Környezetvédelem!S192+Egészségügy!R220+Sport!O192+Közművelődés!Q191+Támogatás!V201</f>
        <v>0</v>
      </c>
      <c r="P188" s="1">
        <f>Igazgatás!P230+'ASP pályázat'!P188+Községgazd!S202+Vagyongazd!P191+Közfoglalkoztatás!P188+Közút!P188+Környezetvédelem!T192+Egészségügy!S220+Sport!P192+Közművelődés!R191+Támogatás!W201</f>
        <v>0</v>
      </c>
      <c r="Q188" s="81">
        <f>Igazgatás!Q230+'ASP pályázat'!Q188+Községgazd!T202+Vagyongazd!Q191+Közfoglalkoztatás!Q188+Közút!Q188+Környezetvédelem!U192+Egészségügy!T220+Sport!Q192+Közművelődés!S191+Támogatás!X201</f>
        <v>0</v>
      </c>
      <c r="R188" s="541">
        <f>Igazgatás!R230+'ASP pályázat'!R188+Községgazd!U202+Vagyongazd!R191+Közfoglalkoztatás!R188+Közút!R188+Környezetvédelem!V192+Egészségügy!U220+Sport!R192+Közművelődés!T191+Támogatás!Y201</f>
        <v>0</v>
      </c>
      <c r="S188" s="447">
        <f>Igazgatás!S230+'ASP pályázat'!S188+Községgazd!V202+Vagyongazd!S191+Közfoglalkoztatás!S188+Közút!S188+Környezetvédelem!W192+Egészségügy!V220+Sport!S192+Közművelődés!U191+Támogatás!Z201</f>
        <v>0</v>
      </c>
      <c r="T188" s="1">
        <f>Igazgatás!T230+'ASP pályázat'!T188+Községgazd!W202+Vagyongazd!T191+Közfoglalkoztatás!T188+Közút!T188+Környezetvédelem!X192+Egészségügy!W220+Sport!T192+Közművelődés!V191+Támogatás!AA201</f>
        <v>0</v>
      </c>
      <c r="U188" s="81">
        <f>Igazgatás!U230+'ASP pályázat'!U188+Községgazd!X202+Vagyongazd!U191+Közfoglalkoztatás!U188+Közút!U188+Környezetvédelem!Y192+Egészségügy!X220+Sport!U192+Közművelődés!W191+Támogatás!AB201</f>
        <v>0</v>
      </c>
      <c r="V188" s="490">
        <f>Igazgatás!V230+'ASP pályázat'!V188+Községgazd!Y202+Vagyongazd!V191+Közfoglalkoztatás!V188+Közút!V188+Környezetvédelem!Z192+Egészségügy!Y220+Sport!V192+Közművelődés!X191+Támogatás!AC201</f>
        <v>0</v>
      </c>
      <c r="W188" s="42">
        <f>Igazgatás!W230+'ASP pályázat'!W188+Községgazd!Z202+Vagyongazd!W191+Közfoglalkoztatás!W188+Közút!W188+Környezetvédelem!AA192+Egészségügy!Z220+Sport!W192+Közművelődés!Y191+Támogatás!AD201</f>
        <v>0</v>
      </c>
      <c r="X188" s="44">
        <f>Igazgatás!X230+'ASP pályázat'!X188+Községgazd!AA202+Vagyongazd!X191+Közfoglalkoztatás!X188+Közút!X188+Környezetvédelem!AB192+Egészségügy!AA220+Sport!X192+Közművelődés!Z191+Támogatás!AE201</f>
        <v>0</v>
      </c>
      <c r="Y188" s="188"/>
    </row>
    <row r="189" spans="1:25" hidden="1">
      <c r="B189" s="55"/>
      <c r="C189" s="2"/>
      <c r="D189" s="764" t="s">
        <v>547</v>
      </c>
      <c r="E189" s="764"/>
      <c r="F189" s="406">
        <f>Igazgatás!F231+'ASP pályázat'!F189+Községgazd!F203+Vagyongazd!F192+Közfoglalkoztatás!F189+Közút!F189+Környezetvédelem!F193+Egészségügy!F221+Sport!F193+Közművelődés!F192+Támogatás!F202</f>
        <v>0</v>
      </c>
      <c r="G189" s="429">
        <f>Igazgatás!G231+'ASP pályázat'!G189+Községgazd!G203+Vagyongazd!G192+Közfoglalkoztatás!G189+Közút!G189+Környezetvédelem!G193+Egészségügy!G221+Sport!G193+Közművelődés!G192+Támogatás!G202</f>
        <v>0</v>
      </c>
      <c r="H189" s="429">
        <f>Igazgatás!H231+'ASP pályázat'!H189+Községgazd!H203+Vagyongazd!H192+Közfoglalkoztatás!H189+Közút!H189+Környezetvédelem!H193+Egészségügy!H221+Sport!H193+Közművelődés!H192+Támogatás!H202</f>
        <v>0</v>
      </c>
      <c r="I189" s="625">
        <f>Igazgatás!I231+'ASP pályázat'!I189+Községgazd!I203+Vagyongazd!I192+Közfoglalkoztatás!I189+Közút!I189+Környezetvédelem!J193+Egészségügy!I221+Sport!I193+Közművelődés!I192+Támogatás!I202</f>
        <v>0</v>
      </c>
      <c r="J189" s="149">
        <f>Igazgatás!J231+'ASP pályázat'!J189+Községgazd!J203+Vagyongazd!J192+Közfoglalkoztatás!J189+Közút!J189+Környezetvédelem!K193+Egészségügy!J221+Sport!J193+Közművelődés!J192+Támogatás!J202</f>
        <v>0</v>
      </c>
      <c r="K189" s="167">
        <f>Igazgatás!K231+'ASP pályázat'!K189+Községgazd!K203+Vagyongazd!K192+Közfoglalkoztatás!K189+Közút!K189+Környezetvédelem!L193+Egészségügy!K221+Sport!K193+Közművelődés!K192+Támogatás!K202</f>
        <v>0</v>
      </c>
      <c r="L189" s="75">
        <f>Igazgatás!L231+'ASP pályázat'!L189+Községgazd!O203+Vagyongazd!L192+Közfoglalkoztatás!L189+Közút!L189+Környezetvédelem!P193+Egészségügy!O221+Sport!L193+Közművelődés!N192+Támogatás!S202</f>
        <v>0</v>
      </c>
      <c r="M189" s="1">
        <f>Igazgatás!M231+'ASP pályázat'!M189+Községgazd!P203+Vagyongazd!M192+Közfoglalkoztatás!M189+Közút!M189+Környezetvédelem!Q193+Egészségügy!P221+Sport!M193+Közművelődés!O192+Támogatás!T202</f>
        <v>0</v>
      </c>
      <c r="N189" s="1">
        <f>Igazgatás!N231+'ASP pályázat'!N189+Községgazd!Q203+Vagyongazd!N192+Közfoglalkoztatás!N189+Közút!N189+Környezetvédelem!R193+Egészségügy!Q221+Sport!N193+Közművelődés!P192+Támogatás!U202</f>
        <v>0</v>
      </c>
      <c r="O189" s="1">
        <f>Igazgatás!O231+'ASP pályázat'!O189+Községgazd!R203+Vagyongazd!O192+Közfoglalkoztatás!O189+Közút!O189+Környezetvédelem!S193+Egészségügy!R221+Sport!O193+Közművelődés!Q192+Támogatás!V202</f>
        <v>0</v>
      </c>
      <c r="P189" s="1">
        <f>Igazgatás!P231+'ASP pályázat'!P189+Községgazd!S203+Vagyongazd!P192+Közfoglalkoztatás!P189+Közút!P189+Környezetvédelem!T193+Egészségügy!S221+Sport!P193+Közművelődés!R192+Támogatás!W202</f>
        <v>0</v>
      </c>
      <c r="Q189" s="81">
        <f>Igazgatás!Q231+'ASP pályázat'!Q189+Községgazd!T203+Vagyongazd!Q192+Közfoglalkoztatás!Q189+Közút!Q189+Környezetvédelem!U193+Egészségügy!T221+Sport!Q193+Közművelődés!S192+Támogatás!X202</f>
        <v>0</v>
      </c>
      <c r="R189" s="541">
        <f>Igazgatás!R231+'ASP pályázat'!R189+Községgazd!U203+Vagyongazd!R192+Közfoglalkoztatás!R189+Közút!R189+Környezetvédelem!V193+Egészségügy!U221+Sport!R193+Közművelődés!T192+Támogatás!Y202</f>
        <v>0</v>
      </c>
      <c r="S189" s="447">
        <f>Igazgatás!S231+'ASP pályázat'!S189+Községgazd!V203+Vagyongazd!S192+Közfoglalkoztatás!S189+Közút!S189+Környezetvédelem!W193+Egészségügy!V221+Sport!S193+Közművelődés!U192+Támogatás!Z202</f>
        <v>0</v>
      </c>
      <c r="T189" s="1">
        <f>Igazgatás!T231+'ASP pályázat'!T189+Községgazd!W203+Vagyongazd!T192+Közfoglalkoztatás!T189+Közút!T189+Környezetvédelem!X193+Egészségügy!W221+Sport!T193+Közművelődés!V192+Támogatás!AA202</f>
        <v>0</v>
      </c>
      <c r="U189" s="81">
        <f>Igazgatás!U231+'ASP pályázat'!U189+Községgazd!X203+Vagyongazd!U192+Közfoglalkoztatás!U189+Közút!U189+Környezetvédelem!Y193+Egészségügy!X221+Sport!U193+Közművelődés!W192+Támogatás!AB202</f>
        <v>0</v>
      </c>
      <c r="V189" s="490">
        <f>Igazgatás!V231+'ASP pályázat'!V189+Községgazd!Y203+Vagyongazd!V192+Közfoglalkoztatás!V189+Közút!V189+Környezetvédelem!Z193+Egészségügy!Y221+Sport!V193+Közművelődés!X192+Támogatás!AC202</f>
        <v>0</v>
      </c>
      <c r="W189" s="42">
        <f>Igazgatás!W231+'ASP pályázat'!W189+Községgazd!Z203+Vagyongazd!W192+Közfoglalkoztatás!W189+Közút!W189+Környezetvédelem!AA193+Egészségügy!Z221+Sport!W193+Közművelődés!Y192+Támogatás!AD202</f>
        <v>0</v>
      </c>
      <c r="X189" s="44">
        <f>Igazgatás!X231+'ASP pályázat'!X189+Községgazd!AA203+Vagyongazd!X192+Közfoglalkoztatás!X189+Közút!X189+Környezetvédelem!AB193+Egészségügy!AA221+Sport!X193+Közművelődés!Z192+Támogatás!AE202</f>
        <v>0</v>
      </c>
      <c r="Y189" s="188"/>
    </row>
    <row r="190" spans="1:25" hidden="1">
      <c r="B190" s="55"/>
      <c r="C190" s="2"/>
      <c r="D190" s="735" t="s">
        <v>818</v>
      </c>
      <c r="E190" s="735"/>
      <c r="F190" s="409">
        <f>Igazgatás!F232+'ASP pályázat'!F190+Községgazd!F204+Vagyongazd!F193+Közfoglalkoztatás!F190+Közút!F190+Környezetvédelem!F194+Egészségügy!F222+Sport!F194+Közművelődés!F193+Támogatás!F203</f>
        <v>0</v>
      </c>
      <c r="G190" s="432">
        <f>Igazgatás!G232+'ASP pályázat'!G190+Községgazd!G204+Vagyongazd!G193+Közfoglalkoztatás!G190+Közút!G190+Környezetvédelem!G194+Egészségügy!G222+Sport!G194+Közművelődés!G193+Támogatás!G203</f>
        <v>0</v>
      </c>
      <c r="H190" s="432">
        <f>Igazgatás!H232+'ASP pályázat'!H190+Községgazd!H204+Vagyongazd!H193+Közfoglalkoztatás!H190+Közút!H190+Környezetvédelem!H194+Egészségügy!H222+Sport!H194+Közművelődés!H193+Támogatás!H203</f>
        <v>0</v>
      </c>
      <c r="I190" s="628">
        <f>Igazgatás!I232+'ASP pályázat'!I190+Községgazd!I204+Vagyongazd!I193+Közfoglalkoztatás!I190+Közút!I190+Környezetvédelem!J194+Egészségügy!I222+Sport!I194+Közművelődés!I193+Támogatás!I203</f>
        <v>0</v>
      </c>
      <c r="J190" s="159">
        <f>Igazgatás!J232+'ASP pályázat'!J190+Községgazd!J204+Vagyongazd!J193+Közfoglalkoztatás!J190+Közút!J190+Környezetvédelem!K194+Egészségügy!J222+Sport!J194+Közművelődés!J193+Támogatás!J203</f>
        <v>0</v>
      </c>
      <c r="K190" s="167">
        <f>Igazgatás!K232+'ASP pályázat'!K190+Községgazd!K204+Vagyongazd!K193+Közfoglalkoztatás!K190+Közút!K190+Környezetvédelem!L194+Egészségügy!K222+Sport!K194+Közművelődés!K193+Támogatás!K203</f>
        <v>0</v>
      </c>
      <c r="L190" s="75">
        <f>Igazgatás!L232+'ASP pályázat'!L190+Községgazd!O204+Vagyongazd!L193+Közfoglalkoztatás!L190+Közút!L190+Környezetvédelem!P194+Egészségügy!O222+Sport!L194+Közművelődés!N193+Támogatás!S203</f>
        <v>0</v>
      </c>
      <c r="M190" s="1">
        <f>Igazgatás!M232+'ASP pályázat'!M190+Községgazd!P204+Vagyongazd!M193+Közfoglalkoztatás!M190+Közút!M190+Környezetvédelem!Q194+Egészségügy!P222+Sport!M194+Közművelődés!O193+Támogatás!T203</f>
        <v>0</v>
      </c>
      <c r="N190" s="1">
        <f>Igazgatás!N232+'ASP pályázat'!N190+Községgazd!Q204+Vagyongazd!N193+Közfoglalkoztatás!N190+Közút!N190+Környezetvédelem!R194+Egészségügy!Q222+Sport!N194+Közművelődés!P193+Támogatás!U203</f>
        <v>0</v>
      </c>
      <c r="O190" s="1">
        <f>Igazgatás!O232+'ASP pályázat'!O190+Községgazd!R204+Vagyongazd!O193+Közfoglalkoztatás!O190+Közút!O190+Környezetvédelem!S194+Egészségügy!R222+Sport!O194+Közművelődés!Q193+Támogatás!V203</f>
        <v>0</v>
      </c>
      <c r="P190" s="1">
        <f>Igazgatás!P232+'ASP pályázat'!P190+Községgazd!S204+Vagyongazd!P193+Közfoglalkoztatás!P190+Közút!P190+Környezetvédelem!T194+Egészségügy!S222+Sport!P194+Közművelődés!R193+Támogatás!W203</f>
        <v>0</v>
      </c>
      <c r="Q190" s="81">
        <f>Igazgatás!Q232+'ASP pályázat'!Q190+Községgazd!T204+Vagyongazd!Q193+Közfoglalkoztatás!Q190+Közút!Q190+Környezetvédelem!U194+Egészségügy!T222+Sport!Q194+Közművelődés!S193+Támogatás!X203</f>
        <v>0</v>
      </c>
      <c r="R190" s="541">
        <f>Igazgatás!R232+'ASP pályázat'!R190+Községgazd!U204+Vagyongazd!R193+Közfoglalkoztatás!R190+Közút!R190+Környezetvédelem!V194+Egészségügy!U222+Sport!R194+Közművelődés!T193+Támogatás!Y203</f>
        <v>0</v>
      </c>
      <c r="S190" s="447">
        <f>Igazgatás!S232+'ASP pályázat'!S190+Községgazd!V204+Vagyongazd!S193+Közfoglalkoztatás!S190+Közút!S190+Környezetvédelem!W194+Egészségügy!V222+Sport!S194+Közművelődés!U193+Támogatás!Z203</f>
        <v>0</v>
      </c>
      <c r="T190" s="1">
        <f>Igazgatás!T232+'ASP pályázat'!T190+Községgazd!W204+Vagyongazd!T193+Közfoglalkoztatás!T190+Közút!T190+Környezetvédelem!X194+Egészségügy!W222+Sport!T194+Közművelődés!V193+Támogatás!AA203</f>
        <v>0</v>
      </c>
      <c r="U190" s="81">
        <f>Igazgatás!U232+'ASP pályázat'!U190+Községgazd!X204+Vagyongazd!U193+Közfoglalkoztatás!U190+Közút!U190+Környezetvédelem!Y194+Egészségügy!X222+Sport!U194+Közművelődés!W193+Támogatás!AB203</f>
        <v>0</v>
      </c>
      <c r="V190" s="490">
        <f>Igazgatás!V232+'ASP pályázat'!V190+Községgazd!Y204+Vagyongazd!V193+Közfoglalkoztatás!V190+Közút!V190+Környezetvédelem!Z194+Egészségügy!Y222+Sport!V194+Közművelődés!X193+Támogatás!AC203</f>
        <v>0</v>
      </c>
      <c r="W190" s="42">
        <f>Igazgatás!W232+'ASP pályázat'!W190+Községgazd!Z204+Vagyongazd!W193+Közfoglalkoztatás!W190+Közút!W190+Környezetvédelem!AA194+Egészségügy!Z222+Sport!W194+Közművelődés!Y193+Támogatás!AD203</f>
        <v>0</v>
      </c>
      <c r="X190" s="44">
        <f>Igazgatás!X232+'ASP pályázat'!X190+Községgazd!AA204+Vagyongazd!X193+Közfoglalkoztatás!X190+Közút!X190+Környezetvédelem!AB194+Egészségügy!AA222+Sport!X194+Közművelődés!Z193+Támogatás!AE203</f>
        <v>0</v>
      </c>
      <c r="Y190" s="188"/>
    </row>
    <row r="191" spans="1:25" hidden="1">
      <c r="B191" s="55"/>
      <c r="C191" s="2"/>
      <c r="D191" s="764" t="s">
        <v>554</v>
      </c>
      <c r="E191" s="764"/>
      <c r="F191" s="406">
        <f>Igazgatás!F233+'ASP pályázat'!F191+Községgazd!F205+Vagyongazd!F194+Közfoglalkoztatás!F191+Közút!F191+Környezetvédelem!F195+Egészségügy!F223+Sport!F195+Közművelődés!F194+Támogatás!F204</f>
        <v>0</v>
      </c>
      <c r="G191" s="429">
        <f>Igazgatás!G233+'ASP pályázat'!G191+Községgazd!G205+Vagyongazd!G194+Közfoglalkoztatás!G191+Közút!G191+Környezetvédelem!G195+Egészségügy!G223+Sport!G195+Közművelődés!G194+Támogatás!G204</f>
        <v>0</v>
      </c>
      <c r="H191" s="429">
        <f>Igazgatás!H233+'ASP pályázat'!H191+Községgazd!H205+Vagyongazd!H194+Közfoglalkoztatás!H191+Közút!H191+Környezetvédelem!H195+Egészségügy!H223+Sport!H195+Közművelődés!H194+Támogatás!H204</f>
        <v>0</v>
      </c>
      <c r="I191" s="625">
        <f>Igazgatás!I233+'ASP pályázat'!I191+Községgazd!I205+Vagyongazd!I194+Közfoglalkoztatás!I191+Közút!I191+Környezetvédelem!J195+Egészségügy!I223+Sport!I195+Közművelődés!I194+Támogatás!I204</f>
        <v>0</v>
      </c>
      <c r="J191" s="149">
        <f>Igazgatás!J233+'ASP pályázat'!J191+Községgazd!J205+Vagyongazd!J194+Közfoglalkoztatás!J191+Közút!J191+Környezetvédelem!K195+Egészségügy!J223+Sport!J195+Közművelődés!J194+Támogatás!J204</f>
        <v>0</v>
      </c>
      <c r="K191" s="167">
        <f>Igazgatás!K233+'ASP pályázat'!K191+Községgazd!K205+Vagyongazd!K194+Közfoglalkoztatás!K191+Közút!K191+Környezetvédelem!L195+Egészségügy!K223+Sport!K195+Közművelődés!K194+Támogatás!K204</f>
        <v>0</v>
      </c>
      <c r="L191" s="75">
        <f>Igazgatás!L233+'ASP pályázat'!L191+Községgazd!O205+Vagyongazd!L194+Közfoglalkoztatás!L191+Közút!L191+Környezetvédelem!P195+Egészségügy!O223+Sport!L195+Közművelődés!N194+Támogatás!S204</f>
        <v>0</v>
      </c>
      <c r="M191" s="1">
        <f>Igazgatás!M233+'ASP pályázat'!M191+Községgazd!P205+Vagyongazd!M194+Közfoglalkoztatás!M191+Közút!M191+Környezetvédelem!Q195+Egészségügy!P223+Sport!M195+Közművelődés!O194+Támogatás!T204</f>
        <v>0</v>
      </c>
      <c r="N191" s="1">
        <f>Igazgatás!N233+'ASP pályázat'!N191+Községgazd!Q205+Vagyongazd!N194+Közfoglalkoztatás!N191+Közút!N191+Környezetvédelem!R195+Egészségügy!Q223+Sport!N195+Közművelődés!P194+Támogatás!U204</f>
        <v>0</v>
      </c>
      <c r="O191" s="1">
        <f>Igazgatás!O233+'ASP pályázat'!O191+Községgazd!R205+Vagyongazd!O194+Közfoglalkoztatás!O191+Közút!O191+Környezetvédelem!S195+Egészségügy!R223+Sport!O195+Közművelődés!Q194+Támogatás!V204</f>
        <v>0</v>
      </c>
      <c r="P191" s="1">
        <f>Igazgatás!P233+'ASP pályázat'!P191+Községgazd!S205+Vagyongazd!P194+Közfoglalkoztatás!P191+Közút!P191+Környezetvédelem!T195+Egészségügy!S223+Sport!P195+Közművelődés!R194+Támogatás!W204</f>
        <v>0</v>
      </c>
      <c r="Q191" s="81">
        <f>Igazgatás!Q233+'ASP pályázat'!Q191+Községgazd!T205+Vagyongazd!Q194+Közfoglalkoztatás!Q191+Közút!Q191+Környezetvédelem!U195+Egészségügy!T223+Sport!Q195+Közművelődés!S194+Támogatás!X204</f>
        <v>0</v>
      </c>
      <c r="R191" s="541">
        <f>Igazgatás!R233+'ASP pályázat'!R191+Községgazd!U205+Vagyongazd!R194+Közfoglalkoztatás!R191+Közút!R191+Környezetvédelem!V195+Egészségügy!U223+Sport!R195+Közművelődés!T194+Támogatás!Y204</f>
        <v>0</v>
      </c>
      <c r="S191" s="447">
        <f>Igazgatás!S233+'ASP pályázat'!S191+Községgazd!V205+Vagyongazd!S194+Közfoglalkoztatás!S191+Közút!S191+Környezetvédelem!W195+Egészségügy!V223+Sport!S195+Közművelődés!U194+Támogatás!Z204</f>
        <v>0</v>
      </c>
      <c r="T191" s="1">
        <f>Igazgatás!T233+'ASP pályázat'!T191+Községgazd!W205+Vagyongazd!T194+Közfoglalkoztatás!T191+Közút!T191+Környezetvédelem!X195+Egészségügy!W223+Sport!T195+Közművelődés!V194+Támogatás!AA204</f>
        <v>0</v>
      </c>
      <c r="U191" s="81">
        <f>Igazgatás!U233+'ASP pályázat'!U191+Községgazd!X205+Vagyongazd!U194+Közfoglalkoztatás!U191+Közút!U191+Környezetvédelem!Y195+Egészségügy!X223+Sport!U195+Közművelődés!W194+Támogatás!AB204</f>
        <v>0</v>
      </c>
      <c r="V191" s="490">
        <f>Igazgatás!V233+'ASP pályázat'!V191+Községgazd!Y205+Vagyongazd!V194+Közfoglalkoztatás!V191+Közút!V191+Környezetvédelem!Z195+Egészségügy!Y223+Sport!V195+Közművelődés!X194+Támogatás!AC204</f>
        <v>0</v>
      </c>
      <c r="W191" s="42">
        <f>Igazgatás!W233+'ASP pályázat'!W191+Községgazd!Z205+Vagyongazd!W194+Közfoglalkoztatás!W191+Közút!W191+Környezetvédelem!AA195+Egészségügy!Z223+Sport!W195+Közművelődés!Y194+Támogatás!AD204</f>
        <v>0</v>
      </c>
      <c r="X191" s="44">
        <f>Igazgatás!X233+'ASP pályázat'!X191+Községgazd!AA205+Vagyongazd!X194+Közfoglalkoztatás!X191+Közút!X191+Környezetvédelem!AB195+Egészségügy!AA223+Sport!X195+Közművelődés!Z194+Támogatás!AE204</f>
        <v>0</v>
      </c>
      <c r="Y191" s="188"/>
    </row>
    <row r="192" spans="1:25" hidden="1">
      <c r="B192" s="55"/>
      <c r="C192" s="2"/>
      <c r="D192" s="764" t="s">
        <v>553</v>
      </c>
      <c r="E192" s="764"/>
      <c r="F192" s="406">
        <f>Igazgatás!F234+'ASP pályázat'!F192+Községgazd!F206+Vagyongazd!F195+Közfoglalkoztatás!F192+Közút!F192+Környezetvédelem!F196+Egészségügy!F224+Sport!F196+Közművelődés!F195+Támogatás!F205</f>
        <v>0</v>
      </c>
      <c r="G192" s="429">
        <f>Igazgatás!G234+'ASP pályázat'!G192+Községgazd!G206+Vagyongazd!G195+Közfoglalkoztatás!G192+Közút!G192+Környezetvédelem!G196+Egészségügy!G224+Sport!G196+Közművelődés!G195+Támogatás!G205</f>
        <v>0</v>
      </c>
      <c r="H192" s="429">
        <f>Igazgatás!H234+'ASP pályázat'!H192+Községgazd!H206+Vagyongazd!H195+Közfoglalkoztatás!H192+Közút!H192+Környezetvédelem!H196+Egészségügy!H224+Sport!H196+Közművelődés!H195+Támogatás!H205</f>
        <v>0</v>
      </c>
      <c r="I192" s="625">
        <f>Igazgatás!I234+'ASP pályázat'!I192+Községgazd!I206+Vagyongazd!I195+Közfoglalkoztatás!I192+Közút!I192+Környezetvédelem!J196+Egészségügy!I224+Sport!I196+Közművelődés!I195+Támogatás!I205</f>
        <v>0</v>
      </c>
      <c r="J192" s="149">
        <f>Igazgatás!J234+'ASP pályázat'!J192+Községgazd!J206+Vagyongazd!J195+Közfoglalkoztatás!J192+Közút!J192+Környezetvédelem!K196+Egészségügy!J224+Sport!J196+Közművelődés!J195+Támogatás!J205</f>
        <v>0</v>
      </c>
      <c r="K192" s="167">
        <f>Igazgatás!K234+'ASP pályázat'!K192+Községgazd!K206+Vagyongazd!K195+Közfoglalkoztatás!K192+Közút!K192+Környezetvédelem!L196+Egészségügy!K224+Sport!K196+Közművelődés!K195+Támogatás!K205</f>
        <v>0</v>
      </c>
      <c r="L192" s="75">
        <f>Igazgatás!L234+'ASP pályázat'!L192+Községgazd!O206+Vagyongazd!L195+Közfoglalkoztatás!L192+Közút!L192+Környezetvédelem!P196+Egészségügy!O224+Sport!L196+Közművelődés!N195+Támogatás!S205</f>
        <v>0</v>
      </c>
      <c r="M192" s="1">
        <f>Igazgatás!M234+'ASP pályázat'!M192+Községgazd!P206+Vagyongazd!M195+Közfoglalkoztatás!M192+Közút!M192+Környezetvédelem!Q196+Egészségügy!P224+Sport!M196+Közművelődés!O195+Támogatás!T205</f>
        <v>0</v>
      </c>
      <c r="N192" s="1">
        <f>Igazgatás!N234+'ASP pályázat'!N192+Községgazd!Q206+Vagyongazd!N195+Közfoglalkoztatás!N192+Közút!N192+Környezetvédelem!R196+Egészségügy!Q224+Sport!N196+Közművelődés!P195+Támogatás!U205</f>
        <v>0</v>
      </c>
      <c r="O192" s="1">
        <f>Igazgatás!O234+'ASP pályázat'!O192+Községgazd!R206+Vagyongazd!O195+Közfoglalkoztatás!O192+Közút!O192+Környezetvédelem!S196+Egészségügy!R224+Sport!O196+Közművelődés!Q195+Támogatás!V205</f>
        <v>0</v>
      </c>
      <c r="P192" s="1">
        <f>Igazgatás!P234+'ASP pályázat'!P192+Községgazd!S206+Vagyongazd!P195+Közfoglalkoztatás!P192+Közút!P192+Környezetvédelem!T196+Egészségügy!S224+Sport!P196+Közművelődés!R195+Támogatás!W205</f>
        <v>0</v>
      </c>
      <c r="Q192" s="81">
        <f>Igazgatás!Q234+'ASP pályázat'!Q192+Községgazd!T206+Vagyongazd!Q195+Közfoglalkoztatás!Q192+Közút!Q192+Környezetvédelem!U196+Egészségügy!T224+Sport!Q196+Közművelődés!S195+Támogatás!X205</f>
        <v>0</v>
      </c>
      <c r="R192" s="541">
        <f>Igazgatás!R234+'ASP pályázat'!R192+Községgazd!U206+Vagyongazd!R195+Közfoglalkoztatás!R192+Közút!R192+Környezetvédelem!V196+Egészségügy!U224+Sport!R196+Közművelődés!T195+Támogatás!Y205</f>
        <v>0</v>
      </c>
      <c r="S192" s="447">
        <f>Igazgatás!S234+'ASP pályázat'!S192+Községgazd!V206+Vagyongazd!S195+Közfoglalkoztatás!S192+Közút!S192+Környezetvédelem!W196+Egészségügy!V224+Sport!S196+Közművelődés!U195+Támogatás!Z205</f>
        <v>0</v>
      </c>
      <c r="T192" s="1">
        <f>Igazgatás!T234+'ASP pályázat'!T192+Községgazd!W206+Vagyongazd!T195+Közfoglalkoztatás!T192+Közút!T192+Környezetvédelem!X196+Egészségügy!W224+Sport!T196+Közművelődés!V195+Támogatás!AA205</f>
        <v>0</v>
      </c>
      <c r="U192" s="81">
        <f>Igazgatás!U234+'ASP pályázat'!U192+Községgazd!X206+Vagyongazd!U195+Közfoglalkoztatás!U192+Közút!U192+Környezetvédelem!Y196+Egészségügy!X224+Sport!U196+Közművelődés!W195+Támogatás!AB205</f>
        <v>0</v>
      </c>
      <c r="V192" s="490">
        <f>Igazgatás!V234+'ASP pályázat'!V192+Községgazd!Y206+Vagyongazd!V195+Közfoglalkoztatás!V192+Közút!V192+Környezetvédelem!Z196+Egészségügy!Y224+Sport!V196+Közművelődés!X195+Támogatás!AC205</f>
        <v>0</v>
      </c>
      <c r="W192" s="42">
        <f>Igazgatás!W234+'ASP pályázat'!W192+Községgazd!Z206+Vagyongazd!W195+Közfoglalkoztatás!W192+Közút!W192+Környezetvédelem!AA196+Egészségügy!Z224+Sport!W196+Közművelődés!Y195+Támogatás!AD205</f>
        <v>0</v>
      </c>
      <c r="X192" s="44">
        <f>Igazgatás!X234+'ASP pályázat'!X192+Községgazd!AA206+Vagyongazd!X195+Közfoglalkoztatás!X192+Közút!X192+Környezetvédelem!AB196+Egészségügy!AA224+Sport!X196+Közművelődés!Z195+Támogatás!AE205</f>
        <v>0</v>
      </c>
      <c r="Y192" s="188"/>
    </row>
    <row r="193" spans="1:25" ht="25.5" hidden="1" customHeight="1">
      <c r="B193" s="55"/>
      <c r="C193" s="2"/>
      <c r="D193" s="735" t="s">
        <v>557</v>
      </c>
      <c r="E193" s="735"/>
      <c r="F193" s="409">
        <f>Igazgatás!F235+'ASP pályázat'!F193+Községgazd!F207+Vagyongazd!F196+Közfoglalkoztatás!F193+Közút!F193+Környezetvédelem!F197+Egészségügy!F225+Sport!F197+Közművelődés!F196+Támogatás!F206</f>
        <v>0</v>
      </c>
      <c r="G193" s="432">
        <f>Igazgatás!G235+'ASP pályázat'!G193+Községgazd!G207+Vagyongazd!G196+Közfoglalkoztatás!G193+Közút!G193+Környezetvédelem!G197+Egészségügy!G225+Sport!G197+Közművelődés!G196+Támogatás!G206</f>
        <v>0</v>
      </c>
      <c r="H193" s="432">
        <f>Igazgatás!H235+'ASP pályázat'!H193+Községgazd!H207+Vagyongazd!H196+Közfoglalkoztatás!H193+Közút!H193+Környezetvédelem!H197+Egészségügy!H225+Sport!H197+Közművelődés!H196+Támogatás!H206</f>
        <v>0</v>
      </c>
      <c r="I193" s="628">
        <f>Igazgatás!I235+'ASP pályázat'!I193+Községgazd!I207+Vagyongazd!I196+Közfoglalkoztatás!I193+Közút!I193+Környezetvédelem!J197+Egészségügy!I225+Sport!I197+Közművelődés!I196+Támogatás!I206</f>
        <v>0</v>
      </c>
      <c r="J193" s="159">
        <f>Igazgatás!J235+'ASP pályázat'!J193+Községgazd!J207+Vagyongazd!J196+Közfoglalkoztatás!J193+Közút!J193+Környezetvédelem!K197+Egészségügy!J225+Sport!J197+Közművelődés!J196+Támogatás!J206</f>
        <v>0</v>
      </c>
      <c r="K193" s="167">
        <f>Igazgatás!K235+'ASP pályázat'!K193+Községgazd!K207+Vagyongazd!K196+Közfoglalkoztatás!K193+Közút!K193+Környezetvédelem!L197+Egészségügy!K225+Sport!K197+Közművelődés!K196+Támogatás!K206</f>
        <v>0</v>
      </c>
      <c r="L193" s="75">
        <f>Igazgatás!L235+'ASP pályázat'!L193+Községgazd!O207+Vagyongazd!L196+Közfoglalkoztatás!L193+Közút!L193+Környezetvédelem!P197+Egészségügy!O225+Sport!L197+Közművelődés!N196+Támogatás!S206</f>
        <v>0</v>
      </c>
      <c r="M193" s="1">
        <f>Igazgatás!M235+'ASP pályázat'!M193+Községgazd!P207+Vagyongazd!M196+Közfoglalkoztatás!M193+Közút!M193+Környezetvédelem!Q197+Egészségügy!P225+Sport!M197+Közművelődés!O196+Támogatás!T206</f>
        <v>0</v>
      </c>
      <c r="N193" s="1">
        <f>Igazgatás!N235+'ASP pályázat'!N193+Községgazd!Q207+Vagyongazd!N196+Közfoglalkoztatás!N193+Közút!N193+Környezetvédelem!R197+Egészségügy!Q225+Sport!N197+Közművelődés!P196+Támogatás!U206</f>
        <v>0</v>
      </c>
      <c r="O193" s="1">
        <f>Igazgatás!O235+'ASP pályázat'!O193+Községgazd!R207+Vagyongazd!O196+Közfoglalkoztatás!O193+Közút!O193+Környezetvédelem!S197+Egészségügy!R225+Sport!O197+Közművelődés!Q196+Támogatás!V206</f>
        <v>0</v>
      </c>
      <c r="P193" s="1">
        <f>Igazgatás!P235+'ASP pályázat'!P193+Községgazd!S207+Vagyongazd!P196+Közfoglalkoztatás!P193+Közút!P193+Környezetvédelem!T197+Egészségügy!S225+Sport!P197+Közművelődés!R196+Támogatás!W206</f>
        <v>0</v>
      </c>
      <c r="Q193" s="81">
        <f>Igazgatás!Q235+'ASP pályázat'!Q193+Községgazd!T207+Vagyongazd!Q196+Közfoglalkoztatás!Q193+Közút!Q193+Környezetvédelem!U197+Egészségügy!T225+Sport!Q197+Közművelődés!S196+Támogatás!X206</f>
        <v>0</v>
      </c>
      <c r="R193" s="541">
        <f>Igazgatás!R235+'ASP pályázat'!R193+Községgazd!U207+Vagyongazd!R196+Közfoglalkoztatás!R193+Közút!R193+Környezetvédelem!V197+Egészségügy!U225+Sport!R197+Közművelődés!T196+Támogatás!Y206</f>
        <v>0</v>
      </c>
      <c r="S193" s="447">
        <f>Igazgatás!S235+'ASP pályázat'!S193+Községgazd!V207+Vagyongazd!S196+Közfoglalkoztatás!S193+Közút!S193+Környezetvédelem!W197+Egészségügy!V225+Sport!S197+Közművelődés!U196+Támogatás!Z206</f>
        <v>0</v>
      </c>
      <c r="T193" s="1">
        <f>Igazgatás!T235+'ASP pályázat'!T193+Községgazd!W207+Vagyongazd!T196+Közfoglalkoztatás!T193+Közút!T193+Környezetvédelem!X197+Egészségügy!W225+Sport!T197+Közművelődés!V196+Támogatás!AA206</f>
        <v>0</v>
      </c>
      <c r="U193" s="81">
        <f>Igazgatás!U235+'ASP pályázat'!U193+Községgazd!X207+Vagyongazd!U196+Közfoglalkoztatás!U193+Közút!U193+Környezetvédelem!Y197+Egészségügy!X225+Sport!U197+Közművelődés!W196+Támogatás!AB206</f>
        <v>0</v>
      </c>
      <c r="V193" s="490">
        <f>Igazgatás!V235+'ASP pályázat'!V193+Községgazd!Y207+Vagyongazd!V196+Közfoglalkoztatás!V193+Közút!V193+Környezetvédelem!Z197+Egészségügy!Y225+Sport!V197+Közművelődés!X196+Támogatás!AC206</f>
        <v>0</v>
      </c>
      <c r="W193" s="42">
        <f>Igazgatás!W235+'ASP pályázat'!W193+Községgazd!Z207+Vagyongazd!W196+Közfoglalkoztatás!W193+Közút!W193+Környezetvédelem!AA197+Egészségügy!Z225+Sport!W197+Közművelődés!Y196+Támogatás!AD206</f>
        <v>0</v>
      </c>
      <c r="X193" s="44">
        <f>Igazgatás!X235+'ASP pályázat'!X193+Községgazd!AA207+Vagyongazd!X196+Közfoglalkoztatás!X193+Közút!X193+Környezetvédelem!AB197+Egészségügy!AA225+Sport!X197+Közművelődés!Z196+Támogatás!AE206</f>
        <v>0</v>
      </c>
      <c r="Y193" s="188"/>
    </row>
    <row r="194" spans="1:25" hidden="1">
      <c r="B194" s="55"/>
      <c r="C194" s="2"/>
      <c r="D194" s="764" t="s">
        <v>819</v>
      </c>
      <c r="E194" s="764"/>
      <c r="F194" s="406">
        <f>Igazgatás!F236+'ASP pályázat'!F194+Községgazd!F208+Vagyongazd!F197+Közfoglalkoztatás!F194+Közút!F194+Környezetvédelem!F198+Egészségügy!F226+Sport!F198+Közművelődés!F197+Támogatás!F207</f>
        <v>0</v>
      </c>
      <c r="G194" s="429">
        <f>Igazgatás!G236+'ASP pályázat'!G194+Községgazd!G208+Vagyongazd!G197+Közfoglalkoztatás!G194+Közút!G194+Környezetvédelem!G198+Egészségügy!G226+Sport!G198+Közművelődés!G197+Támogatás!G207</f>
        <v>0</v>
      </c>
      <c r="H194" s="429">
        <f>Igazgatás!H236+'ASP pályázat'!H194+Községgazd!H208+Vagyongazd!H197+Közfoglalkoztatás!H194+Közút!H194+Környezetvédelem!H198+Egészségügy!H226+Sport!H198+Közművelődés!H197+Támogatás!H207</f>
        <v>0</v>
      </c>
      <c r="I194" s="625">
        <f>Igazgatás!I236+'ASP pályázat'!I194+Községgazd!I208+Vagyongazd!I197+Közfoglalkoztatás!I194+Közút!I194+Környezetvédelem!J198+Egészségügy!I226+Sport!I198+Közművelődés!I197+Támogatás!I207</f>
        <v>0</v>
      </c>
      <c r="J194" s="149">
        <f>Igazgatás!J236+'ASP pályázat'!J194+Községgazd!J208+Vagyongazd!J197+Közfoglalkoztatás!J194+Közút!J194+Környezetvédelem!K198+Egészségügy!J226+Sport!J198+Közművelődés!J197+Támogatás!J207</f>
        <v>0</v>
      </c>
      <c r="K194" s="167">
        <f>Igazgatás!K236+'ASP pályázat'!K194+Községgazd!K208+Vagyongazd!K197+Közfoglalkoztatás!K194+Közút!K194+Környezetvédelem!L198+Egészségügy!K226+Sport!K198+Közművelődés!K197+Támogatás!K207</f>
        <v>0</v>
      </c>
      <c r="L194" s="75">
        <f>Igazgatás!L236+'ASP pályázat'!L194+Községgazd!O208+Vagyongazd!L197+Közfoglalkoztatás!L194+Közút!L194+Környezetvédelem!P198+Egészségügy!O226+Sport!L198+Közművelődés!N197+Támogatás!S207</f>
        <v>0</v>
      </c>
      <c r="M194" s="1">
        <f>Igazgatás!M236+'ASP pályázat'!M194+Községgazd!P208+Vagyongazd!M197+Közfoglalkoztatás!M194+Közút!M194+Környezetvédelem!Q198+Egészségügy!P226+Sport!M198+Közművelődés!O197+Támogatás!T207</f>
        <v>0</v>
      </c>
      <c r="N194" s="1">
        <f>Igazgatás!N236+'ASP pályázat'!N194+Községgazd!Q208+Vagyongazd!N197+Közfoglalkoztatás!N194+Közút!N194+Környezetvédelem!R198+Egészségügy!Q226+Sport!N198+Közművelődés!P197+Támogatás!U207</f>
        <v>0</v>
      </c>
      <c r="O194" s="1">
        <f>Igazgatás!O236+'ASP pályázat'!O194+Községgazd!R208+Vagyongazd!O197+Közfoglalkoztatás!O194+Közút!O194+Környezetvédelem!S198+Egészségügy!R226+Sport!O198+Közművelődés!Q197+Támogatás!V207</f>
        <v>0</v>
      </c>
      <c r="P194" s="1">
        <f>Igazgatás!P236+'ASP pályázat'!P194+Községgazd!S208+Vagyongazd!P197+Közfoglalkoztatás!P194+Közút!P194+Környezetvédelem!T198+Egészségügy!S226+Sport!P198+Közművelődés!R197+Támogatás!W207</f>
        <v>0</v>
      </c>
      <c r="Q194" s="81">
        <f>Igazgatás!Q236+'ASP pályázat'!Q194+Községgazd!T208+Vagyongazd!Q197+Közfoglalkoztatás!Q194+Közút!Q194+Környezetvédelem!U198+Egészségügy!T226+Sport!Q198+Közművelődés!S197+Támogatás!X207</f>
        <v>0</v>
      </c>
      <c r="R194" s="541">
        <f>Igazgatás!R236+'ASP pályázat'!R194+Községgazd!U208+Vagyongazd!R197+Közfoglalkoztatás!R194+Közút!R194+Környezetvédelem!V198+Egészségügy!U226+Sport!R198+Közművelődés!T197+Támogatás!Y207</f>
        <v>0</v>
      </c>
      <c r="S194" s="447">
        <f>Igazgatás!S236+'ASP pályázat'!S194+Községgazd!V208+Vagyongazd!S197+Közfoglalkoztatás!S194+Közút!S194+Környezetvédelem!W198+Egészségügy!V226+Sport!S198+Közművelődés!U197+Támogatás!Z207</f>
        <v>0</v>
      </c>
      <c r="T194" s="1">
        <f>Igazgatás!T236+'ASP pályázat'!T194+Községgazd!W208+Vagyongazd!T197+Közfoglalkoztatás!T194+Közút!T194+Környezetvédelem!X198+Egészségügy!W226+Sport!T198+Közművelődés!V197+Támogatás!AA207</f>
        <v>0</v>
      </c>
      <c r="U194" s="81">
        <f>Igazgatás!U236+'ASP pályázat'!U194+Községgazd!X208+Vagyongazd!U197+Közfoglalkoztatás!U194+Közút!U194+Környezetvédelem!Y198+Egészségügy!X226+Sport!U198+Közművelődés!W197+Támogatás!AB207</f>
        <v>0</v>
      </c>
      <c r="V194" s="490">
        <f>Igazgatás!V236+'ASP pályázat'!V194+Községgazd!Y208+Vagyongazd!V197+Közfoglalkoztatás!V194+Közút!V194+Környezetvédelem!Z198+Egészségügy!Y226+Sport!V198+Közművelődés!X197+Támogatás!AC207</f>
        <v>0</v>
      </c>
      <c r="W194" s="42">
        <f>Igazgatás!W236+'ASP pályázat'!W194+Községgazd!Z208+Vagyongazd!W197+Közfoglalkoztatás!W194+Közút!W194+Környezetvédelem!AA198+Egészségügy!Z226+Sport!W198+Közművelődés!Y197+Támogatás!AD207</f>
        <v>0</v>
      </c>
      <c r="X194" s="44">
        <f>Igazgatás!X236+'ASP pályázat'!X194+Községgazd!AA208+Vagyongazd!X197+Közfoglalkoztatás!X194+Közút!X194+Környezetvédelem!AB198+Egészségügy!AA226+Sport!X198+Közművelődés!Z197+Támogatás!AE207</f>
        <v>0</v>
      </c>
      <c r="Y194" s="188"/>
    </row>
    <row r="195" spans="1:25" ht="25.5" hidden="1" customHeight="1">
      <c r="B195" s="55"/>
      <c r="C195" s="2"/>
      <c r="D195" s="735" t="s">
        <v>562</v>
      </c>
      <c r="E195" s="735"/>
      <c r="F195" s="409">
        <f>Igazgatás!F237+'ASP pályázat'!F195+Községgazd!F209+Vagyongazd!F198+Közfoglalkoztatás!F195+Közút!F195+Környezetvédelem!F199+Egészségügy!F227+Sport!F199+Közművelődés!F198+Támogatás!F208</f>
        <v>0</v>
      </c>
      <c r="G195" s="432">
        <f>Igazgatás!G237+'ASP pályázat'!G195+Községgazd!G209+Vagyongazd!G198+Közfoglalkoztatás!G195+Közút!G195+Környezetvédelem!G199+Egészségügy!G227+Sport!G199+Közművelődés!G198+Támogatás!G208</f>
        <v>0</v>
      </c>
      <c r="H195" s="432">
        <f>Igazgatás!H237+'ASP pályázat'!H195+Községgazd!H209+Vagyongazd!H198+Közfoglalkoztatás!H195+Közút!H195+Környezetvédelem!H199+Egészségügy!H227+Sport!H199+Közművelődés!H198+Támogatás!H208</f>
        <v>0</v>
      </c>
      <c r="I195" s="628">
        <f>Igazgatás!I237+'ASP pályázat'!I195+Községgazd!I209+Vagyongazd!I198+Közfoglalkoztatás!I195+Közút!I195+Környezetvédelem!J199+Egészségügy!I227+Sport!I199+Közművelődés!I198+Támogatás!I208</f>
        <v>0</v>
      </c>
      <c r="J195" s="159">
        <f>Igazgatás!J237+'ASP pályázat'!J195+Községgazd!J209+Vagyongazd!J198+Közfoglalkoztatás!J195+Közút!J195+Környezetvédelem!K199+Egészségügy!J227+Sport!J199+Közművelődés!J198+Támogatás!J208</f>
        <v>0</v>
      </c>
      <c r="K195" s="167">
        <f>Igazgatás!K237+'ASP pályázat'!K195+Községgazd!K209+Vagyongazd!K198+Közfoglalkoztatás!K195+Közút!K195+Környezetvédelem!L199+Egészségügy!K227+Sport!K199+Közművelődés!K198+Támogatás!K208</f>
        <v>0</v>
      </c>
      <c r="L195" s="75">
        <f>Igazgatás!L237+'ASP pályázat'!L195+Községgazd!O209+Vagyongazd!L198+Közfoglalkoztatás!L195+Közút!L195+Környezetvédelem!P199+Egészségügy!O227+Sport!L199+Közművelődés!N198+Támogatás!S208</f>
        <v>0</v>
      </c>
      <c r="M195" s="1">
        <f>Igazgatás!M237+'ASP pályázat'!M195+Községgazd!P209+Vagyongazd!M198+Közfoglalkoztatás!M195+Közút!M195+Környezetvédelem!Q199+Egészségügy!P227+Sport!M199+Közművelődés!O198+Támogatás!T208</f>
        <v>0</v>
      </c>
      <c r="N195" s="1">
        <f>Igazgatás!N237+'ASP pályázat'!N195+Községgazd!Q209+Vagyongazd!N198+Közfoglalkoztatás!N195+Közút!N195+Környezetvédelem!R199+Egészségügy!Q227+Sport!N199+Közművelődés!P198+Támogatás!U208</f>
        <v>0</v>
      </c>
      <c r="O195" s="1">
        <f>Igazgatás!O237+'ASP pályázat'!O195+Községgazd!R209+Vagyongazd!O198+Közfoglalkoztatás!O195+Közút!O195+Környezetvédelem!S199+Egészségügy!R227+Sport!O199+Közművelődés!Q198+Támogatás!V208</f>
        <v>0</v>
      </c>
      <c r="P195" s="1">
        <f>Igazgatás!P237+'ASP pályázat'!P195+Községgazd!S209+Vagyongazd!P198+Közfoglalkoztatás!P195+Közút!P195+Környezetvédelem!T199+Egészségügy!S227+Sport!P199+Közművelődés!R198+Támogatás!W208</f>
        <v>0</v>
      </c>
      <c r="Q195" s="81">
        <f>Igazgatás!Q237+'ASP pályázat'!Q195+Községgazd!T209+Vagyongazd!Q198+Közfoglalkoztatás!Q195+Közút!Q195+Környezetvédelem!U199+Egészségügy!T227+Sport!Q199+Közművelődés!S198+Támogatás!X208</f>
        <v>0</v>
      </c>
      <c r="R195" s="541">
        <f>Igazgatás!R237+'ASP pályázat'!R195+Községgazd!U209+Vagyongazd!R198+Közfoglalkoztatás!R195+Közút!R195+Környezetvédelem!V199+Egészségügy!U227+Sport!R199+Közművelődés!T198+Támogatás!Y208</f>
        <v>0</v>
      </c>
      <c r="S195" s="447">
        <f>Igazgatás!S237+'ASP pályázat'!S195+Községgazd!V209+Vagyongazd!S198+Közfoglalkoztatás!S195+Közút!S195+Környezetvédelem!W199+Egészségügy!V227+Sport!S199+Közművelődés!U198+Támogatás!Z208</f>
        <v>0</v>
      </c>
      <c r="T195" s="1">
        <f>Igazgatás!T237+'ASP pályázat'!T195+Községgazd!W209+Vagyongazd!T198+Közfoglalkoztatás!T195+Közút!T195+Környezetvédelem!X199+Egészségügy!W227+Sport!T199+Közművelődés!V198+Támogatás!AA208</f>
        <v>0</v>
      </c>
      <c r="U195" s="81">
        <f>Igazgatás!U237+'ASP pályázat'!U195+Községgazd!X209+Vagyongazd!U198+Közfoglalkoztatás!U195+Közút!U195+Környezetvédelem!Y199+Egészségügy!X227+Sport!U199+Közművelődés!W198+Támogatás!AB208</f>
        <v>0</v>
      </c>
      <c r="V195" s="490">
        <f>Igazgatás!V237+'ASP pályázat'!V195+Községgazd!Y209+Vagyongazd!V198+Közfoglalkoztatás!V195+Közút!V195+Környezetvédelem!Z199+Egészségügy!Y227+Sport!V199+Közművelődés!X198+Támogatás!AC208</f>
        <v>0</v>
      </c>
      <c r="W195" s="42">
        <f>Igazgatás!W237+'ASP pályázat'!W195+Községgazd!Z209+Vagyongazd!W198+Közfoglalkoztatás!W195+Közút!W195+Környezetvédelem!AA199+Egészségügy!Z227+Sport!W199+Közművelődés!Y198+Támogatás!AD208</f>
        <v>0</v>
      </c>
      <c r="X195" s="44">
        <f>Igazgatás!X237+'ASP pályázat'!X195+Községgazd!AA209+Vagyongazd!X198+Közfoglalkoztatás!X195+Közút!X195+Környezetvédelem!AB199+Egészségügy!AA227+Sport!X199+Közművelődés!Z198+Támogatás!AE208</f>
        <v>0</v>
      </c>
      <c r="Y195" s="188"/>
    </row>
    <row r="196" spans="1:25" ht="25.5" hidden="1" customHeight="1">
      <c r="B196" s="55"/>
      <c r="C196" s="2"/>
      <c r="D196" s="735" t="s">
        <v>565</v>
      </c>
      <c r="E196" s="735"/>
      <c r="F196" s="409">
        <f>Igazgatás!F238+'ASP pályázat'!F196+Községgazd!F210+Vagyongazd!F199+Közfoglalkoztatás!F196+Közút!F196+Környezetvédelem!F200+Egészségügy!F228+Sport!F200+Közművelődés!F199+Támogatás!F209</f>
        <v>0</v>
      </c>
      <c r="G196" s="432">
        <f>Igazgatás!G238+'ASP pályázat'!G196+Községgazd!G210+Vagyongazd!G199+Közfoglalkoztatás!G196+Közút!G196+Környezetvédelem!G200+Egészségügy!G228+Sport!G200+Közművelődés!G199+Támogatás!G209</f>
        <v>0</v>
      </c>
      <c r="H196" s="432">
        <f>Igazgatás!H238+'ASP pályázat'!H196+Községgazd!H210+Vagyongazd!H199+Közfoglalkoztatás!H196+Közút!H196+Környezetvédelem!H200+Egészségügy!H228+Sport!H200+Közművelődés!H199+Támogatás!H209</f>
        <v>0</v>
      </c>
      <c r="I196" s="628">
        <f>Igazgatás!I238+'ASP pályázat'!I196+Községgazd!I210+Vagyongazd!I199+Közfoglalkoztatás!I196+Közút!I196+Környezetvédelem!J200+Egészségügy!I228+Sport!I200+Közművelődés!I199+Támogatás!I209</f>
        <v>0</v>
      </c>
      <c r="J196" s="159">
        <f>Igazgatás!J238+'ASP pályázat'!J196+Községgazd!J210+Vagyongazd!J199+Közfoglalkoztatás!J196+Közút!J196+Környezetvédelem!K200+Egészségügy!J228+Sport!J200+Közművelődés!J199+Támogatás!J209</f>
        <v>0</v>
      </c>
      <c r="K196" s="167">
        <f>Igazgatás!K238+'ASP pályázat'!K196+Községgazd!K210+Vagyongazd!K199+Közfoglalkoztatás!K196+Közút!K196+Környezetvédelem!L200+Egészségügy!K228+Sport!K200+Közművelődés!K199+Támogatás!K209</f>
        <v>0</v>
      </c>
      <c r="L196" s="75">
        <f>Igazgatás!L238+'ASP pályázat'!L196+Községgazd!O210+Vagyongazd!L199+Közfoglalkoztatás!L196+Közút!L196+Környezetvédelem!P200+Egészségügy!O228+Sport!L200+Közművelődés!N199+Támogatás!S209</f>
        <v>0</v>
      </c>
      <c r="M196" s="1">
        <f>Igazgatás!M238+'ASP pályázat'!M196+Községgazd!P210+Vagyongazd!M199+Közfoglalkoztatás!M196+Közút!M196+Környezetvédelem!Q200+Egészségügy!P228+Sport!M200+Közművelődés!O199+Támogatás!T209</f>
        <v>0</v>
      </c>
      <c r="N196" s="1">
        <f>Igazgatás!N238+'ASP pályázat'!N196+Községgazd!Q210+Vagyongazd!N199+Közfoglalkoztatás!N196+Közút!N196+Környezetvédelem!R200+Egészségügy!Q228+Sport!N200+Közművelődés!P199+Támogatás!U209</f>
        <v>0</v>
      </c>
      <c r="O196" s="1">
        <f>Igazgatás!O238+'ASP pályázat'!O196+Községgazd!R210+Vagyongazd!O199+Közfoglalkoztatás!O196+Közút!O196+Környezetvédelem!S200+Egészségügy!R228+Sport!O200+Közművelődés!Q199+Támogatás!V209</f>
        <v>0</v>
      </c>
      <c r="P196" s="1">
        <f>Igazgatás!P238+'ASP pályázat'!P196+Községgazd!S210+Vagyongazd!P199+Közfoglalkoztatás!P196+Közút!P196+Környezetvédelem!T200+Egészségügy!S228+Sport!P200+Közművelődés!R199+Támogatás!W209</f>
        <v>0</v>
      </c>
      <c r="Q196" s="81">
        <f>Igazgatás!Q238+'ASP pályázat'!Q196+Községgazd!T210+Vagyongazd!Q199+Közfoglalkoztatás!Q196+Közút!Q196+Környezetvédelem!U200+Egészségügy!T228+Sport!Q200+Közművelődés!S199+Támogatás!X209</f>
        <v>0</v>
      </c>
      <c r="R196" s="541">
        <f>Igazgatás!R238+'ASP pályázat'!R196+Községgazd!U210+Vagyongazd!R199+Közfoglalkoztatás!R196+Közút!R196+Környezetvédelem!V200+Egészségügy!U228+Sport!R200+Közművelődés!T199+Támogatás!Y209</f>
        <v>0</v>
      </c>
      <c r="S196" s="447">
        <f>Igazgatás!S238+'ASP pályázat'!S196+Községgazd!V210+Vagyongazd!S199+Közfoglalkoztatás!S196+Közút!S196+Környezetvédelem!W200+Egészségügy!V228+Sport!S200+Közművelődés!U199+Támogatás!Z209</f>
        <v>0</v>
      </c>
      <c r="T196" s="1">
        <f>Igazgatás!T238+'ASP pályázat'!T196+Községgazd!W210+Vagyongazd!T199+Közfoglalkoztatás!T196+Közút!T196+Környezetvédelem!X200+Egészségügy!W228+Sport!T200+Közművelődés!V199+Támogatás!AA209</f>
        <v>0</v>
      </c>
      <c r="U196" s="81">
        <f>Igazgatás!U238+'ASP pályázat'!U196+Községgazd!X210+Vagyongazd!U199+Közfoglalkoztatás!U196+Közút!U196+Környezetvédelem!Y200+Egészségügy!X228+Sport!U200+Közművelődés!W199+Támogatás!AB209</f>
        <v>0</v>
      </c>
      <c r="V196" s="490">
        <f>Igazgatás!V238+'ASP pályázat'!V196+Községgazd!Y210+Vagyongazd!V199+Közfoglalkoztatás!V196+Közút!V196+Környezetvédelem!Z200+Egészségügy!Y228+Sport!V200+Közművelődés!X199+Támogatás!AC209</f>
        <v>0</v>
      </c>
      <c r="W196" s="42">
        <f>Igazgatás!W238+'ASP pályázat'!W196+Községgazd!Z210+Vagyongazd!W199+Közfoglalkoztatás!W196+Közút!W196+Környezetvédelem!AA200+Egészségügy!Z228+Sport!W200+Közművelődés!Y199+Támogatás!AD209</f>
        <v>0</v>
      </c>
      <c r="X196" s="44">
        <f>Igazgatás!X238+'ASP pályázat'!X196+Községgazd!AA210+Vagyongazd!X199+Közfoglalkoztatás!X196+Közút!X196+Környezetvédelem!AB200+Egészségügy!AA228+Sport!X200+Közművelődés!Z199+Támogatás!AE209</f>
        <v>0</v>
      </c>
      <c r="Y196" s="188"/>
    </row>
    <row r="197" spans="1:25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Igazgatás!F239+'ASP pályázat'!F197+Községgazd!F211+Vagyongazd!F200+Közfoglalkoztatás!F197+Közút!F197+Környezetvédelem!F201+Egészségügy!F229+Sport!F201+Közművelődés!F200+Támogatás!F210</f>
        <v>0</v>
      </c>
      <c r="G197" s="439">
        <f>Igazgatás!G239+'ASP pályázat'!G197+Községgazd!G211+Vagyongazd!G200+Közfoglalkoztatás!G197+Közút!G197+Környezetvédelem!G201+Egészségügy!G229+Sport!G201+Közművelődés!G200+Támogatás!G210</f>
        <v>0</v>
      </c>
      <c r="H197" s="439">
        <f>Igazgatás!H239+'ASP pályázat'!H197+Községgazd!H211+Vagyongazd!H200+Közfoglalkoztatás!H197+Közút!H197+Környezetvédelem!H201+Egészségügy!H229+Sport!H201+Közművelődés!H200+Támogatás!H210</f>
        <v>0</v>
      </c>
      <c r="I197" s="635">
        <f>Igazgatás!I239+'ASP pályázat'!I197+Községgazd!I211+Vagyongazd!I200+Közfoglalkoztatás!I197+Közút!I197+Környezetvédelem!J201+Egészségügy!I229+Sport!I201+Közművelődés!I200+Támogatás!I210</f>
        <v>0</v>
      </c>
      <c r="J197" s="163">
        <f>Igazgatás!J239+'ASP pályázat'!J197+Községgazd!J211+Vagyongazd!J200+Közfoglalkoztatás!J197+Közút!J197+Környezetvédelem!K201+Egészségügy!J229+Sport!J201+Közművelődés!J200+Támogatás!J210</f>
        <v>0</v>
      </c>
      <c r="K197" s="166">
        <f>Igazgatás!K239+'ASP pályázat'!K197+Községgazd!K211+Vagyongazd!K200+Közfoglalkoztatás!K197+Közút!K197+Környezetvédelem!L201+Egészségügy!K229+Sport!K201+Közművelődés!K200+Támogatás!K210</f>
        <v>0</v>
      </c>
      <c r="L197" s="94">
        <f>Igazgatás!L239+'ASP pályázat'!L197+Községgazd!O211+Vagyongazd!L200+Közfoglalkoztatás!L197+Közút!L197+Környezetvédelem!P201+Egészségügy!O229+Sport!L201+Közművelődés!N200+Támogatás!S210</f>
        <v>0</v>
      </c>
      <c r="M197" s="95">
        <f>Igazgatás!M239+'ASP pályázat'!M197+Községgazd!P211+Vagyongazd!M200+Közfoglalkoztatás!M197+Közút!M197+Környezetvédelem!Q201+Egészségügy!P229+Sport!M201+Közművelődés!O200+Támogatás!T210</f>
        <v>0</v>
      </c>
      <c r="N197" s="95">
        <f>Igazgatás!N239+'ASP pályázat'!N197+Községgazd!Q211+Vagyongazd!N200+Közfoglalkoztatás!N197+Közút!N197+Környezetvédelem!R201+Egészségügy!Q229+Sport!N201+Közművelődés!P200+Támogatás!U210</f>
        <v>0</v>
      </c>
      <c r="O197" s="95">
        <f>Igazgatás!O239+'ASP pályázat'!O197+Községgazd!R211+Vagyongazd!O200+Közfoglalkoztatás!O197+Közút!O197+Környezetvédelem!S201+Egészségügy!R229+Sport!O201+Közművelődés!Q200+Támogatás!V210</f>
        <v>0</v>
      </c>
      <c r="P197" s="95">
        <f>Igazgatás!P239+'ASP pályázat'!P197+Községgazd!S211+Vagyongazd!P200+Közfoglalkoztatás!P197+Közút!P197+Környezetvédelem!T201+Egészségügy!S229+Sport!P201+Közművelődés!R200+Támogatás!W210</f>
        <v>0</v>
      </c>
      <c r="Q197" s="98">
        <f>Igazgatás!Q239+'ASP pályázat'!Q197+Községgazd!T211+Vagyongazd!Q200+Közfoglalkoztatás!Q197+Közút!Q197+Környezetvédelem!U201+Egészségügy!T229+Sport!Q201+Közművelődés!S200+Támogatás!X210</f>
        <v>0</v>
      </c>
      <c r="R197" s="539">
        <f>Igazgatás!R239+'ASP pályázat'!R197+Községgazd!U211+Vagyongazd!R200+Közfoglalkoztatás!R197+Közút!R197+Környezetvédelem!V201+Egészségügy!U229+Sport!R201+Közművelődés!T200+Támogatás!Y210</f>
        <v>0</v>
      </c>
      <c r="S197" s="445">
        <f>Igazgatás!S239+'ASP pályázat'!S197+Községgazd!V211+Vagyongazd!S200+Közfoglalkoztatás!S197+Közút!S197+Környezetvédelem!W201+Egészségügy!V229+Sport!S201+Közművelődés!U200+Támogatás!Z210</f>
        <v>0</v>
      </c>
      <c r="T197" s="95">
        <f>Igazgatás!T239+'ASP pályázat'!T197+Községgazd!W211+Vagyongazd!T200+Közfoglalkoztatás!T197+Közút!T197+Környezetvédelem!X201+Egészségügy!W229+Sport!T201+Közművelődés!V200+Támogatás!AA210</f>
        <v>0</v>
      </c>
      <c r="U197" s="98">
        <f>Igazgatás!U239+'ASP pályázat'!U197+Községgazd!X211+Vagyongazd!U200+Közfoglalkoztatás!U197+Közút!U197+Környezetvédelem!Y201+Egészségügy!X229+Sport!U201+Közművelődés!W200+Támogatás!AB210</f>
        <v>0</v>
      </c>
      <c r="V197" s="489">
        <f>Igazgatás!V239+'ASP pályázat'!V197+Községgazd!Y211+Vagyongazd!V200+Közfoglalkoztatás!V197+Közút!V197+Környezetvédelem!Z201+Egészségügy!Y229+Sport!V201+Közművelődés!X200+Támogatás!AC210</f>
        <v>0</v>
      </c>
      <c r="W197" s="97">
        <f>Igazgatás!W239+'ASP pályázat'!W197+Községgazd!Z211+Vagyongazd!W200+Közfoglalkoztatás!W197+Közút!W197+Környezetvédelem!AA201+Egészségügy!Z229+Sport!W201+Közművelődés!Y200+Támogatás!AD210</f>
        <v>0</v>
      </c>
      <c r="X197" s="99">
        <f>Igazgatás!X239+'ASP pályázat'!X197+Községgazd!AA211+Vagyongazd!X200+Közfoglalkoztatás!X197+Közút!X197+Környezetvédelem!AB201+Egészségügy!AA229+Sport!X201+Közművelődés!Z200+Támogatás!AE210</f>
        <v>0</v>
      </c>
      <c r="Y197" s="188"/>
    </row>
    <row r="198" spans="1:25" ht="25.5" hidden="1" customHeight="1">
      <c r="B198" s="55"/>
      <c r="C198" s="2"/>
      <c r="D198" s="735" t="s">
        <v>568</v>
      </c>
      <c r="E198" s="735"/>
      <c r="F198" s="409">
        <f>Igazgatás!F240+'ASP pályázat'!F198+Községgazd!F212+Vagyongazd!F201+Közfoglalkoztatás!F198+Közút!F198+Környezetvédelem!F202+Egészségügy!F230+Sport!F202+Közművelődés!F201+Támogatás!F211</f>
        <v>0</v>
      </c>
      <c r="G198" s="432">
        <f>Igazgatás!G240+'ASP pályázat'!G198+Községgazd!G212+Vagyongazd!G201+Közfoglalkoztatás!G198+Közút!G198+Környezetvédelem!G202+Egészségügy!G230+Sport!G202+Közművelődés!G201+Támogatás!G211</f>
        <v>0</v>
      </c>
      <c r="H198" s="432">
        <f>Igazgatás!H240+'ASP pályázat'!H198+Községgazd!H212+Vagyongazd!H201+Közfoglalkoztatás!H198+Közút!H198+Környezetvédelem!H202+Egészségügy!H230+Sport!H202+Közművelődés!H201+Támogatás!H211</f>
        <v>0</v>
      </c>
      <c r="I198" s="628">
        <f>Igazgatás!I240+'ASP pályázat'!I198+Községgazd!I212+Vagyongazd!I201+Közfoglalkoztatás!I198+Közút!I198+Környezetvédelem!J202+Egészségügy!I230+Sport!I202+Közművelődés!I201+Támogatás!I211</f>
        <v>0</v>
      </c>
      <c r="J198" s="159">
        <f>Igazgatás!J240+'ASP pályázat'!J198+Községgazd!J212+Vagyongazd!J201+Közfoglalkoztatás!J198+Közút!J198+Környezetvédelem!K202+Egészségügy!J230+Sport!J202+Közművelődés!J201+Támogatás!J211</f>
        <v>0</v>
      </c>
      <c r="K198" s="167">
        <f>Igazgatás!K240+'ASP pályázat'!K198+Községgazd!K212+Vagyongazd!K201+Közfoglalkoztatás!K198+Közút!K198+Környezetvédelem!L202+Egészségügy!K230+Sport!K202+Közművelődés!K201+Támogatás!K211</f>
        <v>0</v>
      </c>
      <c r="L198" s="75">
        <f>Igazgatás!L240+'ASP pályázat'!L198+Községgazd!O212+Vagyongazd!L201+Közfoglalkoztatás!L198+Közút!L198+Környezetvédelem!P202+Egészségügy!O230+Sport!L202+Közművelődés!N201+Támogatás!S211</f>
        <v>0</v>
      </c>
      <c r="M198" s="1">
        <f>Igazgatás!M240+'ASP pályázat'!M198+Községgazd!P212+Vagyongazd!M201+Közfoglalkoztatás!M198+Közút!M198+Környezetvédelem!Q202+Egészségügy!P230+Sport!M202+Közművelődés!O201+Támogatás!T211</f>
        <v>0</v>
      </c>
      <c r="N198" s="1">
        <f>Igazgatás!N240+'ASP pályázat'!N198+Községgazd!Q212+Vagyongazd!N201+Közfoglalkoztatás!N198+Közút!N198+Környezetvédelem!R202+Egészségügy!Q230+Sport!N202+Közművelődés!P201+Támogatás!U211</f>
        <v>0</v>
      </c>
      <c r="O198" s="1">
        <f>Igazgatás!O240+'ASP pályázat'!O198+Községgazd!R212+Vagyongazd!O201+Közfoglalkoztatás!O198+Közút!O198+Környezetvédelem!S202+Egészségügy!R230+Sport!O202+Közművelődés!Q201+Támogatás!V211</f>
        <v>0</v>
      </c>
      <c r="P198" s="1">
        <f>Igazgatás!P240+'ASP pályázat'!P198+Községgazd!S212+Vagyongazd!P201+Közfoglalkoztatás!P198+Közút!P198+Környezetvédelem!T202+Egészségügy!S230+Sport!P202+Közművelődés!R201+Támogatás!W211</f>
        <v>0</v>
      </c>
      <c r="Q198" s="81">
        <f>Igazgatás!Q240+'ASP pályázat'!Q198+Községgazd!T212+Vagyongazd!Q201+Közfoglalkoztatás!Q198+Közút!Q198+Környezetvédelem!U202+Egészségügy!T230+Sport!Q202+Közművelődés!S201+Támogatás!X211</f>
        <v>0</v>
      </c>
      <c r="R198" s="541">
        <f>Igazgatás!R240+'ASP pályázat'!R198+Községgazd!U212+Vagyongazd!R201+Közfoglalkoztatás!R198+Közút!R198+Környezetvédelem!V202+Egészségügy!U230+Sport!R202+Közművelődés!T201+Támogatás!Y211</f>
        <v>0</v>
      </c>
      <c r="S198" s="447">
        <f>Igazgatás!S240+'ASP pályázat'!S198+Községgazd!V212+Vagyongazd!S201+Közfoglalkoztatás!S198+Közút!S198+Környezetvédelem!W202+Egészségügy!V230+Sport!S202+Közművelődés!U201+Támogatás!Z211</f>
        <v>0</v>
      </c>
      <c r="T198" s="1">
        <f>Igazgatás!T240+'ASP pályázat'!T198+Községgazd!W212+Vagyongazd!T201+Közfoglalkoztatás!T198+Közút!T198+Környezetvédelem!X202+Egészségügy!W230+Sport!T202+Közművelődés!V201+Támogatás!AA211</f>
        <v>0</v>
      </c>
      <c r="U198" s="81">
        <f>Igazgatás!U240+'ASP pályázat'!U198+Községgazd!X212+Vagyongazd!U201+Közfoglalkoztatás!U198+Közút!U198+Környezetvédelem!Y202+Egészségügy!X230+Sport!U202+Közművelődés!W201+Támogatás!AB211</f>
        <v>0</v>
      </c>
      <c r="V198" s="490">
        <f>Igazgatás!V240+'ASP pályázat'!V198+Községgazd!Y212+Vagyongazd!V201+Közfoglalkoztatás!V198+Közút!V198+Környezetvédelem!Z202+Egészségügy!Y230+Sport!V202+Közművelődés!X201+Támogatás!AC211</f>
        <v>0</v>
      </c>
      <c r="W198" s="42">
        <f>Igazgatás!W240+'ASP pályázat'!W198+Községgazd!Z212+Vagyongazd!W201+Közfoglalkoztatás!W198+Közút!W198+Környezetvédelem!AA202+Egészségügy!Z230+Sport!W202+Közművelődés!Y201+Támogatás!AD211</f>
        <v>0</v>
      </c>
      <c r="X198" s="44">
        <f>Igazgatás!X240+'ASP pályázat'!X198+Községgazd!AA212+Vagyongazd!X201+Közfoglalkoztatás!X198+Közút!X198+Környezetvédelem!AB202+Egészségügy!AA230+Sport!X202+Közművelődés!Z201+Támogatás!AE211</f>
        <v>0</v>
      </c>
      <c r="Y198" s="188"/>
    </row>
    <row r="199" spans="1:25" ht="25.5" hidden="1" customHeight="1">
      <c r="B199" s="55"/>
      <c r="C199" s="2"/>
      <c r="D199" s="735" t="s">
        <v>569</v>
      </c>
      <c r="E199" s="735"/>
      <c r="F199" s="409">
        <f>Igazgatás!F241+'ASP pályázat'!F199+Községgazd!F213+Vagyongazd!F202+Közfoglalkoztatás!F199+Közút!F199+Környezetvédelem!F203+Egészségügy!F231+Sport!F203+Közművelődés!F202+Támogatás!F212</f>
        <v>0</v>
      </c>
      <c r="G199" s="432">
        <f>Igazgatás!G241+'ASP pályázat'!G199+Községgazd!G213+Vagyongazd!G202+Közfoglalkoztatás!G199+Közút!G199+Környezetvédelem!G203+Egészségügy!G231+Sport!G203+Közművelődés!G202+Támogatás!G212</f>
        <v>0</v>
      </c>
      <c r="H199" s="432">
        <f>Igazgatás!H241+'ASP pályázat'!H199+Községgazd!H213+Vagyongazd!H202+Közfoglalkoztatás!H199+Közút!H199+Környezetvédelem!H203+Egészségügy!H231+Sport!H203+Közművelődés!H202+Támogatás!H212</f>
        <v>0</v>
      </c>
      <c r="I199" s="628">
        <f>Igazgatás!I241+'ASP pályázat'!I199+Községgazd!I213+Vagyongazd!I202+Közfoglalkoztatás!I199+Közút!I199+Környezetvédelem!J203+Egészségügy!I231+Sport!I203+Közművelődés!I202+Támogatás!I212</f>
        <v>0</v>
      </c>
      <c r="J199" s="159">
        <f>Igazgatás!J241+'ASP pályázat'!J199+Községgazd!J213+Vagyongazd!J202+Közfoglalkoztatás!J199+Közút!J199+Környezetvédelem!K203+Egészségügy!J231+Sport!J203+Közművelődés!J202+Támogatás!J212</f>
        <v>0</v>
      </c>
      <c r="K199" s="167">
        <f>Igazgatás!K241+'ASP pályázat'!K199+Községgazd!K213+Vagyongazd!K202+Közfoglalkoztatás!K199+Közút!K199+Környezetvédelem!L203+Egészségügy!K231+Sport!K203+Közművelődés!K202+Támogatás!K212</f>
        <v>0</v>
      </c>
      <c r="L199" s="75">
        <f>Igazgatás!L241+'ASP pályázat'!L199+Községgazd!O213+Vagyongazd!L202+Közfoglalkoztatás!L199+Közút!L199+Környezetvédelem!P203+Egészségügy!O231+Sport!L203+Közművelődés!N202+Támogatás!S212</f>
        <v>0</v>
      </c>
      <c r="M199" s="1">
        <f>Igazgatás!M241+'ASP pályázat'!M199+Községgazd!P213+Vagyongazd!M202+Közfoglalkoztatás!M199+Közút!M199+Környezetvédelem!Q203+Egészségügy!P231+Sport!M203+Közművelődés!O202+Támogatás!T212</f>
        <v>0</v>
      </c>
      <c r="N199" s="1">
        <f>Igazgatás!N241+'ASP pályázat'!N199+Községgazd!Q213+Vagyongazd!N202+Közfoglalkoztatás!N199+Közút!N199+Környezetvédelem!R203+Egészségügy!Q231+Sport!N203+Közművelődés!P202+Támogatás!U212</f>
        <v>0</v>
      </c>
      <c r="O199" s="1">
        <f>Igazgatás!O241+'ASP pályázat'!O199+Községgazd!R213+Vagyongazd!O202+Közfoglalkoztatás!O199+Közút!O199+Környezetvédelem!S203+Egészségügy!R231+Sport!O203+Közművelődés!Q202+Támogatás!V212</f>
        <v>0</v>
      </c>
      <c r="P199" s="1">
        <f>Igazgatás!P241+'ASP pályázat'!P199+Községgazd!S213+Vagyongazd!P202+Közfoglalkoztatás!P199+Közút!P199+Környezetvédelem!T203+Egészségügy!S231+Sport!P203+Közművelődés!R202+Támogatás!W212</f>
        <v>0</v>
      </c>
      <c r="Q199" s="81">
        <f>Igazgatás!Q241+'ASP pályázat'!Q199+Községgazd!T213+Vagyongazd!Q202+Közfoglalkoztatás!Q199+Közút!Q199+Környezetvédelem!U203+Egészségügy!T231+Sport!Q203+Közművelődés!S202+Támogatás!X212</f>
        <v>0</v>
      </c>
      <c r="R199" s="541">
        <f>Igazgatás!R241+'ASP pályázat'!R199+Községgazd!U213+Vagyongazd!R202+Közfoglalkoztatás!R199+Közút!R199+Környezetvédelem!V203+Egészségügy!U231+Sport!R203+Közművelődés!T202+Támogatás!Y212</f>
        <v>0</v>
      </c>
      <c r="S199" s="447">
        <f>Igazgatás!S241+'ASP pályázat'!S199+Községgazd!V213+Vagyongazd!S202+Közfoglalkoztatás!S199+Közút!S199+Környezetvédelem!W203+Egészségügy!V231+Sport!S203+Közművelődés!U202+Támogatás!Z212</f>
        <v>0</v>
      </c>
      <c r="T199" s="1">
        <f>Igazgatás!T241+'ASP pályázat'!T199+Községgazd!W213+Vagyongazd!T202+Közfoglalkoztatás!T199+Közút!T199+Környezetvédelem!X203+Egészségügy!W231+Sport!T203+Közművelődés!V202+Támogatás!AA212</f>
        <v>0</v>
      </c>
      <c r="U199" s="81">
        <f>Igazgatás!U241+'ASP pályázat'!U199+Községgazd!X213+Vagyongazd!U202+Közfoglalkoztatás!U199+Közút!U199+Környezetvédelem!Y203+Egészségügy!X231+Sport!U203+Közművelődés!W202+Támogatás!AB212</f>
        <v>0</v>
      </c>
      <c r="V199" s="490">
        <f>Igazgatás!V241+'ASP pályázat'!V199+Községgazd!Y213+Vagyongazd!V202+Közfoglalkoztatás!V199+Közút!V199+Környezetvédelem!Z203+Egészségügy!Y231+Sport!V203+Közművelődés!X202+Támogatás!AC212</f>
        <v>0</v>
      </c>
      <c r="W199" s="42">
        <f>Igazgatás!W241+'ASP pályázat'!W199+Községgazd!Z213+Vagyongazd!W202+Közfoglalkoztatás!W199+Közút!W199+Környezetvédelem!AA203+Egészségügy!Z231+Sport!W203+Közművelődés!Y202+Támogatás!AD212</f>
        <v>0</v>
      </c>
      <c r="X199" s="44">
        <f>Igazgatás!X241+'ASP pályázat'!X199+Községgazd!AA213+Vagyongazd!X202+Közfoglalkoztatás!X199+Közút!X199+Környezetvédelem!AB203+Egészségügy!AA231+Sport!X203+Közművelődés!Z202+Támogatás!AE212</f>
        <v>0</v>
      </c>
      <c r="Y199" s="188"/>
    </row>
    <row r="200" spans="1:25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Igazgatás!F242+'ASP pályázat'!F200+Községgazd!F214+Vagyongazd!F203+Közfoglalkoztatás!F200+Közút!F200+Környezetvédelem!F204+Egészségügy!F232+Sport!F204+Közművelődés!F203+Támogatás!F213</f>
        <v>0</v>
      </c>
      <c r="G200" s="439">
        <f>Igazgatás!G242+'ASP pályázat'!G200+Községgazd!G214+Vagyongazd!G203+Közfoglalkoztatás!G200+Közút!G200+Környezetvédelem!G204+Egészségügy!G232+Sport!G204+Közművelődés!G203+Támogatás!G213</f>
        <v>0</v>
      </c>
      <c r="H200" s="439">
        <f>Igazgatás!H242+'ASP pályázat'!H200+Községgazd!H214+Vagyongazd!H203+Közfoglalkoztatás!H200+Közút!H200+Környezetvédelem!H204+Egészségügy!H232+Sport!H204+Közművelődés!H203+Támogatás!H213</f>
        <v>0</v>
      </c>
      <c r="I200" s="635">
        <f>Igazgatás!I242+'ASP pályázat'!I200+Községgazd!I214+Vagyongazd!I203+Közfoglalkoztatás!I200+Közút!I200+Környezetvédelem!J204+Egészségügy!I232+Sport!I204+Közművelődés!I203+Támogatás!I213</f>
        <v>0</v>
      </c>
      <c r="J200" s="163">
        <f>Igazgatás!J242+'ASP pályázat'!J200+Községgazd!J214+Vagyongazd!J203+Közfoglalkoztatás!J200+Közút!J200+Környezetvédelem!K204+Egészségügy!J232+Sport!J204+Közművelődés!J203+Támogatás!J213</f>
        <v>0</v>
      </c>
      <c r="K200" s="166">
        <f>Igazgatás!K242+'ASP pályázat'!K200+Községgazd!K214+Vagyongazd!K203+Közfoglalkoztatás!K200+Közút!K200+Környezetvédelem!L204+Egészségügy!K232+Sport!K204+Közművelődés!K203+Támogatás!K213</f>
        <v>0</v>
      </c>
      <c r="L200" s="94">
        <f>Igazgatás!L242+'ASP pályázat'!L200+Községgazd!O214+Vagyongazd!L203+Közfoglalkoztatás!L200+Közút!L200+Környezetvédelem!P204+Egészségügy!O232+Sport!L204+Közművelődés!N203+Támogatás!S213</f>
        <v>0</v>
      </c>
      <c r="M200" s="95">
        <f>Igazgatás!M242+'ASP pályázat'!M200+Községgazd!P214+Vagyongazd!M203+Közfoglalkoztatás!M200+Közút!M200+Környezetvédelem!Q204+Egészségügy!P232+Sport!M204+Közművelődés!O203+Támogatás!T213</f>
        <v>0</v>
      </c>
      <c r="N200" s="95">
        <f>Igazgatás!N242+'ASP pályázat'!N200+Községgazd!Q214+Vagyongazd!N203+Közfoglalkoztatás!N200+Közút!N200+Környezetvédelem!R204+Egészségügy!Q232+Sport!N204+Közművelődés!P203+Támogatás!U213</f>
        <v>0</v>
      </c>
      <c r="O200" s="95">
        <f>Igazgatás!O242+'ASP pályázat'!O200+Községgazd!R214+Vagyongazd!O203+Közfoglalkoztatás!O200+Közút!O200+Környezetvédelem!S204+Egészségügy!R232+Sport!O204+Közművelődés!Q203+Támogatás!V213</f>
        <v>0</v>
      </c>
      <c r="P200" s="95">
        <f>Igazgatás!P242+'ASP pályázat'!P200+Községgazd!S214+Vagyongazd!P203+Közfoglalkoztatás!P200+Közút!P200+Környezetvédelem!T204+Egészségügy!S232+Sport!P204+Közművelődés!R203+Támogatás!W213</f>
        <v>0</v>
      </c>
      <c r="Q200" s="98">
        <f>Igazgatás!Q242+'ASP pályázat'!Q200+Községgazd!T214+Vagyongazd!Q203+Közfoglalkoztatás!Q200+Közút!Q200+Környezetvédelem!U204+Egészségügy!T232+Sport!Q204+Közművelődés!S203+Támogatás!X213</f>
        <v>0</v>
      </c>
      <c r="R200" s="539">
        <f>Igazgatás!R242+'ASP pályázat'!R200+Községgazd!U214+Vagyongazd!R203+Közfoglalkoztatás!R200+Közút!R200+Környezetvédelem!V204+Egészségügy!U232+Sport!R204+Közművelődés!T203+Támogatás!Y213</f>
        <v>0</v>
      </c>
      <c r="S200" s="445">
        <f>Igazgatás!S242+'ASP pályázat'!S200+Községgazd!V214+Vagyongazd!S203+Közfoglalkoztatás!S200+Közút!S200+Környezetvédelem!W204+Egészségügy!V232+Sport!S204+Közművelődés!U203+Támogatás!Z213</f>
        <v>0</v>
      </c>
      <c r="T200" s="95">
        <f>Igazgatás!T242+'ASP pályázat'!T200+Községgazd!W214+Vagyongazd!T203+Közfoglalkoztatás!T200+Közút!T200+Környezetvédelem!X204+Egészségügy!W232+Sport!T204+Közművelődés!V203+Támogatás!AA213</f>
        <v>0</v>
      </c>
      <c r="U200" s="98">
        <f>Igazgatás!U242+'ASP pályázat'!U200+Községgazd!X214+Vagyongazd!U203+Közfoglalkoztatás!U200+Közút!U200+Környezetvédelem!Y204+Egészségügy!X232+Sport!U204+Közművelődés!W203+Támogatás!AB213</f>
        <v>0</v>
      </c>
      <c r="V200" s="489">
        <f>Igazgatás!V242+'ASP pályázat'!V200+Községgazd!Y214+Vagyongazd!V203+Közfoglalkoztatás!V200+Közút!V200+Környezetvédelem!Z204+Egészségügy!Y232+Sport!V204+Közművelődés!X203+Támogatás!AC213</f>
        <v>0</v>
      </c>
      <c r="W200" s="97">
        <f>Igazgatás!W242+'ASP pályázat'!W200+Községgazd!Z214+Vagyongazd!W203+Közfoglalkoztatás!W200+Közút!W200+Környezetvédelem!AA204+Egészségügy!Z232+Sport!W204+Közművelődés!Y203+Támogatás!AD213</f>
        <v>0</v>
      </c>
      <c r="X200" s="99">
        <f>Igazgatás!X242+'ASP pályázat'!X200+Községgazd!AA214+Vagyongazd!X203+Közfoglalkoztatás!X200+Közút!X200+Környezetvédelem!AB204+Egészségügy!AA232+Sport!X204+Közművelődés!Z203+Támogatás!AE213</f>
        <v>0</v>
      </c>
      <c r="Y200" s="188"/>
    </row>
    <row r="201" spans="1:25" hidden="1">
      <c r="B201" s="55"/>
      <c r="C201" s="2"/>
      <c r="D201" s="764" t="s">
        <v>372</v>
      </c>
      <c r="E201" s="764"/>
      <c r="F201" s="406">
        <f>Igazgatás!F243+'ASP pályázat'!F201+Községgazd!F215+Vagyongazd!F204+Közfoglalkoztatás!F201+Közút!F201+Környezetvédelem!F205+Egészségügy!F233+Sport!F205+Közművelődés!F204+Támogatás!F214</f>
        <v>0</v>
      </c>
      <c r="G201" s="429">
        <f>Igazgatás!G243+'ASP pályázat'!G201+Községgazd!G215+Vagyongazd!G204+Közfoglalkoztatás!G201+Közút!G201+Környezetvédelem!G205+Egészségügy!G233+Sport!G205+Közművelődés!G204+Támogatás!G214</f>
        <v>0</v>
      </c>
      <c r="H201" s="429">
        <f>Igazgatás!H243+'ASP pályázat'!H201+Községgazd!H215+Vagyongazd!H204+Közfoglalkoztatás!H201+Közút!H201+Környezetvédelem!H205+Egészségügy!H233+Sport!H205+Közművelődés!H204+Támogatás!H214</f>
        <v>0</v>
      </c>
      <c r="I201" s="625">
        <f>Igazgatás!I243+'ASP pályázat'!I201+Községgazd!I215+Vagyongazd!I204+Közfoglalkoztatás!I201+Közút!I201+Környezetvédelem!J205+Egészségügy!I233+Sport!I205+Közművelődés!I204+Támogatás!I214</f>
        <v>0</v>
      </c>
      <c r="J201" s="149">
        <f>Igazgatás!J243+'ASP pályázat'!J201+Községgazd!J215+Vagyongazd!J204+Közfoglalkoztatás!J201+Közút!J201+Környezetvédelem!K205+Egészségügy!J233+Sport!J205+Közművelődés!J204+Támogatás!J214</f>
        <v>0</v>
      </c>
      <c r="K201" s="167">
        <f>Igazgatás!K243+'ASP pályázat'!K201+Községgazd!K215+Vagyongazd!K204+Közfoglalkoztatás!K201+Közút!K201+Környezetvédelem!L205+Egészségügy!K233+Sport!K205+Közművelődés!K204+Támogatás!K214</f>
        <v>0</v>
      </c>
      <c r="L201" s="75">
        <f>Igazgatás!L243+'ASP pályázat'!L201+Községgazd!O215+Vagyongazd!L204+Közfoglalkoztatás!L201+Közút!L201+Környezetvédelem!P205+Egészségügy!O233+Sport!L205+Közművelődés!N204+Támogatás!S214</f>
        <v>0</v>
      </c>
      <c r="M201" s="1">
        <f>Igazgatás!M243+'ASP pályázat'!M201+Községgazd!P215+Vagyongazd!M204+Közfoglalkoztatás!M201+Közút!M201+Környezetvédelem!Q205+Egészségügy!P233+Sport!M205+Közművelődés!O204+Támogatás!T214</f>
        <v>0</v>
      </c>
      <c r="N201" s="1">
        <f>Igazgatás!N243+'ASP pályázat'!N201+Községgazd!Q215+Vagyongazd!N204+Közfoglalkoztatás!N201+Közút!N201+Környezetvédelem!R205+Egészségügy!Q233+Sport!N205+Közművelődés!P204+Támogatás!U214</f>
        <v>0</v>
      </c>
      <c r="O201" s="1">
        <f>Igazgatás!O243+'ASP pályázat'!O201+Községgazd!R215+Vagyongazd!O204+Közfoglalkoztatás!O201+Közút!O201+Környezetvédelem!S205+Egészségügy!R233+Sport!O205+Közművelődés!Q204+Támogatás!V214</f>
        <v>0</v>
      </c>
      <c r="P201" s="1">
        <f>Igazgatás!P243+'ASP pályázat'!P201+Községgazd!S215+Vagyongazd!P204+Közfoglalkoztatás!P201+Közút!P201+Környezetvédelem!T205+Egészségügy!S233+Sport!P205+Közművelődés!R204+Támogatás!W214</f>
        <v>0</v>
      </c>
      <c r="Q201" s="81">
        <f>Igazgatás!Q243+'ASP pályázat'!Q201+Községgazd!T215+Vagyongazd!Q204+Közfoglalkoztatás!Q201+Közút!Q201+Környezetvédelem!U205+Egészségügy!T233+Sport!Q205+Közművelődés!S204+Támogatás!X214</f>
        <v>0</v>
      </c>
      <c r="R201" s="541">
        <f>Igazgatás!R243+'ASP pályázat'!R201+Községgazd!U215+Vagyongazd!R204+Közfoglalkoztatás!R201+Közút!R201+Környezetvédelem!V205+Egészségügy!U233+Sport!R205+Közművelődés!T204+Támogatás!Y214</f>
        <v>0</v>
      </c>
      <c r="S201" s="447">
        <f>Igazgatás!S243+'ASP pályázat'!S201+Községgazd!V215+Vagyongazd!S204+Közfoglalkoztatás!S201+Közút!S201+Környezetvédelem!W205+Egészségügy!V233+Sport!S205+Közművelődés!U204+Támogatás!Z214</f>
        <v>0</v>
      </c>
      <c r="T201" s="1">
        <f>Igazgatás!T243+'ASP pályázat'!T201+Községgazd!W215+Vagyongazd!T204+Közfoglalkoztatás!T201+Közút!T201+Környezetvédelem!X205+Egészségügy!W233+Sport!T205+Közművelődés!V204+Támogatás!AA214</f>
        <v>0</v>
      </c>
      <c r="U201" s="81">
        <f>Igazgatás!U243+'ASP pályázat'!U201+Községgazd!X215+Vagyongazd!U204+Közfoglalkoztatás!U201+Közút!U201+Környezetvédelem!Y205+Egészségügy!X233+Sport!U205+Közművelődés!W204+Támogatás!AB214</f>
        <v>0</v>
      </c>
      <c r="V201" s="490">
        <f>Igazgatás!V243+'ASP pályázat'!V201+Községgazd!Y215+Vagyongazd!V204+Közfoglalkoztatás!V201+Közút!V201+Környezetvédelem!Z205+Egészségügy!Y233+Sport!V205+Közművelődés!X204+Támogatás!AC214</f>
        <v>0</v>
      </c>
      <c r="W201" s="42">
        <f>Igazgatás!W243+'ASP pályázat'!W201+Községgazd!Z215+Vagyongazd!W204+Közfoglalkoztatás!W201+Közút!W201+Környezetvédelem!AA205+Egészségügy!Z233+Sport!W205+Közművelődés!Y204+Támogatás!AD214</f>
        <v>0</v>
      </c>
      <c r="X201" s="44">
        <f>Igazgatás!X243+'ASP pályázat'!X201+Községgazd!AA215+Vagyongazd!X204+Közfoglalkoztatás!X201+Közút!X201+Környezetvédelem!AB205+Egészségügy!AA233+Sport!X205+Közművelődés!Z204+Támogatás!AE214</f>
        <v>0</v>
      </c>
      <c r="Y201" s="188"/>
    </row>
    <row r="202" spans="1:25" hidden="1">
      <c r="B202" s="55"/>
      <c r="C202" s="2"/>
      <c r="D202" s="764" t="s">
        <v>821</v>
      </c>
      <c r="E202" s="764"/>
      <c r="F202" s="406">
        <f>Igazgatás!F244+'ASP pályázat'!F202+Községgazd!F216+Vagyongazd!F205+Közfoglalkoztatás!F202+Közút!F202+Környezetvédelem!F206+Egészségügy!F234+Sport!F206+Közművelődés!F205+Támogatás!F215</f>
        <v>0</v>
      </c>
      <c r="G202" s="429">
        <f>Igazgatás!G244+'ASP pályázat'!G202+Községgazd!G216+Vagyongazd!G205+Közfoglalkoztatás!G202+Közút!G202+Környezetvédelem!G206+Egészségügy!G234+Sport!G206+Közművelődés!G205+Támogatás!G215</f>
        <v>0</v>
      </c>
      <c r="H202" s="429">
        <f>Igazgatás!H244+'ASP pályázat'!H202+Községgazd!H216+Vagyongazd!H205+Közfoglalkoztatás!H202+Közút!H202+Környezetvédelem!H206+Egészségügy!H234+Sport!H206+Közművelődés!H205+Támogatás!H215</f>
        <v>0</v>
      </c>
      <c r="I202" s="625">
        <f>Igazgatás!I244+'ASP pályázat'!I202+Községgazd!I216+Vagyongazd!I205+Közfoglalkoztatás!I202+Közút!I202+Környezetvédelem!J206+Egészségügy!I234+Sport!I206+Közművelődés!I205+Támogatás!I215</f>
        <v>0</v>
      </c>
      <c r="J202" s="149">
        <f>Igazgatás!J244+'ASP pályázat'!J202+Községgazd!J216+Vagyongazd!J205+Közfoglalkoztatás!J202+Közút!J202+Környezetvédelem!K206+Egészségügy!J234+Sport!J206+Közművelődés!J205+Támogatás!J215</f>
        <v>0</v>
      </c>
      <c r="K202" s="167">
        <f>Igazgatás!K244+'ASP pályázat'!K202+Községgazd!K216+Vagyongazd!K205+Közfoglalkoztatás!K202+Közút!K202+Környezetvédelem!L206+Egészségügy!K234+Sport!K206+Közművelődés!K205+Támogatás!K215</f>
        <v>0</v>
      </c>
      <c r="L202" s="75">
        <f>Igazgatás!L244+'ASP pályázat'!L202+Községgazd!O216+Vagyongazd!L205+Közfoglalkoztatás!L202+Közút!L202+Környezetvédelem!P206+Egészségügy!O234+Sport!L206+Közművelődés!N205+Támogatás!S215</f>
        <v>0</v>
      </c>
      <c r="M202" s="1">
        <f>Igazgatás!M244+'ASP pályázat'!M202+Községgazd!P216+Vagyongazd!M205+Közfoglalkoztatás!M202+Közút!M202+Környezetvédelem!Q206+Egészségügy!P234+Sport!M206+Közművelődés!O205+Támogatás!T215</f>
        <v>0</v>
      </c>
      <c r="N202" s="1">
        <f>Igazgatás!N244+'ASP pályázat'!N202+Községgazd!Q216+Vagyongazd!N205+Közfoglalkoztatás!N202+Közút!N202+Környezetvédelem!R206+Egészségügy!Q234+Sport!N206+Közművelődés!P205+Támogatás!U215</f>
        <v>0</v>
      </c>
      <c r="O202" s="1">
        <f>Igazgatás!O244+'ASP pályázat'!O202+Községgazd!R216+Vagyongazd!O205+Közfoglalkoztatás!O202+Közút!O202+Környezetvédelem!S206+Egészségügy!R234+Sport!O206+Közművelődés!Q205+Támogatás!V215</f>
        <v>0</v>
      </c>
      <c r="P202" s="1">
        <f>Igazgatás!P244+'ASP pályázat'!P202+Községgazd!S216+Vagyongazd!P205+Közfoglalkoztatás!P202+Közút!P202+Környezetvédelem!T206+Egészségügy!S234+Sport!P206+Közművelődés!R205+Támogatás!W215</f>
        <v>0</v>
      </c>
      <c r="Q202" s="81">
        <f>Igazgatás!Q244+'ASP pályázat'!Q202+Községgazd!T216+Vagyongazd!Q205+Közfoglalkoztatás!Q202+Közút!Q202+Környezetvédelem!U206+Egészségügy!T234+Sport!Q206+Közművelődés!S205+Támogatás!X215</f>
        <v>0</v>
      </c>
      <c r="R202" s="541">
        <f>Igazgatás!R244+'ASP pályázat'!R202+Községgazd!U216+Vagyongazd!R205+Közfoglalkoztatás!R202+Közút!R202+Környezetvédelem!V206+Egészségügy!U234+Sport!R206+Közművelődés!T205+Támogatás!Y215</f>
        <v>0</v>
      </c>
      <c r="S202" s="447">
        <f>Igazgatás!S244+'ASP pályázat'!S202+Községgazd!V216+Vagyongazd!S205+Közfoglalkoztatás!S202+Közút!S202+Környezetvédelem!W206+Egészségügy!V234+Sport!S206+Közművelődés!U205+Támogatás!Z215</f>
        <v>0</v>
      </c>
      <c r="T202" s="1">
        <f>Igazgatás!T244+'ASP pályázat'!T202+Községgazd!W216+Vagyongazd!T205+Közfoglalkoztatás!T202+Közút!T202+Környezetvédelem!X206+Egészségügy!W234+Sport!T206+Közművelődés!V205+Támogatás!AA215</f>
        <v>0</v>
      </c>
      <c r="U202" s="81">
        <f>Igazgatás!U244+'ASP pályázat'!U202+Községgazd!X216+Vagyongazd!U205+Közfoglalkoztatás!U202+Közút!U202+Környezetvédelem!Y206+Egészségügy!X234+Sport!U206+Közművelődés!W205+Támogatás!AB215</f>
        <v>0</v>
      </c>
      <c r="V202" s="490">
        <f>Igazgatás!V244+'ASP pályázat'!V202+Községgazd!Y216+Vagyongazd!V205+Közfoglalkoztatás!V202+Közút!V202+Környezetvédelem!Z206+Egészségügy!Y234+Sport!V206+Közművelődés!X205+Támogatás!AC215</f>
        <v>0</v>
      </c>
      <c r="W202" s="42">
        <f>Igazgatás!W244+'ASP pályázat'!W202+Községgazd!Z216+Vagyongazd!W205+Közfoglalkoztatás!W202+Közút!W202+Környezetvédelem!AA206+Egészségügy!Z234+Sport!W206+Közművelődés!Y205+Támogatás!AD215</f>
        <v>0</v>
      </c>
      <c r="X202" s="44">
        <f>Igazgatás!X244+'ASP pályázat'!X202+Községgazd!AA216+Vagyongazd!X205+Közfoglalkoztatás!X202+Közút!X202+Környezetvédelem!AB206+Egészségügy!AA234+Sport!X206+Közművelődés!Z205+Támogatás!AE215</f>
        <v>0</v>
      </c>
      <c r="Y202" s="188"/>
    </row>
    <row r="203" spans="1:25" hidden="1">
      <c r="B203" s="55"/>
      <c r="C203" s="2"/>
      <c r="D203" s="764" t="s">
        <v>375</v>
      </c>
      <c r="E203" s="764"/>
      <c r="F203" s="406">
        <f>Igazgatás!F245+'ASP pályázat'!F203+Községgazd!F217+Vagyongazd!F206+Közfoglalkoztatás!F203+Közút!F203+Környezetvédelem!F207+Egészségügy!F235+Sport!F207+Közművelődés!F206+Támogatás!F216</f>
        <v>0</v>
      </c>
      <c r="G203" s="429">
        <f>Igazgatás!G245+'ASP pályázat'!G203+Községgazd!G217+Vagyongazd!G206+Közfoglalkoztatás!G203+Közút!G203+Környezetvédelem!G207+Egészségügy!G235+Sport!G207+Közművelődés!G206+Támogatás!G216</f>
        <v>0</v>
      </c>
      <c r="H203" s="429">
        <f>Igazgatás!H245+'ASP pályázat'!H203+Községgazd!H217+Vagyongazd!H206+Közfoglalkoztatás!H203+Közút!H203+Környezetvédelem!H207+Egészségügy!H235+Sport!H207+Közművelődés!H206+Támogatás!H216</f>
        <v>0</v>
      </c>
      <c r="I203" s="625">
        <f>Igazgatás!I245+'ASP pályázat'!I203+Községgazd!I217+Vagyongazd!I206+Közfoglalkoztatás!I203+Közút!I203+Környezetvédelem!J207+Egészségügy!I235+Sport!I207+Közművelődés!I206+Támogatás!I216</f>
        <v>0</v>
      </c>
      <c r="J203" s="149">
        <f>Igazgatás!J245+'ASP pályázat'!J203+Községgazd!J217+Vagyongazd!J206+Közfoglalkoztatás!J203+Közút!J203+Környezetvédelem!K207+Egészségügy!J235+Sport!J207+Közművelődés!J206+Támogatás!J216</f>
        <v>0</v>
      </c>
      <c r="K203" s="167">
        <f>Igazgatás!K245+'ASP pályázat'!K203+Községgazd!K217+Vagyongazd!K206+Közfoglalkoztatás!K203+Közút!K203+Környezetvédelem!L207+Egészségügy!K235+Sport!K207+Közművelődés!K206+Támogatás!K216</f>
        <v>0</v>
      </c>
      <c r="L203" s="75">
        <f>Igazgatás!L245+'ASP pályázat'!L203+Községgazd!O217+Vagyongazd!L206+Közfoglalkoztatás!L203+Közút!L203+Környezetvédelem!P207+Egészségügy!O235+Sport!L207+Közművelődés!N206+Támogatás!S216</f>
        <v>0</v>
      </c>
      <c r="M203" s="1">
        <f>Igazgatás!M245+'ASP pályázat'!M203+Községgazd!P217+Vagyongazd!M206+Közfoglalkoztatás!M203+Közút!M203+Környezetvédelem!Q207+Egészségügy!P235+Sport!M207+Közművelődés!O206+Támogatás!T216</f>
        <v>0</v>
      </c>
      <c r="N203" s="1">
        <f>Igazgatás!N245+'ASP pályázat'!N203+Községgazd!Q217+Vagyongazd!N206+Közfoglalkoztatás!N203+Közút!N203+Környezetvédelem!R207+Egészségügy!Q235+Sport!N207+Közművelődés!P206+Támogatás!U216</f>
        <v>0</v>
      </c>
      <c r="O203" s="1">
        <f>Igazgatás!O245+'ASP pályázat'!O203+Községgazd!R217+Vagyongazd!O206+Közfoglalkoztatás!O203+Közút!O203+Környezetvédelem!S207+Egészségügy!R235+Sport!O207+Közművelődés!Q206+Támogatás!V216</f>
        <v>0</v>
      </c>
      <c r="P203" s="1">
        <f>Igazgatás!P245+'ASP pályázat'!P203+Községgazd!S217+Vagyongazd!P206+Közfoglalkoztatás!P203+Közút!P203+Környezetvédelem!T207+Egészségügy!S235+Sport!P207+Közművelődés!R206+Támogatás!W216</f>
        <v>0</v>
      </c>
      <c r="Q203" s="81">
        <f>Igazgatás!Q245+'ASP pályázat'!Q203+Községgazd!T217+Vagyongazd!Q206+Közfoglalkoztatás!Q203+Közút!Q203+Környezetvédelem!U207+Egészségügy!T235+Sport!Q207+Közművelődés!S206+Támogatás!X216</f>
        <v>0</v>
      </c>
      <c r="R203" s="541">
        <f>Igazgatás!R245+'ASP pályázat'!R203+Községgazd!U217+Vagyongazd!R206+Közfoglalkoztatás!R203+Közút!R203+Környezetvédelem!V207+Egészségügy!U235+Sport!R207+Közművelődés!T206+Támogatás!Y216</f>
        <v>0</v>
      </c>
      <c r="S203" s="447">
        <f>Igazgatás!S245+'ASP pályázat'!S203+Községgazd!V217+Vagyongazd!S206+Közfoglalkoztatás!S203+Közút!S203+Környezetvédelem!W207+Egészségügy!V235+Sport!S207+Közművelődés!U206+Támogatás!Z216</f>
        <v>0</v>
      </c>
      <c r="T203" s="1">
        <f>Igazgatás!T245+'ASP pályázat'!T203+Községgazd!W217+Vagyongazd!T206+Közfoglalkoztatás!T203+Közút!T203+Környezetvédelem!X207+Egészségügy!W235+Sport!T207+Közművelődés!V206+Támogatás!AA216</f>
        <v>0</v>
      </c>
      <c r="U203" s="81">
        <f>Igazgatás!U245+'ASP pályázat'!U203+Községgazd!X217+Vagyongazd!U206+Közfoglalkoztatás!U203+Közút!U203+Környezetvédelem!Y207+Egészségügy!X235+Sport!U207+Közművelődés!W206+Támogatás!AB216</f>
        <v>0</v>
      </c>
      <c r="V203" s="490">
        <f>Igazgatás!V245+'ASP pályázat'!V203+Községgazd!Y217+Vagyongazd!V206+Közfoglalkoztatás!V203+Közút!V203+Környezetvédelem!Z207+Egészségügy!Y235+Sport!V207+Közművelődés!X206+Támogatás!AC216</f>
        <v>0</v>
      </c>
      <c r="W203" s="42">
        <f>Igazgatás!W245+'ASP pályázat'!W203+Községgazd!Z217+Vagyongazd!W206+Közfoglalkoztatás!W203+Közút!W203+Környezetvédelem!AA207+Egészségügy!Z235+Sport!W207+Közművelődés!Y206+Támogatás!AD216</f>
        <v>0</v>
      </c>
      <c r="X203" s="44">
        <f>Igazgatás!X245+'ASP pályázat'!X203+Községgazd!AA217+Vagyongazd!X206+Közfoglalkoztatás!X203+Közút!X203+Környezetvédelem!AB207+Egészségügy!AA235+Sport!X207+Közművelődés!Z206+Támogatás!AE216</f>
        <v>0</v>
      </c>
      <c r="Y203" s="188"/>
    </row>
    <row r="204" spans="1:25" hidden="1">
      <c r="B204" s="55"/>
      <c r="C204" s="2"/>
      <c r="D204" s="764" t="s">
        <v>373</v>
      </c>
      <c r="E204" s="764"/>
      <c r="F204" s="406">
        <f>Igazgatás!F246+'ASP pályázat'!F204+Községgazd!F218+Vagyongazd!F207+Közfoglalkoztatás!F204+Közút!F204+Környezetvédelem!F208+Egészségügy!F236+Sport!F208+Közművelődés!F207+Támogatás!F217</f>
        <v>0</v>
      </c>
      <c r="G204" s="429">
        <f>Igazgatás!G246+'ASP pályázat'!G204+Községgazd!G218+Vagyongazd!G207+Közfoglalkoztatás!G204+Közút!G204+Környezetvédelem!G208+Egészségügy!G236+Sport!G208+Közművelődés!G207+Támogatás!G217</f>
        <v>0</v>
      </c>
      <c r="H204" s="429">
        <f>Igazgatás!H246+'ASP pályázat'!H204+Községgazd!H218+Vagyongazd!H207+Közfoglalkoztatás!H204+Közút!H204+Környezetvédelem!H208+Egészségügy!H236+Sport!H208+Közművelődés!H207+Támogatás!H217</f>
        <v>0</v>
      </c>
      <c r="I204" s="625">
        <f>Igazgatás!I246+'ASP pályázat'!I204+Községgazd!I218+Vagyongazd!I207+Közfoglalkoztatás!I204+Közút!I204+Környezetvédelem!J208+Egészségügy!I236+Sport!I208+Közművelődés!I207+Támogatás!I217</f>
        <v>0</v>
      </c>
      <c r="J204" s="149">
        <f>Igazgatás!J246+'ASP pályázat'!J204+Községgazd!J218+Vagyongazd!J207+Közfoglalkoztatás!J204+Közút!J204+Környezetvédelem!K208+Egészségügy!J236+Sport!J208+Közművelődés!J207+Támogatás!J217</f>
        <v>0</v>
      </c>
      <c r="K204" s="167">
        <f>Igazgatás!K246+'ASP pályázat'!K204+Községgazd!K218+Vagyongazd!K207+Közfoglalkoztatás!K204+Közút!K204+Környezetvédelem!L208+Egészségügy!K236+Sport!K208+Közművelődés!K207+Támogatás!K217</f>
        <v>0</v>
      </c>
      <c r="L204" s="75">
        <f>Igazgatás!L246+'ASP pályázat'!L204+Községgazd!O218+Vagyongazd!L207+Közfoglalkoztatás!L204+Közút!L204+Környezetvédelem!P208+Egészségügy!O236+Sport!L208+Közművelődés!N207+Támogatás!S217</f>
        <v>0</v>
      </c>
      <c r="M204" s="1">
        <f>Igazgatás!M246+'ASP pályázat'!M204+Községgazd!P218+Vagyongazd!M207+Közfoglalkoztatás!M204+Közút!M204+Környezetvédelem!Q208+Egészségügy!P236+Sport!M208+Közművelődés!O207+Támogatás!T217</f>
        <v>0</v>
      </c>
      <c r="N204" s="1">
        <f>Igazgatás!N246+'ASP pályázat'!N204+Községgazd!Q218+Vagyongazd!N207+Közfoglalkoztatás!N204+Közút!N204+Környezetvédelem!R208+Egészségügy!Q236+Sport!N208+Közművelődés!P207+Támogatás!U217</f>
        <v>0</v>
      </c>
      <c r="O204" s="1">
        <f>Igazgatás!O246+'ASP pályázat'!O204+Községgazd!R218+Vagyongazd!O207+Közfoglalkoztatás!O204+Közút!O204+Környezetvédelem!S208+Egészségügy!R236+Sport!O208+Közművelődés!Q207+Támogatás!V217</f>
        <v>0</v>
      </c>
      <c r="P204" s="1">
        <f>Igazgatás!P246+'ASP pályázat'!P204+Községgazd!S218+Vagyongazd!P207+Közfoglalkoztatás!P204+Közút!P204+Környezetvédelem!T208+Egészségügy!S236+Sport!P208+Közművelődés!R207+Támogatás!W217</f>
        <v>0</v>
      </c>
      <c r="Q204" s="81">
        <f>Igazgatás!Q246+'ASP pályázat'!Q204+Községgazd!T218+Vagyongazd!Q207+Közfoglalkoztatás!Q204+Közút!Q204+Környezetvédelem!U208+Egészségügy!T236+Sport!Q208+Közművelődés!S207+Támogatás!X217</f>
        <v>0</v>
      </c>
      <c r="R204" s="541">
        <f>Igazgatás!R246+'ASP pályázat'!R204+Községgazd!U218+Vagyongazd!R207+Közfoglalkoztatás!R204+Közút!R204+Környezetvédelem!V208+Egészségügy!U236+Sport!R208+Közművelődés!T207+Támogatás!Y217</f>
        <v>0</v>
      </c>
      <c r="S204" s="447">
        <f>Igazgatás!S246+'ASP pályázat'!S204+Községgazd!V218+Vagyongazd!S207+Közfoglalkoztatás!S204+Közút!S204+Környezetvédelem!W208+Egészségügy!V236+Sport!S208+Közművelődés!U207+Támogatás!Z217</f>
        <v>0</v>
      </c>
      <c r="T204" s="1">
        <f>Igazgatás!T246+'ASP pályázat'!T204+Községgazd!W218+Vagyongazd!T207+Közfoglalkoztatás!T204+Közút!T204+Környezetvédelem!X208+Egészségügy!W236+Sport!T208+Közművelődés!V207+Támogatás!AA217</f>
        <v>0</v>
      </c>
      <c r="U204" s="81">
        <f>Igazgatás!U246+'ASP pályázat'!U204+Községgazd!X218+Vagyongazd!U207+Közfoglalkoztatás!U204+Közút!U204+Környezetvédelem!Y208+Egészségügy!X236+Sport!U208+Közművelődés!W207+Támogatás!AB217</f>
        <v>0</v>
      </c>
      <c r="V204" s="490">
        <f>Igazgatás!V246+'ASP pályázat'!V204+Községgazd!Y218+Vagyongazd!V207+Közfoglalkoztatás!V204+Közút!V204+Környezetvédelem!Z208+Egészségügy!Y236+Sport!V208+Közművelődés!X207+Támogatás!AC217</f>
        <v>0</v>
      </c>
      <c r="W204" s="42">
        <f>Igazgatás!W246+'ASP pályázat'!W204+Községgazd!Z218+Vagyongazd!W207+Közfoglalkoztatás!W204+Közút!W204+Környezetvédelem!AA208+Egészségügy!Z236+Sport!W208+Közművelődés!Y207+Támogatás!AD217</f>
        <v>0</v>
      </c>
      <c r="X204" s="44">
        <f>Igazgatás!X246+'ASP pályázat'!X204+Községgazd!AA218+Vagyongazd!X207+Közfoglalkoztatás!X204+Közút!X204+Környezetvédelem!AB208+Egészségügy!AA236+Sport!X208+Közművelődés!Z207+Támogatás!AE217</f>
        <v>0</v>
      </c>
      <c r="Y204" s="188"/>
    </row>
    <row r="205" spans="1:25" hidden="1">
      <c r="B205" s="55"/>
      <c r="C205" s="2"/>
      <c r="D205" s="764" t="s">
        <v>822</v>
      </c>
      <c r="E205" s="764"/>
      <c r="F205" s="406">
        <f>Igazgatás!F247+'ASP pályázat'!F205+Községgazd!F219+Vagyongazd!F208+Közfoglalkoztatás!F205+Közút!F205+Környezetvédelem!F209+Egészségügy!F237+Sport!F209+Közművelődés!F208+Támogatás!F218</f>
        <v>0</v>
      </c>
      <c r="G205" s="429">
        <f>Igazgatás!G247+'ASP pályázat'!G205+Községgazd!G219+Vagyongazd!G208+Közfoglalkoztatás!G205+Közút!G205+Környezetvédelem!G209+Egészségügy!G237+Sport!G209+Közművelődés!G208+Támogatás!G218</f>
        <v>0</v>
      </c>
      <c r="H205" s="429">
        <f>Igazgatás!H247+'ASP pályázat'!H205+Községgazd!H219+Vagyongazd!H208+Közfoglalkoztatás!H205+Közút!H205+Környezetvédelem!H209+Egészségügy!H237+Sport!H209+Közművelődés!H208+Támogatás!H218</f>
        <v>0</v>
      </c>
      <c r="I205" s="625">
        <f>Igazgatás!I247+'ASP pályázat'!I205+Községgazd!I219+Vagyongazd!I208+Közfoglalkoztatás!I205+Közút!I205+Környezetvédelem!J209+Egészségügy!I237+Sport!I209+Közművelődés!I208+Támogatás!I218</f>
        <v>0</v>
      </c>
      <c r="J205" s="149">
        <f>Igazgatás!J247+'ASP pályázat'!J205+Községgazd!J219+Vagyongazd!J208+Közfoglalkoztatás!J205+Közút!J205+Környezetvédelem!K209+Egészségügy!J237+Sport!J209+Közművelődés!J208+Támogatás!J218</f>
        <v>0</v>
      </c>
      <c r="K205" s="167">
        <f>Igazgatás!K247+'ASP pályázat'!K205+Községgazd!K219+Vagyongazd!K208+Közfoglalkoztatás!K205+Közút!K205+Környezetvédelem!L209+Egészségügy!K237+Sport!K209+Közművelődés!K208+Támogatás!K218</f>
        <v>0</v>
      </c>
      <c r="L205" s="75">
        <f>Igazgatás!L247+'ASP pályázat'!L205+Községgazd!O219+Vagyongazd!L208+Közfoglalkoztatás!L205+Közút!L205+Környezetvédelem!P209+Egészségügy!O237+Sport!L209+Közművelődés!N208+Támogatás!S218</f>
        <v>0</v>
      </c>
      <c r="M205" s="1">
        <f>Igazgatás!M247+'ASP pályázat'!M205+Községgazd!P219+Vagyongazd!M208+Közfoglalkoztatás!M205+Közút!M205+Környezetvédelem!Q209+Egészségügy!P237+Sport!M209+Közművelődés!O208+Támogatás!T218</f>
        <v>0</v>
      </c>
      <c r="N205" s="1">
        <f>Igazgatás!N247+'ASP pályázat'!N205+Községgazd!Q219+Vagyongazd!N208+Közfoglalkoztatás!N205+Közút!N205+Környezetvédelem!R209+Egészségügy!Q237+Sport!N209+Közművelődés!P208+Támogatás!U218</f>
        <v>0</v>
      </c>
      <c r="O205" s="1">
        <f>Igazgatás!O247+'ASP pályázat'!O205+Községgazd!R219+Vagyongazd!O208+Közfoglalkoztatás!O205+Közút!O205+Környezetvédelem!S209+Egészségügy!R237+Sport!O209+Közművelődés!Q208+Támogatás!V218</f>
        <v>0</v>
      </c>
      <c r="P205" s="1">
        <f>Igazgatás!P247+'ASP pályázat'!P205+Községgazd!S219+Vagyongazd!P208+Közfoglalkoztatás!P205+Közút!P205+Környezetvédelem!T209+Egészségügy!S237+Sport!P209+Közművelődés!R208+Támogatás!W218</f>
        <v>0</v>
      </c>
      <c r="Q205" s="81">
        <f>Igazgatás!Q247+'ASP pályázat'!Q205+Községgazd!T219+Vagyongazd!Q208+Közfoglalkoztatás!Q205+Közút!Q205+Környezetvédelem!U209+Egészségügy!T237+Sport!Q209+Közművelődés!S208+Támogatás!X218</f>
        <v>0</v>
      </c>
      <c r="R205" s="541">
        <f>Igazgatás!R247+'ASP pályázat'!R205+Községgazd!U219+Vagyongazd!R208+Közfoglalkoztatás!R205+Közút!R205+Környezetvédelem!V209+Egészségügy!U237+Sport!R209+Közművelődés!T208+Támogatás!Y218</f>
        <v>0</v>
      </c>
      <c r="S205" s="447">
        <f>Igazgatás!S247+'ASP pályázat'!S205+Községgazd!V219+Vagyongazd!S208+Közfoglalkoztatás!S205+Közút!S205+Környezetvédelem!W209+Egészségügy!V237+Sport!S209+Közművelődés!U208+Támogatás!Z218</f>
        <v>0</v>
      </c>
      <c r="T205" s="1">
        <f>Igazgatás!T247+'ASP pályázat'!T205+Községgazd!W219+Vagyongazd!T208+Közfoglalkoztatás!T205+Közút!T205+Környezetvédelem!X209+Egészségügy!W237+Sport!T209+Közművelődés!V208+Támogatás!AA218</f>
        <v>0</v>
      </c>
      <c r="U205" s="81">
        <f>Igazgatás!U247+'ASP pályázat'!U205+Községgazd!X219+Vagyongazd!U208+Közfoglalkoztatás!U205+Közút!U205+Környezetvédelem!Y209+Egészségügy!X237+Sport!U209+Közművelődés!W208+Támogatás!AB218</f>
        <v>0</v>
      </c>
      <c r="V205" s="490">
        <f>Igazgatás!V247+'ASP pályázat'!V205+Községgazd!Y219+Vagyongazd!V208+Közfoglalkoztatás!V205+Közút!V205+Környezetvédelem!Z209+Egészségügy!Y237+Sport!V209+Közművelődés!X208+Támogatás!AC218</f>
        <v>0</v>
      </c>
      <c r="W205" s="42">
        <f>Igazgatás!W247+'ASP pályázat'!W205+Községgazd!Z219+Vagyongazd!W208+Közfoglalkoztatás!W205+Közút!W205+Környezetvédelem!AA209+Egészségügy!Z237+Sport!W209+Közművelődés!Y208+Támogatás!AD218</f>
        <v>0</v>
      </c>
      <c r="X205" s="44">
        <f>Igazgatás!X247+'ASP pályázat'!X205+Községgazd!AA219+Vagyongazd!X208+Közfoglalkoztatás!X205+Közút!X205+Környezetvédelem!AB209+Egészségügy!AA237+Sport!X209+Közművelődés!Z208+Támogatás!AE218</f>
        <v>0</v>
      </c>
      <c r="Y205" s="188"/>
    </row>
    <row r="206" spans="1:25" ht="25.5" hidden="1" customHeight="1">
      <c r="B206" s="55"/>
      <c r="C206" s="2"/>
      <c r="D206" s="735" t="s">
        <v>537</v>
      </c>
      <c r="E206" s="735"/>
      <c r="F206" s="409">
        <f>Igazgatás!F248+'ASP pályázat'!F206+Községgazd!F220+Vagyongazd!F209+Közfoglalkoztatás!F206+Közút!F206+Környezetvédelem!F210+Egészségügy!F238+Sport!F210+Közművelődés!F209+Támogatás!F219</f>
        <v>0</v>
      </c>
      <c r="G206" s="432">
        <f>Igazgatás!G248+'ASP pályázat'!G206+Községgazd!G220+Vagyongazd!G209+Közfoglalkoztatás!G206+Közút!G206+Környezetvédelem!G210+Egészségügy!G238+Sport!G210+Közművelődés!G209+Támogatás!G219</f>
        <v>0</v>
      </c>
      <c r="H206" s="432">
        <f>Igazgatás!H248+'ASP pályázat'!H206+Községgazd!H220+Vagyongazd!H209+Közfoglalkoztatás!H206+Közút!H206+Környezetvédelem!H210+Egészségügy!H238+Sport!H210+Közművelődés!H209+Támogatás!H219</f>
        <v>0</v>
      </c>
      <c r="I206" s="628">
        <f>Igazgatás!I248+'ASP pályázat'!I206+Községgazd!I220+Vagyongazd!I209+Közfoglalkoztatás!I206+Közút!I206+Környezetvédelem!J210+Egészségügy!I238+Sport!I210+Közművelődés!I209+Támogatás!I219</f>
        <v>0</v>
      </c>
      <c r="J206" s="159">
        <f>Igazgatás!J248+'ASP pályázat'!J206+Községgazd!J220+Vagyongazd!J209+Közfoglalkoztatás!J206+Közút!J206+Környezetvédelem!K210+Egészségügy!J238+Sport!J210+Közművelődés!J209+Támogatás!J219</f>
        <v>0</v>
      </c>
      <c r="K206" s="167">
        <f>Igazgatás!K248+'ASP pályázat'!K206+Községgazd!K220+Vagyongazd!K209+Közfoglalkoztatás!K206+Közút!K206+Környezetvédelem!L210+Egészségügy!K238+Sport!K210+Közművelődés!K209+Támogatás!K219</f>
        <v>0</v>
      </c>
      <c r="L206" s="75">
        <f>Igazgatás!L248+'ASP pályázat'!L206+Községgazd!O220+Vagyongazd!L209+Közfoglalkoztatás!L206+Közút!L206+Környezetvédelem!P210+Egészségügy!O238+Sport!L210+Közművelődés!N209+Támogatás!S219</f>
        <v>0</v>
      </c>
      <c r="M206" s="1">
        <f>Igazgatás!M248+'ASP pályázat'!M206+Községgazd!P220+Vagyongazd!M209+Közfoglalkoztatás!M206+Közút!M206+Környezetvédelem!Q210+Egészségügy!P238+Sport!M210+Közművelődés!O209+Támogatás!T219</f>
        <v>0</v>
      </c>
      <c r="N206" s="1">
        <f>Igazgatás!N248+'ASP pályázat'!N206+Községgazd!Q220+Vagyongazd!N209+Közfoglalkoztatás!N206+Közút!N206+Környezetvédelem!R210+Egészségügy!Q238+Sport!N210+Közművelődés!P209+Támogatás!U219</f>
        <v>0</v>
      </c>
      <c r="O206" s="1">
        <f>Igazgatás!O248+'ASP pályázat'!O206+Községgazd!R220+Vagyongazd!O209+Közfoglalkoztatás!O206+Közút!O206+Környezetvédelem!S210+Egészségügy!R238+Sport!O210+Közművelődés!Q209+Támogatás!V219</f>
        <v>0</v>
      </c>
      <c r="P206" s="1">
        <f>Igazgatás!P248+'ASP pályázat'!P206+Községgazd!S220+Vagyongazd!P209+Közfoglalkoztatás!P206+Közút!P206+Környezetvédelem!T210+Egészségügy!S238+Sport!P210+Közművelődés!R209+Támogatás!W219</f>
        <v>0</v>
      </c>
      <c r="Q206" s="81">
        <f>Igazgatás!Q248+'ASP pályázat'!Q206+Községgazd!T220+Vagyongazd!Q209+Közfoglalkoztatás!Q206+Közút!Q206+Környezetvédelem!U210+Egészségügy!T238+Sport!Q210+Közművelődés!S209+Támogatás!X219</f>
        <v>0</v>
      </c>
      <c r="R206" s="541">
        <f>Igazgatás!R248+'ASP pályázat'!R206+Községgazd!U220+Vagyongazd!R209+Közfoglalkoztatás!R206+Közút!R206+Környezetvédelem!V210+Egészségügy!U238+Sport!R210+Közművelődés!T209+Támogatás!Y219</f>
        <v>0</v>
      </c>
      <c r="S206" s="447">
        <f>Igazgatás!S248+'ASP pályázat'!S206+Községgazd!V220+Vagyongazd!S209+Közfoglalkoztatás!S206+Közút!S206+Környezetvédelem!W210+Egészségügy!V238+Sport!S210+Közművelődés!U209+Támogatás!Z219</f>
        <v>0</v>
      </c>
      <c r="T206" s="1">
        <f>Igazgatás!T248+'ASP pályázat'!T206+Községgazd!W220+Vagyongazd!T209+Közfoglalkoztatás!T206+Közút!T206+Környezetvédelem!X210+Egészségügy!W238+Sport!T210+Közművelődés!V209+Támogatás!AA219</f>
        <v>0</v>
      </c>
      <c r="U206" s="81">
        <f>Igazgatás!U248+'ASP pályázat'!U206+Községgazd!X220+Vagyongazd!U209+Közfoglalkoztatás!U206+Közút!U206+Környezetvédelem!Y210+Egészségügy!X238+Sport!U210+Közművelődés!W209+Támogatás!AB219</f>
        <v>0</v>
      </c>
      <c r="V206" s="490">
        <f>Igazgatás!V248+'ASP pályázat'!V206+Községgazd!Y220+Vagyongazd!V209+Közfoglalkoztatás!V206+Közút!V206+Környezetvédelem!Z210+Egészségügy!Y238+Sport!V210+Közművelődés!X209+Támogatás!AC219</f>
        <v>0</v>
      </c>
      <c r="W206" s="42">
        <f>Igazgatás!W248+'ASP pályázat'!W206+Községgazd!Z220+Vagyongazd!W209+Közfoglalkoztatás!W206+Közút!W206+Környezetvédelem!AA210+Egészségügy!Z238+Sport!W210+Közművelődés!Y209+Támogatás!AD219</f>
        <v>0</v>
      </c>
      <c r="X206" s="44">
        <f>Igazgatás!X248+'ASP pályázat'!X206+Községgazd!AA220+Vagyongazd!X209+Közfoglalkoztatás!X206+Közút!X206+Környezetvédelem!AB210+Egészségügy!AA238+Sport!X210+Közművelődés!Z209+Támogatás!AE219</f>
        <v>0</v>
      </c>
      <c r="Y206" s="188"/>
    </row>
    <row r="207" spans="1:25" ht="25.5" hidden="1" customHeight="1">
      <c r="B207" s="55"/>
      <c r="C207" s="2"/>
      <c r="D207" s="735" t="s">
        <v>540</v>
      </c>
      <c r="E207" s="735"/>
      <c r="F207" s="409">
        <f>Igazgatás!F249+'ASP pályázat'!F207+Községgazd!F221+Vagyongazd!F210+Közfoglalkoztatás!F207+Közút!F207+Környezetvédelem!F211+Egészségügy!F239+Sport!F211+Közművelődés!F210+Támogatás!F220</f>
        <v>0</v>
      </c>
      <c r="G207" s="432">
        <f>Igazgatás!G249+'ASP pályázat'!G207+Községgazd!G221+Vagyongazd!G210+Közfoglalkoztatás!G207+Közút!G207+Környezetvédelem!G211+Egészségügy!G239+Sport!G211+Közművelődés!G210+Támogatás!G220</f>
        <v>0</v>
      </c>
      <c r="H207" s="432">
        <f>Igazgatás!H249+'ASP pályázat'!H207+Községgazd!H221+Vagyongazd!H210+Közfoglalkoztatás!H207+Közút!H207+Környezetvédelem!H211+Egészségügy!H239+Sport!H211+Közművelődés!H210+Támogatás!H220</f>
        <v>0</v>
      </c>
      <c r="I207" s="628">
        <f>Igazgatás!I249+'ASP pályázat'!I207+Községgazd!I221+Vagyongazd!I210+Közfoglalkoztatás!I207+Közút!I207+Környezetvédelem!J211+Egészségügy!I239+Sport!I211+Közművelődés!I210+Támogatás!I220</f>
        <v>0</v>
      </c>
      <c r="J207" s="159">
        <f>Igazgatás!J249+'ASP pályázat'!J207+Községgazd!J221+Vagyongazd!J210+Közfoglalkoztatás!J207+Közút!J207+Környezetvédelem!K211+Egészségügy!J239+Sport!J211+Közművelődés!J210+Támogatás!J220</f>
        <v>0</v>
      </c>
      <c r="K207" s="167">
        <f>Igazgatás!K249+'ASP pályázat'!K207+Községgazd!K221+Vagyongazd!K210+Közfoglalkoztatás!K207+Közút!K207+Környezetvédelem!L211+Egészségügy!K239+Sport!K211+Közművelődés!K210+Támogatás!K220</f>
        <v>0</v>
      </c>
      <c r="L207" s="75">
        <f>Igazgatás!L249+'ASP pályázat'!L207+Községgazd!O221+Vagyongazd!L210+Közfoglalkoztatás!L207+Közút!L207+Környezetvédelem!P211+Egészségügy!O239+Sport!L211+Közművelődés!N210+Támogatás!S220</f>
        <v>0</v>
      </c>
      <c r="M207" s="1">
        <f>Igazgatás!M249+'ASP pályázat'!M207+Községgazd!P221+Vagyongazd!M210+Közfoglalkoztatás!M207+Közút!M207+Környezetvédelem!Q211+Egészségügy!P239+Sport!M211+Közművelődés!O210+Támogatás!T220</f>
        <v>0</v>
      </c>
      <c r="N207" s="1">
        <f>Igazgatás!N249+'ASP pályázat'!N207+Községgazd!Q221+Vagyongazd!N210+Közfoglalkoztatás!N207+Közút!N207+Környezetvédelem!R211+Egészségügy!Q239+Sport!N211+Közművelődés!P210+Támogatás!U220</f>
        <v>0</v>
      </c>
      <c r="O207" s="1">
        <f>Igazgatás!O249+'ASP pályázat'!O207+Községgazd!R221+Vagyongazd!O210+Közfoglalkoztatás!O207+Közút!O207+Környezetvédelem!S211+Egészségügy!R239+Sport!O211+Közművelődés!Q210+Támogatás!V220</f>
        <v>0</v>
      </c>
      <c r="P207" s="1">
        <f>Igazgatás!P249+'ASP pályázat'!P207+Községgazd!S221+Vagyongazd!P210+Közfoglalkoztatás!P207+Közút!P207+Környezetvédelem!T211+Egészségügy!S239+Sport!P211+Közművelődés!R210+Támogatás!W220</f>
        <v>0</v>
      </c>
      <c r="Q207" s="81">
        <f>Igazgatás!Q249+'ASP pályázat'!Q207+Községgazd!T221+Vagyongazd!Q210+Közfoglalkoztatás!Q207+Közút!Q207+Környezetvédelem!U211+Egészségügy!T239+Sport!Q211+Közművelődés!S210+Támogatás!X220</f>
        <v>0</v>
      </c>
      <c r="R207" s="541">
        <f>Igazgatás!R249+'ASP pályázat'!R207+Községgazd!U221+Vagyongazd!R210+Közfoglalkoztatás!R207+Közút!R207+Környezetvédelem!V211+Egészségügy!U239+Sport!R211+Közművelődés!T210+Támogatás!Y220</f>
        <v>0</v>
      </c>
      <c r="S207" s="447">
        <f>Igazgatás!S249+'ASP pályázat'!S207+Községgazd!V221+Vagyongazd!S210+Közfoglalkoztatás!S207+Közút!S207+Környezetvédelem!W211+Egészségügy!V239+Sport!S211+Közművelődés!U210+Támogatás!Z220</f>
        <v>0</v>
      </c>
      <c r="T207" s="1">
        <f>Igazgatás!T249+'ASP pályázat'!T207+Községgazd!W221+Vagyongazd!T210+Közfoglalkoztatás!T207+Közút!T207+Környezetvédelem!X211+Egészségügy!W239+Sport!T211+Közművelődés!V210+Támogatás!AA220</f>
        <v>0</v>
      </c>
      <c r="U207" s="81">
        <f>Igazgatás!U249+'ASP pályázat'!U207+Községgazd!X221+Vagyongazd!U210+Közfoglalkoztatás!U207+Közút!U207+Környezetvédelem!Y211+Egészségügy!X239+Sport!U211+Közművelődés!W210+Támogatás!AB220</f>
        <v>0</v>
      </c>
      <c r="V207" s="490">
        <f>Igazgatás!V249+'ASP pályázat'!V207+Községgazd!Y221+Vagyongazd!V210+Közfoglalkoztatás!V207+Közút!V207+Környezetvédelem!Z211+Egészségügy!Y239+Sport!V211+Közművelődés!X210+Támogatás!AC220</f>
        <v>0</v>
      </c>
      <c r="W207" s="42">
        <f>Igazgatás!W249+'ASP pályázat'!W207+Községgazd!Z221+Vagyongazd!W210+Közfoglalkoztatás!W207+Közút!W207+Környezetvédelem!AA211+Egészségügy!Z239+Sport!W211+Közművelődés!Y210+Támogatás!AD220</f>
        <v>0</v>
      </c>
      <c r="X207" s="44">
        <f>Igazgatás!X249+'ASP pályázat'!X207+Községgazd!AA221+Vagyongazd!X210+Közfoglalkoztatás!X207+Közút!X207+Környezetvédelem!AB211+Egészségügy!AA239+Sport!X211+Közművelődés!Z210+Támogatás!AE220</f>
        <v>0</v>
      </c>
      <c r="Y207" s="188"/>
    </row>
    <row r="208" spans="1:25" hidden="1">
      <c r="B208" s="55"/>
      <c r="C208" s="2"/>
      <c r="D208" s="764" t="s">
        <v>823</v>
      </c>
      <c r="E208" s="764"/>
      <c r="F208" s="406">
        <f>Igazgatás!F250+'ASP pályázat'!F208+Községgazd!F222+Vagyongazd!F211+Közfoglalkoztatás!F208+Közút!F208+Környezetvédelem!F212+Egészségügy!F240+Sport!F212+Közművelődés!F211+Támogatás!F221</f>
        <v>0</v>
      </c>
      <c r="G208" s="429">
        <f>Igazgatás!G250+'ASP pályázat'!G208+Községgazd!G222+Vagyongazd!G211+Közfoglalkoztatás!G208+Közút!G208+Környezetvédelem!G212+Egészségügy!G240+Sport!G212+Közművelődés!G211+Támogatás!G221</f>
        <v>0</v>
      </c>
      <c r="H208" s="429">
        <f>Igazgatás!H250+'ASP pályázat'!H208+Községgazd!H222+Vagyongazd!H211+Közfoglalkoztatás!H208+Közút!H208+Környezetvédelem!H212+Egészségügy!H240+Sport!H212+Közművelődés!H211+Támogatás!H221</f>
        <v>0</v>
      </c>
      <c r="I208" s="625">
        <f>Igazgatás!I250+'ASP pályázat'!I208+Községgazd!I222+Vagyongazd!I211+Közfoglalkoztatás!I208+Közút!I208+Környezetvédelem!J212+Egészségügy!I240+Sport!I212+Közművelődés!I211+Támogatás!I221</f>
        <v>0</v>
      </c>
      <c r="J208" s="149">
        <f>Igazgatás!J250+'ASP pályázat'!J208+Községgazd!J222+Vagyongazd!J211+Közfoglalkoztatás!J208+Közút!J208+Környezetvédelem!K212+Egészségügy!J240+Sport!J212+Közművelődés!J211+Támogatás!J221</f>
        <v>0</v>
      </c>
      <c r="K208" s="167">
        <f>Igazgatás!K250+'ASP pályázat'!K208+Községgazd!K222+Vagyongazd!K211+Közfoglalkoztatás!K208+Közút!K208+Környezetvédelem!L212+Egészségügy!K240+Sport!K212+Közművelődés!K211+Támogatás!K221</f>
        <v>0</v>
      </c>
      <c r="L208" s="75">
        <f>Igazgatás!L250+'ASP pályázat'!L208+Községgazd!O222+Vagyongazd!L211+Közfoglalkoztatás!L208+Közút!L208+Környezetvédelem!P212+Egészségügy!O240+Sport!L212+Közművelődés!N211+Támogatás!S221</f>
        <v>0</v>
      </c>
      <c r="M208" s="1">
        <f>Igazgatás!M250+'ASP pályázat'!M208+Községgazd!P222+Vagyongazd!M211+Közfoglalkoztatás!M208+Közút!M208+Környezetvédelem!Q212+Egészségügy!P240+Sport!M212+Közművelődés!O211+Támogatás!T221</f>
        <v>0</v>
      </c>
      <c r="N208" s="1">
        <f>Igazgatás!N250+'ASP pályázat'!N208+Községgazd!Q222+Vagyongazd!N211+Közfoglalkoztatás!N208+Közút!N208+Környezetvédelem!R212+Egészségügy!Q240+Sport!N212+Közművelődés!P211+Támogatás!U221</f>
        <v>0</v>
      </c>
      <c r="O208" s="1">
        <f>Igazgatás!O250+'ASP pályázat'!O208+Községgazd!R222+Vagyongazd!O211+Közfoglalkoztatás!O208+Közút!O208+Környezetvédelem!S212+Egészségügy!R240+Sport!O212+Közművelődés!Q211+Támogatás!V221</f>
        <v>0</v>
      </c>
      <c r="P208" s="1">
        <f>Igazgatás!P250+'ASP pályázat'!P208+Községgazd!S222+Vagyongazd!P211+Közfoglalkoztatás!P208+Közút!P208+Környezetvédelem!T212+Egészségügy!S240+Sport!P212+Közművelődés!R211+Támogatás!W221</f>
        <v>0</v>
      </c>
      <c r="Q208" s="81">
        <f>Igazgatás!Q250+'ASP pályázat'!Q208+Községgazd!T222+Vagyongazd!Q211+Közfoglalkoztatás!Q208+Közút!Q208+Környezetvédelem!U212+Egészségügy!T240+Sport!Q212+Közművelődés!S211+Támogatás!X221</f>
        <v>0</v>
      </c>
      <c r="R208" s="541">
        <f>Igazgatás!R250+'ASP pályázat'!R208+Községgazd!U222+Vagyongazd!R211+Közfoglalkoztatás!R208+Közút!R208+Környezetvédelem!V212+Egészségügy!U240+Sport!R212+Közművelődés!T211+Támogatás!Y221</f>
        <v>0</v>
      </c>
      <c r="S208" s="447">
        <f>Igazgatás!S250+'ASP pályázat'!S208+Községgazd!V222+Vagyongazd!S211+Közfoglalkoztatás!S208+Közút!S208+Környezetvédelem!W212+Egészségügy!V240+Sport!S212+Közművelődés!U211+Támogatás!Z221</f>
        <v>0</v>
      </c>
      <c r="T208" s="1">
        <f>Igazgatás!T250+'ASP pályázat'!T208+Községgazd!W222+Vagyongazd!T211+Közfoglalkoztatás!T208+Közút!T208+Környezetvédelem!X212+Egészségügy!W240+Sport!T212+Közművelődés!V211+Támogatás!AA221</f>
        <v>0</v>
      </c>
      <c r="U208" s="81">
        <f>Igazgatás!U250+'ASP pályázat'!U208+Községgazd!X222+Vagyongazd!U211+Közfoglalkoztatás!U208+Közút!U208+Környezetvédelem!Y212+Egészségügy!X240+Sport!U212+Közművelődés!W211+Támogatás!AB221</f>
        <v>0</v>
      </c>
      <c r="V208" s="490">
        <f>Igazgatás!V250+'ASP pályázat'!V208+Községgazd!Y222+Vagyongazd!V211+Közfoglalkoztatás!V208+Közút!V208+Környezetvédelem!Z212+Egészségügy!Y240+Sport!V212+Közművelődés!X211+Támogatás!AC221</f>
        <v>0</v>
      </c>
      <c r="W208" s="42">
        <f>Igazgatás!W250+'ASP pályázat'!W208+Községgazd!Z222+Vagyongazd!W211+Közfoglalkoztatás!W208+Közút!W208+Környezetvédelem!AA212+Egészségügy!Z240+Sport!W212+Közművelődés!Y211+Támogatás!AD221</f>
        <v>0</v>
      </c>
      <c r="X208" s="44">
        <f>Igazgatás!X250+'ASP pályázat'!X208+Községgazd!AA222+Vagyongazd!X211+Közfoglalkoztatás!X208+Közút!X208+Környezetvédelem!AB212+Egészségügy!AA240+Sport!X212+Közművelődés!Z211+Támogatás!AE221</f>
        <v>0</v>
      </c>
      <c r="Y208" s="188"/>
    </row>
    <row r="209" spans="1:25" hidden="1">
      <c r="B209" s="55"/>
      <c r="C209" s="2"/>
      <c r="D209" s="764" t="s">
        <v>374</v>
      </c>
      <c r="E209" s="764"/>
      <c r="F209" s="406">
        <f>Igazgatás!F251+'ASP pályázat'!F209+Községgazd!F223+Vagyongazd!F212+Közfoglalkoztatás!F209+Közút!F209+Környezetvédelem!F213+Egészségügy!F241+Sport!F213+Közművelődés!F212+Támogatás!F222</f>
        <v>0</v>
      </c>
      <c r="G209" s="429">
        <f>Igazgatás!G251+'ASP pályázat'!G209+Községgazd!G223+Vagyongazd!G212+Közfoglalkoztatás!G209+Közút!G209+Környezetvédelem!G213+Egészségügy!G241+Sport!G213+Közművelődés!G212+Támogatás!G222</f>
        <v>0</v>
      </c>
      <c r="H209" s="429">
        <f>Igazgatás!H251+'ASP pályázat'!H209+Községgazd!H223+Vagyongazd!H212+Közfoglalkoztatás!H209+Közút!H209+Környezetvédelem!H213+Egészségügy!H241+Sport!H213+Közművelődés!H212+Támogatás!H222</f>
        <v>0</v>
      </c>
      <c r="I209" s="625">
        <f>Igazgatás!I251+'ASP pályázat'!I209+Községgazd!I223+Vagyongazd!I212+Közfoglalkoztatás!I209+Közút!I209+Környezetvédelem!J213+Egészségügy!I241+Sport!I213+Közművelődés!I212+Támogatás!I222</f>
        <v>0</v>
      </c>
      <c r="J209" s="149">
        <f>Igazgatás!J251+'ASP pályázat'!J209+Községgazd!J223+Vagyongazd!J212+Közfoglalkoztatás!J209+Közút!J209+Környezetvédelem!K213+Egészségügy!J241+Sport!J213+Közművelődés!J212+Támogatás!J222</f>
        <v>0</v>
      </c>
      <c r="K209" s="167">
        <f>Igazgatás!K251+'ASP pályázat'!K209+Községgazd!K223+Vagyongazd!K212+Közfoglalkoztatás!K209+Közút!K209+Környezetvédelem!L213+Egészségügy!K241+Sport!K213+Közművelődés!K212+Támogatás!K222</f>
        <v>0</v>
      </c>
      <c r="L209" s="75">
        <f>Igazgatás!L251+'ASP pályázat'!L209+Községgazd!O223+Vagyongazd!L212+Közfoglalkoztatás!L209+Közút!L209+Környezetvédelem!P213+Egészségügy!O241+Sport!L213+Közművelődés!N212+Támogatás!S222</f>
        <v>0</v>
      </c>
      <c r="M209" s="1">
        <f>Igazgatás!M251+'ASP pályázat'!M209+Községgazd!P223+Vagyongazd!M212+Közfoglalkoztatás!M209+Közút!M209+Környezetvédelem!Q213+Egészségügy!P241+Sport!M213+Közművelődés!O212+Támogatás!T222</f>
        <v>0</v>
      </c>
      <c r="N209" s="1">
        <f>Igazgatás!N251+'ASP pályázat'!N209+Községgazd!Q223+Vagyongazd!N212+Közfoglalkoztatás!N209+Közút!N209+Környezetvédelem!R213+Egészségügy!Q241+Sport!N213+Közművelődés!P212+Támogatás!U222</f>
        <v>0</v>
      </c>
      <c r="O209" s="1">
        <f>Igazgatás!O251+'ASP pályázat'!O209+Községgazd!R223+Vagyongazd!O212+Közfoglalkoztatás!O209+Közút!O209+Környezetvédelem!S213+Egészségügy!R241+Sport!O213+Közművelődés!Q212+Támogatás!V222</f>
        <v>0</v>
      </c>
      <c r="P209" s="1">
        <f>Igazgatás!P251+'ASP pályázat'!P209+Községgazd!S223+Vagyongazd!P212+Közfoglalkoztatás!P209+Közút!P209+Környezetvédelem!T213+Egészségügy!S241+Sport!P213+Közművelődés!R212+Támogatás!W222</f>
        <v>0</v>
      </c>
      <c r="Q209" s="81">
        <f>Igazgatás!Q251+'ASP pályázat'!Q209+Községgazd!T223+Vagyongazd!Q212+Közfoglalkoztatás!Q209+Közút!Q209+Környezetvédelem!U213+Egészségügy!T241+Sport!Q213+Közművelődés!S212+Támogatás!X222</f>
        <v>0</v>
      </c>
      <c r="R209" s="541">
        <f>Igazgatás!R251+'ASP pályázat'!R209+Községgazd!U223+Vagyongazd!R212+Közfoglalkoztatás!R209+Közút!R209+Környezetvédelem!V213+Egészségügy!U241+Sport!R213+Közművelődés!T212+Támogatás!Y222</f>
        <v>0</v>
      </c>
      <c r="S209" s="447">
        <f>Igazgatás!S251+'ASP pályázat'!S209+Községgazd!V223+Vagyongazd!S212+Közfoglalkoztatás!S209+Közút!S209+Környezetvédelem!W213+Egészségügy!V241+Sport!S213+Közművelődés!U212+Támogatás!Z222</f>
        <v>0</v>
      </c>
      <c r="T209" s="1">
        <f>Igazgatás!T251+'ASP pályázat'!T209+Községgazd!W223+Vagyongazd!T212+Közfoglalkoztatás!T209+Közút!T209+Környezetvédelem!X213+Egészségügy!W241+Sport!T213+Közművelődés!V212+Támogatás!AA222</f>
        <v>0</v>
      </c>
      <c r="U209" s="81">
        <f>Igazgatás!U251+'ASP pályázat'!U209+Községgazd!X223+Vagyongazd!U212+Közfoglalkoztatás!U209+Közút!U209+Környezetvédelem!Y213+Egészségügy!X241+Sport!U213+Közművelődés!W212+Támogatás!AB222</f>
        <v>0</v>
      </c>
      <c r="V209" s="490">
        <f>Igazgatás!V251+'ASP pályázat'!V209+Községgazd!Y223+Vagyongazd!V212+Közfoglalkoztatás!V209+Közút!V209+Környezetvédelem!Z213+Egészségügy!Y241+Sport!V213+Közművelődés!X212+Támogatás!AC222</f>
        <v>0</v>
      </c>
      <c r="W209" s="42">
        <f>Igazgatás!W251+'ASP pályázat'!W209+Községgazd!Z223+Vagyongazd!W212+Közfoglalkoztatás!W209+Közút!W209+Környezetvédelem!AA213+Egészségügy!Z241+Sport!W213+Közművelődés!Y212+Támogatás!AD222</f>
        <v>0</v>
      </c>
      <c r="X209" s="44">
        <f>Igazgatás!X251+'ASP pályázat'!X209+Községgazd!AA223+Vagyongazd!X212+Közfoglalkoztatás!X209+Közút!X209+Környezetvédelem!AB213+Egészségügy!AA241+Sport!X213+Közművelődés!Z212+Támogatás!AE222</f>
        <v>0</v>
      </c>
      <c r="Y209" s="188"/>
    </row>
    <row r="210" spans="1:25" hidden="1">
      <c r="B210" s="55"/>
      <c r="C210" s="2"/>
      <c r="D210" s="764" t="s">
        <v>824</v>
      </c>
      <c r="E210" s="764"/>
      <c r="F210" s="406">
        <f>Igazgatás!F252+'ASP pályázat'!F210+Községgazd!F224+Vagyongazd!F213+Közfoglalkoztatás!F210+Közút!F210+Környezetvédelem!F214+Egészségügy!F242+Sport!F214+Közművelődés!F213+Támogatás!F223</f>
        <v>0</v>
      </c>
      <c r="G210" s="429">
        <f>Igazgatás!G252+'ASP pályázat'!G210+Községgazd!G224+Vagyongazd!G213+Közfoglalkoztatás!G210+Közút!G210+Környezetvédelem!G214+Egészségügy!G242+Sport!G214+Közművelődés!G213+Támogatás!G223</f>
        <v>0</v>
      </c>
      <c r="H210" s="429">
        <f>Igazgatás!H252+'ASP pályázat'!H210+Községgazd!H224+Vagyongazd!H213+Közfoglalkoztatás!H210+Közút!H210+Környezetvédelem!H214+Egészségügy!H242+Sport!H214+Közművelődés!H213+Támogatás!H223</f>
        <v>0</v>
      </c>
      <c r="I210" s="625">
        <f>Igazgatás!I252+'ASP pályázat'!I210+Községgazd!I224+Vagyongazd!I213+Közfoglalkoztatás!I210+Közút!I210+Környezetvédelem!J214+Egészségügy!I242+Sport!I214+Közművelődés!I213+Támogatás!I223</f>
        <v>0</v>
      </c>
      <c r="J210" s="149">
        <f>Igazgatás!J252+'ASP pályázat'!J210+Községgazd!J224+Vagyongazd!J213+Közfoglalkoztatás!J210+Közút!J210+Környezetvédelem!K214+Egészségügy!J242+Sport!J214+Közművelődés!J213+Támogatás!J223</f>
        <v>0</v>
      </c>
      <c r="K210" s="167">
        <f>Igazgatás!K252+'ASP pályázat'!K210+Községgazd!K224+Vagyongazd!K213+Közfoglalkoztatás!K210+Közút!K210+Környezetvédelem!L214+Egészségügy!K242+Sport!K214+Közművelődés!K213+Támogatás!K223</f>
        <v>0</v>
      </c>
      <c r="L210" s="75">
        <f>Igazgatás!L252+'ASP pályázat'!L210+Községgazd!O224+Vagyongazd!L213+Közfoglalkoztatás!L210+Közút!L210+Környezetvédelem!P214+Egészségügy!O242+Sport!L214+Közművelődés!N213+Támogatás!S223</f>
        <v>0</v>
      </c>
      <c r="M210" s="1">
        <f>Igazgatás!M252+'ASP pályázat'!M210+Községgazd!P224+Vagyongazd!M213+Közfoglalkoztatás!M210+Közút!M210+Környezetvédelem!Q214+Egészségügy!P242+Sport!M214+Közművelődés!O213+Támogatás!T223</f>
        <v>0</v>
      </c>
      <c r="N210" s="1">
        <f>Igazgatás!N252+'ASP pályázat'!N210+Községgazd!Q224+Vagyongazd!N213+Közfoglalkoztatás!N210+Közút!N210+Környezetvédelem!R214+Egészségügy!Q242+Sport!N214+Közművelődés!P213+Támogatás!U223</f>
        <v>0</v>
      </c>
      <c r="O210" s="1">
        <f>Igazgatás!O252+'ASP pályázat'!O210+Községgazd!R224+Vagyongazd!O213+Közfoglalkoztatás!O210+Közút!O210+Környezetvédelem!S214+Egészségügy!R242+Sport!O214+Közművelődés!Q213+Támogatás!V223</f>
        <v>0</v>
      </c>
      <c r="P210" s="1">
        <f>Igazgatás!P252+'ASP pályázat'!P210+Községgazd!S224+Vagyongazd!P213+Közfoglalkoztatás!P210+Közút!P210+Környezetvédelem!T214+Egészségügy!S242+Sport!P214+Közművelődés!R213+Támogatás!W223</f>
        <v>0</v>
      </c>
      <c r="Q210" s="81">
        <f>Igazgatás!Q252+'ASP pályázat'!Q210+Községgazd!T224+Vagyongazd!Q213+Közfoglalkoztatás!Q210+Közút!Q210+Környezetvédelem!U214+Egészségügy!T242+Sport!Q214+Közművelődés!S213+Támogatás!X223</f>
        <v>0</v>
      </c>
      <c r="R210" s="541">
        <f>Igazgatás!R252+'ASP pályázat'!R210+Községgazd!U224+Vagyongazd!R213+Közfoglalkoztatás!R210+Közút!R210+Környezetvédelem!V214+Egészségügy!U242+Sport!R214+Közművelődés!T213+Támogatás!Y223</f>
        <v>0</v>
      </c>
      <c r="S210" s="447">
        <f>Igazgatás!S252+'ASP pályázat'!S210+Községgazd!V224+Vagyongazd!S213+Közfoglalkoztatás!S210+Közút!S210+Környezetvédelem!W214+Egészségügy!V242+Sport!S214+Közművelődés!U213+Támogatás!Z223</f>
        <v>0</v>
      </c>
      <c r="T210" s="1">
        <f>Igazgatás!T252+'ASP pályázat'!T210+Községgazd!W224+Vagyongazd!T213+Közfoglalkoztatás!T210+Közút!T210+Környezetvédelem!X214+Egészségügy!W242+Sport!T214+Közművelődés!V213+Támogatás!AA223</f>
        <v>0</v>
      </c>
      <c r="U210" s="81">
        <f>Igazgatás!U252+'ASP pályázat'!U210+Községgazd!X224+Vagyongazd!U213+Közfoglalkoztatás!U210+Közút!U210+Környezetvédelem!Y214+Egészségügy!X242+Sport!U214+Közművelődés!W213+Támogatás!AB223</f>
        <v>0</v>
      </c>
      <c r="V210" s="490">
        <f>Igazgatás!V252+'ASP pályázat'!V210+Községgazd!Y224+Vagyongazd!V213+Közfoglalkoztatás!V210+Közút!V210+Környezetvédelem!Z214+Egészségügy!Y242+Sport!V214+Közművelődés!X213+Támogatás!AC223</f>
        <v>0</v>
      </c>
      <c r="W210" s="42">
        <f>Igazgatás!W252+'ASP pályázat'!W210+Községgazd!Z224+Vagyongazd!W213+Közfoglalkoztatás!W210+Közút!W210+Környezetvédelem!AA214+Egészségügy!Z242+Sport!W214+Közművelődés!Y213+Támogatás!AD223</f>
        <v>0</v>
      </c>
      <c r="X210" s="44">
        <f>Igazgatás!X252+'ASP pályázat'!X210+Községgazd!AA224+Vagyongazd!X213+Közfoglalkoztatás!X210+Közút!X210+Környezetvédelem!AB214+Egészségügy!AA242+Sport!X214+Közművelődés!Z213+Támogatás!AE223</f>
        <v>0</v>
      </c>
      <c r="Y210" s="188"/>
    </row>
    <row r="211" spans="1:25" hidden="1">
      <c r="B211" s="55"/>
      <c r="C211" s="2"/>
      <c r="D211" s="764" t="s">
        <v>566</v>
      </c>
      <c r="E211" s="764"/>
      <c r="F211" s="406">
        <f>Igazgatás!F253+'ASP pályázat'!F211+Községgazd!F225+Vagyongazd!F214+Közfoglalkoztatás!F211+Közút!F211+Környezetvédelem!F215+Egészségügy!F243+Sport!F215+Közművelődés!F214+Támogatás!F224</f>
        <v>0</v>
      </c>
      <c r="G211" s="429">
        <f>Igazgatás!G253+'ASP pályázat'!G211+Községgazd!G225+Vagyongazd!G214+Közfoglalkoztatás!G211+Közút!G211+Környezetvédelem!G215+Egészségügy!G243+Sport!G215+Közművelődés!G214+Támogatás!G224</f>
        <v>0</v>
      </c>
      <c r="H211" s="429">
        <f>Igazgatás!H253+'ASP pályázat'!H211+Községgazd!H225+Vagyongazd!H214+Közfoglalkoztatás!H211+Közút!H211+Környezetvédelem!H215+Egészségügy!H243+Sport!H215+Közművelődés!H214+Támogatás!H224</f>
        <v>0</v>
      </c>
      <c r="I211" s="625">
        <f>Igazgatás!I253+'ASP pályázat'!I211+Községgazd!I225+Vagyongazd!I214+Közfoglalkoztatás!I211+Közút!I211+Környezetvédelem!J215+Egészségügy!I243+Sport!I215+Közművelődés!I214+Támogatás!I224</f>
        <v>0</v>
      </c>
      <c r="J211" s="149">
        <f>Igazgatás!J253+'ASP pályázat'!J211+Községgazd!J225+Vagyongazd!J214+Közfoglalkoztatás!J211+Közút!J211+Környezetvédelem!K215+Egészségügy!J243+Sport!J215+Közművelődés!J214+Támogatás!J224</f>
        <v>0</v>
      </c>
      <c r="K211" s="167">
        <f>Igazgatás!K253+'ASP pályázat'!K211+Községgazd!K225+Vagyongazd!K214+Közfoglalkoztatás!K211+Közút!K211+Környezetvédelem!L215+Egészségügy!K243+Sport!K215+Közművelődés!K214+Támogatás!K224</f>
        <v>0</v>
      </c>
      <c r="L211" s="75">
        <f>Igazgatás!L253+'ASP pályázat'!L211+Községgazd!O225+Vagyongazd!L214+Közfoglalkoztatás!L211+Közút!L211+Környezetvédelem!P215+Egészségügy!O243+Sport!L215+Közművelődés!N214+Támogatás!S224</f>
        <v>0</v>
      </c>
      <c r="M211" s="1">
        <f>Igazgatás!M253+'ASP pályázat'!M211+Községgazd!P225+Vagyongazd!M214+Közfoglalkoztatás!M211+Közút!M211+Környezetvédelem!Q215+Egészségügy!P243+Sport!M215+Közművelődés!O214+Támogatás!T224</f>
        <v>0</v>
      </c>
      <c r="N211" s="1">
        <f>Igazgatás!N253+'ASP pályázat'!N211+Községgazd!Q225+Vagyongazd!N214+Közfoglalkoztatás!N211+Közút!N211+Környezetvédelem!R215+Egészségügy!Q243+Sport!N215+Közművelődés!P214+Támogatás!U224</f>
        <v>0</v>
      </c>
      <c r="O211" s="1">
        <f>Igazgatás!O253+'ASP pályázat'!O211+Községgazd!R225+Vagyongazd!O214+Közfoglalkoztatás!O211+Közút!O211+Környezetvédelem!S215+Egészségügy!R243+Sport!O215+Közművelődés!Q214+Támogatás!V224</f>
        <v>0</v>
      </c>
      <c r="P211" s="1">
        <f>Igazgatás!P253+'ASP pályázat'!P211+Községgazd!S225+Vagyongazd!P214+Közfoglalkoztatás!P211+Közút!P211+Környezetvédelem!T215+Egészségügy!S243+Sport!P215+Közművelődés!R214+Támogatás!W224</f>
        <v>0</v>
      </c>
      <c r="Q211" s="81">
        <f>Igazgatás!Q253+'ASP pályázat'!Q211+Községgazd!T225+Vagyongazd!Q214+Közfoglalkoztatás!Q211+Közút!Q211+Környezetvédelem!U215+Egészségügy!T243+Sport!Q215+Közművelődés!S214+Támogatás!X224</f>
        <v>0</v>
      </c>
      <c r="R211" s="541">
        <f>Igazgatás!R253+'ASP pályázat'!R211+Községgazd!U225+Vagyongazd!R214+Közfoglalkoztatás!R211+Közút!R211+Környezetvédelem!V215+Egészségügy!U243+Sport!R215+Közművelődés!T214+Támogatás!Y224</f>
        <v>0</v>
      </c>
      <c r="S211" s="447">
        <f>Igazgatás!S253+'ASP pályázat'!S211+Községgazd!V225+Vagyongazd!S214+Közfoglalkoztatás!S211+Közút!S211+Környezetvédelem!W215+Egészségügy!V243+Sport!S215+Közművelődés!U214+Támogatás!Z224</f>
        <v>0</v>
      </c>
      <c r="T211" s="1">
        <f>Igazgatás!T253+'ASP pályázat'!T211+Községgazd!W225+Vagyongazd!T214+Közfoglalkoztatás!T211+Közút!T211+Környezetvédelem!X215+Egészségügy!W243+Sport!T215+Közművelődés!V214+Támogatás!AA224</f>
        <v>0</v>
      </c>
      <c r="U211" s="81">
        <f>Igazgatás!U253+'ASP pályázat'!U211+Községgazd!X225+Vagyongazd!U214+Közfoglalkoztatás!U211+Közút!U211+Környezetvédelem!Y215+Egészségügy!X243+Sport!U215+Közművelődés!W214+Támogatás!AB224</f>
        <v>0</v>
      </c>
      <c r="V211" s="490">
        <f>Igazgatás!V253+'ASP pályázat'!V211+Községgazd!Y225+Vagyongazd!V214+Közfoglalkoztatás!V211+Közút!V211+Környezetvédelem!Z215+Egészségügy!Y243+Sport!V215+Közművelődés!X214+Támogatás!AC224</f>
        <v>0</v>
      </c>
      <c r="W211" s="42">
        <f>Igazgatás!W253+'ASP pályázat'!W211+Községgazd!Z225+Vagyongazd!W214+Közfoglalkoztatás!W211+Közút!W211+Környezetvédelem!AA215+Egészségügy!Z243+Sport!W215+Közművelődés!Y214+Támogatás!AD224</f>
        <v>0</v>
      </c>
      <c r="X211" s="44">
        <f>Igazgatás!X253+'ASP pályázat'!X211+Községgazd!AA225+Vagyongazd!X214+Közfoglalkoztatás!X211+Közút!X211+Környezetvédelem!AB215+Egészségügy!AA243+Sport!X215+Közművelődés!Z214+Támogatás!AE224</f>
        <v>0</v>
      </c>
      <c r="Y211" s="188"/>
    </row>
    <row r="212" spans="1:25" s="18" customFormat="1" hidden="1">
      <c r="A212" s="127" t="s">
        <v>278</v>
      </c>
      <c r="B212" s="92" t="s">
        <v>689</v>
      </c>
      <c r="C212" s="769" t="s">
        <v>279</v>
      </c>
      <c r="D212" s="770"/>
      <c r="E212" s="770"/>
      <c r="F212" s="399">
        <f>Igazgatás!F254+'ASP pályázat'!F212+Községgazd!F226+Vagyongazd!F215+Közfoglalkoztatás!F212+Közút!F212+Környezetvédelem!F216+Egészségügy!F244+Sport!F216+Közművelődés!F215+Támogatás!F225</f>
        <v>0</v>
      </c>
      <c r="G212" s="422">
        <f>Igazgatás!G254+'ASP pályázat'!G212+Községgazd!G226+Vagyongazd!G215+Közfoglalkoztatás!G212+Közút!G212+Környezetvédelem!G216+Egészségügy!G244+Sport!G216+Közművelődés!G215+Támogatás!G225</f>
        <v>0</v>
      </c>
      <c r="H212" s="422">
        <f>Igazgatás!H254+'ASP pályázat'!H212+Községgazd!H226+Vagyongazd!H215+Közfoglalkoztatás!H212+Közút!H212+Környezetvédelem!H216+Egészségügy!H244+Sport!H216+Közművelődés!H215+Támogatás!H225</f>
        <v>0</v>
      </c>
      <c r="I212" s="618">
        <f>Igazgatás!I254+'ASP pályázat'!I212+Községgazd!I226+Vagyongazd!I215+Közfoglalkoztatás!I212+Közút!I212+Környezetvédelem!J216+Egészségügy!I244+Sport!I216+Közművelődés!I215+Támogatás!I225</f>
        <v>0</v>
      </c>
      <c r="J212" s="150">
        <f>Igazgatás!J254+'ASP pályázat'!J212+Községgazd!J226+Vagyongazd!J215+Közfoglalkoztatás!J212+Közút!J212+Környezetvédelem!K216+Egészségügy!J244+Sport!J216+Közművelődés!J215+Támogatás!J225</f>
        <v>0</v>
      </c>
      <c r="K212" s="166">
        <f>Igazgatás!K254+'ASP pályázat'!K212+Községgazd!K226+Vagyongazd!K215+Közfoglalkoztatás!K212+Közút!K212+Környezetvédelem!L216+Egészségügy!K244+Sport!K216+Közművelődés!K215+Támogatás!K225</f>
        <v>0</v>
      </c>
      <c r="L212" s="94">
        <f>Igazgatás!L254+'ASP pályázat'!L212+Községgazd!O226+Vagyongazd!L215+Közfoglalkoztatás!L212+Közút!L212+Környezetvédelem!P216+Egészségügy!O244+Sport!L216+Közművelődés!N215+Támogatás!S225</f>
        <v>0</v>
      </c>
      <c r="M212" s="95">
        <f>Igazgatás!M254+'ASP pályázat'!M212+Községgazd!P226+Vagyongazd!M215+Közfoglalkoztatás!M212+Közút!M212+Környezetvédelem!Q216+Egészségügy!P244+Sport!M216+Közművelődés!O215+Támogatás!T225</f>
        <v>0</v>
      </c>
      <c r="N212" s="95">
        <f>Igazgatás!N254+'ASP pályázat'!N212+Községgazd!Q226+Vagyongazd!N215+Közfoglalkoztatás!N212+Közút!N212+Környezetvédelem!R216+Egészségügy!Q244+Sport!N216+Közművelődés!P215+Támogatás!U225</f>
        <v>0</v>
      </c>
      <c r="O212" s="95">
        <f>Igazgatás!O254+'ASP pályázat'!O212+Községgazd!R226+Vagyongazd!O215+Közfoglalkoztatás!O212+Közút!O212+Környezetvédelem!S216+Egészségügy!R244+Sport!O216+Közművelődés!Q215+Támogatás!V225</f>
        <v>0</v>
      </c>
      <c r="P212" s="95">
        <f>Igazgatás!P254+'ASP pályázat'!P212+Községgazd!S226+Vagyongazd!P215+Közfoglalkoztatás!P212+Közút!P212+Környezetvédelem!T216+Egészségügy!S244+Sport!P216+Közművelődés!R215+Támogatás!W225</f>
        <v>0</v>
      </c>
      <c r="Q212" s="98">
        <f>Igazgatás!Q254+'ASP pályázat'!Q212+Községgazd!T226+Vagyongazd!Q215+Közfoglalkoztatás!Q212+Közút!Q212+Környezetvédelem!U216+Egészségügy!T244+Sport!Q216+Közművelődés!S215+Támogatás!X225</f>
        <v>0</v>
      </c>
      <c r="R212" s="539">
        <f>Igazgatás!R254+'ASP pályázat'!R212+Községgazd!U226+Vagyongazd!R215+Közfoglalkoztatás!R212+Közút!R212+Környezetvédelem!V216+Egészségügy!U244+Sport!R216+Közművelődés!T215+Támogatás!Y225</f>
        <v>0</v>
      </c>
      <c r="S212" s="445">
        <f>Igazgatás!S254+'ASP pályázat'!S212+Községgazd!V226+Vagyongazd!S215+Közfoglalkoztatás!S212+Közút!S212+Környezetvédelem!W216+Egészségügy!V244+Sport!S216+Közművelődés!U215+Támogatás!Z225</f>
        <v>0</v>
      </c>
      <c r="T212" s="95">
        <f>Igazgatás!T254+'ASP pályázat'!T212+Községgazd!W226+Vagyongazd!T215+Közfoglalkoztatás!T212+Közút!T212+Környezetvédelem!X216+Egészségügy!W244+Sport!T216+Közművelődés!V215+Támogatás!AA225</f>
        <v>0</v>
      </c>
      <c r="U212" s="98">
        <f>Igazgatás!U254+'ASP pályázat'!U212+Községgazd!X226+Vagyongazd!U215+Közfoglalkoztatás!U212+Közút!U212+Környezetvédelem!Y216+Egészségügy!X244+Sport!U216+Közművelődés!W215+Támogatás!AB225</f>
        <v>0</v>
      </c>
      <c r="V212" s="489">
        <f>Igazgatás!V254+'ASP pályázat'!V212+Községgazd!Y226+Vagyongazd!V215+Közfoglalkoztatás!V212+Közút!V212+Környezetvédelem!Z216+Egészségügy!Y244+Sport!V216+Közművelődés!X215+Támogatás!AC225</f>
        <v>0</v>
      </c>
      <c r="W212" s="97">
        <f>Igazgatás!W254+'ASP pályázat'!W212+Községgazd!Z226+Vagyongazd!W215+Közfoglalkoztatás!W212+Közút!W212+Környezetvédelem!AA216+Egészségügy!Z244+Sport!W216+Közművelődés!Y215+Támogatás!AD225</f>
        <v>0</v>
      </c>
      <c r="X212" s="99">
        <f>Igazgatás!X254+'ASP pályázat'!X212+Községgazd!AA226+Vagyongazd!X215+Közfoglalkoztatás!X212+Közút!X212+Környezetvédelem!AB216+Egészségügy!AA244+Sport!X216+Közművelődés!Z215+Támogatás!AE225</f>
        <v>0</v>
      </c>
      <c r="Y212" s="188"/>
    </row>
    <row r="213" spans="1:25" s="18" customFormat="1" hidden="1">
      <c r="A213" s="127" t="s">
        <v>280</v>
      </c>
      <c r="B213" s="92" t="s">
        <v>690</v>
      </c>
      <c r="C213" s="769" t="s">
        <v>281</v>
      </c>
      <c r="D213" s="770"/>
      <c r="E213" s="770"/>
      <c r="F213" s="399">
        <f>Igazgatás!F255+'ASP pályázat'!F213+Községgazd!F227+Vagyongazd!F216+Közfoglalkoztatás!F213+Közút!F213+Környezetvédelem!F217+Egészségügy!F245+Sport!F217+Közművelődés!F216+Támogatás!F226</f>
        <v>0</v>
      </c>
      <c r="G213" s="422">
        <f>Igazgatás!G255+'ASP pályázat'!G213+Községgazd!G227+Vagyongazd!G216+Közfoglalkoztatás!G213+Közút!G213+Környezetvédelem!G217+Egészségügy!G245+Sport!G217+Közművelődés!G216+Támogatás!G226</f>
        <v>0</v>
      </c>
      <c r="H213" s="422">
        <f>Igazgatás!H255+'ASP pályázat'!H213+Községgazd!H227+Vagyongazd!H216+Közfoglalkoztatás!H213+Közút!H213+Környezetvédelem!H217+Egészségügy!H245+Sport!H217+Közművelődés!H216+Támogatás!H226</f>
        <v>0</v>
      </c>
      <c r="I213" s="618">
        <f>Igazgatás!I255+'ASP pályázat'!I213+Községgazd!I227+Vagyongazd!I216+Közfoglalkoztatás!I213+Közút!I213+Környezetvédelem!J217+Egészségügy!I245+Sport!I217+Közművelődés!I216+Támogatás!I226</f>
        <v>0</v>
      </c>
      <c r="J213" s="150">
        <f>Igazgatás!J255+'ASP pályázat'!J213+Községgazd!J227+Vagyongazd!J216+Közfoglalkoztatás!J213+Közút!J213+Környezetvédelem!K217+Egészségügy!J245+Sport!J217+Közművelődés!J216+Támogatás!J226</f>
        <v>0</v>
      </c>
      <c r="K213" s="166">
        <f>Igazgatás!K255+'ASP pályázat'!K213+Községgazd!K227+Vagyongazd!K216+Közfoglalkoztatás!K213+Közút!K213+Környezetvédelem!L217+Egészségügy!K245+Sport!K217+Közművelődés!K216+Támogatás!K226</f>
        <v>0</v>
      </c>
      <c r="L213" s="94">
        <f>Igazgatás!L255+'ASP pályázat'!L213+Községgazd!O227+Vagyongazd!L216+Közfoglalkoztatás!L213+Közút!L213+Környezetvédelem!P217+Egészségügy!O245+Sport!L217+Közművelődés!N216+Támogatás!S226</f>
        <v>0</v>
      </c>
      <c r="M213" s="95">
        <f>Igazgatás!M255+'ASP pályázat'!M213+Községgazd!P227+Vagyongazd!M216+Közfoglalkoztatás!M213+Közút!M213+Környezetvédelem!Q217+Egészségügy!P245+Sport!M217+Közművelődés!O216+Támogatás!T226</f>
        <v>0</v>
      </c>
      <c r="N213" s="95">
        <f>Igazgatás!N255+'ASP pályázat'!N213+Községgazd!Q227+Vagyongazd!N216+Közfoglalkoztatás!N213+Közút!N213+Környezetvédelem!R217+Egészségügy!Q245+Sport!N217+Közművelődés!P216+Támogatás!U226</f>
        <v>0</v>
      </c>
      <c r="O213" s="95">
        <f>Igazgatás!O255+'ASP pályázat'!O213+Községgazd!R227+Vagyongazd!O216+Közfoglalkoztatás!O213+Közút!O213+Környezetvédelem!S217+Egészségügy!R245+Sport!O217+Közművelődés!Q216+Támogatás!V226</f>
        <v>0</v>
      </c>
      <c r="P213" s="95">
        <f>Igazgatás!P255+'ASP pályázat'!P213+Községgazd!S227+Vagyongazd!P216+Közfoglalkoztatás!P213+Közút!P213+Környezetvédelem!T217+Egészségügy!S245+Sport!P217+Közművelődés!R216+Támogatás!W226</f>
        <v>0</v>
      </c>
      <c r="Q213" s="98">
        <f>Igazgatás!Q255+'ASP pályázat'!Q213+Községgazd!T227+Vagyongazd!Q216+Közfoglalkoztatás!Q213+Közút!Q213+Környezetvédelem!U217+Egészségügy!T245+Sport!Q217+Közművelődés!S216+Támogatás!X226</f>
        <v>0</v>
      </c>
      <c r="R213" s="539">
        <f>Igazgatás!R255+'ASP pályázat'!R213+Községgazd!U227+Vagyongazd!R216+Közfoglalkoztatás!R213+Közút!R213+Környezetvédelem!V217+Egészségügy!U245+Sport!R217+Közművelődés!T216+Támogatás!Y226</f>
        <v>0</v>
      </c>
      <c r="S213" s="445">
        <f>Igazgatás!S255+'ASP pályázat'!S213+Községgazd!V227+Vagyongazd!S216+Közfoglalkoztatás!S213+Közút!S213+Környezetvédelem!W217+Egészségügy!V245+Sport!S217+Közművelődés!U216+Támogatás!Z226</f>
        <v>0</v>
      </c>
      <c r="T213" s="95">
        <f>Igazgatás!T255+'ASP pályázat'!T213+Községgazd!W227+Vagyongazd!T216+Közfoglalkoztatás!T213+Közút!T213+Környezetvédelem!X217+Egészségügy!W245+Sport!T217+Közművelődés!V216+Támogatás!AA226</f>
        <v>0</v>
      </c>
      <c r="U213" s="98">
        <f>Igazgatás!U255+'ASP pályázat'!U213+Községgazd!X227+Vagyongazd!U216+Közfoglalkoztatás!U213+Közút!U213+Környezetvédelem!Y217+Egészségügy!X245+Sport!U217+Közművelődés!W216+Támogatás!AB226</f>
        <v>0</v>
      </c>
      <c r="V213" s="489">
        <f>Igazgatás!V255+'ASP pályázat'!V213+Községgazd!Y227+Vagyongazd!V216+Közfoglalkoztatás!V213+Közút!V213+Környezetvédelem!Z217+Egészségügy!Y245+Sport!V217+Közművelődés!X216+Támogatás!AC226</f>
        <v>0</v>
      </c>
      <c r="W213" s="97">
        <f>Igazgatás!W255+'ASP pályázat'!W213+Községgazd!Z227+Vagyongazd!W216+Közfoglalkoztatás!W213+Közút!W213+Környezetvédelem!AA217+Egészségügy!Z245+Sport!W217+Közművelődés!Y216+Támogatás!AD226</f>
        <v>0</v>
      </c>
      <c r="X213" s="99">
        <f>Igazgatás!X255+'ASP pályázat'!X213+Községgazd!AA227+Vagyongazd!X216+Közfoglalkoztatás!X213+Közút!X213+Környezetvédelem!AB217+Egészségügy!AA245+Sport!X217+Közművelődés!Z216+Támogatás!AE226</f>
        <v>0</v>
      </c>
      <c r="Y213" s="188"/>
    </row>
    <row r="214" spans="1:25" s="18" customFormat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Igazgatás!F256+'ASP pályázat'!F214+Községgazd!F228+Vagyongazd!F217+Közfoglalkoztatás!F214+Közút!F214+Környezetvédelem!F218+Egészségügy!F246+Sport!F218+Közművelődés!F217+Támogatás!F227</f>
        <v>0</v>
      </c>
      <c r="G214" s="422">
        <f>Igazgatás!G256+'ASP pályázat'!G214+Községgazd!G228+Vagyongazd!G217+Közfoglalkoztatás!G214+Közút!G214+Környezetvédelem!G218+Egészségügy!G246+Sport!G218+Közművelődés!G217+Támogatás!G227</f>
        <v>0</v>
      </c>
      <c r="H214" s="422">
        <f>Igazgatás!H256+'ASP pályázat'!H214+Községgazd!H228+Vagyongazd!H217+Közfoglalkoztatás!H214+Közút!H214+Környezetvédelem!H218+Egészségügy!H246+Sport!H218+Közművelődés!H217+Támogatás!H227</f>
        <v>0</v>
      </c>
      <c r="I214" s="618">
        <f>Igazgatás!I256+'ASP pályázat'!I214+Községgazd!I228+Vagyongazd!I217+Közfoglalkoztatás!I214+Közút!I214+Környezetvédelem!J218+Egészségügy!I246+Sport!I218+Közművelődés!I217+Támogatás!I227</f>
        <v>34861</v>
      </c>
      <c r="J214" s="150">
        <f>Igazgatás!J256+'ASP pályázat'!J214+Községgazd!J228+Vagyongazd!J217+Közfoglalkoztatás!J214+Közút!J214+Környezetvédelem!K218+Egészségügy!J246+Sport!J218+Közművelődés!J217+Támogatás!J227</f>
        <v>0</v>
      </c>
      <c r="K214" s="166">
        <f>Igazgatás!K256+'ASP pályázat'!K214+Községgazd!K228+Vagyongazd!K217+Közfoglalkoztatás!K214+Közút!K214+Környezetvédelem!L218+Egészségügy!K246+Sport!K218+Közművelődés!K217+Támogatás!K227</f>
        <v>34861</v>
      </c>
      <c r="L214" s="94">
        <f>Igazgatás!L256+'ASP pályázat'!L214+Községgazd!O228+Vagyongazd!L217+Közfoglalkoztatás!L214+Közút!L214+Környezetvédelem!P218+Egészségügy!O246+Sport!L218+Közművelődés!N217+Támogatás!S227</f>
        <v>0</v>
      </c>
      <c r="M214" s="95">
        <f>Igazgatás!M256+'ASP pályázat'!M214+Községgazd!P228+Vagyongazd!M217+Közfoglalkoztatás!M214+Közút!M214+Környezetvédelem!Q218+Egészségügy!P246+Sport!M218+Közművelődés!O217+Támogatás!T227</f>
        <v>0</v>
      </c>
      <c r="N214" s="95">
        <f>Igazgatás!N256+'ASP pályázat'!N214+Községgazd!Q228+Vagyongazd!N217+Közfoglalkoztatás!N214+Közút!N214+Környezetvédelem!R218+Egészségügy!Q246+Sport!N218+Közművelődés!P217+Támogatás!U227</f>
        <v>0</v>
      </c>
      <c r="O214" s="95">
        <f>Igazgatás!O256+'ASP pályázat'!O214+Községgazd!R228+Vagyongazd!O217+Közfoglalkoztatás!O214+Közút!O214+Környezetvédelem!S218+Egészségügy!R246+Sport!O218+Közművelődés!Q217+Támogatás!V227</f>
        <v>0</v>
      </c>
      <c r="P214" s="95">
        <f>Igazgatás!P256+'ASP pályázat'!P214+Községgazd!S228+Vagyongazd!P217+Közfoglalkoztatás!P214+Közút!P214+Környezetvédelem!T218+Egészségügy!S246+Sport!P218+Közművelődés!R217+Támogatás!W227</f>
        <v>0</v>
      </c>
      <c r="Q214" s="98">
        <f>Igazgatás!Q256+'ASP pályázat'!Q214+Községgazd!T228+Vagyongazd!Q217+Közfoglalkoztatás!Q214+Közút!Q214+Környezetvédelem!U218+Egészségügy!T246+Sport!Q218+Közművelődés!S217+Támogatás!X227</f>
        <v>0</v>
      </c>
      <c r="R214" s="539">
        <f>Igazgatás!R256+'ASP pályázat'!R214+Községgazd!U228+Vagyongazd!R217+Közfoglalkoztatás!R214+Közút!R214+Környezetvédelem!V218+Egészségügy!U246+Sport!R218+Közművelődés!T217+Támogatás!Y227</f>
        <v>0</v>
      </c>
      <c r="S214" s="445">
        <f>Igazgatás!S256+'ASP pályázat'!S214+Községgazd!V228+Vagyongazd!S217+Közfoglalkoztatás!S214+Közút!S214+Környezetvédelem!W218+Egészségügy!V246+Sport!S218+Közművelődés!U217+Támogatás!Z227</f>
        <v>0</v>
      </c>
      <c r="T214" s="95">
        <f>Igazgatás!T256+'ASP pályázat'!T214+Községgazd!W228+Vagyongazd!T217+Közfoglalkoztatás!T214+Közút!T214+Környezetvédelem!X218+Egészségügy!W246+Sport!T218+Közművelődés!V217+Támogatás!AA227</f>
        <v>0</v>
      </c>
      <c r="U214" s="98">
        <f>Igazgatás!U256+'ASP pályázat'!U214+Községgazd!X228+Vagyongazd!U217+Közfoglalkoztatás!U214+Közút!U214+Környezetvédelem!Y218+Egészségügy!X246+Sport!U218+Közművelődés!W217+Támogatás!AB227</f>
        <v>0</v>
      </c>
      <c r="V214" s="489">
        <f>Igazgatás!V256+'ASP pályázat'!V214+Községgazd!Y228+Vagyongazd!V217+Közfoglalkoztatás!V214+Közút!V214+Környezetvédelem!Z218+Egészségügy!Y246+Sport!V218+Közművelődés!X217+Támogatás!AC227</f>
        <v>34861</v>
      </c>
      <c r="W214" s="97">
        <f>Igazgatás!W256+'ASP pályázat'!W214+Községgazd!Z228+Vagyongazd!W217+Közfoglalkoztatás!W214+Közút!W214+Környezetvédelem!AA218+Egészségügy!Z246+Sport!W218+Közművelődés!Y217+Támogatás!AD227</f>
        <v>0</v>
      </c>
      <c r="X214" s="99">
        <f>Igazgatás!X256+'ASP pályázat'!X214+Községgazd!AA228+Vagyongazd!X217+Közfoglalkoztatás!X214+Közút!X214+Környezetvédelem!AB218+Egészségügy!AA246+Sport!X218+Közművelődés!Z217+Támogatás!AE227</f>
        <v>0</v>
      </c>
      <c r="Y214" s="188"/>
    </row>
    <row r="215" spans="1:25" hidden="1">
      <c r="B215" s="55"/>
      <c r="C215" s="2"/>
      <c r="D215" s="764" t="s">
        <v>376</v>
      </c>
      <c r="E215" s="764"/>
      <c r="F215" s="406">
        <f>Igazgatás!F257+'ASP pályázat'!F215+Községgazd!F229+Vagyongazd!F218+Közfoglalkoztatás!F215+Közút!F215+Környezetvédelem!F219+Egészségügy!F247+Sport!F219+Közművelődés!F218+Támogatás!F228</f>
        <v>0</v>
      </c>
      <c r="G215" s="429">
        <f>Igazgatás!G257+'ASP pályázat'!G215+Községgazd!G229+Vagyongazd!G218+Közfoglalkoztatás!G215+Közút!G215+Környezetvédelem!G219+Egészségügy!G247+Sport!G219+Közművelődés!G218+Támogatás!G228</f>
        <v>0</v>
      </c>
      <c r="H215" s="429">
        <f>Igazgatás!H257+'ASP pályázat'!H215+Községgazd!H229+Vagyongazd!H218+Közfoglalkoztatás!H215+Közút!H215+Környezetvédelem!H219+Egészségügy!H247+Sport!H219+Közművelődés!H218+Támogatás!H228</f>
        <v>0</v>
      </c>
      <c r="I215" s="625">
        <f>Igazgatás!I257+'ASP pályázat'!I215+Községgazd!I229+Vagyongazd!I218+Közfoglalkoztatás!I215+Közút!I215+Környezetvédelem!J219+Egészségügy!I247+Sport!I219+Közművelődés!I218+Támogatás!I228</f>
        <v>0</v>
      </c>
      <c r="J215" s="149">
        <f>Igazgatás!J257+'ASP pályázat'!J215+Községgazd!J229+Vagyongazd!J218+Közfoglalkoztatás!J215+Közút!J215+Környezetvédelem!K219+Egészségügy!J247+Sport!J219+Közművelődés!J218+Támogatás!J228</f>
        <v>0</v>
      </c>
      <c r="K215" s="167">
        <f>Igazgatás!K257+'ASP pályázat'!K215+Községgazd!K229+Vagyongazd!K218+Közfoglalkoztatás!K215+Közút!K215+Környezetvédelem!L219+Egészségügy!K247+Sport!K219+Közművelődés!K218+Támogatás!K228</f>
        <v>0</v>
      </c>
      <c r="L215" s="75">
        <f>Igazgatás!L257+'ASP pályázat'!L215+Községgazd!O229+Vagyongazd!L218+Közfoglalkoztatás!L215+Közút!L215+Környezetvédelem!P219+Egészségügy!O247+Sport!L219+Közművelődés!N218+Támogatás!S228</f>
        <v>0</v>
      </c>
      <c r="M215" s="1">
        <f>Igazgatás!M257+'ASP pályázat'!M215+Községgazd!P229+Vagyongazd!M218+Közfoglalkoztatás!M215+Közút!M215+Környezetvédelem!Q219+Egészségügy!P247+Sport!M219+Közművelődés!O218+Támogatás!T228</f>
        <v>0</v>
      </c>
      <c r="N215" s="1">
        <f>Igazgatás!N257+'ASP pályázat'!N215+Községgazd!Q229+Vagyongazd!N218+Közfoglalkoztatás!N215+Közút!N215+Környezetvédelem!R219+Egészségügy!Q247+Sport!N219+Közművelődés!P218+Támogatás!U228</f>
        <v>0</v>
      </c>
      <c r="O215" s="1">
        <f>Igazgatás!O257+'ASP pályázat'!O215+Községgazd!R229+Vagyongazd!O218+Közfoglalkoztatás!O215+Közút!O215+Környezetvédelem!S219+Egészségügy!R247+Sport!O219+Közművelődés!Q218+Támogatás!V228</f>
        <v>0</v>
      </c>
      <c r="P215" s="1">
        <f>Igazgatás!P257+'ASP pályázat'!P215+Községgazd!S229+Vagyongazd!P218+Közfoglalkoztatás!P215+Közút!P215+Környezetvédelem!T219+Egészségügy!S247+Sport!P219+Közművelődés!R218+Támogatás!W228</f>
        <v>0</v>
      </c>
      <c r="Q215" s="81">
        <f>Igazgatás!Q257+'ASP pályázat'!Q215+Községgazd!T229+Vagyongazd!Q218+Közfoglalkoztatás!Q215+Közút!Q215+Környezetvédelem!U219+Egészségügy!T247+Sport!Q219+Közművelődés!S218+Támogatás!X228</f>
        <v>0</v>
      </c>
      <c r="R215" s="541">
        <f>Igazgatás!R257+'ASP pályázat'!R215+Községgazd!U229+Vagyongazd!R218+Közfoglalkoztatás!R215+Közút!R215+Környezetvédelem!V219+Egészségügy!U247+Sport!R219+Közművelődés!T218+Támogatás!Y228</f>
        <v>0</v>
      </c>
      <c r="S215" s="447">
        <f>Igazgatás!S257+'ASP pályázat'!S215+Községgazd!V229+Vagyongazd!S218+Közfoglalkoztatás!S215+Közút!S215+Környezetvédelem!W219+Egészségügy!V247+Sport!S219+Közművelődés!U218+Támogatás!Z228</f>
        <v>0</v>
      </c>
      <c r="T215" s="1">
        <f>Igazgatás!T257+'ASP pályázat'!T215+Községgazd!W229+Vagyongazd!T218+Közfoglalkoztatás!T215+Közút!T215+Környezetvédelem!X219+Egészségügy!W247+Sport!T219+Közművelődés!V218+Támogatás!AA228</f>
        <v>0</v>
      </c>
      <c r="U215" s="81">
        <f>Igazgatás!U257+'ASP pályázat'!U215+Községgazd!X229+Vagyongazd!U218+Közfoglalkoztatás!U215+Közút!U215+Környezetvédelem!Y219+Egészségügy!X247+Sport!U219+Közművelődés!W218+Támogatás!AB228</f>
        <v>0</v>
      </c>
      <c r="V215" s="490">
        <f>Igazgatás!V257+'ASP pályázat'!V215+Községgazd!Y229+Vagyongazd!V218+Közfoglalkoztatás!V215+Közút!V215+Környezetvédelem!Z219+Egészségügy!Y247+Sport!V219+Közművelődés!X218+Támogatás!AC228</f>
        <v>0</v>
      </c>
      <c r="W215" s="42">
        <f>Igazgatás!W257+'ASP pályázat'!W215+Községgazd!Z229+Vagyongazd!W218+Közfoglalkoztatás!W215+Közút!W215+Környezetvédelem!AA219+Egészségügy!Z247+Sport!W219+Közművelődés!Y218+Támogatás!AD228</f>
        <v>0</v>
      </c>
      <c r="X215" s="44">
        <f>Igazgatás!X257+'ASP pályázat'!X215+Községgazd!AA229+Vagyongazd!X218+Közfoglalkoztatás!X215+Közút!X215+Környezetvédelem!AB219+Egészségügy!AA247+Sport!X219+Közművelődés!Z218+Támogatás!AE228</f>
        <v>0</v>
      </c>
      <c r="Y215" s="188"/>
    </row>
    <row r="216" spans="1:25" hidden="1">
      <c r="B216" s="55"/>
      <c r="C216" s="2"/>
      <c r="D216" s="764" t="s">
        <v>377</v>
      </c>
      <c r="E216" s="764"/>
      <c r="F216" s="406">
        <f>Igazgatás!F258+'ASP pályázat'!F216+Községgazd!F230+Vagyongazd!F219+Közfoglalkoztatás!F216+Közút!F216+Környezetvédelem!F220+Egészségügy!F248+Sport!F220+Közművelődés!F219+Támogatás!F229</f>
        <v>0</v>
      </c>
      <c r="G216" s="429">
        <f>Igazgatás!G258+'ASP pályázat'!G216+Községgazd!G230+Vagyongazd!G219+Közfoglalkoztatás!G216+Közút!G216+Környezetvédelem!G220+Egészségügy!G248+Sport!G220+Közművelődés!G219+Támogatás!G229</f>
        <v>0</v>
      </c>
      <c r="H216" s="429">
        <f>Igazgatás!H258+'ASP pályázat'!H216+Községgazd!H230+Vagyongazd!H219+Közfoglalkoztatás!H216+Közút!H216+Környezetvédelem!H220+Egészségügy!H248+Sport!H220+Közművelődés!H219+Támogatás!H229</f>
        <v>0</v>
      </c>
      <c r="I216" s="625">
        <f>Igazgatás!I258+'ASP pályázat'!I216+Községgazd!I230+Vagyongazd!I219+Közfoglalkoztatás!I216+Közút!I216+Környezetvédelem!J220+Egészségügy!I248+Sport!I220+Közművelődés!I219+Támogatás!I229</f>
        <v>0</v>
      </c>
      <c r="J216" s="149">
        <f>Igazgatás!J258+'ASP pályázat'!J216+Községgazd!J230+Vagyongazd!J219+Közfoglalkoztatás!J216+Közút!J216+Környezetvédelem!K220+Egészségügy!J248+Sport!J220+Közművelődés!J219+Támogatás!J229</f>
        <v>0</v>
      </c>
      <c r="K216" s="167">
        <f>Igazgatás!K258+'ASP pályázat'!K216+Községgazd!K230+Vagyongazd!K219+Közfoglalkoztatás!K216+Közút!K216+Környezetvédelem!L220+Egészségügy!K248+Sport!K220+Közművelődés!K219+Támogatás!K229</f>
        <v>0</v>
      </c>
      <c r="L216" s="75">
        <f>Igazgatás!L258+'ASP pályázat'!L216+Községgazd!O230+Vagyongazd!L219+Közfoglalkoztatás!L216+Közút!L216+Környezetvédelem!P220+Egészségügy!O248+Sport!L220+Közművelődés!N219+Támogatás!S229</f>
        <v>0</v>
      </c>
      <c r="M216" s="1">
        <f>Igazgatás!M258+'ASP pályázat'!M216+Községgazd!P230+Vagyongazd!M219+Közfoglalkoztatás!M216+Közút!M216+Környezetvédelem!Q220+Egészségügy!P248+Sport!M220+Közművelődés!O219+Támogatás!T229</f>
        <v>0</v>
      </c>
      <c r="N216" s="1">
        <f>Igazgatás!N258+'ASP pályázat'!N216+Községgazd!Q230+Vagyongazd!N219+Közfoglalkoztatás!N216+Közút!N216+Környezetvédelem!R220+Egészségügy!Q248+Sport!N220+Közművelődés!P219+Támogatás!U229</f>
        <v>0</v>
      </c>
      <c r="O216" s="1">
        <f>Igazgatás!O258+'ASP pályázat'!O216+Községgazd!R230+Vagyongazd!O219+Közfoglalkoztatás!O216+Közút!O216+Környezetvédelem!S220+Egészségügy!R248+Sport!O220+Közművelődés!Q219+Támogatás!V229</f>
        <v>0</v>
      </c>
      <c r="P216" s="1">
        <f>Igazgatás!P258+'ASP pályázat'!P216+Községgazd!S230+Vagyongazd!P219+Közfoglalkoztatás!P216+Közút!P216+Környezetvédelem!T220+Egészségügy!S248+Sport!P220+Közművelődés!R219+Támogatás!W229</f>
        <v>0</v>
      </c>
      <c r="Q216" s="81">
        <f>Igazgatás!Q258+'ASP pályázat'!Q216+Községgazd!T230+Vagyongazd!Q219+Közfoglalkoztatás!Q216+Közút!Q216+Környezetvédelem!U220+Egészségügy!T248+Sport!Q220+Közművelődés!S219+Támogatás!X229</f>
        <v>0</v>
      </c>
      <c r="R216" s="541">
        <f>Igazgatás!R258+'ASP pályázat'!R216+Községgazd!U230+Vagyongazd!R219+Közfoglalkoztatás!R216+Közút!R216+Környezetvédelem!V220+Egészségügy!U248+Sport!R220+Közművelődés!T219+Támogatás!Y229</f>
        <v>0</v>
      </c>
      <c r="S216" s="447">
        <f>Igazgatás!S258+'ASP pályázat'!S216+Községgazd!V230+Vagyongazd!S219+Közfoglalkoztatás!S216+Közút!S216+Környezetvédelem!W220+Egészségügy!V248+Sport!S220+Közművelődés!U219+Támogatás!Z229</f>
        <v>0</v>
      </c>
      <c r="T216" s="1">
        <f>Igazgatás!T258+'ASP pályázat'!T216+Községgazd!W230+Vagyongazd!T219+Közfoglalkoztatás!T216+Közút!T216+Környezetvédelem!X220+Egészségügy!W248+Sport!T220+Közművelődés!V219+Támogatás!AA229</f>
        <v>0</v>
      </c>
      <c r="U216" s="81">
        <f>Igazgatás!U258+'ASP pályázat'!U216+Községgazd!X230+Vagyongazd!U219+Közfoglalkoztatás!U216+Közút!U216+Környezetvédelem!Y220+Egészségügy!X248+Sport!U220+Közművelődés!W219+Támogatás!AB229</f>
        <v>0</v>
      </c>
      <c r="V216" s="490">
        <f>Igazgatás!V258+'ASP pályázat'!V216+Községgazd!Y230+Vagyongazd!V219+Közfoglalkoztatás!V216+Közút!V216+Környezetvédelem!Z220+Egészségügy!Y248+Sport!V220+Közművelődés!X219+Támogatás!AC229</f>
        <v>0</v>
      </c>
      <c r="W216" s="42">
        <f>Igazgatás!W258+'ASP pályázat'!W216+Községgazd!Z230+Vagyongazd!W219+Közfoglalkoztatás!W216+Közút!W216+Környezetvédelem!AA220+Egészségügy!Z248+Sport!W220+Közművelődés!Y219+Támogatás!AD229</f>
        <v>0</v>
      </c>
      <c r="X216" s="44">
        <f>Igazgatás!X258+'ASP pályázat'!X216+Községgazd!AA230+Vagyongazd!X219+Közfoglalkoztatás!X216+Közút!X216+Környezetvédelem!AB220+Egészségügy!AA248+Sport!X220+Közművelődés!Z219+Támogatás!AE229</f>
        <v>0</v>
      </c>
      <c r="Y216" s="188"/>
    </row>
    <row r="217" spans="1:25" ht="15.75" thickBot="1">
      <c r="B217" s="55"/>
      <c r="C217" s="2"/>
      <c r="D217" s="764" t="s">
        <v>378</v>
      </c>
      <c r="E217" s="764"/>
      <c r="F217" s="406">
        <f>Igazgatás!F259+'ASP pályázat'!F217+Községgazd!F231+Vagyongazd!F220+Közfoglalkoztatás!F217+Közút!F217+Környezetvédelem!F221+Egészségügy!F249+Sport!F221+Közművelődés!F220+Támogatás!F230</f>
        <v>0</v>
      </c>
      <c r="G217" s="429">
        <f>Igazgatás!G259+'ASP pályázat'!G217+Községgazd!G231+Vagyongazd!G220+Közfoglalkoztatás!G217+Közút!G217+Környezetvédelem!G221+Egészségügy!G249+Sport!G221+Közművelődés!G220+Támogatás!G230</f>
        <v>0</v>
      </c>
      <c r="H217" s="429">
        <f>Igazgatás!H259+'ASP pályázat'!H217+Községgazd!H231+Vagyongazd!H220+Közfoglalkoztatás!H217+Közút!H217+Környezetvédelem!H221+Egészségügy!H249+Sport!H221+Közművelődés!H220+Támogatás!H230</f>
        <v>0</v>
      </c>
      <c r="I217" s="625">
        <f>Igazgatás!I259+'ASP pályázat'!I217+Községgazd!I231+Vagyongazd!I220+Közfoglalkoztatás!I217+Közút!I217+Környezetvédelem!J221+Egészségügy!I249+Sport!I221+Közművelődés!I220+Támogatás!I230</f>
        <v>34861</v>
      </c>
      <c r="J217" s="149">
        <f>Igazgatás!J259+'ASP pályázat'!J217+Községgazd!J231+Vagyongazd!J220+Közfoglalkoztatás!J217+Közút!J217+Környezetvédelem!K221+Egészségügy!J249+Sport!J221+Közművelődés!J220+Támogatás!J230</f>
        <v>0</v>
      </c>
      <c r="K217" s="167">
        <f>Igazgatás!K259+'ASP pályázat'!K217+Községgazd!K231+Vagyongazd!K220+Közfoglalkoztatás!K217+Közút!K217+Környezetvédelem!L221+Egészségügy!K249+Sport!K221+Közművelődés!K220+Támogatás!K230</f>
        <v>34861</v>
      </c>
      <c r="L217" s="75">
        <f>Igazgatás!L259+'ASP pályázat'!L217+Községgazd!O231+Vagyongazd!L220+Közfoglalkoztatás!L217+Közút!L217+Környezetvédelem!P221+Egészségügy!O249+Sport!L221+Közművelődés!N220+Támogatás!S230</f>
        <v>0</v>
      </c>
      <c r="M217" s="1">
        <f>Igazgatás!M259+'ASP pályázat'!M217+Községgazd!P231+Vagyongazd!M220+Közfoglalkoztatás!M217+Közút!M217+Környezetvédelem!Q221+Egészségügy!P249+Sport!M221+Közművelődés!O220+Támogatás!T230</f>
        <v>0</v>
      </c>
      <c r="N217" s="1">
        <f>Igazgatás!N259+'ASP pályázat'!N217+Községgazd!Q231+Vagyongazd!N220+Közfoglalkoztatás!N217+Közút!N217+Környezetvédelem!R221+Egészségügy!Q249+Sport!N221+Közművelődés!P220+Támogatás!U230</f>
        <v>0</v>
      </c>
      <c r="O217" s="1">
        <f>Igazgatás!O259+'ASP pályázat'!O217+Községgazd!R231+Vagyongazd!O220+Közfoglalkoztatás!O217+Közút!O217+Környezetvédelem!S221+Egészségügy!R249+Sport!O221+Közművelődés!Q220+Támogatás!V230</f>
        <v>0</v>
      </c>
      <c r="P217" s="1">
        <f>Igazgatás!P259+'ASP pályázat'!P217+Községgazd!S231+Vagyongazd!P220+Közfoglalkoztatás!P217+Közút!P217+Környezetvédelem!T221+Egészségügy!S249+Sport!P221+Közművelődés!R220+Támogatás!W230</f>
        <v>0</v>
      </c>
      <c r="Q217" s="81">
        <f>Igazgatás!Q259+'ASP pályázat'!Q217+Községgazd!T231+Vagyongazd!Q220+Közfoglalkoztatás!Q217+Közút!Q217+Környezetvédelem!U221+Egészségügy!T249+Sport!Q221+Közművelődés!S220+Támogatás!X230</f>
        <v>0</v>
      </c>
      <c r="R217" s="541">
        <f>Igazgatás!R259+'ASP pályázat'!R217+Községgazd!U231+Vagyongazd!R220+Közfoglalkoztatás!R217+Közút!R217+Környezetvédelem!V221+Egészségügy!U249+Sport!R221+Közművelődés!T220+Támogatás!Y230</f>
        <v>0</v>
      </c>
      <c r="S217" s="447">
        <f>Igazgatás!S259+'ASP pályázat'!S217+Községgazd!V231+Vagyongazd!S220+Közfoglalkoztatás!S217+Közút!S217+Környezetvédelem!W221+Egészségügy!V249+Sport!S221+Közművelődés!U220+Támogatás!Z230</f>
        <v>0</v>
      </c>
      <c r="T217" s="1">
        <f>Igazgatás!T259+'ASP pályázat'!T217+Községgazd!W231+Vagyongazd!T220+Közfoglalkoztatás!T217+Közút!T217+Környezetvédelem!X221+Egészségügy!W249+Sport!T221+Közművelődés!V220+Támogatás!AA230</f>
        <v>0</v>
      </c>
      <c r="U217" s="81">
        <f>Igazgatás!U259+'ASP pályázat'!U217+Községgazd!X231+Vagyongazd!U220+Közfoglalkoztatás!U217+Közút!U217+Környezetvédelem!Y221+Egészségügy!X249+Sport!U221+Közművelődés!W220+Támogatás!AB230</f>
        <v>0</v>
      </c>
      <c r="V217" s="490">
        <f>Igazgatás!V259+'ASP pályázat'!V217+Községgazd!Y231+Vagyongazd!V220+Közfoglalkoztatás!V217+Közút!V217+Környezetvédelem!Z221+Egészségügy!Y249+Sport!V221+Közművelődés!X220+Támogatás!AC230</f>
        <v>34861</v>
      </c>
      <c r="W217" s="42">
        <f>Igazgatás!W259+'ASP pályázat'!W217+Községgazd!Z231+Vagyongazd!W220+Közfoglalkoztatás!W217+Közút!W217+Környezetvédelem!AA221+Egészségügy!Z249+Sport!W221+Közművelődés!Y220+Támogatás!AD230</f>
        <v>0</v>
      </c>
      <c r="X217" s="44">
        <f>Igazgatás!X259+'ASP pályázat'!X217+Községgazd!AA231+Vagyongazd!X220+Közfoglalkoztatás!X217+Közút!X217+Környezetvédelem!AB221+Egészségügy!AA249+Sport!X221+Közművelődés!Z220+Támogatás!AE230</f>
        <v>0</v>
      </c>
      <c r="Y217" s="188"/>
    </row>
    <row r="218" spans="1:25" ht="15.75" hidden="1" thickBot="1">
      <c r="B218" s="55"/>
      <c r="C218" s="2"/>
      <c r="D218" s="764" t="s">
        <v>379</v>
      </c>
      <c r="E218" s="764"/>
      <c r="F218" s="406">
        <f>Igazgatás!F260+'ASP pályázat'!F218+Községgazd!F232+Vagyongazd!F221+Közfoglalkoztatás!F218+Közút!F218+Környezetvédelem!F222+Egészségügy!F250+Sport!F222+Közművelődés!F221+Támogatás!F231</f>
        <v>0</v>
      </c>
      <c r="G218" s="429">
        <f>Igazgatás!G260+'ASP pályázat'!G218+Községgazd!G232+Vagyongazd!G221+Közfoglalkoztatás!G218+Közút!G218+Környezetvédelem!G222+Egészségügy!G250+Sport!G222+Közművelődés!G221+Támogatás!G231</f>
        <v>0</v>
      </c>
      <c r="H218" s="429">
        <f>Igazgatás!H260+'ASP pályázat'!H218+Községgazd!H232+Vagyongazd!H221+Közfoglalkoztatás!H218+Közút!H218+Környezetvédelem!H222+Egészségügy!H250+Sport!H222+Közművelődés!H221+Támogatás!H231</f>
        <v>0</v>
      </c>
      <c r="I218" s="625">
        <f>Igazgatás!I260+'ASP pályázat'!I218+Községgazd!I232+Vagyongazd!I221+Közfoglalkoztatás!I218+Közút!I218+Környezetvédelem!J222+Egészségügy!I250+Sport!I222+Közművelődés!I221+Támogatás!I231</f>
        <v>0</v>
      </c>
      <c r="J218" s="149">
        <f>Igazgatás!J260+'ASP pályázat'!J218+Községgazd!J232+Vagyongazd!J221+Közfoglalkoztatás!J218+Közút!J218+Környezetvédelem!K222+Egészségügy!J250+Sport!J222+Közművelődés!J221+Támogatás!J231</f>
        <v>0</v>
      </c>
      <c r="K218" s="167">
        <f>Igazgatás!K260+'ASP pályázat'!K218+Községgazd!K232+Vagyongazd!K221+Közfoglalkoztatás!K218+Közút!K218+Környezetvédelem!L222+Egészségügy!K250+Sport!K222+Közművelődés!K221+Támogatás!K231</f>
        <v>0</v>
      </c>
      <c r="L218" s="75">
        <f>Igazgatás!L260+'ASP pályázat'!L218+Községgazd!O232+Vagyongazd!L221+Közfoglalkoztatás!L218+Közút!L218+Környezetvédelem!P222+Egészségügy!O250+Sport!L222+Közművelődés!N221+Támogatás!S231</f>
        <v>0</v>
      </c>
      <c r="M218" s="1">
        <f>Igazgatás!M260+'ASP pályázat'!M218+Községgazd!P232+Vagyongazd!M221+Közfoglalkoztatás!M218+Közút!M218+Környezetvédelem!Q222+Egészségügy!P250+Sport!M222+Közművelődés!O221+Támogatás!T231</f>
        <v>0</v>
      </c>
      <c r="N218" s="1">
        <f>Igazgatás!N260+'ASP pályázat'!N218+Községgazd!Q232+Vagyongazd!N221+Közfoglalkoztatás!N218+Közút!N218+Környezetvédelem!R222+Egészségügy!Q250+Sport!N222+Közművelődés!P221+Támogatás!U231</f>
        <v>0</v>
      </c>
      <c r="O218" s="1">
        <f>Igazgatás!O260+'ASP pályázat'!O218+Községgazd!R232+Vagyongazd!O221+Közfoglalkoztatás!O218+Közút!O218+Környezetvédelem!S222+Egészségügy!R250+Sport!O222+Közművelődés!Q221+Támogatás!V231</f>
        <v>0</v>
      </c>
      <c r="P218" s="1">
        <f>Igazgatás!P260+'ASP pályázat'!P218+Községgazd!S232+Vagyongazd!P221+Közfoglalkoztatás!P218+Közút!P218+Környezetvédelem!T222+Egészségügy!S250+Sport!P222+Közművelődés!R221+Támogatás!W231</f>
        <v>0</v>
      </c>
      <c r="Q218" s="81">
        <f>Igazgatás!Q260+'ASP pályázat'!Q218+Községgazd!T232+Vagyongazd!Q221+Közfoglalkoztatás!Q218+Közút!Q218+Környezetvédelem!U222+Egészségügy!T250+Sport!Q222+Közművelődés!S221+Támogatás!X231</f>
        <v>0</v>
      </c>
      <c r="R218" s="541">
        <f>Igazgatás!R260+'ASP pályázat'!R218+Községgazd!U232+Vagyongazd!R221+Közfoglalkoztatás!R218+Közút!R218+Környezetvédelem!V222+Egészségügy!U250+Sport!R222+Közművelődés!T221+Támogatás!Y231</f>
        <v>0</v>
      </c>
      <c r="S218" s="447">
        <f>Igazgatás!S260+'ASP pályázat'!S218+Községgazd!V232+Vagyongazd!S221+Közfoglalkoztatás!S218+Közút!S218+Környezetvédelem!W222+Egészségügy!V250+Sport!S222+Közművelődés!U221+Támogatás!Z231</f>
        <v>0</v>
      </c>
      <c r="T218" s="1">
        <f>Igazgatás!T260+'ASP pályázat'!T218+Községgazd!W232+Vagyongazd!T221+Közfoglalkoztatás!T218+Közút!T218+Környezetvédelem!X222+Egészségügy!W250+Sport!T222+Közművelődés!V221+Támogatás!AA231</f>
        <v>0</v>
      </c>
      <c r="U218" s="81">
        <f>Igazgatás!U260+'ASP pályázat'!U218+Községgazd!X232+Vagyongazd!U221+Közfoglalkoztatás!U218+Közút!U218+Környezetvédelem!Y222+Egészségügy!X250+Sport!U222+Közművelődés!W221+Támogatás!AB231</f>
        <v>0</v>
      </c>
      <c r="V218" s="490">
        <f>Igazgatás!V260+'ASP pályázat'!V218+Községgazd!Y232+Vagyongazd!V221+Közfoglalkoztatás!V218+Közút!V218+Környezetvédelem!Z222+Egészségügy!Y250+Sport!V222+Közművelődés!X221+Támogatás!AC231</f>
        <v>0</v>
      </c>
      <c r="W218" s="42">
        <f>Igazgatás!W260+'ASP pályázat'!W218+Községgazd!Z232+Vagyongazd!W221+Közfoglalkoztatás!W218+Közút!W218+Környezetvédelem!AA222+Egészségügy!Z250+Sport!W222+Közművelődés!Y221+Támogatás!AD231</f>
        <v>0</v>
      </c>
      <c r="X218" s="44">
        <f>Igazgatás!X260+'ASP pályázat'!X218+Községgazd!AA232+Vagyongazd!X221+Közfoglalkoztatás!X218+Közút!X218+Környezetvédelem!AB222+Egészségügy!AA250+Sport!X222+Közművelődés!Z221+Támogatás!AE231</f>
        <v>0</v>
      </c>
      <c r="Y218" s="188"/>
    </row>
    <row r="219" spans="1:25" ht="15.75" hidden="1" thickBot="1">
      <c r="B219" s="55"/>
      <c r="C219" s="2"/>
      <c r="D219" s="764" t="s">
        <v>380</v>
      </c>
      <c r="E219" s="764"/>
      <c r="F219" s="406">
        <f>Igazgatás!F261+'ASP pályázat'!F219+Községgazd!F233+Vagyongazd!F222+Közfoglalkoztatás!F219+Közút!F219+Környezetvédelem!F223+Egészségügy!F251+Sport!F223+Közművelődés!F222+Támogatás!F232</f>
        <v>0</v>
      </c>
      <c r="G219" s="429">
        <f>Igazgatás!G261+'ASP pályázat'!G219+Községgazd!G233+Vagyongazd!G222+Közfoglalkoztatás!G219+Közút!G219+Környezetvédelem!G223+Egészségügy!G251+Sport!G223+Közművelődés!G222+Támogatás!G232</f>
        <v>0</v>
      </c>
      <c r="H219" s="429">
        <f>Igazgatás!H261+'ASP pályázat'!H219+Községgazd!H233+Vagyongazd!H222+Közfoglalkoztatás!H219+Közút!H219+Környezetvédelem!H223+Egészségügy!H251+Sport!H223+Közművelődés!H222+Támogatás!H232</f>
        <v>0</v>
      </c>
      <c r="I219" s="625">
        <f>Igazgatás!I261+'ASP pályázat'!I219+Községgazd!I233+Vagyongazd!I222+Közfoglalkoztatás!I219+Közút!I219+Környezetvédelem!J223+Egészségügy!I251+Sport!I223+Közművelődés!I222+Támogatás!I232</f>
        <v>0</v>
      </c>
      <c r="J219" s="149">
        <f>Igazgatás!J261+'ASP pályázat'!J219+Községgazd!J233+Vagyongazd!J222+Közfoglalkoztatás!J219+Közút!J219+Környezetvédelem!K223+Egészségügy!J251+Sport!J223+Közművelődés!J222+Támogatás!J232</f>
        <v>0</v>
      </c>
      <c r="K219" s="167">
        <f>Igazgatás!K261+'ASP pályázat'!K219+Községgazd!K233+Vagyongazd!K222+Közfoglalkoztatás!K219+Közút!K219+Környezetvédelem!L223+Egészségügy!K251+Sport!K223+Közművelődés!K222+Támogatás!K232</f>
        <v>0</v>
      </c>
      <c r="L219" s="75">
        <f>Igazgatás!L261+'ASP pályázat'!L219+Községgazd!O233+Vagyongazd!L222+Közfoglalkoztatás!L219+Közút!L219+Környezetvédelem!P223+Egészségügy!O251+Sport!L223+Közművelődés!N222+Támogatás!S232</f>
        <v>0</v>
      </c>
      <c r="M219" s="1">
        <f>Igazgatás!M261+'ASP pályázat'!M219+Községgazd!P233+Vagyongazd!M222+Közfoglalkoztatás!M219+Közút!M219+Környezetvédelem!Q223+Egészségügy!P251+Sport!M223+Közművelődés!O222+Támogatás!T232</f>
        <v>0</v>
      </c>
      <c r="N219" s="1">
        <f>Igazgatás!N261+'ASP pályázat'!N219+Községgazd!Q233+Vagyongazd!N222+Közfoglalkoztatás!N219+Közút!N219+Környezetvédelem!R223+Egészségügy!Q251+Sport!N223+Közművelődés!P222+Támogatás!U232</f>
        <v>0</v>
      </c>
      <c r="O219" s="1">
        <f>Igazgatás!O261+'ASP pályázat'!O219+Községgazd!R233+Vagyongazd!O222+Közfoglalkoztatás!O219+Közút!O219+Környezetvédelem!S223+Egészségügy!R251+Sport!O223+Közművelődés!Q222+Támogatás!V232</f>
        <v>0</v>
      </c>
      <c r="P219" s="1">
        <f>Igazgatás!P261+'ASP pályázat'!P219+Községgazd!S233+Vagyongazd!P222+Közfoglalkoztatás!P219+Közút!P219+Környezetvédelem!T223+Egészségügy!S251+Sport!P223+Közművelődés!R222+Támogatás!W232</f>
        <v>0</v>
      </c>
      <c r="Q219" s="81">
        <f>Igazgatás!Q261+'ASP pályázat'!Q219+Községgazd!T233+Vagyongazd!Q222+Közfoglalkoztatás!Q219+Közút!Q219+Környezetvédelem!U223+Egészségügy!T251+Sport!Q223+Közművelődés!S222+Támogatás!X232</f>
        <v>0</v>
      </c>
      <c r="R219" s="541">
        <f>Igazgatás!R261+'ASP pályázat'!R219+Községgazd!U233+Vagyongazd!R222+Közfoglalkoztatás!R219+Közút!R219+Környezetvédelem!V223+Egészségügy!U251+Sport!R223+Közművelődés!T222+Támogatás!Y232</f>
        <v>0</v>
      </c>
      <c r="S219" s="447">
        <f>Igazgatás!S261+'ASP pályázat'!S219+Községgazd!V233+Vagyongazd!S222+Közfoglalkoztatás!S219+Közút!S219+Környezetvédelem!W223+Egészségügy!V251+Sport!S223+Közművelődés!U222+Támogatás!Z232</f>
        <v>0</v>
      </c>
      <c r="T219" s="1">
        <f>Igazgatás!T261+'ASP pályázat'!T219+Községgazd!W233+Vagyongazd!T222+Közfoglalkoztatás!T219+Közút!T219+Környezetvédelem!X223+Egészségügy!W251+Sport!T223+Közművelődés!V222+Támogatás!AA232</f>
        <v>0</v>
      </c>
      <c r="U219" s="81">
        <f>Igazgatás!U261+'ASP pályázat'!U219+Községgazd!X233+Vagyongazd!U222+Közfoglalkoztatás!U219+Közút!U219+Környezetvédelem!Y223+Egészségügy!X251+Sport!U223+Közművelődés!W222+Támogatás!AB232</f>
        <v>0</v>
      </c>
      <c r="V219" s="490">
        <f>Igazgatás!V261+'ASP pályázat'!V219+Községgazd!Y233+Vagyongazd!V222+Közfoglalkoztatás!V219+Közút!V219+Környezetvédelem!Z223+Egészségügy!Y251+Sport!V223+Közművelődés!X222+Támogatás!AC232</f>
        <v>0</v>
      </c>
      <c r="W219" s="42">
        <f>Igazgatás!W261+'ASP pályázat'!W219+Községgazd!Z233+Vagyongazd!W222+Közfoglalkoztatás!W219+Közút!W219+Környezetvédelem!AA223+Egészségügy!Z251+Sport!W223+Közművelődés!Y222+Támogatás!AD232</f>
        <v>0</v>
      </c>
      <c r="X219" s="44">
        <f>Igazgatás!X261+'ASP pályázat'!X219+Községgazd!AA233+Vagyongazd!X222+Közfoglalkoztatás!X219+Közút!X219+Környezetvédelem!AB223+Egészségügy!AA251+Sport!X223+Közművelődés!Z222+Támogatás!AE232</f>
        <v>0</v>
      </c>
      <c r="Y219" s="188"/>
    </row>
    <row r="220" spans="1:25" ht="25.5" hidden="1" customHeight="1">
      <c r="B220" s="55"/>
      <c r="C220" s="2"/>
      <c r="D220" s="735" t="s">
        <v>538</v>
      </c>
      <c r="E220" s="735"/>
      <c r="F220" s="409">
        <f>Igazgatás!F262+'ASP pályázat'!F220+Községgazd!F234+Vagyongazd!F223+Közfoglalkoztatás!F220+Közút!F220+Környezetvédelem!F224+Egészségügy!F252+Sport!F224+Közművelődés!F223+Támogatás!F233</f>
        <v>0</v>
      </c>
      <c r="G220" s="432">
        <f>Igazgatás!G262+'ASP pályázat'!G220+Községgazd!G234+Vagyongazd!G223+Közfoglalkoztatás!G220+Közút!G220+Környezetvédelem!G224+Egészségügy!G252+Sport!G224+Közművelődés!G223+Támogatás!G233</f>
        <v>0</v>
      </c>
      <c r="H220" s="432">
        <f>Igazgatás!H262+'ASP pályázat'!H220+Községgazd!H234+Vagyongazd!H223+Közfoglalkoztatás!H220+Közút!H220+Környezetvédelem!H224+Egészségügy!H252+Sport!H224+Közművelődés!H223+Támogatás!H233</f>
        <v>0</v>
      </c>
      <c r="I220" s="628">
        <f>Igazgatás!I262+'ASP pályázat'!I220+Községgazd!I234+Vagyongazd!I223+Közfoglalkoztatás!I220+Közút!I220+Környezetvédelem!J224+Egészségügy!I252+Sport!I224+Közművelődés!I223+Támogatás!I233</f>
        <v>0</v>
      </c>
      <c r="J220" s="159">
        <f>Igazgatás!J262+'ASP pályázat'!J220+Községgazd!J234+Vagyongazd!J223+Közfoglalkoztatás!J220+Közút!J220+Környezetvédelem!K224+Egészségügy!J252+Sport!J224+Közművelődés!J223+Támogatás!J233</f>
        <v>0</v>
      </c>
      <c r="K220" s="167">
        <f>Igazgatás!K262+'ASP pályázat'!K220+Községgazd!K234+Vagyongazd!K223+Közfoglalkoztatás!K220+Közút!K220+Környezetvédelem!L224+Egészségügy!K252+Sport!K224+Közművelődés!K223+Támogatás!K233</f>
        <v>0</v>
      </c>
      <c r="L220" s="75">
        <f>Igazgatás!L262+'ASP pályázat'!L220+Községgazd!O234+Vagyongazd!L223+Közfoglalkoztatás!L220+Közút!L220+Környezetvédelem!P224+Egészségügy!O252+Sport!L224+Közművelődés!N223+Támogatás!S233</f>
        <v>0</v>
      </c>
      <c r="M220" s="1">
        <f>Igazgatás!M262+'ASP pályázat'!M220+Községgazd!P234+Vagyongazd!M223+Közfoglalkoztatás!M220+Közút!M220+Környezetvédelem!Q224+Egészségügy!P252+Sport!M224+Közművelődés!O223+Támogatás!T233</f>
        <v>0</v>
      </c>
      <c r="N220" s="1">
        <f>Igazgatás!N262+'ASP pályázat'!N220+Községgazd!Q234+Vagyongazd!N223+Közfoglalkoztatás!N220+Közút!N220+Környezetvédelem!R224+Egészségügy!Q252+Sport!N224+Közművelődés!P223+Támogatás!U233</f>
        <v>0</v>
      </c>
      <c r="O220" s="1">
        <f>Igazgatás!O262+'ASP pályázat'!O220+Községgazd!R234+Vagyongazd!O223+Közfoglalkoztatás!O220+Közút!O220+Környezetvédelem!S224+Egészségügy!R252+Sport!O224+Közművelődés!Q223+Támogatás!V233</f>
        <v>0</v>
      </c>
      <c r="P220" s="1">
        <f>Igazgatás!P262+'ASP pályázat'!P220+Községgazd!S234+Vagyongazd!P223+Közfoglalkoztatás!P220+Közút!P220+Környezetvédelem!T224+Egészségügy!S252+Sport!P224+Közművelődés!R223+Támogatás!W233</f>
        <v>0</v>
      </c>
      <c r="Q220" s="81">
        <f>Igazgatás!Q262+'ASP pályázat'!Q220+Községgazd!T234+Vagyongazd!Q223+Közfoglalkoztatás!Q220+Közút!Q220+Környezetvédelem!U224+Egészségügy!T252+Sport!Q224+Közművelődés!S223+Támogatás!X233</f>
        <v>0</v>
      </c>
      <c r="R220" s="541">
        <f>Igazgatás!R262+'ASP pályázat'!R220+Községgazd!U234+Vagyongazd!R223+Közfoglalkoztatás!R220+Közút!R220+Környezetvédelem!V224+Egészségügy!U252+Sport!R224+Közművelődés!T223+Támogatás!Y233</f>
        <v>0</v>
      </c>
      <c r="S220" s="447">
        <f>Igazgatás!S262+'ASP pályázat'!S220+Községgazd!V234+Vagyongazd!S223+Közfoglalkoztatás!S220+Közút!S220+Környezetvédelem!W224+Egészségügy!V252+Sport!S224+Közművelődés!U223+Támogatás!Z233</f>
        <v>0</v>
      </c>
      <c r="T220" s="1">
        <f>Igazgatás!T262+'ASP pályázat'!T220+Községgazd!W234+Vagyongazd!T223+Közfoglalkoztatás!T220+Közút!T220+Környezetvédelem!X224+Egészségügy!W252+Sport!T224+Közművelődés!V223+Támogatás!AA233</f>
        <v>0</v>
      </c>
      <c r="U220" s="81">
        <f>Igazgatás!U262+'ASP pályázat'!U220+Községgazd!X234+Vagyongazd!U223+Közfoglalkoztatás!U220+Közút!U220+Környezetvédelem!Y224+Egészségügy!X252+Sport!U224+Közművelődés!W223+Támogatás!AB233</f>
        <v>0</v>
      </c>
      <c r="V220" s="490">
        <f>Igazgatás!V262+'ASP pályázat'!V220+Községgazd!Y234+Vagyongazd!V223+Közfoglalkoztatás!V220+Közút!V220+Környezetvédelem!Z224+Egészségügy!Y252+Sport!V224+Közművelődés!X223+Támogatás!AC233</f>
        <v>0</v>
      </c>
      <c r="W220" s="42">
        <f>Igazgatás!W262+'ASP pályázat'!W220+Községgazd!Z234+Vagyongazd!W223+Közfoglalkoztatás!W220+Közút!W220+Környezetvédelem!AA224+Egészségügy!Z252+Sport!W224+Közművelődés!Y223+Támogatás!AD233</f>
        <v>0</v>
      </c>
      <c r="X220" s="44">
        <f>Igazgatás!X262+'ASP pályázat'!X220+Községgazd!AA234+Vagyongazd!X223+Közfoglalkoztatás!X220+Közút!X220+Környezetvédelem!AB224+Egészségügy!AA252+Sport!X224+Közművelődés!Z223+Támogatás!AE233</f>
        <v>0</v>
      </c>
      <c r="Y220" s="188"/>
    </row>
    <row r="221" spans="1:25" ht="25.5" hidden="1" customHeight="1">
      <c r="B221" s="55"/>
      <c r="C221" s="2"/>
      <c r="D221" s="735" t="s">
        <v>541</v>
      </c>
      <c r="E221" s="735"/>
      <c r="F221" s="409">
        <f>Igazgatás!F263+'ASP pályázat'!F221+Községgazd!F235+Vagyongazd!F224+Közfoglalkoztatás!F221+Közút!F221+Környezetvédelem!F225+Egészségügy!F253+Sport!F225+Közművelődés!F224+Támogatás!F234</f>
        <v>0</v>
      </c>
      <c r="G221" s="432">
        <f>Igazgatás!G263+'ASP pályázat'!G221+Községgazd!G235+Vagyongazd!G224+Közfoglalkoztatás!G221+Közút!G221+Környezetvédelem!G225+Egészségügy!G253+Sport!G225+Közművelődés!G224+Támogatás!G234</f>
        <v>0</v>
      </c>
      <c r="H221" s="432">
        <f>Igazgatás!H263+'ASP pályázat'!H221+Községgazd!H235+Vagyongazd!H224+Közfoglalkoztatás!H221+Közút!H221+Környezetvédelem!H225+Egészségügy!H253+Sport!H225+Közművelődés!H224+Támogatás!H234</f>
        <v>0</v>
      </c>
      <c r="I221" s="628">
        <f>Igazgatás!I263+'ASP pályázat'!I221+Községgazd!I235+Vagyongazd!I224+Közfoglalkoztatás!I221+Közút!I221+Környezetvédelem!J225+Egészségügy!I253+Sport!I225+Közművelődés!I224+Támogatás!I234</f>
        <v>0</v>
      </c>
      <c r="J221" s="159">
        <f>Igazgatás!J263+'ASP pályázat'!J221+Községgazd!J235+Vagyongazd!J224+Közfoglalkoztatás!J221+Közút!J221+Környezetvédelem!K225+Egészségügy!J253+Sport!J225+Közművelődés!J224+Támogatás!J234</f>
        <v>0</v>
      </c>
      <c r="K221" s="167">
        <f>Igazgatás!K263+'ASP pályázat'!K221+Községgazd!K235+Vagyongazd!K224+Közfoglalkoztatás!K221+Közút!K221+Környezetvédelem!L225+Egészségügy!K253+Sport!K225+Közművelődés!K224+Támogatás!K234</f>
        <v>0</v>
      </c>
      <c r="L221" s="75">
        <f>Igazgatás!L263+'ASP pályázat'!L221+Községgazd!O235+Vagyongazd!L224+Közfoglalkoztatás!L221+Közút!L221+Környezetvédelem!P225+Egészségügy!O253+Sport!L225+Közművelődés!N224+Támogatás!S234</f>
        <v>0</v>
      </c>
      <c r="M221" s="1">
        <f>Igazgatás!M263+'ASP pályázat'!M221+Községgazd!P235+Vagyongazd!M224+Közfoglalkoztatás!M221+Közút!M221+Környezetvédelem!Q225+Egészségügy!P253+Sport!M225+Közművelődés!O224+Támogatás!T234</f>
        <v>0</v>
      </c>
      <c r="N221" s="1">
        <f>Igazgatás!N263+'ASP pályázat'!N221+Községgazd!Q235+Vagyongazd!N224+Közfoglalkoztatás!N221+Közút!N221+Környezetvédelem!R225+Egészségügy!Q253+Sport!N225+Közművelődés!P224+Támogatás!U234</f>
        <v>0</v>
      </c>
      <c r="O221" s="1">
        <f>Igazgatás!O263+'ASP pályázat'!O221+Községgazd!R235+Vagyongazd!O224+Közfoglalkoztatás!O221+Közút!O221+Környezetvédelem!S225+Egészségügy!R253+Sport!O225+Közművelődés!Q224+Támogatás!V234</f>
        <v>0</v>
      </c>
      <c r="P221" s="1">
        <f>Igazgatás!P263+'ASP pályázat'!P221+Községgazd!S235+Vagyongazd!P224+Közfoglalkoztatás!P221+Közút!P221+Környezetvédelem!T225+Egészségügy!S253+Sport!P225+Közművelődés!R224+Támogatás!W234</f>
        <v>0</v>
      </c>
      <c r="Q221" s="81">
        <f>Igazgatás!Q263+'ASP pályázat'!Q221+Községgazd!T235+Vagyongazd!Q224+Közfoglalkoztatás!Q221+Közút!Q221+Környezetvédelem!U225+Egészségügy!T253+Sport!Q225+Közművelődés!S224+Támogatás!X234</f>
        <v>0</v>
      </c>
      <c r="R221" s="541">
        <f>Igazgatás!R263+'ASP pályázat'!R221+Községgazd!U235+Vagyongazd!R224+Közfoglalkoztatás!R221+Közút!R221+Környezetvédelem!V225+Egészségügy!U253+Sport!R225+Közművelődés!T224+Támogatás!Y234</f>
        <v>0</v>
      </c>
      <c r="S221" s="447">
        <f>Igazgatás!S263+'ASP pályázat'!S221+Községgazd!V235+Vagyongazd!S224+Közfoglalkoztatás!S221+Közút!S221+Környezetvédelem!W225+Egészségügy!V253+Sport!S225+Közművelődés!U224+Támogatás!Z234</f>
        <v>0</v>
      </c>
      <c r="T221" s="1">
        <f>Igazgatás!T263+'ASP pályázat'!T221+Községgazd!W235+Vagyongazd!T224+Közfoglalkoztatás!T221+Közút!T221+Környezetvédelem!X225+Egészségügy!W253+Sport!T225+Közművelődés!V224+Támogatás!AA234</f>
        <v>0</v>
      </c>
      <c r="U221" s="81">
        <f>Igazgatás!U263+'ASP pályázat'!U221+Községgazd!X235+Vagyongazd!U224+Közfoglalkoztatás!U221+Közút!U221+Környezetvédelem!Y225+Egészségügy!X253+Sport!U225+Közművelődés!W224+Támogatás!AB234</f>
        <v>0</v>
      </c>
      <c r="V221" s="490">
        <f>Igazgatás!V263+'ASP pályázat'!V221+Községgazd!Y235+Vagyongazd!V224+Közfoglalkoztatás!V221+Közút!V221+Környezetvédelem!Z225+Egészségügy!Y253+Sport!V225+Közművelődés!X224+Támogatás!AC234</f>
        <v>0</v>
      </c>
      <c r="W221" s="42">
        <f>Igazgatás!W263+'ASP pályázat'!W221+Községgazd!Z235+Vagyongazd!W224+Közfoglalkoztatás!W221+Közút!W221+Környezetvédelem!AA225+Egészségügy!Z253+Sport!W225+Közművelődés!Y224+Támogatás!AD234</f>
        <v>0</v>
      </c>
      <c r="X221" s="44">
        <f>Igazgatás!X263+'ASP pályázat'!X221+Községgazd!AA235+Vagyongazd!X224+Közfoglalkoztatás!X221+Közút!X221+Környezetvédelem!AB225+Egészségügy!AA253+Sport!X225+Közművelődés!Z224+Támogatás!AE234</f>
        <v>0</v>
      </c>
      <c r="Y221" s="188"/>
    </row>
    <row r="222" spans="1:25" ht="15.75" hidden="1" thickBot="1">
      <c r="B222" s="55"/>
      <c r="C222" s="2"/>
      <c r="D222" s="764" t="s">
        <v>381</v>
      </c>
      <c r="E222" s="764"/>
      <c r="F222" s="406">
        <f>Igazgatás!F264+'ASP pályázat'!F222+Községgazd!F236+Vagyongazd!F225+Közfoglalkoztatás!F222+Közút!F222+Környezetvédelem!F226+Egészségügy!F254+Sport!F226+Közművelődés!F225+Támogatás!F235</f>
        <v>0</v>
      </c>
      <c r="G222" s="429">
        <f>Igazgatás!G264+'ASP pályázat'!G222+Községgazd!G236+Vagyongazd!G225+Közfoglalkoztatás!G222+Közút!G222+Környezetvédelem!G226+Egészségügy!G254+Sport!G226+Közművelődés!G225+Támogatás!G235</f>
        <v>0</v>
      </c>
      <c r="H222" s="429">
        <f>Igazgatás!H264+'ASP pályázat'!H222+Községgazd!H236+Vagyongazd!H225+Közfoglalkoztatás!H222+Közút!H222+Környezetvédelem!H226+Egészségügy!H254+Sport!H226+Közművelődés!H225+Támogatás!H235</f>
        <v>0</v>
      </c>
      <c r="I222" s="625">
        <f>Igazgatás!I264+'ASP pályázat'!I222+Községgazd!I236+Vagyongazd!I225+Közfoglalkoztatás!I222+Közút!I222+Környezetvédelem!J226+Egészségügy!I254+Sport!I226+Közművelődés!I225+Támogatás!I235</f>
        <v>0</v>
      </c>
      <c r="J222" s="149">
        <f>Igazgatás!J264+'ASP pályázat'!J222+Községgazd!J236+Vagyongazd!J225+Közfoglalkoztatás!J222+Közút!J222+Környezetvédelem!K226+Egészségügy!J254+Sport!J226+Közművelődés!J225+Támogatás!J235</f>
        <v>0</v>
      </c>
      <c r="K222" s="167">
        <f>Igazgatás!K264+'ASP pályázat'!K222+Községgazd!K236+Vagyongazd!K225+Közfoglalkoztatás!K222+Közút!K222+Környezetvédelem!L226+Egészségügy!K254+Sport!K226+Közművelődés!K225+Támogatás!K235</f>
        <v>0</v>
      </c>
      <c r="L222" s="75">
        <f>Igazgatás!L264+'ASP pályázat'!L222+Községgazd!O236+Vagyongazd!L225+Közfoglalkoztatás!L222+Közút!L222+Környezetvédelem!P226+Egészségügy!O254+Sport!L226+Közművelődés!N225+Támogatás!S235</f>
        <v>0</v>
      </c>
      <c r="M222" s="1">
        <f>Igazgatás!M264+'ASP pályázat'!M222+Községgazd!P236+Vagyongazd!M225+Közfoglalkoztatás!M222+Közút!M222+Környezetvédelem!Q226+Egészségügy!P254+Sport!M226+Közművelődés!O225+Támogatás!T235</f>
        <v>0</v>
      </c>
      <c r="N222" s="1">
        <f>Igazgatás!N264+'ASP pályázat'!N222+Községgazd!Q236+Vagyongazd!N225+Közfoglalkoztatás!N222+Közút!N222+Környezetvédelem!R226+Egészségügy!Q254+Sport!N226+Közművelődés!P225+Támogatás!U235</f>
        <v>0</v>
      </c>
      <c r="O222" s="1">
        <f>Igazgatás!O264+'ASP pályázat'!O222+Községgazd!R236+Vagyongazd!O225+Közfoglalkoztatás!O222+Közút!O222+Környezetvédelem!S226+Egészségügy!R254+Sport!O226+Közművelődés!Q225+Támogatás!V235</f>
        <v>0</v>
      </c>
      <c r="P222" s="1">
        <f>Igazgatás!P264+'ASP pályázat'!P222+Községgazd!S236+Vagyongazd!P225+Közfoglalkoztatás!P222+Közút!P222+Környezetvédelem!T226+Egészségügy!S254+Sport!P226+Közművelődés!R225+Támogatás!W235</f>
        <v>0</v>
      </c>
      <c r="Q222" s="81">
        <f>Igazgatás!Q264+'ASP pályázat'!Q222+Községgazd!T236+Vagyongazd!Q225+Közfoglalkoztatás!Q222+Közút!Q222+Környezetvédelem!U226+Egészségügy!T254+Sport!Q226+Közművelődés!S225+Támogatás!X235</f>
        <v>0</v>
      </c>
      <c r="R222" s="541">
        <f>Igazgatás!R264+'ASP pályázat'!R222+Községgazd!U236+Vagyongazd!R225+Közfoglalkoztatás!R222+Közút!R222+Környezetvédelem!V226+Egészségügy!U254+Sport!R226+Közművelődés!T225+Támogatás!Y235</f>
        <v>0</v>
      </c>
      <c r="S222" s="447">
        <f>Igazgatás!S264+'ASP pályázat'!S222+Községgazd!V236+Vagyongazd!S225+Közfoglalkoztatás!S222+Közút!S222+Környezetvédelem!W226+Egészségügy!V254+Sport!S226+Közművelődés!U225+Támogatás!Z235</f>
        <v>0</v>
      </c>
      <c r="T222" s="1">
        <f>Igazgatás!T264+'ASP pályázat'!T222+Községgazd!W236+Vagyongazd!T225+Közfoglalkoztatás!T222+Közút!T222+Környezetvédelem!X226+Egészségügy!W254+Sport!T226+Közművelődés!V225+Támogatás!AA235</f>
        <v>0</v>
      </c>
      <c r="U222" s="81">
        <f>Igazgatás!U264+'ASP pályázat'!U222+Községgazd!X236+Vagyongazd!U225+Közfoglalkoztatás!U222+Közút!U222+Környezetvédelem!Y226+Egészségügy!X254+Sport!U226+Közművelődés!W225+Támogatás!AB235</f>
        <v>0</v>
      </c>
      <c r="V222" s="490">
        <f>Igazgatás!V264+'ASP pályázat'!V222+Községgazd!Y236+Vagyongazd!V225+Közfoglalkoztatás!V222+Közút!V222+Környezetvédelem!Z226+Egészségügy!Y254+Sport!V226+Közművelődés!X225+Támogatás!AC235</f>
        <v>0</v>
      </c>
      <c r="W222" s="42">
        <f>Igazgatás!W264+'ASP pályázat'!W222+Községgazd!Z236+Vagyongazd!W225+Közfoglalkoztatás!W222+Közút!W222+Környezetvédelem!AA226+Egészségügy!Z254+Sport!W226+Közművelődés!Y225+Támogatás!AD235</f>
        <v>0</v>
      </c>
      <c r="X222" s="44">
        <f>Igazgatás!X264+'ASP pályázat'!X222+Községgazd!AA236+Vagyongazd!X225+Közfoglalkoztatás!X222+Közút!X222+Környezetvédelem!AB226+Egészségügy!AA254+Sport!X226+Közművelődés!Z225+Támogatás!AE235</f>
        <v>0</v>
      </c>
      <c r="Y222" s="188"/>
    </row>
    <row r="223" spans="1:25" ht="15.75" hidden="1" thickBot="1">
      <c r="B223" s="55"/>
      <c r="C223" s="2"/>
      <c r="D223" s="764" t="s">
        <v>382</v>
      </c>
      <c r="E223" s="764"/>
      <c r="F223" s="406">
        <f>Igazgatás!F265+'ASP pályázat'!F223+Községgazd!F237+Vagyongazd!F226+Közfoglalkoztatás!F223+Közút!F223+Környezetvédelem!F227+Egészségügy!F255+Sport!F227+Közművelődés!F226+Támogatás!F236</f>
        <v>0</v>
      </c>
      <c r="G223" s="429">
        <f>Igazgatás!G265+'ASP pályázat'!G223+Községgazd!G237+Vagyongazd!G226+Közfoglalkoztatás!G223+Közút!G223+Környezetvédelem!G227+Egészségügy!G255+Sport!G227+Közművelődés!G226+Támogatás!G236</f>
        <v>0</v>
      </c>
      <c r="H223" s="429">
        <f>Igazgatás!H265+'ASP pályázat'!H223+Községgazd!H237+Vagyongazd!H226+Közfoglalkoztatás!H223+Közút!H223+Környezetvédelem!H227+Egészségügy!H255+Sport!H227+Közművelődés!H226+Támogatás!H236</f>
        <v>0</v>
      </c>
      <c r="I223" s="625">
        <f>Igazgatás!I265+'ASP pályázat'!I223+Községgazd!I237+Vagyongazd!I226+Közfoglalkoztatás!I223+Közút!I223+Környezetvédelem!J227+Egészségügy!I255+Sport!I227+Közművelődés!I226+Támogatás!I236</f>
        <v>0</v>
      </c>
      <c r="J223" s="149">
        <f>Igazgatás!J265+'ASP pályázat'!J223+Községgazd!J237+Vagyongazd!J226+Közfoglalkoztatás!J223+Közút!J223+Környezetvédelem!K227+Egészségügy!J255+Sport!J227+Közművelődés!J226+Támogatás!J236</f>
        <v>0</v>
      </c>
      <c r="K223" s="167">
        <f>Igazgatás!K265+'ASP pályázat'!K223+Községgazd!K237+Vagyongazd!K226+Közfoglalkoztatás!K223+Közút!K223+Környezetvédelem!L227+Egészségügy!K255+Sport!K227+Közművelődés!K226+Támogatás!K236</f>
        <v>0</v>
      </c>
      <c r="L223" s="75">
        <f>Igazgatás!L265+'ASP pályázat'!L223+Községgazd!O237+Vagyongazd!L226+Közfoglalkoztatás!L223+Közút!L223+Környezetvédelem!P227+Egészségügy!O255+Sport!L227+Közművelődés!N226+Támogatás!S236</f>
        <v>0</v>
      </c>
      <c r="M223" s="1">
        <f>Igazgatás!M265+'ASP pályázat'!M223+Községgazd!P237+Vagyongazd!M226+Közfoglalkoztatás!M223+Közút!M223+Környezetvédelem!Q227+Egészségügy!P255+Sport!M227+Közművelődés!O226+Támogatás!T236</f>
        <v>0</v>
      </c>
      <c r="N223" s="1">
        <f>Igazgatás!N265+'ASP pályázat'!N223+Községgazd!Q237+Vagyongazd!N226+Közfoglalkoztatás!N223+Közút!N223+Környezetvédelem!R227+Egészségügy!Q255+Sport!N227+Közművelődés!P226+Támogatás!U236</f>
        <v>0</v>
      </c>
      <c r="O223" s="1">
        <f>Igazgatás!O265+'ASP pályázat'!O223+Községgazd!R237+Vagyongazd!O226+Közfoglalkoztatás!O223+Közút!O223+Környezetvédelem!S227+Egészségügy!R255+Sport!O227+Közművelődés!Q226+Támogatás!V236</f>
        <v>0</v>
      </c>
      <c r="P223" s="1">
        <f>Igazgatás!P265+'ASP pályázat'!P223+Községgazd!S237+Vagyongazd!P226+Közfoglalkoztatás!P223+Közút!P223+Környezetvédelem!T227+Egészségügy!S255+Sport!P227+Közművelődés!R226+Támogatás!W236</f>
        <v>0</v>
      </c>
      <c r="Q223" s="81">
        <f>Igazgatás!Q265+'ASP pályázat'!Q223+Községgazd!T237+Vagyongazd!Q226+Közfoglalkoztatás!Q223+Közút!Q223+Környezetvédelem!U227+Egészségügy!T255+Sport!Q227+Közművelődés!S226+Támogatás!X236</f>
        <v>0</v>
      </c>
      <c r="R223" s="541">
        <f>Igazgatás!R265+'ASP pályázat'!R223+Községgazd!U237+Vagyongazd!R226+Közfoglalkoztatás!R223+Közút!R223+Környezetvédelem!V227+Egészségügy!U255+Sport!R227+Közművelődés!T226+Támogatás!Y236</f>
        <v>0</v>
      </c>
      <c r="S223" s="447">
        <f>Igazgatás!S265+'ASP pályázat'!S223+Községgazd!V237+Vagyongazd!S226+Közfoglalkoztatás!S223+Közút!S223+Környezetvédelem!W227+Egészségügy!V255+Sport!S227+Közművelődés!U226+Támogatás!Z236</f>
        <v>0</v>
      </c>
      <c r="T223" s="1">
        <f>Igazgatás!T265+'ASP pályázat'!T223+Községgazd!W237+Vagyongazd!T226+Közfoglalkoztatás!T223+Közút!T223+Környezetvédelem!X227+Egészségügy!W255+Sport!T227+Közművelődés!V226+Támogatás!AA236</f>
        <v>0</v>
      </c>
      <c r="U223" s="81">
        <f>Igazgatás!U265+'ASP pályázat'!U223+Községgazd!X237+Vagyongazd!U226+Közfoglalkoztatás!U223+Közút!U223+Környezetvédelem!Y227+Egészségügy!X255+Sport!U227+Közművelődés!W226+Támogatás!AB236</f>
        <v>0</v>
      </c>
      <c r="V223" s="490">
        <f>Igazgatás!V265+'ASP pályázat'!V223+Községgazd!Y237+Vagyongazd!V226+Közfoglalkoztatás!V223+Közút!V223+Környezetvédelem!Z227+Egészségügy!Y255+Sport!V227+Közművelődés!X226+Támogatás!AC236</f>
        <v>0</v>
      </c>
      <c r="W223" s="42">
        <f>Igazgatás!W265+'ASP pályázat'!W223+Községgazd!Z237+Vagyongazd!W226+Közfoglalkoztatás!W223+Közút!W223+Környezetvédelem!AA227+Egészségügy!Z255+Sport!W227+Közművelődés!Y226+Támogatás!AD236</f>
        <v>0</v>
      </c>
      <c r="X223" s="44">
        <f>Igazgatás!X265+'ASP pályázat'!X223+Községgazd!AA237+Vagyongazd!X226+Közfoglalkoztatás!X223+Közút!X223+Környezetvédelem!AB227+Egészségügy!AA255+Sport!X227+Közművelődés!Z226+Támogatás!AE236</f>
        <v>0</v>
      </c>
      <c r="Y223" s="188"/>
    </row>
    <row r="224" spans="1:25" ht="15.75" hidden="1" thickBot="1">
      <c r="B224" s="57"/>
      <c r="C224" s="20"/>
      <c r="D224" s="772" t="s">
        <v>567</v>
      </c>
      <c r="E224" s="772"/>
      <c r="F224" s="417">
        <f>Igazgatás!F266+'ASP pályázat'!F224+Községgazd!F238+Vagyongazd!F227+Közfoglalkoztatás!F224+Közút!F224+Környezetvédelem!F228+Egészségügy!F256+Sport!F228+Közművelődés!F227+Támogatás!F237</f>
        <v>0</v>
      </c>
      <c r="G224" s="440">
        <f>Igazgatás!G266+'ASP pályázat'!G224+Községgazd!G238+Vagyongazd!G227+Közfoglalkoztatás!G224+Közút!G224+Környezetvédelem!G228+Egészségügy!G256+Sport!G228+Közművelődés!G227+Támogatás!G237</f>
        <v>0</v>
      </c>
      <c r="H224" s="440">
        <f>Igazgatás!H266+'ASP pályázat'!H224+Községgazd!H238+Vagyongazd!H227+Közfoglalkoztatás!H224+Közút!H224+Környezetvédelem!H228+Egészségügy!H256+Sport!H228+Közművelődés!H227+Támogatás!H237</f>
        <v>0</v>
      </c>
      <c r="I224" s="636">
        <f>Igazgatás!I266+'ASP pályázat'!I224+Községgazd!I238+Vagyongazd!I227+Közfoglalkoztatás!I224+Közút!I224+Környezetvédelem!J228+Egészségügy!I256+Sport!I228+Közművelődés!I227+Támogatás!I237</f>
        <v>0</v>
      </c>
      <c r="J224" s="151">
        <f>Igazgatás!J266+'ASP pályázat'!J224+Községgazd!J238+Vagyongazd!J227+Közfoglalkoztatás!J224+Közút!J224+Környezetvédelem!K228+Egészségügy!J256+Sport!J228+Közművelődés!J227+Támogatás!J237</f>
        <v>0</v>
      </c>
      <c r="K224" s="167">
        <f>Igazgatás!K266+'ASP pályázat'!K224+Községgazd!K238+Vagyongazd!K227+Közfoglalkoztatás!K224+Közút!K224+Környezetvédelem!L228+Egészségügy!K256+Sport!K228+Közművelődés!K227+Támogatás!K237</f>
        <v>0</v>
      </c>
      <c r="L224" s="75">
        <f>Igazgatás!L266+'ASP pályázat'!L224+Községgazd!O238+Vagyongazd!L227+Közfoglalkoztatás!L224+Közút!L224+Környezetvédelem!P228+Egészségügy!O256+Sport!L228+Közművelődés!N227+Támogatás!S237</f>
        <v>0</v>
      </c>
      <c r="M224" s="1">
        <f>Igazgatás!M266+'ASP pályázat'!M224+Községgazd!P238+Vagyongazd!M227+Közfoglalkoztatás!M224+Közút!M224+Környezetvédelem!Q228+Egészségügy!P256+Sport!M228+Közművelődés!O227+Támogatás!T237</f>
        <v>0</v>
      </c>
      <c r="N224" s="1">
        <f>Igazgatás!N266+'ASP pályázat'!N224+Községgazd!Q238+Vagyongazd!N227+Közfoglalkoztatás!N224+Közút!N224+Környezetvédelem!R228+Egészségügy!Q256+Sport!N228+Közművelődés!P227+Támogatás!U237</f>
        <v>0</v>
      </c>
      <c r="O224" s="1">
        <f>Igazgatás!O266+'ASP pályázat'!O224+Községgazd!R238+Vagyongazd!O227+Közfoglalkoztatás!O224+Közút!O224+Környezetvédelem!S228+Egészségügy!R256+Sport!O228+Közművelődés!Q227+Támogatás!V237</f>
        <v>0</v>
      </c>
      <c r="P224" s="1">
        <f>Igazgatás!P266+'ASP pályázat'!P224+Községgazd!S238+Vagyongazd!P227+Közfoglalkoztatás!P224+Közút!P224+Környezetvédelem!T228+Egészségügy!S256+Sport!P228+Közművelődés!R227+Támogatás!W237</f>
        <v>0</v>
      </c>
      <c r="Q224" s="81">
        <f>Igazgatás!Q266+'ASP pályázat'!Q224+Községgazd!T238+Vagyongazd!Q227+Közfoglalkoztatás!Q224+Közút!Q224+Környezetvédelem!U228+Egészségügy!T256+Sport!Q228+Közművelődés!S227+Támogatás!X237</f>
        <v>0</v>
      </c>
      <c r="R224" s="541">
        <f>Igazgatás!R266+'ASP pályázat'!R224+Községgazd!U238+Vagyongazd!R227+Közfoglalkoztatás!R224+Közút!R224+Környezetvédelem!V228+Egészségügy!U256+Sport!R228+Közművelődés!T227+Támogatás!Y237</f>
        <v>0</v>
      </c>
      <c r="S224" s="447">
        <f>Igazgatás!S266+'ASP pályázat'!S224+Községgazd!V238+Vagyongazd!S227+Közfoglalkoztatás!S224+Közút!S224+Környezetvédelem!W228+Egészségügy!V256+Sport!S228+Közművelődés!U227+Támogatás!Z237</f>
        <v>0</v>
      </c>
      <c r="T224" s="1">
        <f>Igazgatás!T266+'ASP pályázat'!T224+Községgazd!W238+Vagyongazd!T227+Közfoglalkoztatás!T224+Közút!T224+Környezetvédelem!X228+Egészségügy!W256+Sport!T228+Közművelődés!V227+Támogatás!AA237</f>
        <v>0</v>
      </c>
      <c r="U224" s="81">
        <f>Igazgatás!U266+'ASP pályázat'!U224+Községgazd!X238+Vagyongazd!U227+Közfoglalkoztatás!U224+Közút!U224+Környezetvédelem!Y228+Egészségügy!X256+Sport!U228+Közművelődés!W227+Támogatás!AB237</f>
        <v>0</v>
      </c>
      <c r="V224" s="490">
        <f>Igazgatás!V266+'ASP pályázat'!V224+Községgazd!Y238+Vagyongazd!V227+Közfoglalkoztatás!V224+Közút!V224+Környezetvédelem!Z228+Egészségügy!Y256+Sport!V228+Közművelődés!X227+Támogatás!AC237</f>
        <v>0</v>
      </c>
      <c r="W224" s="42">
        <f>Igazgatás!W266+'ASP pályázat'!W224+Községgazd!Z238+Vagyongazd!W227+Közfoglalkoztatás!W224+Közút!W224+Környezetvédelem!AA228+Egészségügy!Z256+Sport!W228+Közművelődés!Y227+Támogatás!AD237</f>
        <v>0</v>
      </c>
      <c r="X224" s="44">
        <f>Igazgatás!X266+'ASP pályázat'!X224+Községgazd!AA238+Vagyongazd!X227+Közfoglalkoztatás!X224+Közút!X224+Környezetvédelem!AB228+Egészségügy!AA256+Sport!X228+Közművelődés!Z227+Támogatás!AE237</f>
        <v>0</v>
      </c>
      <c r="Y224" s="188"/>
    </row>
    <row r="225" spans="1:25" ht="15.75" thickBot="1">
      <c r="B225" s="100" t="s">
        <v>284</v>
      </c>
      <c r="C225" s="773" t="s">
        <v>285</v>
      </c>
      <c r="D225" s="774"/>
      <c r="E225" s="774"/>
      <c r="F225" s="402">
        <f>Igazgatás!F267+'ASP pályázat'!F225+Községgazd!F239+Vagyongazd!F228+Közfoglalkoztatás!F225+Közút!F225+Környezetvédelem!F229+Egészségügy!F257+Sport!F229+Közművelődés!F228+Támogatás!F238</f>
        <v>123097643</v>
      </c>
      <c r="G225" s="425">
        <f>Igazgatás!G267+'ASP pályázat'!G225+Községgazd!G239+Vagyongazd!G228+Közfoglalkoztatás!G225+Közút!G225+Környezetvédelem!G229+Egészségügy!G257+Sport!G229+Közművelődés!G228+Támogatás!G238</f>
        <v>123097373</v>
      </c>
      <c r="H225" s="425">
        <f>Igazgatás!H267+'ASP pályázat'!H225+Községgazd!H239+Vagyongazd!H228+Közfoglalkoztatás!H225+Közút!H225+Környezetvédelem!H229+Egészségügy!H257+Sport!H229+Közművelődés!H228+Támogatás!H238</f>
        <v>123340106.2</v>
      </c>
      <c r="I225" s="621">
        <f>Igazgatás!I267+'ASP pályázat'!I225+Községgazd!I239+Vagyongazd!I228+Közfoglalkoztatás!I225+Közút!I225+Környezetvédelem!J229+Egészségügy!I257+Sport!I229+Közművelődés!I228+Támogatás!I238</f>
        <v>123747627.34666666</v>
      </c>
      <c r="J225" s="152">
        <f>Igazgatás!J267+'ASP pályázat'!J225+Községgazd!J239+Vagyongazd!J228+Közfoglalkoztatás!J225+Közút!J225+Környezetvédelem!K229+Egészségügy!J257+Sport!J229+Közművelődés!J228+Támogatás!J238</f>
        <v>0</v>
      </c>
      <c r="K225" s="164">
        <f>Igazgatás!K267+'ASP pályázat'!K225+Községgazd!K239+Vagyongazd!K228+Közfoglalkoztatás!K225+Közút!K225+Környezetvédelem!L229+Egészségügy!K257+Sport!K229+Közművelődés!K228+Támogatás!K238</f>
        <v>123747627.34666666</v>
      </c>
      <c r="L225" s="86">
        <f>Igazgatás!L267+'ASP pályázat'!L225+Községgazd!O239+Vagyongazd!L228+Közfoglalkoztatás!L225+Közút!L225+Környezetvédelem!P229+Egészségügy!O257+Sport!L229+Közművelődés!N228+Támogatás!S238</f>
        <v>12335484</v>
      </c>
      <c r="M225" s="87">
        <f>Igazgatás!M267+'ASP pályázat'!M225+Községgazd!P239+Vagyongazd!M228+Közfoglalkoztatás!M225+Közút!M225+Környezetvédelem!Q229+Egészségügy!P257+Sport!M229+Közművelődés!O228+Támogatás!T238</f>
        <v>13632843</v>
      </c>
      <c r="N225" s="87">
        <f>Igazgatás!N267+'ASP pályázat'!N225+Községgazd!Q239+Vagyongazd!N228+Közfoglalkoztatás!N225+Közút!N225+Környezetvédelem!R229+Egészségügy!Q257+Sport!N229+Közművelődés!P228+Támogatás!U238</f>
        <v>9279930</v>
      </c>
      <c r="O225" s="87">
        <f>Igazgatás!O267+'ASP pályázat'!O225+Községgazd!R239+Vagyongazd!O228+Közfoglalkoztatás!O225+Közút!O225+Környezetvédelem!S229+Egészségügy!R257+Sport!O229+Közművelődés!Q228+Támogatás!V238</f>
        <v>9772969</v>
      </c>
      <c r="P225" s="87">
        <f>Igazgatás!P267+'ASP pályázat'!P225+Községgazd!S239+Vagyongazd!P228+Közfoglalkoztatás!P225+Közút!P225+Környezetvédelem!T229+Egészségügy!S257+Sport!P229+Közművelődés!R228+Támogatás!W238</f>
        <v>9546927</v>
      </c>
      <c r="Q225" s="90">
        <f>Igazgatás!Q267+'ASP pályázat'!Q225+Községgazd!T239+Vagyongazd!Q228+Közfoglalkoztatás!Q225+Közút!Q225+Környezetvédelem!U229+Egészségügy!T257+Sport!Q229+Közművelődés!S228+Támogatás!X238</f>
        <v>8837676</v>
      </c>
      <c r="R225" s="536">
        <f>Igazgatás!R267+'ASP pályázat'!R225+Községgazd!U239+Vagyongazd!R228+Közfoglalkoztatás!R225+Közút!R225+Környezetvédelem!V229+Egészségügy!U257+Sport!R229+Közművelődés!T228+Támogatás!Y238</f>
        <v>63405829</v>
      </c>
      <c r="S225" s="442">
        <f>Igazgatás!S267+'ASP pályázat'!S225+Községgazd!V239+Vagyongazd!S228+Közfoglalkoztatás!S225+Közút!S225+Környezetvédelem!W229+Egészségügy!V257+Sport!S229+Közművelődés!U228+Támogatás!Z238</f>
        <v>9148708</v>
      </c>
      <c r="T225" s="87">
        <f>Igazgatás!T267+'ASP pályázat'!T225+Községgazd!W239+Vagyongazd!T228+Közfoglalkoztatás!T225+Közút!T225+Környezetvédelem!X229+Egészségügy!W257+Sport!T229+Közművelődés!V228+Támogatás!AA238</f>
        <v>9904450</v>
      </c>
      <c r="U225" s="90">
        <f>Igazgatás!U267+'ASP pályázat'!U225+Községgazd!X239+Vagyongazd!U228+Közfoglalkoztatás!U225+Közút!U225+Környezetvédelem!Y229+Egészségügy!X257+Sport!U229+Közművelődés!W228+Támogatás!AB238</f>
        <v>9408612</v>
      </c>
      <c r="V225" s="486">
        <f>Igazgatás!V267+'ASP pályázat'!V225+Községgazd!Y239+Vagyongazd!V228+Közfoglalkoztatás!V225+Közút!V225+Környezetvédelem!Z229+Egészségügy!Y257+Sport!V229+Közművelődés!X228+Támogatás!AC238</f>
        <v>10493945.673333336</v>
      </c>
      <c r="W225" s="89">
        <f>Igazgatás!W267+'ASP pályázat'!W225+Községgazd!Z239+Vagyongazd!W228+Közfoglalkoztatás!W225+Közút!W225+Környezetvédelem!AA229+Egészségügy!Z257+Sport!W229+Közművelődés!Y228+Támogatás!AD238</f>
        <v>10493943.673333336</v>
      </c>
      <c r="X225" s="91">
        <f>Igazgatás!X267+'ASP pályázat'!X225+Községgazd!AA239+Vagyongazd!X228+Közfoglalkoztatás!X225+Közút!X225+Környezetvédelem!AB229+Egészségügy!AA257+Sport!X229+Közművelődés!Z228+Támogatás!AE238</f>
        <v>10892139</v>
      </c>
      <c r="Y225" s="188"/>
    </row>
    <row r="226" spans="1:25">
      <c r="B226" s="116" t="s">
        <v>692</v>
      </c>
      <c r="C226" s="801" t="s">
        <v>286</v>
      </c>
      <c r="D226" s="802"/>
      <c r="E226" s="802"/>
      <c r="F226" s="397">
        <f>Igazgatás!F268+'ASP pályázat'!F226+Községgazd!F240+Vagyongazd!F229+Közfoglalkoztatás!F226+Közút!F226+Környezetvédelem!F230+Egészségügy!F258+Sport!F230+Közművelődés!F229+Támogatás!F239</f>
        <v>123097643</v>
      </c>
      <c r="G226" s="420">
        <f>Igazgatás!G268+'ASP pályázat'!G226+Községgazd!G240+Vagyongazd!G229+Közfoglalkoztatás!G226+Közút!G226+Környezetvédelem!G230+Egészségügy!G258+Sport!G230+Közművelődés!G229+Támogatás!G239</f>
        <v>123097373</v>
      </c>
      <c r="H226" s="420">
        <f>Igazgatás!H268+'ASP pályázat'!H226+Községgazd!H240+Vagyongazd!H229+Közfoglalkoztatás!H226+Közút!H226+Környezetvédelem!H230+Egészségügy!H258+Sport!H230+Közművelődés!H229+Támogatás!H239</f>
        <v>123340106.2</v>
      </c>
      <c r="I226" s="616">
        <f>Igazgatás!I268+'ASP pályázat'!I226+Községgazd!I240+Vagyongazd!I229+Közfoglalkoztatás!I226+Közút!I226+Környezetvédelem!J230+Egészségügy!I258+Sport!I230+Közművelődés!I229+Támogatás!I239</f>
        <v>123747627.34666666</v>
      </c>
      <c r="J226" s="148">
        <f>Igazgatás!J268+'ASP pályázat'!J226+Községgazd!J240+Vagyongazd!J229+Közfoglalkoztatás!J226+Közút!J226+Környezetvédelem!K230+Egészségügy!J258+Sport!J230+Közművelődés!J229+Támogatás!J239</f>
        <v>0</v>
      </c>
      <c r="K226" s="165">
        <f>Igazgatás!K268+'ASP pályázat'!K226+Községgazd!K240+Vagyongazd!K229+Közfoglalkoztatás!K226+Közút!K226+Környezetvédelem!L230+Egészségügy!K258+Sport!K230+Közművelődés!K229+Támogatás!K239</f>
        <v>123747627.34666666</v>
      </c>
      <c r="L226" s="118">
        <f>Igazgatás!L268+'ASP pályázat'!L226+Községgazd!O240+Vagyongazd!L229+Közfoglalkoztatás!L226+Közút!L226+Környezetvédelem!P230+Egészségügy!O258+Sport!L230+Közművelődés!N229+Támogatás!S239</f>
        <v>12335484</v>
      </c>
      <c r="M226" s="119">
        <f>Igazgatás!M268+'ASP pályázat'!M226+Községgazd!P240+Vagyongazd!M229+Közfoglalkoztatás!M226+Közút!M226+Környezetvédelem!Q230+Egészségügy!P258+Sport!M230+Közművelődés!O229+Támogatás!T239</f>
        <v>13632843</v>
      </c>
      <c r="N226" s="119">
        <f>Igazgatás!N268+'ASP pályázat'!N226+Községgazd!Q240+Vagyongazd!N229+Közfoglalkoztatás!N226+Közút!N226+Környezetvédelem!R230+Egészségügy!Q258+Sport!N230+Közművelődés!P229+Támogatás!U239</f>
        <v>9279930</v>
      </c>
      <c r="O226" s="119">
        <f>Igazgatás!O268+'ASP pályázat'!O226+Községgazd!R240+Vagyongazd!O229+Közfoglalkoztatás!O226+Közút!O226+Környezetvédelem!S230+Egészségügy!R258+Sport!O230+Közművelődés!Q229+Támogatás!V239</f>
        <v>9772969</v>
      </c>
      <c r="P226" s="119">
        <f>Igazgatás!P268+'ASP pályázat'!P226+Községgazd!S240+Vagyongazd!P229+Közfoglalkoztatás!P226+Közút!P226+Környezetvédelem!T230+Egészségügy!S258+Sport!P230+Közművelődés!R229+Támogatás!W239</f>
        <v>9546927</v>
      </c>
      <c r="Q226" s="122">
        <f>Igazgatás!Q268+'ASP pályázat'!Q226+Községgazd!T240+Vagyongazd!Q229+Közfoglalkoztatás!Q226+Közút!Q226+Környezetvédelem!U230+Egészségügy!T258+Sport!Q230+Közművelődés!S229+Támogatás!X239</f>
        <v>8837676</v>
      </c>
      <c r="R226" s="537">
        <f>Igazgatás!R268+'ASP pályázat'!R226+Községgazd!U240+Vagyongazd!R229+Közfoglalkoztatás!R226+Közút!R226+Környezetvédelem!V230+Egészségügy!U258+Sport!R230+Közművelődés!T229+Támogatás!Y239</f>
        <v>63405829</v>
      </c>
      <c r="S226" s="443">
        <f>Igazgatás!S268+'ASP pályázat'!S226+Községgazd!V240+Vagyongazd!S229+Közfoglalkoztatás!S226+Közút!S226+Környezetvédelem!W230+Egészségügy!V258+Sport!S230+Közművelődés!U229+Támogatás!Z239</f>
        <v>9148708</v>
      </c>
      <c r="T226" s="119">
        <f>Igazgatás!T268+'ASP pályázat'!T226+Községgazd!W240+Vagyongazd!T229+Közfoglalkoztatás!T226+Közút!T226+Környezetvédelem!X230+Egészségügy!W258+Sport!T230+Közművelődés!V229+Támogatás!AA239</f>
        <v>9904450</v>
      </c>
      <c r="U226" s="122">
        <f>Igazgatás!U268+'ASP pályázat'!U226+Községgazd!X240+Vagyongazd!U229+Közfoglalkoztatás!U226+Közút!U226+Környezetvédelem!Y230+Egészségügy!X258+Sport!U230+Közművelődés!W229+Támogatás!AB239</f>
        <v>9408612</v>
      </c>
      <c r="V226" s="487">
        <f>Igazgatás!V268+'ASP pályázat'!V226+Községgazd!Y240+Vagyongazd!V229+Közfoglalkoztatás!V226+Közút!V226+Környezetvédelem!Z230+Egészségügy!Y258+Sport!V230+Közművelődés!X229+Támogatás!AC239</f>
        <v>10493945.673333336</v>
      </c>
      <c r="W226" s="121">
        <f>Igazgatás!W268+'ASP pályázat'!W226+Községgazd!Z240+Vagyongazd!W229+Közfoglalkoztatás!W226+Közút!W226+Környezetvédelem!AA230+Egészségügy!Z258+Sport!W230+Közművelődés!Y229+Támogatás!AD239</f>
        <v>10493943.673333336</v>
      </c>
      <c r="X226" s="123">
        <f>Igazgatás!X268+'ASP pályázat'!X226+Községgazd!AA240+Vagyongazd!X229+Közfoglalkoztatás!X226+Közút!X226+Környezetvédelem!AB230+Egészségügy!AA258+Sport!X230+Közművelődés!Z229+Támogatás!AE239</f>
        <v>10892139</v>
      </c>
      <c r="Y226" s="188"/>
    </row>
    <row r="227" spans="1:25" s="18" customFormat="1" hidden="1">
      <c r="A227" s="127"/>
      <c r="B227" s="53" t="s">
        <v>693</v>
      </c>
      <c r="C227" s="799" t="s">
        <v>287</v>
      </c>
      <c r="D227" s="800"/>
      <c r="E227" s="800"/>
      <c r="F227" s="400">
        <f>Igazgatás!F269+'ASP pályázat'!F227+Községgazd!F241+Vagyongazd!F230+Közfoglalkoztatás!F227+Közút!F227+Környezetvédelem!F231+Egészségügy!F259+Sport!F231+Közművelődés!F230+Támogatás!F240</f>
        <v>0</v>
      </c>
      <c r="G227" s="423">
        <f>Igazgatás!G269+'ASP pályázat'!G227+Községgazd!G241+Vagyongazd!G230+Közfoglalkoztatás!G227+Közút!G227+Környezetvédelem!G231+Egészségügy!G259+Sport!G231+Közművelődés!G230+Támogatás!G240</f>
        <v>0</v>
      </c>
      <c r="H227" s="423">
        <f>Igazgatás!H269+'ASP pályázat'!H227+Községgazd!H241+Vagyongazd!H230+Közfoglalkoztatás!H227+Közút!H227+Környezetvédelem!H231+Egészségügy!H259+Sport!H231+Közművelődés!H230+Támogatás!H240</f>
        <v>0</v>
      </c>
      <c r="I227" s="619">
        <f>Igazgatás!I269+'ASP pályázat'!I227+Községgazd!I241+Vagyongazd!I230+Közfoglalkoztatás!I227+Közút!I227+Környezetvédelem!J231+Egészségügy!I259+Sport!I231+Közművelődés!I230+Támogatás!I240</f>
        <v>0</v>
      </c>
      <c r="J227" s="156">
        <f>Igazgatás!J269+'ASP pályázat'!J227+Községgazd!J241+Vagyongazd!J230+Közfoglalkoztatás!J227+Közút!J227+Környezetvédelem!K231+Egészségügy!J259+Sport!J231+Közművelődés!J230+Támogatás!J240</f>
        <v>0</v>
      </c>
      <c r="K227" s="168">
        <f>Igazgatás!K269+'ASP pályázat'!K227+Községgazd!K241+Vagyongazd!K230+Közfoglalkoztatás!K227+Közút!K227+Környezetvédelem!L231+Egészségügy!K259+Sport!K231+Közművelődés!K230+Támogatás!K240</f>
        <v>0</v>
      </c>
      <c r="L227" s="77">
        <f>Igazgatás!L269+'ASP pályázat'!L227+Községgazd!O241+Vagyongazd!L230+Közfoglalkoztatás!L227+Közút!L227+Környezetvédelem!P231+Egészségügy!O259+Sport!L231+Közművelődés!N230+Támogatás!S240</f>
        <v>0</v>
      </c>
      <c r="M227" s="13">
        <f>Igazgatás!M269+'ASP pályázat'!M227+Községgazd!P241+Vagyongazd!M230+Közfoglalkoztatás!M227+Közút!M227+Környezetvédelem!Q231+Egészségügy!P259+Sport!M231+Közművelődés!O230+Támogatás!T240</f>
        <v>0</v>
      </c>
      <c r="N227" s="13">
        <f>Igazgatás!N269+'ASP pályázat'!N227+Községgazd!Q241+Vagyongazd!N230+Közfoglalkoztatás!N227+Közút!N227+Környezetvédelem!R231+Egészségügy!Q259+Sport!N231+Közművelődés!P230+Támogatás!U240</f>
        <v>0</v>
      </c>
      <c r="O227" s="13">
        <f>Igazgatás!O269+'ASP pályázat'!O227+Községgazd!R241+Vagyongazd!O230+Közfoglalkoztatás!O227+Közút!O227+Környezetvédelem!S231+Egészségügy!R259+Sport!O231+Közművelődés!Q230+Támogatás!V240</f>
        <v>0</v>
      </c>
      <c r="P227" s="13">
        <f>Igazgatás!P269+'ASP pályázat'!P227+Községgazd!S241+Vagyongazd!P230+Közfoglalkoztatás!P227+Közút!P227+Környezetvédelem!T231+Egészségügy!S259+Sport!P231+Közművelődés!R230+Támogatás!W240</f>
        <v>0</v>
      </c>
      <c r="Q227" s="82">
        <f>Igazgatás!Q269+'ASP pályázat'!Q227+Községgazd!T241+Vagyongazd!Q230+Közfoglalkoztatás!Q227+Közút!Q227+Környezetvédelem!U231+Egészségügy!T259+Sport!Q231+Közművelődés!S230+Támogatás!X240</f>
        <v>0</v>
      </c>
      <c r="R227" s="540">
        <f>Igazgatás!R269+'ASP pályázat'!R227+Községgazd!U241+Vagyongazd!R230+Közfoglalkoztatás!R227+Közút!R227+Környezetvédelem!V231+Egészségügy!U259+Sport!R231+Közművelődés!T230+Támogatás!Y240</f>
        <v>0</v>
      </c>
      <c r="S227" s="446">
        <f>Igazgatás!S269+'ASP pályázat'!S227+Községgazd!V241+Vagyongazd!S230+Közfoglalkoztatás!S227+Közút!S227+Környezetvédelem!W231+Egészségügy!V259+Sport!S231+Közművelődés!U230+Támogatás!Z240</f>
        <v>0</v>
      </c>
      <c r="T227" s="13">
        <f>Igazgatás!T269+'ASP pályázat'!T227+Községgazd!W241+Vagyongazd!T230+Közfoglalkoztatás!T227+Közút!T227+Környezetvédelem!X231+Egészségügy!W259+Sport!T231+Közművelődés!V230+Támogatás!AA240</f>
        <v>0</v>
      </c>
      <c r="U227" s="82">
        <f>Igazgatás!U269+'ASP pályázat'!U227+Községgazd!X241+Vagyongazd!U230+Közfoglalkoztatás!U227+Közút!U227+Környezetvédelem!Y231+Egészségügy!X259+Sport!U231+Közművelődés!W230+Támogatás!AB240</f>
        <v>0</v>
      </c>
      <c r="V227" s="488">
        <f>Igazgatás!V269+'ASP pályázat'!V227+Községgazd!Y241+Vagyongazd!V230+Közfoglalkoztatás!V227+Közút!V227+Környezetvédelem!Z231+Egészségügy!Y259+Sport!V231+Közművelődés!X230+Támogatás!AC240</f>
        <v>0</v>
      </c>
      <c r="W227" s="43">
        <f>Igazgatás!W269+'ASP pályázat'!W227+Községgazd!Z241+Vagyongazd!W230+Közfoglalkoztatás!W227+Közút!W227+Környezetvédelem!AA231+Egészségügy!Z259+Sport!W231+Közművelődés!Y230+Támogatás!AD240</f>
        <v>0</v>
      </c>
      <c r="X227" s="45">
        <f>Igazgatás!X269+'ASP pályázat'!X227+Községgazd!AA241+Vagyongazd!X230+Közfoglalkoztatás!X227+Közút!X227+Környezetvédelem!AB231+Egészségügy!AA259+Sport!X231+Közművelődés!Z230+Támogatás!AE240</f>
        <v>0</v>
      </c>
      <c r="Y227" s="188"/>
    </row>
    <row r="228" spans="1:25" s="209" customFormat="1" hidden="1">
      <c r="A228" s="127" t="s">
        <v>288</v>
      </c>
      <c r="B228" s="189" t="s">
        <v>694</v>
      </c>
      <c r="C228" s="240"/>
      <c r="D228" s="803" t="s">
        <v>706</v>
      </c>
      <c r="E228" s="803"/>
      <c r="F228" s="418">
        <f>Igazgatás!F270+'ASP pályázat'!F228+Községgazd!F242+Vagyongazd!F231+Közfoglalkoztatás!F228+Közút!F228+Környezetvédelem!F232+Egészségügy!F260+Sport!F232+Közművelődés!F231+Támogatás!F241</f>
        <v>0</v>
      </c>
      <c r="G228" s="441">
        <f>Igazgatás!G270+'ASP pályázat'!G228+Községgazd!G242+Vagyongazd!G231+Közfoglalkoztatás!G228+Közút!G228+Környezetvédelem!G232+Egészségügy!G260+Sport!G232+Közművelődés!G231+Támogatás!G241</f>
        <v>0</v>
      </c>
      <c r="H228" s="441">
        <f>Igazgatás!H270+'ASP pályázat'!H228+Községgazd!H242+Vagyongazd!H231+Közfoglalkoztatás!H228+Közút!H228+Környezetvédelem!H232+Egészségügy!H260+Sport!H232+Közművelődés!H231+Támogatás!H241</f>
        <v>0</v>
      </c>
      <c r="I228" s="637">
        <f>Igazgatás!I270+'ASP pályázat'!I228+Községgazd!I242+Vagyongazd!I231+Közfoglalkoztatás!I228+Közút!I228+Környezetvédelem!J232+Egészségügy!I260+Sport!I232+Közművelődés!I231+Támogatás!I241</f>
        <v>0</v>
      </c>
      <c r="J228" s="284">
        <f>Igazgatás!J270+'ASP pályázat'!J228+Községgazd!J242+Vagyongazd!J231+Közfoglalkoztatás!J228+Közút!J228+Környezetvédelem!K232+Egészségügy!J260+Sport!J232+Közművelődés!J231+Támogatás!J241</f>
        <v>0</v>
      </c>
      <c r="K228" s="191">
        <f>Igazgatás!K270+'ASP pályázat'!K228+Községgazd!K242+Vagyongazd!K231+Közfoglalkoztatás!K228+Közút!K228+Környezetvédelem!L232+Egészségügy!K260+Sport!K232+Közművelődés!K231+Támogatás!K241</f>
        <v>0</v>
      </c>
      <c r="L228" s="199">
        <f>Igazgatás!L270+'ASP pályázat'!L228+Községgazd!O242+Vagyongazd!L231+Közfoglalkoztatás!L228+Közút!L228+Környezetvédelem!P232+Egészségügy!O260+Sport!L232+Közművelődés!N231+Támogatás!S241</f>
        <v>0</v>
      </c>
      <c r="M228" s="193">
        <f>Igazgatás!M270+'ASP pályázat'!M228+Községgazd!P242+Vagyongazd!M231+Közfoglalkoztatás!M228+Közút!M228+Környezetvédelem!Q232+Egészségügy!P260+Sport!M232+Közművelődés!O231+Támogatás!T241</f>
        <v>0</v>
      </c>
      <c r="N228" s="193">
        <f>Igazgatás!N270+'ASP pályázat'!N228+Községgazd!Q242+Vagyongazd!N231+Közfoglalkoztatás!N228+Közút!N228+Környezetvédelem!R232+Egészségügy!Q260+Sport!N232+Közművelődés!P231+Támogatás!U241</f>
        <v>0</v>
      </c>
      <c r="O228" s="193">
        <f>Igazgatás!O270+'ASP pályázat'!O228+Községgazd!R242+Vagyongazd!O231+Közfoglalkoztatás!O228+Közút!O228+Környezetvédelem!S232+Egészségügy!R260+Sport!O232+Közművelődés!Q231+Támogatás!V241</f>
        <v>0</v>
      </c>
      <c r="P228" s="193">
        <f>Igazgatás!P270+'ASP pályázat'!P228+Községgazd!S242+Vagyongazd!P231+Közfoglalkoztatás!P228+Közút!P228+Környezetvédelem!T232+Egészségügy!S260+Sport!P232+Közművelődés!R231+Támogatás!W241</f>
        <v>0</v>
      </c>
      <c r="Q228" s="194">
        <f>Igazgatás!Q270+'ASP pályázat'!Q228+Községgazd!T242+Vagyongazd!Q231+Közfoglalkoztatás!Q228+Közút!Q228+Környezetvédelem!U232+Egészségügy!T260+Sport!Q232+Közművelődés!S231+Támogatás!X241</f>
        <v>0</v>
      </c>
      <c r="R228" s="538">
        <f>Igazgatás!R270+'ASP pályázat'!R228+Községgazd!U242+Vagyongazd!R231+Közfoglalkoztatás!R228+Közút!R228+Környezetvédelem!V232+Egészségügy!U260+Sport!R232+Közművelődés!T231+Támogatás!Y241</f>
        <v>0</v>
      </c>
      <c r="S228" s="444">
        <f>Igazgatás!S270+'ASP pályázat'!S228+Községgazd!V242+Vagyongazd!S231+Közfoglalkoztatás!S228+Közút!S228+Környezetvédelem!W232+Egészségügy!V260+Sport!S232+Közművelődés!U231+Támogatás!Z241</f>
        <v>0</v>
      </c>
      <c r="T228" s="193">
        <f>Igazgatás!T270+'ASP pályázat'!T228+Községgazd!W242+Vagyongazd!T231+Közfoglalkoztatás!T228+Közút!T228+Környezetvédelem!X232+Egészségügy!W260+Sport!T232+Közművelődés!V231+Támogatás!AA241</f>
        <v>0</v>
      </c>
      <c r="U228" s="194">
        <f>Igazgatás!U270+'ASP pályázat'!U228+Községgazd!X242+Vagyongazd!U231+Közfoglalkoztatás!U228+Közút!U228+Környezetvédelem!Y232+Egészségügy!X260+Sport!U232+Közművelődés!W231+Támogatás!AB241</f>
        <v>0</v>
      </c>
      <c r="V228" s="492">
        <f>Igazgatás!V270+'ASP pályázat'!V228+Községgazd!Y242+Vagyongazd!V231+Közfoglalkoztatás!V228+Közút!V228+Környezetvédelem!Z232+Egészségügy!Y260+Sport!V232+Közművelődés!X231+Támogatás!AC241</f>
        <v>0</v>
      </c>
      <c r="W228" s="192">
        <f>Igazgatás!W270+'ASP pályázat'!W228+Községgazd!Z242+Vagyongazd!W231+Közfoglalkoztatás!W228+Közút!W228+Környezetvédelem!AA232+Egészségügy!Z260+Sport!W232+Közművelődés!Y231+Támogatás!AD241</f>
        <v>0</v>
      </c>
      <c r="X228" s="195">
        <f>Igazgatás!X270+'ASP pályázat'!X228+Községgazd!AA242+Vagyongazd!X231+Közfoglalkoztatás!X228+Közút!X228+Környezetvédelem!AB232+Egészségügy!AA260+Sport!X232+Közművelődés!Z231+Támogatás!AE241</f>
        <v>0</v>
      </c>
      <c r="Y228" s="188"/>
    </row>
    <row r="229" spans="1:25" s="209" customFormat="1" hidden="1">
      <c r="A229" s="127" t="s">
        <v>289</v>
      </c>
      <c r="B229" s="189" t="s">
        <v>695</v>
      </c>
      <c r="C229" s="198"/>
      <c r="D229" s="780" t="s">
        <v>707</v>
      </c>
      <c r="E229" s="780"/>
      <c r="F229" s="398">
        <f>Igazgatás!F271+'ASP pályázat'!F229+Községgazd!F243+Vagyongazd!F232+Közfoglalkoztatás!F229+Közút!F229+Környezetvédelem!F233+Egészségügy!F261+Sport!F233+Közművelődés!F232+Támogatás!F242</f>
        <v>0</v>
      </c>
      <c r="G229" s="421">
        <f>Igazgatás!G271+'ASP pályázat'!G229+Községgazd!G243+Vagyongazd!G232+Közfoglalkoztatás!G229+Közút!G229+Környezetvédelem!G233+Egészségügy!G261+Sport!G233+Közművelődés!G232+Támogatás!G242</f>
        <v>0</v>
      </c>
      <c r="H229" s="421">
        <f>Igazgatás!H271+'ASP pályázat'!H229+Községgazd!H243+Vagyongazd!H232+Közfoglalkoztatás!H229+Közút!H229+Környezetvédelem!H233+Egészségügy!H261+Sport!H233+Közművelődés!H232+Támogatás!H242</f>
        <v>0</v>
      </c>
      <c r="I229" s="617">
        <f>Igazgatás!I271+'ASP pályázat'!I229+Községgazd!I243+Vagyongazd!I232+Közfoglalkoztatás!I229+Közút!I229+Környezetvédelem!J233+Egészségügy!I261+Sport!I233+Közművelődés!I232+Támogatás!I242</f>
        <v>0</v>
      </c>
      <c r="J229" s="190">
        <f>Igazgatás!J271+'ASP pályázat'!J229+Községgazd!J243+Vagyongazd!J232+Közfoglalkoztatás!J229+Közút!J229+Környezetvédelem!K233+Egészségügy!J261+Sport!J233+Közművelődés!J232+Támogatás!J242</f>
        <v>0</v>
      </c>
      <c r="K229" s="191">
        <f>Igazgatás!K271+'ASP pályázat'!K229+Községgazd!K243+Vagyongazd!K232+Közfoglalkoztatás!K229+Közút!K229+Környezetvédelem!L233+Egészségügy!K261+Sport!K233+Közművelődés!K232+Támogatás!K242</f>
        <v>0</v>
      </c>
      <c r="L229" s="199">
        <f>Igazgatás!L271+'ASP pályázat'!L229+Községgazd!O243+Vagyongazd!L232+Közfoglalkoztatás!L229+Közút!L229+Környezetvédelem!P233+Egészségügy!O261+Sport!L233+Közművelődés!N232+Támogatás!S242</f>
        <v>0</v>
      </c>
      <c r="M229" s="193">
        <f>Igazgatás!M271+'ASP pályázat'!M229+Községgazd!P243+Vagyongazd!M232+Közfoglalkoztatás!M229+Közút!M229+Környezetvédelem!Q233+Egészségügy!P261+Sport!M233+Közművelődés!O232+Támogatás!T242</f>
        <v>0</v>
      </c>
      <c r="N229" s="193">
        <f>Igazgatás!N271+'ASP pályázat'!N229+Községgazd!Q243+Vagyongazd!N232+Közfoglalkoztatás!N229+Közút!N229+Környezetvédelem!R233+Egészségügy!Q261+Sport!N233+Közművelődés!P232+Támogatás!U242</f>
        <v>0</v>
      </c>
      <c r="O229" s="193">
        <f>Igazgatás!O271+'ASP pályázat'!O229+Községgazd!R243+Vagyongazd!O232+Közfoglalkoztatás!O229+Közút!O229+Környezetvédelem!S233+Egészségügy!R261+Sport!O233+Közművelődés!Q232+Támogatás!V242</f>
        <v>0</v>
      </c>
      <c r="P229" s="193">
        <f>Igazgatás!P271+'ASP pályázat'!P229+Községgazd!S243+Vagyongazd!P232+Közfoglalkoztatás!P229+Közút!P229+Környezetvédelem!T233+Egészségügy!S261+Sport!P233+Közművelődés!R232+Támogatás!W242</f>
        <v>0</v>
      </c>
      <c r="Q229" s="194">
        <f>Igazgatás!Q271+'ASP pályázat'!Q229+Községgazd!T243+Vagyongazd!Q232+Közfoglalkoztatás!Q229+Közút!Q229+Környezetvédelem!U233+Egészségügy!T261+Sport!Q233+Közművelődés!S232+Támogatás!X242</f>
        <v>0</v>
      </c>
      <c r="R229" s="538">
        <f>Igazgatás!R271+'ASP pályázat'!R229+Községgazd!U243+Vagyongazd!R232+Közfoglalkoztatás!R229+Közút!R229+Környezetvédelem!V233+Egészségügy!U261+Sport!R233+Közművelődés!T232+Támogatás!Y242</f>
        <v>0</v>
      </c>
      <c r="S229" s="444">
        <f>Igazgatás!S271+'ASP pályázat'!S229+Községgazd!V243+Vagyongazd!S232+Közfoglalkoztatás!S229+Közút!S229+Környezetvédelem!W233+Egészségügy!V261+Sport!S233+Közművelődés!U232+Támogatás!Z242</f>
        <v>0</v>
      </c>
      <c r="T229" s="193">
        <f>Igazgatás!T271+'ASP pályázat'!T229+Községgazd!W243+Vagyongazd!T232+Közfoglalkoztatás!T229+Közút!T229+Környezetvédelem!X233+Egészségügy!W261+Sport!T233+Közművelődés!V232+Támogatás!AA242</f>
        <v>0</v>
      </c>
      <c r="U229" s="194">
        <f>Igazgatás!U271+'ASP pályázat'!U229+Községgazd!X243+Vagyongazd!U232+Közfoglalkoztatás!U229+Közút!U229+Környezetvédelem!Y233+Egészségügy!X261+Sport!U233+Közművelődés!W232+Támogatás!AB242</f>
        <v>0</v>
      </c>
      <c r="V229" s="492">
        <f>Igazgatás!V271+'ASP pályázat'!V229+Községgazd!Y243+Vagyongazd!V232+Közfoglalkoztatás!V229+Közút!V229+Környezetvédelem!Z233+Egészségügy!Y261+Sport!V233+Közművelődés!X232+Támogatás!AC242</f>
        <v>0</v>
      </c>
      <c r="W229" s="192">
        <f>Igazgatás!W271+'ASP pályázat'!W229+Községgazd!Z243+Vagyongazd!W232+Közfoglalkoztatás!W229+Közút!W229+Környezetvédelem!AA233+Egészségügy!Z261+Sport!W233+Közművelődés!Y232+Támogatás!AD242</f>
        <v>0</v>
      </c>
      <c r="X229" s="195">
        <f>Igazgatás!X271+'ASP pályázat'!X229+Községgazd!AA243+Vagyongazd!X232+Közfoglalkoztatás!X229+Közút!X229+Környezetvédelem!AB233+Egészségügy!AA261+Sport!X233+Közművelődés!Z232+Támogatás!AE242</f>
        <v>0</v>
      </c>
      <c r="Y229" s="188"/>
    </row>
    <row r="230" spans="1:25" s="209" customFormat="1" hidden="1">
      <c r="A230" s="127" t="s">
        <v>290</v>
      </c>
      <c r="B230" s="189" t="s">
        <v>696</v>
      </c>
      <c r="C230" s="198"/>
      <c r="D230" s="780" t="s">
        <v>708</v>
      </c>
      <c r="E230" s="780"/>
      <c r="F230" s="398">
        <f>Igazgatás!F272+'ASP pályázat'!F230+Községgazd!F244+Vagyongazd!F233+Közfoglalkoztatás!F230+Közút!F230+Környezetvédelem!F234+Egészségügy!F262+Sport!F234+Közművelődés!F233+Támogatás!F243</f>
        <v>0</v>
      </c>
      <c r="G230" s="421">
        <f>Igazgatás!G272+'ASP pályázat'!G230+Községgazd!G244+Vagyongazd!G233+Közfoglalkoztatás!G230+Közút!G230+Környezetvédelem!G234+Egészségügy!G262+Sport!G234+Közművelődés!G233+Támogatás!G243</f>
        <v>0</v>
      </c>
      <c r="H230" s="421">
        <f>Igazgatás!H272+'ASP pályázat'!H230+Községgazd!H244+Vagyongazd!H233+Közfoglalkoztatás!H230+Közút!H230+Környezetvédelem!H234+Egészségügy!H262+Sport!H234+Közművelődés!H233+Támogatás!H243</f>
        <v>0</v>
      </c>
      <c r="I230" s="617">
        <f>Igazgatás!I272+'ASP pályázat'!I230+Községgazd!I244+Vagyongazd!I233+Közfoglalkoztatás!I230+Közút!I230+Környezetvédelem!J234+Egészségügy!I262+Sport!I234+Közművelődés!I233+Támogatás!I243</f>
        <v>0</v>
      </c>
      <c r="J230" s="190">
        <f>Igazgatás!J272+'ASP pályázat'!J230+Községgazd!J244+Vagyongazd!J233+Közfoglalkoztatás!J230+Közút!J230+Környezetvédelem!K234+Egészségügy!J262+Sport!J234+Közművelődés!J233+Támogatás!J243</f>
        <v>0</v>
      </c>
      <c r="K230" s="191">
        <f>Igazgatás!K272+'ASP pályázat'!K230+Községgazd!K244+Vagyongazd!K233+Közfoglalkoztatás!K230+Közút!K230+Környezetvédelem!L234+Egészségügy!K262+Sport!K234+Közművelődés!K233+Támogatás!K243</f>
        <v>0</v>
      </c>
      <c r="L230" s="199">
        <f>Igazgatás!L272+'ASP pályázat'!L230+Községgazd!O244+Vagyongazd!L233+Közfoglalkoztatás!L230+Közút!L230+Környezetvédelem!P234+Egészségügy!O262+Sport!L234+Közművelődés!N233+Támogatás!S243</f>
        <v>0</v>
      </c>
      <c r="M230" s="193">
        <f>Igazgatás!M272+'ASP pályázat'!M230+Községgazd!P244+Vagyongazd!M233+Közfoglalkoztatás!M230+Közút!M230+Környezetvédelem!Q234+Egészségügy!P262+Sport!M234+Közművelődés!O233+Támogatás!T243</f>
        <v>0</v>
      </c>
      <c r="N230" s="193">
        <f>Igazgatás!N272+'ASP pályázat'!N230+Községgazd!Q244+Vagyongazd!N233+Közfoglalkoztatás!N230+Közút!N230+Környezetvédelem!R234+Egészségügy!Q262+Sport!N234+Közművelődés!P233+Támogatás!U243</f>
        <v>0</v>
      </c>
      <c r="O230" s="193">
        <f>Igazgatás!O272+'ASP pályázat'!O230+Községgazd!R244+Vagyongazd!O233+Közfoglalkoztatás!O230+Közút!O230+Környezetvédelem!S234+Egészségügy!R262+Sport!O234+Közművelődés!Q233+Támogatás!V243</f>
        <v>0</v>
      </c>
      <c r="P230" s="193">
        <f>Igazgatás!P272+'ASP pályázat'!P230+Községgazd!S244+Vagyongazd!P233+Közfoglalkoztatás!P230+Közút!P230+Környezetvédelem!T234+Egészségügy!S262+Sport!P234+Közművelődés!R233+Támogatás!W243</f>
        <v>0</v>
      </c>
      <c r="Q230" s="194">
        <f>Igazgatás!Q272+'ASP pályázat'!Q230+Községgazd!T244+Vagyongazd!Q233+Közfoglalkoztatás!Q230+Közút!Q230+Környezetvédelem!U234+Egészségügy!T262+Sport!Q234+Közművelődés!S233+Támogatás!X243</f>
        <v>0</v>
      </c>
      <c r="R230" s="538">
        <f>Igazgatás!R272+'ASP pályázat'!R230+Községgazd!U244+Vagyongazd!R233+Közfoglalkoztatás!R230+Közút!R230+Környezetvédelem!V234+Egészségügy!U262+Sport!R234+Közművelődés!T233+Támogatás!Y243</f>
        <v>0</v>
      </c>
      <c r="S230" s="444">
        <f>Igazgatás!S272+'ASP pályázat'!S230+Községgazd!V244+Vagyongazd!S233+Közfoglalkoztatás!S230+Közút!S230+Környezetvédelem!W234+Egészségügy!V262+Sport!S234+Közművelődés!U233+Támogatás!Z243</f>
        <v>0</v>
      </c>
      <c r="T230" s="193">
        <f>Igazgatás!T272+'ASP pályázat'!T230+Községgazd!W244+Vagyongazd!T233+Közfoglalkoztatás!T230+Közút!T230+Környezetvédelem!X234+Egészségügy!W262+Sport!T234+Közművelődés!V233+Támogatás!AA243</f>
        <v>0</v>
      </c>
      <c r="U230" s="194">
        <f>Igazgatás!U272+'ASP pályázat'!U230+Községgazd!X244+Vagyongazd!U233+Közfoglalkoztatás!U230+Közút!U230+Környezetvédelem!Y234+Egészségügy!X262+Sport!U234+Közművelődés!W233+Támogatás!AB243</f>
        <v>0</v>
      </c>
      <c r="V230" s="492">
        <f>Igazgatás!V272+'ASP pályázat'!V230+Községgazd!Y244+Vagyongazd!V233+Közfoglalkoztatás!V230+Közút!V230+Környezetvédelem!Z234+Egészségügy!Y262+Sport!V234+Közművelődés!X233+Támogatás!AC243</f>
        <v>0</v>
      </c>
      <c r="W230" s="192">
        <f>Igazgatás!W272+'ASP pályázat'!W230+Községgazd!Z244+Vagyongazd!W233+Közfoglalkoztatás!W230+Közút!W230+Környezetvédelem!AA234+Egészségügy!Z262+Sport!W234+Közművelődés!Y233+Támogatás!AD243</f>
        <v>0</v>
      </c>
      <c r="X230" s="195">
        <f>Igazgatás!X272+'ASP pályázat'!X230+Községgazd!AA244+Vagyongazd!X233+Közfoglalkoztatás!X230+Közút!X230+Környezetvédelem!AB234+Egészségügy!AA262+Sport!X234+Közművelődés!Z233+Támogatás!AE243</f>
        <v>0</v>
      </c>
      <c r="Y230" s="188"/>
    </row>
    <row r="231" spans="1:25" s="18" customFormat="1" hidden="1">
      <c r="A231" s="127"/>
      <c r="B231" s="53" t="s">
        <v>697</v>
      </c>
      <c r="C231" s="799" t="s">
        <v>291</v>
      </c>
      <c r="D231" s="800"/>
      <c r="E231" s="800"/>
      <c r="F231" s="400">
        <f>Igazgatás!F273+'ASP pályázat'!F231+Községgazd!F245+Vagyongazd!F234+Közfoglalkoztatás!F231+Közút!F231+Környezetvédelem!F235+Egészségügy!F263+Sport!F235+Közművelődés!F234+Támogatás!F244</f>
        <v>0</v>
      </c>
      <c r="G231" s="423">
        <f>Igazgatás!G273+'ASP pályázat'!G231+Községgazd!G245+Vagyongazd!G234+Közfoglalkoztatás!G231+Közút!G231+Környezetvédelem!G235+Egészségügy!G263+Sport!G235+Közművelődés!G234+Támogatás!G244</f>
        <v>0</v>
      </c>
      <c r="H231" s="423">
        <f>Igazgatás!H273+'ASP pályázat'!H231+Községgazd!H245+Vagyongazd!H234+Közfoglalkoztatás!H231+Közút!H231+Környezetvédelem!H235+Egészségügy!H263+Sport!H235+Közművelődés!H234+Támogatás!H244</f>
        <v>0</v>
      </c>
      <c r="I231" s="619">
        <f>Igazgatás!I273+'ASP pályázat'!I231+Községgazd!I245+Vagyongazd!I234+Közfoglalkoztatás!I231+Közút!I231+Környezetvédelem!J235+Egészségügy!I263+Sport!I235+Közművelődés!I234+Támogatás!I244</f>
        <v>0</v>
      </c>
      <c r="J231" s="156">
        <f>Igazgatás!J273+'ASP pályázat'!J231+Községgazd!J245+Vagyongazd!J234+Közfoglalkoztatás!J231+Közút!J231+Környezetvédelem!K235+Egészségügy!J263+Sport!J235+Közművelődés!J234+Támogatás!J244</f>
        <v>0</v>
      </c>
      <c r="K231" s="168">
        <f>Igazgatás!K273+'ASP pályázat'!K231+Községgazd!K245+Vagyongazd!K234+Közfoglalkoztatás!K231+Közút!K231+Környezetvédelem!L235+Egészségügy!K263+Sport!K235+Közművelődés!K234+Támogatás!K244</f>
        <v>0</v>
      </c>
      <c r="L231" s="77">
        <f>Igazgatás!L273+'ASP pályázat'!L231+Községgazd!O245+Vagyongazd!L234+Közfoglalkoztatás!L231+Közút!L231+Környezetvédelem!P235+Egészségügy!O263+Sport!L235+Közművelődés!N234+Támogatás!S244</f>
        <v>0</v>
      </c>
      <c r="M231" s="13">
        <f>Igazgatás!M273+'ASP pályázat'!M231+Községgazd!P245+Vagyongazd!M234+Közfoglalkoztatás!M231+Közút!M231+Környezetvédelem!Q235+Egészségügy!P263+Sport!M235+Közművelődés!O234+Támogatás!T244</f>
        <v>0</v>
      </c>
      <c r="N231" s="13">
        <f>Igazgatás!N273+'ASP pályázat'!N231+Községgazd!Q245+Vagyongazd!N234+Közfoglalkoztatás!N231+Közút!N231+Környezetvédelem!R235+Egészségügy!Q263+Sport!N235+Közművelődés!P234+Támogatás!U244</f>
        <v>0</v>
      </c>
      <c r="O231" s="13">
        <f>Igazgatás!O273+'ASP pályázat'!O231+Községgazd!R245+Vagyongazd!O234+Közfoglalkoztatás!O231+Közút!O231+Környezetvédelem!S235+Egészségügy!R263+Sport!O235+Közművelődés!Q234+Támogatás!V244</f>
        <v>0</v>
      </c>
      <c r="P231" s="13">
        <f>Igazgatás!P273+'ASP pályázat'!P231+Községgazd!S245+Vagyongazd!P234+Közfoglalkoztatás!P231+Közút!P231+Környezetvédelem!T235+Egészségügy!S263+Sport!P235+Közművelődés!R234+Támogatás!W244</f>
        <v>0</v>
      </c>
      <c r="Q231" s="82">
        <f>Igazgatás!Q273+'ASP pályázat'!Q231+Községgazd!T245+Vagyongazd!Q234+Közfoglalkoztatás!Q231+Közút!Q231+Környezetvédelem!U235+Egészségügy!T263+Sport!Q235+Közművelődés!S234+Támogatás!X244</f>
        <v>0</v>
      </c>
      <c r="R231" s="540">
        <f>Igazgatás!R273+'ASP pályázat'!R231+Községgazd!U245+Vagyongazd!R234+Közfoglalkoztatás!R231+Közút!R231+Környezetvédelem!V235+Egészségügy!U263+Sport!R235+Közművelődés!T234+Támogatás!Y244</f>
        <v>0</v>
      </c>
      <c r="S231" s="446">
        <f>Igazgatás!S273+'ASP pályázat'!S231+Községgazd!V245+Vagyongazd!S234+Közfoglalkoztatás!S231+Közút!S231+Környezetvédelem!W235+Egészségügy!V263+Sport!S235+Közművelődés!U234+Támogatás!Z244</f>
        <v>0</v>
      </c>
      <c r="T231" s="13">
        <f>Igazgatás!T273+'ASP pályázat'!T231+Községgazd!W245+Vagyongazd!T234+Közfoglalkoztatás!T231+Közút!T231+Környezetvédelem!X235+Egészségügy!W263+Sport!T235+Közművelődés!V234+Támogatás!AA244</f>
        <v>0</v>
      </c>
      <c r="U231" s="82">
        <f>Igazgatás!U273+'ASP pályázat'!U231+Községgazd!X245+Vagyongazd!U234+Közfoglalkoztatás!U231+Közút!U231+Környezetvédelem!Y235+Egészségügy!X263+Sport!U235+Közművelődés!W234+Támogatás!AB244</f>
        <v>0</v>
      </c>
      <c r="V231" s="488">
        <f>Igazgatás!V273+'ASP pályázat'!V231+Községgazd!Y245+Vagyongazd!V234+Közfoglalkoztatás!V231+Közút!V231+Környezetvédelem!Z235+Egészségügy!Y263+Sport!V235+Közművelődés!X234+Támogatás!AC244</f>
        <v>0</v>
      </c>
      <c r="W231" s="43">
        <f>Igazgatás!W273+'ASP pályázat'!W231+Községgazd!Z245+Vagyongazd!W234+Közfoglalkoztatás!W231+Közút!W231+Környezetvédelem!AA235+Egészségügy!Z263+Sport!W235+Közművelődés!Y234+Támogatás!AD244</f>
        <v>0</v>
      </c>
      <c r="X231" s="45">
        <f>Igazgatás!X273+'ASP pályázat'!X231+Községgazd!AA245+Vagyongazd!X234+Közfoglalkoztatás!X231+Közút!X231+Környezetvédelem!AB235+Egészségügy!AA263+Sport!X235+Közművelődés!Z234+Támogatás!AE244</f>
        <v>0</v>
      </c>
      <c r="Y231" s="188"/>
    </row>
    <row r="232" spans="1:25" s="209" customFormat="1" hidden="1">
      <c r="A232" s="127" t="s">
        <v>292</v>
      </c>
      <c r="B232" s="189" t="s">
        <v>698</v>
      </c>
      <c r="C232" s="198"/>
      <c r="D232" s="780" t="s">
        <v>383</v>
      </c>
      <c r="E232" s="780"/>
      <c r="F232" s="398">
        <f>Igazgatás!F274+'ASP pályázat'!F232+Községgazd!F246+Vagyongazd!F235+Közfoglalkoztatás!F232+Közút!F232+Környezetvédelem!F236+Egészségügy!F264+Sport!F236+Közművelődés!F235+Támogatás!F245</f>
        <v>0</v>
      </c>
      <c r="G232" s="421">
        <f>Igazgatás!G274+'ASP pályázat'!G232+Községgazd!G246+Vagyongazd!G235+Közfoglalkoztatás!G232+Közút!G232+Környezetvédelem!G236+Egészségügy!G264+Sport!G236+Közművelődés!G235+Támogatás!G245</f>
        <v>0</v>
      </c>
      <c r="H232" s="421">
        <f>Igazgatás!H274+'ASP pályázat'!H232+Községgazd!H246+Vagyongazd!H235+Közfoglalkoztatás!H232+Közút!H232+Környezetvédelem!H236+Egészségügy!H264+Sport!H236+Közművelődés!H235+Támogatás!H245</f>
        <v>0</v>
      </c>
      <c r="I232" s="617">
        <f>Igazgatás!I274+'ASP pályázat'!I232+Községgazd!I246+Vagyongazd!I235+Közfoglalkoztatás!I232+Közút!I232+Környezetvédelem!J236+Egészségügy!I264+Sport!I236+Közművelődés!I235+Támogatás!I245</f>
        <v>0</v>
      </c>
      <c r="J232" s="190">
        <f>Igazgatás!J274+'ASP pályázat'!J232+Községgazd!J246+Vagyongazd!J235+Közfoglalkoztatás!J232+Közút!J232+Környezetvédelem!K236+Egészségügy!J264+Sport!J236+Közművelődés!J235+Támogatás!J245</f>
        <v>0</v>
      </c>
      <c r="K232" s="191">
        <f>Igazgatás!K274+'ASP pályázat'!K232+Községgazd!K246+Vagyongazd!K235+Közfoglalkoztatás!K232+Közút!K232+Környezetvédelem!L236+Egészségügy!K264+Sport!K236+Közművelődés!K235+Támogatás!K245</f>
        <v>0</v>
      </c>
      <c r="L232" s="199">
        <f>Igazgatás!L274+'ASP pályázat'!L232+Községgazd!O246+Vagyongazd!L235+Közfoglalkoztatás!L232+Közút!L232+Környezetvédelem!P236+Egészségügy!O264+Sport!L236+Közművelődés!N235+Támogatás!S245</f>
        <v>0</v>
      </c>
      <c r="M232" s="193">
        <f>Igazgatás!M274+'ASP pályázat'!M232+Községgazd!P246+Vagyongazd!M235+Közfoglalkoztatás!M232+Közút!M232+Környezetvédelem!Q236+Egészségügy!P264+Sport!M236+Közművelődés!O235+Támogatás!T245</f>
        <v>0</v>
      </c>
      <c r="N232" s="193">
        <f>Igazgatás!N274+'ASP pályázat'!N232+Községgazd!Q246+Vagyongazd!N235+Közfoglalkoztatás!N232+Közút!N232+Környezetvédelem!R236+Egészségügy!Q264+Sport!N236+Közművelődés!P235+Támogatás!U245</f>
        <v>0</v>
      </c>
      <c r="O232" s="193">
        <f>Igazgatás!O274+'ASP pályázat'!O232+Községgazd!R246+Vagyongazd!O235+Közfoglalkoztatás!O232+Közút!O232+Környezetvédelem!S236+Egészségügy!R264+Sport!O236+Közművelődés!Q235+Támogatás!V245</f>
        <v>0</v>
      </c>
      <c r="P232" s="193">
        <f>Igazgatás!P274+'ASP pályázat'!P232+Községgazd!S246+Vagyongazd!P235+Közfoglalkoztatás!P232+Közút!P232+Környezetvédelem!T236+Egészségügy!S264+Sport!P236+Közművelődés!R235+Támogatás!W245</f>
        <v>0</v>
      </c>
      <c r="Q232" s="194">
        <f>Igazgatás!Q274+'ASP pályázat'!Q232+Községgazd!T246+Vagyongazd!Q235+Közfoglalkoztatás!Q232+Közút!Q232+Környezetvédelem!U236+Egészségügy!T264+Sport!Q236+Közművelődés!S235+Támogatás!X245</f>
        <v>0</v>
      </c>
      <c r="R232" s="538">
        <f>Igazgatás!R274+'ASP pályázat'!R232+Községgazd!U246+Vagyongazd!R235+Közfoglalkoztatás!R232+Közút!R232+Környezetvédelem!V236+Egészségügy!U264+Sport!R236+Közművelődés!T235+Támogatás!Y245</f>
        <v>0</v>
      </c>
      <c r="S232" s="444">
        <f>Igazgatás!S274+'ASP pályázat'!S232+Községgazd!V246+Vagyongazd!S235+Közfoglalkoztatás!S232+Közút!S232+Környezetvédelem!W236+Egészségügy!V264+Sport!S236+Közművelődés!U235+Támogatás!Z245</f>
        <v>0</v>
      </c>
      <c r="T232" s="193">
        <f>Igazgatás!T274+'ASP pályázat'!T232+Községgazd!W246+Vagyongazd!T235+Közfoglalkoztatás!T232+Közút!T232+Környezetvédelem!X236+Egészségügy!W264+Sport!T236+Közművelődés!V235+Támogatás!AA245</f>
        <v>0</v>
      </c>
      <c r="U232" s="194">
        <f>Igazgatás!U274+'ASP pályázat'!U232+Községgazd!X246+Vagyongazd!U235+Közfoglalkoztatás!U232+Közút!U232+Környezetvédelem!Y236+Egészségügy!X264+Sport!U236+Közművelődés!W235+Támogatás!AB245</f>
        <v>0</v>
      </c>
      <c r="V232" s="492">
        <f>Igazgatás!V274+'ASP pályázat'!V232+Községgazd!Y246+Vagyongazd!V235+Közfoglalkoztatás!V232+Közút!V232+Környezetvédelem!Z236+Egészségügy!Y264+Sport!V236+Közművelődés!X235+Támogatás!AC245</f>
        <v>0</v>
      </c>
      <c r="W232" s="192">
        <f>Igazgatás!W274+'ASP pályázat'!W232+Községgazd!Z246+Vagyongazd!W235+Közfoglalkoztatás!W232+Közút!W232+Környezetvédelem!AA236+Egészségügy!Z264+Sport!W236+Közművelődés!Y235+Támogatás!AD245</f>
        <v>0</v>
      </c>
      <c r="X232" s="195">
        <f>Igazgatás!X274+'ASP pályázat'!X232+Községgazd!AA246+Vagyongazd!X235+Közfoglalkoztatás!X232+Közút!X232+Környezetvédelem!AB236+Egészségügy!AA264+Sport!X236+Közművelődés!Z235+Támogatás!AE245</f>
        <v>0</v>
      </c>
      <c r="Y232" s="188"/>
    </row>
    <row r="233" spans="1:25" s="209" customFormat="1" hidden="1">
      <c r="A233" s="127" t="s">
        <v>293</v>
      </c>
      <c r="B233" s="189" t="s">
        <v>699</v>
      </c>
      <c r="C233" s="198"/>
      <c r="D233" s="780" t="s">
        <v>384</v>
      </c>
      <c r="E233" s="780"/>
      <c r="F233" s="398">
        <f>Igazgatás!F275+'ASP pályázat'!F233+Községgazd!F247+Vagyongazd!F236+Közfoglalkoztatás!F233+Közút!F233+Környezetvédelem!F237+Egészségügy!F265+Sport!F237+Közművelődés!F236+Támogatás!F246</f>
        <v>0</v>
      </c>
      <c r="G233" s="421">
        <f>Igazgatás!G275+'ASP pályázat'!G233+Községgazd!G247+Vagyongazd!G236+Közfoglalkoztatás!G233+Közút!G233+Környezetvédelem!G237+Egészségügy!G265+Sport!G237+Közművelődés!G236+Támogatás!G246</f>
        <v>0</v>
      </c>
      <c r="H233" s="421">
        <f>Igazgatás!H275+'ASP pályázat'!H233+Községgazd!H247+Vagyongazd!H236+Közfoglalkoztatás!H233+Közút!H233+Környezetvédelem!H237+Egészségügy!H265+Sport!H237+Közművelődés!H236+Támogatás!H246</f>
        <v>0</v>
      </c>
      <c r="I233" s="617">
        <f>Igazgatás!I275+'ASP pályázat'!I233+Községgazd!I247+Vagyongazd!I236+Közfoglalkoztatás!I233+Közút!I233+Környezetvédelem!J237+Egészségügy!I265+Sport!I237+Közművelődés!I236+Támogatás!I246</f>
        <v>0</v>
      </c>
      <c r="J233" s="190">
        <f>Igazgatás!J275+'ASP pályázat'!J233+Községgazd!J247+Vagyongazd!J236+Közfoglalkoztatás!J233+Közút!J233+Környezetvédelem!K237+Egészségügy!J265+Sport!J237+Közművelődés!J236+Támogatás!J246</f>
        <v>0</v>
      </c>
      <c r="K233" s="191">
        <f>Igazgatás!K275+'ASP pályázat'!K233+Községgazd!K247+Vagyongazd!K236+Közfoglalkoztatás!K233+Közút!K233+Környezetvédelem!L237+Egészségügy!K265+Sport!K237+Közművelődés!K236+Támogatás!K246</f>
        <v>0</v>
      </c>
      <c r="L233" s="199">
        <f>Igazgatás!L275+'ASP pályázat'!L233+Községgazd!O247+Vagyongazd!L236+Közfoglalkoztatás!L233+Közút!L233+Környezetvédelem!P237+Egészségügy!O265+Sport!L237+Közművelődés!N236+Támogatás!S246</f>
        <v>0</v>
      </c>
      <c r="M233" s="193">
        <f>Igazgatás!M275+'ASP pályázat'!M233+Községgazd!P247+Vagyongazd!M236+Közfoglalkoztatás!M233+Közút!M233+Környezetvédelem!Q237+Egészségügy!P265+Sport!M237+Közművelődés!O236+Támogatás!T246</f>
        <v>0</v>
      </c>
      <c r="N233" s="193">
        <f>Igazgatás!N275+'ASP pályázat'!N233+Községgazd!Q247+Vagyongazd!N236+Közfoglalkoztatás!N233+Közút!N233+Környezetvédelem!R237+Egészségügy!Q265+Sport!N237+Közművelődés!P236+Támogatás!U246</f>
        <v>0</v>
      </c>
      <c r="O233" s="193">
        <f>Igazgatás!O275+'ASP pályázat'!O233+Községgazd!R247+Vagyongazd!O236+Közfoglalkoztatás!O233+Közút!O233+Környezetvédelem!S237+Egészségügy!R265+Sport!O237+Közművelődés!Q236+Támogatás!V246</f>
        <v>0</v>
      </c>
      <c r="P233" s="193">
        <f>Igazgatás!P275+'ASP pályázat'!P233+Községgazd!S247+Vagyongazd!P236+Közfoglalkoztatás!P233+Közút!P233+Környezetvédelem!T237+Egészségügy!S265+Sport!P237+Közművelődés!R236+Támogatás!W246</f>
        <v>0</v>
      </c>
      <c r="Q233" s="194">
        <f>Igazgatás!Q275+'ASP pályázat'!Q233+Községgazd!T247+Vagyongazd!Q236+Közfoglalkoztatás!Q233+Közút!Q233+Környezetvédelem!U237+Egészségügy!T265+Sport!Q237+Közművelődés!S236+Támogatás!X246</f>
        <v>0</v>
      </c>
      <c r="R233" s="538">
        <f>Igazgatás!R275+'ASP pályázat'!R233+Községgazd!U247+Vagyongazd!R236+Közfoglalkoztatás!R233+Közút!R233+Környezetvédelem!V237+Egészségügy!U265+Sport!R237+Közművelődés!T236+Támogatás!Y246</f>
        <v>0</v>
      </c>
      <c r="S233" s="444">
        <f>Igazgatás!S275+'ASP pályázat'!S233+Községgazd!V247+Vagyongazd!S236+Közfoglalkoztatás!S233+Közút!S233+Környezetvédelem!W237+Egészségügy!V265+Sport!S237+Közművelődés!U236+Támogatás!Z246</f>
        <v>0</v>
      </c>
      <c r="T233" s="193">
        <f>Igazgatás!T275+'ASP pályázat'!T233+Községgazd!W247+Vagyongazd!T236+Közfoglalkoztatás!T233+Közút!T233+Környezetvédelem!X237+Egészségügy!W265+Sport!T237+Közművelődés!V236+Támogatás!AA246</f>
        <v>0</v>
      </c>
      <c r="U233" s="194">
        <f>Igazgatás!U275+'ASP pályázat'!U233+Községgazd!X247+Vagyongazd!U236+Közfoglalkoztatás!U233+Közút!U233+Környezetvédelem!Y237+Egészségügy!X265+Sport!U237+Közművelődés!W236+Támogatás!AB246</f>
        <v>0</v>
      </c>
      <c r="V233" s="492">
        <f>Igazgatás!V275+'ASP pályázat'!V233+Községgazd!Y247+Vagyongazd!V236+Közfoglalkoztatás!V233+Közút!V233+Környezetvédelem!Z237+Egészségügy!Y265+Sport!V237+Közművelődés!X236+Támogatás!AC246</f>
        <v>0</v>
      </c>
      <c r="W233" s="192">
        <f>Igazgatás!W275+'ASP pályázat'!W233+Községgazd!Z247+Vagyongazd!W236+Közfoglalkoztatás!W233+Közút!W233+Környezetvédelem!AA237+Egészségügy!Z265+Sport!W237+Közművelődés!Y236+Támogatás!AD246</f>
        <v>0</v>
      </c>
      <c r="X233" s="195">
        <f>Igazgatás!X275+'ASP pályázat'!X233+Községgazd!AA247+Vagyongazd!X236+Közfoglalkoztatás!X233+Közút!X233+Környezetvédelem!AB237+Egészségügy!AA265+Sport!X237+Közművelődés!Z236+Támogatás!AE246</f>
        <v>0</v>
      </c>
      <c r="Y233" s="188"/>
    </row>
    <row r="234" spans="1:25" s="209" customFormat="1" hidden="1">
      <c r="A234" s="127" t="s">
        <v>880</v>
      </c>
      <c r="B234" s="189" t="s">
        <v>881</v>
      </c>
      <c r="C234" s="198"/>
      <c r="D234" s="780" t="s">
        <v>882</v>
      </c>
      <c r="E234" s="780"/>
      <c r="F234" s="398">
        <f>Igazgatás!F276+'ASP pályázat'!F234+Községgazd!F248+Vagyongazd!F237+Közfoglalkoztatás!F234+Közút!F234+Környezetvédelem!F238+Egészségügy!F266+Sport!F238+Közművelődés!F237+Támogatás!F247</f>
        <v>0</v>
      </c>
      <c r="G234" s="421">
        <f>Igazgatás!G276+'ASP pályázat'!G234+Községgazd!G248+Vagyongazd!G237+Közfoglalkoztatás!G234+Közút!G234+Környezetvédelem!G238+Egészségügy!G266+Sport!G238+Közművelődés!G237+Támogatás!G247</f>
        <v>0</v>
      </c>
      <c r="H234" s="421">
        <f>Igazgatás!H276+'ASP pályázat'!H234+Községgazd!H248+Vagyongazd!H237+Közfoglalkoztatás!H234+Közút!H234+Környezetvédelem!H238+Egészségügy!H266+Sport!H238+Közművelődés!H237+Támogatás!H247</f>
        <v>0</v>
      </c>
      <c r="I234" s="617">
        <f>Igazgatás!I276+'ASP pályázat'!I234+Községgazd!I248+Vagyongazd!I237+Közfoglalkoztatás!I234+Közút!I234+Környezetvédelem!J238+Egészségügy!I266+Sport!I238+Közművelődés!I237+Támogatás!I247</f>
        <v>0</v>
      </c>
      <c r="J234" s="190">
        <f>Igazgatás!J276+'ASP pályázat'!J234+Községgazd!J248+Vagyongazd!J237+Közfoglalkoztatás!J234+Közút!J234+Környezetvédelem!K238+Egészségügy!J266+Sport!J238+Közművelődés!J237+Támogatás!J247</f>
        <v>0</v>
      </c>
      <c r="K234" s="191">
        <f>Igazgatás!K276+'ASP pályázat'!K234+Községgazd!K248+Vagyongazd!K237+Közfoglalkoztatás!K234+Közút!K234+Környezetvédelem!L238+Egészségügy!K266+Sport!K238+Közművelődés!K237+Támogatás!K247</f>
        <v>0</v>
      </c>
      <c r="L234" s="199">
        <f>Igazgatás!L276+'ASP pályázat'!L234+Községgazd!O248+Vagyongazd!L237+Közfoglalkoztatás!L234+Közút!L234+Környezetvédelem!P238+Egészségügy!O266+Sport!L238+Közművelődés!N237+Támogatás!S247</f>
        <v>0</v>
      </c>
      <c r="M234" s="193">
        <f>Igazgatás!M276+'ASP pályázat'!M234+Községgazd!P248+Vagyongazd!M237+Közfoglalkoztatás!M234+Közút!M234+Környezetvédelem!Q238+Egészségügy!P266+Sport!M238+Közművelődés!O237+Támogatás!T247</f>
        <v>0</v>
      </c>
      <c r="N234" s="193">
        <f>Igazgatás!N276+'ASP pályázat'!N234+Községgazd!Q248+Vagyongazd!N237+Közfoglalkoztatás!N234+Közút!N234+Környezetvédelem!R238+Egészségügy!Q266+Sport!N238+Közművelődés!P237+Támogatás!U247</f>
        <v>0</v>
      </c>
      <c r="O234" s="193">
        <f>Igazgatás!O276+'ASP pályázat'!O234+Községgazd!R248+Vagyongazd!O237+Közfoglalkoztatás!O234+Közút!O234+Környezetvédelem!S238+Egészségügy!R266+Sport!O238+Közművelődés!Q237+Támogatás!V247</f>
        <v>0</v>
      </c>
      <c r="P234" s="193">
        <f>Igazgatás!P276+'ASP pályázat'!P234+Községgazd!S248+Vagyongazd!P237+Közfoglalkoztatás!P234+Közút!P234+Környezetvédelem!T238+Egészségügy!S266+Sport!P238+Közművelődés!R237+Támogatás!W247</f>
        <v>0</v>
      </c>
      <c r="Q234" s="194">
        <f>Igazgatás!Q276+'ASP pályázat'!Q234+Községgazd!T248+Vagyongazd!Q237+Közfoglalkoztatás!Q234+Közút!Q234+Környezetvédelem!U238+Egészségügy!T266+Sport!Q238+Közművelődés!S237+Támogatás!X247</f>
        <v>0</v>
      </c>
      <c r="R234" s="538">
        <f>Igazgatás!R276+'ASP pályázat'!R234+Községgazd!U248+Vagyongazd!R237+Közfoglalkoztatás!R234+Közút!R234+Környezetvédelem!V238+Egészségügy!U266+Sport!R238+Közművelődés!T237+Támogatás!Y247</f>
        <v>0</v>
      </c>
      <c r="S234" s="444">
        <f>Igazgatás!S276+'ASP pályázat'!S234+Községgazd!V248+Vagyongazd!S237+Közfoglalkoztatás!S234+Közút!S234+Környezetvédelem!W238+Egészségügy!V266+Sport!S238+Közművelődés!U237+Támogatás!Z247</f>
        <v>0</v>
      </c>
      <c r="T234" s="193">
        <f>Igazgatás!T276+'ASP pályázat'!T234+Községgazd!W248+Vagyongazd!T237+Közfoglalkoztatás!T234+Közút!T234+Környezetvédelem!X238+Egészségügy!W266+Sport!T238+Közművelődés!V237+Támogatás!AA247</f>
        <v>0</v>
      </c>
      <c r="U234" s="194">
        <f>Igazgatás!U276+'ASP pályázat'!U234+Községgazd!X248+Vagyongazd!U237+Közfoglalkoztatás!U234+Közút!U234+Környezetvédelem!Y238+Egészségügy!X266+Sport!U238+Közművelődés!W237+Támogatás!AB247</f>
        <v>0</v>
      </c>
      <c r="V234" s="492">
        <f>Igazgatás!V276+'ASP pályázat'!V234+Községgazd!Y248+Vagyongazd!V237+Közfoglalkoztatás!V234+Közút!V234+Környezetvédelem!Z238+Egészségügy!Y266+Sport!V238+Közművelődés!X237+Támogatás!AC247</f>
        <v>0</v>
      </c>
      <c r="W234" s="192">
        <f>Igazgatás!W276+'ASP pályázat'!W234+Községgazd!Z248+Vagyongazd!W237+Közfoglalkoztatás!W234+Közút!W234+Környezetvédelem!AA238+Egészségügy!Z266+Sport!W238+Közművelődés!Y237+Támogatás!AD247</f>
        <v>0</v>
      </c>
      <c r="X234" s="195">
        <f>Igazgatás!X276+'ASP pályázat'!X234+Községgazd!AA248+Vagyongazd!X237+Közfoglalkoztatás!X234+Közút!X234+Környezetvédelem!AB238+Egészségügy!AA266+Sport!X238+Közművelődés!Z237+Támogatás!AE247</f>
        <v>0</v>
      </c>
      <c r="Y234" s="188"/>
    </row>
    <row r="235" spans="1:25" s="209" customFormat="1" hidden="1">
      <c r="A235" s="127" t="s">
        <v>294</v>
      </c>
      <c r="B235" s="189" t="s">
        <v>700</v>
      </c>
      <c r="C235" s="198"/>
      <c r="D235" s="780" t="s">
        <v>295</v>
      </c>
      <c r="E235" s="780"/>
      <c r="F235" s="398">
        <f>Igazgatás!F277+'ASP pályázat'!F235+Községgazd!F249+Vagyongazd!F238+Közfoglalkoztatás!F235+Közút!F235+Környezetvédelem!F239+Egészségügy!F267+Sport!F239+Közművelődés!F238+Támogatás!F248</f>
        <v>0</v>
      </c>
      <c r="G235" s="421">
        <f>Igazgatás!G277+'ASP pályázat'!G235+Községgazd!G249+Vagyongazd!G238+Közfoglalkoztatás!G235+Közút!G235+Környezetvédelem!G239+Egészségügy!G267+Sport!G239+Közművelődés!G238+Támogatás!G248</f>
        <v>0</v>
      </c>
      <c r="H235" s="421">
        <f>Igazgatás!H277+'ASP pályázat'!H235+Községgazd!H249+Vagyongazd!H238+Közfoglalkoztatás!H235+Közút!H235+Környezetvédelem!H239+Egészségügy!H267+Sport!H239+Közművelődés!H238+Támogatás!H248</f>
        <v>0</v>
      </c>
      <c r="I235" s="617">
        <f>Igazgatás!I277+'ASP pályázat'!I235+Községgazd!I249+Vagyongazd!I238+Közfoglalkoztatás!I235+Közút!I235+Környezetvédelem!J239+Egészségügy!I267+Sport!I239+Közművelődés!I238+Támogatás!I248</f>
        <v>0</v>
      </c>
      <c r="J235" s="190">
        <f>Igazgatás!J277+'ASP pályázat'!J235+Községgazd!J249+Vagyongazd!J238+Közfoglalkoztatás!J235+Közút!J235+Környezetvédelem!K239+Egészségügy!J267+Sport!J239+Közművelődés!J238+Támogatás!J248</f>
        <v>0</v>
      </c>
      <c r="K235" s="191">
        <f>Igazgatás!K277+'ASP pályázat'!K235+Községgazd!K249+Vagyongazd!K238+Közfoglalkoztatás!K235+Közút!K235+Környezetvédelem!L239+Egészségügy!K267+Sport!K239+Közművelődés!K238+Támogatás!K248</f>
        <v>0</v>
      </c>
      <c r="L235" s="199">
        <f>Igazgatás!L277+'ASP pályázat'!L235+Községgazd!O249+Vagyongazd!L238+Közfoglalkoztatás!L235+Közút!L235+Környezetvédelem!P239+Egészségügy!O267+Sport!L239+Közművelődés!N238+Támogatás!S248</f>
        <v>0</v>
      </c>
      <c r="M235" s="193">
        <f>Igazgatás!M277+'ASP pályázat'!M235+Községgazd!P249+Vagyongazd!M238+Közfoglalkoztatás!M235+Közút!M235+Környezetvédelem!Q239+Egészségügy!P267+Sport!M239+Közművelődés!O238+Támogatás!T248</f>
        <v>0</v>
      </c>
      <c r="N235" s="193">
        <f>Igazgatás!N277+'ASP pályázat'!N235+Községgazd!Q249+Vagyongazd!N238+Közfoglalkoztatás!N235+Közút!N235+Környezetvédelem!R239+Egészségügy!Q267+Sport!N239+Közművelődés!P238+Támogatás!U248</f>
        <v>0</v>
      </c>
      <c r="O235" s="193">
        <f>Igazgatás!O277+'ASP pályázat'!O235+Községgazd!R249+Vagyongazd!O238+Közfoglalkoztatás!O235+Közút!O235+Környezetvédelem!S239+Egészségügy!R267+Sport!O239+Közművelődés!Q238+Támogatás!V248</f>
        <v>0</v>
      </c>
      <c r="P235" s="193">
        <f>Igazgatás!P277+'ASP pályázat'!P235+Községgazd!S249+Vagyongazd!P238+Közfoglalkoztatás!P235+Közút!P235+Környezetvédelem!T239+Egészségügy!S267+Sport!P239+Közművelődés!R238+Támogatás!W248</f>
        <v>0</v>
      </c>
      <c r="Q235" s="194">
        <f>Igazgatás!Q277+'ASP pályázat'!Q235+Községgazd!T249+Vagyongazd!Q238+Közfoglalkoztatás!Q235+Közút!Q235+Környezetvédelem!U239+Egészségügy!T267+Sport!Q239+Közművelődés!S238+Támogatás!X248</f>
        <v>0</v>
      </c>
      <c r="R235" s="538">
        <f>Igazgatás!R277+'ASP pályázat'!R235+Községgazd!U249+Vagyongazd!R238+Közfoglalkoztatás!R235+Közút!R235+Környezetvédelem!V239+Egészségügy!U267+Sport!R239+Közművelődés!T238+Támogatás!Y248</f>
        <v>0</v>
      </c>
      <c r="S235" s="444">
        <f>Igazgatás!S277+'ASP pályázat'!S235+Községgazd!V249+Vagyongazd!S238+Közfoglalkoztatás!S235+Közút!S235+Környezetvédelem!W239+Egészségügy!V267+Sport!S239+Közművelődés!U238+Támogatás!Z248</f>
        <v>0</v>
      </c>
      <c r="T235" s="193">
        <f>Igazgatás!T277+'ASP pályázat'!T235+Községgazd!W249+Vagyongazd!T238+Közfoglalkoztatás!T235+Közút!T235+Környezetvédelem!X239+Egészségügy!W267+Sport!T239+Közművelődés!V238+Támogatás!AA248</f>
        <v>0</v>
      </c>
      <c r="U235" s="194">
        <f>Igazgatás!U277+'ASP pályázat'!U235+Községgazd!X249+Vagyongazd!U238+Közfoglalkoztatás!U235+Közút!U235+Környezetvédelem!Y239+Egészségügy!X267+Sport!U239+Közművelődés!W238+Támogatás!AB248</f>
        <v>0</v>
      </c>
      <c r="V235" s="492">
        <f>Igazgatás!V277+'ASP pályázat'!V235+Községgazd!Y249+Vagyongazd!V238+Közfoglalkoztatás!V235+Közút!V235+Környezetvédelem!Z239+Egészségügy!Y267+Sport!V239+Közművelődés!X238+Támogatás!AC248</f>
        <v>0</v>
      </c>
      <c r="W235" s="192">
        <f>Igazgatás!W277+'ASP pályázat'!W235+Községgazd!Z249+Vagyongazd!W238+Közfoglalkoztatás!W235+Közút!W235+Környezetvédelem!AA239+Egészségügy!Z267+Sport!W239+Közművelődés!Y238+Támogatás!AD248</f>
        <v>0</v>
      </c>
      <c r="X235" s="195">
        <f>Igazgatás!X277+'ASP pályázat'!X235+Községgazd!AA249+Vagyongazd!X238+Közfoglalkoztatás!X235+Közút!X235+Környezetvédelem!AB239+Egészségügy!AA267+Sport!X239+Közművelődés!Z238+Támogatás!AE248</f>
        <v>0</v>
      </c>
      <c r="Y235" s="188"/>
    </row>
    <row r="236" spans="1:25" s="209" customFormat="1" hidden="1">
      <c r="A236" s="127" t="s">
        <v>296</v>
      </c>
      <c r="B236" s="189" t="s">
        <v>701</v>
      </c>
      <c r="C236" s="198"/>
      <c r="D236" s="780" t="s">
        <v>297</v>
      </c>
      <c r="E236" s="780"/>
      <c r="F236" s="398">
        <f>Igazgatás!F278+'ASP pályázat'!F236+Községgazd!F250+Vagyongazd!F239+Közfoglalkoztatás!F236+Közút!F236+Környezetvédelem!F240+Egészségügy!F268+Sport!F240+Közművelődés!F239+Támogatás!F249</f>
        <v>0</v>
      </c>
      <c r="G236" s="421">
        <f>Igazgatás!G278+'ASP pályázat'!G236+Községgazd!G250+Vagyongazd!G239+Közfoglalkoztatás!G236+Közút!G236+Környezetvédelem!G240+Egészségügy!G268+Sport!G240+Közművelődés!G239+Támogatás!G249</f>
        <v>0</v>
      </c>
      <c r="H236" s="421">
        <f>Igazgatás!H278+'ASP pályázat'!H236+Községgazd!H250+Vagyongazd!H239+Közfoglalkoztatás!H236+Közút!H236+Környezetvédelem!H240+Egészségügy!H268+Sport!H240+Közművelődés!H239+Támogatás!H249</f>
        <v>0</v>
      </c>
      <c r="I236" s="617">
        <f>Igazgatás!I278+'ASP pályázat'!I236+Községgazd!I250+Vagyongazd!I239+Közfoglalkoztatás!I236+Közút!I236+Környezetvédelem!J240+Egészségügy!I268+Sport!I240+Közművelődés!I239+Támogatás!I249</f>
        <v>0</v>
      </c>
      <c r="J236" s="190">
        <f>Igazgatás!J278+'ASP pályázat'!J236+Községgazd!J250+Vagyongazd!J239+Közfoglalkoztatás!J236+Közút!J236+Környezetvédelem!K240+Egészségügy!J268+Sport!J240+Közművelődés!J239+Támogatás!J249</f>
        <v>0</v>
      </c>
      <c r="K236" s="191">
        <f>Igazgatás!K278+'ASP pályázat'!K236+Községgazd!K250+Vagyongazd!K239+Közfoglalkoztatás!K236+Közút!K236+Környezetvédelem!L240+Egészségügy!K268+Sport!K240+Közművelődés!K239+Támogatás!K249</f>
        <v>0</v>
      </c>
      <c r="L236" s="199">
        <f>Igazgatás!L278+'ASP pályázat'!L236+Községgazd!O250+Vagyongazd!L239+Közfoglalkoztatás!L236+Közút!L236+Környezetvédelem!P240+Egészségügy!O268+Sport!L240+Közművelődés!N239+Támogatás!S249</f>
        <v>0</v>
      </c>
      <c r="M236" s="193">
        <f>Igazgatás!M278+'ASP pályázat'!M236+Községgazd!P250+Vagyongazd!M239+Közfoglalkoztatás!M236+Közút!M236+Környezetvédelem!Q240+Egészségügy!P268+Sport!M240+Közművelődés!O239+Támogatás!T249</f>
        <v>0</v>
      </c>
      <c r="N236" s="193">
        <f>Igazgatás!N278+'ASP pályázat'!N236+Községgazd!Q250+Vagyongazd!N239+Közfoglalkoztatás!N236+Közút!N236+Környezetvédelem!R240+Egészségügy!Q268+Sport!N240+Közművelődés!P239+Támogatás!U249</f>
        <v>0</v>
      </c>
      <c r="O236" s="193">
        <f>Igazgatás!O278+'ASP pályázat'!O236+Községgazd!R250+Vagyongazd!O239+Közfoglalkoztatás!O236+Közút!O236+Környezetvédelem!S240+Egészségügy!R268+Sport!O240+Közművelődés!Q239+Támogatás!V249</f>
        <v>0</v>
      </c>
      <c r="P236" s="193">
        <f>Igazgatás!P278+'ASP pályázat'!P236+Községgazd!S250+Vagyongazd!P239+Közfoglalkoztatás!P236+Közút!P236+Környezetvédelem!T240+Egészségügy!S268+Sport!P240+Közművelődés!R239+Támogatás!W249</f>
        <v>0</v>
      </c>
      <c r="Q236" s="194">
        <f>Igazgatás!Q278+'ASP pályázat'!Q236+Községgazd!T250+Vagyongazd!Q239+Közfoglalkoztatás!Q236+Közút!Q236+Környezetvédelem!U240+Egészségügy!T268+Sport!Q240+Közművelődés!S239+Támogatás!X249</f>
        <v>0</v>
      </c>
      <c r="R236" s="538">
        <f>Igazgatás!R278+'ASP pályázat'!R236+Községgazd!U250+Vagyongazd!R239+Közfoglalkoztatás!R236+Közút!R236+Környezetvédelem!V240+Egészségügy!U268+Sport!R240+Közművelődés!T239+Támogatás!Y249</f>
        <v>0</v>
      </c>
      <c r="S236" s="444">
        <f>Igazgatás!S278+'ASP pályázat'!S236+Községgazd!V250+Vagyongazd!S239+Közfoglalkoztatás!S236+Közút!S236+Környezetvédelem!W240+Egészségügy!V268+Sport!S240+Közművelődés!U239+Támogatás!Z249</f>
        <v>0</v>
      </c>
      <c r="T236" s="193">
        <f>Igazgatás!T278+'ASP pályázat'!T236+Községgazd!W250+Vagyongazd!T239+Közfoglalkoztatás!T236+Közút!T236+Környezetvédelem!X240+Egészségügy!W268+Sport!T240+Közművelődés!V239+Támogatás!AA249</f>
        <v>0</v>
      </c>
      <c r="U236" s="194">
        <f>Igazgatás!U278+'ASP pályázat'!U236+Községgazd!X250+Vagyongazd!U239+Közfoglalkoztatás!U236+Közút!U236+Környezetvédelem!Y240+Egészségügy!X268+Sport!U240+Közművelődés!W239+Támogatás!AB249</f>
        <v>0</v>
      </c>
      <c r="V236" s="492">
        <f>Igazgatás!V278+'ASP pályázat'!V236+Községgazd!Y250+Vagyongazd!V239+Közfoglalkoztatás!V236+Közút!V236+Környezetvédelem!Z240+Egészségügy!Y268+Sport!V240+Közművelődés!X239+Támogatás!AC249</f>
        <v>0</v>
      </c>
      <c r="W236" s="192">
        <f>Igazgatás!W278+'ASP pályázat'!W236+Községgazd!Z250+Vagyongazd!W239+Közfoglalkoztatás!W236+Közút!W236+Környezetvédelem!AA240+Egészségügy!Z268+Sport!W240+Közművelődés!Y239+Támogatás!AD249</f>
        <v>0</v>
      </c>
      <c r="X236" s="195">
        <f>Igazgatás!X278+'ASP pályázat'!X236+Községgazd!AA250+Vagyongazd!X239+Közfoglalkoztatás!X236+Közút!X236+Környezetvédelem!AB240+Egészségügy!AA268+Sport!X240+Közművelődés!Z239+Támogatás!AE249</f>
        <v>0</v>
      </c>
      <c r="Y236" s="188"/>
    </row>
    <row r="237" spans="1:25" s="209" customFormat="1" hidden="1">
      <c r="A237" s="127" t="s">
        <v>883</v>
      </c>
      <c r="B237" s="189" t="s">
        <v>884</v>
      </c>
      <c r="C237" s="198"/>
      <c r="D237" s="780" t="s">
        <v>885</v>
      </c>
      <c r="E237" s="780"/>
      <c r="F237" s="398">
        <f>Igazgatás!F279+'ASP pályázat'!F237+Községgazd!F251+Vagyongazd!F240+Közfoglalkoztatás!F237+Közút!F237+Környezetvédelem!F241+Egészségügy!F269+Sport!F241+Közművelődés!F240+Támogatás!F250</f>
        <v>0</v>
      </c>
      <c r="G237" s="421">
        <f>Igazgatás!G279+'ASP pályázat'!G237+Községgazd!G251+Vagyongazd!G240+Közfoglalkoztatás!G237+Közút!G237+Környezetvédelem!G241+Egészségügy!G269+Sport!G241+Közművelődés!G240+Támogatás!G250</f>
        <v>0</v>
      </c>
      <c r="H237" s="421">
        <f>Igazgatás!H279+'ASP pályázat'!H237+Községgazd!H251+Vagyongazd!H240+Közfoglalkoztatás!H237+Közút!H237+Környezetvédelem!H241+Egészségügy!H269+Sport!H241+Közművelődés!H240+Támogatás!H250</f>
        <v>0</v>
      </c>
      <c r="I237" s="617">
        <f>Igazgatás!I279+'ASP pályázat'!I237+Községgazd!I251+Vagyongazd!I240+Közfoglalkoztatás!I237+Közút!I237+Környezetvédelem!J241+Egészségügy!I269+Sport!I241+Közművelődés!I240+Támogatás!I250</f>
        <v>0</v>
      </c>
      <c r="J237" s="190">
        <f>Igazgatás!J279+'ASP pályázat'!J237+Községgazd!J251+Vagyongazd!J240+Közfoglalkoztatás!J237+Közút!J237+Környezetvédelem!K241+Egészségügy!J269+Sport!J241+Közművelődés!J240+Támogatás!J250</f>
        <v>0</v>
      </c>
      <c r="K237" s="191">
        <f>Igazgatás!K279+'ASP pályázat'!K237+Községgazd!K251+Vagyongazd!K240+Közfoglalkoztatás!K237+Közút!K237+Környezetvédelem!L241+Egészségügy!K269+Sport!K241+Közművelődés!K240+Támogatás!K250</f>
        <v>0</v>
      </c>
      <c r="L237" s="199">
        <f>Igazgatás!L279+'ASP pályázat'!L237+Községgazd!O251+Vagyongazd!L240+Közfoglalkoztatás!L237+Közút!L237+Környezetvédelem!P241+Egészségügy!O269+Sport!L241+Közművelődés!N240+Támogatás!S250</f>
        <v>0</v>
      </c>
      <c r="M237" s="193">
        <f>Igazgatás!M279+'ASP pályázat'!M237+Községgazd!P251+Vagyongazd!M240+Közfoglalkoztatás!M237+Közút!M237+Környezetvédelem!Q241+Egészségügy!P269+Sport!M241+Közművelődés!O240+Támogatás!T250</f>
        <v>0</v>
      </c>
      <c r="N237" s="193">
        <f>Igazgatás!N279+'ASP pályázat'!N237+Községgazd!Q251+Vagyongazd!N240+Közfoglalkoztatás!N237+Közút!N237+Környezetvédelem!R241+Egészségügy!Q269+Sport!N241+Közművelődés!P240+Támogatás!U250</f>
        <v>0</v>
      </c>
      <c r="O237" s="193">
        <f>Igazgatás!O279+'ASP pályázat'!O237+Községgazd!R251+Vagyongazd!O240+Közfoglalkoztatás!O237+Közút!O237+Környezetvédelem!S241+Egészségügy!R269+Sport!O241+Közművelődés!Q240+Támogatás!V250</f>
        <v>0</v>
      </c>
      <c r="P237" s="193">
        <f>Igazgatás!P279+'ASP pályázat'!P237+Községgazd!S251+Vagyongazd!P240+Közfoglalkoztatás!P237+Közút!P237+Környezetvédelem!T241+Egészségügy!S269+Sport!P241+Közművelődés!R240+Támogatás!W250</f>
        <v>0</v>
      </c>
      <c r="Q237" s="194">
        <f>Igazgatás!Q279+'ASP pályázat'!Q237+Községgazd!T251+Vagyongazd!Q240+Közfoglalkoztatás!Q237+Közút!Q237+Környezetvédelem!U241+Egészségügy!T269+Sport!Q241+Közművelődés!S240+Támogatás!X250</f>
        <v>0</v>
      </c>
      <c r="R237" s="538">
        <f>Igazgatás!R279+'ASP pályázat'!R237+Községgazd!U251+Vagyongazd!R240+Közfoglalkoztatás!R237+Közút!R237+Környezetvédelem!V241+Egészségügy!U269+Sport!R241+Közművelődés!T240+Támogatás!Y250</f>
        <v>0</v>
      </c>
      <c r="S237" s="444">
        <f>Igazgatás!S279+'ASP pályázat'!S237+Községgazd!V251+Vagyongazd!S240+Közfoglalkoztatás!S237+Közút!S237+Környezetvédelem!W241+Egészségügy!V269+Sport!S241+Közművelődés!U240+Támogatás!Z250</f>
        <v>0</v>
      </c>
      <c r="T237" s="193">
        <f>Igazgatás!T279+'ASP pályázat'!T237+Községgazd!W251+Vagyongazd!T240+Közfoglalkoztatás!T237+Közút!T237+Környezetvédelem!X241+Egészségügy!W269+Sport!T241+Közművelődés!V240+Támogatás!AA250</f>
        <v>0</v>
      </c>
      <c r="U237" s="194">
        <f>Igazgatás!U279+'ASP pályázat'!U237+Községgazd!X251+Vagyongazd!U240+Közfoglalkoztatás!U237+Közút!U237+Környezetvédelem!Y241+Egészségügy!X269+Sport!U241+Közművelődés!W240+Támogatás!AB250</f>
        <v>0</v>
      </c>
      <c r="V237" s="492">
        <f>Igazgatás!V279+'ASP pályázat'!V237+Községgazd!Y251+Vagyongazd!V240+Közfoglalkoztatás!V237+Közút!V237+Környezetvédelem!Z241+Egészségügy!Y269+Sport!V241+Közművelődés!X240+Támogatás!AC250</f>
        <v>0</v>
      </c>
      <c r="W237" s="192">
        <f>Igazgatás!W279+'ASP pályázat'!W237+Községgazd!Z251+Vagyongazd!W240+Közfoglalkoztatás!W237+Közút!W237+Környezetvédelem!AA241+Egészségügy!Z269+Sport!W241+Közművelődés!Y240+Támogatás!AD250</f>
        <v>0</v>
      </c>
      <c r="X237" s="195">
        <f>Igazgatás!X279+'ASP pályázat'!X237+Községgazd!AA251+Vagyongazd!X240+Közfoglalkoztatás!X237+Közút!X237+Környezetvédelem!AB241+Egészségügy!AA269+Sport!X241+Közművelődés!Z240+Támogatás!AE250</f>
        <v>0</v>
      </c>
      <c r="Y237" s="188"/>
    </row>
    <row r="238" spans="1:25" s="41" customFormat="1" hidden="1">
      <c r="A238" s="127" t="s">
        <v>886</v>
      </c>
      <c r="B238" s="53" t="s">
        <v>887</v>
      </c>
      <c r="C238" s="799" t="s">
        <v>888</v>
      </c>
      <c r="D238" s="800"/>
      <c r="E238" s="800"/>
      <c r="F238" s="400">
        <f>Igazgatás!F280+'ASP pályázat'!F238+Községgazd!F252+Vagyongazd!F241+Közfoglalkoztatás!F238+Közút!F238+Környezetvédelem!F242+Egészségügy!F270+Sport!F242+Közművelődés!F241+Támogatás!F251</f>
        <v>0</v>
      </c>
      <c r="G238" s="423">
        <f>Igazgatás!G280+'ASP pályázat'!G238+Községgazd!G252+Vagyongazd!G241+Közfoglalkoztatás!G238+Közút!G238+Környezetvédelem!G242+Egészségügy!G270+Sport!G242+Közművelődés!G241+Támogatás!G251</f>
        <v>0</v>
      </c>
      <c r="H238" s="423">
        <f>Igazgatás!H280+'ASP pályázat'!H238+Községgazd!H252+Vagyongazd!H241+Közfoglalkoztatás!H238+Közút!H238+Környezetvédelem!H242+Egészségügy!H270+Sport!H242+Közművelődés!H241+Támogatás!H251</f>
        <v>0</v>
      </c>
      <c r="I238" s="619">
        <f>Igazgatás!I280+'ASP pályázat'!I238+Községgazd!I252+Vagyongazd!I241+Közfoglalkoztatás!I238+Közút!I238+Környezetvédelem!J242+Egészségügy!I270+Sport!I242+Közművelődés!I241+Támogatás!I251</f>
        <v>0</v>
      </c>
      <c r="J238" s="156">
        <f>Igazgatás!J280+'ASP pályázat'!J238+Községgazd!J252+Vagyongazd!J241+Közfoglalkoztatás!J238+Közút!J238+Környezetvédelem!K242+Egészségügy!J270+Sport!J242+Közművelődés!J241+Támogatás!J251</f>
        <v>0</v>
      </c>
      <c r="K238" s="168">
        <f>Igazgatás!K280+'ASP pályázat'!K238+Községgazd!K252+Vagyongazd!K241+Közfoglalkoztatás!K238+Közút!K238+Környezetvédelem!L242+Egészségügy!K270+Sport!K242+Közművelődés!K241+Támogatás!K251</f>
        <v>0</v>
      </c>
      <c r="L238" s="77">
        <f>Igazgatás!L280+'ASP pályázat'!L238+Községgazd!O252+Vagyongazd!L241+Közfoglalkoztatás!L238+Közút!L238+Környezetvédelem!P242+Egészségügy!O270+Sport!L242+Közművelődés!N241+Támogatás!S251</f>
        <v>0</v>
      </c>
      <c r="M238" s="13">
        <f>Igazgatás!M280+'ASP pályázat'!M238+Községgazd!P252+Vagyongazd!M241+Közfoglalkoztatás!M238+Közút!M238+Környezetvédelem!Q242+Egészségügy!P270+Sport!M242+Közművelődés!O241+Támogatás!T251</f>
        <v>0</v>
      </c>
      <c r="N238" s="13">
        <f>Igazgatás!N280+'ASP pályázat'!N238+Községgazd!Q252+Vagyongazd!N241+Közfoglalkoztatás!N238+Közút!N238+Környezetvédelem!R242+Egészségügy!Q270+Sport!N242+Közművelődés!P241+Támogatás!U251</f>
        <v>0</v>
      </c>
      <c r="O238" s="13">
        <f>Igazgatás!O280+'ASP pályázat'!O238+Községgazd!R252+Vagyongazd!O241+Közfoglalkoztatás!O238+Közút!O238+Környezetvédelem!S242+Egészségügy!R270+Sport!O242+Közművelődés!Q241+Támogatás!V251</f>
        <v>0</v>
      </c>
      <c r="P238" s="13">
        <f>Igazgatás!P280+'ASP pályázat'!P238+Községgazd!S252+Vagyongazd!P241+Közfoglalkoztatás!P238+Közút!P238+Környezetvédelem!T242+Egészségügy!S270+Sport!P242+Közművelődés!R241+Támogatás!W251</f>
        <v>0</v>
      </c>
      <c r="Q238" s="82">
        <f>Igazgatás!Q280+'ASP pályázat'!Q238+Községgazd!T252+Vagyongazd!Q241+Közfoglalkoztatás!Q238+Közút!Q238+Környezetvédelem!U242+Egészségügy!T270+Sport!Q242+Közművelődés!S241+Támogatás!X251</f>
        <v>0</v>
      </c>
      <c r="R238" s="540">
        <f>Igazgatás!R280+'ASP pályázat'!R238+Községgazd!U252+Vagyongazd!R241+Közfoglalkoztatás!R238+Közút!R238+Környezetvédelem!V242+Egészségügy!U270+Sport!R242+Közművelődés!T241+Támogatás!Y251</f>
        <v>0</v>
      </c>
      <c r="S238" s="446">
        <f>Igazgatás!S280+'ASP pályázat'!S238+Községgazd!V252+Vagyongazd!S241+Közfoglalkoztatás!S238+Közút!S238+Környezetvédelem!W242+Egészségügy!V270+Sport!S242+Közművelődés!U241+Támogatás!Z251</f>
        <v>0</v>
      </c>
      <c r="T238" s="13">
        <f>Igazgatás!T280+'ASP pályázat'!T238+Községgazd!W252+Vagyongazd!T241+Közfoglalkoztatás!T238+Közút!T238+Környezetvédelem!X242+Egészségügy!W270+Sport!T242+Közművelődés!V241+Támogatás!AA251</f>
        <v>0</v>
      </c>
      <c r="U238" s="82">
        <f>Igazgatás!U280+'ASP pályázat'!U238+Községgazd!X252+Vagyongazd!U241+Közfoglalkoztatás!U238+Közút!U238+Környezetvédelem!Y242+Egészségügy!X270+Sport!U242+Közművelődés!W241+Támogatás!AB251</f>
        <v>0</v>
      </c>
      <c r="V238" s="488">
        <f>Igazgatás!V280+'ASP pályázat'!V238+Községgazd!Y252+Vagyongazd!V241+Közfoglalkoztatás!V238+Közút!V238+Környezetvédelem!Z242+Egészségügy!Y270+Sport!V242+Közművelődés!X241+Támogatás!AC251</f>
        <v>0</v>
      </c>
      <c r="W238" s="43">
        <f>Igazgatás!W280+'ASP pályázat'!W238+Községgazd!Z252+Vagyongazd!W241+Közfoglalkoztatás!W238+Közút!W238+Környezetvédelem!AA242+Egészségügy!Z270+Sport!W242+Közművelődés!Y241+Támogatás!AD251</f>
        <v>0</v>
      </c>
      <c r="X238" s="45">
        <f>Igazgatás!X280+'ASP pályázat'!X238+Községgazd!AA252+Vagyongazd!X241+Közfoglalkoztatás!X238+Közút!X238+Környezetvédelem!AB242+Egészségügy!AA270+Sport!X242+Közművelődés!Z241+Támogatás!AE251</f>
        <v>0</v>
      </c>
      <c r="Y238" s="188"/>
    </row>
    <row r="239" spans="1:25" s="41" customFormat="1">
      <c r="A239" s="127" t="s">
        <v>298</v>
      </c>
      <c r="B239" s="53" t="s">
        <v>702</v>
      </c>
      <c r="C239" s="799" t="s">
        <v>299</v>
      </c>
      <c r="D239" s="800"/>
      <c r="E239" s="800"/>
      <c r="F239" s="400">
        <f>Igazgatás!F281+'ASP pályázat'!F239+Községgazd!F253+Vagyongazd!F242+Közfoglalkoztatás!F239+Közút!F239+Környezetvédelem!F243+Egészségügy!F271+Sport!F243+Közművelődés!F242+Támogatás!F252</f>
        <v>4648682</v>
      </c>
      <c r="G239" s="423">
        <f>Igazgatás!G281+'ASP pályázat'!G239+Községgazd!G253+Vagyongazd!G242+Közfoglalkoztatás!G239+Közút!G239+Környezetvédelem!G243+Egészségügy!G271+Sport!G243+Közművelődés!G242+Támogatás!G252</f>
        <v>4648682</v>
      </c>
      <c r="H239" s="423">
        <f>Igazgatás!H281+'ASP pályázat'!H239+Községgazd!H253+Vagyongazd!H242+Közfoglalkoztatás!H239+Közút!H239+Környezetvédelem!H243+Egészségügy!H271+Sport!H243+Közművelődés!H242+Támogatás!H252</f>
        <v>4648682</v>
      </c>
      <c r="I239" s="619">
        <f>Igazgatás!I281+'ASP pályázat'!I239+Községgazd!I253+Vagyongazd!I242+Közfoglalkoztatás!I239+Közút!I239+Környezetvédelem!J243+Egészségügy!I271+Sport!I243+Közművelődés!I242+Támogatás!I252</f>
        <v>4648682</v>
      </c>
      <c r="J239" s="156">
        <f>Igazgatás!J281+'ASP pályázat'!J239+Községgazd!J253+Vagyongazd!J242+Közfoglalkoztatás!J239+Közút!J239+Környezetvédelem!K243+Egészségügy!J271+Sport!J243+Közművelődés!J242+Támogatás!J252</f>
        <v>0</v>
      </c>
      <c r="K239" s="168">
        <f>Igazgatás!K281+'ASP pályázat'!K239+Községgazd!K253+Vagyongazd!K242+Közfoglalkoztatás!K239+Közút!K239+Környezetvédelem!L243+Egészségügy!K271+Sport!K243+Közművelődés!K242+Támogatás!K252</f>
        <v>4648682</v>
      </c>
      <c r="L239" s="77">
        <f>Igazgatás!L281+'ASP pályázat'!L239+Községgazd!O253+Vagyongazd!L242+Közfoglalkoztatás!L239+Közút!L239+Környezetvédelem!P243+Egészségügy!O271+Sport!L243+Közművelődés!N242+Támogatás!S252</f>
        <v>4648682</v>
      </c>
      <c r="M239" s="13">
        <f>Igazgatás!M281+'ASP pályázat'!M239+Községgazd!P253+Vagyongazd!M242+Közfoglalkoztatás!M239+Közút!M239+Környezetvédelem!Q243+Egészségügy!P271+Sport!M243+Közművelődés!O242+Támogatás!T252</f>
        <v>0</v>
      </c>
      <c r="N239" s="13">
        <f>Igazgatás!N281+'ASP pályázat'!N239+Községgazd!Q253+Vagyongazd!N242+Közfoglalkoztatás!N239+Közút!N239+Környezetvédelem!R243+Egészségügy!Q271+Sport!N243+Közművelődés!P242+Támogatás!U252</f>
        <v>0</v>
      </c>
      <c r="O239" s="13">
        <f>Igazgatás!O281+'ASP pályázat'!O239+Községgazd!R253+Vagyongazd!O242+Közfoglalkoztatás!O239+Közút!O239+Környezetvédelem!S243+Egészségügy!R271+Sport!O243+Közművelődés!Q242+Támogatás!V252</f>
        <v>0</v>
      </c>
      <c r="P239" s="13">
        <f>Igazgatás!P281+'ASP pályázat'!P239+Községgazd!S253+Vagyongazd!P242+Közfoglalkoztatás!P239+Közút!P239+Környezetvédelem!T243+Egészségügy!S271+Sport!P243+Közművelődés!R242+Támogatás!W252</f>
        <v>0</v>
      </c>
      <c r="Q239" s="82">
        <f>Igazgatás!Q281+'ASP pályázat'!Q239+Községgazd!T253+Vagyongazd!Q242+Közfoglalkoztatás!Q239+Közút!Q239+Környezetvédelem!U243+Egészségügy!T271+Sport!Q243+Közművelődés!S242+Támogatás!X252</f>
        <v>0</v>
      </c>
      <c r="R239" s="540">
        <f>Igazgatás!R281+'ASP pályázat'!R239+Községgazd!U253+Vagyongazd!R242+Közfoglalkoztatás!R239+Közút!R239+Környezetvédelem!V243+Egészségügy!U271+Sport!R243+Közművelődés!T242+Támogatás!Y252</f>
        <v>4648682</v>
      </c>
      <c r="S239" s="446">
        <f>Igazgatás!S281+'ASP pályázat'!S239+Községgazd!V253+Vagyongazd!S242+Közfoglalkoztatás!S239+Közút!S239+Környezetvédelem!W243+Egészségügy!V271+Sport!S243+Közművelődés!U242+Támogatás!Z252</f>
        <v>0</v>
      </c>
      <c r="T239" s="13">
        <f>Igazgatás!T281+'ASP pályázat'!T239+Községgazd!W253+Vagyongazd!T242+Közfoglalkoztatás!T239+Közút!T239+Környezetvédelem!X243+Egészségügy!W271+Sport!T243+Közművelődés!V242+Támogatás!AA252</f>
        <v>0</v>
      </c>
      <c r="U239" s="82">
        <f>Igazgatás!U281+'ASP pályázat'!U239+Községgazd!X253+Vagyongazd!U242+Közfoglalkoztatás!U239+Közút!U239+Környezetvédelem!Y243+Egészségügy!X271+Sport!U243+Közművelődés!W242+Támogatás!AB252</f>
        <v>0</v>
      </c>
      <c r="V239" s="488">
        <f>Igazgatás!V281+'ASP pályázat'!V239+Községgazd!Y253+Vagyongazd!V242+Közfoglalkoztatás!V239+Közút!V239+Környezetvédelem!Z243+Egészségügy!Y271+Sport!V243+Közművelődés!X242+Támogatás!AC252</f>
        <v>0</v>
      </c>
      <c r="W239" s="43">
        <f>Igazgatás!W281+'ASP pályázat'!W239+Községgazd!Z253+Vagyongazd!W242+Közfoglalkoztatás!W239+Közút!W239+Környezetvédelem!AA243+Egészségügy!Z271+Sport!W243+Közművelődés!Y242+Támogatás!AD252</f>
        <v>0</v>
      </c>
      <c r="X239" s="45">
        <f>Igazgatás!X281+'ASP pályázat'!X239+Községgazd!AA253+Vagyongazd!X242+Közfoglalkoztatás!X239+Közút!X239+Környezetvédelem!AB243+Egészségügy!AA271+Sport!X243+Közművelődés!Z242+Támogatás!AE252</f>
        <v>0</v>
      </c>
      <c r="Y239" s="188"/>
    </row>
    <row r="240" spans="1:25" s="41" customFormat="1" ht="15.75" thickBot="1">
      <c r="A240" s="127" t="s">
        <v>300</v>
      </c>
      <c r="B240" s="53" t="s">
        <v>703</v>
      </c>
      <c r="C240" s="799" t="s">
        <v>889</v>
      </c>
      <c r="D240" s="800"/>
      <c r="E240" s="800"/>
      <c r="F240" s="400">
        <f>Igazgatás!F282+'ASP pályázat'!F240+Községgazd!F254+Vagyongazd!F243+Közfoglalkoztatás!F240+Közút!F240+Környezetvédelem!F244+Egészségügy!F272+Sport!F244+Közművelődés!F243+Támogatás!F253</f>
        <v>118448961</v>
      </c>
      <c r="G240" s="423">
        <f>Igazgatás!G282+'ASP pályázat'!G240+Községgazd!G254+Vagyongazd!G243+Közfoglalkoztatás!G240+Közút!G240+Környezetvédelem!G244+Egészségügy!G272+Sport!G244+Közművelődés!G243+Támogatás!G253</f>
        <v>118448691</v>
      </c>
      <c r="H240" s="423">
        <f>Igazgatás!H282+'ASP pályázat'!H240+Községgazd!H254+Vagyongazd!H243+Közfoglalkoztatás!H240+Közút!H240+Környezetvédelem!H244+Egészségügy!H272+Sport!H244+Közművelődés!H243+Támogatás!H253</f>
        <v>118691424.2</v>
      </c>
      <c r="I240" s="619">
        <f>Igazgatás!I282+'ASP pályázat'!I240+Községgazd!I254+Vagyongazd!I243+Közfoglalkoztatás!I240+Közút!I240+Környezetvédelem!J244+Egészségügy!I272+Sport!I244+Közművelődés!I243+Támogatás!I253</f>
        <v>119098945.34666666</v>
      </c>
      <c r="J240" s="156">
        <f>Igazgatás!J282+'ASP pályázat'!J240+Községgazd!J254+Vagyongazd!J243+Közfoglalkoztatás!J240+Közút!J240+Környezetvédelem!K244+Egészségügy!J272+Sport!J244+Közművelődés!J243+Támogatás!J253</f>
        <v>0</v>
      </c>
      <c r="K240" s="168">
        <f>Igazgatás!K282+'ASP pályázat'!K240+Községgazd!K254+Vagyongazd!K243+Közfoglalkoztatás!K240+Közút!K240+Környezetvédelem!L244+Egészségügy!K272+Sport!K244+Közművelődés!K243+Támogatás!K253</f>
        <v>119098945.34666666</v>
      </c>
      <c r="L240" s="77">
        <f>Igazgatás!L282+'ASP pályázat'!L240+Községgazd!O254+Vagyongazd!L243+Közfoglalkoztatás!L240+Közút!L240+Környezetvédelem!P244+Egészségügy!O272+Sport!L244+Közművelődés!N243+Támogatás!S253</f>
        <v>7686802</v>
      </c>
      <c r="M240" s="13">
        <f>Igazgatás!M282+'ASP pályázat'!M240+Községgazd!P254+Vagyongazd!M243+Közfoglalkoztatás!M240+Közút!M240+Környezetvédelem!Q244+Egészségügy!P272+Sport!M244+Közművelődés!O243+Támogatás!T253</f>
        <v>13632843</v>
      </c>
      <c r="N240" s="13">
        <f>Igazgatás!N282+'ASP pályázat'!N240+Községgazd!Q254+Vagyongazd!N243+Közfoglalkoztatás!N240+Közút!N240+Környezetvédelem!R244+Egészségügy!Q272+Sport!N244+Közművelődés!P243+Támogatás!U253</f>
        <v>9279930</v>
      </c>
      <c r="O240" s="13">
        <f>Igazgatás!O282+'ASP pályázat'!O240+Községgazd!R254+Vagyongazd!O243+Közfoglalkoztatás!O240+Közút!O240+Környezetvédelem!S244+Egészségügy!R272+Sport!O244+Közművelődés!Q243+Támogatás!V253</f>
        <v>9772969</v>
      </c>
      <c r="P240" s="13">
        <f>Igazgatás!P282+'ASP pályázat'!P240+Községgazd!S254+Vagyongazd!P243+Közfoglalkoztatás!P240+Közút!P240+Környezetvédelem!T244+Egészségügy!S272+Sport!P244+Közművelődés!R243+Támogatás!W253</f>
        <v>9546927</v>
      </c>
      <c r="Q240" s="82">
        <f>Igazgatás!Q282+'ASP pályázat'!Q240+Községgazd!T254+Vagyongazd!Q243+Közfoglalkoztatás!Q240+Közút!Q240+Környezetvédelem!U244+Egészségügy!T272+Sport!Q244+Közművelődés!S243+Támogatás!X253</f>
        <v>8837676</v>
      </c>
      <c r="R240" s="540">
        <f>Igazgatás!R282+'ASP pályázat'!R240+Községgazd!U254+Vagyongazd!R243+Közfoglalkoztatás!R240+Közút!R240+Környezetvédelem!V244+Egészségügy!U272+Sport!R244+Közművelődés!T243+Támogatás!Y253</f>
        <v>58757147</v>
      </c>
      <c r="S240" s="446">
        <f>Igazgatás!S282+'ASP pályázat'!S240+Községgazd!V254+Vagyongazd!S243+Közfoglalkoztatás!S240+Közút!S240+Környezetvédelem!W244+Egészségügy!V272+Sport!S244+Közművelődés!U243+Támogatás!Z253</f>
        <v>9148708</v>
      </c>
      <c r="T240" s="13">
        <f>Igazgatás!T282+'ASP pályázat'!T240+Községgazd!W254+Vagyongazd!T243+Közfoglalkoztatás!T240+Közút!T240+Környezetvédelem!X244+Egészségügy!W272+Sport!T244+Közművelődés!V243+Támogatás!AA253</f>
        <v>9904450</v>
      </c>
      <c r="U240" s="82">
        <f>Igazgatás!U282+'ASP pályázat'!U240+Községgazd!X254+Vagyongazd!U243+Közfoglalkoztatás!U240+Közút!U240+Környezetvédelem!Y244+Egészségügy!X272+Sport!U244+Közművelődés!W243+Támogatás!AB253</f>
        <v>9408612</v>
      </c>
      <c r="V240" s="488">
        <f>Igazgatás!V282+'ASP pályázat'!V240+Községgazd!Y254+Vagyongazd!V243+Közfoglalkoztatás!V240+Közút!V240+Környezetvédelem!Z244+Egészségügy!Y272+Sport!V244+Közművelődés!X243+Támogatás!AC253</f>
        <v>10493945.673333336</v>
      </c>
      <c r="W240" s="43">
        <f>Igazgatás!W282+'ASP pályázat'!W240+Községgazd!Z254+Vagyongazd!W243+Közfoglalkoztatás!W240+Közút!W240+Környezetvédelem!AA244+Egészségügy!Z272+Sport!W244+Közművelődés!Y243+Támogatás!AD253</f>
        <v>10493943.673333336</v>
      </c>
      <c r="X240" s="45">
        <f>Igazgatás!X282+'ASP pályázat'!X240+Községgazd!AA254+Vagyongazd!X243+Közfoglalkoztatás!X240+Közút!X240+Környezetvédelem!AB244+Egészségügy!AA272+Sport!X244+Közművelődés!Z243+Támogatás!AE253</f>
        <v>10892139</v>
      </c>
      <c r="Y240" s="188"/>
    </row>
    <row r="241" spans="1:25" s="41" customFormat="1" ht="15.75" hidden="1" thickBot="1">
      <c r="A241" s="127" t="s">
        <v>301</v>
      </c>
      <c r="B241" s="53" t="s">
        <v>704</v>
      </c>
      <c r="C241" s="799" t="s">
        <v>890</v>
      </c>
      <c r="D241" s="800"/>
      <c r="E241" s="800"/>
      <c r="F241" s="400">
        <f>Igazgatás!F283+'ASP pályázat'!F241+Községgazd!F255+Vagyongazd!F244+Közfoglalkoztatás!F241+Közút!F241+Környezetvédelem!F245+Egészségügy!F273+Sport!F245+Közművelődés!F244+Támogatás!F262</f>
        <v>0</v>
      </c>
      <c r="G241" s="423">
        <f>Igazgatás!G283+'ASP pályázat'!G241+Községgazd!G255+Vagyongazd!G244+Közfoglalkoztatás!G241+Közút!G241+Környezetvédelem!G245+Egészségügy!G273+Sport!G245+Közművelődés!G244+Támogatás!G262</f>
        <v>0</v>
      </c>
      <c r="H241" s="423">
        <f>Igazgatás!H283+'ASP pályázat'!H241+Községgazd!H255+Vagyongazd!H244+Közfoglalkoztatás!H241+Közút!H241+Környezetvédelem!H245+Egészségügy!H273+Sport!H245+Közművelődés!H244+Támogatás!H262</f>
        <v>0</v>
      </c>
      <c r="I241" s="619">
        <f>Igazgatás!I283+'ASP pályázat'!I241+Községgazd!I255+Vagyongazd!I244+Közfoglalkoztatás!I241+Közút!I241+Környezetvédelem!J245+Egészségügy!I273+Sport!I245+Közművelődés!I244+Támogatás!I262</f>
        <v>0</v>
      </c>
      <c r="J241" s="156">
        <f>Igazgatás!J283+'ASP pályázat'!J241+Községgazd!J255+Vagyongazd!J244+Közfoglalkoztatás!J241+Közút!J241+Környezetvédelem!K245+Egészségügy!J273+Sport!J245+Közművelődés!J244+Támogatás!J262</f>
        <v>0</v>
      </c>
      <c r="K241" s="168">
        <f>Igazgatás!K283+'ASP pályázat'!K241+Községgazd!K255+Vagyongazd!K244+Közfoglalkoztatás!K241+Közút!K241+Környezetvédelem!L245+Egészségügy!K273+Sport!K245+Közművelődés!K244+Támogatás!K262</f>
        <v>0</v>
      </c>
      <c r="L241" s="77">
        <f>Igazgatás!L283+'ASP pályázat'!L241+Községgazd!O255+Vagyongazd!L244+Közfoglalkoztatás!L241+Közút!L241+Környezetvédelem!P245+Egészségügy!O273+Sport!L245+Közművelődés!N244+Támogatás!S262</f>
        <v>0</v>
      </c>
      <c r="M241" s="13">
        <f>Igazgatás!M283+'ASP pályázat'!M241+Községgazd!P255+Vagyongazd!M244+Közfoglalkoztatás!M241+Közút!M241+Környezetvédelem!Q245+Egészségügy!P273+Sport!M245+Közművelődés!O244+Támogatás!T262</f>
        <v>0</v>
      </c>
      <c r="N241" s="13">
        <f>Igazgatás!N283+'ASP pályázat'!N241+Községgazd!Q255+Vagyongazd!N244+Közfoglalkoztatás!N241+Közút!N241+Környezetvédelem!R245+Egészségügy!Q273+Sport!N245+Közművelődés!P244+Támogatás!U262</f>
        <v>0</v>
      </c>
      <c r="O241" s="13">
        <f>Igazgatás!O283+'ASP pályázat'!O241+Községgazd!R255+Vagyongazd!O244+Közfoglalkoztatás!O241+Közút!O241+Környezetvédelem!S245+Egészségügy!R273+Sport!O245+Közművelődés!Q244+Támogatás!V262</f>
        <v>0</v>
      </c>
      <c r="P241" s="13">
        <f>Igazgatás!P283+'ASP pályázat'!P241+Községgazd!S255+Vagyongazd!P244+Közfoglalkoztatás!P241+Közút!P241+Környezetvédelem!T245+Egészségügy!S273+Sport!P245+Közművelődés!R244+Támogatás!W262</f>
        <v>0</v>
      </c>
      <c r="Q241" s="82">
        <f>Igazgatás!Q283+'ASP pályázat'!Q241+Községgazd!T255+Vagyongazd!Q244+Közfoglalkoztatás!Q241+Közút!Q241+Környezetvédelem!U245+Egészségügy!T273+Sport!Q245+Közművelődés!S244+Támogatás!X262</f>
        <v>0</v>
      </c>
      <c r="R241" s="540">
        <f>Igazgatás!R283+'ASP pályázat'!R241+Községgazd!U255+Vagyongazd!R244+Közfoglalkoztatás!R241+Közút!R241+Környezetvédelem!V245+Egészségügy!U273+Sport!R245+Közművelődés!T244+Támogatás!Y262</f>
        <v>0</v>
      </c>
      <c r="S241" s="446">
        <f>Igazgatás!S283+'ASP pályázat'!S241+Községgazd!V255+Vagyongazd!S244+Közfoglalkoztatás!S241+Közút!S241+Környezetvédelem!W245+Egészségügy!V273+Sport!S245+Közművelődés!U244+Támogatás!Z262</f>
        <v>0</v>
      </c>
      <c r="T241" s="13">
        <f>Igazgatás!T283+'ASP pályázat'!T241+Községgazd!W255+Vagyongazd!T244+Közfoglalkoztatás!T241+Közút!T241+Környezetvédelem!X245+Egészségügy!W273+Sport!T245+Közművelődés!V244+Támogatás!AA262</f>
        <v>0</v>
      </c>
      <c r="U241" s="82">
        <f>Igazgatás!U283+'ASP pályázat'!U241+Községgazd!X255+Vagyongazd!U244+Közfoglalkoztatás!U241+Közút!U241+Környezetvédelem!Y245+Egészségügy!X273+Sport!U245+Közművelődés!W244+Támogatás!AB262</f>
        <v>0</v>
      </c>
      <c r="V241" s="488">
        <f>Igazgatás!V283+'ASP pályázat'!V241+Községgazd!Y255+Vagyongazd!V244+Közfoglalkoztatás!V241+Közút!V241+Környezetvédelem!Z245+Egészségügy!Y273+Sport!V245+Közművelődés!X244+Támogatás!AC262</f>
        <v>0</v>
      </c>
      <c r="W241" s="43">
        <f>Igazgatás!W283+'ASP pályázat'!W241+Községgazd!Z255+Vagyongazd!W244+Közfoglalkoztatás!W241+Közút!W241+Környezetvédelem!AA245+Egészségügy!Z273+Sport!W245+Közművelődés!Y244+Támogatás!AD262</f>
        <v>0</v>
      </c>
      <c r="X241" s="45">
        <f>Igazgatás!X283+'ASP pályázat'!X241+Községgazd!AA255+Vagyongazd!X244+Közfoglalkoztatás!X241+Közút!X241+Környezetvédelem!AB245+Egészségügy!AA273+Sport!X245+Közművelődés!Z244+Támogatás!AE262</f>
        <v>0</v>
      </c>
      <c r="Y241" s="188"/>
    </row>
    <row r="242" spans="1:25" s="41" customFormat="1" ht="15.75" hidden="1" thickBot="1">
      <c r="A242" s="127" t="s">
        <v>302</v>
      </c>
      <c r="B242" s="53" t="s">
        <v>705</v>
      </c>
      <c r="C242" s="799" t="s">
        <v>303</v>
      </c>
      <c r="D242" s="800"/>
      <c r="E242" s="800"/>
      <c r="F242" s="400">
        <f>Igazgatás!F284+'ASP pályázat'!F242+Községgazd!F256+Vagyongazd!F245+Közfoglalkoztatás!F242+Közút!F242+Környezetvédelem!F246+Egészségügy!F274+Sport!F246+Közművelődés!F245+Támogatás!F263</f>
        <v>0</v>
      </c>
      <c r="G242" s="423">
        <f>Igazgatás!G284+'ASP pályázat'!G242+Községgazd!G256+Vagyongazd!G245+Közfoglalkoztatás!G242+Közút!G242+Környezetvédelem!G246+Egészségügy!G274+Sport!G246+Közművelődés!G245+Támogatás!G263</f>
        <v>0</v>
      </c>
      <c r="H242" s="423">
        <f>Igazgatás!H284+'ASP pályázat'!H242+Községgazd!H256+Vagyongazd!H245+Közfoglalkoztatás!H242+Közút!H242+Környezetvédelem!H246+Egészségügy!H274+Sport!H246+Közművelődés!H245+Támogatás!H263</f>
        <v>0</v>
      </c>
      <c r="I242" s="619">
        <f>Igazgatás!I284+'ASP pályázat'!I242+Községgazd!I256+Vagyongazd!I245+Közfoglalkoztatás!I242+Közút!I242+Környezetvédelem!J246+Egészségügy!I274+Sport!I246+Közművelődés!I245+Támogatás!I263</f>
        <v>0</v>
      </c>
      <c r="J242" s="156">
        <f>Igazgatás!J284+'ASP pályázat'!J242+Községgazd!J256+Vagyongazd!J245+Közfoglalkoztatás!J242+Közút!J242+Környezetvédelem!K246+Egészségügy!J274+Sport!J246+Közművelődés!J245+Támogatás!J263</f>
        <v>0</v>
      </c>
      <c r="K242" s="168">
        <f>Igazgatás!K284+'ASP pályázat'!K242+Községgazd!K256+Vagyongazd!K245+Közfoglalkoztatás!K242+Közút!K242+Környezetvédelem!L246+Egészségügy!K274+Sport!K246+Közművelődés!K245+Támogatás!K263</f>
        <v>0</v>
      </c>
      <c r="L242" s="77">
        <f>Igazgatás!L284+'ASP pályázat'!L242+Községgazd!O256+Vagyongazd!L245+Közfoglalkoztatás!L242+Közút!L242+Környezetvédelem!P246+Egészségügy!O274+Sport!L246+Közművelődés!N245+Támogatás!S263</f>
        <v>0</v>
      </c>
      <c r="M242" s="13">
        <f>Igazgatás!M284+'ASP pályázat'!M242+Községgazd!P256+Vagyongazd!M245+Közfoglalkoztatás!M242+Közút!M242+Környezetvédelem!Q246+Egészségügy!P274+Sport!M246+Közművelődés!O245+Támogatás!T263</f>
        <v>0</v>
      </c>
      <c r="N242" s="13">
        <f>Igazgatás!N284+'ASP pályázat'!N242+Községgazd!Q256+Vagyongazd!N245+Közfoglalkoztatás!N242+Közút!N242+Környezetvédelem!R246+Egészségügy!Q274+Sport!N246+Közművelődés!P245+Támogatás!U263</f>
        <v>0</v>
      </c>
      <c r="O242" s="13">
        <f>Igazgatás!O284+'ASP pályázat'!O242+Községgazd!R256+Vagyongazd!O245+Közfoglalkoztatás!O242+Közút!O242+Környezetvédelem!S246+Egészségügy!R274+Sport!O246+Közművelődés!Q245+Támogatás!V263</f>
        <v>0</v>
      </c>
      <c r="P242" s="13">
        <f>Igazgatás!P284+'ASP pályázat'!P242+Községgazd!S256+Vagyongazd!P245+Közfoglalkoztatás!P242+Közút!P242+Környezetvédelem!T246+Egészségügy!S274+Sport!P246+Közművelődés!R245+Támogatás!W263</f>
        <v>0</v>
      </c>
      <c r="Q242" s="82">
        <f>Igazgatás!Q284+'ASP pályázat'!Q242+Községgazd!T256+Vagyongazd!Q245+Közfoglalkoztatás!Q242+Közút!Q242+Környezetvédelem!U246+Egészségügy!T274+Sport!Q246+Közművelődés!S245+Támogatás!X263</f>
        <v>0</v>
      </c>
      <c r="R242" s="540">
        <f>Igazgatás!R284+'ASP pályázat'!R242+Községgazd!U256+Vagyongazd!R245+Közfoglalkoztatás!R242+Közút!R242+Környezetvédelem!V246+Egészségügy!U274+Sport!R246+Közművelődés!T245+Támogatás!Y263</f>
        <v>0</v>
      </c>
      <c r="S242" s="446">
        <f>Igazgatás!S284+'ASP pályázat'!S242+Községgazd!V256+Vagyongazd!S245+Közfoglalkoztatás!S242+Közút!S242+Környezetvédelem!W246+Egészségügy!V274+Sport!S246+Közművelődés!U245+Támogatás!Z263</f>
        <v>0</v>
      </c>
      <c r="T242" s="13">
        <f>Igazgatás!T284+'ASP pályázat'!T242+Községgazd!W256+Vagyongazd!T245+Közfoglalkoztatás!T242+Közút!T242+Környezetvédelem!X246+Egészségügy!W274+Sport!T246+Közművelődés!V245+Támogatás!AA263</f>
        <v>0</v>
      </c>
      <c r="U242" s="82">
        <f>Igazgatás!U284+'ASP pályázat'!U242+Községgazd!X256+Vagyongazd!U245+Közfoglalkoztatás!U242+Közút!U242+Környezetvédelem!Y246+Egészségügy!X274+Sport!U246+Közművelődés!W245+Támogatás!AB263</f>
        <v>0</v>
      </c>
      <c r="V242" s="488">
        <f>Igazgatás!V284+'ASP pályázat'!V242+Községgazd!Y256+Vagyongazd!V245+Közfoglalkoztatás!V242+Közút!V242+Környezetvédelem!Z246+Egészségügy!Y274+Sport!V246+Közművelődés!X245+Támogatás!AC263</f>
        <v>0</v>
      </c>
      <c r="W242" s="43">
        <f>Igazgatás!W284+'ASP pályázat'!W242+Községgazd!Z256+Vagyongazd!W245+Közfoglalkoztatás!W242+Közút!W242+Környezetvédelem!AA246+Egészségügy!Z274+Sport!W246+Közművelődés!Y245+Támogatás!AD263</f>
        <v>0</v>
      </c>
      <c r="X242" s="45">
        <f>Igazgatás!X284+'ASP pályázat'!X242+Községgazd!AA256+Vagyongazd!X245+Közfoglalkoztatás!X242+Közút!X242+Környezetvédelem!AB246+Egészségügy!AA274+Sport!X246+Közművelődés!Z245+Támogatás!AE263</f>
        <v>0</v>
      </c>
      <c r="Y242" s="188"/>
    </row>
    <row r="243" spans="1:25" s="41" customFormat="1" ht="15.75" hidden="1" thickBot="1">
      <c r="A243" s="127" t="s">
        <v>891</v>
      </c>
      <c r="B243" s="53" t="s">
        <v>892</v>
      </c>
      <c r="C243" s="799" t="s">
        <v>894</v>
      </c>
      <c r="D243" s="800"/>
      <c r="E243" s="800"/>
      <c r="F243" s="400">
        <f>Igazgatás!F285+'ASP pályázat'!F243+Községgazd!F257+Vagyongazd!F246+Közfoglalkoztatás!F243+Közút!F243+Környezetvédelem!F247+Egészségügy!F275+Sport!F247+Közművelődés!F246+Támogatás!F264</f>
        <v>0</v>
      </c>
      <c r="G243" s="423">
        <f>Igazgatás!G285+'ASP pályázat'!G243+Községgazd!G257+Vagyongazd!G246+Közfoglalkoztatás!G243+Közút!G243+Környezetvédelem!G247+Egészségügy!G275+Sport!G247+Közművelődés!G246+Támogatás!G264</f>
        <v>0</v>
      </c>
      <c r="H243" s="423">
        <f>Igazgatás!H285+'ASP pályázat'!H243+Községgazd!H257+Vagyongazd!H246+Közfoglalkoztatás!H243+Közút!H243+Környezetvédelem!H247+Egészségügy!H275+Sport!H247+Közművelődés!H246+Támogatás!H264</f>
        <v>0</v>
      </c>
      <c r="I243" s="619">
        <f>Igazgatás!I285+'ASP pályázat'!I243+Községgazd!I257+Vagyongazd!I246+Közfoglalkoztatás!I243+Közút!I243+Környezetvédelem!J247+Egészségügy!I275+Sport!I247+Közművelődés!I246+Támogatás!I264</f>
        <v>0</v>
      </c>
      <c r="J243" s="156">
        <f>Igazgatás!J285+'ASP pályázat'!J243+Községgazd!J257+Vagyongazd!J246+Közfoglalkoztatás!J243+Közút!J243+Környezetvédelem!K247+Egészségügy!J275+Sport!J247+Közművelődés!J246+Támogatás!J264</f>
        <v>0</v>
      </c>
      <c r="K243" s="168">
        <f>Igazgatás!K285+'ASP pályázat'!K243+Községgazd!K257+Vagyongazd!K246+Közfoglalkoztatás!K243+Közút!K243+Környezetvédelem!L247+Egészségügy!K275+Sport!K247+Közművelődés!K246+Támogatás!K264</f>
        <v>0</v>
      </c>
      <c r="L243" s="77">
        <f>Igazgatás!L285+'ASP pályázat'!L243+Községgazd!O257+Vagyongazd!L246+Közfoglalkoztatás!L243+Közút!L243+Környezetvédelem!P247+Egészségügy!O275+Sport!L247+Közművelődés!N246+Támogatás!S264</f>
        <v>0</v>
      </c>
      <c r="M243" s="13">
        <f>Igazgatás!M285+'ASP pályázat'!M243+Községgazd!P257+Vagyongazd!M246+Közfoglalkoztatás!M243+Közút!M243+Környezetvédelem!Q247+Egészségügy!P275+Sport!M247+Közművelődés!O246+Támogatás!T264</f>
        <v>0</v>
      </c>
      <c r="N243" s="13">
        <f>Igazgatás!N285+'ASP pályázat'!N243+Községgazd!Q257+Vagyongazd!N246+Közfoglalkoztatás!N243+Közút!N243+Környezetvédelem!R247+Egészségügy!Q275+Sport!N247+Közművelődés!P246+Támogatás!U264</f>
        <v>0</v>
      </c>
      <c r="O243" s="13">
        <f>Igazgatás!O285+'ASP pályázat'!O243+Községgazd!R257+Vagyongazd!O246+Közfoglalkoztatás!O243+Közút!O243+Környezetvédelem!S247+Egészségügy!R275+Sport!O247+Közművelődés!Q246+Támogatás!V264</f>
        <v>0</v>
      </c>
      <c r="P243" s="13">
        <f>Igazgatás!P285+'ASP pályázat'!P243+Községgazd!S257+Vagyongazd!P246+Közfoglalkoztatás!P243+Közút!P243+Környezetvédelem!T247+Egészségügy!S275+Sport!P247+Közművelődés!R246+Támogatás!W264</f>
        <v>0</v>
      </c>
      <c r="Q243" s="82">
        <f>Igazgatás!Q285+'ASP pályázat'!Q243+Községgazd!T257+Vagyongazd!Q246+Közfoglalkoztatás!Q243+Közút!Q243+Környezetvédelem!U247+Egészségügy!T275+Sport!Q247+Közművelődés!S246+Támogatás!X264</f>
        <v>0</v>
      </c>
      <c r="R243" s="540">
        <f>Igazgatás!R285+'ASP pályázat'!R243+Községgazd!U257+Vagyongazd!R246+Közfoglalkoztatás!R243+Közút!R243+Környezetvédelem!V247+Egészségügy!U275+Sport!R247+Közművelődés!T246+Támogatás!Y264</f>
        <v>0</v>
      </c>
      <c r="S243" s="446">
        <f>Igazgatás!S285+'ASP pályázat'!S243+Községgazd!V257+Vagyongazd!S246+Közfoglalkoztatás!S243+Közút!S243+Környezetvédelem!W247+Egészségügy!V275+Sport!S247+Közművelődés!U246+Támogatás!Z264</f>
        <v>0</v>
      </c>
      <c r="T243" s="13">
        <f>Igazgatás!T285+'ASP pályázat'!T243+Községgazd!W257+Vagyongazd!T246+Közfoglalkoztatás!T243+Közút!T243+Környezetvédelem!X247+Egészségügy!W275+Sport!T247+Közművelődés!V246+Támogatás!AA264</f>
        <v>0</v>
      </c>
      <c r="U243" s="82">
        <f>Igazgatás!U285+'ASP pályázat'!U243+Községgazd!X257+Vagyongazd!U246+Közfoglalkoztatás!U243+Közút!U243+Környezetvédelem!Y247+Egészségügy!X275+Sport!U247+Közművelődés!W246+Támogatás!AB264</f>
        <v>0</v>
      </c>
      <c r="V243" s="488">
        <f>Igazgatás!V285+'ASP pályázat'!V243+Községgazd!Y257+Vagyongazd!V246+Közfoglalkoztatás!V243+Közút!V243+Környezetvédelem!Z247+Egészségügy!Y275+Sport!V247+Közművelődés!X246+Támogatás!AC264</f>
        <v>0</v>
      </c>
      <c r="W243" s="43">
        <f>Igazgatás!W285+'ASP pályázat'!W243+Községgazd!Z257+Vagyongazd!W246+Közfoglalkoztatás!W243+Közút!W243+Környezetvédelem!AA247+Egészségügy!Z275+Sport!W247+Közművelődés!Y246+Támogatás!AD264</f>
        <v>0</v>
      </c>
      <c r="X243" s="45">
        <f>Igazgatás!X285+'ASP pályázat'!X243+Községgazd!AA257+Vagyongazd!X246+Közfoglalkoztatás!X243+Közút!X243+Környezetvédelem!AB247+Egészségügy!AA275+Sport!X247+Közművelődés!Z246+Támogatás!AE264</f>
        <v>0</v>
      </c>
      <c r="Y243" s="188"/>
    </row>
    <row r="244" spans="1:25" s="41" customFormat="1" ht="15.75" hidden="1" thickBot="1">
      <c r="A244" s="127"/>
      <c r="B244" s="53" t="s">
        <v>893</v>
      </c>
      <c r="C244" s="799" t="s">
        <v>895</v>
      </c>
      <c r="D244" s="800"/>
      <c r="E244" s="800"/>
      <c r="F244" s="400">
        <f>Igazgatás!F286+'ASP pályázat'!F244+Községgazd!F258+Vagyongazd!F247+Közfoglalkoztatás!F244+Közút!F244+Környezetvédelem!F248+Egészségügy!F276+Sport!F248+Közművelődés!F247+Támogatás!F265</f>
        <v>0</v>
      </c>
      <c r="G244" s="423">
        <f>Igazgatás!G286+'ASP pályázat'!G244+Községgazd!G258+Vagyongazd!G247+Közfoglalkoztatás!G244+Közút!G244+Környezetvédelem!G248+Egészségügy!G276+Sport!G248+Közművelődés!G247+Támogatás!G265</f>
        <v>0</v>
      </c>
      <c r="H244" s="423">
        <f>Igazgatás!H286+'ASP pályázat'!H244+Községgazd!H258+Vagyongazd!H247+Közfoglalkoztatás!H244+Közút!H244+Környezetvédelem!H248+Egészségügy!H276+Sport!H248+Közművelődés!H247+Támogatás!H265</f>
        <v>0</v>
      </c>
      <c r="I244" s="619">
        <f>Igazgatás!I286+'ASP pályázat'!I244+Községgazd!I258+Vagyongazd!I247+Közfoglalkoztatás!I244+Közút!I244+Környezetvédelem!J248+Egészségügy!I276+Sport!I248+Közművelődés!I247+Támogatás!I265</f>
        <v>0</v>
      </c>
      <c r="J244" s="156">
        <f>Igazgatás!J286+'ASP pályázat'!J244+Községgazd!J258+Vagyongazd!J247+Közfoglalkoztatás!J244+Közút!J244+Környezetvédelem!K248+Egészségügy!J276+Sport!J248+Közművelődés!J247+Támogatás!J265</f>
        <v>0</v>
      </c>
      <c r="K244" s="168">
        <f>Igazgatás!K286+'ASP pályázat'!K244+Községgazd!K258+Vagyongazd!K247+Közfoglalkoztatás!K244+Közút!K244+Környezetvédelem!L248+Egészségügy!K276+Sport!K248+Közművelődés!K247+Támogatás!K265</f>
        <v>0</v>
      </c>
      <c r="L244" s="77">
        <f>Igazgatás!L286+'ASP pályázat'!L244+Községgazd!O258+Vagyongazd!L247+Közfoglalkoztatás!L244+Közút!L244+Környezetvédelem!P248+Egészségügy!O276+Sport!L248+Közművelődés!N247+Támogatás!S265</f>
        <v>0</v>
      </c>
      <c r="M244" s="13">
        <f>Igazgatás!M286+'ASP pályázat'!M244+Községgazd!P258+Vagyongazd!M247+Közfoglalkoztatás!M244+Közút!M244+Környezetvédelem!Q248+Egészségügy!P276+Sport!M248+Közművelődés!O247+Támogatás!T265</f>
        <v>0</v>
      </c>
      <c r="N244" s="13">
        <f>Igazgatás!N286+'ASP pályázat'!N244+Községgazd!Q258+Vagyongazd!N247+Közfoglalkoztatás!N244+Közút!N244+Környezetvédelem!R248+Egészségügy!Q276+Sport!N248+Közművelődés!P247+Támogatás!U265</f>
        <v>0</v>
      </c>
      <c r="O244" s="13">
        <f>Igazgatás!O286+'ASP pályázat'!O244+Községgazd!R258+Vagyongazd!O247+Közfoglalkoztatás!O244+Közút!O244+Környezetvédelem!S248+Egészségügy!R276+Sport!O248+Közművelődés!Q247+Támogatás!V265</f>
        <v>0</v>
      </c>
      <c r="P244" s="13">
        <f>Igazgatás!P286+'ASP pályázat'!P244+Községgazd!S258+Vagyongazd!P247+Közfoglalkoztatás!P244+Közút!P244+Környezetvédelem!T248+Egészségügy!S276+Sport!P248+Közművelődés!R247+Támogatás!W265</f>
        <v>0</v>
      </c>
      <c r="Q244" s="82">
        <f>Igazgatás!Q286+'ASP pályázat'!Q244+Községgazd!T258+Vagyongazd!Q247+Közfoglalkoztatás!Q244+Közút!Q244+Környezetvédelem!U248+Egészségügy!T276+Sport!Q248+Közművelődés!S247+Támogatás!X265</f>
        <v>0</v>
      </c>
      <c r="R244" s="540">
        <f>Igazgatás!R286+'ASP pályázat'!R244+Községgazd!U258+Vagyongazd!R247+Közfoglalkoztatás!R244+Közút!R244+Környezetvédelem!V248+Egészségügy!U276+Sport!R248+Közművelődés!T247+Támogatás!Y265</f>
        <v>0</v>
      </c>
      <c r="S244" s="446">
        <f>Igazgatás!S286+'ASP pályázat'!S244+Községgazd!V258+Vagyongazd!S247+Közfoglalkoztatás!S244+Közút!S244+Környezetvédelem!W248+Egészségügy!V276+Sport!S248+Közművelődés!U247+Támogatás!Z265</f>
        <v>0</v>
      </c>
      <c r="T244" s="13">
        <f>Igazgatás!T286+'ASP pályázat'!T244+Községgazd!W258+Vagyongazd!T247+Közfoglalkoztatás!T244+Közút!T244+Környezetvédelem!X248+Egészségügy!W276+Sport!T248+Közművelődés!V247+Támogatás!AA265</f>
        <v>0</v>
      </c>
      <c r="U244" s="82">
        <f>Igazgatás!U286+'ASP pályázat'!U244+Községgazd!X258+Vagyongazd!U247+Közfoglalkoztatás!U244+Közút!U244+Környezetvédelem!Y248+Egészségügy!X276+Sport!U248+Közművelődés!W247+Támogatás!AB265</f>
        <v>0</v>
      </c>
      <c r="V244" s="488">
        <f>Igazgatás!V286+'ASP pályázat'!V244+Községgazd!Y258+Vagyongazd!V247+Közfoglalkoztatás!V244+Közút!V244+Környezetvédelem!Z248+Egészségügy!Y276+Sport!V248+Közművelődés!X247+Támogatás!AC265</f>
        <v>0</v>
      </c>
      <c r="W244" s="43">
        <f>Igazgatás!W286+'ASP pályázat'!W244+Községgazd!Z258+Vagyongazd!W247+Közfoglalkoztatás!W244+Közút!W244+Környezetvédelem!AA248+Egészségügy!Z276+Sport!W248+Közművelődés!Y247+Támogatás!AD265</f>
        <v>0</v>
      </c>
      <c r="X244" s="45">
        <f>Igazgatás!X286+'ASP pályázat'!X244+Községgazd!AA258+Vagyongazd!X247+Közfoglalkoztatás!X244+Közút!X244+Környezetvédelem!AB248+Egészségügy!AA276+Sport!X248+Közművelődés!Z247+Támogatás!AE265</f>
        <v>0</v>
      </c>
      <c r="Y244" s="188"/>
    </row>
    <row r="245" spans="1:25" s="209" customFormat="1" ht="15.75" hidden="1" thickBot="1">
      <c r="A245" s="127" t="s">
        <v>897</v>
      </c>
      <c r="B245" s="189" t="s">
        <v>896</v>
      </c>
      <c r="C245" s="198"/>
      <c r="D245" s="780" t="s">
        <v>900</v>
      </c>
      <c r="E245" s="780"/>
      <c r="F245" s="398">
        <f>Igazgatás!F287+'ASP pályázat'!F245+Községgazd!F259+Vagyongazd!F248+Közfoglalkoztatás!F245+Közút!F245+Környezetvédelem!F249+Egészségügy!F277+Sport!F249+Közművelődés!F248+Támogatás!F266</f>
        <v>0</v>
      </c>
      <c r="G245" s="421">
        <f>Igazgatás!G287+'ASP pályázat'!G245+Községgazd!G259+Vagyongazd!G248+Közfoglalkoztatás!G245+Közút!G245+Környezetvédelem!G249+Egészségügy!G277+Sport!G249+Közművelődés!G248+Támogatás!G266</f>
        <v>0</v>
      </c>
      <c r="H245" s="421">
        <f>Igazgatás!H287+'ASP pályázat'!H245+Községgazd!H259+Vagyongazd!H248+Közfoglalkoztatás!H245+Közút!H245+Környezetvédelem!H249+Egészségügy!H277+Sport!H249+Közművelődés!H248+Támogatás!H266</f>
        <v>0</v>
      </c>
      <c r="I245" s="617">
        <f>Igazgatás!I287+'ASP pályázat'!I245+Községgazd!I259+Vagyongazd!I248+Közfoglalkoztatás!I245+Közút!I245+Környezetvédelem!J249+Egészségügy!I277+Sport!I249+Közművelődés!I248+Támogatás!I266</f>
        <v>0</v>
      </c>
      <c r="J245" s="190">
        <f>Igazgatás!J287+'ASP pályázat'!J245+Községgazd!J259+Vagyongazd!J248+Közfoglalkoztatás!J245+Közút!J245+Környezetvédelem!K249+Egészségügy!J277+Sport!J249+Közművelődés!J248+Támogatás!J266</f>
        <v>0</v>
      </c>
      <c r="K245" s="191">
        <f>Igazgatás!K287+'ASP pályázat'!K245+Községgazd!K259+Vagyongazd!K248+Közfoglalkoztatás!K245+Közút!K245+Környezetvédelem!L249+Egészségügy!K277+Sport!K249+Közművelődés!K248+Támogatás!K266</f>
        <v>0</v>
      </c>
      <c r="L245" s="199">
        <f>Igazgatás!L287+'ASP pályázat'!L245+Községgazd!O259+Vagyongazd!L248+Közfoglalkoztatás!L245+Közút!L245+Környezetvédelem!P249+Egészségügy!O277+Sport!L249+Közművelődés!N248+Támogatás!S266</f>
        <v>0</v>
      </c>
      <c r="M245" s="193">
        <f>Igazgatás!M287+'ASP pályázat'!M245+Községgazd!P259+Vagyongazd!M248+Közfoglalkoztatás!M245+Közút!M245+Környezetvédelem!Q249+Egészségügy!P277+Sport!M249+Közművelődés!O248+Támogatás!T266</f>
        <v>0</v>
      </c>
      <c r="N245" s="193">
        <f>Igazgatás!N287+'ASP pályázat'!N245+Községgazd!Q259+Vagyongazd!N248+Közfoglalkoztatás!N245+Közút!N245+Környezetvédelem!R249+Egészségügy!Q277+Sport!N249+Közművelődés!P248+Támogatás!U266</f>
        <v>0</v>
      </c>
      <c r="O245" s="193">
        <f>Igazgatás!O287+'ASP pályázat'!O245+Községgazd!R259+Vagyongazd!O248+Közfoglalkoztatás!O245+Közút!O245+Környezetvédelem!S249+Egészségügy!R277+Sport!O249+Közművelődés!Q248+Támogatás!V266</f>
        <v>0</v>
      </c>
      <c r="P245" s="193">
        <f>Igazgatás!P287+'ASP pályázat'!P245+Községgazd!S259+Vagyongazd!P248+Közfoglalkoztatás!P245+Közút!P245+Környezetvédelem!T249+Egészségügy!S277+Sport!P249+Közművelődés!R248+Támogatás!W266</f>
        <v>0</v>
      </c>
      <c r="Q245" s="194">
        <f>Igazgatás!Q287+'ASP pályázat'!Q245+Községgazd!T259+Vagyongazd!Q248+Közfoglalkoztatás!Q245+Közút!Q245+Környezetvédelem!U249+Egészségügy!T277+Sport!Q249+Közművelődés!S248+Támogatás!X266</f>
        <v>0</v>
      </c>
      <c r="R245" s="538">
        <f>Igazgatás!R287+'ASP pályázat'!R245+Községgazd!U259+Vagyongazd!R248+Közfoglalkoztatás!R245+Közút!R245+Környezetvédelem!V249+Egészségügy!U277+Sport!R249+Közművelődés!T248+Támogatás!Y266</f>
        <v>0</v>
      </c>
      <c r="S245" s="444">
        <f>Igazgatás!S287+'ASP pályázat'!S245+Községgazd!V259+Vagyongazd!S248+Közfoglalkoztatás!S245+Közút!S245+Környezetvédelem!W249+Egészségügy!V277+Sport!S249+Közművelődés!U248+Támogatás!Z266</f>
        <v>0</v>
      </c>
      <c r="T245" s="193">
        <f>Igazgatás!T287+'ASP pályázat'!T245+Községgazd!W259+Vagyongazd!T248+Közfoglalkoztatás!T245+Közút!T245+Környezetvédelem!X249+Egészségügy!W277+Sport!T249+Közművelődés!V248+Támogatás!AA266</f>
        <v>0</v>
      </c>
      <c r="U245" s="194">
        <f>Igazgatás!U287+'ASP pályázat'!U245+Községgazd!X259+Vagyongazd!U248+Közfoglalkoztatás!U245+Közút!U245+Környezetvédelem!Y249+Egészségügy!X277+Sport!U249+Közművelődés!W248+Támogatás!AB266</f>
        <v>0</v>
      </c>
      <c r="V245" s="492">
        <f>Igazgatás!V287+'ASP pályázat'!V245+Községgazd!Y259+Vagyongazd!V248+Közfoglalkoztatás!V245+Közút!V245+Környezetvédelem!Z249+Egészségügy!Y277+Sport!V249+Közművelődés!X248+Támogatás!AC266</f>
        <v>0</v>
      </c>
      <c r="W245" s="192">
        <f>Igazgatás!W287+'ASP pályázat'!W245+Községgazd!Z259+Vagyongazd!W248+Közfoglalkoztatás!W245+Közút!W245+Környezetvédelem!AA249+Egészségügy!Z277+Sport!W249+Közművelődés!Y248+Támogatás!AD266</f>
        <v>0</v>
      </c>
      <c r="X245" s="195">
        <f>Igazgatás!X287+'ASP pályázat'!X245+Községgazd!AA259+Vagyongazd!X248+Közfoglalkoztatás!X245+Közút!X245+Környezetvédelem!AB249+Egészségügy!AA277+Sport!X249+Közművelődés!Z248+Támogatás!AE266</f>
        <v>0</v>
      </c>
      <c r="Y245" s="188"/>
    </row>
    <row r="246" spans="1:25" s="209" customFormat="1" ht="15.75" hidden="1" thickBot="1">
      <c r="A246" s="127" t="s">
        <v>898</v>
      </c>
      <c r="B246" s="189" t="s">
        <v>899</v>
      </c>
      <c r="C246" s="198"/>
      <c r="D246" s="780" t="s">
        <v>901</v>
      </c>
      <c r="E246" s="780"/>
      <c r="F246" s="398">
        <f>Igazgatás!F288+'ASP pályázat'!F246+Községgazd!F260+Vagyongazd!F249+Közfoglalkoztatás!F246+Közút!F246+Környezetvédelem!F250+Egészségügy!F278+Sport!F250+Közművelődés!F249+Támogatás!F267</f>
        <v>0</v>
      </c>
      <c r="G246" s="421">
        <f>Igazgatás!G288+'ASP pályázat'!G246+Községgazd!G260+Vagyongazd!G249+Közfoglalkoztatás!G246+Közút!G246+Környezetvédelem!G250+Egészségügy!G278+Sport!G250+Közművelődés!G249+Támogatás!G267</f>
        <v>0</v>
      </c>
      <c r="H246" s="421">
        <f>Igazgatás!H288+'ASP pályázat'!H246+Községgazd!H260+Vagyongazd!H249+Közfoglalkoztatás!H246+Közút!H246+Környezetvédelem!H250+Egészségügy!H278+Sport!H250+Közművelődés!H249+Támogatás!H267</f>
        <v>0</v>
      </c>
      <c r="I246" s="617">
        <f>Igazgatás!I288+'ASP pályázat'!I246+Községgazd!I260+Vagyongazd!I249+Közfoglalkoztatás!I246+Közút!I246+Környezetvédelem!J250+Egészségügy!I278+Sport!I250+Közművelődés!I249+Támogatás!I267</f>
        <v>0</v>
      </c>
      <c r="J246" s="190">
        <f>Igazgatás!J288+'ASP pályázat'!J246+Községgazd!J260+Vagyongazd!J249+Közfoglalkoztatás!J246+Közút!J246+Környezetvédelem!K250+Egészségügy!J278+Sport!J250+Közművelődés!J249+Támogatás!J267</f>
        <v>0</v>
      </c>
      <c r="K246" s="191">
        <f>Igazgatás!K288+'ASP pályázat'!K246+Községgazd!K260+Vagyongazd!K249+Közfoglalkoztatás!K246+Közút!K246+Környezetvédelem!L250+Egészségügy!K278+Sport!K250+Közművelődés!K249+Támogatás!K267</f>
        <v>0</v>
      </c>
      <c r="L246" s="199">
        <f>Igazgatás!L288+'ASP pályázat'!L246+Községgazd!O260+Vagyongazd!L249+Közfoglalkoztatás!L246+Közút!L246+Környezetvédelem!P250+Egészségügy!O278+Sport!L250+Közművelődés!N249+Támogatás!S267</f>
        <v>0</v>
      </c>
      <c r="M246" s="193">
        <f>Igazgatás!M288+'ASP pályázat'!M246+Községgazd!P260+Vagyongazd!M249+Közfoglalkoztatás!M246+Közút!M246+Környezetvédelem!Q250+Egészségügy!P278+Sport!M250+Közművelődés!O249+Támogatás!T267</f>
        <v>0</v>
      </c>
      <c r="N246" s="193">
        <f>Igazgatás!N288+'ASP pályázat'!N246+Községgazd!Q260+Vagyongazd!N249+Közfoglalkoztatás!N246+Közút!N246+Környezetvédelem!R250+Egészségügy!Q278+Sport!N250+Közművelődés!P249+Támogatás!U267</f>
        <v>0</v>
      </c>
      <c r="O246" s="193">
        <f>Igazgatás!O288+'ASP pályázat'!O246+Községgazd!R260+Vagyongazd!O249+Közfoglalkoztatás!O246+Közút!O246+Környezetvédelem!S250+Egészségügy!R278+Sport!O250+Közművelődés!Q249+Támogatás!V267</f>
        <v>0</v>
      </c>
      <c r="P246" s="193">
        <f>Igazgatás!P288+'ASP pályázat'!P246+Községgazd!S260+Vagyongazd!P249+Közfoglalkoztatás!P246+Közút!P246+Környezetvédelem!T250+Egészségügy!S278+Sport!P250+Közművelődés!R249+Támogatás!W267</f>
        <v>0</v>
      </c>
      <c r="Q246" s="194">
        <f>Igazgatás!Q288+'ASP pályázat'!Q246+Községgazd!T260+Vagyongazd!Q249+Közfoglalkoztatás!Q246+Közút!Q246+Környezetvédelem!U250+Egészségügy!T278+Sport!Q250+Közművelődés!S249+Támogatás!X267</f>
        <v>0</v>
      </c>
      <c r="R246" s="538">
        <f>Igazgatás!R288+'ASP pályázat'!R246+Községgazd!U260+Vagyongazd!R249+Közfoglalkoztatás!R246+Közút!R246+Környezetvédelem!V250+Egészségügy!U278+Sport!R250+Közművelődés!T249+Támogatás!Y267</f>
        <v>0</v>
      </c>
      <c r="S246" s="444">
        <f>Igazgatás!S288+'ASP pályázat'!S246+Községgazd!V260+Vagyongazd!S249+Közfoglalkoztatás!S246+Közút!S246+Környezetvédelem!W250+Egészségügy!V278+Sport!S250+Közművelődés!U249+Támogatás!Z267</f>
        <v>0</v>
      </c>
      <c r="T246" s="193">
        <f>Igazgatás!T288+'ASP pályázat'!T246+Községgazd!W260+Vagyongazd!T249+Közfoglalkoztatás!T246+Közút!T246+Környezetvédelem!X250+Egészségügy!W278+Sport!T250+Közművelődés!V249+Támogatás!AA267</f>
        <v>0</v>
      </c>
      <c r="U246" s="194">
        <f>Igazgatás!U288+'ASP pályázat'!U246+Községgazd!X260+Vagyongazd!U249+Közfoglalkoztatás!U246+Közút!U246+Környezetvédelem!Y250+Egészségügy!X278+Sport!U250+Közművelődés!W249+Támogatás!AB267</f>
        <v>0</v>
      </c>
      <c r="V246" s="492">
        <f>Igazgatás!V288+'ASP pályázat'!V246+Községgazd!Y260+Vagyongazd!V249+Közfoglalkoztatás!V246+Közút!V246+Környezetvédelem!Z250+Egészségügy!Y278+Sport!V250+Közművelődés!X249+Támogatás!AC267</f>
        <v>0</v>
      </c>
      <c r="W246" s="192">
        <f>Igazgatás!W288+'ASP pályázat'!W246+Községgazd!Z260+Vagyongazd!W249+Közfoglalkoztatás!W246+Közút!W246+Környezetvédelem!AA250+Egészségügy!Z278+Sport!W250+Közművelődés!Y249+Támogatás!AD267</f>
        <v>0</v>
      </c>
      <c r="X246" s="195">
        <f>Igazgatás!X288+'ASP pályázat'!X246+Községgazd!AA260+Vagyongazd!X249+Közfoglalkoztatás!X246+Közút!X246+Környezetvédelem!AB250+Egészségügy!AA278+Sport!X250+Közművelődés!Z249+Támogatás!AE267</f>
        <v>0</v>
      </c>
      <c r="Y246" s="188"/>
    </row>
    <row r="247" spans="1:25" ht="15.75" hidden="1" thickBot="1">
      <c r="B247" s="92" t="s">
        <v>709</v>
      </c>
      <c r="C247" s="769" t="s">
        <v>304</v>
      </c>
      <c r="D247" s="770"/>
      <c r="E247" s="770"/>
      <c r="F247" s="399">
        <f>Igazgatás!F289+'ASP pályázat'!F247+Községgazd!F261+Vagyongazd!F250+Közfoglalkoztatás!F247+Közút!F247+Környezetvédelem!F251+Egészségügy!F279+Sport!F251+Közművelődés!F250+Támogatás!F268</f>
        <v>0</v>
      </c>
      <c r="G247" s="422">
        <f>Igazgatás!G289+'ASP pályázat'!G247+Községgazd!G261+Vagyongazd!G250+Közfoglalkoztatás!G247+Közút!G247+Környezetvédelem!G251+Egészségügy!G279+Sport!G251+Közművelődés!G250+Támogatás!G268</f>
        <v>0</v>
      </c>
      <c r="H247" s="422">
        <f>Igazgatás!H289+'ASP pályázat'!H247+Községgazd!H261+Vagyongazd!H250+Közfoglalkoztatás!H247+Közút!H247+Környezetvédelem!H251+Egészségügy!H279+Sport!H251+Közművelődés!H250+Támogatás!H268</f>
        <v>0</v>
      </c>
      <c r="I247" s="618">
        <f>Igazgatás!I289+'ASP pályázat'!I247+Községgazd!I261+Vagyongazd!I250+Közfoglalkoztatás!I247+Közút!I247+Környezetvédelem!J251+Egészségügy!I279+Sport!I251+Közművelődés!I250+Támogatás!I268</f>
        <v>0</v>
      </c>
      <c r="J247" s="150">
        <f>Igazgatás!J289+'ASP pályázat'!J247+Községgazd!J261+Vagyongazd!J250+Közfoglalkoztatás!J247+Közút!J247+Környezetvédelem!K251+Egészségügy!J279+Sport!J251+Közművelődés!J250+Támogatás!J268</f>
        <v>0</v>
      </c>
      <c r="K247" s="166">
        <f>Igazgatás!K289+'ASP pályázat'!K247+Községgazd!K261+Vagyongazd!K250+Közfoglalkoztatás!K247+Közút!K247+Környezetvédelem!L251+Egészségügy!K279+Sport!K251+Közművelődés!K250+Támogatás!K268</f>
        <v>0</v>
      </c>
      <c r="L247" s="94">
        <f>Igazgatás!L289+'ASP pályázat'!L247+Községgazd!O261+Vagyongazd!L250+Közfoglalkoztatás!L247+Közút!L247+Környezetvédelem!P251+Egészségügy!O279+Sport!L251+Közművelődés!N250+Támogatás!S268</f>
        <v>0</v>
      </c>
      <c r="M247" s="95">
        <f>Igazgatás!M289+'ASP pályázat'!M247+Községgazd!P261+Vagyongazd!M250+Közfoglalkoztatás!M247+Közút!M247+Környezetvédelem!Q251+Egészségügy!P279+Sport!M251+Közművelődés!O250+Támogatás!T268</f>
        <v>0</v>
      </c>
      <c r="N247" s="95">
        <f>Igazgatás!N289+'ASP pályázat'!N247+Községgazd!Q261+Vagyongazd!N250+Közfoglalkoztatás!N247+Közút!N247+Környezetvédelem!R251+Egészségügy!Q279+Sport!N251+Közművelődés!P250+Támogatás!U268</f>
        <v>0</v>
      </c>
      <c r="O247" s="95">
        <f>Igazgatás!O289+'ASP pályázat'!O247+Községgazd!R261+Vagyongazd!O250+Közfoglalkoztatás!O247+Közút!O247+Környezetvédelem!S251+Egészségügy!R279+Sport!O251+Közművelődés!Q250+Támogatás!V268</f>
        <v>0</v>
      </c>
      <c r="P247" s="95">
        <f>Igazgatás!P289+'ASP pályázat'!P247+Községgazd!S261+Vagyongazd!P250+Közfoglalkoztatás!P247+Közút!P247+Környezetvédelem!T251+Egészségügy!S279+Sport!P251+Közművelődés!R250+Támogatás!W268</f>
        <v>0</v>
      </c>
      <c r="Q247" s="98">
        <f>Igazgatás!Q289+'ASP pályázat'!Q247+Községgazd!T261+Vagyongazd!Q250+Közfoglalkoztatás!Q247+Közút!Q247+Környezetvédelem!U251+Egészségügy!T279+Sport!Q251+Közművelődés!S250+Támogatás!X268</f>
        <v>0</v>
      </c>
      <c r="R247" s="539">
        <f>Igazgatás!R289+'ASP pályázat'!R247+Községgazd!U261+Vagyongazd!R250+Közfoglalkoztatás!R247+Közút!R247+Környezetvédelem!V251+Egészségügy!U279+Sport!R251+Közművelődés!T250+Támogatás!Y268</f>
        <v>0</v>
      </c>
      <c r="S247" s="445">
        <f>Igazgatás!S289+'ASP pályázat'!S247+Községgazd!V261+Vagyongazd!S250+Közfoglalkoztatás!S247+Közút!S247+Környezetvédelem!W251+Egészségügy!V279+Sport!S251+Közművelődés!U250+Támogatás!Z268</f>
        <v>0</v>
      </c>
      <c r="T247" s="95">
        <f>Igazgatás!T289+'ASP pályázat'!T247+Községgazd!W261+Vagyongazd!T250+Közfoglalkoztatás!T247+Közút!T247+Környezetvédelem!X251+Egészségügy!W279+Sport!T251+Közművelődés!V250+Támogatás!AA268</f>
        <v>0</v>
      </c>
      <c r="U247" s="98">
        <f>Igazgatás!U289+'ASP pályázat'!U247+Községgazd!X261+Vagyongazd!U250+Közfoglalkoztatás!U247+Közút!U247+Környezetvédelem!Y251+Egészségügy!X279+Sport!U251+Közművelődés!W250+Támogatás!AB268</f>
        <v>0</v>
      </c>
      <c r="V247" s="489">
        <f>Igazgatás!V289+'ASP pályázat'!V247+Községgazd!Y261+Vagyongazd!V250+Közfoglalkoztatás!V247+Közút!V247+Környezetvédelem!Z251+Egészségügy!Y279+Sport!V251+Közművelődés!X250+Támogatás!AC268</f>
        <v>0</v>
      </c>
      <c r="W247" s="97">
        <f>Igazgatás!W289+'ASP pályázat'!W247+Községgazd!Z261+Vagyongazd!W250+Közfoglalkoztatás!W247+Közút!W247+Környezetvédelem!AA251+Egészségügy!Z279+Sport!W251+Közművelődés!Y250+Támogatás!AD268</f>
        <v>0</v>
      </c>
      <c r="X247" s="99">
        <f>Igazgatás!X289+'ASP pályázat'!X247+Községgazd!AA261+Vagyongazd!X250+Közfoglalkoztatás!X247+Közút!X247+Környezetvédelem!AB251+Egészségügy!AA279+Sport!X251+Közművelődés!Z250+Támogatás!AE268</f>
        <v>0</v>
      </c>
      <c r="Y247" s="188"/>
    </row>
    <row r="248" spans="1:25" s="41" customFormat="1" ht="15.75" hidden="1" thickBot="1">
      <c r="A248" s="127" t="s">
        <v>305</v>
      </c>
      <c r="B248" s="196" t="s">
        <v>710</v>
      </c>
      <c r="C248" s="804" t="s">
        <v>385</v>
      </c>
      <c r="D248" s="805"/>
      <c r="E248" s="805"/>
      <c r="F248" s="401">
        <f>Igazgatás!F290+'ASP pályázat'!F248+Községgazd!F262+Vagyongazd!F251+Közfoglalkoztatás!F248+Közút!F248+Környezetvédelem!F252+Egészségügy!F280+Sport!F252+Közművelődés!F251+Támogatás!F269</f>
        <v>0</v>
      </c>
      <c r="G248" s="424">
        <f>Igazgatás!G290+'ASP pályázat'!G248+Községgazd!G262+Vagyongazd!G251+Közfoglalkoztatás!G248+Közút!G248+Környezetvédelem!G252+Egészségügy!G280+Sport!G252+Közművelődés!G251+Támogatás!G269</f>
        <v>0</v>
      </c>
      <c r="H248" s="424">
        <f>Igazgatás!H290+'ASP pályázat'!H248+Községgazd!H262+Vagyongazd!H251+Közfoglalkoztatás!H248+Közút!H248+Környezetvédelem!H252+Egészségügy!H280+Sport!H252+Közművelődés!H251+Támogatás!H269</f>
        <v>0</v>
      </c>
      <c r="I248" s="620">
        <f>Igazgatás!I290+'ASP pályázat'!I248+Községgazd!I262+Vagyongazd!I251+Közfoglalkoztatás!I248+Közút!I248+Környezetvédelem!J252+Egészségügy!I280+Sport!I252+Közművelődés!I251+Támogatás!I269</f>
        <v>0</v>
      </c>
      <c r="J248" s="197">
        <f>Igazgatás!J290+'ASP pályázat'!J248+Községgazd!J262+Vagyongazd!J251+Közfoglalkoztatás!J248+Közút!J248+Környezetvédelem!K252+Egészségügy!J280+Sport!J252+Közművelődés!J251+Támogatás!J269</f>
        <v>0</v>
      </c>
      <c r="K248" s="211">
        <f>Igazgatás!K290+'ASP pályázat'!K248+Községgazd!K262+Vagyongazd!K251+Közfoglalkoztatás!K248+Közút!K248+Környezetvédelem!L252+Egészségügy!K280+Sport!K252+Közművelődés!K251+Támogatás!K269</f>
        <v>0</v>
      </c>
      <c r="L248" s="212">
        <f>Igazgatás!L290+'ASP pályázat'!L248+Községgazd!O262+Vagyongazd!L251+Közfoglalkoztatás!L248+Közút!L248+Környezetvédelem!P252+Egészségügy!O280+Sport!L252+Közművelődés!N251+Támogatás!S269</f>
        <v>0</v>
      </c>
      <c r="M248" s="213">
        <f>Igazgatás!M290+'ASP pályázat'!M248+Községgazd!P262+Vagyongazd!M251+Közfoglalkoztatás!M248+Közút!M248+Környezetvédelem!Q252+Egészségügy!P280+Sport!M252+Közművelődés!O251+Támogatás!T269</f>
        <v>0</v>
      </c>
      <c r="N248" s="213">
        <f>Igazgatás!N290+'ASP pályázat'!N248+Községgazd!Q262+Vagyongazd!N251+Közfoglalkoztatás!N248+Közút!N248+Környezetvédelem!R252+Egészségügy!Q280+Sport!N252+Közművelődés!P251+Támogatás!U269</f>
        <v>0</v>
      </c>
      <c r="O248" s="213">
        <f>Igazgatás!O290+'ASP pályázat'!O248+Községgazd!R262+Vagyongazd!O251+Közfoglalkoztatás!O248+Közút!O248+Környezetvédelem!S252+Egészségügy!R280+Sport!O252+Közművelődés!Q251+Támogatás!V269</f>
        <v>0</v>
      </c>
      <c r="P248" s="213">
        <f>Igazgatás!P290+'ASP pályázat'!P248+Községgazd!S262+Vagyongazd!P251+Közfoglalkoztatás!P248+Közút!P248+Környezetvédelem!T252+Egészségügy!S280+Sport!P252+Közművelődés!R251+Támogatás!W269</f>
        <v>0</v>
      </c>
      <c r="Q248" s="216">
        <f>Igazgatás!Q290+'ASP pályázat'!Q248+Községgazd!T262+Vagyongazd!Q251+Közfoglalkoztatás!Q248+Közút!Q248+Környezetvédelem!U252+Egészségügy!T280+Sport!Q252+Közművelődés!S251+Támogatás!X269</f>
        <v>0</v>
      </c>
      <c r="R248" s="545">
        <f>Igazgatás!R290+'ASP pályázat'!R248+Községgazd!U262+Vagyongazd!R251+Közfoglalkoztatás!R248+Közút!R248+Környezetvédelem!V252+Egészségügy!U280+Sport!R252+Közművelődés!T251+Támogatás!Y269</f>
        <v>0</v>
      </c>
      <c r="S248" s="451">
        <f>Igazgatás!S290+'ASP pályázat'!S248+Községgazd!V262+Vagyongazd!S251+Közfoglalkoztatás!S248+Közút!S248+Környezetvédelem!W252+Egészségügy!V280+Sport!S252+Közművelődés!U251+Támogatás!Z269</f>
        <v>0</v>
      </c>
      <c r="T248" s="213">
        <f>Igazgatás!T290+'ASP pályázat'!T248+Községgazd!W262+Vagyongazd!T251+Közfoglalkoztatás!T248+Közút!T248+Környezetvédelem!X252+Egészségügy!W280+Sport!T252+Közművelődés!V251+Támogatás!AA269</f>
        <v>0</v>
      </c>
      <c r="U248" s="216">
        <f>Igazgatás!U290+'ASP pályázat'!U248+Községgazd!X262+Vagyongazd!U251+Közfoglalkoztatás!U248+Közút!U248+Környezetvédelem!Y252+Egészségügy!X280+Sport!U252+Közművelődés!W251+Támogatás!AB269</f>
        <v>0</v>
      </c>
      <c r="V248" s="560">
        <f>Igazgatás!V290+'ASP pályázat'!V248+Községgazd!Y262+Vagyongazd!V251+Közfoglalkoztatás!V248+Közút!V248+Környezetvédelem!Z252+Egészségügy!Y280+Sport!V252+Közművelődés!X251+Támogatás!AC269</f>
        <v>0</v>
      </c>
      <c r="W248" s="215">
        <f>Igazgatás!W290+'ASP pályázat'!W248+Községgazd!Z262+Vagyongazd!W251+Közfoglalkoztatás!W248+Közút!W248+Környezetvédelem!AA252+Egészségügy!Z280+Sport!W252+Közművelődés!Y251+Támogatás!AD269</f>
        <v>0</v>
      </c>
      <c r="X248" s="214">
        <f>Igazgatás!X290+'ASP pályázat'!X248+Községgazd!AA262+Vagyongazd!X251+Közfoglalkoztatás!X248+Közút!X248+Környezetvédelem!AB252+Egészségügy!AA280+Sport!X252+Közművelődés!Z251+Támogatás!AE269</f>
        <v>0</v>
      </c>
      <c r="Y248" s="188"/>
    </row>
    <row r="249" spans="1:25" s="41" customFormat="1" ht="15.75" hidden="1" thickBot="1">
      <c r="A249" s="127" t="s">
        <v>306</v>
      </c>
      <c r="B249" s="196" t="s">
        <v>711</v>
      </c>
      <c r="C249" s="804" t="s">
        <v>386</v>
      </c>
      <c r="D249" s="805"/>
      <c r="E249" s="805"/>
      <c r="F249" s="401">
        <f>Igazgatás!F291+'ASP pályázat'!F249+Községgazd!F263+Vagyongazd!F252+Közfoglalkoztatás!F249+Közút!F249+Környezetvédelem!F253+Egészségügy!F281+Sport!F253+Közművelődés!F252+Támogatás!F270</f>
        <v>0</v>
      </c>
      <c r="G249" s="424">
        <f>Igazgatás!G291+'ASP pályázat'!G249+Községgazd!G263+Vagyongazd!G252+Közfoglalkoztatás!G249+Közút!G249+Környezetvédelem!G253+Egészségügy!G281+Sport!G253+Közművelődés!G252+Támogatás!G270</f>
        <v>0</v>
      </c>
      <c r="H249" s="424">
        <f>Igazgatás!H291+'ASP pályázat'!H249+Községgazd!H263+Vagyongazd!H252+Közfoglalkoztatás!H249+Közút!H249+Környezetvédelem!H253+Egészségügy!H281+Sport!H253+Közművelődés!H252+Támogatás!H270</f>
        <v>0</v>
      </c>
      <c r="I249" s="620">
        <f>Igazgatás!I291+'ASP pályázat'!I249+Községgazd!I263+Vagyongazd!I252+Közfoglalkoztatás!I249+Közút!I249+Környezetvédelem!J253+Egészségügy!I281+Sport!I253+Közművelődés!I252+Támogatás!I270</f>
        <v>0</v>
      </c>
      <c r="J249" s="197">
        <f>Igazgatás!J291+'ASP pályázat'!J249+Községgazd!J263+Vagyongazd!J252+Közfoglalkoztatás!J249+Közút!J249+Környezetvédelem!K253+Egészségügy!J281+Sport!J253+Közművelődés!J252+Támogatás!J270</f>
        <v>0</v>
      </c>
      <c r="K249" s="211">
        <f>Igazgatás!K291+'ASP pályázat'!K249+Községgazd!K263+Vagyongazd!K252+Közfoglalkoztatás!K249+Közút!K249+Környezetvédelem!L253+Egészségügy!K281+Sport!K253+Közművelődés!K252+Támogatás!K270</f>
        <v>0</v>
      </c>
      <c r="L249" s="212">
        <f>Igazgatás!L291+'ASP pályázat'!L249+Községgazd!O263+Vagyongazd!L252+Közfoglalkoztatás!L249+Közút!L249+Környezetvédelem!P253+Egészségügy!O281+Sport!L253+Közművelődés!N252+Támogatás!S270</f>
        <v>0</v>
      </c>
      <c r="M249" s="213">
        <f>Igazgatás!M291+'ASP pályázat'!M249+Községgazd!P263+Vagyongazd!M252+Közfoglalkoztatás!M249+Közút!M249+Környezetvédelem!Q253+Egészségügy!P281+Sport!M253+Közművelődés!O252+Támogatás!T270</f>
        <v>0</v>
      </c>
      <c r="N249" s="213">
        <f>Igazgatás!N291+'ASP pályázat'!N249+Községgazd!Q263+Vagyongazd!N252+Közfoglalkoztatás!N249+Közút!N249+Környezetvédelem!R253+Egészségügy!Q281+Sport!N253+Közművelődés!P252+Támogatás!U270</f>
        <v>0</v>
      </c>
      <c r="O249" s="213">
        <f>Igazgatás!O291+'ASP pályázat'!O249+Községgazd!R263+Vagyongazd!O252+Közfoglalkoztatás!O249+Közút!O249+Környezetvédelem!S253+Egészségügy!R281+Sport!O253+Közművelődés!Q252+Támogatás!V270</f>
        <v>0</v>
      </c>
      <c r="P249" s="213">
        <f>Igazgatás!P291+'ASP pályázat'!P249+Községgazd!S263+Vagyongazd!P252+Közfoglalkoztatás!P249+Közút!P249+Környezetvédelem!T253+Egészségügy!S281+Sport!P253+Közművelődés!R252+Támogatás!W270</f>
        <v>0</v>
      </c>
      <c r="Q249" s="216">
        <f>Igazgatás!Q291+'ASP pályázat'!Q249+Községgazd!T263+Vagyongazd!Q252+Közfoglalkoztatás!Q249+Közút!Q249+Környezetvédelem!U253+Egészségügy!T281+Sport!Q253+Közművelődés!S252+Támogatás!X270</f>
        <v>0</v>
      </c>
      <c r="R249" s="545">
        <f>Igazgatás!R291+'ASP pályázat'!R249+Községgazd!U263+Vagyongazd!R252+Közfoglalkoztatás!R249+Közút!R249+Környezetvédelem!V253+Egészségügy!U281+Sport!R253+Közművelődés!T252+Támogatás!Y270</f>
        <v>0</v>
      </c>
      <c r="S249" s="451">
        <f>Igazgatás!S291+'ASP pályázat'!S249+Községgazd!V263+Vagyongazd!S252+Közfoglalkoztatás!S249+Közút!S249+Környezetvédelem!W253+Egészségügy!V281+Sport!S253+Közművelődés!U252+Támogatás!Z270</f>
        <v>0</v>
      </c>
      <c r="T249" s="213">
        <f>Igazgatás!T291+'ASP pályázat'!T249+Községgazd!W263+Vagyongazd!T252+Közfoglalkoztatás!T249+Közút!T249+Környezetvédelem!X253+Egészségügy!W281+Sport!T253+Közművelődés!V252+Támogatás!AA270</f>
        <v>0</v>
      </c>
      <c r="U249" s="216">
        <f>Igazgatás!U291+'ASP pályázat'!U249+Községgazd!X263+Vagyongazd!U252+Közfoglalkoztatás!U249+Közút!U249+Környezetvédelem!Y253+Egészségügy!X281+Sport!U253+Közművelődés!W252+Támogatás!AB270</f>
        <v>0</v>
      </c>
      <c r="V249" s="560">
        <f>Igazgatás!V291+'ASP pályázat'!V249+Községgazd!Y263+Vagyongazd!V252+Közfoglalkoztatás!V249+Közút!V249+Környezetvédelem!Z253+Egészségügy!Y281+Sport!V253+Közművelődés!X252+Támogatás!AC270</f>
        <v>0</v>
      </c>
      <c r="W249" s="215">
        <f>Igazgatás!W291+'ASP pályázat'!W249+Községgazd!Z263+Vagyongazd!W252+Közfoglalkoztatás!W249+Közút!W249+Környezetvédelem!AA253+Egészségügy!Z281+Sport!W253+Közművelődés!Y252+Támogatás!AD270</f>
        <v>0</v>
      </c>
      <c r="X249" s="214">
        <f>Igazgatás!X291+'ASP pályázat'!X249+Községgazd!AA263+Vagyongazd!X252+Közfoglalkoztatás!X249+Közút!X249+Környezetvédelem!AB253+Egészségügy!AA281+Sport!X253+Közművelődés!Z252+Támogatás!AE270</f>
        <v>0</v>
      </c>
      <c r="Y249" s="188"/>
    </row>
    <row r="250" spans="1:25" s="41" customFormat="1" ht="15.75" hidden="1" thickBot="1">
      <c r="A250" s="127" t="s">
        <v>307</v>
      </c>
      <c r="B250" s="196" t="s">
        <v>712</v>
      </c>
      <c r="C250" s="804" t="s">
        <v>308</v>
      </c>
      <c r="D250" s="805"/>
      <c r="E250" s="805"/>
      <c r="F250" s="401">
        <f>Igazgatás!F292+'ASP pályázat'!F250+Községgazd!F264+Vagyongazd!F253+Közfoglalkoztatás!F250+Közút!F250+Környezetvédelem!F254+Egészségügy!F282+Sport!F254+Közművelődés!F253+Támogatás!F271</f>
        <v>0</v>
      </c>
      <c r="G250" s="424">
        <f>Igazgatás!G292+'ASP pályázat'!G250+Községgazd!G264+Vagyongazd!G253+Közfoglalkoztatás!G250+Közút!G250+Környezetvédelem!G254+Egészségügy!G282+Sport!G254+Közművelődés!G253+Támogatás!G271</f>
        <v>0</v>
      </c>
      <c r="H250" s="424">
        <f>Igazgatás!H292+'ASP pályázat'!H250+Községgazd!H264+Vagyongazd!H253+Közfoglalkoztatás!H250+Közút!H250+Környezetvédelem!H254+Egészségügy!H282+Sport!H254+Közművelődés!H253+Támogatás!H271</f>
        <v>0</v>
      </c>
      <c r="I250" s="620">
        <f>Igazgatás!I292+'ASP pályázat'!I250+Községgazd!I264+Vagyongazd!I253+Közfoglalkoztatás!I250+Közút!I250+Környezetvédelem!J254+Egészségügy!I282+Sport!I254+Közművelődés!I253+Támogatás!I271</f>
        <v>0</v>
      </c>
      <c r="J250" s="197">
        <f>Igazgatás!J292+'ASP pályázat'!J250+Községgazd!J264+Vagyongazd!J253+Közfoglalkoztatás!J250+Közút!J250+Környezetvédelem!K254+Egészségügy!J282+Sport!J254+Közművelődés!J253+Támogatás!J271</f>
        <v>0</v>
      </c>
      <c r="K250" s="211">
        <f>Igazgatás!K292+'ASP pályázat'!K250+Községgazd!K264+Vagyongazd!K253+Közfoglalkoztatás!K250+Közút!K250+Környezetvédelem!L254+Egészségügy!K282+Sport!K254+Közművelődés!K253+Támogatás!K271</f>
        <v>0</v>
      </c>
      <c r="L250" s="212">
        <f>Igazgatás!L292+'ASP pályázat'!L250+Községgazd!O264+Vagyongazd!L253+Közfoglalkoztatás!L250+Közút!L250+Környezetvédelem!P254+Egészségügy!O282+Sport!L254+Közművelődés!N253+Támogatás!S271</f>
        <v>0</v>
      </c>
      <c r="M250" s="213">
        <f>Igazgatás!M292+'ASP pályázat'!M250+Községgazd!P264+Vagyongazd!M253+Közfoglalkoztatás!M250+Közút!M250+Környezetvédelem!Q254+Egészségügy!P282+Sport!M254+Közművelődés!O253+Támogatás!T271</f>
        <v>0</v>
      </c>
      <c r="N250" s="213">
        <f>Igazgatás!N292+'ASP pályázat'!N250+Községgazd!Q264+Vagyongazd!N253+Közfoglalkoztatás!N250+Közút!N250+Környezetvédelem!R254+Egészségügy!Q282+Sport!N254+Közművelődés!P253+Támogatás!U271</f>
        <v>0</v>
      </c>
      <c r="O250" s="213">
        <f>Igazgatás!O292+'ASP pályázat'!O250+Községgazd!R264+Vagyongazd!O253+Közfoglalkoztatás!O250+Közút!O250+Környezetvédelem!S254+Egészségügy!R282+Sport!O254+Közművelődés!Q253+Támogatás!V271</f>
        <v>0</v>
      </c>
      <c r="P250" s="213">
        <f>Igazgatás!P292+'ASP pályázat'!P250+Községgazd!S264+Vagyongazd!P253+Közfoglalkoztatás!P250+Közút!P250+Környezetvédelem!T254+Egészségügy!S282+Sport!P254+Közművelődés!R253+Támogatás!W271</f>
        <v>0</v>
      </c>
      <c r="Q250" s="216">
        <f>Igazgatás!Q292+'ASP pályázat'!Q250+Községgazd!T264+Vagyongazd!Q253+Közfoglalkoztatás!Q250+Közút!Q250+Környezetvédelem!U254+Egészségügy!T282+Sport!Q254+Közművelődés!S253+Támogatás!X271</f>
        <v>0</v>
      </c>
      <c r="R250" s="545">
        <f>Igazgatás!R292+'ASP pályázat'!R250+Községgazd!U264+Vagyongazd!R253+Közfoglalkoztatás!R250+Közút!R250+Környezetvédelem!V254+Egészségügy!U282+Sport!R254+Közművelődés!T253+Támogatás!Y271</f>
        <v>0</v>
      </c>
      <c r="S250" s="451">
        <f>Igazgatás!S292+'ASP pályázat'!S250+Községgazd!V264+Vagyongazd!S253+Közfoglalkoztatás!S250+Közút!S250+Környezetvédelem!W254+Egészségügy!V282+Sport!S254+Közművelődés!U253+Támogatás!Z271</f>
        <v>0</v>
      </c>
      <c r="T250" s="213">
        <f>Igazgatás!T292+'ASP pályázat'!T250+Községgazd!W264+Vagyongazd!T253+Közfoglalkoztatás!T250+Közút!T250+Környezetvédelem!X254+Egészségügy!W282+Sport!T254+Közművelődés!V253+Támogatás!AA271</f>
        <v>0</v>
      </c>
      <c r="U250" s="216">
        <f>Igazgatás!U292+'ASP pályázat'!U250+Községgazd!X264+Vagyongazd!U253+Közfoglalkoztatás!U250+Közút!U250+Környezetvédelem!Y254+Egészségügy!X282+Sport!U254+Közművelődés!W253+Támogatás!AB271</f>
        <v>0</v>
      </c>
      <c r="V250" s="560">
        <f>Igazgatás!V292+'ASP pályázat'!V250+Községgazd!Y264+Vagyongazd!V253+Közfoglalkoztatás!V250+Közút!V250+Környezetvédelem!Z254+Egészségügy!Y282+Sport!V254+Közművelődés!X253+Támogatás!AC271</f>
        <v>0</v>
      </c>
      <c r="W250" s="215">
        <f>Igazgatás!W292+'ASP pályázat'!W250+Községgazd!Z264+Vagyongazd!W253+Közfoglalkoztatás!W250+Közút!W250+Környezetvédelem!AA254+Egészségügy!Z282+Sport!W254+Közművelődés!Y253+Támogatás!AD271</f>
        <v>0</v>
      </c>
      <c r="X250" s="214">
        <f>Igazgatás!X292+'ASP pályázat'!X250+Községgazd!AA264+Vagyongazd!X253+Közfoglalkoztatás!X250+Közút!X250+Környezetvédelem!AB254+Egészségügy!AA282+Sport!X254+Közművelődés!Z253+Támogatás!AE271</f>
        <v>0</v>
      </c>
      <c r="Y250" s="188"/>
    </row>
    <row r="251" spans="1:25" s="41" customFormat="1" ht="15.75" hidden="1" thickBot="1">
      <c r="A251" s="127" t="s">
        <v>309</v>
      </c>
      <c r="B251" s="196" t="s">
        <v>713</v>
      </c>
      <c r="C251" s="804" t="s">
        <v>310</v>
      </c>
      <c r="D251" s="805"/>
      <c r="E251" s="805"/>
      <c r="F251" s="401">
        <f>Igazgatás!F293+'ASP pályázat'!F251+Községgazd!F265+Vagyongazd!F254+Közfoglalkoztatás!F251+Közút!F251+Környezetvédelem!F255+Egészségügy!F283+Sport!F255+Közművelődés!F254+Támogatás!F272</f>
        <v>0</v>
      </c>
      <c r="G251" s="424">
        <f>Igazgatás!G293+'ASP pályázat'!G251+Községgazd!G265+Vagyongazd!G254+Közfoglalkoztatás!G251+Közút!G251+Környezetvédelem!G255+Egészségügy!G283+Sport!G255+Közművelődés!G254+Támogatás!G272</f>
        <v>0</v>
      </c>
      <c r="H251" s="424">
        <f>Igazgatás!H293+'ASP pályázat'!H251+Községgazd!H265+Vagyongazd!H254+Közfoglalkoztatás!H251+Közút!H251+Környezetvédelem!H255+Egészségügy!H283+Sport!H255+Közművelődés!H254+Támogatás!H272</f>
        <v>0</v>
      </c>
      <c r="I251" s="620">
        <f>Igazgatás!I293+'ASP pályázat'!I251+Községgazd!I265+Vagyongazd!I254+Közfoglalkoztatás!I251+Közút!I251+Környezetvédelem!J255+Egészségügy!I283+Sport!I255+Közművelődés!I254+Támogatás!I272</f>
        <v>0</v>
      </c>
      <c r="J251" s="197">
        <f>Igazgatás!J293+'ASP pályázat'!J251+Községgazd!J265+Vagyongazd!J254+Közfoglalkoztatás!J251+Közút!J251+Környezetvédelem!K255+Egészségügy!J283+Sport!J255+Közművelődés!J254+Támogatás!J272</f>
        <v>0</v>
      </c>
      <c r="K251" s="211">
        <f>Igazgatás!K293+'ASP pályázat'!K251+Községgazd!K265+Vagyongazd!K254+Közfoglalkoztatás!K251+Közút!K251+Környezetvédelem!L255+Egészségügy!K283+Sport!K255+Közművelődés!K254+Támogatás!K272</f>
        <v>0</v>
      </c>
      <c r="L251" s="212">
        <f>Igazgatás!L293+'ASP pályázat'!L251+Községgazd!O265+Vagyongazd!L254+Közfoglalkoztatás!L251+Közút!L251+Környezetvédelem!P255+Egészségügy!O283+Sport!L255+Közművelődés!N254+Támogatás!S272</f>
        <v>0</v>
      </c>
      <c r="M251" s="213">
        <f>Igazgatás!M293+'ASP pályázat'!M251+Községgazd!P265+Vagyongazd!M254+Közfoglalkoztatás!M251+Közút!M251+Környezetvédelem!Q255+Egészségügy!P283+Sport!M255+Közművelődés!O254+Támogatás!T272</f>
        <v>0</v>
      </c>
      <c r="N251" s="213">
        <f>Igazgatás!N293+'ASP pályázat'!N251+Községgazd!Q265+Vagyongazd!N254+Közfoglalkoztatás!N251+Közút!N251+Környezetvédelem!R255+Egészségügy!Q283+Sport!N255+Közművelődés!P254+Támogatás!U272</f>
        <v>0</v>
      </c>
      <c r="O251" s="213">
        <f>Igazgatás!O293+'ASP pályázat'!O251+Községgazd!R265+Vagyongazd!O254+Közfoglalkoztatás!O251+Közút!O251+Környezetvédelem!S255+Egészségügy!R283+Sport!O255+Közművelődés!Q254+Támogatás!V272</f>
        <v>0</v>
      </c>
      <c r="P251" s="213">
        <f>Igazgatás!P293+'ASP pályázat'!P251+Községgazd!S265+Vagyongazd!P254+Közfoglalkoztatás!P251+Közút!P251+Környezetvédelem!T255+Egészségügy!S283+Sport!P255+Közművelődés!R254+Támogatás!W272</f>
        <v>0</v>
      </c>
      <c r="Q251" s="216">
        <f>Igazgatás!Q293+'ASP pályázat'!Q251+Községgazd!T265+Vagyongazd!Q254+Közfoglalkoztatás!Q251+Közút!Q251+Környezetvédelem!U255+Egészségügy!T283+Sport!Q255+Közművelődés!S254+Támogatás!X272</f>
        <v>0</v>
      </c>
      <c r="R251" s="545">
        <f>Igazgatás!R293+'ASP pályázat'!R251+Községgazd!U265+Vagyongazd!R254+Közfoglalkoztatás!R251+Közút!R251+Környezetvédelem!V255+Egészségügy!U283+Sport!R255+Közművelődés!T254+Támogatás!Y272</f>
        <v>0</v>
      </c>
      <c r="S251" s="451">
        <f>Igazgatás!S293+'ASP pályázat'!S251+Községgazd!V265+Vagyongazd!S254+Közfoglalkoztatás!S251+Közút!S251+Környezetvédelem!W255+Egészségügy!V283+Sport!S255+Közművelődés!U254+Támogatás!Z272</f>
        <v>0</v>
      </c>
      <c r="T251" s="213">
        <f>Igazgatás!T293+'ASP pályázat'!T251+Községgazd!W265+Vagyongazd!T254+Közfoglalkoztatás!T251+Közút!T251+Környezetvédelem!X255+Egészségügy!W283+Sport!T255+Közművelődés!V254+Támogatás!AA272</f>
        <v>0</v>
      </c>
      <c r="U251" s="216">
        <f>Igazgatás!U293+'ASP pályázat'!U251+Községgazd!X265+Vagyongazd!U254+Közfoglalkoztatás!U251+Közút!U251+Környezetvédelem!Y255+Egészségügy!X283+Sport!U255+Közművelődés!W254+Támogatás!AB272</f>
        <v>0</v>
      </c>
      <c r="V251" s="560">
        <f>Igazgatás!V293+'ASP pályázat'!V251+Községgazd!Y265+Vagyongazd!V254+Közfoglalkoztatás!V251+Közút!V251+Környezetvédelem!Z255+Egészségügy!Y283+Sport!V255+Közművelődés!X254+Támogatás!AC272</f>
        <v>0</v>
      </c>
      <c r="W251" s="215">
        <f>Igazgatás!W293+'ASP pályázat'!W251+Községgazd!Z265+Vagyongazd!W254+Közfoglalkoztatás!W251+Közút!W251+Környezetvédelem!AA255+Egészségügy!Z283+Sport!W255+Közművelődés!Y254+Támogatás!AD272</f>
        <v>0</v>
      </c>
      <c r="X251" s="214">
        <f>Igazgatás!X293+'ASP pályázat'!X251+Községgazd!AA265+Vagyongazd!X254+Közfoglalkoztatás!X251+Közút!X251+Környezetvédelem!AB255+Egészségügy!AA283+Sport!X255+Közművelődés!Z254+Támogatás!AE272</f>
        <v>0</v>
      </c>
      <c r="Y251" s="188"/>
    </row>
    <row r="252" spans="1:25" s="41" customFormat="1" ht="15.75" hidden="1" thickBot="1">
      <c r="A252" s="127" t="s">
        <v>311</v>
      </c>
      <c r="B252" s="196" t="s">
        <v>714</v>
      </c>
      <c r="C252" s="804" t="s">
        <v>387</v>
      </c>
      <c r="D252" s="805"/>
      <c r="E252" s="805"/>
      <c r="F252" s="401">
        <f>Igazgatás!F294+'ASP pályázat'!F252+Községgazd!F266+Vagyongazd!F255+Közfoglalkoztatás!F252+Közút!F252+Környezetvédelem!F256+Egészségügy!F284+Sport!F256+Közművelődés!F255+Támogatás!F273</f>
        <v>0</v>
      </c>
      <c r="G252" s="424">
        <f>Igazgatás!G294+'ASP pályázat'!G252+Községgazd!G266+Vagyongazd!G255+Közfoglalkoztatás!G252+Közút!G252+Környezetvédelem!G256+Egészségügy!G284+Sport!G256+Közművelődés!G255+Támogatás!G273</f>
        <v>0</v>
      </c>
      <c r="H252" s="424">
        <f>Igazgatás!H294+'ASP pályázat'!H252+Községgazd!H266+Vagyongazd!H255+Közfoglalkoztatás!H252+Közút!H252+Környezetvédelem!H256+Egészségügy!H284+Sport!H256+Közművelődés!H255+Támogatás!H273</f>
        <v>0</v>
      </c>
      <c r="I252" s="620">
        <f>Igazgatás!I294+'ASP pályázat'!I252+Községgazd!I266+Vagyongazd!I255+Közfoglalkoztatás!I252+Közút!I252+Környezetvédelem!J256+Egészségügy!I284+Sport!I256+Közművelődés!I255+Támogatás!I273</f>
        <v>0</v>
      </c>
      <c r="J252" s="197">
        <f>Igazgatás!J294+'ASP pályázat'!J252+Községgazd!J266+Vagyongazd!J255+Közfoglalkoztatás!J252+Közút!J252+Környezetvédelem!K256+Egészségügy!J284+Sport!J256+Közművelődés!J255+Támogatás!J273</f>
        <v>0</v>
      </c>
      <c r="K252" s="211">
        <f>Igazgatás!K294+'ASP pályázat'!K252+Községgazd!K266+Vagyongazd!K255+Közfoglalkoztatás!K252+Közút!K252+Környezetvédelem!L256+Egészségügy!K284+Sport!K256+Közművelődés!K255+Támogatás!K273</f>
        <v>0</v>
      </c>
      <c r="L252" s="212">
        <f>Igazgatás!L294+'ASP pályázat'!L252+Községgazd!O266+Vagyongazd!L255+Közfoglalkoztatás!L252+Közút!L252+Környezetvédelem!P256+Egészségügy!O284+Sport!L256+Közművelődés!N255+Támogatás!S273</f>
        <v>0</v>
      </c>
      <c r="M252" s="213">
        <f>Igazgatás!M294+'ASP pályázat'!M252+Községgazd!P266+Vagyongazd!M255+Közfoglalkoztatás!M252+Közút!M252+Környezetvédelem!Q256+Egészségügy!P284+Sport!M256+Közművelődés!O255+Támogatás!T273</f>
        <v>0</v>
      </c>
      <c r="N252" s="213">
        <f>Igazgatás!N294+'ASP pályázat'!N252+Községgazd!Q266+Vagyongazd!N255+Közfoglalkoztatás!N252+Közút!N252+Környezetvédelem!R256+Egészségügy!Q284+Sport!N256+Közművelődés!P255+Támogatás!U273</f>
        <v>0</v>
      </c>
      <c r="O252" s="213">
        <f>Igazgatás!O294+'ASP pályázat'!O252+Községgazd!R266+Vagyongazd!O255+Közfoglalkoztatás!O252+Közút!O252+Környezetvédelem!S256+Egészségügy!R284+Sport!O256+Közművelődés!Q255+Támogatás!V273</f>
        <v>0</v>
      </c>
      <c r="P252" s="213">
        <f>Igazgatás!P294+'ASP pályázat'!P252+Községgazd!S266+Vagyongazd!P255+Közfoglalkoztatás!P252+Közút!P252+Környezetvédelem!T256+Egészségügy!S284+Sport!P256+Közművelődés!R255+Támogatás!W273</f>
        <v>0</v>
      </c>
      <c r="Q252" s="216">
        <f>Igazgatás!Q294+'ASP pályázat'!Q252+Községgazd!T266+Vagyongazd!Q255+Közfoglalkoztatás!Q252+Közút!Q252+Környezetvédelem!U256+Egészségügy!T284+Sport!Q256+Közművelődés!S255+Támogatás!X273</f>
        <v>0</v>
      </c>
      <c r="R252" s="545">
        <f>Igazgatás!R294+'ASP pályázat'!R252+Községgazd!U266+Vagyongazd!R255+Közfoglalkoztatás!R252+Közút!R252+Környezetvédelem!V256+Egészségügy!U284+Sport!R256+Közművelődés!T255+Támogatás!Y273</f>
        <v>0</v>
      </c>
      <c r="S252" s="451">
        <f>Igazgatás!S294+'ASP pályázat'!S252+Községgazd!V266+Vagyongazd!S255+Közfoglalkoztatás!S252+Közút!S252+Környezetvédelem!W256+Egészségügy!V284+Sport!S256+Közművelődés!U255+Támogatás!Z273</f>
        <v>0</v>
      </c>
      <c r="T252" s="213">
        <f>Igazgatás!T294+'ASP pályázat'!T252+Községgazd!W266+Vagyongazd!T255+Közfoglalkoztatás!T252+Közút!T252+Környezetvédelem!X256+Egészségügy!W284+Sport!T256+Közművelődés!V255+Támogatás!AA273</f>
        <v>0</v>
      </c>
      <c r="U252" s="216">
        <f>Igazgatás!U294+'ASP pályázat'!U252+Községgazd!X266+Vagyongazd!U255+Közfoglalkoztatás!U252+Közút!U252+Környezetvédelem!Y256+Egészségügy!X284+Sport!U256+Közművelődés!W255+Támogatás!AB273</f>
        <v>0</v>
      </c>
      <c r="V252" s="560">
        <f>Igazgatás!V294+'ASP pályázat'!V252+Községgazd!Y266+Vagyongazd!V255+Közfoglalkoztatás!V252+Közút!V252+Környezetvédelem!Z256+Egészségügy!Y284+Sport!V256+Közművelődés!X255+Támogatás!AC273</f>
        <v>0</v>
      </c>
      <c r="W252" s="215">
        <f>Igazgatás!W294+'ASP pályázat'!W252+Községgazd!Z266+Vagyongazd!W255+Közfoglalkoztatás!W252+Közút!W252+Környezetvédelem!AA256+Egészségügy!Z284+Sport!W256+Közművelődés!Y255+Támogatás!AD273</f>
        <v>0</v>
      </c>
      <c r="X252" s="214">
        <f>Igazgatás!X294+'ASP pályázat'!X252+Községgazd!AA266+Vagyongazd!X255+Közfoglalkoztatás!X252+Közút!X252+Környezetvédelem!AB256+Egészségügy!AA284+Sport!X256+Közművelődés!Z255+Támogatás!AE273</f>
        <v>0</v>
      </c>
      <c r="Y252" s="188"/>
    </row>
    <row r="253" spans="1:25" ht="15.75" hidden="1" thickBot="1">
      <c r="A253" s="127" t="s">
        <v>313</v>
      </c>
      <c r="B253" s="92" t="s">
        <v>715</v>
      </c>
      <c r="C253" s="769" t="s">
        <v>312</v>
      </c>
      <c r="D253" s="770"/>
      <c r="E253" s="770"/>
      <c r="F253" s="399">
        <f>Igazgatás!F295+'ASP pályázat'!F253+Községgazd!F267+Vagyongazd!F256+Közfoglalkoztatás!F253+Közút!F253+Környezetvédelem!F257+Egészségügy!F285+Sport!F257+Közművelődés!F256+Támogatás!F274</f>
        <v>0</v>
      </c>
      <c r="G253" s="422">
        <f>Igazgatás!G295+'ASP pályázat'!G253+Községgazd!G267+Vagyongazd!G256+Közfoglalkoztatás!G253+Közút!G253+Környezetvédelem!G257+Egészségügy!G285+Sport!G257+Közművelődés!G256+Támogatás!G274</f>
        <v>0</v>
      </c>
      <c r="H253" s="422">
        <f>Igazgatás!H295+'ASP pályázat'!H253+Községgazd!H267+Vagyongazd!H256+Közfoglalkoztatás!H253+Közút!H253+Környezetvédelem!H257+Egészségügy!H285+Sport!H257+Közművelődés!H256+Támogatás!H274</f>
        <v>0</v>
      </c>
      <c r="I253" s="618">
        <f>Igazgatás!I295+'ASP pályázat'!I253+Községgazd!I267+Vagyongazd!I256+Közfoglalkoztatás!I253+Közút!I253+Környezetvédelem!J257+Egészségügy!I285+Sport!I257+Közművelődés!I256+Támogatás!I274</f>
        <v>0</v>
      </c>
      <c r="J253" s="150">
        <f>Igazgatás!J295+'ASP pályázat'!J253+Községgazd!J267+Vagyongazd!J256+Közfoglalkoztatás!J253+Közút!J253+Környezetvédelem!K257+Egészségügy!J285+Sport!J257+Közművelődés!J256+Támogatás!J274</f>
        <v>0</v>
      </c>
      <c r="K253" s="166">
        <f>Igazgatás!K295+'ASP pályázat'!K253+Községgazd!K267+Vagyongazd!K256+Közfoglalkoztatás!K253+Közút!K253+Környezetvédelem!L257+Egészségügy!K285+Sport!K257+Közművelődés!K256+Támogatás!K274</f>
        <v>0</v>
      </c>
      <c r="L253" s="94">
        <f>Igazgatás!L295+'ASP pályázat'!L253+Községgazd!O267+Vagyongazd!L256+Közfoglalkoztatás!L253+Közút!L253+Környezetvédelem!P257+Egészségügy!O285+Sport!L257+Közművelődés!N256+Támogatás!S274</f>
        <v>0</v>
      </c>
      <c r="M253" s="95">
        <f>Igazgatás!M295+'ASP pályázat'!M253+Községgazd!P267+Vagyongazd!M256+Közfoglalkoztatás!M253+Közút!M253+Környezetvédelem!Q257+Egészségügy!P285+Sport!M257+Közművelődés!O256+Támogatás!T274</f>
        <v>0</v>
      </c>
      <c r="N253" s="95">
        <f>Igazgatás!N295+'ASP pályázat'!N253+Községgazd!Q267+Vagyongazd!N256+Közfoglalkoztatás!N253+Közút!N253+Környezetvédelem!R257+Egészségügy!Q285+Sport!N257+Közművelődés!P256+Támogatás!U274</f>
        <v>0</v>
      </c>
      <c r="O253" s="95">
        <f>Igazgatás!O295+'ASP pályázat'!O253+Községgazd!R267+Vagyongazd!O256+Közfoglalkoztatás!O253+Közút!O253+Környezetvédelem!S257+Egészségügy!R285+Sport!O257+Közművelődés!Q256+Támogatás!V274</f>
        <v>0</v>
      </c>
      <c r="P253" s="95">
        <f>Igazgatás!P295+'ASP pályázat'!P253+Községgazd!S267+Vagyongazd!P256+Közfoglalkoztatás!P253+Közút!P253+Környezetvédelem!T257+Egészségügy!S285+Sport!P257+Közművelődés!R256+Támogatás!W274</f>
        <v>0</v>
      </c>
      <c r="Q253" s="98">
        <f>Igazgatás!Q295+'ASP pályázat'!Q253+Községgazd!T267+Vagyongazd!Q256+Közfoglalkoztatás!Q253+Közút!Q253+Környezetvédelem!U257+Egészségügy!T285+Sport!Q257+Közművelődés!S256+Támogatás!X274</f>
        <v>0</v>
      </c>
      <c r="R253" s="539">
        <f>Igazgatás!R295+'ASP pályázat'!R253+Községgazd!U267+Vagyongazd!R256+Közfoglalkoztatás!R253+Közút!R253+Környezetvédelem!V257+Egészségügy!U285+Sport!R257+Közművelődés!T256+Támogatás!Y274</f>
        <v>0</v>
      </c>
      <c r="S253" s="445">
        <f>Igazgatás!S295+'ASP pályázat'!S253+Községgazd!V267+Vagyongazd!S256+Közfoglalkoztatás!S253+Közút!S253+Környezetvédelem!W257+Egészségügy!V285+Sport!S257+Közművelődés!U256+Támogatás!Z274</f>
        <v>0</v>
      </c>
      <c r="T253" s="95">
        <f>Igazgatás!T295+'ASP pályázat'!T253+Községgazd!W267+Vagyongazd!T256+Közfoglalkoztatás!T253+Közút!T253+Környezetvédelem!X257+Egészségügy!W285+Sport!T257+Közművelődés!V256+Támogatás!AA274</f>
        <v>0</v>
      </c>
      <c r="U253" s="98">
        <f>Igazgatás!U295+'ASP pályázat'!U253+Községgazd!X267+Vagyongazd!U256+Közfoglalkoztatás!U253+Közút!U253+Környezetvédelem!Y257+Egészségügy!X285+Sport!U257+Közművelődés!W256+Támogatás!AB274</f>
        <v>0</v>
      </c>
      <c r="V253" s="489">
        <f>Igazgatás!V295+'ASP pályázat'!V253+Községgazd!Y267+Vagyongazd!V256+Közfoglalkoztatás!V253+Közút!V253+Környezetvédelem!Z257+Egészségügy!Y285+Sport!V257+Közművelődés!X256+Támogatás!AC274</f>
        <v>0</v>
      </c>
      <c r="W253" s="97">
        <f>Igazgatás!W295+'ASP pályázat'!W253+Községgazd!Z267+Vagyongazd!W256+Közfoglalkoztatás!W253+Közút!W253+Környezetvédelem!AA257+Egészségügy!Z285+Sport!W257+Közművelődés!Y256+Támogatás!AD274</f>
        <v>0</v>
      </c>
      <c r="X253" s="99">
        <f>Igazgatás!X295+'ASP pályázat'!X253+Községgazd!AA267+Vagyongazd!X256+Közfoglalkoztatás!X253+Közút!X253+Környezetvédelem!AB257+Egészségügy!AA285+Sport!X257+Közművelődés!Z256+Támogatás!AE274</f>
        <v>0</v>
      </c>
      <c r="Y253" s="188"/>
    </row>
    <row r="254" spans="1:25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>
        <f>Igazgatás!F296+'ASP pályázat'!F254+Községgazd!F268+Vagyongazd!F257+Közfoglalkoztatás!F254+Közút!F254+Környezetvédelem!F258+Egészségügy!F286+Sport!F258+Közművelődés!F257+Támogatás!F275</f>
        <v>0</v>
      </c>
      <c r="G254" s="422">
        <f>Igazgatás!G296+'ASP pályázat'!G254+Községgazd!G268+Vagyongazd!G257+Közfoglalkoztatás!G254+Közút!G254+Környezetvédelem!G258+Egészségügy!G286+Sport!G258+Közművelődés!G257+Támogatás!G275</f>
        <v>0</v>
      </c>
      <c r="H254" s="422">
        <f>Igazgatás!H296+'ASP pályázat'!H254+Községgazd!H268+Vagyongazd!H257+Közfoglalkoztatás!H254+Közút!H254+Környezetvédelem!H258+Egészségügy!H286+Sport!H258+Közművelődés!H257+Támogatás!H275</f>
        <v>0</v>
      </c>
      <c r="I254" s="618">
        <f>Igazgatás!I296+'ASP pályázat'!I254+Községgazd!I268+Vagyongazd!I257+Közfoglalkoztatás!I254+Közút!I254+Környezetvédelem!J258+Egészségügy!I286+Sport!I258+Közművelődés!I257+Támogatás!I275</f>
        <v>0</v>
      </c>
      <c r="J254" s="150">
        <f>Igazgatás!J296+'ASP pályázat'!J254+Községgazd!J268+Vagyongazd!J257+Közfoglalkoztatás!J254+Közút!J254+Környezetvédelem!K258+Egészségügy!J286+Sport!J258+Közművelődés!J257+Támogatás!J275</f>
        <v>0</v>
      </c>
      <c r="K254" s="166">
        <f>Igazgatás!K296+'ASP pályázat'!K254+Községgazd!K268+Vagyongazd!K257+Közfoglalkoztatás!K254+Közút!K254+Környezetvédelem!L258+Egészségügy!K286+Sport!K258+Közművelődés!K257+Támogatás!K275</f>
        <v>0</v>
      </c>
      <c r="L254" s="94">
        <f>Igazgatás!L296+'ASP pályázat'!L254+Községgazd!O268+Vagyongazd!L257+Közfoglalkoztatás!L254+Közút!L254+Környezetvédelem!P258+Egészségügy!O286+Sport!L258+Közművelődés!N257+Támogatás!S275</f>
        <v>0</v>
      </c>
      <c r="M254" s="95">
        <f>Igazgatás!M296+'ASP pályázat'!M254+Községgazd!P268+Vagyongazd!M257+Közfoglalkoztatás!M254+Közút!M254+Környezetvédelem!Q258+Egészségügy!P286+Sport!M258+Közművelődés!O257+Támogatás!T275</f>
        <v>0</v>
      </c>
      <c r="N254" s="95">
        <f>Igazgatás!N296+'ASP pályázat'!N254+Községgazd!Q268+Vagyongazd!N257+Közfoglalkoztatás!N254+Közút!N254+Környezetvédelem!R258+Egészségügy!Q286+Sport!N258+Közművelődés!P257+Támogatás!U275</f>
        <v>0</v>
      </c>
      <c r="O254" s="95">
        <f>Igazgatás!O296+'ASP pályázat'!O254+Községgazd!R268+Vagyongazd!O257+Közfoglalkoztatás!O254+Közút!O254+Környezetvédelem!S258+Egészségügy!R286+Sport!O258+Közművelődés!Q257+Támogatás!V275</f>
        <v>0</v>
      </c>
      <c r="P254" s="95">
        <f>Igazgatás!P296+'ASP pályázat'!P254+Községgazd!S268+Vagyongazd!P257+Közfoglalkoztatás!P254+Közút!P254+Környezetvédelem!T258+Egészségügy!S286+Sport!P258+Közművelődés!R257+Támogatás!W275</f>
        <v>0</v>
      </c>
      <c r="Q254" s="98">
        <f>Igazgatás!Q296+'ASP pályázat'!Q254+Községgazd!T268+Vagyongazd!Q257+Közfoglalkoztatás!Q254+Közút!Q254+Környezetvédelem!U258+Egészségügy!T286+Sport!Q258+Közművelődés!S257+Támogatás!X275</f>
        <v>0</v>
      </c>
      <c r="R254" s="539">
        <f>Igazgatás!R296+'ASP pályázat'!R254+Községgazd!U268+Vagyongazd!R257+Közfoglalkoztatás!R254+Közút!R254+Környezetvédelem!V258+Egészségügy!U286+Sport!R258+Közművelődés!T257+Támogatás!Y275</f>
        <v>0</v>
      </c>
      <c r="S254" s="445">
        <f>Igazgatás!S296+'ASP pályázat'!S254+Községgazd!V268+Vagyongazd!S257+Közfoglalkoztatás!S254+Közút!S254+Környezetvédelem!W258+Egészségügy!V286+Sport!S258+Közművelődés!U257+Támogatás!Z275</f>
        <v>0</v>
      </c>
      <c r="T254" s="95">
        <f>Igazgatás!T296+'ASP pályázat'!T254+Községgazd!W268+Vagyongazd!T257+Közfoglalkoztatás!T254+Közút!T254+Környezetvédelem!X258+Egészségügy!W286+Sport!T258+Közművelődés!V257+Támogatás!AA275</f>
        <v>0</v>
      </c>
      <c r="U254" s="98">
        <f>Igazgatás!U296+'ASP pályázat'!U254+Községgazd!X268+Vagyongazd!U257+Közfoglalkoztatás!U254+Közút!U254+Környezetvédelem!Y258+Egészségügy!X286+Sport!U258+Közművelődés!W257+Támogatás!AB275</f>
        <v>0</v>
      </c>
      <c r="V254" s="489">
        <f>Igazgatás!V296+'ASP pályázat'!V254+Községgazd!Y268+Vagyongazd!V257+Közfoglalkoztatás!V254+Közút!V254+Környezetvédelem!Z258+Egészségügy!Y286+Sport!V258+Közművelődés!X257+Támogatás!AC275</f>
        <v>0</v>
      </c>
      <c r="W254" s="97">
        <f>Igazgatás!W296+'ASP pályázat'!W254+Községgazd!Z268+Vagyongazd!W257+Közfoglalkoztatás!W254+Közút!W254+Környezetvédelem!AA258+Egészségügy!Z286+Sport!W258+Közművelődés!Y257+Támogatás!AD275</f>
        <v>0</v>
      </c>
      <c r="X254" s="99">
        <f>Igazgatás!X296+'ASP pályázat'!X254+Községgazd!AA268+Vagyongazd!X257+Közfoglalkoztatás!X254+Közút!X254+Környezetvédelem!AB258+Egészségügy!AA286+Sport!X258+Közművelődés!Z257+Támogatás!AE275</f>
        <v>0</v>
      </c>
      <c r="Y254" s="188"/>
    </row>
    <row r="255" spans="1:25" ht="15.75" thickBot="1">
      <c r="B255" s="806" t="s">
        <v>314</v>
      </c>
      <c r="C255" s="807"/>
      <c r="D255" s="807"/>
      <c r="E255" s="807"/>
      <c r="F255" s="396">
        <f>Igazgatás!F297+'ASP pályázat'!F255+Községgazd!F269+Vagyongazd!F258+Közfoglalkoztatás!F255+Közút!F255+Környezetvédelem!F259+Egészségügy!F287+Sport!F259+Közművelődés!F258+Támogatás!F276</f>
        <v>277142409.06999999</v>
      </c>
      <c r="G255" s="419">
        <f>Igazgatás!G297+'ASP pályázat'!G255+Községgazd!G269+Vagyongazd!G258+Közfoglalkoztatás!G255+Közút!G255+Környezetvédelem!G259+Egészségügy!G287+Sport!G259+Közművelődés!G258+Támogatás!G276</f>
        <v>286745823.29999995</v>
      </c>
      <c r="H255" s="419">
        <f>Igazgatás!H297+'ASP pályázat'!H255+Községgazd!H269+Vagyongazd!H258+Közfoglalkoztatás!H255+Közút!H255+Környezetvédelem!H259+Egészségügy!H287+Sport!H259+Közművelődés!H258+Támogatás!H276</f>
        <v>296413955.81999999</v>
      </c>
      <c r="I255" s="615">
        <f>Igazgatás!I297+'ASP pályázat'!I255+Községgazd!I269+Vagyongazd!I258+Közfoglalkoztatás!I255+Közút!I255+Környezetvédelem!J259+Egészségügy!I287+Sport!I259+Közművelődés!I258+Támogatás!I276</f>
        <v>345705250.92666668</v>
      </c>
      <c r="J255" s="147">
        <f>Igazgatás!J297+'ASP pályázat'!J255+Községgazd!J269+Vagyongazd!J258+Közfoglalkoztatás!J255+Közút!J255+Környezetvédelem!K259+Egészségügy!J287+Sport!J259+Közművelődés!J258+Támogatás!J276</f>
        <v>7637045</v>
      </c>
      <c r="K255" s="164">
        <f>Igazgatás!K297+'ASP pályázat'!K255+Községgazd!K269+Vagyongazd!K258+Közfoglalkoztatás!K255+Közút!K255+Környezetvédelem!L259+Egészségügy!K287+Sport!K259+Közművelődés!K258+Támogatás!K276</f>
        <v>353342295.92666668</v>
      </c>
      <c r="L255" s="86">
        <f>Igazgatás!L297+'ASP pályázat'!L255+Községgazd!O269+Vagyongazd!L258+Közfoglalkoztatás!L255+Közút!L255+Környezetvédelem!P259+Egészségügy!O287+Sport!L259+Közművelődés!N258+Támogatás!S276</f>
        <v>21326381</v>
      </c>
      <c r="M255" s="87">
        <f>Igazgatás!M297+'ASP pályázat'!M255+Községgazd!P269+Vagyongazd!M258+Közfoglalkoztatás!M255+Közút!M255+Környezetvédelem!Q259+Egészségügy!P287+Sport!M259+Közművelődés!O258+Támogatás!T276</f>
        <v>20284647</v>
      </c>
      <c r="N255" s="87">
        <f>Igazgatás!N297+'ASP pályázat'!N255+Községgazd!Q269+Vagyongazd!N258+Közfoglalkoztatás!N255+Közút!N255+Környezetvédelem!R259+Egészségügy!Q287+Sport!N259+Közművelődés!P258+Támogatás!U276</f>
        <v>14708408</v>
      </c>
      <c r="O255" s="87">
        <f>Igazgatás!O297+'ASP pályázat'!O255+Községgazd!R269+Vagyongazd!O258+Közfoglalkoztatás!O255+Közút!O255+Környezetvédelem!S259+Egészségügy!R287+Sport!O259+Közművelődés!Q258+Támogatás!V276</f>
        <v>35229187</v>
      </c>
      <c r="P255" s="87">
        <f>Igazgatás!P297+'ASP pályázat'!P255+Községgazd!S269+Vagyongazd!P258+Közfoglalkoztatás!P255+Közút!P255+Környezetvédelem!T259+Egészségügy!S287+Sport!P259+Közművelődés!R258+Támogatás!W276</f>
        <v>22855225</v>
      </c>
      <c r="Q255" s="90">
        <f>Igazgatás!Q297+'ASP pályázat'!Q255+Községgazd!T269+Vagyongazd!Q258+Közfoglalkoztatás!Q255+Közút!Q255+Környezetvédelem!U259+Egészségügy!T287+Sport!Q259+Közművelődés!S258+Támogatás!X276</f>
        <v>18125874</v>
      </c>
      <c r="R255" s="536">
        <f>Igazgatás!R297+'ASP pályázat'!R255+Községgazd!U269+Vagyongazd!R258+Közfoglalkoztatás!R255+Közút!R255+Környezetvédelem!V259+Egészségügy!U287+Sport!R259+Közművelődés!T258+Támogatás!Y276</f>
        <v>132529722</v>
      </c>
      <c r="S255" s="442">
        <f>Igazgatás!S297+'ASP pályázat'!S255+Községgazd!V269+Vagyongazd!S258+Közfoglalkoztatás!S255+Közút!S255+Környezetvédelem!W259+Egészségügy!V287+Sport!S259+Közművelődés!U258+Támogatás!Z276</f>
        <v>15409188.379999999</v>
      </c>
      <c r="T255" s="87">
        <f>Igazgatás!T297+'ASP pályázat'!T255+Községgazd!W269+Vagyongazd!T258+Közfoglalkoztatás!T255+Közút!T255+Környezetvédelem!X259+Egészségügy!W287+Sport!T259+Közművelődés!V258+Támogatás!AA276</f>
        <v>16058057.719999999</v>
      </c>
      <c r="U255" s="90">
        <f>Igazgatás!U297+'ASP pályázat'!U255+Községgazd!X269+Vagyongazd!U258+Közfoglalkoztatás!U255+Közút!U255+Környezetvédelem!Y259+Egészségügy!X287+Sport!U259+Közművelődés!W258+Támogatás!AB276</f>
        <v>15670907.6</v>
      </c>
      <c r="V255" s="486">
        <f>Igazgatás!V297+'ASP pályázat'!V255+Községgazd!Y269+Vagyongazd!V258+Közfoglalkoztatás!V255+Közút!V255+Környezetvédelem!Z259+Egészségügy!Y287+Sport!V259+Közművelődés!X258+Támogatás!AC276</f>
        <v>26926134.953333333</v>
      </c>
      <c r="W255" s="89">
        <f>Igazgatás!W297+'ASP pályázat'!W255+Községgazd!Z269+Vagyongazd!W258+Közfoglalkoztatás!W255+Közút!W255+Környezetvédelem!AA259+Egészségügy!Z287+Sport!W259+Közművelődés!Y258+Támogatás!AD276</f>
        <v>22073506.773333333</v>
      </c>
      <c r="X255" s="91">
        <f>Igazgatás!X297+'ASP pályázat'!X255+Községgazd!AA269+Vagyongazd!X258+Közfoglalkoztatás!X255+Közút!X255+Környezetvédelem!AB259+Egészségügy!AA287+Sport!X259+Közművelődés!Z258+Támogatás!AE276</f>
        <v>124674778.5</v>
      </c>
      <c r="Y255" s="188"/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>
      <c r="B257" s="22"/>
      <c r="C257" s="23"/>
      <c r="D257" s="23"/>
      <c r="E257" s="24"/>
      <c r="F257" s="674"/>
      <c r="G257" s="674"/>
      <c r="H257" s="674"/>
      <c r="I257" s="67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>
      <c r="B258" s="22"/>
      <c r="C258" s="23"/>
      <c r="D258" s="23"/>
      <c r="E258" s="24"/>
      <c r="F258" s="24"/>
      <c r="G258" s="24"/>
      <c r="H258" s="24"/>
      <c r="I258" s="24"/>
      <c r="J258" s="24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>
      <c r="B259" s="25"/>
      <c r="C259" s="26"/>
      <c r="D259" s="26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8"/>
      <c r="D279" s="28"/>
      <c r="E279" s="24"/>
      <c r="F279" s="24"/>
      <c r="G279" s="24"/>
      <c r="H279" s="24"/>
      <c r="I279" s="24"/>
      <c r="J279" s="24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8"/>
      <c r="D290" s="28"/>
      <c r="E290" s="24"/>
      <c r="F290" s="24"/>
      <c r="G290" s="24"/>
      <c r="H290" s="24"/>
      <c r="I290" s="24"/>
      <c r="J290" s="24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9"/>
      <c r="C301" s="23"/>
      <c r="D301" s="23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8"/>
      <c r="D315" s="28"/>
      <c r="E315" s="24"/>
      <c r="F315" s="24"/>
      <c r="G315" s="24"/>
      <c r="H315" s="24"/>
      <c r="I315" s="24"/>
      <c r="J315" s="24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4">
      <c r="B320" s="27"/>
      <c r="C320" s="24"/>
      <c r="D320" s="24"/>
      <c r="E320" s="28"/>
      <c r="F320" s="28"/>
      <c r="G320" s="28"/>
      <c r="H320" s="28"/>
      <c r="I320" s="28"/>
      <c r="J320" s="28"/>
      <c r="K320" s="18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</row>
    <row r="321" spans="1:11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11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11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11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11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11" s="12" customFormat="1">
      <c r="A326" s="130"/>
      <c r="B326" s="27"/>
      <c r="C326" s="28"/>
      <c r="D326" s="28"/>
      <c r="E326" s="24"/>
      <c r="F326" s="24"/>
      <c r="G326" s="24"/>
      <c r="H326" s="24"/>
      <c r="I326" s="24"/>
      <c r="J326" s="24"/>
      <c r="K326" s="49"/>
    </row>
    <row r="327" spans="1:11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11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11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11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11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11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11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11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11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11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>
      <c r="B337" s="29"/>
      <c r="C337" s="23"/>
      <c r="D337" s="23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>
      <c r="B338" s="30"/>
      <c r="C338" s="26"/>
      <c r="D338" s="26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8"/>
      <c r="D340" s="28"/>
      <c r="E340" s="24"/>
      <c r="F340" s="24"/>
      <c r="G340" s="24"/>
      <c r="H340" s="24"/>
      <c r="I340" s="24"/>
      <c r="J340" s="24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8"/>
      <c r="D345" s="28"/>
      <c r="E345" s="24"/>
      <c r="F345" s="24"/>
      <c r="G345" s="24"/>
      <c r="H345" s="24"/>
      <c r="I345" s="24"/>
      <c r="J345" s="24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8"/>
      <c r="D348" s="28"/>
      <c r="E348" s="24"/>
      <c r="F348" s="24"/>
      <c r="G348" s="24"/>
      <c r="H348" s="24"/>
      <c r="I348" s="24"/>
      <c r="J348" s="24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8"/>
      <c r="D353" s="28"/>
      <c r="E353" s="24"/>
      <c r="F353" s="24"/>
      <c r="G353" s="24"/>
      <c r="H353" s="24"/>
      <c r="I353" s="24"/>
      <c r="J353" s="24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9"/>
      <c r="C364" s="23"/>
      <c r="D364" s="23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8"/>
      <c r="D365" s="28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8"/>
      <c r="D370" s="28"/>
      <c r="E370" s="24"/>
      <c r="F370" s="24"/>
      <c r="G370" s="24"/>
      <c r="H370" s="24"/>
      <c r="I370" s="24"/>
      <c r="J370" s="24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8"/>
      <c r="D373" s="28"/>
      <c r="E373" s="24"/>
      <c r="F373" s="24"/>
      <c r="G373" s="24"/>
      <c r="H373" s="24"/>
      <c r="I373" s="24"/>
      <c r="J373" s="24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9"/>
      <c r="C400" s="23"/>
      <c r="D400" s="23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9"/>
      <c r="C410" s="23"/>
      <c r="D410" s="23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9"/>
      <c r="C436" s="23"/>
      <c r="D436" s="23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8"/>
      <c r="D450" s="28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9"/>
      <c r="C462" s="23"/>
      <c r="D462" s="23"/>
      <c r="E462" s="24"/>
      <c r="F462" s="24"/>
      <c r="G462" s="24"/>
      <c r="H462" s="24"/>
      <c r="I462" s="24"/>
      <c r="J462" s="24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32"/>
      <c r="C463" s="33"/>
      <c r="D463" s="3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34"/>
      <c r="C464" s="35"/>
      <c r="D464" s="35"/>
      <c r="E464" s="36"/>
      <c r="F464" s="36"/>
      <c r="G464" s="36"/>
      <c r="H464" s="36"/>
      <c r="I464" s="36"/>
      <c r="J464" s="36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34"/>
      <c r="C468" s="35"/>
      <c r="D468" s="35"/>
      <c r="E468" s="36"/>
      <c r="F468" s="36"/>
      <c r="G468" s="36"/>
      <c r="H468" s="36"/>
      <c r="I468" s="36"/>
      <c r="J468" s="36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>
      <c r="A476" s="129"/>
      <c r="B476" s="34"/>
      <c r="C476" s="35"/>
      <c r="D476" s="35"/>
      <c r="E476" s="36"/>
      <c r="F476" s="36"/>
      <c r="G476" s="36"/>
      <c r="H476" s="36"/>
      <c r="I476" s="36"/>
      <c r="J476" s="36"/>
    </row>
    <row r="477" spans="1:24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>
      <c r="B480" s="19"/>
      <c r="C480" s="37"/>
      <c r="D480" s="37"/>
      <c r="E480" s="24"/>
      <c r="F480" s="24"/>
      <c r="G480" s="24"/>
      <c r="H480" s="24"/>
      <c r="I480" s="24"/>
      <c r="J480" s="24"/>
      <c r="K480" s="18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</row>
    <row r="481" spans="1:24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>
      <c r="A482" s="130"/>
      <c r="B482" s="32"/>
      <c r="C482" s="33"/>
      <c r="D482" s="33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</sheetData>
  <mergeCells count="246">
    <mergeCell ref="L2:X2"/>
    <mergeCell ref="C24:E24"/>
    <mergeCell ref="C20:E20"/>
    <mergeCell ref="C21:E21"/>
    <mergeCell ref="C22:E22"/>
    <mergeCell ref="C25:E25"/>
    <mergeCell ref="C27:E27"/>
    <mergeCell ref="I2:K2"/>
    <mergeCell ref="I3:I4"/>
    <mergeCell ref="J3:J4"/>
    <mergeCell ref="K3:K4"/>
    <mergeCell ref="C5:E5"/>
    <mergeCell ref="B2:E4"/>
    <mergeCell ref="C6:E6"/>
    <mergeCell ref="C23:E23"/>
    <mergeCell ref="F2:F4"/>
    <mergeCell ref="H2:H4"/>
    <mergeCell ref="G2:G4"/>
    <mergeCell ref="L3:U3"/>
    <mergeCell ref="V3:X3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A761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H2" sqref="H2:H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2.42578125" style="12" customWidth="1"/>
    <col min="10" max="10" width="11.140625" style="12" customWidth="1"/>
    <col min="11" max="11" width="12.42578125" style="49" bestFit="1" customWidth="1"/>
    <col min="12" max="17" width="10.140625" style="12" bestFit="1" customWidth="1"/>
    <col min="18" max="18" width="11.28515625" style="12" bestFit="1" customWidth="1"/>
    <col min="19" max="23" width="10.140625" style="12" bestFit="1" customWidth="1"/>
    <col min="24" max="24" width="12.42578125" style="12" bestFit="1" customWidth="1"/>
    <col min="25" max="25" width="9.42578125" style="17" bestFit="1" customWidth="1"/>
    <col min="26" max="16384" width="9.140625" style="17"/>
  </cols>
  <sheetData>
    <row r="1" spans="1:27" ht="15.75" thickBot="1">
      <c r="X1" s="11" t="s">
        <v>827</v>
      </c>
    </row>
    <row r="2" spans="1:27" ht="15" customHeight="1">
      <c r="B2" s="750" t="s">
        <v>0</v>
      </c>
      <c r="C2" s="751"/>
      <c r="D2" s="751"/>
      <c r="E2" s="751"/>
      <c r="F2" s="75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7" ht="22.5" customHeight="1">
      <c r="B3" s="752"/>
      <c r="C3" s="753"/>
      <c r="D3" s="753"/>
      <c r="E3" s="753"/>
      <c r="F3" s="752"/>
      <c r="G3" s="766"/>
      <c r="H3" s="766"/>
      <c r="I3" s="828" t="s">
        <v>1084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7" ht="21" customHeight="1" thickBot="1">
      <c r="B4" s="754"/>
      <c r="C4" s="755"/>
      <c r="D4" s="755"/>
      <c r="E4" s="755"/>
      <c r="F4" s="754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7" ht="15.75" thickBot="1">
      <c r="B5" s="84" t="s">
        <v>118</v>
      </c>
      <c r="C5" s="834" t="s">
        <v>119</v>
      </c>
      <c r="D5" s="835"/>
      <c r="E5" s="835"/>
      <c r="F5" s="396">
        <f>F6+F24</f>
        <v>8761402</v>
      </c>
      <c r="G5" s="419">
        <f>G6+G24</f>
        <v>8881206</v>
      </c>
      <c r="H5" s="419">
        <f>H6+H24</f>
        <v>8881206</v>
      </c>
      <c r="I5" s="615">
        <f>I6+I24</f>
        <v>8657981</v>
      </c>
      <c r="J5" s="147">
        <f t="shared" ref="J5:X5" si="0">J6+J24</f>
        <v>441725</v>
      </c>
      <c r="K5" s="164">
        <f>SUM(I5:J5)</f>
        <v>9099706</v>
      </c>
      <c r="L5" s="86">
        <f t="shared" si="0"/>
        <v>1476832</v>
      </c>
      <c r="M5" s="87">
        <f t="shared" si="0"/>
        <v>637151</v>
      </c>
      <c r="N5" s="87">
        <f t="shared" si="0"/>
        <v>716865</v>
      </c>
      <c r="O5" s="87">
        <f t="shared" si="0"/>
        <v>572115</v>
      </c>
      <c r="P5" s="87">
        <f t="shared" si="0"/>
        <v>637150</v>
      </c>
      <c r="Q5" s="90">
        <f t="shared" si="0"/>
        <v>702229</v>
      </c>
      <c r="R5" s="536">
        <f>SUM(L5:Q5)</f>
        <v>4742342</v>
      </c>
      <c r="S5" s="442">
        <f t="shared" si="0"/>
        <v>789529</v>
      </c>
      <c r="T5" s="87">
        <f t="shared" si="0"/>
        <v>640416</v>
      </c>
      <c r="U5" s="90">
        <f t="shared" si="0"/>
        <v>709629</v>
      </c>
      <c r="V5" s="486">
        <f t="shared" si="0"/>
        <v>739263</v>
      </c>
      <c r="W5" s="89">
        <f t="shared" si="0"/>
        <v>739263</v>
      </c>
      <c r="X5" s="91">
        <f t="shared" si="0"/>
        <v>739264</v>
      </c>
      <c r="AA5" s="188"/>
    </row>
    <row r="6" spans="1:27">
      <c r="B6" s="124" t="s">
        <v>609</v>
      </c>
      <c r="C6" s="748" t="s">
        <v>120</v>
      </c>
      <c r="D6" s="749"/>
      <c r="E6" s="749"/>
      <c r="F6" s="397">
        <f>F7+F10+F13+F14+F15+F16+F17+F18+F19+F20+F21+F22+F23</f>
        <v>1701806</v>
      </c>
      <c r="G6" s="420">
        <f>G7+G10+G13+G14+G15+G16+G17+G18+G19+G20+G21+G22+G23</f>
        <v>1729410</v>
      </c>
      <c r="H6" s="420">
        <f>H7+H10+H13+H14+H15+H16+H17+H18+H19+H20+H21+H22+H23</f>
        <v>1729410</v>
      </c>
      <c r="I6" s="616">
        <f>I7+I10+I13+I14+I15+I16+I17+I18+I19+I20+I21+I22+I23</f>
        <v>1537685</v>
      </c>
      <c r="J6" s="148">
        <f t="shared" ref="J6:X6" si="1">J7+J10+J13+J14+J15+J16+J17+J18+J19+J20+J21+J22+J23</f>
        <v>191725</v>
      </c>
      <c r="K6" s="165">
        <f t="shared" ref="K6:K105" si="2">SUM(I6:J6)</f>
        <v>1729410</v>
      </c>
      <c r="L6" s="118">
        <f t="shared" si="1"/>
        <v>948445</v>
      </c>
      <c r="M6" s="119">
        <f t="shared" si="1"/>
        <v>63750</v>
      </c>
      <c r="N6" s="119">
        <f t="shared" si="1"/>
        <v>143465</v>
      </c>
      <c r="O6" s="119">
        <f t="shared" si="1"/>
        <v>63750</v>
      </c>
      <c r="P6" s="119">
        <f t="shared" si="1"/>
        <v>63750</v>
      </c>
      <c r="Q6" s="122">
        <f t="shared" si="1"/>
        <v>63750</v>
      </c>
      <c r="R6" s="537">
        <f t="shared" ref="R6:R69" si="3">SUM(L6:Q6)</f>
        <v>1346910</v>
      </c>
      <c r="S6" s="443">
        <f t="shared" si="1"/>
        <v>63750</v>
      </c>
      <c r="T6" s="119">
        <f t="shared" si="1"/>
        <v>63750</v>
      </c>
      <c r="U6" s="122">
        <f t="shared" si="1"/>
        <v>63750</v>
      </c>
      <c r="V6" s="487">
        <f t="shared" si="1"/>
        <v>63750</v>
      </c>
      <c r="W6" s="121">
        <f t="shared" si="1"/>
        <v>63750</v>
      </c>
      <c r="X6" s="123">
        <f t="shared" si="1"/>
        <v>63750</v>
      </c>
      <c r="AA6" s="188"/>
    </row>
    <row r="7" spans="1:27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I7" si="4">SUM(F8:F9)</f>
        <v>1505761</v>
      </c>
      <c r="G7" s="421">
        <f t="shared" ref="G7:H7" si="5">SUM(G8:G9)</f>
        <v>1533365</v>
      </c>
      <c r="H7" s="421">
        <f t="shared" si="5"/>
        <v>1533365</v>
      </c>
      <c r="I7" s="617">
        <f t="shared" si="4"/>
        <v>1533365</v>
      </c>
      <c r="J7" s="190">
        <f t="shared" ref="J7" si="6">SUM(J8:J9)</f>
        <v>0</v>
      </c>
      <c r="K7" s="191">
        <f t="shared" si="2"/>
        <v>1533365</v>
      </c>
      <c r="L7" s="199">
        <f t="shared" ref="L7" si="7">SUM(L8:L9)</f>
        <v>752400</v>
      </c>
      <c r="M7" s="193">
        <f t="shared" ref="M7" si="8">SUM(M8:M9)</f>
        <v>63750</v>
      </c>
      <c r="N7" s="193">
        <f t="shared" ref="N7" si="9">SUM(N8:N9)</f>
        <v>143465</v>
      </c>
      <c r="O7" s="193">
        <f t="shared" ref="O7" si="10">SUM(O8:O9)</f>
        <v>63750</v>
      </c>
      <c r="P7" s="193">
        <f t="shared" ref="P7" si="11">SUM(P8:P9)</f>
        <v>63750</v>
      </c>
      <c r="Q7" s="194">
        <f t="shared" ref="Q7" si="12">SUM(Q8:Q9)</f>
        <v>63750</v>
      </c>
      <c r="R7" s="538">
        <f t="shared" si="3"/>
        <v>1150865</v>
      </c>
      <c r="S7" s="444">
        <f t="shared" ref="S7" si="13">SUM(S8:S9)</f>
        <v>63750</v>
      </c>
      <c r="T7" s="193">
        <f t="shared" ref="T7" si="14">SUM(T8:T9)</f>
        <v>63750</v>
      </c>
      <c r="U7" s="194">
        <f t="shared" ref="U7" si="15">SUM(U8:U9)</f>
        <v>63750</v>
      </c>
      <c r="V7" s="492">
        <f t="shared" ref="V7" si="16">SUM(V8:V9)</f>
        <v>63750</v>
      </c>
      <c r="W7" s="192">
        <f t="shared" ref="W7" si="17">SUM(W8:W9)</f>
        <v>63750</v>
      </c>
      <c r="X7" s="195">
        <f t="shared" ref="X7" si="18">SUM(X8:X9)</f>
        <v>63750</v>
      </c>
      <c r="Y7" s="210"/>
      <c r="Z7" s="17"/>
      <c r="AA7" s="188"/>
    </row>
    <row r="8" spans="1:27">
      <c r="B8" s="55"/>
      <c r="C8" s="323"/>
      <c r="D8" s="235"/>
      <c r="E8" s="346" t="s">
        <v>1081</v>
      </c>
      <c r="F8" s="406">
        <v>756750</v>
      </c>
      <c r="G8" s="429">
        <v>757650</v>
      </c>
      <c r="H8" s="429">
        <v>757650</v>
      </c>
      <c r="I8" s="625">
        <f>SUM(R8:X8)</f>
        <v>757650</v>
      </c>
      <c r="J8" s="149"/>
      <c r="K8" s="167">
        <f t="shared" ref="K8:K9" si="19">SUM(I8:J8)</f>
        <v>757650</v>
      </c>
      <c r="L8" s="75">
        <v>56400</v>
      </c>
      <c r="M8" s="1">
        <v>63750</v>
      </c>
      <c r="N8" s="1">
        <v>63750</v>
      </c>
      <c r="O8" s="1">
        <v>63750</v>
      </c>
      <c r="P8" s="1">
        <v>63750</v>
      </c>
      <c r="Q8" s="81">
        <v>63750</v>
      </c>
      <c r="R8" s="541">
        <f t="shared" si="3"/>
        <v>375150</v>
      </c>
      <c r="S8" s="447">
        <v>63750</v>
      </c>
      <c r="T8" s="1">
        <v>63750</v>
      </c>
      <c r="U8" s="81">
        <v>63750</v>
      </c>
      <c r="V8" s="490">
        <v>63750</v>
      </c>
      <c r="W8" s="42">
        <v>63750</v>
      </c>
      <c r="X8" s="44">
        <v>63750</v>
      </c>
      <c r="Y8" s="210"/>
      <c r="AA8" s="188"/>
    </row>
    <row r="9" spans="1:27">
      <c r="B9" s="55"/>
      <c r="C9" s="323"/>
      <c r="D9" s="235"/>
      <c r="E9" s="346" t="s">
        <v>1082</v>
      </c>
      <c r="F9" s="406">
        <v>749011</v>
      </c>
      <c r="G9" s="429">
        <v>775715</v>
      </c>
      <c r="H9" s="429">
        <v>775715</v>
      </c>
      <c r="I9" s="625">
        <f>SUM(R9:X9)</f>
        <v>775715</v>
      </c>
      <c r="J9" s="149"/>
      <c r="K9" s="167">
        <f t="shared" si="19"/>
        <v>775715</v>
      </c>
      <c r="L9" s="75">
        <f>696000</f>
        <v>696000</v>
      </c>
      <c r="M9" s="1"/>
      <c r="N9" s="1">
        <v>79715</v>
      </c>
      <c r="O9" s="1"/>
      <c r="P9" s="1"/>
      <c r="Q9" s="81"/>
      <c r="R9" s="541">
        <f t="shared" si="3"/>
        <v>775715</v>
      </c>
      <c r="S9" s="447"/>
      <c r="T9" s="1"/>
      <c r="U9" s="81"/>
      <c r="V9" s="490"/>
      <c r="W9" s="42"/>
      <c r="X9" s="44"/>
      <c r="Y9" s="210"/>
      <c r="AA9" s="188"/>
    </row>
    <row r="10" spans="1:27" s="209" customFormat="1">
      <c r="A10" s="127" t="s">
        <v>123</v>
      </c>
      <c r="B10" s="189" t="s">
        <v>611</v>
      </c>
      <c r="C10" s="202"/>
      <c r="D10" s="260" t="s">
        <v>124</v>
      </c>
      <c r="E10" s="285"/>
      <c r="F10" s="398">
        <f t="shared" ref="F10:I10" si="20">SUM(F11:F12)</f>
        <v>191725</v>
      </c>
      <c r="G10" s="421">
        <f t="shared" ref="G10:H10" si="21">SUM(G11:G12)</f>
        <v>191725</v>
      </c>
      <c r="H10" s="421">
        <f t="shared" si="21"/>
        <v>191725</v>
      </c>
      <c r="I10" s="617">
        <f t="shared" si="20"/>
        <v>0</v>
      </c>
      <c r="J10" s="190">
        <f t="shared" ref="J10" si="22">SUM(J11:J12)</f>
        <v>191725</v>
      </c>
      <c r="K10" s="191">
        <f t="shared" si="2"/>
        <v>191725</v>
      </c>
      <c r="L10" s="199">
        <f t="shared" ref="L10" si="23">SUM(L11:L12)</f>
        <v>191725</v>
      </c>
      <c r="M10" s="193">
        <f t="shared" ref="M10" si="24">SUM(M11:M12)</f>
        <v>0</v>
      </c>
      <c r="N10" s="193">
        <f t="shared" ref="N10" si="25">SUM(N11:N12)</f>
        <v>0</v>
      </c>
      <c r="O10" s="193">
        <f t="shared" ref="O10" si="26">SUM(O11:O12)</f>
        <v>0</v>
      </c>
      <c r="P10" s="193">
        <f t="shared" ref="P10" si="27">SUM(P11:P12)</f>
        <v>0</v>
      </c>
      <c r="Q10" s="194">
        <f t="shared" ref="Q10" si="28">SUM(Q11:Q12)</f>
        <v>0</v>
      </c>
      <c r="R10" s="538">
        <f t="shared" si="3"/>
        <v>191725</v>
      </c>
      <c r="S10" s="444">
        <f t="shared" ref="S10" si="29">SUM(S11:S12)</f>
        <v>0</v>
      </c>
      <c r="T10" s="193">
        <f t="shared" ref="T10" si="30">SUM(T11:T12)</f>
        <v>0</v>
      </c>
      <c r="U10" s="194">
        <f t="shared" ref="U10" si="31">SUM(U11:U12)</f>
        <v>0</v>
      </c>
      <c r="V10" s="492">
        <f t="shared" ref="V10" si="32">SUM(V11:V12)</f>
        <v>0</v>
      </c>
      <c r="W10" s="192">
        <f t="shared" ref="W10" si="33">SUM(W11:W12)</f>
        <v>0</v>
      </c>
      <c r="X10" s="195">
        <f t="shared" ref="X10" si="34">SUM(X11:X12)</f>
        <v>0</v>
      </c>
      <c r="Y10" s="210"/>
      <c r="Z10" s="17"/>
      <c r="AA10" s="188"/>
    </row>
    <row r="11" spans="1:27">
      <c r="B11" s="55"/>
      <c r="C11" s="323"/>
      <c r="D11" s="235"/>
      <c r="E11" s="346" t="s">
        <v>1081</v>
      </c>
      <c r="F11" s="406">
        <v>18798</v>
      </c>
      <c r="G11" s="429">
        <v>18798</v>
      </c>
      <c r="H11" s="429">
        <v>18798</v>
      </c>
      <c r="I11" s="625"/>
      <c r="J11" s="149">
        <f>SUM(R11:X11)</f>
        <v>18798</v>
      </c>
      <c r="K11" s="167">
        <f t="shared" ref="K11:K12" si="35">SUM(I11:J11)</f>
        <v>18798</v>
      </c>
      <c r="L11" s="75">
        <f>6298+12500</f>
        <v>18798</v>
      </c>
      <c r="M11" s="1"/>
      <c r="N11" s="1"/>
      <c r="O11" s="1"/>
      <c r="P11" s="1"/>
      <c r="Q11" s="81"/>
      <c r="R11" s="541">
        <f t="shared" si="3"/>
        <v>18798</v>
      </c>
      <c r="S11" s="447"/>
      <c r="T11" s="1"/>
      <c r="U11" s="81"/>
      <c r="V11" s="490"/>
      <c r="W11" s="42"/>
      <c r="X11" s="44"/>
      <c r="Y11" s="210"/>
      <c r="AA11" s="188"/>
    </row>
    <row r="12" spans="1:27">
      <c r="B12" s="55"/>
      <c r="C12" s="323"/>
      <c r="D12" s="235"/>
      <c r="E12" s="346" t="s">
        <v>1082</v>
      </c>
      <c r="F12" s="406">
        <v>172927</v>
      </c>
      <c r="G12" s="429">
        <v>172927</v>
      </c>
      <c r="H12" s="429">
        <v>172927</v>
      </c>
      <c r="I12" s="625"/>
      <c r="J12" s="149">
        <f>SUM(R12:X12)</f>
        <v>172927</v>
      </c>
      <c r="K12" s="167">
        <f t="shared" si="35"/>
        <v>172927</v>
      </c>
      <c r="L12" s="75">
        <f>57927+115000</f>
        <v>172927</v>
      </c>
      <c r="M12" s="1"/>
      <c r="N12" s="1"/>
      <c r="O12" s="1"/>
      <c r="P12" s="1"/>
      <c r="Q12" s="81"/>
      <c r="R12" s="541">
        <f t="shared" si="3"/>
        <v>172927</v>
      </c>
      <c r="S12" s="447"/>
      <c r="T12" s="1"/>
      <c r="U12" s="81"/>
      <c r="V12" s="490"/>
      <c r="W12" s="42"/>
      <c r="X12" s="44"/>
      <c r="Y12" s="210"/>
      <c r="AA12" s="188"/>
    </row>
    <row r="13" spans="1:27" s="209" customFormat="1" hidden="1">
      <c r="A13" s="127" t="s">
        <v>125</v>
      </c>
      <c r="B13" s="189" t="s">
        <v>612</v>
      </c>
      <c r="C13" s="202"/>
      <c r="D13" s="260" t="s">
        <v>126</v>
      </c>
      <c r="E13" s="285"/>
      <c r="F13" s="398"/>
      <c r="G13" s="421"/>
      <c r="H13" s="421"/>
      <c r="I13" s="617"/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  <c r="Z13" s="17"/>
      <c r="AA13" s="188"/>
    </row>
    <row r="14" spans="1:27" s="209" customFormat="1" hidden="1">
      <c r="A14" s="127" t="s">
        <v>127</v>
      </c>
      <c r="B14" s="189" t="s">
        <v>613</v>
      </c>
      <c r="C14" s="202"/>
      <c r="D14" s="260" t="s">
        <v>351</v>
      </c>
      <c r="E14" s="285"/>
      <c r="F14" s="398"/>
      <c r="G14" s="421"/>
      <c r="H14" s="421"/>
      <c r="I14" s="617"/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  <c r="Z14" s="17"/>
      <c r="AA14" s="188"/>
    </row>
    <row r="15" spans="1:27" s="209" customFormat="1" hidden="1">
      <c r="A15" s="127" t="s">
        <v>128</v>
      </c>
      <c r="B15" s="189" t="s">
        <v>614</v>
      </c>
      <c r="C15" s="202"/>
      <c r="D15" s="260" t="s">
        <v>129</v>
      </c>
      <c r="E15" s="285"/>
      <c r="F15" s="398"/>
      <c r="G15" s="421"/>
      <c r="H15" s="421"/>
      <c r="I15" s="617"/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  <c r="Z15" s="17"/>
      <c r="AA15" s="188"/>
    </row>
    <row r="16" spans="1:27" s="209" customFormat="1" hidden="1">
      <c r="A16" s="127" t="s">
        <v>130</v>
      </c>
      <c r="B16" s="189" t="s">
        <v>615</v>
      </c>
      <c r="C16" s="202"/>
      <c r="D16" s="260" t="s">
        <v>131</v>
      </c>
      <c r="E16" s="285"/>
      <c r="F16" s="398"/>
      <c r="G16" s="421"/>
      <c r="H16" s="421"/>
      <c r="I16" s="617"/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  <c r="Z16" s="17"/>
      <c r="AA16" s="188"/>
    </row>
    <row r="17" spans="1:27" s="209" customFormat="1" hidden="1">
      <c r="A17" s="127" t="s">
        <v>132</v>
      </c>
      <c r="B17" s="189" t="s">
        <v>616</v>
      </c>
      <c r="C17" s="202"/>
      <c r="D17" s="260" t="s">
        <v>133</v>
      </c>
      <c r="E17" s="285"/>
      <c r="F17" s="398"/>
      <c r="G17" s="421"/>
      <c r="H17" s="421"/>
      <c r="I17" s="617"/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  <c r="Z17" s="17"/>
      <c r="AA17" s="188"/>
    </row>
    <row r="18" spans="1:27" s="209" customFormat="1" hidden="1">
      <c r="A18" s="127" t="s">
        <v>134</v>
      </c>
      <c r="B18" s="189" t="s">
        <v>617</v>
      </c>
      <c r="C18" s="202"/>
      <c r="D18" s="260" t="s">
        <v>135</v>
      </c>
      <c r="E18" s="285"/>
      <c r="F18" s="398"/>
      <c r="G18" s="421"/>
      <c r="H18" s="421"/>
      <c r="I18" s="617"/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  <c r="Z18" s="17"/>
      <c r="AA18" s="188"/>
    </row>
    <row r="19" spans="1:27" s="209" customFormat="1">
      <c r="A19" s="127" t="s">
        <v>136</v>
      </c>
      <c r="B19" s="189" t="s">
        <v>618</v>
      </c>
      <c r="C19" s="202"/>
      <c r="D19" s="260" t="s">
        <v>137</v>
      </c>
      <c r="E19" s="285"/>
      <c r="F19" s="398">
        <v>4320</v>
      </c>
      <c r="G19" s="421">
        <v>4320</v>
      </c>
      <c r="H19" s="421">
        <v>4320</v>
      </c>
      <c r="I19" s="617">
        <f>SUM(R19:X19)</f>
        <v>4320</v>
      </c>
      <c r="J19" s="190"/>
      <c r="K19" s="191">
        <f t="shared" si="2"/>
        <v>4320</v>
      </c>
      <c r="L19" s="199">
        <v>4320</v>
      </c>
      <c r="M19" s="193"/>
      <c r="N19" s="193"/>
      <c r="O19" s="193"/>
      <c r="P19" s="193"/>
      <c r="Q19" s="194"/>
      <c r="R19" s="538">
        <f t="shared" si="3"/>
        <v>4320</v>
      </c>
      <c r="S19" s="444"/>
      <c r="T19" s="193"/>
      <c r="U19" s="194"/>
      <c r="V19" s="492"/>
      <c r="W19" s="192"/>
      <c r="X19" s="195"/>
      <c r="Y19" s="210"/>
      <c r="Z19" s="17"/>
      <c r="AA19" s="188"/>
    </row>
    <row r="20" spans="1:27" s="209" customFormat="1" hidden="1">
      <c r="A20" s="127" t="s">
        <v>138</v>
      </c>
      <c r="B20" s="189" t="s">
        <v>619</v>
      </c>
      <c r="C20" s="202"/>
      <c r="D20" s="260" t="s">
        <v>139</v>
      </c>
      <c r="E20" s="285"/>
      <c r="F20" s="398"/>
      <c r="G20" s="421"/>
      <c r="H20" s="421"/>
      <c r="I20" s="617"/>
      <c r="J20" s="190"/>
      <c r="K20" s="191">
        <f t="shared" si="2"/>
        <v>0</v>
      </c>
      <c r="L20" s="199"/>
      <c r="M20" s="193"/>
      <c r="N20" s="193"/>
      <c r="O20" s="193"/>
      <c r="P20" s="193"/>
      <c r="Q20" s="194"/>
      <c r="R20" s="538">
        <f t="shared" si="3"/>
        <v>0</v>
      </c>
      <c r="S20" s="444"/>
      <c r="T20" s="193"/>
      <c r="U20" s="194"/>
      <c r="V20" s="492"/>
      <c r="W20" s="192"/>
      <c r="X20" s="195"/>
      <c r="Y20" s="210">
        <f t="shared" ref="Y20:Y23" si="36">H20-K20</f>
        <v>0</v>
      </c>
      <c r="Z20" s="17"/>
      <c r="AA20" s="188"/>
    </row>
    <row r="21" spans="1:27" s="209" customFormat="1" hidden="1">
      <c r="A21" s="127" t="s">
        <v>140</v>
      </c>
      <c r="B21" s="189" t="s">
        <v>620</v>
      </c>
      <c r="C21" s="202"/>
      <c r="D21" s="260" t="s">
        <v>141</v>
      </c>
      <c r="E21" s="285"/>
      <c r="F21" s="398"/>
      <c r="G21" s="421"/>
      <c r="H21" s="421"/>
      <c r="I21" s="617"/>
      <c r="J21" s="190"/>
      <c r="K21" s="191">
        <f t="shared" si="2"/>
        <v>0</v>
      </c>
      <c r="L21" s="199"/>
      <c r="M21" s="193"/>
      <c r="N21" s="193"/>
      <c r="O21" s="193"/>
      <c r="P21" s="193"/>
      <c r="Q21" s="194"/>
      <c r="R21" s="538">
        <f t="shared" si="3"/>
        <v>0</v>
      </c>
      <c r="S21" s="444"/>
      <c r="T21" s="193"/>
      <c r="U21" s="194"/>
      <c r="V21" s="492"/>
      <c r="W21" s="192"/>
      <c r="X21" s="195"/>
      <c r="Y21" s="210">
        <f t="shared" si="36"/>
        <v>0</v>
      </c>
      <c r="Z21" s="17"/>
      <c r="AA21" s="188"/>
    </row>
    <row r="22" spans="1:27" s="209" customFormat="1" ht="14.25" hidden="1" customHeight="1">
      <c r="A22" s="127" t="s">
        <v>142</v>
      </c>
      <c r="B22" s="189" t="s">
        <v>621</v>
      </c>
      <c r="C22" s="202"/>
      <c r="D22" s="260" t="s">
        <v>143</v>
      </c>
      <c r="E22" s="285"/>
      <c r="F22" s="398"/>
      <c r="G22" s="421"/>
      <c r="H22" s="421"/>
      <c r="I22" s="617"/>
      <c r="J22" s="190"/>
      <c r="K22" s="191">
        <f t="shared" si="2"/>
        <v>0</v>
      </c>
      <c r="L22" s="199"/>
      <c r="M22" s="193"/>
      <c r="N22" s="193"/>
      <c r="O22" s="193"/>
      <c r="P22" s="193"/>
      <c r="Q22" s="194"/>
      <c r="R22" s="538">
        <f t="shared" si="3"/>
        <v>0</v>
      </c>
      <c r="S22" s="444"/>
      <c r="T22" s="193"/>
      <c r="U22" s="194"/>
      <c r="V22" s="492"/>
      <c r="W22" s="192"/>
      <c r="X22" s="195"/>
      <c r="Y22" s="210">
        <f t="shared" si="36"/>
        <v>0</v>
      </c>
      <c r="Z22" s="17"/>
      <c r="AA22" s="188"/>
    </row>
    <row r="23" spans="1:27" s="209" customFormat="1" hidden="1">
      <c r="A23" s="127" t="s">
        <v>144</v>
      </c>
      <c r="B23" s="189" t="s">
        <v>622</v>
      </c>
      <c r="C23" s="202"/>
      <c r="D23" s="260" t="s">
        <v>145</v>
      </c>
      <c r="E23" s="285"/>
      <c r="F23" s="398"/>
      <c r="G23" s="421"/>
      <c r="H23" s="421"/>
      <c r="I23" s="617"/>
      <c r="J23" s="190"/>
      <c r="K23" s="191">
        <f t="shared" si="2"/>
        <v>0</v>
      </c>
      <c r="L23" s="199"/>
      <c r="M23" s="193"/>
      <c r="N23" s="193"/>
      <c r="O23" s="193"/>
      <c r="P23" s="193"/>
      <c r="Q23" s="194"/>
      <c r="R23" s="538">
        <f t="shared" si="3"/>
        <v>0</v>
      </c>
      <c r="S23" s="444"/>
      <c r="T23" s="193"/>
      <c r="U23" s="194"/>
      <c r="V23" s="492"/>
      <c r="W23" s="192"/>
      <c r="X23" s="195"/>
      <c r="Y23" s="210">
        <f t="shared" si="36"/>
        <v>0</v>
      </c>
      <c r="Z23" s="17"/>
      <c r="AA23" s="188"/>
    </row>
    <row r="24" spans="1:27">
      <c r="B24" s="92" t="s">
        <v>623</v>
      </c>
      <c r="C24" s="736" t="s">
        <v>146</v>
      </c>
      <c r="D24" s="737"/>
      <c r="E24" s="737"/>
      <c r="F24" s="399">
        <f>F25+F26+F27</f>
        <v>7059596</v>
      </c>
      <c r="G24" s="422">
        <f>G25+G26+G27</f>
        <v>7151796</v>
      </c>
      <c r="H24" s="422">
        <f>H25+H26+H27</f>
        <v>7151796</v>
      </c>
      <c r="I24" s="618">
        <f>I25+I26+I27</f>
        <v>7120296</v>
      </c>
      <c r="J24" s="150">
        <f t="shared" ref="J24:X24" si="37">J25+J26+J27</f>
        <v>250000</v>
      </c>
      <c r="K24" s="166">
        <f t="shared" si="2"/>
        <v>7370296</v>
      </c>
      <c r="L24" s="94">
        <f t="shared" si="37"/>
        <v>528387</v>
      </c>
      <c r="M24" s="95">
        <f t="shared" si="37"/>
        <v>573401</v>
      </c>
      <c r="N24" s="95">
        <f t="shared" si="37"/>
        <v>573400</v>
      </c>
      <c r="O24" s="95">
        <f t="shared" si="37"/>
        <v>508365</v>
      </c>
      <c r="P24" s="95">
        <f t="shared" si="37"/>
        <v>573400</v>
      </c>
      <c r="Q24" s="98">
        <f t="shared" si="37"/>
        <v>638479</v>
      </c>
      <c r="R24" s="539">
        <f t="shared" si="3"/>
        <v>3395432</v>
      </c>
      <c r="S24" s="445">
        <f t="shared" si="37"/>
        <v>725779</v>
      </c>
      <c r="T24" s="95">
        <f t="shared" si="37"/>
        <v>576666</v>
      </c>
      <c r="U24" s="98">
        <f t="shared" si="37"/>
        <v>645879</v>
      </c>
      <c r="V24" s="489">
        <f t="shared" si="37"/>
        <v>675513</v>
      </c>
      <c r="W24" s="97">
        <f t="shared" si="37"/>
        <v>675513</v>
      </c>
      <c r="X24" s="99">
        <f t="shared" si="37"/>
        <v>675514</v>
      </c>
      <c r="Y24" s="210"/>
      <c r="AA24" s="188"/>
    </row>
    <row r="25" spans="1:27" s="41" customFormat="1">
      <c r="A25" s="127" t="s">
        <v>147</v>
      </c>
      <c r="B25" s="53" t="s">
        <v>624</v>
      </c>
      <c r="C25" s="789" t="s">
        <v>148</v>
      </c>
      <c r="D25" s="790"/>
      <c r="E25" s="790"/>
      <c r="F25" s="400">
        <v>7059596</v>
      </c>
      <c r="G25" s="423">
        <v>7059596</v>
      </c>
      <c r="H25" s="423">
        <v>7059596</v>
      </c>
      <c r="I25" s="619">
        <f>SUM(R25:X25)</f>
        <v>7059596</v>
      </c>
      <c r="J25" s="156"/>
      <c r="K25" s="168">
        <f t="shared" si="2"/>
        <v>7059596</v>
      </c>
      <c r="L25" s="77">
        <v>528387</v>
      </c>
      <c r="M25" s="13">
        <v>573401</v>
      </c>
      <c r="N25" s="13">
        <v>573400</v>
      </c>
      <c r="O25" s="13">
        <v>508365</v>
      </c>
      <c r="P25" s="13">
        <v>573400</v>
      </c>
      <c r="Q25" s="82">
        <v>573400</v>
      </c>
      <c r="R25" s="540">
        <f t="shared" si="3"/>
        <v>3330353</v>
      </c>
      <c r="S25" s="446">
        <v>722409</v>
      </c>
      <c r="T25" s="13">
        <v>573400</v>
      </c>
      <c r="U25" s="82">
        <v>573400</v>
      </c>
      <c r="V25" s="488">
        <v>620011</v>
      </c>
      <c r="W25" s="43">
        <v>620011</v>
      </c>
      <c r="X25" s="45">
        <v>620012</v>
      </c>
      <c r="Y25" s="210"/>
      <c r="Z25" s="17"/>
      <c r="AA25" s="188"/>
    </row>
    <row r="26" spans="1:27" s="41" customFormat="1" ht="25.5" customHeight="1">
      <c r="A26" s="127" t="s">
        <v>149</v>
      </c>
      <c r="B26" s="53" t="s">
        <v>625</v>
      </c>
      <c r="C26" s="791" t="s">
        <v>870</v>
      </c>
      <c r="D26" s="792"/>
      <c r="E26" s="792"/>
      <c r="F26" s="400">
        <v>0</v>
      </c>
      <c r="G26" s="423">
        <v>0</v>
      </c>
      <c r="H26" s="423">
        <v>0</v>
      </c>
      <c r="I26" s="619">
        <f>SUM(L26:X26)</f>
        <v>60700</v>
      </c>
      <c r="J26" s="156"/>
      <c r="K26" s="168">
        <f t="shared" si="2"/>
        <v>60700</v>
      </c>
      <c r="L26" s="77"/>
      <c r="M26" s="13"/>
      <c r="N26" s="13"/>
      <c r="O26" s="13"/>
      <c r="P26" s="13"/>
      <c r="Q26" s="82"/>
      <c r="R26" s="540">
        <f t="shared" si="3"/>
        <v>0</v>
      </c>
      <c r="S26" s="446"/>
      <c r="T26" s="13"/>
      <c r="U26" s="82">
        <v>60700</v>
      </c>
      <c r="V26" s="488"/>
      <c r="W26" s="43"/>
      <c r="X26" s="45"/>
      <c r="Y26" s="210"/>
      <c r="Z26" s="17"/>
      <c r="AA26" s="188"/>
    </row>
    <row r="27" spans="1:27" s="41" customFormat="1" ht="15.75" thickBot="1">
      <c r="A27" s="127" t="s">
        <v>150</v>
      </c>
      <c r="B27" s="196" t="s">
        <v>626</v>
      </c>
      <c r="C27" s="836" t="s">
        <v>151</v>
      </c>
      <c r="D27" s="837"/>
      <c r="E27" s="837"/>
      <c r="F27" s="401">
        <v>0</v>
      </c>
      <c r="G27" s="424">
        <v>92200</v>
      </c>
      <c r="H27" s="424">
        <v>92200</v>
      </c>
      <c r="I27" s="620"/>
      <c r="J27" s="197">
        <f>SUM(R27:X27)</f>
        <v>250000</v>
      </c>
      <c r="K27" s="168">
        <f t="shared" si="2"/>
        <v>250000</v>
      </c>
      <c r="L27" s="77"/>
      <c r="M27" s="13"/>
      <c r="N27" s="13"/>
      <c r="O27" s="13"/>
      <c r="P27" s="13"/>
      <c r="Q27" s="82">
        <v>65079</v>
      </c>
      <c r="R27" s="540">
        <f t="shared" si="3"/>
        <v>65079</v>
      </c>
      <c r="S27" s="446">
        <v>3370</v>
      </c>
      <c r="T27" s="13">
        <v>3266</v>
      </c>
      <c r="U27" s="82">
        <v>11779</v>
      </c>
      <c r="V27" s="488">
        <v>55502</v>
      </c>
      <c r="W27" s="43">
        <v>55502</v>
      </c>
      <c r="X27" s="45">
        <v>55502</v>
      </c>
      <c r="Y27" s="210"/>
      <c r="Z27" s="17"/>
      <c r="AA27" s="188"/>
    </row>
    <row r="28" spans="1:27" ht="15.75" thickBot="1">
      <c r="A28" s="127" t="s">
        <v>959</v>
      </c>
      <c r="B28" s="84" t="s">
        <v>152</v>
      </c>
      <c r="C28" s="746" t="s">
        <v>803</v>
      </c>
      <c r="D28" s="746"/>
      <c r="E28" s="747"/>
      <c r="F28" s="402">
        <f>F29+F32+F33+F34+F35+F36+F37</f>
        <v>2054270</v>
      </c>
      <c r="G28" s="425">
        <f>G29+G32+G33+G34+G35+G36+G37</f>
        <v>2054270</v>
      </c>
      <c r="H28" s="425">
        <f>H29+H32+H33+H34+H35+H36+H37</f>
        <v>2054270</v>
      </c>
      <c r="I28" s="621">
        <f>I29+I32+I33+I34+I35+I36+I37</f>
        <v>2037000</v>
      </c>
      <c r="J28" s="152">
        <f t="shared" ref="J28:X28" si="38">J29+J32+J33+J34+J35+J36+J37</f>
        <v>110075</v>
      </c>
      <c r="K28" s="164">
        <f t="shared" si="2"/>
        <v>2147075</v>
      </c>
      <c r="L28" s="86">
        <f t="shared" si="38"/>
        <v>398509</v>
      </c>
      <c r="M28" s="87">
        <f t="shared" si="38"/>
        <v>140173</v>
      </c>
      <c r="N28" s="87">
        <f t="shared" si="38"/>
        <v>157710</v>
      </c>
      <c r="O28" s="87">
        <f t="shared" si="38"/>
        <v>125865</v>
      </c>
      <c r="P28" s="87">
        <f t="shared" si="38"/>
        <v>140173</v>
      </c>
      <c r="Q28" s="90">
        <f t="shared" si="38"/>
        <v>140173</v>
      </c>
      <c r="R28" s="536">
        <f t="shared" si="3"/>
        <v>1102603</v>
      </c>
      <c r="S28" s="442">
        <f t="shared" si="38"/>
        <v>191164</v>
      </c>
      <c r="T28" s="87">
        <f t="shared" si="38"/>
        <v>168587</v>
      </c>
      <c r="U28" s="90">
        <f t="shared" si="38"/>
        <v>157652</v>
      </c>
      <c r="V28" s="486">
        <f t="shared" si="38"/>
        <v>167393</v>
      </c>
      <c r="W28" s="89">
        <f t="shared" si="38"/>
        <v>167393</v>
      </c>
      <c r="X28" s="91">
        <f t="shared" si="38"/>
        <v>192283</v>
      </c>
      <c r="Y28" s="210"/>
      <c r="AA28" s="188"/>
    </row>
    <row r="29" spans="1:27" s="209" customFormat="1">
      <c r="A29" s="338"/>
      <c r="B29" s="353"/>
      <c r="C29" s="838" t="s">
        <v>154</v>
      </c>
      <c r="D29" s="839"/>
      <c r="E29" s="839"/>
      <c r="F29" s="457">
        <f t="shared" ref="F29:I29" si="39">SUM(F30:F31)</f>
        <v>1964255</v>
      </c>
      <c r="G29" s="643">
        <f t="shared" ref="G29:H29" si="40">SUM(G30:G31)</f>
        <v>1964255</v>
      </c>
      <c r="H29" s="643">
        <f t="shared" si="40"/>
        <v>1964255</v>
      </c>
      <c r="I29" s="639">
        <f t="shared" si="39"/>
        <v>1981734</v>
      </c>
      <c r="J29" s="363">
        <f t="shared" ref="J29" si="41">SUM(J30:J31)</f>
        <v>0</v>
      </c>
      <c r="K29" s="191">
        <f t="shared" si="2"/>
        <v>1981734</v>
      </c>
      <c r="L29" s="199">
        <f t="shared" ref="L29" si="42">SUM(L30:L31)</f>
        <v>394234</v>
      </c>
      <c r="M29" s="193">
        <f t="shared" ref="M29" si="43">SUM(M30:M31)</f>
        <v>140173</v>
      </c>
      <c r="N29" s="193">
        <f t="shared" ref="N29" si="44">SUM(N30:N31)</f>
        <v>157710</v>
      </c>
      <c r="O29" s="193">
        <f t="shared" ref="O29" si="45">SUM(O30:O31)</f>
        <v>125865</v>
      </c>
      <c r="P29" s="193">
        <f t="shared" ref="P29" si="46">SUM(P30:P31)</f>
        <v>140173</v>
      </c>
      <c r="Q29" s="194">
        <f t="shared" ref="Q29" si="47">SUM(Q30:Q31)</f>
        <v>140173</v>
      </c>
      <c r="R29" s="538">
        <f t="shared" si="3"/>
        <v>1098328</v>
      </c>
      <c r="S29" s="444">
        <f t="shared" ref="S29" si="48">SUM(S30:S31)</f>
        <v>140173</v>
      </c>
      <c r="T29" s="193">
        <f t="shared" ref="T29" si="49">SUM(T30:T31)</f>
        <v>140173</v>
      </c>
      <c r="U29" s="194">
        <f t="shared" ref="U29" si="50">SUM(U30:U31)</f>
        <v>157652</v>
      </c>
      <c r="V29" s="492">
        <f t="shared" ref="V29" si="51">SUM(V30:V31)</f>
        <v>140173</v>
      </c>
      <c r="W29" s="192">
        <f t="shared" ref="W29" si="52">SUM(W30:W31)</f>
        <v>140173</v>
      </c>
      <c r="X29" s="195">
        <f t="shared" ref="X29" si="53">SUM(X30:X31)</f>
        <v>165062</v>
      </c>
      <c r="Y29" s="210"/>
      <c r="Z29" s="17"/>
      <c r="AA29" s="188"/>
    </row>
    <row r="30" spans="1:27">
      <c r="B30" s="61"/>
      <c r="C30" s="361"/>
      <c r="D30" s="362" t="s">
        <v>1081</v>
      </c>
      <c r="E30" s="362"/>
      <c r="F30" s="403">
        <v>1717740</v>
      </c>
      <c r="G30" s="426">
        <v>1712108</v>
      </c>
      <c r="H30" s="426">
        <v>1712108</v>
      </c>
      <c r="I30" s="622">
        <f t="shared" ref="I30:I31" si="54">SUM(R30:X30)</f>
        <v>1729587</v>
      </c>
      <c r="J30" s="153"/>
      <c r="K30" s="167">
        <f t="shared" ref="K30:K31" si="55">SUM(I30:J30)</f>
        <v>1729587</v>
      </c>
      <c r="L30" s="75">
        <v>159624</v>
      </c>
      <c r="M30" s="1">
        <v>140173</v>
      </c>
      <c r="N30" s="1">
        <v>140173</v>
      </c>
      <c r="O30" s="1">
        <v>125865</v>
      </c>
      <c r="P30" s="1">
        <v>140173</v>
      </c>
      <c r="Q30" s="81">
        <f t="shared" ref="Q30:W30" si="56">(Q8+498600+74800)*0.22</f>
        <v>140173</v>
      </c>
      <c r="R30" s="541">
        <f t="shared" si="3"/>
        <v>846181</v>
      </c>
      <c r="S30" s="447">
        <f t="shared" si="56"/>
        <v>140173</v>
      </c>
      <c r="T30" s="1">
        <f t="shared" si="56"/>
        <v>140173</v>
      </c>
      <c r="U30" s="81">
        <v>157652</v>
      </c>
      <c r="V30" s="490">
        <f t="shared" si="56"/>
        <v>140173</v>
      </c>
      <c r="W30" s="42">
        <f t="shared" si="56"/>
        <v>140173</v>
      </c>
      <c r="X30" s="44">
        <v>165062</v>
      </c>
      <c r="Y30" s="210"/>
      <c r="AA30" s="188"/>
    </row>
    <row r="31" spans="1:27">
      <c r="B31" s="61"/>
      <c r="C31" s="505"/>
      <c r="D31" s="506" t="s">
        <v>1082</v>
      </c>
      <c r="E31" s="506"/>
      <c r="F31" s="403">
        <v>246515</v>
      </c>
      <c r="G31" s="426">
        <v>252147</v>
      </c>
      <c r="H31" s="426">
        <v>252147</v>
      </c>
      <c r="I31" s="622">
        <f t="shared" si="54"/>
        <v>252147</v>
      </c>
      <c r="J31" s="153"/>
      <c r="K31" s="167">
        <f t="shared" si="55"/>
        <v>252147</v>
      </c>
      <c r="L31" s="75">
        <v>234610</v>
      </c>
      <c r="M31" s="1"/>
      <c r="N31" s="1">
        <v>17537</v>
      </c>
      <c r="O31" s="1"/>
      <c r="P31" s="1"/>
      <c r="Q31" s="81"/>
      <c r="R31" s="541">
        <f t="shared" si="3"/>
        <v>252147</v>
      </c>
      <c r="S31" s="447"/>
      <c r="T31" s="1"/>
      <c r="U31" s="81"/>
      <c r="V31" s="490"/>
      <c r="W31" s="42"/>
      <c r="X31" s="44"/>
      <c r="Y31" s="210"/>
      <c r="AA31" s="188"/>
    </row>
    <row r="32" spans="1:27" hidden="1">
      <c r="B32" s="62"/>
      <c r="C32" s="822" t="s">
        <v>155</v>
      </c>
      <c r="D32" s="823"/>
      <c r="E32" s="823"/>
      <c r="F32" s="404"/>
      <c r="G32" s="427"/>
      <c r="H32" s="427"/>
      <c r="I32" s="623"/>
      <c r="J32" s="154"/>
      <c r="K32" s="167">
        <f t="shared" si="2"/>
        <v>0</v>
      </c>
      <c r="L32" s="75"/>
      <c r="M32" s="1"/>
      <c r="N32" s="1"/>
      <c r="O32" s="1"/>
      <c r="P32" s="1"/>
      <c r="Q32" s="81"/>
      <c r="R32" s="541">
        <f t="shared" si="3"/>
        <v>0</v>
      </c>
      <c r="S32" s="447"/>
      <c r="T32" s="1"/>
      <c r="U32" s="81"/>
      <c r="V32" s="490"/>
      <c r="W32" s="42"/>
      <c r="X32" s="44"/>
      <c r="Y32" s="210"/>
      <c r="AA32" s="188"/>
    </row>
    <row r="33" spans="1:27" hidden="1">
      <c r="B33" s="62"/>
      <c r="C33" s="822" t="s">
        <v>156</v>
      </c>
      <c r="D33" s="823"/>
      <c r="E33" s="823"/>
      <c r="F33" s="404"/>
      <c r="G33" s="427"/>
      <c r="H33" s="427"/>
      <c r="I33" s="623"/>
      <c r="J33" s="154"/>
      <c r="K33" s="167">
        <f t="shared" si="2"/>
        <v>0</v>
      </c>
      <c r="L33" s="75"/>
      <c r="M33" s="1"/>
      <c r="N33" s="1"/>
      <c r="O33" s="1"/>
      <c r="P33" s="1"/>
      <c r="Q33" s="81"/>
      <c r="R33" s="541">
        <f t="shared" si="3"/>
        <v>0</v>
      </c>
      <c r="S33" s="447"/>
      <c r="T33" s="1"/>
      <c r="U33" s="81"/>
      <c r="V33" s="490"/>
      <c r="W33" s="42"/>
      <c r="X33" s="44"/>
      <c r="Y33" s="210"/>
      <c r="AA33" s="188"/>
    </row>
    <row r="34" spans="1:27" s="209" customFormat="1">
      <c r="A34" s="338"/>
      <c r="B34" s="354"/>
      <c r="C34" s="842" t="s">
        <v>157</v>
      </c>
      <c r="D34" s="843"/>
      <c r="E34" s="843"/>
      <c r="F34" s="418">
        <v>49628</v>
      </c>
      <c r="G34" s="441">
        <v>49628</v>
      </c>
      <c r="H34" s="441">
        <v>49628</v>
      </c>
      <c r="I34" s="637">
        <f>SUM(R34:X34)-65450</f>
        <v>26680</v>
      </c>
      <c r="J34" s="284">
        <v>65450</v>
      </c>
      <c r="K34" s="191">
        <f t="shared" si="2"/>
        <v>92130</v>
      </c>
      <c r="L34" s="199">
        <v>2064</v>
      </c>
      <c r="M34" s="193"/>
      <c r="N34" s="193"/>
      <c r="O34" s="193"/>
      <c r="P34" s="193"/>
      <c r="Q34" s="194"/>
      <c r="R34" s="538">
        <f t="shared" si="3"/>
        <v>2064</v>
      </c>
      <c r="S34" s="444">
        <v>24616</v>
      </c>
      <c r="T34" s="193">
        <v>16895</v>
      </c>
      <c r="U34" s="194"/>
      <c r="V34" s="492">
        <v>16185</v>
      </c>
      <c r="W34" s="192">
        <v>16185</v>
      </c>
      <c r="X34" s="195">
        <v>16185</v>
      </c>
      <c r="Y34" s="210"/>
      <c r="Z34" s="17"/>
      <c r="AA34" s="188"/>
    </row>
    <row r="35" spans="1:27" hidden="1">
      <c r="B35" s="62"/>
      <c r="C35" s="822" t="s">
        <v>158</v>
      </c>
      <c r="D35" s="823"/>
      <c r="E35" s="823"/>
      <c r="F35" s="404"/>
      <c r="G35" s="427"/>
      <c r="H35" s="427"/>
      <c r="I35" s="623"/>
      <c r="J35" s="154"/>
      <c r="K35" s="167">
        <f t="shared" si="2"/>
        <v>0</v>
      </c>
      <c r="L35" s="75"/>
      <c r="M35" s="1"/>
      <c r="N35" s="1"/>
      <c r="O35" s="1"/>
      <c r="P35" s="1"/>
      <c r="Q35" s="81"/>
      <c r="R35" s="541">
        <f t="shared" si="3"/>
        <v>0</v>
      </c>
      <c r="S35" s="447"/>
      <c r="T35" s="1"/>
      <c r="U35" s="81"/>
      <c r="V35" s="490"/>
      <c r="W35" s="42"/>
      <c r="X35" s="44"/>
      <c r="Y35" s="210"/>
      <c r="AA35" s="188"/>
    </row>
    <row r="36" spans="1:27" hidden="1">
      <c r="B36" s="62"/>
      <c r="C36" s="822" t="s">
        <v>159</v>
      </c>
      <c r="D36" s="823"/>
      <c r="E36" s="823"/>
      <c r="F36" s="404"/>
      <c r="G36" s="427"/>
      <c r="H36" s="427"/>
      <c r="I36" s="623"/>
      <c r="J36" s="154"/>
      <c r="K36" s="167">
        <f t="shared" si="2"/>
        <v>0</v>
      </c>
      <c r="L36" s="75"/>
      <c r="M36" s="1"/>
      <c r="N36" s="1"/>
      <c r="O36" s="1"/>
      <c r="P36" s="1"/>
      <c r="Q36" s="81"/>
      <c r="R36" s="541">
        <f t="shared" si="3"/>
        <v>0</v>
      </c>
      <c r="S36" s="447"/>
      <c r="T36" s="1"/>
      <c r="U36" s="81"/>
      <c r="V36" s="490"/>
      <c r="W36" s="42"/>
      <c r="X36" s="44"/>
      <c r="Y36" s="210"/>
      <c r="AA36" s="188"/>
    </row>
    <row r="37" spans="1:27" s="209" customFormat="1" ht="15.75" thickBot="1">
      <c r="A37" s="338"/>
      <c r="B37" s="355"/>
      <c r="C37" s="840" t="s">
        <v>160</v>
      </c>
      <c r="D37" s="841"/>
      <c r="E37" s="841"/>
      <c r="F37" s="458">
        <v>40387</v>
      </c>
      <c r="G37" s="644">
        <v>40387</v>
      </c>
      <c r="H37" s="644">
        <v>40387</v>
      </c>
      <c r="I37" s="640">
        <f>SUM(R37:X37)-44625</f>
        <v>28586</v>
      </c>
      <c r="J37" s="364">
        <v>44625</v>
      </c>
      <c r="K37" s="191">
        <f t="shared" si="2"/>
        <v>73211</v>
      </c>
      <c r="L37" s="199">
        <v>2211</v>
      </c>
      <c r="M37" s="193"/>
      <c r="N37" s="193"/>
      <c r="O37" s="193"/>
      <c r="P37" s="193"/>
      <c r="Q37" s="194"/>
      <c r="R37" s="538">
        <f t="shared" si="3"/>
        <v>2211</v>
      </c>
      <c r="S37" s="444">
        <v>26375</v>
      </c>
      <c r="T37" s="193">
        <v>11519</v>
      </c>
      <c r="U37" s="194"/>
      <c r="V37" s="492">
        <v>11035</v>
      </c>
      <c r="W37" s="192">
        <v>11035</v>
      </c>
      <c r="X37" s="195">
        <v>11036</v>
      </c>
      <c r="Y37" s="210"/>
      <c r="Z37" s="17"/>
      <c r="AA37" s="188"/>
    </row>
    <row r="38" spans="1:27" ht="15.75" thickBot="1">
      <c r="B38" s="84" t="s">
        <v>161</v>
      </c>
      <c r="C38" s="747" t="s">
        <v>162</v>
      </c>
      <c r="D38" s="771"/>
      <c r="E38" s="771"/>
      <c r="F38" s="402">
        <f>F39+F47+F53+F81+F87</f>
        <v>11113986</v>
      </c>
      <c r="G38" s="425">
        <f>G39+G47+G53+G81+G87</f>
        <v>14381418</v>
      </c>
      <c r="H38" s="425">
        <f>H39+H47+H53+H81+H87</f>
        <v>14365590</v>
      </c>
      <c r="I38" s="621">
        <f>I39+I47+I53+I81+I87</f>
        <v>16039857</v>
      </c>
      <c r="J38" s="152">
        <f>J39+J47+J53+J81+J87</f>
        <v>145535</v>
      </c>
      <c r="K38" s="164">
        <f t="shared" si="2"/>
        <v>16185392</v>
      </c>
      <c r="L38" s="86">
        <f t="shared" ref="L38:X38" si="57">L39+L47+L53+L81+L87</f>
        <v>1223931</v>
      </c>
      <c r="M38" s="87">
        <f t="shared" si="57"/>
        <v>841340</v>
      </c>
      <c r="N38" s="87">
        <f t="shared" si="57"/>
        <v>1022273</v>
      </c>
      <c r="O38" s="87">
        <f t="shared" si="57"/>
        <v>1927366</v>
      </c>
      <c r="P38" s="87">
        <f t="shared" si="57"/>
        <v>838213</v>
      </c>
      <c r="Q38" s="90">
        <f t="shared" si="57"/>
        <v>320563</v>
      </c>
      <c r="R38" s="536">
        <f t="shared" si="3"/>
        <v>6173686</v>
      </c>
      <c r="S38" s="442">
        <f t="shared" si="57"/>
        <v>1101229</v>
      </c>
      <c r="T38" s="87">
        <f t="shared" si="57"/>
        <v>487139</v>
      </c>
      <c r="U38" s="90">
        <f t="shared" si="57"/>
        <v>1258926</v>
      </c>
      <c r="V38" s="486">
        <f t="shared" si="57"/>
        <v>4669294</v>
      </c>
      <c r="W38" s="89">
        <f t="shared" si="57"/>
        <v>1558333</v>
      </c>
      <c r="X38" s="91">
        <f t="shared" si="57"/>
        <v>936785</v>
      </c>
      <c r="Y38" s="210"/>
      <c r="AA38" s="188"/>
    </row>
    <row r="39" spans="1:27">
      <c r="B39" s="124" t="s">
        <v>627</v>
      </c>
      <c r="C39" s="748" t="s">
        <v>163</v>
      </c>
      <c r="D39" s="749"/>
      <c r="E39" s="749"/>
      <c r="F39" s="397">
        <f>F40+F43+F46</f>
        <v>1012978</v>
      </c>
      <c r="G39" s="420">
        <f>G40+G43+G46</f>
        <v>1196278</v>
      </c>
      <c r="H39" s="420">
        <f>H40+H43+H46</f>
        <v>1196278</v>
      </c>
      <c r="I39" s="616">
        <f>I40+I43+I46</f>
        <v>1206562</v>
      </c>
      <c r="J39" s="148">
        <f t="shared" ref="J39:X39" si="58">J40+J43+J46</f>
        <v>0</v>
      </c>
      <c r="K39" s="165">
        <f t="shared" si="2"/>
        <v>1206562</v>
      </c>
      <c r="L39" s="118">
        <f t="shared" si="58"/>
        <v>542381</v>
      </c>
      <c r="M39" s="119">
        <f t="shared" si="58"/>
        <v>102700</v>
      </c>
      <c r="N39" s="119">
        <f t="shared" si="58"/>
        <v>49105</v>
      </c>
      <c r="O39" s="119">
        <f t="shared" si="58"/>
        <v>91854</v>
      </c>
      <c r="P39" s="119">
        <f t="shared" si="58"/>
        <v>69709</v>
      </c>
      <c r="Q39" s="122">
        <f t="shared" si="58"/>
        <v>51221</v>
      </c>
      <c r="R39" s="537">
        <f t="shared" si="3"/>
        <v>906970</v>
      </c>
      <c r="S39" s="443">
        <f t="shared" si="58"/>
        <v>24534</v>
      </c>
      <c r="T39" s="119">
        <f t="shared" si="58"/>
        <v>58509</v>
      </c>
      <c r="U39" s="122">
        <f t="shared" si="58"/>
        <v>44390</v>
      </c>
      <c r="V39" s="487">
        <f t="shared" si="58"/>
        <v>57386</v>
      </c>
      <c r="W39" s="121">
        <f t="shared" si="58"/>
        <v>57386</v>
      </c>
      <c r="X39" s="123">
        <f t="shared" si="58"/>
        <v>57387</v>
      </c>
      <c r="Y39" s="210"/>
      <c r="AA39" s="188"/>
    </row>
    <row r="40" spans="1:27" s="41" customFormat="1">
      <c r="A40" s="127" t="s">
        <v>164</v>
      </c>
      <c r="B40" s="53" t="s">
        <v>628</v>
      </c>
      <c r="C40" s="789" t="s">
        <v>165</v>
      </c>
      <c r="D40" s="790"/>
      <c r="E40" s="790"/>
      <c r="F40" s="400">
        <f t="shared" ref="F40:X40" si="59">SUM(F41:F42)</f>
        <v>136000</v>
      </c>
      <c r="G40" s="423">
        <f t="shared" ref="G40:H40" si="60">SUM(G41:G42)</f>
        <v>136000</v>
      </c>
      <c r="H40" s="423">
        <f t="shared" si="60"/>
        <v>136000</v>
      </c>
      <c r="I40" s="619">
        <f t="shared" si="59"/>
        <v>136000</v>
      </c>
      <c r="J40" s="156">
        <f t="shared" si="59"/>
        <v>0</v>
      </c>
      <c r="K40" s="168">
        <f t="shared" si="59"/>
        <v>136000</v>
      </c>
      <c r="L40" s="77">
        <f t="shared" si="59"/>
        <v>0</v>
      </c>
      <c r="M40" s="13">
        <f t="shared" si="59"/>
        <v>0</v>
      </c>
      <c r="N40" s="13">
        <f t="shared" si="59"/>
        <v>0</v>
      </c>
      <c r="O40" s="13">
        <f t="shared" si="59"/>
        <v>30819</v>
      </c>
      <c r="P40" s="13">
        <f t="shared" si="59"/>
        <v>7200</v>
      </c>
      <c r="Q40" s="82">
        <f t="shared" si="59"/>
        <v>6600</v>
      </c>
      <c r="R40" s="540">
        <f t="shared" si="3"/>
        <v>44619</v>
      </c>
      <c r="S40" s="446">
        <f t="shared" si="59"/>
        <v>3749</v>
      </c>
      <c r="T40" s="13">
        <f t="shared" si="59"/>
        <v>22500</v>
      </c>
      <c r="U40" s="82">
        <f t="shared" si="59"/>
        <v>10750</v>
      </c>
      <c r="V40" s="488">
        <f t="shared" si="59"/>
        <v>18127</v>
      </c>
      <c r="W40" s="43">
        <f t="shared" si="59"/>
        <v>18127</v>
      </c>
      <c r="X40" s="45">
        <f t="shared" si="59"/>
        <v>18128</v>
      </c>
      <c r="Y40" s="210"/>
      <c r="Z40" s="17"/>
      <c r="AA40" s="188"/>
    </row>
    <row r="41" spans="1:27">
      <c r="B41" s="55"/>
      <c r="C41" s="323"/>
      <c r="D41" s="235" t="s">
        <v>1081</v>
      </c>
      <c r="E41" s="235"/>
      <c r="F41" s="406">
        <v>136000</v>
      </c>
      <c r="G41" s="429">
        <v>130381</v>
      </c>
      <c r="H41" s="429">
        <v>130381</v>
      </c>
      <c r="I41" s="625">
        <f t="shared" ref="I41:I42" si="61">SUM(R41:X41)</f>
        <v>130381</v>
      </c>
      <c r="J41" s="149"/>
      <c r="K41" s="167">
        <f t="shared" ref="K41:K42" si="62">SUM(I41:J41)</f>
        <v>130381</v>
      </c>
      <c r="L41" s="75"/>
      <c r="M41" s="1"/>
      <c r="N41" s="1"/>
      <c r="O41" s="1">
        <v>25200</v>
      </c>
      <c r="P41" s="1">
        <v>7200</v>
      </c>
      <c r="Q41" s="81">
        <v>6600</v>
      </c>
      <c r="R41" s="541">
        <f t="shared" si="3"/>
        <v>39000</v>
      </c>
      <c r="S41" s="447">
        <v>3749</v>
      </c>
      <c r="T41" s="1">
        <v>22500</v>
      </c>
      <c r="U41" s="81">
        <v>10750</v>
      </c>
      <c r="V41" s="490">
        <v>18127</v>
      </c>
      <c r="W41" s="42">
        <v>18127</v>
      </c>
      <c r="X41" s="44">
        <v>18128</v>
      </c>
      <c r="Y41" s="210"/>
      <c r="AA41" s="188"/>
    </row>
    <row r="42" spans="1:27">
      <c r="B42" s="55"/>
      <c r="C42" s="323"/>
      <c r="D42" s="235" t="s">
        <v>1082</v>
      </c>
      <c r="E42" s="235"/>
      <c r="F42" s="406">
        <v>0</v>
      </c>
      <c r="G42" s="429">
        <v>5619</v>
      </c>
      <c r="H42" s="429">
        <v>5619</v>
      </c>
      <c r="I42" s="625">
        <f t="shared" si="61"/>
        <v>5619</v>
      </c>
      <c r="J42" s="149"/>
      <c r="K42" s="167">
        <f t="shared" si="62"/>
        <v>5619</v>
      </c>
      <c r="L42" s="75"/>
      <c r="M42" s="1"/>
      <c r="N42" s="1"/>
      <c r="O42" s="1">
        <v>5619</v>
      </c>
      <c r="P42" s="1"/>
      <c r="Q42" s="81"/>
      <c r="R42" s="541">
        <f t="shared" si="3"/>
        <v>5619</v>
      </c>
      <c r="S42" s="447"/>
      <c r="T42" s="1"/>
      <c r="U42" s="81"/>
      <c r="V42" s="490"/>
      <c r="W42" s="42"/>
      <c r="X42" s="44"/>
      <c r="Y42" s="210"/>
      <c r="AA42" s="188"/>
    </row>
    <row r="43" spans="1:27" s="41" customFormat="1">
      <c r="A43" s="127" t="s">
        <v>166</v>
      </c>
      <c r="B43" s="53" t="s">
        <v>629</v>
      </c>
      <c r="C43" s="789" t="s">
        <v>167</v>
      </c>
      <c r="D43" s="790"/>
      <c r="E43" s="790"/>
      <c r="F43" s="400">
        <f>SUM(F44:F45)</f>
        <v>876978</v>
      </c>
      <c r="G43" s="423">
        <f>SUM(G44:G45)</f>
        <v>1060278</v>
      </c>
      <c r="H43" s="423">
        <f>SUM(H44:H45)</f>
        <v>1060278</v>
      </c>
      <c r="I43" s="619">
        <f>SUM(I44:I45)</f>
        <v>1070562</v>
      </c>
      <c r="J43" s="156">
        <f>SUM(J44:J45)</f>
        <v>0</v>
      </c>
      <c r="K43" s="168">
        <f t="shared" si="2"/>
        <v>1070562</v>
      </c>
      <c r="L43" s="77">
        <f t="shared" ref="L43:X43" si="63">SUM(L44:L45)</f>
        <v>542381</v>
      </c>
      <c r="M43" s="13">
        <f t="shared" si="63"/>
        <v>102700</v>
      </c>
      <c r="N43" s="13">
        <f t="shared" si="63"/>
        <v>49105</v>
      </c>
      <c r="O43" s="13">
        <f t="shared" si="63"/>
        <v>61035</v>
      </c>
      <c r="P43" s="13">
        <f t="shared" si="63"/>
        <v>62509</v>
      </c>
      <c r="Q43" s="82">
        <f t="shared" si="63"/>
        <v>44621</v>
      </c>
      <c r="R43" s="540">
        <f t="shared" si="3"/>
        <v>862351</v>
      </c>
      <c r="S43" s="446">
        <f t="shared" si="63"/>
        <v>20785</v>
      </c>
      <c r="T43" s="13">
        <f t="shared" si="63"/>
        <v>36009</v>
      </c>
      <c r="U43" s="82">
        <f t="shared" si="63"/>
        <v>33640</v>
      </c>
      <c r="V43" s="488">
        <f t="shared" si="63"/>
        <v>39259</v>
      </c>
      <c r="W43" s="43">
        <f t="shared" si="63"/>
        <v>39259</v>
      </c>
      <c r="X43" s="45">
        <f t="shared" si="63"/>
        <v>39259</v>
      </c>
      <c r="Y43" s="210"/>
      <c r="Z43" s="17"/>
      <c r="AA43" s="188"/>
    </row>
    <row r="44" spans="1:27">
      <c r="B44" s="55"/>
      <c r="C44" s="323"/>
      <c r="D44" s="235" t="s">
        <v>1081</v>
      </c>
      <c r="E44" s="235"/>
      <c r="F44" s="406">
        <v>278000</v>
      </c>
      <c r="G44" s="429">
        <v>278000</v>
      </c>
      <c r="H44" s="429">
        <v>278000</v>
      </c>
      <c r="I44" s="625">
        <f t="shared" ref="I44:I45" si="64">SUM(R44:X44)</f>
        <v>278000</v>
      </c>
      <c r="J44" s="149"/>
      <c r="K44" s="167">
        <f t="shared" ref="K44:K45" si="65">SUM(I44:J44)</f>
        <v>278000</v>
      </c>
      <c r="L44" s="75">
        <v>4800</v>
      </c>
      <c r="M44" s="1">
        <v>15528</v>
      </c>
      <c r="N44" s="1">
        <v>3092</v>
      </c>
      <c r="O44" s="1">
        <v>39475</v>
      </c>
      <c r="P44" s="1">
        <v>2394</v>
      </c>
      <c r="Q44" s="81">
        <v>14784</v>
      </c>
      <c r="R44" s="541">
        <f t="shared" si="3"/>
        <v>80073</v>
      </c>
      <c r="S44" s="447">
        <v>20785</v>
      </c>
      <c r="T44" s="1">
        <v>25725</v>
      </c>
      <c r="U44" s="81">
        <v>33640</v>
      </c>
      <c r="V44" s="490">
        <v>39259</v>
      </c>
      <c r="W44" s="42">
        <v>39259</v>
      </c>
      <c r="X44" s="44">
        <v>39259</v>
      </c>
      <c r="Y44" s="210"/>
      <c r="AA44" s="188"/>
    </row>
    <row r="45" spans="1:27">
      <c r="B45" s="55"/>
      <c r="C45" s="323"/>
      <c r="D45" s="235" t="s">
        <v>1082</v>
      </c>
      <c r="E45" s="235"/>
      <c r="F45" s="406">
        <v>598978</v>
      </c>
      <c r="G45" s="429">
        <v>782278</v>
      </c>
      <c r="H45" s="429">
        <v>782278</v>
      </c>
      <c r="I45" s="625">
        <f t="shared" si="64"/>
        <v>792562</v>
      </c>
      <c r="J45" s="149"/>
      <c r="K45" s="167">
        <f t="shared" si="65"/>
        <v>792562</v>
      </c>
      <c r="L45" s="75">
        <v>537581</v>
      </c>
      <c r="M45" s="1">
        <v>87172</v>
      </c>
      <c r="N45" s="1">
        <v>46013</v>
      </c>
      <c r="O45" s="1">
        <v>21560</v>
      </c>
      <c r="P45" s="1">
        <v>60115</v>
      </c>
      <c r="Q45" s="81">
        <v>29837</v>
      </c>
      <c r="R45" s="541">
        <f t="shared" si="3"/>
        <v>782278</v>
      </c>
      <c r="S45" s="447"/>
      <c r="T45" s="1">
        <v>10284</v>
      </c>
      <c r="U45" s="81"/>
      <c r="V45" s="490"/>
      <c r="W45" s="42"/>
      <c r="X45" s="44"/>
      <c r="Y45" s="210"/>
      <c r="AA45" s="188"/>
    </row>
    <row r="46" spans="1:27" s="41" customFormat="1" hidden="1">
      <c r="A46" s="127" t="s">
        <v>168</v>
      </c>
      <c r="B46" s="53" t="s">
        <v>630</v>
      </c>
      <c r="C46" s="789" t="s">
        <v>169</v>
      </c>
      <c r="D46" s="790"/>
      <c r="E46" s="790"/>
      <c r="F46" s="400"/>
      <c r="G46" s="423"/>
      <c r="H46" s="423"/>
      <c r="I46" s="619"/>
      <c r="J46" s="156"/>
      <c r="K46" s="168">
        <f t="shared" si="2"/>
        <v>0</v>
      </c>
      <c r="L46" s="77"/>
      <c r="M46" s="13"/>
      <c r="N46" s="13"/>
      <c r="O46" s="13"/>
      <c r="P46" s="13"/>
      <c r="Q46" s="82"/>
      <c r="R46" s="540">
        <f t="shared" si="3"/>
        <v>0</v>
      </c>
      <c r="S46" s="446"/>
      <c r="T46" s="13"/>
      <c r="U46" s="82"/>
      <c r="V46" s="488"/>
      <c r="W46" s="43"/>
      <c r="X46" s="45"/>
      <c r="Y46" s="210"/>
      <c r="Z46" s="17"/>
      <c r="AA46" s="188"/>
    </row>
    <row r="47" spans="1:27">
      <c r="B47" s="92" t="s">
        <v>631</v>
      </c>
      <c r="C47" s="736" t="s">
        <v>170</v>
      </c>
      <c r="D47" s="737"/>
      <c r="E47" s="737"/>
      <c r="F47" s="399">
        <f>F48+F52</f>
        <v>103493</v>
      </c>
      <c r="G47" s="422">
        <f>G48+G52</f>
        <v>491054</v>
      </c>
      <c r="H47" s="422">
        <f>H48+H52</f>
        <v>487491</v>
      </c>
      <c r="I47" s="618">
        <f>I48+I52</f>
        <v>487491</v>
      </c>
      <c r="J47" s="150">
        <f>J48+J52</f>
        <v>0</v>
      </c>
      <c r="K47" s="166">
        <f t="shared" si="2"/>
        <v>487491</v>
      </c>
      <c r="L47" s="94">
        <f t="shared" ref="L47:X47" si="66">L48+L52</f>
        <v>26993</v>
      </c>
      <c r="M47" s="95">
        <f t="shared" si="66"/>
        <v>36619</v>
      </c>
      <c r="N47" s="95">
        <f t="shared" si="66"/>
        <v>36191</v>
      </c>
      <c r="O47" s="95">
        <f t="shared" si="66"/>
        <v>36430</v>
      </c>
      <c r="P47" s="95">
        <f t="shared" si="66"/>
        <v>93693</v>
      </c>
      <c r="Q47" s="98">
        <f t="shared" si="66"/>
        <v>26200</v>
      </c>
      <c r="R47" s="539">
        <f t="shared" si="3"/>
        <v>256126</v>
      </c>
      <c r="S47" s="445">
        <f t="shared" si="66"/>
        <v>50915</v>
      </c>
      <c r="T47" s="95">
        <f t="shared" si="66"/>
        <v>35398</v>
      </c>
      <c r="U47" s="98">
        <f t="shared" si="66"/>
        <v>26200</v>
      </c>
      <c r="V47" s="489">
        <f t="shared" si="66"/>
        <v>47472</v>
      </c>
      <c r="W47" s="97">
        <f t="shared" si="66"/>
        <v>35690</v>
      </c>
      <c r="X47" s="99">
        <f t="shared" si="66"/>
        <v>35690</v>
      </c>
      <c r="Y47" s="210"/>
      <c r="AA47" s="188"/>
    </row>
    <row r="48" spans="1:27" s="41" customFormat="1">
      <c r="A48" s="127" t="s">
        <v>171</v>
      </c>
      <c r="B48" s="53" t="s">
        <v>632</v>
      </c>
      <c r="C48" s="789" t="s">
        <v>172</v>
      </c>
      <c r="D48" s="790"/>
      <c r="E48" s="790"/>
      <c r="F48" s="400">
        <f>SUM(F49:F51)</f>
        <v>102700</v>
      </c>
      <c r="G48" s="423">
        <f>SUM(G49:G51)</f>
        <v>450940</v>
      </c>
      <c r="H48" s="423">
        <f>SUM(H49:H51)</f>
        <v>447377</v>
      </c>
      <c r="I48" s="619">
        <f>SUM(I49:I51)</f>
        <v>447377</v>
      </c>
      <c r="J48" s="156">
        <f>SUM(J49:J51)</f>
        <v>0</v>
      </c>
      <c r="K48" s="168">
        <f t="shared" si="2"/>
        <v>447377</v>
      </c>
      <c r="L48" s="77">
        <f t="shared" ref="L48:X48" si="67">SUM(L49:L51)</f>
        <v>26200</v>
      </c>
      <c r="M48" s="13">
        <f t="shared" si="67"/>
        <v>32700</v>
      </c>
      <c r="N48" s="13">
        <f t="shared" si="67"/>
        <v>32700</v>
      </c>
      <c r="O48" s="13">
        <f t="shared" si="67"/>
        <v>32700</v>
      </c>
      <c r="P48" s="13">
        <f t="shared" si="67"/>
        <v>90660</v>
      </c>
      <c r="Q48" s="82">
        <f t="shared" si="67"/>
        <v>26200</v>
      </c>
      <c r="R48" s="540">
        <f t="shared" si="3"/>
        <v>241160</v>
      </c>
      <c r="S48" s="446">
        <f t="shared" si="67"/>
        <v>40717</v>
      </c>
      <c r="T48" s="13">
        <f t="shared" si="67"/>
        <v>32700</v>
      </c>
      <c r="U48" s="82">
        <f t="shared" si="67"/>
        <v>26200</v>
      </c>
      <c r="V48" s="488">
        <f t="shared" si="67"/>
        <v>41200</v>
      </c>
      <c r="W48" s="43">
        <f t="shared" si="67"/>
        <v>32700</v>
      </c>
      <c r="X48" s="45">
        <f t="shared" si="67"/>
        <v>32700</v>
      </c>
      <c r="Y48" s="210"/>
      <c r="Z48" s="17"/>
      <c r="AA48" s="188"/>
    </row>
    <row r="49" spans="1:27">
      <c r="B49" s="55"/>
      <c r="C49" s="323"/>
      <c r="D49" s="235" t="s">
        <v>1082</v>
      </c>
      <c r="E49" s="235"/>
      <c r="F49" s="406">
        <v>24700</v>
      </c>
      <c r="G49" s="429">
        <v>367900</v>
      </c>
      <c r="H49" s="429">
        <v>364337</v>
      </c>
      <c r="I49" s="625">
        <f t="shared" ref="I49:I52" si="68">SUM(R49:X49)</f>
        <v>364337</v>
      </c>
      <c r="J49" s="149"/>
      <c r="K49" s="167">
        <f t="shared" si="2"/>
        <v>364337</v>
      </c>
      <c r="L49" s="75">
        <v>24700</v>
      </c>
      <c r="M49" s="1">
        <v>31200</v>
      </c>
      <c r="N49" s="1">
        <v>31200</v>
      </c>
      <c r="O49" s="1">
        <v>31200</v>
      </c>
      <c r="P49" s="1">
        <v>31200</v>
      </c>
      <c r="Q49" s="81">
        <v>24700</v>
      </c>
      <c r="R49" s="541">
        <f t="shared" si="3"/>
        <v>174200</v>
      </c>
      <c r="S49" s="447">
        <v>34137</v>
      </c>
      <c r="T49" s="1">
        <v>31200</v>
      </c>
      <c r="U49" s="81">
        <v>24700</v>
      </c>
      <c r="V49" s="490">
        <v>37700</v>
      </c>
      <c r="W49" s="42">
        <v>31200</v>
      </c>
      <c r="X49" s="44">
        <v>31200</v>
      </c>
      <c r="Y49" s="210"/>
      <c r="AA49" s="188"/>
    </row>
    <row r="50" spans="1:27">
      <c r="B50" s="55"/>
      <c r="C50" s="323"/>
      <c r="D50" s="235" t="s">
        <v>1006</v>
      </c>
      <c r="E50" s="235"/>
      <c r="F50" s="406">
        <v>58000</v>
      </c>
      <c r="G50" s="429">
        <v>57960</v>
      </c>
      <c r="H50" s="429">
        <v>57960</v>
      </c>
      <c r="I50" s="625">
        <f t="shared" si="68"/>
        <v>57960</v>
      </c>
      <c r="J50" s="149"/>
      <c r="K50" s="167">
        <f t="shared" ref="K50" si="69">SUM(I50:J50)</f>
        <v>57960</v>
      </c>
      <c r="L50" s="75"/>
      <c r="M50" s="1"/>
      <c r="N50" s="1"/>
      <c r="O50" s="1"/>
      <c r="P50" s="1">
        <v>57960</v>
      </c>
      <c r="Q50" s="81"/>
      <c r="R50" s="541">
        <f t="shared" si="3"/>
        <v>57960</v>
      </c>
      <c r="S50" s="447"/>
      <c r="T50" s="1"/>
      <c r="U50" s="81"/>
      <c r="V50" s="490"/>
      <c r="W50" s="42"/>
      <c r="X50" s="44"/>
      <c r="Y50" s="210"/>
      <c r="AA50" s="188"/>
    </row>
    <row r="51" spans="1:27">
      <c r="B51" s="55"/>
      <c r="C51" s="323"/>
      <c r="D51" s="235" t="s">
        <v>1007</v>
      </c>
      <c r="E51" s="235"/>
      <c r="F51" s="406">
        <v>20000</v>
      </c>
      <c r="G51" s="429">
        <v>25080</v>
      </c>
      <c r="H51" s="429">
        <v>25080</v>
      </c>
      <c r="I51" s="625">
        <f t="shared" si="68"/>
        <v>25080</v>
      </c>
      <c r="J51" s="149"/>
      <c r="K51" s="167">
        <f t="shared" si="2"/>
        <v>25080</v>
      </c>
      <c r="L51" s="75">
        <v>1500</v>
      </c>
      <c r="M51" s="1">
        <v>1500</v>
      </c>
      <c r="N51" s="1">
        <v>1500</v>
      </c>
      <c r="O51" s="1">
        <v>1500</v>
      </c>
      <c r="P51" s="1">
        <v>1500</v>
      </c>
      <c r="Q51" s="81">
        <v>1500</v>
      </c>
      <c r="R51" s="541">
        <f t="shared" si="3"/>
        <v>9000</v>
      </c>
      <c r="S51" s="447">
        <v>6580</v>
      </c>
      <c r="T51" s="1">
        <v>1500</v>
      </c>
      <c r="U51" s="81">
        <v>1500</v>
      </c>
      <c r="V51" s="490">
        <v>3500</v>
      </c>
      <c r="W51" s="42">
        <v>1500</v>
      </c>
      <c r="X51" s="44">
        <v>1500</v>
      </c>
      <c r="Y51" s="210"/>
      <c r="AA51" s="188"/>
    </row>
    <row r="52" spans="1:27" s="41" customFormat="1">
      <c r="A52" s="127" t="s">
        <v>173</v>
      </c>
      <c r="B52" s="53" t="s">
        <v>633</v>
      </c>
      <c r="C52" s="789" t="s">
        <v>174</v>
      </c>
      <c r="D52" s="790"/>
      <c r="E52" s="790"/>
      <c r="F52" s="400">
        <v>793</v>
      </c>
      <c r="G52" s="423">
        <v>40114</v>
      </c>
      <c r="H52" s="423">
        <v>40114</v>
      </c>
      <c r="I52" s="619">
        <f t="shared" si="68"/>
        <v>40114</v>
      </c>
      <c r="J52" s="156"/>
      <c r="K52" s="168">
        <f t="shared" si="2"/>
        <v>40114</v>
      </c>
      <c r="L52" s="77">
        <v>793</v>
      </c>
      <c r="M52" s="13">
        <v>3919</v>
      </c>
      <c r="N52" s="13">
        <v>3491</v>
      </c>
      <c r="O52" s="13">
        <v>3730</v>
      </c>
      <c r="P52" s="13">
        <v>3033</v>
      </c>
      <c r="Q52" s="82"/>
      <c r="R52" s="540">
        <f t="shared" si="3"/>
        <v>14966</v>
      </c>
      <c r="S52" s="446">
        <v>10198</v>
      </c>
      <c r="T52" s="13">
        <v>2698</v>
      </c>
      <c r="U52" s="82"/>
      <c r="V52" s="488">
        <v>6272</v>
      </c>
      <c r="W52" s="43">
        <v>2990</v>
      </c>
      <c r="X52" s="45">
        <v>2990</v>
      </c>
      <c r="Y52" s="210"/>
      <c r="Z52" s="17"/>
      <c r="AA52" s="188"/>
    </row>
    <row r="53" spans="1:27">
      <c r="B53" s="92" t="s">
        <v>634</v>
      </c>
      <c r="C53" s="736" t="s">
        <v>175</v>
      </c>
      <c r="D53" s="737"/>
      <c r="E53" s="737"/>
      <c r="F53" s="399">
        <f>F54+F55+F56+F57+F60+F64+F73</f>
        <v>7873840</v>
      </c>
      <c r="G53" s="422">
        <f>G54+G55+G56+G57+G60+G64+G73</f>
        <v>10395086</v>
      </c>
      <c r="H53" s="422">
        <f>H54+H55+H56+H57+H60+H64+H73</f>
        <v>10395086</v>
      </c>
      <c r="I53" s="618">
        <f>I54+I55+I56+I57+I60+I64+I73</f>
        <v>11581308</v>
      </c>
      <c r="J53" s="150">
        <f>J54+J55+J56+J57+J60+J64+J73</f>
        <v>0</v>
      </c>
      <c r="K53" s="166">
        <f t="shared" si="2"/>
        <v>11581308</v>
      </c>
      <c r="L53" s="94">
        <f t="shared" ref="L53:X53" si="70">L54+L55+L56+L57+L60+L64+L73</f>
        <v>435969</v>
      </c>
      <c r="M53" s="95">
        <f t="shared" si="70"/>
        <v>531852</v>
      </c>
      <c r="N53" s="95">
        <f t="shared" si="70"/>
        <v>829576</v>
      </c>
      <c r="O53" s="95">
        <f t="shared" si="70"/>
        <v>1390110</v>
      </c>
      <c r="P53" s="95">
        <f t="shared" si="70"/>
        <v>536615</v>
      </c>
      <c r="Q53" s="98">
        <f t="shared" si="70"/>
        <v>79105</v>
      </c>
      <c r="R53" s="539">
        <f t="shared" si="3"/>
        <v>3803227</v>
      </c>
      <c r="S53" s="445">
        <f t="shared" si="70"/>
        <v>763051</v>
      </c>
      <c r="T53" s="95">
        <f t="shared" si="70"/>
        <v>336285</v>
      </c>
      <c r="U53" s="98">
        <f t="shared" si="70"/>
        <v>985317</v>
      </c>
      <c r="V53" s="489">
        <f t="shared" si="70"/>
        <v>3966638</v>
      </c>
      <c r="W53" s="97">
        <f t="shared" si="70"/>
        <v>1084268</v>
      </c>
      <c r="X53" s="99">
        <f t="shared" si="70"/>
        <v>642522</v>
      </c>
      <c r="Y53" s="210"/>
      <c r="AA53" s="188"/>
    </row>
    <row r="54" spans="1:27" s="41" customFormat="1">
      <c r="A54" s="127" t="s">
        <v>176</v>
      </c>
      <c r="B54" s="53" t="s">
        <v>635</v>
      </c>
      <c r="C54" s="789" t="s">
        <v>177</v>
      </c>
      <c r="D54" s="790"/>
      <c r="E54" s="790"/>
      <c r="F54" s="400">
        <v>1052554</v>
      </c>
      <c r="G54" s="423">
        <v>2230000</v>
      </c>
      <c r="H54" s="423">
        <v>2230000</v>
      </c>
      <c r="I54" s="619">
        <f t="shared" ref="I54:I56" si="71">SUM(R54:X54)</f>
        <v>2230000</v>
      </c>
      <c r="J54" s="156"/>
      <c r="K54" s="168">
        <f t="shared" ref="K54" si="72">SUM(I54:J54)</f>
        <v>2230000</v>
      </c>
      <c r="L54" s="77">
        <v>252132</v>
      </c>
      <c r="M54" s="13">
        <v>105623</v>
      </c>
      <c r="N54" s="13">
        <v>99259</v>
      </c>
      <c r="O54" s="13">
        <v>316691</v>
      </c>
      <c r="P54" s="13">
        <v>258416</v>
      </c>
      <c r="Q54" s="82">
        <v>89451</v>
      </c>
      <c r="R54" s="540">
        <f t="shared" si="3"/>
        <v>1121572</v>
      </c>
      <c r="S54" s="446">
        <v>601804</v>
      </c>
      <c r="T54" s="13">
        <v>104699</v>
      </c>
      <c r="U54" s="82">
        <v>19593</v>
      </c>
      <c r="V54" s="488">
        <v>127444</v>
      </c>
      <c r="W54" s="43">
        <v>127444</v>
      </c>
      <c r="X54" s="45">
        <v>127444</v>
      </c>
      <c r="Y54" s="210"/>
      <c r="Z54" s="17"/>
      <c r="AA54" s="188"/>
    </row>
    <row r="55" spans="1:27" s="41" customFormat="1" hidden="1">
      <c r="A55" s="127" t="s">
        <v>178</v>
      </c>
      <c r="B55" s="53" t="s">
        <v>636</v>
      </c>
      <c r="C55" s="789" t="s">
        <v>179</v>
      </c>
      <c r="D55" s="790"/>
      <c r="E55" s="790"/>
      <c r="F55" s="400"/>
      <c r="G55" s="423"/>
      <c r="H55" s="423"/>
      <c r="I55" s="619"/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17"/>
      <c r="AA55" s="188"/>
    </row>
    <row r="56" spans="1:27" s="41" customFormat="1">
      <c r="A56" s="127" t="s">
        <v>180</v>
      </c>
      <c r="B56" s="53" t="s">
        <v>637</v>
      </c>
      <c r="C56" s="789" t="s">
        <v>181</v>
      </c>
      <c r="D56" s="790"/>
      <c r="E56" s="790"/>
      <c r="F56" s="400">
        <v>814286</v>
      </c>
      <c r="G56" s="423">
        <v>814286</v>
      </c>
      <c r="H56" s="423">
        <v>814286</v>
      </c>
      <c r="I56" s="619">
        <f t="shared" si="71"/>
        <v>814286</v>
      </c>
      <c r="J56" s="156"/>
      <c r="K56" s="168">
        <f t="shared" si="2"/>
        <v>814286</v>
      </c>
      <c r="L56" s="77"/>
      <c r="M56" s="13"/>
      <c r="N56" s="13"/>
      <c r="O56" s="13">
        <v>27000</v>
      </c>
      <c r="P56" s="13"/>
      <c r="Q56" s="82"/>
      <c r="R56" s="540">
        <f t="shared" si="3"/>
        <v>27000</v>
      </c>
      <c r="S56" s="446">
        <v>9000</v>
      </c>
      <c r="T56" s="13"/>
      <c r="U56" s="82">
        <v>6000</v>
      </c>
      <c r="V56" s="488">
        <v>257428</v>
      </c>
      <c r="W56" s="43">
        <v>257428</v>
      </c>
      <c r="X56" s="45">
        <v>257430</v>
      </c>
      <c r="Y56" s="210"/>
      <c r="Z56" s="17"/>
      <c r="AA56" s="188"/>
    </row>
    <row r="57" spans="1:27" s="41" customFormat="1">
      <c r="A57" s="127" t="s">
        <v>182</v>
      </c>
      <c r="B57" s="53" t="s">
        <v>638</v>
      </c>
      <c r="C57" s="789" t="s">
        <v>183</v>
      </c>
      <c r="D57" s="790"/>
      <c r="E57" s="790"/>
      <c r="F57" s="400">
        <f>SUM(F58:F59)</f>
        <v>30000</v>
      </c>
      <c r="G57" s="423">
        <f>SUM(G58:G59)</f>
        <v>272800</v>
      </c>
      <c r="H57" s="423">
        <f>SUM(H58:H59)</f>
        <v>272800</v>
      </c>
      <c r="I57" s="619">
        <f t="shared" ref="I57:X57" si="73">SUM(I58:I59)</f>
        <v>772800</v>
      </c>
      <c r="J57" s="156">
        <f t="shared" si="73"/>
        <v>0</v>
      </c>
      <c r="K57" s="168">
        <f t="shared" si="73"/>
        <v>772800</v>
      </c>
      <c r="L57" s="77">
        <f t="shared" si="73"/>
        <v>0</v>
      </c>
      <c r="M57" s="13">
        <f t="shared" si="73"/>
        <v>0</v>
      </c>
      <c r="N57" s="13">
        <f t="shared" si="73"/>
        <v>3200</v>
      </c>
      <c r="O57" s="13">
        <f t="shared" si="73"/>
        <v>242000</v>
      </c>
      <c r="P57" s="13">
        <f t="shared" si="73"/>
        <v>0</v>
      </c>
      <c r="Q57" s="82">
        <f t="shared" si="73"/>
        <v>6445</v>
      </c>
      <c r="R57" s="540">
        <f t="shared" si="3"/>
        <v>251645</v>
      </c>
      <c r="S57" s="446">
        <f t="shared" si="73"/>
        <v>10400</v>
      </c>
      <c r="T57" s="13">
        <f t="shared" si="73"/>
        <v>0</v>
      </c>
      <c r="U57" s="82">
        <f t="shared" si="73"/>
        <v>4200</v>
      </c>
      <c r="V57" s="488">
        <f t="shared" si="73"/>
        <v>506555</v>
      </c>
      <c r="W57" s="43">
        <f t="shared" si="73"/>
        <v>0</v>
      </c>
      <c r="X57" s="45">
        <f t="shared" si="73"/>
        <v>0</v>
      </c>
      <c r="Y57" s="210"/>
      <c r="Z57" s="17"/>
      <c r="AA57" s="188"/>
    </row>
    <row r="58" spans="1:27">
      <c r="B58" s="55"/>
      <c r="C58" s="323"/>
      <c r="D58" s="235" t="s">
        <v>1081</v>
      </c>
      <c r="E58" s="235"/>
      <c r="F58" s="406">
        <v>30000</v>
      </c>
      <c r="G58" s="429">
        <v>30000</v>
      </c>
      <c r="H58" s="429">
        <v>30000</v>
      </c>
      <c r="I58" s="625">
        <f t="shared" ref="I58:I59" si="74">SUM(R58:X58)</f>
        <v>530000</v>
      </c>
      <c r="J58" s="149"/>
      <c r="K58" s="167">
        <f t="shared" ref="K58:K59" si="75">SUM(I58:J58)</f>
        <v>530000</v>
      </c>
      <c r="L58" s="75"/>
      <c r="M58" s="1"/>
      <c r="N58" s="1">
        <v>2400</v>
      </c>
      <c r="O58" s="1"/>
      <c r="P58" s="1"/>
      <c r="Q58" s="81">
        <v>6445</v>
      </c>
      <c r="R58" s="541">
        <f t="shared" si="3"/>
        <v>8845</v>
      </c>
      <c r="S58" s="447">
        <v>10400</v>
      </c>
      <c r="T58" s="1"/>
      <c r="U58" s="81">
        <v>4200</v>
      </c>
      <c r="V58" s="490">
        <v>506555</v>
      </c>
      <c r="W58" s="42"/>
      <c r="X58" s="44"/>
      <c r="Y58" s="210"/>
      <c r="AA58" s="188"/>
    </row>
    <row r="59" spans="1:27">
      <c r="B59" s="55"/>
      <c r="C59" s="323"/>
      <c r="D59" s="235" t="s">
        <v>1082</v>
      </c>
      <c r="E59" s="235"/>
      <c r="F59" s="406">
        <v>0</v>
      </c>
      <c r="G59" s="429">
        <v>242800</v>
      </c>
      <c r="H59" s="429">
        <v>242800</v>
      </c>
      <c r="I59" s="625">
        <f t="shared" si="74"/>
        <v>242800</v>
      </c>
      <c r="J59" s="149"/>
      <c r="K59" s="167">
        <f t="shared" si="75"/>
        <v>242800</v>
      </c>
      <c r="L59" s="75"/>
      <c r="M59" s="1"/>
      <c r="N59" s="1">
        <v>800</v>
      </c>
      <c r="O59" s="1">
        <v>242000</v>
      </c>
      <c r="P59" s="1"/>
      <c r="Q59" s="81"/>
      <c r="R59" s="541">
        <f t="shared" si="3"/>
        <v>242800</v>
      </c>
      <c r="S59" s="447"/>
      <c r="T59" s="1"/>
      <c r="U59" s="81"/>
      <c r="V59" s="490"/>
      <c r="W59" s="42"/>
      <c r="X59" s="44"/>
      <c r="Y59" s="210"/>
      <c r="AA59" s="188"/>
    </row>
    <row r="60" spans="1:27" s="18" customFormat="1">
      <c r="A60" s="127" t="s">
        <v>184</v>
      </c>
      <c r="B60" s="53" t="s">
        <v>639</v>
      </c>
      <c r="C60" s="789" t="s">
        <v>185</v>
      </c>
      <c r="D60" s="790"/>
      <c r="E60" s="790"/>
      <c r="F60" s="400">
        <f>F61+F63</f>
        <v>120000</v>
      </c>
      <c r="G60" s="423">
        <f>G61+G63</f>
        <v>120000</v>
      </c>
      <c r="H60" s="423">
        <f>H61+H63</f>
        <v>120000</v>
      </c>
      <c r="I60" s="619">
        <f>I61+I63</f>
        <v>120000</v>
      </c>
      <c r="J60" s="156">
        <f>J61+J63</f>
        <v>0</v>
      </c>
      <c r="K60" s="168">
        <f t="shared" si="2"/>
        <v>120000</v>
      </c>
      <c r="L60" s="77">
        <f t="shared" ref="L60:X60" si="76">L61+L63</f>
        <v>0</v>
      </c>
      <c r="M60" s="13">
        <f t="shared" si="76"/>
        <v>0</v>
      </c>
      <c r="N60" s="13">
        <f t="shared" si="76"/>
        <v>23452</v>
      </c>
      <c r="O60" s="13">
        <f t="shared" si="76"/>
        <v>0</v>
      </c>
      <c r="P60" s="13">
        <f t="shared" si="76"/>
        <v>0</v>
      </c>
      <c r="Q60" s="82">
        <f t="shared" si="76"/>
        <v>32179</v>
      </c>
      <c r="R60" s="540">
        <f t="shared" si="3"/>
        <v>55631</v>
      </c>
      <c r="S60" s="446">
        <f t="shared" si="76"/>
        <v>0</v>
      </c>
      <c r="T60" s="13">
        <f t="shared" si="76"/>
        <v>0</v>
      </c>
      <c r="U60" s="82">
        <f t="shared" si="76"/>
        <v>36937</v>
      </c>
      <c r="V60" s="488">
        <f t="shared" si="76"/>
        <v>9144</v>
      </c>
      <c r="W60" s="43">
        <f t="shared" si="76"/>
        <v>9144</v>
      </c>
      <c r="X60" s="45">
        <f t="shared" si="76"/>
        <v>9144</v>
      </c>
      <c r="Y60" s="210"/>
      <c r="Z60" s="17"/>
      <c r="AA60" s="188"/>
    </row>
    <row r="61" spans="1:27">
      <c r="B61" s="55"/>
      <c r="C61" s="241"/>
      <c r="D61" s="764" t="s">
        <v>186</v>
      </c>
      <c r="E61" s="764"/>
      <c r="F61" s="406">
        <f>F62</f>
        <v>120000</v>
      </c>
      <c r="G61" s="429">
        <f>G62</f>
        <v>120000</v>
      </c>
      <c r="H61" s="429">
        <f>H62</f>
        <v>120000</v>
      </c>
      <c r="I61" s="625">
        <f t="shared" ref="I61:I62" si="77">SUM(R61:X61)</f>
        <v>120000</v>
      </c>
      <c r="J61" s="149">
        <f>SUM(J62:J62)</f>
        <v>0</v>
      </c>
      <c r="K61" s="167">
        <f t="shared" si="2"/>
        <v>120000</v>
      </c>
      <c r="L61" s="75">
        <f t="shared" ref="L61:X61" si="78">SUM(L62:L62)</f>
        <v>0</v>
      </c>
      <c r="M61" s="1">
        <f t="shared" si="78"/>
        <v>0</v>
      </c>
      <c r="N61" s="1">
        <f t="shared" si="78"/>
        <v>23452</v>
      </c>
      <c r="O61" s="1">
        <f t="shared" si="78"/>
        <v>0</v>
      </c>
      <c r="P61" s="1">
        <f t="shared" si="78"/>
        <v>0</v>
      </c>
      <c r="Q61" s="81">
        <f t="shared" si="78"/>
        <v>32179</v>
      </c>
      <c r="R61" s="541">
        <f t="shared" si="3"/>
        <v>55631</v>
      </c>
      <c r="S61" s="447">
        <f t="shared" si="78"/>
        <v>0</v>
      </c>
      <c r="T61" s="1">
        <f t="shared" si="78"/>
        <v>0</v>
      </c>
      <c r="U61" s="81">
        <f t="shared" si="78"/>
        <v>36937</v>
      </c>
      <c r="V61" s="490">
        <f t="shared" si="78"/>
        <v>9144</v>
      </c>
      <c r="W61" s="42">
        <f t="shared" si="78"/>
        <v>9144</v>
      </c>
      <c r="X61" s="44">
        <f t="shared" si="78"/>
        <v>9144</v>
      </c>
      <c r="Y61" s="210"/>
      <c r="AA61" s="188"/>
    </row>
    <row r="62" spans="1:27">
      <c r="B62" s="55"/>
      <c r="C62" s="264"/>
      <c r="D62" s="322"/>
      <c r="E62" s="322" t="s">
        <v>1013</v>
      </c>
      <c r="F62" s="406">
        <v>120000</v>
      </c>
      <c r="G62" s="429">
        <v>120000</v>
      </c>
      <c r="H62" s="429">
        <v>120000</v>
      </c>
      <c r="I62" s="625">
        <f t="shared" si="77"/>
        <v>120000</v>
      </c>
      <c r="J62" s="149"/>
      <c r="K62" s="167">
        <f t="shared" ref="K62" si="79">SUM(I62:J62)</f>
        <v>120000</v>
      </c>
      <c r="L62" s="75"/>
      <c r="M62" s="1"/>
      <c r="N62" s="1">
        <v>23452</v>
      </c>
      <c r="O62" s="1"/>
      <c r="P62" s="1"/>
      <c r="Q62" s="81">
        <v>32179</v>
      </c>
      <c r="R62" s="541">
        <f t="shared" si="3"/>
        <v>55631</v>
      </c>
      <c r="S62" s="447"/>
      <c r="T62" s="1"/>
      <c r="U62" s="81">
        <v>36937</v>
      </c>
      <c r="V62" s="490">
        <v>9144</v>
      </c>
      <c r="W62" s="42">
        <v>9144</v>
      </c>
      <c r="X62" s="44">
        <v>9144</v>
      </c>
      <c r="Y62" s="210"/>
      <c r="AA62" s="188"/>
    </row>
    <row r="63" spans="1:27" hidden="1">
      <c r="B63" s="55"/>
      <c r="C63" s="241"/>
      <c r="D63" s="764" t="s">
        <v>187</v>
      </c>
      <c r="E63" s="764"/>
      <c r="F63" s="406"/>
      <c r="G63" s="429"/>
      <c r="H63" s="429"/>
      <c r="I63" s="625"/>
      <c r="J63" s="149"/>
      <c r="K63" s="167">
        <f t="shared" si="2"/>
        <v>0</v>
      </c>
      <c r="L63" s="75"/>
      <c r="M63" s="1"/>
      <c r="N63" s="1"/>
      <c r="O63" s="1"/>
      <c r="P63" s="1"/>
      <c r="Q63" s="81"/>
      <c r="R63" s="541">
        <f t="shared" si="3"/>
        <v>0</v>
      </c>
      <c r="S63" s="447"/>
      <c r="T63" s="1"/>
      <c r="U63" s="81"/>
      <c r="V63" s="490"/>
      <c r="W63" s="42"/>
      <c r="X63" s="44"/>
      <c r="Y63" s="210"/>
      <c r="AA63" s="188"/>
    </row>
    <row r="64" spans="1:27" s="41" customFormat="1">
      <c r="A64" s="127" t="s">
        <v>188</v>
      </c>
      <c r="B64" s="53" t="s">
        <v>640</v>
      </c>
      <c r="C64" s="799" t="s">
        <v>189</v>
      </c>
      <c r="D64" s="800"/>
      <c r="E64" s="800"/>
      <c r="F64" s="400">
        <f>SUM(F65:F72)</f>
        <v>4087000</v>
      </c>
      <c r="G64" s="423">
        <f>SUM(G65:G72)</f>
        <v>4958000</v>
      </c>
      <c r="H64" s="423">
        <f>SUM(H65:H72)</f>
        <v>4958000</v>
      </c>
      <c r="I64" s="619">
        <f>SUM(I65:I72)</f>
        <v>5618558</v>
      </c>
      <c r="J64" s="156">
        <f>SUM(J65:J72)</f>
        <v>0</v>
      </c>
      <c r="K64" s="168">
        <f t="shared" si="2"/>
        <v>5618558</v>
      </c>
      <c r="L64" s="77">
        <f t="shared" ref="L64:X64" si="80">SUM(L65:L72)</f>
        <v>63569</v>
      </c>
      <c r="M64" s="13">
        <f t="shared" si="80"/>
        <v>226069</v>
      </c>
      <c r="N64" s="13">
        <f t="shared" si="80"/>
        <v>423469</v>
      </c>
      <c r="O64" s="13">
        <f t="shared" si="80"/>
        <v>725485</v>
      </c>
      <c r="P64" s="13">
        <f t="shared" si="80"/>
        <v>149783</v>
      </c>
      <c r="Q64" s="82">
        <f t="shared" si="80"/>
        <v>-233731</v>
      </c>
      <c r="R64" s="540">
        <f t="shared" si="3"/>
        <v>1354644</v>
      </c>
      <c r="S64" s="446">
        <f t="shared" si="80"/>
        <v>63569</v>
      </c>
      <c r="T64" s="13">
        <f t="shared" si="80"/>
        <v>116069</v>
      </c>
      <c r="U64" s="82">
        <f t="shared" si="80"/>
        <v>542054</v>
      </c>
      <c r="V64" s="488">
        <f t="shared" si="80"/>
        <v>2965084</v>
      </c>
      <c r="W64" s="43">
        <f t="shared" si="80"/>
        <v>513569</v>
      </c>
      <c r="X64" s="45">
        <f t="shared" si="80"/>
        <v>63569</v>
      </c>
      <c r="Y64" s="210"/>
      <c r="Z64" s="17"/>
      <c r="AA64" s="188"/>
    </row>
    <row r="65" spans="1:27">
      <c r="B65" s="55"/>
      <c r="C65" s="264"/>
      <c r="D65" s="299" t="s">
        <v>1008</v>
      </c>
      <c r="E65" s="299"/>
      <c r="F65" s="406">
        <v>210000</v>
      </c>
      <c r="G65" s="429">
        <v>210000</v>
      </c>
      <c r="H65" s="429">
        <v>210000</v>
      </c>
      <c r="I65" s="625">
        <f t="shared" ref="I65:I72" si="81">SUM(R65:X65)</f>
        <v>210000</v>
      </c>
      <c r="J65" s="149"/>
      <c r="K65" s="167">
        <f t="shared" ref="K65:K72" si="82">SUM(I65:J65)</f>
        <v>210000</v>
      </c>
      <c r="L65" s="75"/>
      <c r="M65" s="1"/>
      <c r="N65" s="1"/>
      <c r="O65" s="1"/>
      <c r="P65" s="1"/>
      <c r="Q65" s="81"/>
      <c r="R65" s="541">
        <f t="shared" si="3"/>
        <v>0</v>
      </c>
      <c r="S65" s="447"/>
      <c r="T65" s="1"/>
      <c r="U65" s="81"/>
      <c r="V65" s="490">
        <v>140000</v>
      </c>
      <c r="W65" s="42">
        <v>70000</v>
      </c>
      <c r="X65" s="44"/>
      <c r="Y65" s="210"/>
      <c r="AA65" s="188"/>
    </row>
    <row r="66" spans="1:27">
      <c r="B66" s="55"/>
      <c r="C66" s="264"/>
      <c r="D66" s="299" t="s">
        <v>1009</v>
      </c>
      <c r="E66" s="299"/>
      <c r="F66" s="406">
        <v>80000</v>
      </c>
      <c r="G66" s="429">
        <v>85000</v>
      </c>
      <c r="H66" s="429">
        <v>85000</v>
      </c>
      <c r="I66" s="625">
        <f t="shared" si="81"/>
        <v>85000</v>
      </c>
      <c r="J66" s="149"/>
      <c r="K66" s="167">
        <f t="shared" si="82"/>
        <v>85000</v>
      </c>
      <c r="L66" s="75"/>
      <c r="M66" s="1"/>
      <c r="N66" s="1"/>
      <c r="O66" s="1">
        <v>25000</v>
      </c>
      <c r="P66" s="1"/>
      <c r="Q66" s="81">
        <v>20000</v>
      </c>
      <c r="R66" s="541">
        <f t="shared" si="3"/>
        <v>45000</v>
      </c>
      <c r="S66" s="447"/>
      <c r="T66" s="1">
        <v>20000</v>
      </c>
      <c r="U66" s="81"/>
      <c r="V66" s="490"/>
      <c r="W66" s="42">
        <v>20000</v>
      </c>
      <c r="X66" s="44"/>
      <c r="Y66" s="210"/>
      <c r="AA66" s="188"/>
    </row>
    <row r="67" spans="1:27">
      <c r="B67" s="55"/>
      <c r="C67" s="264"/>
      <c r="D67" s="360" t="s">
        <v>1082</v>
      </c>
      <c r="E67" s="360"/>
      <c r="F67" s="406">
        <v>30000</v>
      </c>
      <c r="G67" s="429">
        <v>60000</v>
      </c>
      <c r="H67" s="429">
        <v>60000</v>
      </c>
      <c r="I67" s="625">
        <f t="shared" si="81"/>
        <v>60000</v>
      </c>
      <c r="J67" s="149"/>
      <c r="K67" s="167">
        <f t="shared" ref="K67" si="83">SUM(I67:J67)</f>
        <v>60000</v>
      </c>
      <c r="L67" s="75"/>
      <c r="M67" s="1">
        <v>30000</v>
      </c>
      <c r="N67" s="1">
        <v>30000</v>
      </c>
      <c r="O67" s="1"/>
      <c r="P67" s="1"/>
      <c r="Q67" s="81"/>
      <c r="R67" s="541">
        <f t="shared" si="3"/>
        <v>60000</v>
      </c>
      <c r="S67" s="447"/>
      <c r="T67" s="1"/>
      <c r="U67" s="81"/>
      <c r="V67" s="490"/>
      <c r="W67" s="42"/>
      <c r="X67" s="44"/>
      <c r="Y67" s="210"/>
      <c r="AA67" s="188"/>
    </row>
    <row r="68" spans="1:27">
      <c r="B68" s="55"/>
      <c r="C68" s="264"/>
      <c r="D68" s="322" t="s">
        <v>1014</v>
      </c>
      <c r="E68" s="322"/>
      <c r="F68" s="406">
        <v>563988</v>
      </c>
      <c r="G68" s="429">
        <v>563988</v>
      </c>
      <c r="H68" s="429">
        <v>563988</v>
      </c>
      <c r="I68" s="625">
        <f t="shared" si="81"/>
        <v>563988</v>
      </c>
      <c r="J68" s="149"/>
      <c r="K68" s="167">
        <f t="shared" si="82"/>
        <v>563988</v>
      </c>
      <c r="L68" s="75">
        <v>46999</v>
      </c>
      <c r="M68" s="1">
        <v>46999</v>
      </c>
      <c r="N68" s="1">
        <v>46999</v>
      </c>
      <c r="O68" s="1">
        <v>46999</v>
      </c>
      <c r="P68" s="1">
        <v>46999</v>
      </c>
      <c r="Q68" s="81">
        <v>46999</v>
      </c>
      <c r="R68" s="541">
        <f t="shared" si="3"/>
        <v>281994</v>
      </c>
      <c r="S68" s="447">
        <v>46999</v>
      </c>
      <c r="T68" s="1">
        <v>46999</v>
      </c>
      <c r="U68" s="81">
        <v>46999</v>
      </c>
      <c r="V68" s="490">
        <v>46999</v>
      </c>
      <c r="W68" s="42">
        <v>46999</v>
      </c>
      <c r="X68" s="44">
        <v>46999</v>
      </c>
      <c r="Y68" s="210"/>
      <c r="AA68" s="188"/>
    </row>
    <row r="69" spans="1:27">
      <c r="B69" s="55"/>
      <c r="C69" s="264"/>
      <c r="D69" s="377" t="s">
        <v>1087</v>
      </c>
      <c r="E69" s="377"/>
      <c r="F69" s="406">
        <v>2840000</v>
      </c>
      <c r="G69" s="429">
        <v>2940000</v>
      </c>
      <c r="H69" s="429">
        <v>2940000</v>
      </c>
      <c r="I69" s="625">
        <f t="shared" si="81"/>
        <v>2940000</v>
      </c>
      <c r="J69" s="149"/>
      <c r="K69" s="167">
        <f t="shared" si="82"/>
        <v>2940000</v>
      </c>
      <c r="L69" s="75"/>
      <c r="M69" s="1">
        <v>100000</v>
      </c>
      <c r="N69" s="1"/>
      <c r="O69" s="1"/>
      <c r="P69" s="1"/>
      <c r="Q69" s="81"/>
      <c r="R69" s="541">
        <f t="shared" si="3"/>
        <v>100000</v>
      </c>
      <c r="S69" s="447"/>
      <c r="T69" s="1"/>
      <c r="U69" s="81">
        <v>478485</v>
      </c>
      <c r="V69" s="490">
        <v>2361515</v>
      </c>
      <c r="W69" s="42"/>
      <c r="X69" s="44"/>
      <c r="Y69" s="210"/>
      <c r="AA69" s="188"/>
    </row>
    <row r="70" spans="1:27">
      <c r="B70" s="55"/>
      <c r="C70" s="264"/>
      <c r="D70" s="322" t="s">
        <v>1010</v>
      </c>
      <c r="E70" s="322"/>
      <c r="F70" s="406">
        <v>65000</v>
      </c>
      <c r="G70" s="429">
        <v>65000</v>
      </c>
      <c r="H70" s="429">
        <v>65000</v>
      </c>
      <c r="I70" s="625">
        <f t="shared" si="81"/>
        <v>65000</v>
      </c>
      <c r="J70" s="149"/>
      <c r="K70" s="167">
        <f t="shared" ref="K70" si="84">SUM(I70:J70)</f>
        <v>65000</v>
      </c>
      <c r="L70" s="75"/>
      <c r="M70" s="1">
        <v>32500</v>
      </c>
      <c r="N70" s="1"/>
      <c r="O70" s="1"/>
      <c r="P70" s="1"/>
      <c r="Q70" s="81"/>
      <c r="R70" s="541">
        <f t="shared" ref="R70:R133" si="85">SUM(L70:Q70)</f>
        <v>32500</v>
      </c>
      <c r="S70" s="447"/>
      <c r="T70" s="1">
        <v>32500</v>
      </c>
      <c r="U70" s="81"/>
      <c r="V70" s="490"/>
      <c r="W70" s="42"/>
      <c r="X70" s="44"/>
      <c r="Y70" s="210"/>
      <c r="AA70" s="188"/>
    </row>
    <row r="71" spans="1:27">
      <c r="B71" s="55"/>
      <c r="C71" s="264"/>
      <c r="D71" s="299" t="s">
        <v>1012</v>
      </c>
      <c r="E71" s="299"/>
      <c r="F71" s="406">
        <v>198840</v>
      </c>
      <c r="G71" s="429">
        <v>198840</v>
      </c>
      <c r="H71" s="429">
        <v>198840</v>
      </c>
      <c r="I71" s="625">
        <f t="shared" si="81"/>
        <v>198840</v>
      </c>
      <c r="J71" s="149"/>
      <c r="K71" s="167">
        <f t="shared" si="82"/>
        <v>198840</v>
      </c>
      <c r="L71" s="75">
        <v>16570</v>
      </c>
      <c r="M71" s="1">
        <v>16570</v>
      </c>
      <c r="N71" s="1">
        <v>16570</v>
      </c>
      <c r="O71" s="1">
        <v>16570</v>
      </c>
      <c r="P71" s="1">
        <v>16570</v>
      </c>
      <c r="Q71" s="81">
        <v>16570</v>
      </c>
      <c r="R71" s="541">
        <f t="shared" si="85"/>
        <v>99420</v>
      </c>
      <c r="S71" s="447">
        <v>16570</v>
      </c>
      <c r="T71" s="1">
        <v>16570</v>
      </c>
      <c r="U71" s="81">
        <v>16570</v>
      </c>
      <c r="V71" s="490">
        <v>16570</v>
      </c>
      <c r="W71" s="42">
        <v>16570</v>
      </c>
      <c r="X71" s="44">
        <v>16570</v>
      </c>
      <c r="Y71" s="210"/>
      <c r="AA71" s="188"/>
    </row>
    <row r="72" spans="1:27">
      <c r="B72" s="55"/>
      <c r="C72" s="264"/>
      <c r="D72" s="299" t="s">
        <v>1011</v>
      </c>
      <c r="E72" s="299"/>
      <c r="F72" s="406">
        <v>99172</v>
      </c>
      <c r="G72" s="429">
        <v>835172</v>
      </c>
      <c r="H72" s="429">
        <v>835172</v>
      </c>
      <c r="I72" s="625">
        <f t="shared" si="81"/>
        <v>1495730</v>
      </c>
      <c r="J72" s="149"/>
      <c r="K72" s="167">
        <f t="shared" si="82"/>
        <v>1495730</v>
      </c>
      <c r="L72" s="75"/>
      <c r="M72" s="1"/>
      <c r="N72" s="1">
        <f>6000+323900</f>
        <v>329900</v>
      </c>
      <c r="O72" s="1">
        <v>636916</v>
      </c>
      <c r="P72" s="1">
        <v>86214</v>
      </c>
      <c r="Q72" s="81">
        <f>6600-323900</f>
        <v>-317300</v>
      </c>
      <c r="R72" s="541">
        <f t="shared" si="85"/>
        <v>735730</v>
      </c>
      <c r="S72" s="447"/>
      <c r="T72" s="1"/>
      <c r="U72" s="81"/>
      <c r="V72" s="490">
        <v>400000</v>
      </c>
      <c r="W72" s="42">
        <f>240000+120000</f>
        <v>360000</v>
      </c>
      <c r="X72" s="44"/>
      <c r="Y72" s="210"/>
      <c r="AA72" s="188"/>
    </row>
    <row r="73" spans="1:27" s="41" customFormat="1">
      <c r="A73" s="127" t="s">
        <v>190</v>
      </c>
      <c r="B73" s="53" t="s">
        <v>641</v>
      </c>
      <c r="C73" s="799" t="s">
        <v>191</v>
      </c>
      <c r="D73" s="800"/>
      <c r="E73" s="800"/>
      <c r="F73" s="400">
        <f>SUM(F74:F80)</f>
        <v>1770000</v>
      </c>
      <c r="G73" s="423">
        <f>SUM(G74:G80)</f>
        <v>2000000</v>
      </c>
      <c r="H73" s="423">
        <f>SUM(H74:H80)</f>
        <v>2000000</v>
      </c>
      <c r="I73" s="619">
        <f>SUM(I74:I80)</f>
        <v>2025664</v>
      </c>
      <c r="J73" s="156">
        <f>SUM(J74:J80)</f>
        <v>0</v>
      </c>
      <c r="K73" s="168">
        <f t="shared" si="2"/>
        <v>2025664</v>
      </c>
      <c r="L73" s="77">
        <f t="shared" ref="L73:X73" si="86">SUM(L74:L80)</f>
        <v>120268</v>
      </c>
      <c r="M73" s="13">
        <f t="shared" si="86"/>
        <v>200160</v>
      </c>
      <c r="N73" s="13">
        <f t="shared" si="86"/>
        <v>280196</v>
      </c>
      <c r="O73" s="13">
        <f t="shared" si="86"/>
        <v>78934</v>
      </c>
      <c r="P73" s="13">
        <f t="shared" si="86"/>
        <v>128416</v>
      </c>
      <c r="Q73" s="82">
        <f t="shared" si="86"/>
        <v>184761</v>
      </c>
      <c r="R73" s="540">
        <f t="shared" si="85"/>
        <v>992735</v>
      </c>
      <c r="S73" s="446">
        <f t="shared" si="86"/>
        <v>78278</v>
      </c>
      <c r="T73" s="13">
        <f t="shared" si="86"/>
        <v>115517</v>
      </c>
      <c r="U73" s="82">
        <f t="shared" si="86"/>
        <v>376533</v>
      </c>
      <c r="V73" s="488">
        <f t="shared" si="86"/>
        <v>100983</v>
      </c>
      <c r="W73" s="43">
        <f t="shared" si="86"/>
        <v>176683</v>
      </c>
      <c r="X73" s="45">
        <f t="shared" si="86"/>
        <v>184935</v>
      </c>
      <c r="Y73" s="210"/>
      <c r="Z73" s="17"/>
      <c r="AA73" s="188"/>
    </row>
    <row r="74" spans="1:27">
      <c r="B74" s="55"/>
      <c r="C74" s="264"/>
      <c r="D74" s="322" t="s">
        <v>1015</v>
      </c>
      <c r="E74" s="322"/>
      <c r="F74" s="406">
        <v>1048000</v>
      </c>
      <c r="G74" s="429">
        <v>1183573</v>
      </c>
      <c r="H74" s="429">
        <v>1183573</v>
      </c>
      <c r="I74" s="625">
        <f t="shared" ref="I74:I80" si="87">SUM(R74:X74)</f>
        <v>1183573</v>
      </c>
      <c r="J74" s="149"/>
      <c r="K74" s="167">
        <f t="shared" ref="K74:K80" si="88">SUM(I74:J74)</f>
        <v>1183573</v>
      </c>
      <c r="L74" s="75">
        <v>104610</v>
      </c>
      <c r="M74" s="1">
        <v>85867</v>
      </c>
      <c r="N74" s="1">
        <v>210246</v>
      </c>
      <c r="O74" s="1">
        <v>23634</v>
      </c>
      <c r="P74" s="1">
        <v>128416</v>
      </c>
      <c r="Q74" s="81">
        <v>89161</v>
      </c>
      <c r="R74" s="541">
        <f t="shared" si="85"/>
        <v>641934</v>
      </c>
      <c r="S74" s="447">
        <v>65978</v>
      </c>
      <c r="T74" s="1">
        <v>100517</v>
      </c>
      <c r="U74" s="81">
        <v>148469</v>
      </c>
      <c r="V74" s="490">
        <v>75558</v>
      </c>
      <c r="W74" s="42">
        <v>75558</v>
      </c>
      <c r="X74" s="44">
        <v>75559</v>
      </c>
      <c r="Y74" s="210"/>
      <c r="AA74" s="188"/>
    </row>
    <row r="75" spans="1:27">
      <c r="B75" s="55"/>
      <c r="C75" s="264"/>
      <c r="D75" s="322" t="s">
        <v>1018</v>
      </c>
      <c r="E75" s="322"/>
      <c r="F75" s="406">
        <v>88000</v>
      </c>
      <c r="G75" s="429">
        <v>88000</v>
      </c>
      <c r="H75" s="429">
        <v>88000</v>
      </c>
      <c r="I75" s="625">
        <f t="shared" si="87"/>
        <v>88000</v>
      </c>
      <c r="J75" s="149"/>
      <c r="K75" s="167">
        <f t="shared" ref="K75" si="89">SUM(I75:J75)</f>
        <v>88000</v>
      </c>
      <c r="L75" s="75"/>
      <c r="M75" s="1"/>
      <c r="N75" s="1"/>
      <c r="O75" s="1"/>
      <c r="P75" s="1"/>
      <c r="Q75" s="81"/>
      <c r="R75" s="541">
        <f t="shared" si="85"/>
        <v>0</v>
      </c>
      <c r="S75" s="447"/>
      <c r="T75" s="1"/>
      <c r="U75" s="81"/>
      <c r="V75" s="490"/>
      <c r="W75" s="42">
        <v>88000</v>
      </c>
      <c r="X75" s="44"/>
      <c r="Y75" s="210"/>
      <c r="AA75" s="188"/>
    </row>
    <row r="76" spans="1:27">
      <c r="B76" s="55"/>
      <c r="C76" s="264"/>
      <c r="D76" s="322" t="s">
        <v>1017</v>
      </c>
      <c r="E76" s="322"/>
      <c r="F76" s="406">
        <v>325000</v>
      </c>
      <c r="G76" s="429">
        <v>325000</v>
      </c>
      <c r="H76" s="429">
        <v>325000</v>
      </c>
      <c r="I76" s="625">
        <f t="shared" si="87"/>
        <v>325000</v>
      </c>
      <c r="J76" s="149"/>
      <c r="K76" s="167">
        <f t="shared" si="88"/>
        <v>325000</v>
      </c>
      <c r="L76" s="75"/>
      <c r="M76" s="1"/>
      <c r="N76" s="1">
        <v>69950</v>
      </c>
      <c r="O76" s="1"/>
      <c r="P76" s="1"/>
      <c r="Q76" s="81">
        <v>91400</v>
      </c>
      <c r="R76" s="541">
        <f t="shared" si="85"/>
        <v>161350</v>
      </c>
      <c r="S76" s="447"/>
      <c r="T76" s="1"/>
      <c r="U76" s="81">
        <v>67400</v>
      </c>
      <c r="V76" s="490"/>
      <c r="W76" s="42"/>
      <c r="X76" s="44">
        <v>96250</v>
      </c>
      <c r="Y76" s="210"/>
      <c r="AA76" s="188"/>
    </row>
    <row r="77" spans="1:27">
      <c r="B77" s="55"/>
      <c r="C77" s="264"/>
      <c r="D77" s="504" t="s">
        <v>1082</v>
      </c>
      <c r="E77" s="504"/>
      <c r="F77" s="406">
        <v>0</v>
      </c>
      <c r="G77" s="429">
        <v>15000</v>
      </c>
      <c r="H77" s="429">
        <v>15000</v>
      </c>
      <c r="I77" s="625">
        <f t="shared" si="87"/>
        <v>30000</v>
      </c>
      <c r="J77" s="149"/>
      <c r="K77" s="167">
        <f t="shared" si="88"/>
        <v>30000</v>
      </c>
      <c r="L77" s="75"/>
      <c r="M77" s="1">
        <v>15000</v>
      </c>
      <c r="N77" s="1"/>
      <c r="O77" s="1"/>
      <c r="P77" s="1"/>
      <c r="Q77" s="81"/>
      <c r="R77" s="541">
        <f t="shared" si="85"/>
        <v>15000</v>
      </c>
      <c r="S77" s="447"/>
      <c r="T77" s="1">
        <v>15000</v>
      </c>
      <c r="U77" s="81"/>
      <c r="V77" s="490"/>
      <c r="W77" s="42"/>
      <c r="X77" s="44"/>
      <c r="Y77" s="210"/>
      <c r="AA77" s="188"/>
    </row>
    <row r="78" spans="1:27">
      <c r="B78" s="55"/>
      <c r="C78" s="264"/>
      <c r="D78" s="360" t="s">
        <v>1078</v>
      </c>
      <c r="E78" s="360"/>
      <c r="F78" s="406">
        <v>49200</v>
      </c>
      <c r="G78" s="429">
        <v>49200</v>
      </c>
      <c r="H78" s="429">
        <v>49200</v>
      </c>
      <c r="I78" s="625">
        <f t="shared" si="87"/>
        <v>49200</v>
      </c>
      <c r="J78" s="149"/>
      <c r="K78" s="167">
        <f t="shared" ref="K78" si="90">SUM(I78:J78)</f>
        <v>49200</v>
      </c>
      <c r="L78" s="75">
        <v>12300</v>
      </c>
      <c r="M78" s="1"/>
      <c r="N78" s="1"/>
      <c r="O78" s="1">
        <v>12300</v>
      </c>
      <c r="P78" s="1"/>
      <c r="Q78" s="81"/>
      <c r="R78" s="541">
        <f t="shared" si="85"/>
        <v>24600</v>
      </c>
      <c r="S78" s="447">
        <v>12300</v>
      </c>
      <c r="T78" s="1"/>
      <c r="U78" s="81"/>
      <c r="V78" s="490">
        <v>12300</v>
      </c>
      <c r="W78" s="42"/>
      <c r="X78" s="44"/>
      <c r="Y78" s="210"/>
      <c r="AA78" s="188"/>
    </row>
    <row r="79" spans="1:27">
      <c r="B79" s="55"/>
      <c r="C79" s="264"/>
      <c r="D79" s="322" t="s">
        <v>1016</v>
      </c>
      <c r="E79" s="322"/>
      <c r="F79" s="406">
        <v>160093</v>
      </c>
      <c r="G79" s="429">
        <v>160093</v>
      </c>
      <c r="H79" s="429">
        <v>160093</v>
      </c>
      <c r="I79" s="625">
        <f t="shared" si="87"/>
        <v>170757</v>
      </c>
      <c r="J79" s="149"/>
      <c r="K79" s="167">
        <f t="shared" si="88"/>
        <v>170757</v>
      </c>
      <c r="L79" s="75"/>
      <c r="M79" s="1">
        <v>10093</v>
      </c>
      <c r="N79" s="1"/>
      <c r="O79" s="1"/>
      <c r="P79" s="1"/>
      <c r="Q79" s="81"/>
      <c r="R79" s="541">
        <f t="shared" si="85"/>
        <v>10093</v>
      </c>
      <c r="S79" s="447"/>
      <c r="T79" s="1"/>
      <c r="U79" s="81">
        <v>160664</v>
      </c>
      <c r="V79" s="490"/>
      <c r="W79" s="42"/>
      <c r="X79" s="44"/>
      <c r="Y79" s="210"/>
      <c r="AA79" s="188"/>
    </row>
    <row r="80" spans="1:27">
      <c r="B80" s="55"/>
      <c r="C80" s="264"/>
      <c r="D80" s="322" t="s">
        <v>1011</v>
      </c>
      <c r="E80" s="322"/>
      <c r="F80" s="406">
        <v>99707</v>
      </c>
      <c r="G80" s="429">
        <v>179134</v>
      </c>
      <c r="H80" s="429">
        <v>179134</v>
      </c>
      <c r="I80" s="625">
        <f t="shared" si="87"/>
        <v>179134</v>
      </c>
      <c r="J80" s="149"/>
      <c r="K80" s="167">
        <f t="shared" si="88"/>
        <v>179134</v>
      </c>
      <c r="L80" s="75">
        <v>3358</v>
      </c>
      <c r="M80" s="1">
        <v>89200</v>
      </c>
      <c r="N80" s="1"/>
      <c r="O80" s="1">
        <v>43000</v>
      </c>
      <c r="P80" s="1"/>
      <c r="Q80" s="81">
        <v>4200</v>
      </c>
      <c r="R80" s="541">
        <f t="shared" si="85"/>
        <v>139758</v>
      </c>
      <c r="S80" s="447"/>
      <c r="T80" s="1"/>
      <c r="U80" s="81"/>
      <c r="V80" s="490">
        <v>13125</v>
      </c>
      <c r="W80" s="42">
        <v>13125</v>
      </c>
      <c r="X80" s="44">
        <v>13126</v>
      </c>
      <c r="Y80" s="210"/>
      <c r="AA80" s="188"/>
    </row>
    <row r="81" spans="1:27">
      <c r="B81" s="92" t="s">
        <v>642</v>
      </c>
      <c r="C81" s="769" t="s">
        <v>192</v>
      </c>
      <c r="D81" s="770"/>
      <c r="E81" s="770"/>
      <c r="F81" s="399">
        <f>F82+F83</f>
        <v>500000</v>
      </c>
      <c r="G81" s="422">
        <f>G82+G83</f>
        <v>457800</v>
      </c>
      <c r="H81" s="422">
        <f>H82+H83</f>
        <v>445535</v>
      </c>
      <c r="I81" s="618">
        <f>I82+I83</f>
        <v>300000</v>
      </c>
      <c r="J81" s="150">
        <f t="shared" ref="J81:X81" si="91">J82+J83</f>
        <v>145535</v>
      </c>
      <c r="K81" s="166">
        <f t="shared" si="2"/>
        <v>445535</v>
      </c>
      <c r="L81" s="94">
        <f t="shared" si="91"/>
        <v>27510</v>
      </c>
      <c r="M81" s="95">
        <f t="shared" si="91"/>
        <v>48958</v>
      </c>
      <c r="N81" s="95">
        <f t="shared" si="91"/>
        <v>38671</v>
      </c>
      <c r="O81" s="95">
        <f t="shared" si="91"/>
        <v>27500</v>
      </c>
      <c r="P81" s="95">
        <f t="shared" si="91"/>
        <v>30491</v>
      </c>
      <c r="Q81" s="98">
        <f t="shared" si="91"/>
        <v>71965</v>
      </c>
      <c r="R81" s="539">
        <f t="shared" si="85"/>
        <v>245095</v>
      </c>
      <c r="S81" s="445">
        <f t="shared" si="91"/>
        <v>72010</v>
      </c>
      <c r="T81" s="95">
        <f t="shared" si="91"/>
        <v>0</v>
      </c>
      <c r="U81" s="98">
        <f t="shared" si="91"/>
        <v>24510</v>
      </c>
      <c r="V81" s="489">
        <f t="shared" si="91"/>
        <v>34640</v>
      </c>
      <c r="W81" s="97">
        <f t="shared" si="91"/>
        <v>34640</v>
      </c>
      <c r="X81" s="99">
        <f t="shared" si="91"/>
        <v>34640</v>
      </c>
      <c r="Y81" s="210"/>
      <c r="AA81" s="188"/>
    </row>
    <row r="82" spans="1:27" s="41" customFormat="1" hidden="1">
      <c r="A82" s="127" t="s">
        <v>193</v>
      </c>
      <c r="B82" s="53" t="s">
        <v>643</v>
      </c>
      <c r="C82" s="799" t="s">
        <v>194</v>
      </c>
      <c r="D82" s="800"/>
      <c r="E82" s="800"/>
      <c r="F82" s="400"/>
      <c r="G82" s="423"/>
      <c r="H82" s="423"/>
      <c r="I82" s="619"/>
      <c r="J82" s="156"/>
      <c r="K82" s="168">
        <f t="shared" si="2"/>
        <v>0</v>
      </c>
      <c r="L82" s="77"/>
      <c r="M82" s="13"/>
      <c r="N82" s="13"/>
      <c r="O82" s="13"/>
      <c r="P82" s="13"/>
      <c r="Q82" s="82"/>
      <c r="R82" s="540">
        <f t="shared" si="85"/>
        <v>0</v>
      </c>
      <c r="S82" s="446"/>
      <c r="T82" s="13"/>
      <c r="U82" s="82"/>
      <c r="V82" s="488"/>
      <c r="W82" s="43"/>
      <c r="X82" s="45"/>
      <c r="Y82" s="210"/>
      <c r="Z82" s="17"/>
      <c r="AA82" s="188"/>
    </row>
    <row r="83" spans="1:27" s="41" customFormat="1">
      <c r="A83" s="127" t="s">
        <v>195</v>
      </c>
      <c r="B83" s="53" t="s">
        <v>644</v>
      </c>
      <c r="C83" s="799" t="s">
        <v>196</v>
      </c>
      <c r="D83" s="800"/>
      <c r="E83" s="800"/>
      <c r="F83" s="400">
        <f>SUM(F84:F86)</f>
        <v>500000</v>
      </c>
      <c r="G83" s="423">
        <f>SUM(G84:G86)</f>
        <v>457800</v>
      </c>
      <c r="H83" s="423">
        <f>SUM(H84:H86)</f>
        <v>445535</v>
      </c>
      <c r="I83" s="619">
        <f>SUM(I84:I86)</f>
        <v>300000</v>
      </c>
      <c r="J83" s="156">
        <f>SUM(J84:J86)</f>
        <v>145535</v>
      </c>
      <c r="K83" s="168">
        <f t="shared" si="2"/>
        <v>445535</v>
      </c>
      <c r="L83" s="77">
        <f t="shared" ref="L83:X83" si="92">SUM(L84:L86)</f>
        <v>27510</v>
      </c>
      <c r="M83" s="13">
        <f t="shared" si="92"/>
        <v>48958</v>
      </c>
      <c r="N83" s="13">
        <f t="shared" si="92"/>
        <v>38671</v>
      </c>
      <c r="O83" s="13">
        <f t="shared" si="92"/>
        <v>27500</v>
      </c>
      <c r="P83" s="13">
        <f t="shared" si="92"/>
        <v>30491</v>
      </c>
      <c r="Q83" s="82">
        <f t="shared" si="92"/>
        <v>71965</v>
      </c>
      <c r="R83" s="540">
        <f t="shared" si="85"/>
        <v>245095</v>
      </c>
      <c r="S83" s="446">
        <f t="shared" si="92"/>
        <v>72010</v>
      </c>
      <c r="T83" s="13">
        <f t="shared" si="92"/>
        <v>0</v>
      </c>
      <c r="U83" s="82">
        <f t="shared" si="92"/>
        <v>24510</v>
      </c>
      <c r="V83" s="488">
        <f t="shared" si="92"/>
        <v>34640</v>
      </c>
      <c r="W83" s="43">
        <f t="shared" si="92"/>
        <v>34640</v>
      </c>
      <c r="X83" s="45">
        <f t="shared" si="92"/>
        <v>34640</v>
      </c>
      <c r="Y83" s="210"/>
      <c r="Z83" s="17"/>
      <c r="AA83" s="188"/>
    </row>
    <row r="84" spans="1:27">
      <c r="B84" s="55"/>
      <c r="C84" s="264"/>
      <c r="D84" s="322" t="s">
        <v>1019</v>
      </c>
      <c r="E84" s="322"/>
      <c r="F84" s="406">
        <v>307800</v>
      </c>
      <c r="G84" s="429">
        <v>307800</v>
      </c>
      <c r="H84" s="429">
        <v>300000</v>
      </c>
      <c r="I84" s="625">
        <f t="shared" ref="I84" si="93">SUM(R84:X84)</f>
        <v>300000</v>
      </c>
      <c r="J84" s="149"/>
      <c r="K84" s="167">
        <f t="shared" ref="K84:K86" si="94">SUM(I84:J84)</f>
        <v>300000</v>
      </c>
      <c r="L84" s="75">
        <v>24510</v>
      </c>
      <c r="M84" s="1">
        <v>24510</v>
      </c>
      <c r="N84" s="1">
        <v>24510</v>
      </c>
      <c r="O84" s="1">
        <v>24510</v>
      </c>
      <c r="P84" s="1">
        <v>24510</v>
      </c>
      <c r="Q84" s="81">
        <v>24510</v>
      </c>
      <c r="R84" s="541">
        <f t="shared" si="85"/>
        <v>147060</v>
      </c>
      <c r="S84" s="447">
        <v>24510</v>
      </c>
      <c r="T84" s="1"/>
      <c r="U84" s="81">
        <v>24510</v>
      </c>
      <c r="V84" s="490">
        <v>34640</v>
      </c>
      <c r="W84" s="42">
        <v>34640</v>
      </c>
      <c r="X84" s="44">
        <v>34640</v>
      </c>
      <c r="Y84" s="210"/>
      <c r="AA84" s="188"/>
    </row>
    <row r="85" spans="1:27">
      <c r="B85" s="55"/>
      <c r="C85" s="264"/>
      <c r="D85" s="322" t="s">
        <v>1020</v>
      </c>
      <c r="E85" s="322"/>
      <c r="F85" s="406">
        <v>100000</v>
      </c>
      <c r="G85" s="429">
        <v>150000</v>
      </c>
      <c r="H85" s="429">
        <v>145535</v>
      </c>
      <c r="I85" s="625"/>
      <c r="J85" s="149">
        <f>SUM(R85:X85)</f>
        <v>145535</v>
      </c>
      <c r="K85" s="167">
        <f t="shared" si="94"/>
        <v>145535</v>
      </c>
      <c r="L85" s="75"/>
      <c r="M85" s="1"/>
      <c r="N85" s="1"/>
      <c r="O85" s="1"/>
      <c r="P85" s="1"/>
      <c r="Q85" s="81">
        <v>98035</v>
      </c>
      <c r="R85" s="541">
        <f t="shared" si="85"/>
        <v>98035</v>
      </c>
      <c r="S85" s="447">
        <v>47500</v>
      </c>
      <c r="T85" s="1"/>
      <c r="U85" s="81"/>
      <c r="V85" s="490"/>
      <c r="W85" s="42"/>
      <c r="X85" s="44"/>
      <c r="Y85" s="210"/>
      <c r="AA85" s="188"/>
    </row>
    <row r="86" spans="1:27">
      <c r="B86" s="55"/>
      <c r="C86" s="264"/>
      <c r="D86" s="322" t="s">
        <v>1021</v>
      </c>
      <c r="E86" s="322"/>
      <c r="F86" s="406">
        <v>92200</v>
      </c>
      <c r="G86" s="429">
        <v>0</v>
      </c>
      <c r="H86" s="429">
        <v>0</v>
      </c>
      <c r="I86" s="625"/>
      <c r="J86" s="149">
        <f>SUM(L86:X86)</f>
        <v>0</v>
      </c>
      <c r="K86" s="167">
        <f t="shared" si="94"/>
        <v>0</v>
      </c>
      <c r="L86" s="75">
        <v>3000</v>
      </c>
      <c r="M86" s="1">
        <v>24448</v>
      </c>
      <c r="N86" s="1">
        <v>14161</v>
      </c>
      <c r="O86" s="1">
        <v>2990</v>
      </c>
      <c r="P86" s="1">
        <v>5981</v>
      </c>
      <c r="Q86" s="81">
        <v>-50580</v>
      </c>
      <c r="R86" s="541">
        <f t="shared" si="85"/>
        <v>0</v>
      </c>
      <c r="S86" s="447"/>
      <c r="T86" s="1"/>
      <c r="U86" s="81"/>
      <c r="V86" s="490"/>
      <c r="W86" s="42"/>
      <c r="X86" s="44"/>
      <c r="Y86" s="210"/>
      <c r="AA86" s="188"/>
    </row>
    <row r="87" spans="1:27">
      <c r="B87" s="92" t="s">
        <v>645</v>
      </c>
      <c r="C87" s="769" t="s">
        <v>197</v>
      </c>
      <c r="D87" s="770"/>
      <c r="E87" s="770"/>
      <c r="F87" s="399">
        <f>F88+F91+F92+F93+F94</f>
        <v>1623675</v>
      </c>
      <c r="G87" s="422">
        <f>G88+G91+G92+G93+G94</f>
        <v>1841200</v>
      </c>
      <c r="H87" s="422">
        <f>H88+H91+H92+H93+H94</f>
        <v>1841200</v>
      </c>
      <c r="I87" s="618">
        <f>I88+I91+I92+I93+I94</f>
        <v>2464496</v>
      </c>
      <c r="J87" s="150">
        <f t="shared" ref="J87:X87" si="95">J88+J91+J92+J93+J94</f>
        <v>0</v>
      </c>
      <c r="K87" s="166">
        <f t="shared" si="2"/>
        <v>2464496</v>
      </c>
      <c r="L87" s="94">
        <f t="shared" si="95"/>
        <v>191078</v>
      </c>
      <c r="M87" s="95">
        <f t="shared" si="95"/>
        <v>121211</v>
      </c>
      <c r="N87" s="95">
        <f t="shared" si="95"/>
        <v>68730</v>
      </c>
      <c r="O87" s="95">
        <f t="shared" si="95"/>
        <v>381472</v>
      </c>
      <c r="P87" s="95">
        <f t="shared" si="95"/>
        <v>107705</v>
      </c>
      <c r="Q87" s="98">
        <f t="shared" si="95"/>
        <v>92072</v>
      </c>
      <c r="R87" s="539">
        <f t="shared" si="85"/>
        <v>962268</v>
      </c>
      <c r="S87" s="445">
        <f t="shared" si="95"/>
        <v>190719</v>
      </c>
      <c r="T87" s="95">
        <f t="shared" si="95"/>
        <v>56947</v>
      </c>
      <c r="U87" s="98">
        <f t="shared" si="95"/>
        <v>178509</v>
      </c>
      <c r="V87" s="489">
        <f t="shared" si="95"/>
        <v>563158</v>
      </c>
      <c r="W87" s="97">
        <f t="shared" si="95"/>
        <v>346349</v>
      </c>
      <c r="X87" s="99">
        <f t="shared" si="95"/>
        <v>166546</v>
      </c>
      <c r="Y87" s="210"/>
      <c r="AA87" s="188"/>
    </row>
    <row r="88" spans="1:27" s="41" customFormat="1">
      <c r="A88" s="127" t="s">
        <v>198</v>
      </c>
      <c r="B88" s="53" t="s">
        <v>646</v>
      </c>
      <c r="C88" s="799" t="s">
        <v>871</v>
      </c>
      <c r="D88" s="800"/>
      <c r="E88" s="800"/>
      <c r="F88" s="400">
        <f>SUM(F89:F90)</f>
        <v>1593675</v>
      </c>
      <c r="G88" s="423">
        <f>SUM(G89:G90)</f>
        <v>1811200</v>
      </c>
      <c r="H88" s="423">
        <f>SUM(H89:H90)</f>
        <v>1811200</v>
      </c>
      <c r="I88" s="619">
        <f>SUM(I89:I90)</f>
        <v>2163487</v>
      </c>
      <c r="J88" s="156">
        <f>SUM(J89:J90)</f>
        <v>0</v>
      </c>
      <c r="K88" s="168">
        <f t="shared" si="2"/>
        <v>2163487</v>
      </c>
      <c r="L88" s="77">
        <f t="shared" ref="L88:X88" si="96">SUM(L89:L90)</f>
        <v>191078</v>
      </c>
      <c r="M88" s="13">
        <f t="shared" si="96"/>
        <v>121211</v>
      </c>
      <c r="N88" s="13">
        <f t="shared" si="96"/>
        <v>68727</v>
      </c>
      <c r="O88" s="13">
        <f t="shared" si="96"/>
        <v>368872</v>
      </c>
      <c r="P88" s="13">
        <f t="shared" si="96"/>
        <v>107700</v>
      </c>
      <c r="Q88" s="82">
        <f t="shared" si="96"/>
        <v>92072</v>
      </c>
      <c r="R88" s="540">
        <f t="shared" si="85"/>
        <v>949660</v>
      </c>
      <c r="S88" s="446">
        <f t="shared" si="96"/>
        <v>190719</v>
      </c>
      <c r="T88" s="13">
        <f t="shared" si="96"/>
        <v>56947</v>
      </c>
      <c r="U88" s="82">
        <f t="shared" si="96"/>
        <v>178508</v>
      </c>
      <c r="V88" s="488">
        <f t="shared" si="96"/>
        <v>392149</v>
      </c>
      <c r="W88" s="43">
        <f t="shared" si="96"/>
        <v>246349</v>
      </c>
      <c r="X88" s="45">
        <f t="shared" si="96"/>
        <v>149155</v>
      </c>
      <c r="Y88" s="210"/>
      <c r="Z88" s="17"/>
      <c r="AA88" s="188"/>
    </row>
    <row r="89" spans="1:27">
      <c r="B89" s="55"/>
      <c r="C89" s="264"/>
      <c r="D89" s="360" t="s">
        <v>1081</v>
      </c>
      <c r="E89" s="360"/>
      <c r="F89" s="406">
        <v>1462800</v>
      </c>
      <c r="G89" s="429">
        <v>1476300</v>
      </c>
      <c r="H89" s="429">
        <v>1476300</v>
      </c>
      <c r="I89" s="625">
        <f t="shared" ref="I89:I94" si="97">SUM(R89:X89)</f>
        <v>1825344</v>
      </c>
      <c r="J89" s="149"/>
      <c r="K89" s="167">
        <f t="shared" ref="K89:K90" si="98">SUM(I89:J89)</f>
        <v>1825344</v>
      </c>
      <c r="L89" s="75">
        <v>73504</v>
      </c>
      <c r="M89" s="1">
        <v>90498</v>
      </c>
      <c r="N89" s="1">
        <v>47568</v>
      </c>
      <c r="O89" s="1">
        <v>289678</v>
      </c>
      <c r="P89" s="1">
        <v>88827</v>
      </c>
      <c r="Q89" s="81">
        <v>79769</v>
      </c>
      <c r="R89" s="541">
        <f t="shared" si="85"/>
        <v>669844</v>
      </c>
      <c r="S89" s="447">
        <v>179919</v>
      </c>
      <c r="T89" s="1">
        <v>42661</v>
      </c>
      <c r="U89" s="81">
        <v>171839</v>
      </c>
      <c r="V89" s="490">
        <f>125307+108000+135000+14986</f>
        <v>383293</v>
      </c>
      <c r="W89" s="42">
        <f>125307+360000*0.27+14986</f>
        <v>237493</v>
      </c>
      <c r="X89" s="44">
        <f>125309+14986</f>
        <v>140295</v>
      </c>
      <c r="Y89" s="210"/>
      <c r="AA89" s="188"/>
    </row>
    <row r="90" spans="1:27">
      <c r="B90" s="55"/>
      <c r="C90" s="264"/>
      <c r="D90" s="360" t="s">
        <v>1082</v>
      </c>
      <c r="E90" s="360"/>
      <c r="F90" s="406">
        <v>130875</v>
      </c>
      <c r="G90" s="429">
        <v>334900</v>
      </c>
      <c r="H90" s="429">
        <v>334900</v>
      </c>
      <c r="I90" s="625">
        <f t="shared" si="97"/>
        <v>338143</v>
      </c>
      <c r="J90" s="149"/>
      <c r="K90" s="167">
        <f t="shared" si="98"/>
        <v>338143</v>
      </c>
      <c r="L90" s="75">
        <v>117574</v>
      </c>
      <c r="M90" s="1">
        <v>30713</v>
      </c>
      <c r="N90" s="1">
        <v>21159</v>
      </c>
      <c r="O90" s="1">
        <v>79194</v>
      </c>
      <c r="P90" s="1">
        <v>18873</v>
      </c>
      <c r="Q90" s="81">
        <v>12303</v>
      </c>
      <c r="R90" s="541">
        <f t="shared" si="85"/>
        <v>279816</v>
      </c>
      <c r="S90" s="447">
        <v>10800</v>
      </c>
      <c r="T90" s="1">
        <v>14286</v>
      </c>
      <c r="U90" s="81">
        <v>6669</v>
      </c>
      <c r="V90" s="490">
        <v>8856</v>
      </c>
      <c r="W90" s="42">
        <v>8856</v>
      </c>
      <c r="X90" s="44">
        <v>8860</v>
      </c>
      <c r="Y90" s="210"/>
      <c r="AA90" s="188"/>
    </row>
    <row r="91" spans="1:27" s="41" customFormat="1" hidden="1">
      <c r="A91" s="127" t="s">
        <v>199</v>
      </c>
      <c r="B91" s="53" t="s">
        <v>647</v>
      </c>
      <c r="C91" s="799" t="s">
        <v>200</v>
      </c>
      <c r="D91" s="800"/>
      <c r="E91" s="800"/>
      <c r="F91" s="400"/>
      <c r="G91" s="423"/>
      <c r="H91" s="423"/>
      <c r="I91" s="619"/>
      <c r="J91" s="156"/>
      <c r="K91" s="168">
        <f t="shared" si="2"/>
        <v>0</v>
      </c>
      <c r="L91" s="77"/>
      <c r="M91" s="13"/>
      <c r="N91" s="13"/>
      <c r="O91" s="13"/>
      <c r="P91" s="13"/>
      <c r="Q91" s="82"/>
      <c r="R91" s="540">
        <f t="shared" si="85"/>
        <v>0</v>
      </c>
      <c r="S91" s="446"/>
      <c r="T91" s="13"/>
      <c r="U91" s="82"/>
      <c r="V91" s="488"/>
      <c r="W91" s="43"/>
      <c r="X91" s="45"/>
      <c r="Y91" s="210">
        <f t="shared" ref="Y91:Y93" si="99">H91-K91</f>
        <v>0</v>
      </c>
      <c r="Z91" s="17">
        <f t="shared" ref="Z91:Z93" si="100">Y91/3</f>
        <v>0</v>
      </c>
      <c r="AA91" s="188"/>
    </row>
    <row r="92" spans="1:27" s="41" customFormat="1" hidden="1">
      <c r="A92" s="127" t="s">
        <v>201</v>
      </c>
      <c r="B92" s="53" t="s">
        <v>648</v>
      </c>
      <c r="C92" s="799" t="s">
        <v>202</v>
      </c>
      <c r="D92" s="800"/>
      <c r="E92" s="800"/>
      <c r="F92" s="400"/>
      <c r="G92" s="423"/>
      <c r="H92" s="423"/>
      <c r="I92" s="619"/>
      <c r="J92" s="156"/>
      <c r="K92" s="168">
        <f t="shared" si="2"/>
        <v>0</v>
      </c>
      <c r="L92" s="77"/>
      <c r="M92" s="13"/>
      <c r="N92" s="13"/>
      <c r="O92" s="13"/>
      <c r="P92" s="13"/>
      <c r="Q92" s="82"/>
      <c r="R92" s="540">
        <f t="shared" si="85"/>
        <v>0</v>
      </c>
      <c r="S92" s="446"/>
      <c r="T92" s="13"/>
      <c r="U92" s="82"/>
      <c r="V92" s="488"/>
      <c r="W92" s="43"/>
      <c r="X92" s="45"/>
      <c r="Y92" s="210">
        <f t="shared" si="99"/>
        <v>0</v>
      </c>
      <c r="Z92" s="17">
        <f t="shared" si="100"/>
        <v>0</v>
      </c>
      <c r="AA92" s="188"/>
    </row>
    <row r="93" spans="1:27" s="41" customFormat="1" hidden="1">
      <c r="A93" s="127" t="s">
        <v>203</v>
      </c>
      <c r="B93" s="53" t="s">
        <v>649</v>
      </c>
      <c r="C93" s="799" t="s">
        <v>204</v>
      </c>
      <c r="D93" s="800"/>
      <c r="E93" s="800"/>
      <c r="F93" s="400"/>
      <c r="G93" s="423"/>
      <c r="H93" s="423"/>
      <c r="I93" s="619"/>
      <c r="J93" s="156"/>
      <c r="K93" s="168">
        <f t="shared" si="2"/>
        <v>0</v>
      </c>
      <c r="L93" s="77"/>
      <c r="M93" s="13"/>
      <c r="N93" s="13"/>
      <c r="O93" s="13"/>
      <c r="P93" s="13"/>
      <c r="Q93" s="82"/>
      <c r="R93" s="540">
        <f t="shared" si="85"/>
        <v>0</v>
      </c>
      <c r="S93" s="446"/>
      <c r="T93" s="13"/>
      <c r="U93" s="82"/>
      <c r="V93" s="488"/>
      <c r="W93" s="43"/>
      <c r="X93" s="45"/>
      <c r="Y93" s="210">
        <f t="shared" si="99"/>
        <v>0</v>
      </c>
      <c r="Z93" s="17">
        <f t="shared" si="100"/>
        <v>0</v>
      </c>
      <c r="AA93" s="188"/>
    </row>
    <row r="94" spans="1:27" s="41" customFormat="1" ht="15.75" thickBot="1">
      <c r="A94" s="127" t="s">
        <v>205</v>
      </c>
      <c r="B94" s="196" t="s">
        <v>650</v>
      </c>
      <c r="C94" s="804" t="s">
        <v>206</v>
      </c>
      <c r="D94" s="805"/>
      <c r="E94" s="805"/>
      <c r="F94" s="401">
        <v>30000</v>
      </c>
      <c r="G94" s="424">
        <v>30000</v>
      </c>
      <c r="H94" s="424">
        <v>30000</v>
      </c>
      <c r="I94" s="620">
        <f t="shared" si="97"/>
        <v>301009</v>
      </c>
      <c r="J94" s="197"/>
      <c r="K94" s="168">
        <f t="shared" si="2"/>
        <v>301009</v>
      </c>
      <c r="L94" s="77"/>
      <c r="M94" s="13"/>
      <c r="N94" s="13">
        <v>3</v>
      </c>
      <c r="O94" s="13">
        <v>12600</v>
      </c>
      <c r="P94" s="13">
        <v>5</v>
      </c>
      <c r="Q94" s="82"/>
      <c r="R94" s="540">
        <f t="shared" si="85"/>
        <v>12608</v>
      </c>
      <c r="S94" s="446"/>
      <c r="T94" s="13"/>
      <c r="U94" s="82">
        <v>1</v>
      </c>
      <c r="V94" s="488">
        <v>171009</v>
      </c>
      <c r="W94" s="43">
        <v>100000</v>
      </c>
      <c r="X94" s="45">
        <v>17391</v>
      </c>
      <c r="Y94" s="210"/>
      <c r="Z94" s="17"/>
      <c r="AA94" s="188"/>
    </row>
    <row r="95" spans="1:27" ht="15.75" thickBot="1">
      <c r="B95" s="84" t="s">
        <v>207</v>
      </c>
      <c r="C95" s="773" t="s">
        <v>208</v>
      </c>
      <c r="D95" s="774"/>
      <c r="E95" s="774"/>
      <c r="F95" s="402">
        <f>F96+F97+F98+F99+F100+F101+F102+F106</f>
        <v>0</v>
      </c>
      <c r="G95" s="425">
        <f>G96+G97+G98+G99+G100+G101+G102+G106</f>
        <v>0</v>
      </c>
      <c r="H95" s="425">
        <f>H96+H97+H98+H99+H100+H101+H102+H106</f>
        <v>0</v>
      </c>
      <c r="I95" s="621">
        <f>I96+I97+I98+I99+I100+I101+I102+I106</f>
        <v>0</v>
      </c>
      <c r="J95" s="152">
        <f t="shared" ref="J95:X95" si="101">J96+J97+J98+J99+J100+J101+J102+J106</f>
        <v>0</v>
      </c>
      <c r="K95" s="164">
        <f t="shared" si="2"/>
        <v>0</v>
      </c>
      <c r="L95" s="86">
        <f t="shared" si="101"/>
        <v>0</v>
      </c>
      <c r="M95" s="87">
        <f t="shared" si="101"/>
        <v>0</v>
      </c>
      <c r="N95" s="87">
        <f t="shared" si="101"/>
        <v>0</v>
      </c>
      <c r="O95" s="87">
        <f t="shared" si="101"/>
        <v>0</v>
      </c>
      <c r="P95" s="87">
        <f t="shared" si="101"/>
        <v>0</v>
      </c>
      <c r="Q95" s="90">
        <f t="shared" si="101"/>
        <v>0</v>
      </c>
      <c r="R95" s="536">
        <f t="shared" si="85"/>
        <v>0</v>
      </c>
      <c r="S95" s="442">
        <f t="shared" si="101"/>
        <v>0</v>
      </c>
      <c r="T95" s="87">
        <f t="shared" si="101"/>
        <v>0</v>
      </c>
      <c r="U95" s="90">
        <f t="shared" si="101"/>
        <v>0</v>
      </c>
      <c r="V95" s="486">
        <f t="shared" si="101"/>
        <v>0</v>
      </c>
      <c r="W95" s="89">
        <f t="shared" si="101"/>
        <v>0</v>
      </c>
      <c r="X95" s="91">
        <f t="shared" si="101"/>
        <v>0</v>
      </c>
      <c r="Y95" s="210"/>
      <c r="AA95" s="188"/>
    </row>
    <row r="96" spans="1:27" s="18" customFormat="1" hidden="1">
      <c r="A96" s="127" t="s">
        <v>872</v>
      </c>
      <c r="B96" s="116" t="s">
        <v>873</v>
      </c>
      <c r="C96" s="801" t="s">
        <v>874</v>
      </c>
      <c r="D96" s="802"/>
      <c r="E96" s="802"/>
      <c r="F96" s="397"/>
      <c r="G96" s="420"/>
      <c r="H96" s="420"/>
      <c r="I96" s="616"/>
      <c r="J96" s="148"/>
      <c r="K96" s="166">
        <f t="shared" si="2"/>
        <v>0</v>
      </c>
      <c r="L96" s="94"/>
      <c r="M96" s="95"/>
      <c r="N96" s="95"/>
      <c r="O96" s="95"/>
      <c r="P96" s="95"/>
      <c r="Q96" s="98"/>
      <c r="R96" s="539">
        <f t="shared" si="85"/>
        <v>0</v>
      </c>
      <c r="S96" s="445"/>
      <c r="T96" s="95"/>
      <c r="U96" s="98"/>
      <c r="V96" s="489"/>
      <c r="W96" s="97"/>
      <c r="X96" s="99"/>
      <c r="Y96" s="210"/>
      <c r="Z96" s="17"/>
      <c r="AA96" s="188"/>
    </row>
    <row r="97" spans="1:27" s="18" customFormat="1" hidden="1">
      <c r="A97" s="127" t="s">
        <v>209</v>
      </c>
      <c r="B97" s="116" t="s">
        <v>651</v>
      </c>
      <c r="C97" s="801" t="s">
        <v>210</v>
      </c>
      <c r="D97" s="802"/>
      <c r="E97" s="802"/>
      <c r="F97" s="397"/>
      <c r="G97" s="420"/>
      <c r="H97" s="420"/>
      <c r="I97" s="616"/>
      <c r="J97" s="148"/>
      <c r="K97" s="166">
        <f t="shared" si="2"/>
        <v>0</v>
      </c>
      <c r="L97" s="94"/>
      <c r="M97" s="95"/>
      <c r="N97" s="95"/>
      <c r="O97" s="95"/>
      <c r="P97" s="95"/>
      <c r="Q97" s="98"/>
      <c r="R97" s="539">
        <f t="shared" si="85"/>
        <v>0</v>
      </c>
      <c r="S97" s="445"/>
      <c r="T97" s="95"/>
      <c r="U97" s="98"/>
      <c r="V97" s="489"/>
      <c r="W97" s="97"/>
      <c r="X97" s="99"/>
      <c r="Y97" s="210"/>
      <c r="Z97" s="17"/>
      <c r="AA97" s="188"/>
    </row>
    <row r="98" spans="1:27" s="18" customFormat="1" hidden="1">
      <c r="A98" s="127" t="s">
        <v>211</v>
      </c>
      <c r="B98" s="92" t="s">
        <v>652</v>
      </c>
      <c r="C98" s="769" t="s">
        <v>352</v>
      </c>
      <c r="D98" s="770"/>
      <c r="E98" s="770"/>
      <c r="F98" s="399"/>
      <c r="G98" s="422"/>
      <c r="H98" s="422"/>
      <c r="I98" s="618"/>
      <c r="J98" s="150"/>
      <c r="K98" s="166">
        <f t="shared" si="2"/>
        <v>0</v>
      </c>
      <c r="L98" s="94"/>
      <c r="M98" s="95"/>
      <c r="N98" s="95"/>
      <c r="O98" s="95"/>
      <c r="P98" s="95"/>
      <c r="Q98" s="98"/>
      <c r="R98" s="539">
        <f t="shared" si="85"/>
        <v>0</v>
      </c>
      <c r="S98" s="445"/>
      <c r="T98" s="95"/>
      <c r="U98" s="98"/>
      <c r="V98" s="489"/>
      <c r="W98" s="97"/>
      <c r="X98" s="99"/>
      <c r="Y98" s="210"/>
      <c r="Z98" s="17"/>
      <c r="AA98" s="188"/>
    </row>
    <row r="99" spans="1:27" s="18" customFormat="1" hidden="1">
      <c r="A99" s="127" t="s">
        <v>212</v>
      </c>
      <c r="B99" s="116" t="s">
        <v>653</v>
      </c>
      <c r="C99" s="769" t="s">
        <v>875</v>
      </c>
      <c r="D99" s="770"/>
      <c r="E99" s="770"/>
      <c r="F99" s="399"/>
      <c r="G99" s="422"/>
      <c r="H99" s="422"/>
      <c r="I99" s="618"/>
      <c r="J99" s="150"/>
      <c r="K99" s="166">
        <f t="shared" si="2"/>
        <v>0</v>
      </c>
      <c r="L99" s="94"/>
      <c r="M99" s="95"/>
      <c r="N99" s="95"/>
      <c r="O99" s="95"/>
      <c r="P99" s="95"/>
      <c r="Q99" s="98"/>
      <c r="R99" s="539">
        <f t="shared" si="85"/>
        <v>0</v>
      </c>
      <c r="S99" s="445"/>
      <c r="T99" s="95"/>
      <c r="U99" s="98"/>
      <c r="V99" s="489"/>
      <c r="W99" s="97"/>
      <c r="X99" s="99"/>
      <c r="Y99" s="210"/>
      <c r="Z99" s="17"/>
      <c r="AA99" s="188"/>
    </row>
    <row r="100" spans="1:27" s="18" customFormat="1" hidden="1">
      <c r="A100" s="127" t="s">
        <v>213</v>
      </c>
      <c r="B100" s="92" t="s">
        <v>654</v>
      </c>
      <c r="C100" s="769" t="s">
        <v>876</v>
      </c>
      <c r="D100" s="770"/>
      <c r="E100" s="770"/>
      <c r="F100" s="399"/>
      <c r="G100" s="422"/>
      <c r="H100" s="422"/>
      <c r="I100" s="618"/>
      <c r="J100" s="150"/>
      <c r="K100" s="166">
        <f t="shared" si="2"/>
        <v>0</v>
      </c>
      <c r="L100" s="94"/>
      <c r="M100" s="95"/>
      <c r="N100" s="95"/>
      <c r="O100" s="95"/>
      <c r="P100" s="95"/>
      <c r="Q100" s="98"/>
      <c r="R100" s="539">
        <f t="shared" si="85"/>
        <v>0</v>
      </c>
      <c r="S100" s="445"/>
      <c r="T100" s="95"/>
      <c r="U100" s="98"/>
      <c r="V100" s="489"/>
      <c r="W100" s="97"/>
      <c r="X100" s="99"/>
      <c r="Y100" s="210"/>
      <c r="Z100" s="17"/>
      <c r="AA100" s="188"/>
    </row>
    <row r="101" spans="1:27" s="18" customFormat="1" hidden="1">
      <c r="A101" s="127" t="s">
        <v>214</v>
      </c>
      <c r="B101" s="116" t="s">
        <v>655</v>
      </c>
      <c r="C101" s="769" t="s">
        <v>215</v>
      </c>
      <c r="D101" s="770"/>
      <c r="E101" s="770"/>
      <c r="F101" s="399"/>
      <c r="G101" s="422"/>
      <c r="H101" s="422"/>
      <c r="I101" s="618"/>
      <c r="J101" s="150"/>
      <c r="K101" s="166">
        <f t="shared" si="2"/>
        <v>0</v>
      </c>
      <c r="L101" s="94"/>
      <c r="M101" s="95"/>
      <c r="N101" s="95"/>
      <c r="O101" s="95"/>
      <c r="P101" s="95"/>
      <c r="Q101" s="98"/>
      <c r="R101" s="539">
        <f t="shared" si="85"/>
        <v>0</v>
      </c>
      <c r="S101" s="445"/>
      <c r="T101" s="95"/>
      <c r="U101" s="98"/>
      <c r="V101" s="489"/>
      <c r="W101" s="97"/>
      <c r="X101" s="99"/>
      <c r="Y101" s="210"/>
      <c r="Z101" s="17"/>
      <c r="AA101" s="188"/>
    </row>
    <row r="102" spans="1:27" s="18" customFormat="1" hidden="1">
      <c r="A102" s="127" t="s">
        <v>216</v>
      </c>
      <c r="B102" s="92" t="s">
        <v>656</v>
      </c>
      <c r="C102" s="769" t="s">
        <v>217</v>
      </c>
      <c r="D102" s="770"/>
      <c r="E102" s="770"/>
      <c r="F102" s="399">
        <f>F103+F104+F105</f>
        <v>0</v>
      </c>
      <c r="G102" s="422">
        <f>G103+G104+G105</f>
        <v>0</v>
      </c>
      <c r="H102" s="422">
        <f>H103+H104+H105</f>
        <v>0</v>
      </c>
      <c r="I102" s="618">
        <f>I103+I104+I105</f>
        <v>0</v>
      </c>
      <c r="J102" s="150">
        <f t="shared" ref="J102:X102" si="102">J103+J104+J105</f>
        <v>0</v>
      </c>
      <c r="K102" s="166">
        <f t="shared" si="2"/>
        <v>0</v>
      </c>
      <c r="L102" s="94">
        <f t="shared" si="102"/>
        <v>0</v>
      </c>
      <c r="M102" s="95">
        <f t="shared" si="102"/>
        <v>0</v>
      </c>
      <c r="N102" s="95">
        <f t="shared" si="102"/>
        <v>0</v>
      </c>
      <c r="O102" s="95">
        <f t="shared" si="102"/>
        <v>0</v>
      </c>
      <c r="P102" s="95">
        <f t="shared" si="102"/>
        <v>0</v>
      </c>
      <c r="Q102" s="98">
        <f t="shared" si="102"/>
        <v>0</v>
      </c>
      <c r="R102" s="539">
        <f t="shared" si="85"/>
        <v>0</v>
      </c>
      <c r="S102" s="445">
        <f t="shared" si="102"/>
        <v>0</v>
      </c>
      <c r="T102" s="95">
        <f t="shared" si="102"/>
        <v>0</v>
      </c>
      <c r="U102" s="98">
        <f t="shared" si="102"/>
        <v>0</v>
      </c>
      <c r="V102" s="489">
        <f t="shared" si="102"/>
        <v>0</v>
      </c>
      <c r="W102" s="97">
        <f t="shared" si="102"/>
        <v>0</v>
      </c>
      <c r="X102" s="99">
        <f t="shared" si="102"/>
        <v>0</v>
      </c>
      <c r="Y102" s="210"/>
      <c r="Z102" s="17"/>
      <c r="AA102" s="188"/>
    </row>
    <row r="103" spans="1:27" hidden="1">
      <c r="B103" s="55"/>
      <c r="C103" s="2"/>
      <c r="D103" s="764" t="s">
        <v>343</v>
      </c>
      <c r="E103" s="764"/>
      <c r="F103" s="406"/>
      <c r="G103" s="429"/>
      <c r="H103" s="429"/>
      <c r="I103" s="625"/>
      <c r="J103" s="149"/>
      <c r="K103" s="167">
        <f t="shared" si="2"/>
        <v>0</v>
      </c>
      <c r="L103" s="75"/>
      <c r="M103" s="1"/>
      <c r="N103" s="1"/>
      <c r="O103" s="1"/>
      <c r="P103" s="1"/>
      <c r="Q103" s="81"/>
      <c r="R103" s="541">
        <f t="shared" si="85"/>
        <v>0</v>
      </c>
      <c r="S103" s="447"/>
      <c r="T103" s="1"/>
      <c r="U103" s="81"/>
      <c r="V103" s="490"/>
      <c r="W103" s="42"/>
      <c r="X103" s="44"/>
      <c r="Y103" s="210"/>
      <c r="AA103" s="188"/>
    </row>
    <row r="104" spans="1:27" hidden="1">
      <c r="B104" s="55"/>
      <c r="C104" s="2"/>
      <c r="D104" s="764" t="s">
        <v>344</v>
      </c>
      <c r="E104" s="764"/>
      <c r="F104" s="406"/>
      <c r="G104" s="429"/>
      <c r="H104" s="429"/>
      <c r="I104" s="625"/>
      <c r="J104" s="149"/>
      <c r="K104" s="167">
        <f t="shared" si="2"/>
        <v>0</v>
      </c>
      <c r="L104" s="75"/>
      <c r="M104" s="1"/>
      <c r="N104" s="1"/>
      <c r="O104" s="1"/>
      <c r="P104" s="1"/>
      <c r="Q104" s="81"/>
      <c r="R104" s="541">
        <f t="shared" si="85"/>
        <v>0</v>
      </c>
      <c r="S104" s="447"/>
      <c r="T104" s="1"/>
      <c r="U104" s="81"/>
      <c r="V104" s="490"/>
      <c r="W104" s="42"/>
      <c r="X104" s="44"/>
      <c r="Y104" s="210"/>
      <c r="AA104" s="188"/>
    </row>
    <row r="105" spans="1:27" hidden="1">
      <c r="B105" s="55"/>
      <c r="C105" s="2"/>
      <c r="D105" s="764" t="s">
        <v>345</v>
      </c>
      <c r="E105" s="764"/>
      <c r="F105" s="406"/>
      <c r="G105" s="429"/>
      <c r="H105" s="429"/>
      <c r="I105" s="625"/>
      <c r="J105" s="149"/>
      <c r="K105" s="167">
        <f t="shared" si="2"/>
        <v>0</v>
      </c>
      <c r="L105" s="75"/>
      <c r="M105" s="1"/>
      <c r="N105" s="1"/>
      <c r="O105" s="1"/>
      <c r="P105" s="1"/>
      <c r="Q105" s="81"/>
      <c r="R105" s="541">
        <f t="shared" si="85"/>
        <v>0</v>
      </c>
      <c r="S105" s="447"/>
      <c r="T105" s="1"/>
      <c r="U105" s="81"/>
      <c r="V105" s="490"/>
      <c r="W105" s="42"/>
      <c r="X105" s="44"/>
      <c r="Y105" s="210"/>
      <c r="AA105" s="188"/>
    </row>
    <row r="106" spans="1:27" s="18" customFormat="1" hidden="1">
      <c r="A106" s="127" t="s">
        <v>218</v>
      </c>
      <c r="B106" s="92" t="s">
        <v>657</v>
      </c>
      <c r="C106" s="769" t="s">
        <v>219</v>
      </c>
      <c r="D106" s="770"/>
      <c r="E106" s="770"/>
      <c r="F106" s="399">
        <f>F107+F108+F109+F110</f>
        <v>0</v>
      </c>
      <c r="G106" s="422">
        <f>G107+G108+G109+G110</f>
        <v>0</v>
      </c>
      <c r="H106" s="422">
        <f>H107+H108+H109+H110</f>
        <v>0</v>
      </c>
      <c r="I106" s="618">
        <f>I107+I108+I109+I110</f>
        <v>0</v>
      </c>
      <c r="J106" s="150">
        <f t="shared" ref="J106:X106" si="103">J107+J108+J109+J110</f>
        <v>0</v>
      </c>
      <c r="K106" s="166">
        <f t="shared" ref="K106:K169" si="104">SUM(I106:J106)</f>
        <v>0</v>
      </c>
      <c r="L106" s="94">
        <f t="shared" si="103"/>
        <v>0</v>
      </c>
      <c r="M106" s="95">
        <f t="shared" si="103"/>
        <v>0</v>
      </c>
      <c r="N106" s="95">
        <f t="shared" si="103"/>
        <v>0</v>
      </c>
      <c r="O106" s="95">
        <f t="shared" si="103"/>
        <v>0</v>
      </c>
      <c r="P106" s="95">
        <f t="shared" si="103"/>
        <v>0</v>
      </c>
      <c r="Q106" s="98">
        <f t="shared" si="103"/>
        <v>0</v>
      </c>
      <c r="R106" s="539">
        <f t="shared" si="85"/>
        <v>0</v>
      </c>
      <c r="S106" s="445">
        <f t="shared" si="103"/>
        <v>0</v>
      </c>
      <c r="T106" s="95">
        <f t="shared" si="103"/>
        <v>0</v>
      </c>
      <c r="U106" s="98">
        <f t="shared" si="103"/>
        <v>0</v>
      </c>
      <c r="V106" s="489">
        <f t="shared" si="103"/>
        <v>0</v>
      </c>
      <c r="W106" s="97">
        <f t="shared" si="103"/>
        <v>0</v>
      </c>
      <c r="X106" s="99">
        <f t="shared" si="103"/>
        <v>0</v>
      </c>
      <c r="Y106" s="210"/>
      <c r="Z106" s="17"/>
      <c r="AA106" s="188"/>
    </row>
    <row r="107" spans="1:27" hidden="1">
      <c r="B107" s="55"/>
      <c r="C107" s="2"/>
      <c r="D107" s="764" t="s">
        <v>835</v>
      </c>
      <c r="E107" s="764"/>
      <c r="F107" s="406"/>
      <c r="G107" s="429"/>
      <c r="H107" s="429"/>
      <c r="I107" s="625"/>
      <c r="J107" s="149"/>
      <c r="K107" s="167">
        <f t="shared" si="104"/>
        <v>0</v>
      </c>
      <c r="L107" s="75"/>
      <c r="M107" s="1"/>
      <c r="N107" s="1"/>
      <c r="O107" s="1"/>
      <c r="P107" s="1"/>
      <c r="Q107" s="81"/>
      <c r="R107" s="541">
        <f t="shared" si="85"/>
        <v>0</v>
      </c>
      <c r="S107" s="447"/>
      <c r="T107" s="1"/>
      <c r="U107" s="81"/>
      <c r="V107" s="490"/>
      <c r="W107" s="42"/>
      <c r="X107" s="44"/>
      <c r="Y107" s="210"/>
      <c r="AA107" s="188"/>
    </row>
    <row r="108" spans="1:27" hidden="1">
      <c r="B108" s="55"/>
      <c r="C108" s="2"/>
      <c r="D108" s="764" t="s">
        <v>346</v>
      </c>
      <c r="E108" s="764"/>
      <c r="F108" s="406"/>
      <c r="G108" s="429"/>
      <c r="H108" s="429"/>
      <c r="I108" s="625"/>
      <c r="J108" s="149"/>
      <c r="K108" s="167">
        <f t="shared" si="104"/>
        <v>0</v>
      </c>
      <c r="L108" s="75"/>
      <c r="M108" s="1"/>
      <c r="N108" s="1"/>
      <c r="O108" s="1"/>
      <c r="P108" s="1"/>
      <c r="Q108" s="81"/>
      <c r="R108" s="541">
        <f t="shared" si="85"/>
        <v>0</v>
      </c>
      <c r="S108" s="447"/>
      <c r="T108" s="1"/>
      <c r="U108" s="81"/>
      <c r="V108" s="490"/>
      <c r="W108" s="42"/>
      <c r="X108" s="44"/>
      <c r="Y108" s="210"/>
      <c r="AA108" s="188"/>
    </row>
    <row r="109" spans="1:27" hidden="1">
      <c r="B109" s="55"/>
      <c r="C109" s="2"/>
      <c r="D109" s="764" t="s">
        <v>836</v>
      </c>
      <c r="E109" s="764"/>
      <c r="F109" s="406"/>
      <c r="G109" s="429"/>
      <c r="H109" s="429"/>
      <c r="I109" s="625"/>
      <c r="J109" s="149"/>
      <c r="K109" s="167">
        <f t="shared" si="104"/>
        <v>0</v>
      </c>
      <c r="L109" s="75"/>
      <c r="M109" s="1"/>
      <c r="N109" s="1"/>
      <c r="O109" s="1"/>
      <c r="P109" s="1"/>
      <c r="Q109" s="81"/>
      <c r="R109" s="541">
        <f t="shared" si="85"/>
        <v>0</v>
      </c>
      <c r="S109" s="447"/>
      <c r="T109" s="1"/>
      <c r="U109" s="81"/>
      <c r="V109" s="490"/>
      <c r="W109" s="42"/>
      <c r="X109" s="44"/>
      <c r="Y109" s="210"/>
      <c r="AA109" s="188"/>
    </row>
    <row r="110" spans="1:27" ht="15.75" hidden="1" thickBot="1">
      <c r="B110" s="55"/>
      <c r="C110" s="2"/>
      <c r="D110" s="764" t="s">
        <v>834</v>
      </c>
      <c r="E110" s="764"/>
      <c r="F110" s="406"/>
      <c r="G110" s="429"/>
      <c r="H110" s="429"/>
      <c r="I110" s="625"/>
      <c r="J110" s="149"/>
      <c r="K110" s="167">
        <f t="shared" si="104"/>
        <v>0</v>
      </c>
      <c r="L110" s="75"/>
      <c r="M110" s="1"/>
      <c r="N110" s="1"/>
      <c r="O110" s="1"/>
      <c r="P110" s="1"/>
      <c r="Q110" s="81"/>
      <c r="R110" s="541">
        <f t="shared" si="85"/>
        <v>0</v>
      </c>
      <c r="S110" s="447"/>
      <c r="T110" s="1"/>
      <c r="U110" s="81"/>
      <c r="V110" s="490"/>
      <c r="W110" s="42"/>
      <c r="X110" s="44"/>
      <c r="Y110" s="210"/>
      <c r="AA110" s="188"/>
    </row>
    <row r="111" spans="1:27" ht="15.75" thickBot="1">
      <c r="B111" s="100" t="s">
        <v>220</v>
      </c>
      <c r="C111" s="773" t="s">
        <v>221</v>
      </c>
      <c r="D111" s="774"/>
      <c r="E111" s="774"/>
      <c r="F111" s="402">
        <f>F112+F115+F119+F120+F131+F142+F153+F156+F168+F169+F170+F171+F183</f>
        <v>46544687</v>
      </c>
      <c r="G111" s="425">
        <f>G112+G115+G119+G120+G131+G142+G153+G156+G168+G169+G170+G171+G183</f>
        <v>37007946</v>
      </c>
      <c r="H111" s="425">
        <f>H112+H115+H119+H120+H131+H142+H153+H156+H168+H169+H170+H171+H183</f>
        <v>45236273.019999996</v>
      </c>
      <c r="I111" s="621">
        <f>I112+I115+I119+I120+I131+I142+I153+I156+I168+I169+I170+I171+I183</f>
        <v>95734060</v>
      </c>
      <c r="J111" s="152">
        <f>J112+J115+J119+J120+J131+J142+J153+J156+J168+J169+J170+J171+J183</f>
        <v>0</v>
      </c>
      <c r="K111" s="164">
        <f t="shared" si="104"/>
        <v>95734060</v>
      </c>
      <c r="L111" s="86">
        <f t="shared" ref="L111:X111" si="105">L112+L115+L119+L120+L131+L142+L153+L156+L168+L169+L170+L171+L183</f>
        <v>16046</v>
      </c>
      <c r="M111" s="87">
        <f t="shared" si="105"/>
        <v>16046</v>
      </c>
      <c r="N111" s="87">
        <f t="shared" si="105"/>
        <v>16046</v>
      </c>
      <c r="O111" s="87">
        <f t="shared" si="105"/>
        <v>46938</v>
      </c>
      <c r="P111" s="87">
        <f t="shared" si="105"/>
        <v>0</v>
      </c>
      <c r="Q111" s="90">
        <f t="shared" si="105"/>
        <v>23769</v>
      </c>
      <c r="R111" s="536">
        <f t="shared" si="85"/>
        <v>118845</v>
      </c>
      <c r="S111" s="442">
        <f t="shared" si="105"/>
        <v>23769</v>
      </c>
      <c r="T111" s="87">
        <f t="shared" si="105"/>
        <v>23769</v>
      </c>
      <c r="U111" s="90">
        <f t="shared" si="105"/>
        <v>47538</v>
      </c>
      <c r="V111" s="486">
        <f t="shared" si="105"/>
        <v>24020</v>
      </c>
      <c r="W111" s="89">
        <f t="shared" si="105"/>
        <v>24020</v>
      </c>
      <c r="X111" s="91">
        <f t="shared" si="105"/>
        <v>95472099</v>
      </c>
      <c r="Y111" s="210"/>
      <c r="AA111" s="188"/>
    </row>
    <row r="112" spans="1:27" s="41" customFormat="1" hidden="1">
      <c r="A112" s="127" t="s">
        <v>222</v>
      </c>
      <c r="B112" s="125" t="s">
        <v>658</v>
      </c>
      <c r="C112" s="775" t="s">
        <v>223</v>
      </c>
      <c r="D112" s="776"/>
      <c r="E112" s="776"/>
      <c r="F112" s="407">
        <f>F113+F114</f>
        <v>0</v>
      </c>
      <c r="G112" s="430">
        <f>G113+G114</f>
        <v>0</v>
      </c>
      <c r="H112" s="430">
        <f>H113+H114</f>
        <v>0</v>
      </c>
      <c r="I112" s="626">
        <f>I113+I114</f>
        <v>0</v>
      </c>
      <c r="J112" s="157">
        <f t="shared" ref="J112:X112" si="106">J113+J114</f>
        <v>0</v>
      </c>
      <c r="K112" s="169">
        <f t="shared" si="104"/>
        <v>0</v>
      </c>
      <c r="L112" s="171">
        <f t="shared" si="106"/>
        <v>0</v>
      </c>
      <c r="M112" s="133">
        <f t="shared" si="106"/>
        <v>0</v>
      </c>
      <c r="N112" s="133">
        <f t="shared" si="106"/>
        <v>0</v>
      </c>
      <c r="O112" s="133">
        <f t="shared" si="106"/>
        <v>0</v>
      </c>
      <c r="P112" s="133">
        <f t="shared" si="106"/>
        <v>0</v>
      </c>
      <c r="Q112" s="134">
        <f t="shared" si="106"/>
        <v>0</v>
      </c>
      <c r="R112" s="542">
        <f t="shared" si="85"/>
        <v>0</v>
      </c>
      <c r="S112" s="448">
        <f t="shared" si="106"/>
        <v>0</v>
      </c>
      <c r="T112" s="133">
        <f t="shared" si="106"/>
        <v>0</v>
      </c>
      <c r="U112" s="134">
        <f t="shared" si="106"/>
        <v>0</v>
      </c>
      <c r="V112" s="558">
        <f t="shared" si="106"/>
        <v>0</v>
      </c>
      <c r="W112" s="132">
        <f t="shared" si="106"/>
        <v>0</v>
      </c>
      <c r="X112" s="135">
        <f t="shared" si="106"/>
        <v>0</v>
      </c>
      <c r="Y112" s="210"/>
      <c r="Z112" s="17"/>
      <c r="AA112" s="188"/>
    </row>
    <row r="113" spans="1:27" hidden="1">
      <c r="B113" s="55"/>
      <c r="C113" s="2"/>
      <c r="D113" s="764" t="s">
        <v>347</v>
      </c>
      <c r="E113" s="764"/>
      <c r="F113" s="406"/>
      <c r="G113" s="429"/>
      <c r="H113" s="429"/>
      <c r="I113" s="625"/>
      <c r="J113" s="149"/>
      <c r="K113" s="167">
        <f t="shared" si="104"/>
        <v>0</v>
      </c>
      <c r="L113" s="75"/>
      <c r="M113" s="1"/>
      <c r="N113" s="1"/>
      <c r="O113" s="1"/>
      <c r="P113" s="1"/>
      <c r="Q113" s="81"/>
      <c r="R113" s="541">
        <f t="shared" si="85"/>
        <v>0</v>
      </c>
      <c r="S113" s="447"/>
      <c r="T113" s="1"/>
      <c r="U113" s="81"/>
      <c r="V113" s="490"/>
      <c r="W113" s="42"/>
      <c r="X113" s="44"/>
      <c r="Y113" s="210"/>
      <c r="AA113" s="188"/>
    </row>
    <row r="114" spans="1:27" hidden="1">
      <c r="B114" s="55"/>
      <c r="C114" s="2"/>
      <c r="D114" s="764" t="s">
        <v>348</v>
      </c>
      <c r="E114" s="764"/>
      <c r="F114" s="406"/>
      <c r="G114" s="429"/>
      <c r="H114" s="429"/>
      <c r="I114" s="625"/>
      <c r="J114" s="149"/>
      <c r="K114" s="167">
        <f t="shared" si="104"/>
        <v>0</v>
      </c>
      <c r="L114" s="75"/>
      <c r="M114" s="1"/>
      <c r="N114" s="1"/>
      <c r="O114" s="1"/>
      <c r="P114" s="1"/>
      <c r="Q114" s="81"/>
      <c r="R114" s="541">
        <f t="shared" si="85"/>
        <v>0</v>
      </c>
      <c r="S114" s="447"/>
      <c r="T114" s="1"/>
      <c r="U114" s="81"/>
      <c r="V114" s="490"/>
      <c r="W114" s="42"/>
      <c r="X114" s="44"/>
      <c r="Y114" s="210"/>
      <c r="AA114" s="188"/>
    </row>
    <row r="115" spans="1:27" hidden="1">
      <c r="B115" s="125" t="s">
        <v>837</v>
      </c>
      <c r="C115" s="775" t="s">
        <v>838</v>
      </c>
      <c r="D115" s="776"/>
      <c r="E115" s="776"/>
      <c r="F115" s="407">
        <f>F116+F117+F118</f>
        <v>0</v>
      </c>
      <c r="G115" s="430">
        <f>G116+G117+G118</f>
        <v>0</v>
      </c>
      <c r="H115" s="430">
        <f>H116+H117+H118</f>
        <v>0</v>
      </c>
      <c r="I115" s="626">
        <f>I116+I117+I118</f>
        <v>0</v>
      </c>
      <c r="J115" s="157">
        <f t="shared" ref="J115:X115" si="107">J116+J117+J118</f>
        <v>0</v>
      </c>
      <c r="K115" s="169">
        <f t="shared" si="104"/>
        <v>0</v>
      </c>
      <c r="L115" s="171">
        <f t="shared" si="107"/>
        <v>0</v>
      </c>
      <c r="M115" s="133">
        <f t="shared" si="107"/>
        <v>0</v>
      </c>
      <c r="N115" s="133">
        <f t="shared" si="107"/>
        <v>0</v>
      </c>
      <c r="O115" s="133">
        <f t="shared" si="107"/>
        <v>0</v>
      </c>
      <c r="P115" s="133">
        <f t="shared" si="107"/>
        <v>0</v>
      </c>
      <c r="Q115" s="134">
        <f t="shared" si="107"/>
        <v>0</v>
      </c>
      <c r="R115" s="542">
        <f t="shared" si="85"/>
        <v>0</v>
      </c>
      <c r="S115" s="448">
        <f t="shared" si="107"/>
        <v>0</v>
      </c>
      <c r="T115" s="133">
        <f t="shared" si="107"/>
        <v>0</v>
      </c>
      <c r="U115" s="134">
        <f t="shared" si="107"/>
        <v>0</v>
      </c>
      <c r="V115" s="558">
        <f t="shared" si="107"/>
        <v>0</v>
      </c>
      <c r="W115" s="132">
        <f t="shared" si="107"/>
        <v>0</v>
      </c>
      <c r="X115" s="135">
        <f t="shared" si="107"/>
        <v>0</v>
      </c>
      <c r="Y115" s="210"/>
      <c r="AA115" s="188"/>
    </row>
    <row r="116" spans="1:27" s="209" customFormat="1" hidden="1">
      <c r="A116" s="127" t="s">
        <v>877</v>
      </c>
      <c r="B116" s="189" t="s">
        <v>878</v>
      </c>
      <c r="C116" s="202"/>
      <c r="D116" s="260" t="s">
        <v>963</v>
      </c>
      <c r="E116" s="285"/>
      <c r="F116" s="398"/>
      <c r="G116" s="421"/>
      <c r="H116" s="421"/>
      <c r="I116" s="617"/>
      <c r="J116" s="190"/>
      <c r="K116" s="191">
        <f t="shared" si="104"/>
        <v>0</v>
      </c>
      <c r="L116" s="199"/>
      <c r="M116" s="193"/>
      <c r="N116" s="193"/>
      <c r="O116" s="193"/>
      <c r="P116" s="193"/>
      <c r="Q116" s="194"/>
      <c r="R116" s="538">
        <f t="shared" si="85"/>
        <v>0</v>
      </c>
      <c r="S116" s="444"/>
      <c r="T116" s="193"/>
      <c r="U116" s="194"/>
      <c r="V116" s="492"/>
      <c r="W116" s="192"/>
      <c r="X116" s="195"/>
      <c r="Y116" s="210"/>
      <c r="Z116" s="17"/>
      <c r="AA116" s="188"/>
    </row>
    <row r="117" spans="1:27" s="209" customFormat="1" hidden="1">
      <c r="A117" s="127" t="s">
        <v>224</v>
      </c>
      <c r="B117" s="189" t="s">
        <v>659</v>
      </c>
      <c r="C117" s="202"/>
      <c r="D117" s="260" t="s">
        <v>225</v>
      </c>
      <c r="E117" s="285"/>
      <c r="F117" s="398"/>
      <c r="G117" s="421"/>
      <c r="H117" s="421"/>
      <c r="I117" s="617"/>
      <c r="J117" s="190"/>
      <c r="K117" s="191">
        <f t="shared" si="104"/>
        <v>0</v>
      </c>
      <c r="L117" s="199"/>
      <c r="M117" s="193"/>
      <c r="N117" s="193"/>
      <c r="O117" s="193"/>
      <c r="P117" s="193"/>
      <c r="Q117" s="194"/>
      <c r="R117" s="538">
        <f t="shared" si="85"/>
        <v>0</v>
      </c>
      <c r="S117" s="444"/>
      <c r="T117" s="193"/>
      <c r="U117" s="194"/>
      <c r="V117" s="492"/>
      <c r="W117" s="192"/>
      <c r="X117" s="195"/>
      <c r="Y117" s="210"/>
      <c r="Z117" s="17"/>
      <c r="AA117" s="188"/>
    </row>
    <row r="118" spans="1:27" s="209" customFormat="1" hidden="1">
      <c r="A118" s="127" t="s">
        <v>226</v>
      </c>
      <c r="B118" s="189" t="s">
        <v>660</v>
      </c>
      <c r="C118" s="202"/>
      <c r="D118" s="260" t="s">
        <v>227</v>
      </c>
      <c r="E118" s="285"/>
      <c r="F118" s="398"/>
      <c r="G118" s="421"/>
      <c r="H118" s="421"/>
      <c r="I118" s="617"/>
      <c r="J118" s="190"/>
      <c r="K118" s="191">
        <f t="shared" si="104"/>
        <v>0</v>
      </c>
      <c r="L118" s="199"/>
      <c r="M118" s="193"/>
      <c r="N118" s="193"/>
      <c r="O118" s="193"/>
      <c r="P118" s="193"/>
      <c r="Q118" s="194"/>
      <c r="R118" s="538">
        <f t="shared" si="85"/>
        <v>0</v>
      </c>
      <c r="S118" s="444"/>
      <c r="T118" s="193"/>
      <c r="U118" s="194"/>
      <c r="V118" s="492"/>
      <c r="W118" s="192"/>
      <c r="X118" s="195"/>
      <c r="Y118" s="210"/>
      <c r="Z118" s="17"/>
      <c r="AA118" s="188"/>
    </row>
    <row r="119" spans="1:27" s="41" customFormat="1" ht="27.75" hidden="1" customHeight="1">
      <c r="A119" s="127" t="s">
        <v>228</v>
      </c>
      <c r="B119" s="108" t="s">
        <v>661</v>
      </c>
      <c r="C119" s="820" t="s">
        <v>353</v>
      </c>
      <c r="D119" s="821"/>
      <c r="E119" s="821"/>
      <c r="F119" s="408"/>
      <c r="G119" s="431"/>
      <c r="H119" s="431"/>
      <c r="I119" s="627"/>
      <c r="J119" s="158"/>
      <c r="K119" s="170">
        <f t="shared" si="104"/>
        <v>0</v>
      </c>
      <c r="L119" s="110"/>
      <c r="M119" s="111"/>
      <c r="N119" s="111"/>
      <c r="O119" s="111"/>
      <c r="P119" s="111"/>
      <c r="Q119" s="114"/>
      <c r="R119" s="543">
        <f t="shared" si="85"/>
        <v>0</v>
      </c>
      <c r="S119" s="449"/>
      <c r="T119" s="111"/>
      <c r="U119" s="114"/>
      <c r="V119" s="491"/>
      <c r="W119" s="113"/>
      <c r="X119" s="115"/>
      <c r="Y119" s="210"/>
      <c r="Z119" s="17"/>
      <c r="AA119" s="188"/>
    </row>
    <row r="120" spans="1:27" s="41" customFormat="1" hidden="1">
      <c r="A120" s="127" t="s">
        <v>229</v>
      </c>
      <c r="B120" s="108" t="s">
        <v>662</v>
      </c>
      <c r="C120" s="820" t="s">
        <v>804</v>
      </c>
      <c r="D120" s="821"/>
      <c r="E120" s="821"/>
      <c r="F120" s="408">
        <f>F121+F122+F123+F124+F125+F126+F127+F128+F129+F130</f>
        <v>0</v>
      </c>
      <c r="G120" s="431">
        <f>G121+G122+G123+G124+G125+G126+G127+G128+G129+G130</f>
        <v>0</v>
      </c>
      <c r="H120" s="431">
        <f>H121+H122+H123+H124+H125+H126+H127+H128+H129+H130</f>
        <v>0</v>
      </c>
      <c r="I120" s="627">
        <f>I121+I122+I123+I124+I125+I126+I127+I128+I129+I130</f>
        <v>0</v>
      </c>
      <c r="J120" s="158">
        <f t="shared" ref="J120:X120" si="108">J121+J122+J123+J124+J125+J126+J127+J128+J129+J130</f>
        <v>0</v>
      </c>
      <c r="K120" s="170">
        <f t="shared" si="104"/>
        <v>0</v>
      </c>
      <c r="L120" s="110">
        <f t="shared" si="108"/>
        <v>0</v>
      </c>
      <c r="M120" s="111">
        <f t="shared" si="108"/>
        <v>0</v>
      </c>
      <c r="N120" s="111">
        <f t="shared" si="108"/>
        <v>0</v>
      </c>
      <c r="O120" s="111">
        <f t="shared" si="108"/>
        <v>0</v>
      </c>
      <c r="P120" s="111">
        <f t="shared" si="108"/>
        <v>0</v>
      </c>
      <c r="Q120" s="114">
        <f t="shared" si="108"/>
        <v>0</v>
      </c>
      <c r="R120" s="543">
        <f t="shared" si="85"/>
        <v>0</v>
      </c>
      <c r="S120" s="449">
        <f t="shared" si="108"/>
        <v>0</v>
      </c>
      <c r="T120" s="111">
        <f t="shared" si="108"/>
        <v>0</v>
      </c>
      <c r="U120" s="114">
        <f t="shared" si="108"/>
        <v>0</v>
      </c>
      <c r="V120" s="491">
        <f t="shared" si="108"/>
        <v>0</v>
      </c>
      <c r="W120" s="113">
        <f t="shared" si="108"/>
        <v>0</v>
      </c>
      <c r="X120" s="115">
        <f t="shared" si="108"/>
        <v>0</v>
      </c>
      <c r="Y120" s="210"/>
      <c r="Z120" s="17"/>
      <c r="AA120" s="188"/>
    </row>
    <row r="121" spans="1:27" hidden="1">
      <c r="B121" s="55"/>
      <c r="C121" s="2"/>
      <c r="D121" s="764" t="s">
        <v>370</v>
      </c>
      <c r="E121" s="764"/>
      <c r="F121" s="406"/>
      <c r="G121" s="429"/>
      <c r="H121" s="429"/>
      <c r="I121" s="625"/>
      <c r="J121" s="149"/>
      <c r="K121" s="167">
        <f t="shared" si="104"/>
        <v>0</v>
      </c>
      <c r="L121" s="75"/>
      <c r="M121" s="1"/>
      <c r="N121" s="1"/>
      <c r="O121" s="1"/>
      <c r="P121" s="1"/>
      <c r="Q121" s="81"/>
      <c r="R121" s="541">
        <f t="shared" si="85"/>
        <v>0</v>
      </c>
      <c r="S121" s="447"/>
      <c r="T121" s="1"/>
      <c r="U121" s="81"/>
      <c r="V121" s="490"/>
      <c r="W121" s="42"/>
      <c r="X121" s="44"/>
      <c r="Y121" s="210"/>
      <c r="AA121" s="188"/>
    </row>
    <row r="122" spans="1:27" hidden="1">
      <c r="B122" s="55"/>
      <c r="C122" s="2"/>
      <c r="D122" s="764" t="s">
        <v>506</v>
      </c>
      <c r="E122" s="764"/>
      <c r="F122" s="406"/>
      <c r="G122" s="429"/>
      <c r="H122" s="429"/>
      <c r="I122" s="625"/>
      <c r="J122" s="149"/>
      <c r="K122" s="167">
        <f t="shared" si="104"/>
        <v>0</v>
      </c>
      <c r="L122" s="75"/>
      <c r="M122" s="1"/>
      <c r="N122" s="1"/>
      <c r="O122" s="1"/>
      <c r="P122" s="1"/>
      <c r="Q122" s="81"/>
      <c r="R122" s="541">
        <f t="shared" si="85"/>
        <v>0</v>
      </c>
      <c r="S122" s="447"/>
      <c r="T122" s="1"/>
      <c r="U122" s="81"/>
      <c r="V122" s="490"/>
      <c r="W122" s="42"/>
      <c r="X122" s="44"/>
      <c r="Y122" s="210"/>
      <c r="AA122" s="188"/>
    </row>
    <row r="123" spans="1:27" hidden="1">
      <c r="B123" s="55"/>
      <c r="C123" s="2"/>
      <c r="D123" s="764" t="s">
        <v>507</v>
      </c>
      <c r="E123" s="764"/>
      <c r="F123" s="406"/>
      <c r="G123" s="429"/>
      <c r="H123" s="429"/>
      <c r="I123" s="625"/>
      <c r="J123" s="149"/>
      <c r="K123" s="167">
        <f t="shared" si="104"/>
        <v>0</v>
      </c>
      <c r="L123" s="75"/>
      <c r="M123" s="1"/>
      <c r="N123" s="1"/>
      <c r="O123" s="1"/>
      <c r="P123" s="1"/>
      <c r="Q123" s="81"/>
      <c r="R123" s="541">
        <f t="shared" si="85"/>
        <v>0</v>
      </c>
      <c r="S123" s="447"/>
      <c r="T123" s="1"/>
      <c r="U123" s="81"/>
      <c r="V123" s="490"/>
      <c r="W123" s="42"/>
      <c r="X123" s="44"/>
      <c r="Y123" s="210"/>
      <c r="AA123" s="188"/>
    </row>
    <row r="124" spans="1:27" hidden="1">
      <c r="B124" s="55"/>
      <c r="C124" s="2"/>
      <c r="D124" s="764" t="s">
        <v>508</v>
      </c>
      <c r="E124" s="764"/>
      <c r="F124" s="406"/>
      <c r="G124" s="429"/>
      <c r="H124" s="429"/>
      <c r="I124" s="625"/>
      <c r="J124" s="149"/>
      <c r="K124" s="167">
        <f t="shared" si="104"/>
        <v>0</v>
      </c>
      <c r="L124" s="75"/>
      <c r="M124" s="1"/>
      <c r="N124" s="1"/>
      <c r="O124" s="1"/>
      <c r="P124" s="1"/>
      <c r="Q124" s="81"/>
      <c r="R124" s="541">
        <f t="shared" si="85"/>
        <v>0</v>
      </c>
      <c r="S124" s="447"/>
      <c r="T124" s="1"/>
      <c r="U124" s="81"/>
      <c r="V124" s="490"/>
      <c r="W124" s="42"/>
      <c r="X124" s="44"/>
      <c r="Y124" s="210"/>
      <c r="AA124" s="188"/>
    </row>
    <row r="125" spans="1:27" hidden="1">
      <c r="B125" s="55"/>
      <c r="C125" s="2"/>
      <c r="D125" s="764" t="s">
        <v>509</v>
      </c>
      <c r="E125" s="764"/>
      <c r="F125" s="406"/>
      <c r="G125" s="429"/>
      <c r="H125" s="429"/>
      <c r="I125" s="625"/>
      <c r="J125" s="149"/>
      <c r="K125" s="167">
        <f t="shared" si="104"/>
        <v>0</v>
      </c>
      <c r="L125" s="75"/>
      <c r="M125" s="1"/>
      <c r="N125" s="1"/>
      <c r="O125" s="1"/>
      <c r="P125" s="1"/>
      <c r="Q125" s="81"/>
      <c r="R125" s="541">
        <f t="shared" si="85"/>
        <v>0</v>
      </c>
      <c r="S125" s="447"/>
      <c r="T125" s="1"/>
      <c r="U125" s="81"/>
      <c r="V125" s="490"/>
      <c r="W125" s="42"/>
      <c r="X125" s="44"/>
      <c r="Y125" s="210"/>
      <c r="AA125" s="188"/>
    </row>
    <row r="126" spans="1:27" hidden="1">
      <c r="B126" s="55"/>
      <c r="C126" s="2"/>
      <c r="D126" s="764" t="s">
        <v>510</v>
      </c>
      <c r="E126" s="764"/>
      <c r="F126" s="406"/>
      <c r="G126" s="429"/>
      <c r="H126" s="429"/>
      <c r="I126" s="625"/>
      <c r="J126" s="149"/>
      <c r="K126" s="167">
        <f t="shared" si="104"/>
        <v>0</v>
      </c>
      <c r="L126" s="75"/>
      <c r="M126" s="1"/>
      <c r="N126" s="1"/>
      <c r="O126" s="1"/>
      <c r="P126" s="1"/>
      <c r="Q126" s="81"/>
      <c r="R126" s="541">
        <f t="shared" si="85"/>
        <v>0</v>
      </c>
      <c r="S126" s="447"/>
      <c r="T126" s="1"/>
      <c r="U126" s="81"/>
      <c r="V126" s="490"/>
      <c r="W126" s="42"/>
      <c r="X126" s="44"/>
      <c r="Y126" s="210"/>
      <c r="AA126" s="188"/>
    </row>
    <row r="127" spans="1:27" ht="25.5" hidden="1" customHeight="1">
      <c r="B127" s="55"/>
      <c r="C127" s="2"/>
      <c r="D127" s="735" t="s">
        <v>511</v>
      </c>
      <c r="E127" s="735"/>
      <c r="F127" s="409"/>
      <c r="G127" s="432"/>
      <c r="H127" s="432"/>
      <c r="I127" s="628"/>
      <c r="J127" s="159"/>
      <c r="K127" s="167">
        <f t="shared" si="104"/>
        <v>0</v>
      </c>
      <c r="L127" s="75"/>
      <c r="M127" s="1"/>
      <c r="N127" s="1"/>
      <c r="O127" s="1"/>
      <c r="P127" s="1"/>
      <c r="Q127" s="81"/>
      <c r="R127" s="541">
        <f t="shared" si="85"/>
        <v>0</v>
      </c>
      <c r="S127" s="447"/>
      <c r="T127" s="1"/>
      <c r="U127" s="81"/>
      <c r="V127" s="490"/>
      <c r="W127" s="42"/>
      <c r="X127" s="44"/>
      <c r="Y127" s="210"/>
      <c r="AA127" s="188"/>
    </row>
    <row r="128" spans="1:27" hidden="1">
      <c r="B128" s="55"/>
      <c r="C128" s="2"/>
      <c r="D128" s="764" t="s">
        <v>805</v>
      </c>
      <c r="E128" s="764"/>
      <c r="F128" s="406"/>
      <c r="G128" s="429"/>
      <c r="H128" s="429"/>
      <c r="I128" s="625"/>
      <c r="J128" s="149"/>
      <c r="K128" s="167">
        <f t="shared" si="104"/>
        <v>0</v>
      </c>
      <c r="L128" s="75"/>
      <c r="M128" s="1"/>
      <c r="N128" s="1"/>
      <c r="O128" s="1"/>
      <c r="P128" s="1"/>
      <c r="Q128" s="81"/>
      <c r="R128" s="541">
        <f t="shared" si="85"/>
        <v>0</v>
      </c>
      <c r="S128" s="447"/>
      <c r="T128" s="1"/>
      <c r="U128" s="81"/>
      <c r="V128" s="490"/>
      <c r="W128" s="42"/>
      <c r="X128" s="44"/>
      <c r="Y128" s="210"/>
      <c r="AA128" s="188"/>
    </row>
    <row r="129" spans="1:27" ht="25.5" hidden="1" customHeight="1">
      <c r="B129" s="55"/>
      <c r="C129" s="2"/>
      <c r="D129" s="735" t="s">
        <v>512</v>
      </c>
      <c r="E129" s="735"/>
      <c r="F129" s="409"/>
      <c r="G129" s="432"/>
      <c r="H129" s="432"/>
      <c r="I129" s="628"/>
      <c r="J129" s="159"/>
      <c r="K129" s="167">
        <f t="shared" si="104"/>
        <v>0</v>
      </c>
      <c r="L129" s="75"/>
      <c r="M129" s="1"/>
      <c r="N129" s="1"/>
      <c r="O129" s="1"/>
      <c r="P129" s="1"/>
      <c r="Q129" s="81"/>
      <c r="R129" s="541">
        <f t="shared" si="85"/>
        <v>0</v>
      </c>
      <c r="S129" s="447"/>
      <c r="T129" s="1"/>
      <c r="U129" s="81"/>
      <c r="V129" s="490"/>
      <c r="W129" s="42"/>
      <c r="X129" s="44"/>
      <c r="Y129" s="210"/>
      <c r="AA129" s="188"/>
    </row>
    <row r="130" spans="1:27" ht="25.5" hidden="1" customHeight="1">
      <c r="B130" s="55"/>
      <c r="C130" s="2"/>
      <c r="D130" s="735" t="s">
        <v>513</v>
      </c>
      <c r="E130" s="735"/>
      <c r="F130" s="409"/>
      <c r="G130" s="432"/>
      <c r="H130" s="432"/>
      <c r="I130" s="628"/>
      <c r="J130" s="159"/>
      <c r="K130" s="167">
        <f t="shared" si="104"/>
        <v>0</v>
      </c>
      <c r="L130" s="75"/>
      <c r="M130" s="1"/>
      <c r="N130" s="1"/>
      <c r="O130" s="1"/>
      <c r="P130" s="1"/>
      <c r="Q130" s="81"/>
      <c r="R130" s="541">
        <f t="shared" si="85"/>
        <v>0</v>
      </c>
      <c r="S130" s="447"/>
      <c r="T130" s="1"/>
      <c r="U130" s="81"/>
      <c r="V130" s="490"/>
      <c r="W130" s="42"/>
      <c r="X130" s="44"/>
      <c r="Y130" s="210"/>
      <c r="AA130" s="188"/>
    </row>
    <row r="131" spans="1:27" s="41" customFormat="1" ht="15" hidden="1" customHeight="1">
      <c r="A131" s="127" t="s">
        <v>230</v>
      </c>
      <c r="B131" s="108" t="s">
        <v>663</v>
      </c>
      <c r="C131" s="820" t="s">
        <v>806</v>
      </c>
      <c r="D131" s="821"/>
      <c r="E131" s="821"/>
      <c r="F131" s="408">
        <f>F132+F133+F134+F135+F136+F137+F138+F139+F140+F141</f>
        <v>0</v>
      </c>
      <c r="G131" s="431">
        <f>G132+G133+G134+G135+G136+G137+G138+G139+G140+G141</f>
        <v>0</v>
      </c>
      <c r="H131" s="431">
        <f>H132+H133+H134+H135+H136+H137+H138+H139+H140+H141</f>
        <v>0</v>
      </c>
      <c r="I131" s="627">
        <f>I132+I133+I134+I135+I136+I137+I138+I139+I140+I141</f>
        <v>0</v>
      </c>
      <c r="J131" s="158">
        <f t="shared" ref="J131:X131" si="109">J132+J133+J134+J135+J136+J137+J138+J139+J140+J141</f>
        <v>0</v>
      </c>
      <c r="K131" s="170">
        <f t="shared" si="104"/>
        <v>0</v>
      </c>
      <c r="L131" s="110">
        <f t="shared" si="109"/>
        <v>0</v>
      </c>
      <c r="M131" s="111">
        <f t="shared" si="109"/>
        <v>0</v>
      </c>
      <c r="N131" s="111">
        <f t="shared" si="109"/>
        <v>0</v>
      </c>
      <c r="O131" s="111">
        <f t="shared" si="109"/>
        <v>0</v>
      </c>
      <c r="P131" s="111">
        <f t="shared" si="109"/>
        <v>0</v>
      </c>
      <c r="Q131" s="114">
        <f t="shared" si="109"/>
        <v>0</v>
      </c>
      <c r="R131" s="543">
        <f t="shared" si="85"/>
        <v>0</v>
      </c>
      <c r="S131" s="449">
        <f t="shared" si="109"/>
        <v>0</v>
      </c>
      <c r="T131" s="111">
        <f t="shared" si="109"/>
        <v>0</v>
      </c>
      <c r="U131" s="114">
        <f t="shared" si="109"/>
        <v>0</v>
      </c>
      <c r="V131" s="491">
        <f t="shared" si="109"/>
        <v>0</v>
      </c>
      <c r="W131" s="113">
        <f t="shared" si="109"/>
        <v>0</v>
      </c>
      <c r="X131" s="115">
        <f t="shared" si="109"/>
        <v>0</v>
      </c>
      <c r="Y131" s="210"/>
      <c r="Z131" s="17"/>
      <c r="AA131" s="188"/>
    </row>
    <row r="132" spans="1:27" hidden="1">
      <c r="B132" s="55"/>
      <c r="C132" s="2"/>
      <c r="D132" s="764" t="s">
        <v>369</v>
      </c>
      <c r="E132" s="764"/>
      <c r="F132" s="406"/>
      <c r="G132" s="429"/>
      <c r="H132" s="429"/>
      <c r="I132" s="625"/>
      <c r="J132" s="149"/>
      <c r="K132" s="167">
        <f t="shared" si="104"/>
        <v>0</v>
      </c>
      <c r="L132" s="75"/>
      <c r="M132" s="1"/>
      <c r="N132" s="1"/>
      <c r="O132" s="1"/>
      <c r="P132" s="1"/>
      <c r="Q132" s="81"/>
      <c r="R132" s="541">
        <f t="shared" si="85"/>
        <v>0</v>
      </c>
      <c r="S132" s="447"/>
      <c r="T132" s="1"/>
      <c r="U132" s="81"/>
      <c r="V132" s="490"/>
      <c r="W132" s="42"/>
      <c r="X132" s="44"/>
      <c r="Y132" s="210"/>
      <c r="AA132" s="188"/>
    </row>
    <row r="133" spans="1:27" hidden="1">
      <c r="B133" s="55"/>
      <c r="C133" s="2"/>
      <c r="D133" s="764" t="s">
        <v>514</v>
      </c>
      <c r="E133" s="764"/>
      <c r="F133" s="406"/>
      <c r="G133" s="429"/>
      <c r="H133" s="429"/>
      <c r="I133" s="625"/>
      <c r="J133" s="149"/>
      <c r="K133" s="167">
        <f t="shared" si="104"/>
        <v>0</v>
      </c>
      <c r="L133" s="75"/>
      <c r="M133" s="1"/>
      <c r="N133" s="1"/>
      <c r="O133" s="1"/>
      <c r="P133" s="1"/>
      <c r="Q133" s="81"/>
      <c r="R133" s="541">
        <f t="shared" si="85"/>
        <v>0</v>
      </c>
      <c r="S133" s="447"/>
      <c r="T133" s="1"/>
      <c r="U133" s="81"/>
      <c r="V133" s="490"/>
      <c r="W133" s="42"/>
      <c r="X133" s="44"/>
      <c r="Y133" s="210"/>
      <c r="AA133" s="188"/>
    </row>
    <row r="134" spans="1:27" hidden="1">
      <c r="B134" s="55"/>
      <c r="C134" s="2"/>
      <c r="D134" s="764" t="s">
        <v>516</v>
      </c>
      <c r="E134" s="764"/>
      <c r="F134" s="406"/>
      <c r="G134" s="429"/>
      <c r="H134" s="429"/>
      <c r="I134" s="625"/>
      <c r="J134" s="149"/>
      <c r="K134" s="167">
        <f t="shared" si="104"/>
        <v>0</v>
      </c>
      <c r="L134" s="75"/>
      <c r="M134" s="1"/>
      <c r="N134" s="1"/>
      <c r="O134" s="1"/>
      <c r="P134" s="1"/>
      <c r="Q134" s="81"/>
      <c r="R134" s="541">
        <f t="shared" ref="R134:R197" si="110">SUM(L134:Q134)</f>
        <v>0</v>
      </c>
      <c r="S134" s="447"/>
      <c r="T134" s="1"/>
      <c r="U134" s="81"/>
      <c r="V134" s="490"/>
      <c r="W134" s="42"/>
      <c r="X134" s="44"/>
      <c r="Y134" s="210"/>
      <c r="AA134" s="188"/>
    </row>
    <row r="135" spans="1:27" hidden="1">
      <c r="B135" s="55"/>
      <c r="C135" s="2"/>
      <c r="D135" s="764" t="s">
        <v>808</v>
      </c>
      <c r="E135" s="764"/>
      <c r="F135" s="406"/>
      <c r="G135" s="429"/>
      <c r="H135" s="429"/>
      <c r="I135" s="625"/>
      <c r="J135" s="149"/>
      <c r="K135" s="167">
        <f t="shared" si="104"/>
        <v>0</v>
      </c>
      <c r="L135" s="75"/>
      <c r="M135" s="1"/>
      <c r="N135" s="1"/>
      <c r="O135" s="1"/>
      <c r="P135" s="1"/>
      <c r="Q135" s="81"/>
      <c r="R135" s="541">
        <f t="shared" si="110"/>
        <v>0</v>
      </c>
      <c r="S135" s="447"/>
      <c r="T135" s="1"/>
      <c r="U135" s="81"/>
      <c r="V135" s="490"/>
      <c r="W135" s="42"/>
      <c r="X135" s="44"/>
      <c r="Y135" s="210"/>
      <c r="AA135" s="188"/>
    </row>
    <row r="136" spans="1:27" hidden="1">
      <c r="B136" s="55"/>
      <c r="C136" s="2"/>
      <c r="D136" s="764" t="s">
        <v>521</v>
      </c>
      <c r="E136" s="764"/>
      <c r="F136" s="406"/>
      <c r="G136" s="429"/>
      <c r="H136" s="429"/>
      <c r="I136" s="625"/>
      <c r="J136" s="149"/>
      <c r="K136" s="167">
        <f t="shared" si="104"/>
        <v>0</v>
      </c>
      <c r="L136" s="75"/>
      <c r="M136" s="1"/>
      <c r="N136" s="1"/>
      <c r="O136" s="1"/>
      <c r="P136" s="1"/>
      <c r="Q136" s="81"/>
      <c r="R136" s="541">
        <f t="shared" si="110"/>
        <v>0</v>
      </c>
      <c r="S136" s="447"/>
      <c r="T136" s="1"/>
      <c r="U136" s="81"/>
      <c r="V136" s="490"/>
      <c r="W136" s="42"/>
      <c r="X136" s="44"/>
      <c r="Y136" s="210"/>
      <c r="AA136" s="188"/>
    </row>
    <row r="137" spans="1:27" hidden="1">
      <c r="B137" s="55"/>
      <c r="C137" s="2"/>
      <c r="D137" s="764" t="s">
        <v>519</v>
      </c>
      <c r="E137" s="764"/>
      <c r="F137" s="406"/>
      <c r="G137" s="429"/>
      <c r="H137" s="429"/>
      <c r="I137" s="625"/>
      <c r="J137" s="149"/>
      <c r="K137" s="167">
        <f t="shared" si="104"/>
        <v>0</v>
      </c>
      <c r="L137" s="75"/>
      <c r="M137" s="1"/>
      <c r="N137" s="1"/>
      <c r="O137" s="1"/>
      <c r="P137" s="1"/>
      <c r="Q137" s="81"/>
      <c r="R137" s="541">
        <f t="shared" si="110"/>
        <v>0</v>
      </c>
      <c r="S137" s="447"/>
      <c r="T137" s="1"/>
      <c r="U137" s="81"/>
      <c r="V137" s="490"/>
      <c r="W137" s="42"/>
      <c r="X137" s="44"/>
      <c r="Y137" s="210"/>
      <c r="AA137" s="188"/>
    </row>
    <row r="138" spans="1:27" ht="25.5" hidden="1" customHeight="1">
      <c r="B138" s="55"/>
      <c r="C138" s="2"/>
      <c r="D138" s="735" t="s">
        <v>523</v>
      </c>
      <c r="E138" s="735"/>
      <c r="F138" s="409"/>
      <c r="G138" s="432"/>
      <c r="H138" s="432"/>
      <c r="I138" s="628"/>
      <c r="J138" s="159"/>
      <c r="K138" s="167">
        <f t="shared" si="104"/>
        <v>0</v>
      </c>
      <c r="L138" s="75"/>
      <c r="M138" s="1"/>
      <c r="N138" s="1"/>
      <c r="O138" s="1"/>
      <c r="P138" s="1"/>
      <c r="Q138" s="81"/>
      <c r="R138" s="541">
        <f t="shared" si="110"/>
        <v>0</v>
      </c>
      <c r="S138" s="447"/>
      <c r="T138" s="1"/>
      <c r="U138" s="81"/>
      <c r="V138" s="490"/>
      <c r="W138" s="42"/>
      <c r="X138" s="44"/>
      <c r="Y138" s="210"/>
      <c r="AA138" s="188"/>
    </row>
    <row r="139" spans="1:27" hidden="1">
      <c r="B139" s="55"/>
      <c r="C139" s="2"/>
      <c r="D139" s="764" t="s">
        <v>807</v>
      </c>
      <c r="E139" s="764"/>
      <c r="F139" s="406"/>
      <c r="G139" s="429"/>
      <c r="H139" s="429"/>
      <c r="I139" s="625"/>
      <c r="J139" s="149"/>
      <c r="K139" s="167">
        <f t="shared" si="104"/>
        <v>0</v>
      </c>
      <c r="L139" s="75"/>
      <c r="M139" s="1"/>
      <c r="N139" s="1"/>
      <c r="O139" s="1"/>
      <c r="P139" s="1"/>
      <c r="Q139" s="81"/>
      <c r="R139" s="541">
        <f t="shared" si="110"/>
        <v>0</v>
      </c>
      <c r="S139" s="447"/>
      <c r="T139" s="1"/>
      <c r="U139" s="81"/>
      <c r="V139" s="490"/>
      <c r="W139" s="42"/>
      <c r="X139" s="44"/>
      <c r="Y139" s="210"/>
      <c r="AA139" s="188"/>
    </row>
    <row r="140" spans="1:27" ht="25.5" hidden="1" customHeight="1">
      <c r="B140" s="55"/>
      <c r="C140" s="2"/>
      <c r="D140" s="735" t="s">
        <v>526</v>
      </c>
      <c r="E140" s="735"/>
      <c r="F140" s="409"/>
      <c r="G140" s="432"/>
      <c r="H140" s="432"/>
      <c r="I140" s="628"/>
      <c r="J140" s="159"/>
      <c r="K140" s="167">
        <f t="shared" si="104"/>
        <v>0</v>
      </c>
      <c r="L140" s="75"/>
      <c r="M140" s="1"/>
      <c r="N140" s="1"/>
      <c r="O140" s="1"/>
      <c r="P140" s="1"/>
      <c r="Q140" s="81"/>
      <c r="R140" s="541">
        <f t="shared" si="110"/>
        <v>0</v>
      </c>
      <c r="S140" s="447"/>
      <c r="T140" s="1"/>
      <c r="U140" s="81"/>
      <c r="V140" s="490"/>
      <c r="W140" s="42"/>
      <c r="X140" s="44"/>
      <c r="Y140" s="210"/>
      <c r="AA140" s="188"/>
    </row>
    <row r="141" spans="1:27" ht="25.5" hidden="1" customHeight="1">
      <c r="B141" s="55"/>
      <c r="C141" s="2"/>
      <c r="D141" s="735" t="s">
        <v>528</v>
      </c>
      <c r="E141" s="735"/>
      <c r="F141" s="409"/>
      <c r="G141" s="432"/>
      <c r="H141" s="432"/>
      <c r="I141" s="628"/>
      <c r="J141" s="159"/>
      <c r="K141" s="167">
        <f t="shared" si="104"/>
        <v>0</v>
      </c>
      <c r="L141" s="75"/>
      <c r="M141" s="1"/>
      <c r="N141" s="1"/>
      <c r="O141" s="1"/>
      <c r="P141" s="1"/>
      <c r="Q141" s="81"/>
      <c r="R141" s="541">
        <f t="shared" si="110"/>
        <v>0</v>
      </c>
      <c r="S141" s="447"/>
      <c r="T141" s="1"/>
      <c r="U141" s="81"/>
      <c r="V141" s="490"/>
      <c r="W141" s="42"/>
      <c r="X141" s="44"/>
      <c r="Y141" s="210"/>
      <c r="AA141" s="188"/>
    </row>
    <row r="142" spans="1:27" s="41" customFormat="1" hidden="1">
      <c r="A142" s="127" t="s">
        <v>231</v>
      </c>
      <c r="B142" s="108" t="s">
        <v>664</v>
      </c>
      <c r="C142" s="777" t="s">
        <v>232</v>
      </c>
      <c r="D142" s="778"/>
      <c r="E142" s="778"/>
      <c r="F142" s="410">
        <f>F143+F144+F145+F146+F147+F148+F149+F150+F151+F152</f>
        <v>0</v>
      </c>
      <c r="G142" s="433">
        <f>G143+G144+G145+G146+G147+G148+G149+G150+G151+G152</f>
        <v>0</v>
      </c>
      <c r="H142" s="433">
        <f>H143+H144+H145+H146+H147+H148+H149+H150+H151+H152</f>
        <v>0</v>
      </c>
      <c r="I142" s="629">
        <f>I143+I144+I145+I146+I147+I148+I149+I150+I151+I152</f>
        <v>0</v>
      </c>
      <c r="J142" s="160">
        <f>J143+J144+J145+J146+J147+J148+J149+J150+J151+J152</f>
        <v>0</v>
      </c>
      <c r="K142" s="170">
        <f t="shared" si="104"/>
        <v>0</v>
      </c>
      <c r="L142" s="110">
        <f t="shared" ref="L142:X142" si="111">L143+L144+L145+L146+L147+L148+L149+L150+L151+L152</f>
        <v>0</v>
      </c>
      <c r="M142" s="111">
        <f t="shared" si="111"/>
        <v>0</v>
      </c>
      <c r="N142" s="111">
        <f t="shared" si="111"/>
        <v>0</v>
      </c>
      <c r="O142" s="111">
        <f t="shared" si="111"/>
        <v>0</v>
      </c>
      <c r="P142" s="111">
        <f t="shared" si="111"/>
        <v>0</v>
      </c>
      <c r="Q142" s="114">
        <f t="shared" si="111"/>
        <v>0</v>
      </c>
      <c r="R142" s="543">
        <f t="shared" si="110"/>
        <v>0</v>
      </c>
      <c r="S142" s="449">
        <f t="shared" si="111"/>
        <v>0</v>
      </c>
      <c r="T142" s="111">
        <f t="shared" si="111"/>
        <v>0</v>
      </c>
      <c r="U142" s="114">
        <f t="shared" si="111"/>
        <v>0</v>
      </c>
      <c r="V142" s="491">
        <f t="shared" si="111"/>
        <v>0</v>
      </c>
      <c r="W142" s="113">
        <f t="shared" si="111"/>
        <v>0</v>
      </c>
      <c r="X142" s="115">
        <f t="shared" si="111"/>
        <v>0</v>
      </c>
      <c r="Y142" s="210"/>
      <c r="Z142" s="17"/>
      <c r="AA142" s="188"/>
    </row>
    <row r="143" spans="1:27" hidden="1">
      <c r="B143" s="55"/>
      <c r="C143" s="2"/>
      <c r="D143" s="764" t="s">
        <v>368</v>
      </c>
      <c r="E143" s="764"/>
      <c r="F143" s="406"/>
      <c r="G143" s="429"/>
      <c r="H143" s="429"/>
      <c r="I143" s="625"/>
      <c r="J143" s="149"/>
      <c r="K143" s="167">
        <f t="shared" si="104"/>
        <v>0</v>
      </c>
      <c r="L143" s="75"/>
      <c r="M143" s="1"/>
      <c r="N143" s="1"/>
      <c r="O143" s="1"/>
      <c r="P143" s="1"/>
      <c r="Q143" s="81"/>
      <c r="R143" s="541">
        <f t="shared" si="110"/>
        <v>0</v>
      </c>
      <c r="S143" s="447"/>
      <c r="T143" s="1"/>
      <c r="U143" s="81"/>
      <c r="V143" s="490"/>
      <c r="W143" s="42"/>
      <c r="X143" s="44"/>
      <c r="Y143" s="210"/>
      <c r="AA143" s="188"/>
    </row>
    <row r="144" spans="1:27" hidden="1">
      <c r="B144" s="55"/>
      <c r="C144" s="2"/>
      <c r="D144" s="764" t="s">
        <v>515</v>
      </c>
      <c r="E144" s="764"/>
      <c r="F144" s="406"/>
      <c r="G144" s="429"/>
      <c r="H144" s="429"/>
      <c r="I144" s="625"/>
      <c r="J144" s="149"/>
      <c r="K144" s="167">
        <f t="shared" si="104"/>
        <v>0</v>
      </c>
      <c r="L144" s="75"/>
      <c r="M144" s="1"/>
      <c r="N144" s="1"/>
      <c r="O144" s="1"/>
      <c r="P144" s="1"/>
      <c r="Q144" s="81"/>
      <c r="R144" s="541">
        <f t="shared" si="110"/>
        <v>0</v>
      </c>
      <c r="S144" s="447"/>
      <c r="T144" s="1"/>
      <c r="U144" s="81"/>
      <c r="V144" s="490"/>
      <c r="W144" s="42"/>
      <c r="X144" s="44"/>
      <c r="Y144" s="210"/>
      <c r="AA144" s="188"/>
    </row>
    <row r="145" spans="1:27" hidden="1">
      <c r="B145" s="55"/>
      <c r="C145" s="2"/>
      <c r="D145" s="764" t="s">
        <v>517</v>
      </c>
      <c r="E145" s="764"/>
      <c r="F145" s="406"/>
      <c r="G145" s="429"/>
      <c r="H145" s="429"/>
      <c r="I145" s="625"/>
      <c r="J145" s="149"/>
      <c r="K145" s="167">
        <f t="shared" si="104"/>
        <v>0</v>
      </c>
      <c r="L145" s="75"/>
      <c r="M145" s="1"/>
      <c r="N145" s="1"/>
      <c r="O145" s="1"/>
      <c r="P145" s="1"/>
      <c r="Q145" s="81"/>
      <c r="R145" s="541">
        <f t="shared" si="110"/>
        <v>0</v>
      </c>
      <c r="S145" s="447"/>
      <c r="T145" s="1"/>
      <c r="U145" s="81"/>
      <c r="V145" s="490"/>
      <c r="W145" s="42"/>
      <c r="X145" s="44"/>
      <c r="Y145" s="210"/>
      <c r="AA145" s="188"/>
    </row>
    <row r="146" spans="1:27" hidden="1">
      <c r="B146" s="55"/>
      <c r="C146" s="2"/>
      <c r="D146" s="764" t="s">
        <v>518</v>
      </c>
      <c r="E146" s="764"/>
      <c r="F146" s="406"/>
      <c r="G146" s="429"/>
      <c r="H146" s="429"/>
      <c r="I146" s="625"/>
      <c r="J146" s="149"/>
      <c r="K146" s="167">
        <f t="shared" si="104"/>
        <v>0</v>
      </c>
      <c r="L146" s="75"/>
      <c r="M146" s="1"/>
      <c r="N146" s="1"/>
      <c r="O146" s="1"/>
      <c r="P146" s="1"/>
      <c r="Q146" s="81"/>
      <c r="R146" s="541">
        <f t="shared" si="110"/>
        <v>0</v>
      </c>
      <c r="S146" s="447"/>
      <c r="T146" s="1"/>
      <c r="U146" s="81"/>
      <c r="V146" s="490"/>
      <c r="W146" s="42"/>
      <c r="X146" s="44"/>
      <c r="Y146" s="210"/>
      <c r="AA146" s="188"/>
    </row>
    <row r="147" spans="1:27" hidden="1">
      <c r="B147" s="55"/>
      <c r="C147" s="2"/>
      <c r="D147" s="764" t="s">
        <v>522</v>
      </c>
      <c r="E147" s="764"/>
      <c r="F147" s="406"/>
      <c r="G147" s="429"/>
      <c r="H147" s="429"/>
      <c r="I147" s="625"/>
      <c r="J147" s="149"/>
      <c r="K147" s="167">
        <f t="shared" si="104"/>
        <v>0</v>
      </c>
      <c r="L147" s="75"/>
      <c r="M147" s="1"/>
      <c r="N147" s="1"/>
      <c r="O147" s="1"/>
      <c r="P147" s="1"/>
      <c r="Q147" s="81"/>
      <c r="R147" s="541">
        <f t="shared" si="110"/>
        <v>0</v>
      </c>
      <c r="S147" s="447"/>
      <c r="T147" s="1"/>
      <c r="U147" s="81"/>
      <c r="V147" s="490"/>
      <c r="W147" s="42"/>
      <c r="X147" s="44"/>
      <c r="Y147" s="210"/>
      <c r="AA147" s="188"/>
    </row>
    <row r="148" spans="1:27" hidden="1">
      <c r="B148" s="55"/>
      <c r="C148" s="2"/>
      <c r="D148" s="764" t="s">
        <v>520</v>
      </c>
      <c r="E148" s="764"/>
      <c r="F148" s="406"/>
      <c r="G148" s="429"/>
      <c r="H148" s="429"/>
      <c r="I148" s="625"/>
      <c r="J148" s="149"/>
      <c r="K148" s="167">
        <f t="shared" si="104"/>
        <v>0</v>
      </c>
      <c r="L148" s="75"/>
      <c r="M148" s="1"/>
      <c r="N148" s="1"/>
      <c r="O148" s="1"/>
      <c r="P148" s="1"/>
      <c r="Q148" s="81"/>
      <c r="R148" s="541">
        <f t="shared" si="110"/>
        <v>0</v>
      </c>
      <c r="S148" s="447"/>
      <c r="T148" s="1"/>
      <c r="U148" s="81"/>
      <c r="V148" s="490"/>
      <c r="W148" s="42"/>
      <c r="X148" s="44"/>
      <c r="Y148" s="210"/>
      <c r="AA148" s="188"/>
    </row>
    <row r="149" spans="1:27" ht="25.5" hidden="1" customHeight="1">
      <c r="B149" s="55"/>
      <c r="C149" s="2"/>
      <c r="D149" s="735" t="s">
        <v>524</v>
      </c>
      <c r="E149" s="735"/>
      <c r="F149" s="409"/>
      <c r="G149" s="432"/>
      <c r="H149" s="432"/>
      <c r="I149" s="628"/>
      <c r="J149" s="159"/>
      <c r="K149" s="167">
        <f t="shared" si="104"/>
        <v>0</v>
      </c>
      <c r="L149" s="75"/>
      <c r="M149" s="1"/>
      <c r="N149" s="1"/>
      <c r="O149" s="1"/>
      <c r="P149" s="1"/>
      <c r="Q149" s="81"/>
      <c r="R149" s="541">
        <f t="shared" si="110"/>
        <v>0</v>
      </c>
      <c r="S149" s="447"/>
      <c r="T149" s="1"/>
      <c r="U149" s="81"/>
      <c r="V149" s="490"/>
      <c r="W149" s="42"/>
      <c r="X149" s="44"/>
      <c r="Y149" s="210"/>
      <c r="AA149" s="188"/>
    </row>
    <row r="150" spans="1:27" hidden="1">
      <c r="B150" s="55"/>
      <c r="C150" s="2"/>
      <c r="D150" s="764" t="s">
        <v>525</v>
      </c>
      <c r="E150" s="764"/>
      <c r="F150" s="406"/>
      <c r="G150" s="429"/>
      <c r="H150" s="429"/>
      <c r="I150" s="625"/>
      <c r="J150" s="149"/>
      <c r="K150" s="167">
        <f t="shared" ref="K150" si="112">SUM(I150:J150)</f>
        <v>0</v>
      </c>
      <c r="L150" s="75"/>
      <c r="M150" s="1"/>
      <c r="N150" s="1"/>
      <c r="O150" s="1"/>
      <c r="P150" s="1"/>
      <c r="Q150" s="81"/>
      <c r="R150" s="541">
        <f t="shared" si="110"/>
        <v>0</v>
      </c>
      <c r="S150" s="447"/>
      <c r="T150" s="1"/>
      <c r="U150" s="81"/>
      <c r="V150" s="490"/>
      <c r="W150" s="42"/>
      <c r="X150" s="44"/>
      <c r="Y150" s="210"/>
      <c r="AA150" s="188"/>
    </row>
    <row r="151" spans="1:27" ht="25.5" hidden="1" customHeight="1">
      <c r="B151" s="55"/>
      <c r="C151" s="2"/>
      <c r="D151" s="735" t="s">
        <v>527</v>
      </c>
      <c r="E151" s="735"/>
      <c r="F151" s="409"/>
      <c r="G151" s="432"/>
      <c r="H151" s="432"/>
      <c r="I151" s="628"/>
      <c r="J151" s="159"/>
      <c r="K151" s="167">
        <f t="shared" si="104"/>
        <v>0</v>
      </c>
      <c r="L151" s="75"/>
      <c r="M151" s="1"/>
      <c r="N151" s="1"/>
      <c r="O151" s="1"/>
      <c r="P151" s="1"/>
      <c r="Q151" s="81"/>
      <c r="R151" s="541">
        <f t="shared" si="110"/>
        <v>0</v>
      </c>
      <c r="S151" s="447"/>
      <c r="T151" s="1"/>
      <c r="U151" s="81"/>
      <c r="V151" s="490"/>
      <c r="W151" s="42"/>
      <c r="X151" s="44"/>
      <c r="Y151" s="210"/>
      <c r="AA151" s="188"/>
    </row>
    <row r="152" spans="1:27" ht="25.5" hidden="1" customHeight="1">
      <c r="B152" s="55"/>
      <c r="C152" s="2"/>
      <c r="D152" s="735" t="s">
        <v>529</v>
      </c>
      <c r="E152" s="735"/>
      <c r="F152" s="409"/>
      <c r="G152" s="432"/>
      <c r="H152" s="432"/>
      <c r="I152" s="628"/>
      <c r="J152" s="159"/>
      <c r="K152" s="167">
        <f t="shared" si="104"/>
        <v>0</v>
      </c>
      <c r="L152" s="75"/>
      <c r="M152" s="1"/>
      <c r="N152" s="1"/>
      <c r="O152" s="1"/>
      <c r="P152" s="1"/>
      <c r="Q152" s="81"/>
      <c r="R152" s="541">
        <f t="shared" si="110"/>
        <v>0</v>
      </c>
      <c r="S152" s="447"/>
      <c r="T152" s="1"/>
      <c r="U152" s="81"/>
      <c r="V152" s="490"/>
      <c r="W152" s="42"/>
      <c r="X152" s="44"/>
      <c r="Y152" s="210"/>
      <c r="AA152" s="188"/>
    </row>
    <row r="153" spans="1:27" s="41" customFormat="1" ht="27.75" hidden="1" customHeight="1">
      <c r="A153" s="127" t="s">
        <v>233</v>
      </c>
      <c r="B153" s="108" t="s">
        <v>665</v>
      </c>
      <c r="C153" s="820" t="s">
        <v>809</v>
      </c>
      <c r="D153" s="821"/>
      <c r="E153" s="821"/>
      <c r="F153" s="408">
        <f>F154+F155</f>
        <v>0</v>
      </c>
      <c r="G153" s="431">
        <f>G154+G155</f>
        <v>0</v>
      </c>
      <c r="H153" s="431">
        <f>H154+H155</f>
        <v>0</v>
      </c>
      <c r="I153" s="627">
        <f>I154+I155</f>
        <v>0</v>
      </c>
      <c r="J153" s="158">
        <f t="shared" ref="J153:X153" si="113">J154+J155</f>
        <v>0</v>
      </c>
      <c r="K153" s="170">
        <f t="shared" si="104"/>
        <v>0</v>
      </c>
      <c r="L153" s="110">
        <f t="shared" si="113"/>
        <v>0</v>
      </c>
      <c r="M153" s="111">
        <f t="shared" si="113"/>
        <v>0</v>
      </c>
      <c r="N153" s="111">
        <f t="shared" si="113"/>
        <v>0</v>
      </c>
      <c r="O153" s="111">
        <f t="shared" si="113"/>
        <v>0</v>
      </c>
      <c r="P153" s="111">
        <f t="shared" si="113"/>
        <v>0</v>
      </c>
      <c r="Q153" s="114">
        <f t="shared" si="113"/>
        <v>0</v>
      </c>
      <c r="R153" s="543">
        <f t="shared" si="110"/>
        <v>0</v>
      </c>
      <c r="S153" s="449">
        <f t="shared" si="113"/>
        <v>0</v>
      </c>
      <c r="T153" s="111">
        <f t="shared" si="113"/>
        <v>0</v>
      </c>
      <c r="U153" s="114">
        <f t="shared" si="113"/>
        <v>0</v>
      </c>
      <c r="V153" s="491">
        <f t="shared" si="113"/>
        <v>0</v>
      </c>
      <c r="W153" s="113">
        <f t="shared" si="113"/>
        <v>0</v>
      </c>
      <c r="X153" s="115">
        <f t="shared" si="113"/>
        <v>0</v>
      </c>
      <c r="Y153" s="210"/>
      <c r="Z153" s="17"/>
      <c r="AA153" s="188"/>
    </row>
    <row r="154" spans="1:27" hidden="1">
      <c r="B154" s="55"/>
      <c r="C154" s="2"/>
      <c r="D154" s="764" t="s">
        <v>531</v>
      </c>
      <c r="E154" s="764"/>
      <c r="F154" s="406"/>
      <c r="G154" s="429"/>
      <c r="H154" s="429"/>
      <c r="I154" s="625"/>
      <c r="J154" s="149"/>
      <c r="K154" s="167">
        <f t="shared" si="104"/>
        <v>0</v>
      </c>
      <c r="L154" s="75"/>
      <c r="M154" s="1"/>
      <c r="N154" s="1"/>
      <c r="O154" s="1"/>
      <c r="P154" s="1"/>
      <c r="Q154" s="81"/>
      <c r="R154" s="541">
        <f t="shared" si="110"/>
        <v>0</v>
      </c>
      <c r="S154" s="447"/>
      <c r="T154" s="1"/>
      <c r="U154" s="81"/>
      <c r="V154" s="490"/>
      <c r="W154" s="42"/>
      <c r="X154" s="44"/>
      <c r="Y154" s="210"/>
      <c r="AA154" s="188"/>
    </row>
    <row r="155" spans="1:27" ht="25.5" hidden="1" customHeight="1">
      <c r="B155" s="55"/>
      <c r="C155" s="2"/>
      <c r="D155" s="735" t="s">
        <v>530</v>
      </c>
      <c r="E155" s="735"/>
      <c r="F155" s="409"/>
      <c r="G155" s="432"/>
      <c r="H155" s="432"/>
      <c r="I155" s="628"/>
      <c r="J155" s="159"/>
      <c r="K155" s="167">
        <f t="shared" si="104"/>
        <v>0</v>
      </c>
      <c r="L155" s="75"/>
      <c r="M155" s="1"/>
      <c r="N155" s="1"/>
      <c r="O155" s="1"/>
      <c r="P155" s="1"/>
      <c r="Q155" s="81"/>
      <c r="R155" s="541">
        <f t="shared" si="110"/>
        <v>0</v>
      </c>
      <c r="S155" s="447"/>
      <c r="T155" s="1"/>
      <c r="U155" s="81"/>
      <c r="V155" s="490"/>
      <c r="W155" s="42"/>
      <c r="X155" s="44"/>
      <c r="Y155" s="210"/>
      <c r="AA155" s="188"/>
    </row>
    <row r="156" spans="1:27" s="41" customFormat="1" hidden="1">
      <c r="A156" s="127" t="s">
        <v>234</v>
      </c>
      <c r="B156" s="108" t="s">
        <v>667</v>
      </c>
      <c r="C156" s="820" t="s">
        <v>810</v>
      </c>
      <c r="D156" s="821"/>
      <c r="E156" s="821"/>
      <c r="F156" s="408">
        <f>F157+F158+F159+F160+F161+F162+F163+F164+F165+F166+F167</f>
        <v>0</v>
      </c>
      <c r="G156" s="431">
        <f>G157+G158+G159+G160+G161+G162+G163+G164+G165+G166+G167</f>
        <v>0</v>
      </c>
      <c r="H156" s="431">
        <f>H157+H158+H159+H160+H161+H162+H163+H164+H165+H166+H167</f>
        <v>0</v>
      </c>
      <c r="I156" s="627">
        <f>I157+I158+I159+I160+I161+I162+I163+I164+I165+I166+I167</f>
        <v>0</v>
      </c>
      <c r="J156" s="158">
        <f t="shared" ref="J156:X156" si="114">J157+J158+J159+J160+J161+J162+J163+J164+J165+J166+J167</f>
        <v>0</v>
      </c>
      <c r="K156" s="170">
        <f t="shared" si="104"/>
        <v>0</v>
      </c>
      <c r="L156" s="110">
        <f t="shared" si="114"/>
        <v>0</v>
      </c>
      <c r="M156" s="111">
        <f t="shared" si="114"/>
        <v>0</v>
      </c>
      <c r="N156" s="111">
        <f t="shared" si="114"/>
        <v>0</v>
      </c>
      <c r="O156" s="111">
        <f t="shared" si="114"/>
        <v>0</v>
      </c>
      <c r="P156" s="111">
        <f t="shared" si="114"/>
        <v>0</v>
      </c>
      <c r="Q156" s="114">
        <f t="shared" si="114"/>
        <v>0</v>
      </c>
      <c r="R156" s="543">
        <f t="shared" si="110"/>
        <v>0</v>
      </c>
      <c r="S156" s="449">
        <f t="shared" si="114"/>
        <v>0</v>
      </c>
      <c r="T156" s="111">
        <f t="shared" si="114"/>
        <v>0</v>
      </c>
      <c r="U156" s="114">
        <f t="shared" si="114"/>
        <v>0</v>
      </c>
      <c r="V156" s="491">
        <f t="shared" si="114"/>
        <v>0</v>
      </c>
      <c r="W156" s="113">
        <f t="shared" si="114"/>
        <v>0</v>
      </c>
      <c r="X156" s="115">
        <f t="shared" si="114"/>
        <v>0</v>
      </c>
      <c r="Y156" s="210"/>
      <c r="Z156" s="17"/>
      <c r="AA156" s="188"/>
    </row>
    <row r="157" spans="1:27" hidden="1">
      <c r="B157" s="55"/>
      <c r="C157" s="2"/>
      <c r="D157" s="764" t="s">
        <v>354</v>
      </c>
      <c r="E157" s="764"/>
      <c r="F157" s="406"/>
      <c r="G157" s="429"/>
      <c r="H157" s="429"/>
      <c r="I157" s="625"/>
      <c r="J157" s="149"/>
      <c r="K157" s="167">
        <f t="shared" si="104"/>
        <v>0</v>
      </c>
      <c r="L157" s="75"/>
      <c r="M157" s="1"/>
      <c r="N157" s="1"/>
      <c r="O157" s="1"/>
      <c r="P157" s="1"/>
      <c r="Q157" s="81"/>
      <c r="R157" s="541">
        <f t="shared" si="110"/>
        <v>0</v>
      </c>
      <c r="S157" s="447"/>
      <c r="T157" s="1"/>
      <c r="U157" s="81"/>
      <c r="V157" s="490"/>
      <c r="W157" s="42"/>
      <c r="X157" s="44"/>
      <c r="Y157" s="210"/>
      <c r="AA157" s="188"/>
    </row>
    <row r="158" spans="1:27" hidden="1">
      <c r="B158" s="55"/>
      <c r="C158" s="2"/>
      <c r="D158" s="764" t="s">
        <v>357</v>
      </c>
      <c r="E158" s="764"/>
      <c r="F158" s="406"/>
      <c r="G158" s="429"/>
      <c r="H158" s="429"/>
      <c r="I158" s="625"/>
      <c r="J158" s="149"/>
      <c r="K158" s="167">
        <f t="shared" si="104"/>
        <v>0</v>
      </c>
      <c r="L158" s="75"/>
      <c r="M158" s="1"/>
      <c r="N158" s="1"/>
      <c r="O158" s="1"/>
      <c r="P158" s="1"/>
      <c r="Q158" s="81"/>
      <c r="R158" s="541">
        <f t="shared" si="110"/>
        <v>0</v>
      </c>
      <c r="S158" s="447"/>
      <c r="T158" s="1"/>
      <c r="U158" s="81"/>
      <c r="V158" s="490"/>
      <c r="W158" s="42"/>
      <c r="X158" s="44"/>
      <c r="Y158" s="210"/>
      <c r="AA158" s="188"/>
    </row>
    <row r="159" spans="1:27" hidden="1">
      <c r="B159" s="55"/>
      <c r="C159" s="2"/>
      <c r="D159" s="764" t="s">
        <v>358</v>
      </c>
      <c r="E159" s="764"/>
      <c r="F159" s="406"/>
      <c r="G159" s="429"/>
      <c r="H159" s="429"/>
      <c r="I159" s="625"/>
      <c r="J159" s="149"/>
      <c r="K159" s="167">
        <f t="shared" si="104"/>
        <v>0</v>
      </c>
      <c r="L159" s="75"/>
      <c r="M159" s="1"/>
      <c r="N159" s="1"/>
      <c r="O159" s="1"/>
      <c r="P159" s="1"/>
      <c r="Q159" s="81"/>
      <c r="R159" s="541">
        <f t="shared" si="110"/>
        <v>0</v>
      </c>
      <c r="S159" s="447"/>
      <c r="T159" s="1"/>
      <c r="U159" s="81"/>
      <c r="V159" s="490"/>
      <c r="W159" s="42"/>
      <c r="X159" s="44"/>
      <c r="Y159" s="210"/>
      <c r="AA159" s="188"/>
    </row>
    <row r="160" spans="1:27" hidden="1">
      <c r="B160" s="55"/>
      <c r="C160" s="2"/>
      <c r="D160" s="764" t="s">
        <v>355</v>
      </c>
      <c r="E160" s="764"/>
      <c r="F160" s="406"/>
      <c r="G160" s="429"/>
      <c r="H160" s="429"/>
      <c r="I160" s="625"/>
      <c r="J160" s="149"/>
      <c r="K160" s="167">
        <f t="shared" si="104"/>
        <v>0</v>
      </c>
      <c r="L160" s="75"/>
      <c r="M160" s="1"/>
      <c r="N160" s="1"/>
      <c r="O160" s="1"/>
      <c r="P160" s="1"/>
      <c r="Q160" s="81"/>
      <c r="R160" s="541">
        <f t="shared" si="110"/>
        <v>0</v>
      </c>
      <c r="S160" s="447"/>
      <c r="T160" s="1"/>
      <c r="U160" s="81"/>
      <c r="V160" s="490"/>
      <c r="W160" s="42"/>
      <c r="X160" s="44"/>
      <c r="Y160" s="210"/>
      <c r="AA160" s="188"/>
    </row>
    <row r="161" spans="1:27" hidden="1">
      <c r="B161" s="55"/>
      <c r="C161" s="2"/>
      <c r="D161" s="764" t="s">
        <v>811</v>
      </c>
      <c r="E161" s="764"/>
      <c r="F161" s="406"/>
      <c r="G161" s="429"/>
      <c r="H161" s="429"/>
      <c r="I161" s="625"/>
      <c r="J161" s="149"/>
      <c r="K161" s="167">
        <f t="shared" si="104"/>
        <v>0</v>
      </c>
      <c r="L161" s="75"/>
      <c r="M161" s="1"/>
      <c r="N161" s="1"/>
      <c r="O161" s="1"/>
      <c r="P161" s="1"/>
      <c r="Q161" s="81"/>
      <c r="R161" s="541">
        <f t="shared" si="110"/>
        <v>0</v>
      </c>
      <c r="S161" s="447"/>
      <c r="T161" s="1"/>
      <c r="U161" s="81"/>
      <c r="V161" s="490"/>
      <c r="W161" s="42"/>
      <c r="X161" s="44"/>
      <c r="Y161" s="210"/>
      <c r="AA161" s="188"/>
    </row>
    <row r="162" spans="1:27" ht="25.5" hidden="1" customHeight="1">
      <c r="B162" s="55"/>
      <c r="C162" s="2"/>
      <c r="D162" s="735" t="s">
        <v>532</v>
      </c>
      <c r="E162" s="735"/>
      <c r="F162" s="409"/>
      <c r="G162" s="432"/>
      <c r="H162" s="432"/>
      <c r="I162" s="628"/>
      <c r="J162" s="159"/>
      <c r="K162" s="167">
        <f t="shared" si="104"/>
        <v>0</v>
      </c>
      <c r="L162" s="75"/>
      <c r="M162" s="1"/>
      <c r="N162" s="1"/>
      <c r="O162" s="1"/>
      <c r="P162" s="1"/>
      <c r="Q162" s="81"/>
      <c r="R162" s="541">
        <f t="shared" si="110"/>
        <v>0</v>
      </c>
      <c r="S162" s="447"/>
      <c r="T162" s="1"/>
      <c r="U162" s="81"/>
      <c r="V162" s="490"/>
      <c r="W162" s="42"/>
      <c r="X162" s="44"/>
      <c r="Y162" s="210"/>
      <c r="AA162" s="188"/>
    </row>
    <row r="163" spans="1:27" ht="25.5" hidden="1" customHeight="1">
      <c r="B163" s="55"/>
      <c r="C163" s="2"/>
      <c r="D163" s="735" t="s">
        <v>533</v>
      </c>
      <c r="E163" s="735"/>
      <c r="F163" s="409"/>
      <c r="G163" s="432"/>
      <c r="H163" s="432"/>
      <c r="I163" s="628"/>
      <c r="J163" s="159"/>
      <c r="K163" s="167">
        <f t="shared" si="104"/>
        <v>0</v>
      </c>
      <c r="L163" s="75"/>
      <c r="M163" s="1"/>
      <c r="N163" s="1"/>
      <c r="O163" s="1"/>
      <c r="P163" s="1"/>
      <c r="Q163" s="81"/>
      <c r="R163" s="541">
        <f t="shared" si="110"/>
        <v>0</v>
      </c>
      <c r="S163" s="447"/>
      <c r="T163" s="1"/>
      <c r="U163" s="81"/>
      <c r="V163" s="490"/>
      <c r="W163" s="42"/>
      <c r="X163" s="44"/>
      <c r="Y163" s="210"/>
      <c r="AA163" s="188"/>
    </row>
    <row r="164" spans="1:27" hidden="1">
      <c r="B164" s="55"/>
      <c r="C164" s="2"/>
      <c r="D164" s="764" t="s">
        <v>364</v>
      </c>
      <c r="E164" s="764"/>
      <c r="F164" s="406"/>
      <c r="G164" s="429"/>
      <c r="H164" s="429"/>
      <c r="I164" s="625"/>
      <c r="J164" s="149"/>
      <c r="K164" s="167">
        <f t="shared" si="104"/>
        <v>0</v>
      </c>
      <c r="L164" s="75"/>
      <c r="M164" s="1"/>
      <c r="N164" s="1"/>
      <c r="O164" s="1"/>
      <c r="P164" s="1"/>
      <c r="Q164" s="81"/>
      <c r="R164" s="541">
        <f t="shared" si="110"/>
        <v>0</v>
      </c>
      <c r="S164" s="447"/>
      <c r="T164" s="1"/>
      <c r="U164" s="81"/>
      <c r="V164" s="490"/>
      <c r="W164" s="42"/>
      <c r="X164" s="44"/>
      <c r="Y164" s="210"/>
      <c r="AA164" s="188"/>
    </row>
    <row r="165" spans="1:27" hidden="1">
      <c r="B165" s="55"/>
      <c r="C165" s="2"/>
      <c r="D165" s="764" t="s">
        <v>356</v>
      </c>
      <c r="E165" s="764"/>
      <c r="F165" s="406"/>
      <c r="G165" s="429"/>
      <c r="H165" s="429"/>
      <c r="I165" s="625"/>
      <c r="J165" s="149"/>
      <c r="K165" s="167">
        <f t="shared" si="104"/>
        <v>0</v>
      </c>
      <c r="L165" s="75"/>
      <c r="M165" s="1"/>
      <c r="N165" s="1"/>
      <c r="O165" s="1"/>
      <c r="P165" s="1"/>
      <c r="Q165" s="81"/>
      <c r="R165" s="541">
        <f t="shared" si="110"/>
        <v>0</v>
      </c>
      <c r="S165" s="447"/>
      <c r="T165" s="1"/>
      <c r="U165" s="81"/>
      <c r="V165" s="490"/>
      <c r="W165" s="42"/>
      <c r="X165" s="44"/>
      <c r="Y165" s="210"/>
      <c r="AA165" s="188"/>
    </row>
    <row r="166" spans="1:27" ht="25.5" hidden="1" customHeight="1">
      <c r="B166" s="55"/>
      <c r="C166" s="2"/>
      <c r="D166" s="735" t="s">
        <v>534</v>
      </c>
      <c r="E166" s="735"/>
      <c r="F166" s="409"/>
      <c r="G166" s="432"/>
      <c r="H166" s="432"/>
      <c r="I166" s="628"/>
      <c r="J166" s="159"/>
      <c r="K166" s="167">
        <f t="shared" si="104"/>
        <v>0</v>
      </c>
      <c r="L166" s="75"/>
      <c r="M166" s="1"/>
      <c r="N166" s="1"/>
      <c r="O166" s="1"/>
      <c r="P166" s="1"/>
      <c r="Q166" s="81"/>
      <c r="R166" s="541">
        <f t="shared" si="110"/>
        <v>0</v>
      </c>
      <c r="S166" s="447"/>
      <c r="T166" s="1"/>
      <c r="U166" s="81"/>
      <c r="V166" s="490"/>
      <c r="W166" s="42"/>
      <c r="X166" s="44"/>
      <c r="Y166" s="210"/>
      <c r="AA166" s="188"/>
    </row>
    <row r="167" spans="1:27" hidden="1">
      <c r="B167" s="55"/>
      <c r="C167" s="2"/>
      <c r="D167" s="764" t="s">
        <v>535</v>
      </c>
      <c r="E167" s="764"/>
      <c r="F167" s="406"/>
      <c r="G167" s="429"/>
      <c r="H167" s="429"/>
      <c r="I167" s="625"/>
      <c r="J167" s="149"/>
      <c r="K167" s="167">
        <f t="shared" si="104"/>
        <v>0</v>
      </c>
      <c r="L167" s="75"/>
      <c r="M167" s="1"/>
      <c r="N167" s="1"/>
      <c r="O167" s="1"/>
      <c r="P167" s="1"/>
      <c r="Q167" s="81"/>
      <c r="R167" s="541">
        <f t="shared" si="110"/>
        <v>0</v>
      </c>
      <c r="S167" s="447"/>
      <c r="T167" s="1"/>
      <c r="U167" s="81"/>
      <c r="V167" s="490"/>
      <c r="W167" s="42"/>
      <c r="X167" s="44"/>
      <c r="Y167" s="210"/>
      <c r="AA167" s="188"/>
    </row>
    <row r="168" spans="1:27" s="41" customFormat="1" hidden="1">
      <c r="A168" s="127" t="s">
        <v>235</v>
      </c>
      <c r="B168" s="108" t="s">
        <v>666</v>
      </c>
      <c r="C168" s="777" t="s">
        <v>236</v>
      </c>
      <c r="D168" s="778"/>
      <c r="E168" s="778"/>
      <c r="F168" s="410"/>
      <c r="G168" s="433"/>
      <c r="H168" s="433"/>
      <c r="I168" s="629"/>
      <c r="J168" s="160"/>
      <c r="K168" s="170">
        <f t="shared" si="104"/>
        <v>0</v>
      </c>
      <c r="L168" s="110"/>
      <c r="M168" s="111"/>
      <c r="N168" s="111"/>
      <c r="O168" s="111"/>
      <c r="P168" s="111"/>
      <c r="Q168" s="114"/>
      <c r="R168" s="543">
        <f t="shared" si="110"/>
        <v>0</v>
      </c>
      <c r="S168" s="449"/>
      <c r="T168" s="111"/>
      <c r="U168" s="114"/>
      <c r="V168" s="491"/>
      <c r="W168" s="113"/>
      <c r="X168" s="115"/>
      <c r="Y168" s="210"/>
      <c r="Z168" s="17"/>
      <c r="AA168" s="188"/>
    </row>
    <row r="169" spans="1:27" s="41" customFormat="1" hidden="1">
      <c r="A169" s="127" t="s">
        <v>237</v>
      </c>
      <c r="B169" s="108" t="s">
        <v>668</v>
      </c>
      <c r="C169" s="777" t="s">
        <v>238</v>
      </c>
      <c r="D169" s="778"/>
      <c r="E169" s="778"/>
      <c r="F169" s="410"/>
      <c r="G169" s="433"/>
      <c r="H169" s="433"/>
      <c r="I169" s="629"/>
      <c r="J169" s="160"/>
      <c r="K169" s="170">
        <f t="shared" si="104"/>
        <v>0</v>
      </c>
      <c r="L169" s="110"/>
      <c r="M169" s="111"/>
      <c r="N169" s="111"/>
      <c r="O169" s="111"/>
      <c r="P169" s="111"/>
      <c r="Q169" s="114"/>
      <c r="R169" s="543">
        <f t="shared" si="110"/>
        <v>0</v>
      </c>
      <c r="S169" s="449"/>
      <c r="T169" s="111"/>
      <c r="U169" s="114"/>
      <c r="V169" s="491"/>
      <c r="W169" s="113"/>
      <c r="X169" s="115"/>
      <c r="Y169" s="210"/>
      <c r="Z169" s="17"/>
      <c r="AA169" s="188"/>
    </row>
    <row r="170" spans="1:27" s="41" customFormat="1" hidden="1">
      <c r="A170" s="127" t="s">
        <v>239</v>
      </c>
      <c r="B170" s="108" t="s">
        <v>669</v>
      </c>
      <c r="C170" s="777" t="s">
        <v>240</v>
      </c>
      <c r="D170" s="778"/>
      <c r="E170" s="778"/>
      <c r="F170" s="410"/>
      <c r="G170" s="433"/>
      <c r="H170" s="433"/>
      <c r="I170" s="629"/>
      <c r="J170" s="160"/>
      <c r="K170" s="170">
        <f t="shared" ref="K170:K239" si="115">SUM(I170:J170)</f>
        <v>0</v>
      </c>
      <c r="L170" s="110"/>
      <c r="M170" s="111"/>
      <c r="N170" s="111"/>
      <c r="O170" s="111"/>
      <c r="P170" s="111"/>
      <c r="Q170" s="114"/>
      <c r="R170" s="543">
        <f t="shared" si="110"/>
        <v>0</v>
      </c>
      <c r="S170" s="449"/>
      <c r="T170" s="111"/>
      <c r="U170" s="114"/>
      <c r="V170" s="491"/>
      <c r="W170" s="113"/>
      <c r="X170" s="115"/>
      <c r="Y170" s="210"/>
      <c r="Z170" s="17"/>
      <c r="AA170" s="188"/>
    </row>
    <row r="171" spans="1:27" s="41" customFormat="1">
      <c r="A171" s="127" t="s">
        <v>241</v>
      </c>
      <c r="B171" s="108" t="s">
        <v>670</v>
      </c>
      <c r="C171" s="777" t="s">
        <v>242</v>
      </c>
      <c r="D171" s="778"/>
      <c r="E171" s="778"/>
      <c r="F171" s="410">
        <f>F172+F173+F175+F176+F177+F178+F179+F180+F181+F182</f>
        <v>288248</v>
      </c>
      <c r="G171" s="433">
        <f>G172+G173+G175+G176+G177+G178+G179+G180+G181+G182</f>
        <v>288248</v>
      </c>
      <c r="H171" s="433">
        <f>H172+H173+H175+H176+H177+H178+H179+H180+H181+H182</f>
        <v>288248</v>
      </c>
      <c r="I171" s="629">
        <f>I172+I173+I175+I176+I177+I178+I179+I180+I181+I182</f>
        <v>288248</v>
      </c>
      <c r="J171" s="160">
        <f t="shared" ref="J171:X171" si="116">J172+J173+J175+J176+J177+J178+J179+J180+J181+J182</f>
        <v>0</v>
      </c>
      <c r="K171" s="170">
        <f t="shared" si="115"/>
        <v>288248</v>
      </c>
      <c r="L171" s="110">
        <f t="shared" si="116"/>
        <v>16046</v>
      </c>
      <c r="M171" s="111">
        <f t="shared" si="116"/>
        <v>16046</v>
      </c>
      <c r="N171" s="111">
        <f t="shared" si="116"/>
        <v>16046</v>
      </c>
      <c r="O171" s="111">
        <f t="shared" si="116"/>
        <v>46938</v>
      </c>
      <c r="P171" s="111">
        <f t="shared" si="116"/>
        <v>0</v>
      </c>
      <c r="Q171" s="114">
        <f t="shared" si="116"/>
        <v>23769</v>
      </c>
      <c r="R171" s="543">
        <f t="shared" si="110"/>
        <v>118845</v>
      </c>
      <c r="S171" s="449">
        <f t="shared" si="116"/>
        <v>23769</v>
      </c>
      <c r="T171" s="111">
        <f t="shared" si="116"/>
        <v>23769</v>
      </c>
      <c r="U171" s="114">
        <f t="shared" si="116"/>
        <v>47538</v>
      </c>
      <c r="V171" s="491">
        <f t="shared" si="116"/>
        <v>24020</v>
      </c>
      <c r="W171" s="113">
        <f t="shared" si="116"/>
        <v>24020</v>
      </c>
      <c r="X171" s="115">
        <f t="shared" si="116"/>
        <v>26287</v>
      </c>
      <c r="Y171" s="210"/>
      <c r="Z171" s="17"/>
      <c r="AA171" s="188"/>
    </row>
    <row r="172" spans="1:27" hidden="1">
      <c r="B172" s="55"/>
      <c r="C172" s="2"/>
      <c r="D172" s="764" t="s">
        <v>359</v>
      </c>
      <c r="E172" s="764"/>
      <c r="F172" s="406"/>
      <c r="G172" s="429"/>
      <c r="H172" s="429"/>
      <c r="I172" s="625"/>
      <c r="J172" s="149"/>
      <c r="K172" s="167">
        <f t="shared" si="115"/>
        <v>0</v>
      </c>
      <c r="L172" s="75"/>
      <c r="M172" s="1"/>
      <c r="N172" s="1"/>
      <c r="O172" s="1"/>
      <c r="P172" s="1"/>
      <c r="Q172" s="81"/>
      <c r="R172" s="541">
        <f t="shared" si="110"/>
        <v>0</v>
      </c>
      <c r="S172" s="447"/>
      <c r="T172" s="1"/>
      <c r="U172" s="81"/>
      <c r="V172" s="490"/>
      <c r="W172" s="42"/>
      <c r="X172" s="44"/>
      <c r="Y172" s="210">
        <f t="shared" ref="Y172:Y182" si="117">H172-K172</f>
        <v>0</v>
      </c>
      <c r="Z172" s="17">
        <f t="shared" ref="Z172" si="118">Y172/3</f>
        <v>0</v>
      </c>
      <c r="AA172" s="188"/>
    </row>
    <row r="173" spans="1:27" s="209" customFormat="1">
      <c r="A173" s="338"/>
      <c r="B173" s="189"/>
      <c r="C173" s="198"/>
      <c r="D173" s="780" t="s">
        <v>360</v>
      </c>
      <c r="E173" s="780"/>
      <c r="F173" s="398">
        <v>288248</v>
      </c>
      <c r="G173" s="421">
        <v>288248</v>
      </c>
      <c r="H173" s="421">
        <v>288248</v>
      </c>
      <c r="I173" s="617">
        <f>I174</f>
        <v>288248</v>
      </c>
      <c r="J173" s="190">
        <f>J174</f>
        <v>0</v>
      </c>
      <c r="K173" s="191">
        <f t="shared" si="115"/>
        <v>288248</v>
      </c>
      <c r="L173" s="199">
        <f t="shared" ref="L173:X173" si="119">L174</f>
        <v>16046</v>
      </c>
      <c r="M173" s="193">
        <f t="shared" si="119"/>
        <v>16046</v>
      </c>
      <c r="N173" s="193">
        <f t="shared" si="119"/>
        <v>16046</v>
      </c>
      <c r="O173" s="193">
        <f t="shared" si="119"/>
        <v>46938</v>
      </c>
      <c r="P173" s="193">
        <f t="shared" si="119"/>
        <v>0</v>
      </c>
      <c r="Q173" s="194">
        <f t="shared" si="119"/>
        <v>23769</v>
      </c>
      <c r="R173" s="538">
        <f t="shared" si="110"/>
        <v>118845</v>
      </c>
      <c r="S173" s="444">
        <f t="shared" si="119"/>
        <v>23769</v>
      </c>
      <c r="T173" s="193">
        <f t="shared" si="119"/>
        <v>23769</v>
      </c>
      <c r="U173" s="194">
        <f t="shared" si="119"/>
        <v>47538</v>
      </c>
      <c r="V173" s="492">
        <f t="shared" si="119"/>
        <v>24020</v>
      </c>
      <c r="W173" s="192">
        <f t="shared" si="119"/>
        <v>24020</v>
      </c>
      <c r="X173" s="195">
        <f t="shared" si="119"/>
        <v>26287</v>
      </c>
      <c r="Y173" s="210"/>
      <c r="Z173" s="17"/>
      <c r="AA173" s="188"/>
    </row>
    <row r="174" spans="1:27">
      <c r="B174" s="55"/>
      <c r="C174" s="2"/>
      <c r="D174" s="357"/>
      <c r="E174" s="357" t="s">
        <v>1068</v>
      </c>
      <c r="F174" s="406">
        <v>288248</v>
      </c>
      <c r="G174" s="429">
        <v>288248</v>
      </c>
      <c r="H174" s="429">
        <v>288248</v>
      </c>
      <c r="I174" s="625">
        <f t="shared" ref="I174" si="120">SUM(R174:X174)</f>
        <v>288248</v>
      </c>
      <c r="J174" s="149"/>
      <c r="K174" s="167">
        <f t="shared" ref="K174" si="121">SUM(I174:J174)</f>
        <v>288248</v>
      </c>
      <c r="L174" s="75">
        <v>16046</v>
      </c>
      <c r="M174" s="1">
        <v>16046</v>
      </c>
      <c r="N174" s="1">
        <v>16046</v>
      </c>
      <c r="O174" s="1">
        <v>46938</v>
      </c>
      <c r="P174" s="1"/>
      <c r="Q174" s="81">
        <v>23769</v>
      </c>
      <c r="R174" s="541">
        <f t="shared" si="110"/>
        <v>118845</v>
      </c>
      <c r="S174" s="447">
        <v>23769</v>
      </c>
      <c r="T174" s="1">
        <v>23769</v>
      </c>
      <c r="U174" s="81">
        <v>47538</v>
      </c>
      <c r="V174" s="490">
        <v>24020</v>
      </c>
      <c r="W174" s="42">
        <v>24020</v>
      </c>
      <c r="X174" s="44">
        <v>26287</v>
      </c>
      <c r="Y174" s="210"/>
      <c r="AA174" s="188"/>
    </row>
    <row r="175" spans="1:27" hidden="1">
      <c r="B175" s="55"/>
      <c r="C175" s="2"/>
      <c r="D175" s="764" t="s">
        <v>361</v>
      </c>
      <c r="E175" s="764"/>
      <c r="F175" s="406"/>
      <c r="G175" s="429"/>
      <c r="H175" s="429"/>
      <c r="I175" s="625"/>
      <c r="J175" s="149"/>
      <c r="K175" s="167">
        <f t="shared" si="115"/>
        <v>0</v>
      </c>
      <c r="L175" s="75"/>
      <c r="M175" s="1"/>
      <c r="N175" s="1"/>
      <c r="O175" s="1"/>
      <c r="P175" s="1"/>
      <c r="Q175" s="81"/>
      <c r="R175" s="541">
        <f t="shared" si="110"/>
        <v>0</v>
      </c>
      <c r="S175" s="447"/>
      <c r="T175" s="1"/>
      <c r="U175" s="81"/>
      <c r="V175" s="490"/>
      <c r="W175" s="42"/>
      <c r="X175" s="44"/>
      <c r="Y175" s="210">
        <f t="shared" si="117"/>
        <v>0</v>
      </c>
      <c r="AA175" s="188"/>
    </row>
    <row r="176" spans="1:27" hidden="1">
      <c r="B176" s="55"/>
      <c r="C176" s="2"/>
      <c r="D176" s="764" t="s">
        <v>362</v>
      </c>
      <c r="E176" s="764"/>
      <c r="F176" s="406"/>
      <c r="G176" s="429"/>
      <c r="H176" s="429"/>
      <c r="I176" s="625"/>
      <c r="J176" s="149"/>
      <c r="K176" s="167">
        <f t="shared" si="115"/>
        <v>0</v>
      </c>
      <c r="L176" s="75"/>
      <c r="M176" s="1"/>
      <c r="N176" s="1"/>
      <c r="O176" s="1"/>
      <c r="P176" s="1"/>
      <c r="Q176" s="81"/>
      <c r="R176" s="541">
        <f t="shared" si="110"/>
        <v>0</v>
      </c>
      <c r="S176" s="447"/>
      <c r="T176" s="1"/>
      <c r="U176" s="81"/>
      <c r="V176" s="490"/>
      <c r="W176" s="42"/>
      <c r="X176" s="44"/>
      <c r="Y176" s="210">
        <f t="shared" si="117"/>
        <v>0</v>
      </c>
      <c r="AA176" s="188"/>
    </row>
    <row r="177" spans="1:27" hidden="1">
      <c r="B177" s="55"/>
      <c r="C177" s="2"/>
      <c r="D177" s="764" t="s">
        <v>363</v>
      </c>
      <c r="E177" s="764"/>
      <c r="F177" s="406"/>
      <c r="G177" s="429"/>
      <c r="H177" s="429"/>
      <c r="I177" s="625"/>
      <c r="J177" s="149"/>
      <c r="K177" s="167">
        <f t="shared" si="115"/>
        <v>0</v>
      </c>
      <c r="L177" s="75"/>
      <c r="M177" s="1"/>
      <c r="N177" s="1"/>
      <c r="O177" s="1"/>
      <c r="P177" s="1"/>
      <c r="Q177" s="81"/>
      <c r="R177" s="541">
        <f t="shared" si="110"/>
        <v>0</v>
      </c>
      <c r="S177" s="447"/>
      <c r="T177" s="1"/>
      <c r="U177" s="81"/>
      <c r="V177" s="490"/>
      <c r="W177" s="42"/>
      <c r="X177" s="44"/>
      <c r="Y177" s="210">
        <f t="shared" si="117"/>
        <v>0</v>
      </c>
      <c r="AA177" s="188"/>
    </row>
    <row r="178" spans="1:27" ht="25.5" hidden="1" customHeight="1">
      <c r="B178" s="55"/>
      <c r="C178" s="2"/>
      <c r="D178" s="735" t="s">
        <v>536</v>
      </c>
      <c r="E178" s="735"/>
      <c r="F178" s="409"/>
      <c r="G178" s="432"/>
      <c r="H178" s="432"/>
      <c r="I178" s="628"/>
      <c r="J178" s="159"/>
      <c r="K178" s="167">
        <f t="shared" si="115"/>
        <v>0</v>
      </c>
      <c r="L178" s="75"/>
      <c r="M178" s="1"/>
      <c r="N178" s="1"/>
      <c r="O178" s="1"/>
      <c r="P178" s="1"/>
      <c r="Q178" s="81"/>
      <c r="R178" s="541">
        <f t="shared" si="110"/>
        <v>0</v>
      </c>
      <c r="S178" s="447"/>
      <c r="T178" s="1"/>
      <c r="U178" s="81"/>
      <c r="V178" s="490"/>
      <c r="W178" s="42"/>
      <c r="X178" s="44"/>
      <c r="Y178" s="210">
        <f t="shared" si="117"/>
        <v>0</v>
      </c>
      <c r="AA178" s="188"/>
    </row>
    <row r="179" spans="1:27" ht="25.5" hidden="1" customHeight="1">
      <c r="B179" s="55"/>
      <c r="C179" s="2"/>
      <c r="D179" s="735" t="s">
        <v>539</v>
      </c>
      <c r="E179" s="735"/>
      <c r="F179" s="409"/>
      <c r="G179" s="432"/>
      <c r="H179" s="432"/>
      <c r="I179" s="628"/>
      <c r="J179" s="159"/>
      <c r="K179" s="167">
        <f t="shared" si="115"/>
        <v>0</v>
      </c>
      <c r="L179" s="75"/>
      <c r="M179" s="1"/>
      <c r="N179" s="1"/>
      <c r="O179" s="1"/>
      <c r="P179" s="1"/>
      <c r="Q179" s="81"/>
      <c r="R179" s="541">
        <f t="shared" si="110"/>
        <v>0</v>
      </c>
      <c r="S179" s="447"/>
      <c r="T179" s="1"/>
      <c r="U179" s="81"/>
      <c r="V179" s="490"/>
      <c r="W179" s="42"/>
      <c r="X179" s="44"/>
      <c r="Y179" s="210">
        <f t="shared" si="117"/>
        <v>0</v>
      </c>
      <c r="AA179" s="188"/>
    </row>
    <row r="180" spans="1:27" hidden="1">
      <c r="B180" s="55"/>
      <c r="C180" s="2"/>
      <c r="D180" s="764" t="s">
        <v>365</v>
      </c>
      <c r="E180" s="764"/>
      <c r="F180" s="406"/>
      <c r="G180" s="429"/>
      <c r="H180" s="429"/>
      <c r="I180" s="625"/>
      <c r="J180" s="149"/>
      <c r="K180" s="167">
        <f t="shared" si="115"/>
        <v>0</v>
      </c>
      <c r="L180" s="75"/>
      <c r="M180" s="1"/>
      <c r="N180" s="1"/>
      <c r="O180" s="1"/>
      <c r="P180" s="1"/>
      <c r="Q180" s="81"/>
      <c r="R180" s="541">
        <f t="shared" si="110"/>
        <v>0</v>
      </c>
      <c r="S180" s="447"/>
      <c r="T180" s="1"/>
      <c r="U180" s="81"/>
      <c r="V180" s="490"/>
      <c r="W180" s="42"/>
      <c r="X180" s="44"/>
      <c r="Y180" s="210">
        <f t="shared" si="117"/>
        <v>0</v>
      </c>
      <c r="AA180" s="188"/>
    </row>
    <row r="181" spans="1:27" ht="25.5" hidden="1" customHeight="1">
      <c r="B181" s="55"/>
      <c r="C181" s="2"/>
      <c r="D181" s="735" t="s">
        <v>542</v>
      </c>
      <c r="E181" s="735"/>
      <c r="F181" s="409"/>
      <c r="G181" s="432"/>
      <c r="H181" s="432"/>
      <c r="I181" s="628"/>
      <c r="J181" s="159"/>
      <c r="K181" s="167">
        <f t="shared" si="115"/>
        <v>0</v>
      </c>
      <c r="L181" s="75"/>
      <c r="M181" s="1"/>
      <c r="N181" s="1"/>
      <c r="O181" s="1"/>
      <c r="P181" s="1"/>
      <c r="Q181" s="81"/>
      <c r="R181" s="541">
        <f t="shared" si="110"/>
        <v>0</v>
      </c>
      <c r="S181" s="447"/>
      <c r="T181" s="1"/>
      <c r="U181" s="81"/>
      <c r="V181" s="490"/>
      <c r="W181" s="42"/>
      <c r="X181" s="44"/>
      <c r="Y181" s="210">
        <f t="shared" si="117"/>
        <v>0</v>
      </c>
      <c r="AA181" s="188"/>
    </row>
    <row r="182" spans="1:27" hidden="1">
      <c r="B182" s="55"/>
      <c r="C182" s="2"/>
      <c r="D182" s="764" t="s">
        <v>543</v>
      </c>
      <c r="E182" s="764"/>
      <c r="F182" s="406"/>
      <c r="G182" s="429"/>
      <c r="H182" s="429"/>
      <c r="I182" s="625"/>
      <c r="J182" s="149"/>
      <c r="K182" s="167">
        <f t="shared" si="115"/>
        <v>0</v>
      </c>
      <c r="L182" s="75"/>
      <c r="M182" s="1"/>
      <c r="N182" s="1"/>
      <c r="O182" s="1"/>
      <c r="P182" s="1"/>
      <c r="Q182" s="81"/>
      <c r="R182" s="541">
        <f t="shared" si="110"/>
        <v>0</v>
      </c>
      <c r="S182" s="447"/>
      <c r="T182" s="1"/>
      <c r="U182" s="81"/>
      <c r="V182" s="490"/>
      <c r="W182" s="42"/>
      <c r="X182" s="44"/>
      <c r="Y182" s="210">
        <f t="shared" si="117"/>
        <v>0</v>
      </c>
      <c r="AA182" s="188"/>
    </row>
    <row r="183" spans="1:27" s="41" customFormat="1">
      <c r="A183" s="127" t="s">
        <v>243</v>
      </c>
      <c r="B183" s="108" t="s">
        <v>671</v>
      </c>
      <c r="C183" s="777" t="s">
        <v>244</v>
      </c>
      <c r="D183" s="778"/>
      <c r="E183" s="778"/>
      <c r="F183" s="410">
        <f>SUM(F184:F186)</f>
        <v>46256439</v>
      </c>
      <c r="G183" s="433">
        <f>SUM(G184:G186)</f>
        <v>36719698</v>
      </c>
      <c r="H183" s="433">
        <f>SUM(H184:H186)</f>
        <v>44948025.019999996</v>
      </c>
      <c r="I183" s="629">
        <f>SUM(I184:I186)</f>
        <v>95445812</v>
      </c>
      <c r="J183" s="160">
        <f>SUM(J184:J186)</f>
        <v>0</v>
      </c>
      <c r="K183" s="170">
        <f t="shared" si="115"/>
        <v>95445812</v>
      </c>
      <c r="L183" s="110">
        <f t="shared" ref="L183:X183" si="122">SUM(L184:L186)</f>
        <v>0</v>
      </c>
      <c r="M183" s="111">
        <f t="shared" si="122"/>
        <v>0</v>
      </c>
      <c r="N183" s="111">
        <f t="shared" si="122"/>
        <v>0</v>
      </c>
      <c r="O183" s="111">
        <f t="shared" si="122"/>
        <v>0</v>
      </c>
      <c r="P183" s="111">
        <f t="shared" si="122"/>
        <v>0</v>
      </c>
      <c r="Q183" s="114">
        <f t="shared" si="122"/>
        <v>0</v>
      </c>
      <c r="R183" s="543">
        <f t="shared" si="110"/>
        <v>0</v>
      </c>
      <c r="S183" s="449">
        <f t="shared" si="122"/>
        <v>0</v>
      </c>
      <c r="T183" s="111">
        <f t="shared" si="122"/>
        <v>0</v>
      </c>
      <c r="U183" s="114">
        <f t="shared" si="122"/>
        <v>0</v>
      </c>
      <c r="V183" s="491">
        <f t="shared" si="122"/>
        <v>0</v>
      </c>
      <c r="W183" s="113">
        <f t="shared" si="122"/>
        <v>0</v>
      </c>
      <c r="X183" s="115">
        <f t="shared" si="122"/>
        <v>95445812</v>
      </c>
      <c r="Y183" s="210"/>
      <c r="Z183" s="17"/>
      <c r="AA183" s="188"/>
    </row>
    <row r="184" spans="1:27">
      <c r="B184" s="55"/>
      <c r="C184" s="264"/>
      <c r="D184" s="360" t="s">
        <v>1023</v>
      </c>
      <c r="E184" s="360"/>
      <c r="F184" s="406">
        <v>8592757</v>
      </c>
      <c r="G184" s="429">
        <v>8592757</v>
      </c>
      <c r="H184" s="429">
        <v>8592757</v>
      </c>
      <c r="I184" s="625">
        <f t="shared" ref="I184:I186" si="123">SUM(R184:X184)</f>
        <v>11643980</v>
      </c>
      <c r="J184" s="149"/>
      <c r="K184" s="167">
        <f>SUM(I184:J184)</f>
        <v>11643980</v>
      </c>
      <c r="L184" s="75"/>
      <c r="M184" s="1"/>
      <c r="N184" s="1"/>
      <c r="O184" s="1"/>
      <c r="P184" s="1"/>
      <c r="Q184" s="81"/>
      <c r="R184" s="541">
        <f t="shared" si="110"/>
        <v>0</v>
      </c>
      <c r="S184" s="447"/>
      <c r="T184" s="1"/>
      <c r="U184" s="81"/>
      <c r="V184" s="490"/>
      <c r="W184" s="42"/>
      <c r="X184" s="44">
        <v>11643980</v>
      </c>
      <c r="Y184" s="210"/>
      <c r="AA184" s="188"/>
    </row>
    <row r="185" spans="1:27">
      <c r="B185" s="365"/>
      <c r="C185" s="366"/>
      <c r="D185" s="367" t="s">
        <v>1121</v>
      </c>
      <c r="E185" s="367"/>
      <c r="F185" s="638">
        <v>1000000</v>
      </c>
      <c r="G185" s="645">
        <v>0</v>
      </c>
      <c r="H185" s="645">
        <v>0</v>
      </c>
      <c r="I185" s="641">
        <f t="shared" si="123"/>
        <v>33528946</v>
      </c>
      <c r="J185" s="368"/>
      <c r="K185" s="369">
        <f t="shared" ref="K185:K186" si="124">SUM(I185:J185)</f>
        <v>33528946</v>
      </c>
      <c r="L185" s="370"/>
      <c r="M185" s="371"/>
      <c r="N185" s="371"/>
      <c r="O185" s="371"/>
      <c r="P185" s="371"/>
      <c r="Q185" s="372"/>
      <c r="R185" s="613">
        <f t="shared" si="110"/>
        <v>0</v>
      </c>
      <c r="S185" s="656"/>
      <c r="T185" s="371"/>
      <c r="U185" s="372"/>
      <c r="V185" s="655"/>
      <c r="W185" s="373"/>
      <c r="X185" s="374">
        <v>33528946</v>
      </c>
      <c r="Y185" s="210"/>
      <c r="AA185" s="188"/>
    </row>
    <row r="186" spans="1:27" ht="15.75" thickBot="1">
      <c r="B186" s="325"/>
      <c r="C186" s="326"/>
      <c r="D186" s="327" t="s">
        <v>1022</v>
      </c>
      <c r="E186" s="327"/>
      <c r="F186" s="501">
        <v>36663682</v>
      </c>
      <c r="G186" s="646">
        <v>28126941</v>
      </c>
      <c r="H186" s="646">
        <v>36355268.019999996</v>
      </c>
      <c r="I186" s="642">
        <f t="shared" si="123"/>
        <v>50272886</v>
      </c>
      <c r="J186" s="328"/>
      <c r="K186" s="329">
        <f t="shared" si="124"/>
        <v>50272886</v>
      </c>
      <c r="L186" s="330"/>
      <c r="M186" s="331"/>
      <c r="N186" s="331"/>
      <c r="O186" s="331"/>
      <c r="P186" s="331"/>
      <c r="Q186" s="332"/>
      <c r="R186" s="596">
        <f t="shared" si="110"/>
        <v>0</v>
      </c>
      <c r="S186" s="534"/>
      <c r="T186" s="331"/>
      <c r="U186" s="332"/>
      <c r="V186" s="595"/>
      <c r="W186" s="333"/>
      <c r="X186" s="334">
        <v>50272886</v>
      </c>
      <c r="Y186" s="210"/>
      <c r="AA186" s="188"/>
    </row>
    <row r="187" spans="1:27" ht="15.75" thickBot="1">
      <c r="B187" s="100" t="s">
        <v>245</v>
      </c>
      <c r="C187" s="773" t="s">
        <v>246</v>
      </c>
      <c r="D187" s="774"/>
      <c r="E187" s="774"/>
      <c r="F187" s="402">
        <f>F188+F189+F192+F194+F195+F196+F197</f>
        <v>5000000</v>
      </c>
      <c r="G187" s="425">
        <f>G188+G189+G192+G194+G195+G196+G197</f>
        <v>0</v>
      </c>
      <c r="H187" s="425">
        <f>H188+H189+H192+H194+H195+H196+H197</f>
        <v>379730</v>
      </c>
      <c r="I187" s="621">
        <f>I188+I189+I192+I194+I195+I196+I197</f>
        <v>649730</v>
      </c>
      <c r="J187" s="152">
        <f>J188+J189+J192+J194+J195+J196+J197</f>
        <v>0</v>
      </c>
      <c r="K187" s="164">
        <f t="shared" si="115"/>
        <v>649730</v>
      </c>
      <c r="L187" s="86">
        <f t="shared" ref="L187:X187" si="125">L188+L189+L192+L194+L195+L196+L197</f>
        <v>0</v>
      </c>
      <c r="M187" s="87">
        <f t="shared" si="125"/>
        <v>0</v>
      </c>
      <c r="N187" s="87">
        <f t="shared" si="125"/>
        <v>0</v>
      </c>
      <c r="O187" s="87">
        <f t="shared" si="125"/>
        <v>0</v>
      </c>
      <c r="P187" s="87">
        <f t="shared" si="125"/>
        <v>0</v>
      </c>
      <c r="Q187" s="90">
        <f t="shared" si="125"/>
        <v>379730</v>
      </c>
      <c r="R187" s="536">
        <f t="shared" si="110"/>
        <v>379730</v>
      </c>
      <c r="S187" s="442">
        <f t="shared" si="125"/>
        <v>0</v>
      </c>
      <c r="T187" s="87">
        <f t="shared" si="125"/>
        <v>0</v>
      </c>
      <c r="U187" s="90">
        <f t="shared" si="125"/>
        <v>270000</v>
      </c>
      <c r="V187" s="486">
        <f t="shared" si="125"/>
        <v>0</v>
      </c>
      <c r="W187" s="89">
        <f t="shared" si="125"/>
        <v>0</v>
      </c>
      <c r="X187" s="91">
        <f t="shared" si="125"/>
        <v>0</v>
      </c>
      <c r="Y187" s="210"/>
      <c r="AA187" s="188"/>
    </row>
    <row r="188" spans="1:27" s="18" customFormat="1" hidden="1">
      <c r="A188" s="127" t="s">
        <v>247</v>
      </c>
      <c r="B188" s="116" t="s">
        <v>672</v>
      </c>
      <c r="C188" s="801" t="s">
        <v>248</v>
      </c>
      <c r="D188" s="802"/>
      <c r="E188" s="802"/>
      <c r="F188" s="397"/>
      <c r="G188" s="420"/>
      <c r="H188" s="420"/>
      <c r="I188" s="616"/>
      <c r="J188" s="148"/>
      <c r="K188" s="166">
        <f t="shared" si="115"/>
        <v>0</v>
      </c>
      <c r="L188" s="94"/>
      <c r="M188" s="95"/>
      <c r="N188" s="95"/>
      <c r="O188" s="95"/>
      <c r="P188" s="95"/>
      <c r="Q188" s="98"/>
      <c r="R188" s="539">
        <f t="shared" si="110"/>
        <v>0</v>
      </c>
      <c r="S188" s="445"/>
      <c r="T188" s="95"/>
      <c r="U188" s="98"/>
      <c r="V188" s="489"/>
      <c r="W188" s="97"/>
      <c r="X188" s="99"/>
      <c r="Y188" s="210"/>
      <c r="Z188" s="17"/>
      <c r="AA188" s="188"/>
    </row>
    <row r="189" spans="1:27" s="18" customFormat="1" hidden="1">
      <c r="A189" s="127" t="s">
        <v>249</v>
      </c>
      <c r="B189" s="92" t="s">
        <v>673</v>
      </c>
      <c r="C189" s="769" t="s">
        <v>250</v>
      </c>
      <c r="D189" s="770"/>
      <c r="E189" s="770"/>
      <c r="F189" s="399">
        <f>F190+F191</f>
        <v>0</v>
      </c>
      <c r="G189" s="422">
        <f>G190+G191</f>
        <v>0</v>
      </c>
      <c r="H189" s="422">
        <f>H190+H191</f>
        <v>0</v>
      </c>
      <c r="I189" s="618">
        <f>I190+I191</f>
        <v>0</v>
      </c>
      <c r="J189" s="150">
        <f t="shared" ref="J189:X189" si="126">J190+J191</f>
        <v>0</v>
      </c>
      <c r="K189" s="166">
        <f t="shared" si="115"/>
        <v>0</v>
      </c>
      <c r="L189" s="94">
        <f t="shared" si="126"/>
        <v>0</v>
      </c>
      <c r="M189" s="95">
        <f t="shared" si="126"/>
        <v>0</v>
      </c>
      <c r="N189" s="95">
        <f t="shared" si="126"/>
        <v>0</v>
      </c>
      <c r="O189" s="95">
        <f t="shared" si="126"/>
        <v>0</v>
      </c>
      <c r="P189" s="95">
        <f t="shared" si="126"/>
        <v>0</v>
      </c>
      <c r="Q189" s="98">
        <f t="shared" si="126"/>
        <v>0</v>
      </c>
      <c r="R189" s="539">
        <f t="shared" si="110"/>
        <v>0</v>
      </c>
      <c r="S189" s="445">
        <f t="shared" si="126"/>
        <v>0</v>
      </c>
      <c r="T189" s="95">
        <f t="shared" si="126"/>
        <v>0</v>
      </c>
      <c r="U189" s="98">
        <f t="shared" si="126"/>
        <v>0</v>
      </c>
      <c r="V189" s="489">
        <f t="shared" si="126"/>
        <v>0</v>
      </c>
      <c r="W189" s="97">
        <f t="shared" si="126"/>
        <v>0</v>
      </c>
      <c r="X189" s="99">
        <f t="shared" si="126"/>
        <v>0</v>
      </c>
      <c r="Y189" s="210"/>
      <c r="Z189" s="17"/>
      <c r="AA189" s="188"/>
    </row>
    <row r="190" spans="1:27" hidden="1">
      <c r="B190" s="55"/>
      <c r="C190" s="2"/>
      <c r="D190" s="764" t="s">
        <v>250</v>
      </c>
      <c r="E190" s="764"/>
      <c r="F190" s="406"/>
      <c r="G190" s="429"/>
      <c r="H190" s="429"/>
      <c r="I190" s="625"/>
      <c r="J190" s="149"/>
      <c r="K190" s="167">
        <f t="shared" si="115"/>
        <v>0</v>
      </c>
      <c r="L190" s="75"/>
      <c r="M190" s="1"/>
      <c r="N190" s="1"/>
      <c r="O190" s="1"/>
      <c r="P190" s="1"/>
      <c r="Q190" s="81"/>
      <c r="R190" s="541">
        <f t="shared" si="110"/>
        <v>0</v>
      </c>
      <c r="S190" s="447"/>
      <c r="T190" s="1"/>
      <c r="U190" s="81"/>
      <c r="V190" s="490"/>
      <c r="W190" s="42"/>
      <c r="X190" s="44"/>
      <c r="Y190" s="210"/>
      <c r="AA190" s="188"/>
    </row>
    <row r="191" spans="1:27" hidden="1">
      <c r="B191" s="55"/>
      <c r="C191" s="2"/>
      <c r="D191" s="764" t="s">
        <v>349</v>
      </c>
      <c r="E191" s="764"/>
      <c r="F191" s="406"/>
      <c r="G191" s="429"/>
      <c r="H191" s="429"/>
      <c r="I191" s="625"/>
      <c r="J191" s="149"/>
      <c r="K191" s="167">
        <f t="shared" si="115"/>
        <v>0</v>
      </c>
      <c r="L191" s="75"/>
      <c r="M191" s="1"/>
      <c r="N191" s="1"/>
      <c r="O191" s="1"/>
      <c r="P191" s="1"/>
      <c r="Q191" s="81"/>
      <c r="R191" s="541">
        <f t="shared" si="110"/>
        <v>0</v>
      </c>
      <c r="S191" s="447"/>
      <c r="T191" s="1"/>
      <c r="U191" s="81"/>
      <c r="V191" s="490"/>
      <c r="W191" s="42"/>
      <c r="X191" s="44"/>
      <c r="Y191" s="210"/>
      <c r="AA191" s="188"/>
    </row>
    <row r="192" spans="1:27" s="18" customFormat="1">
      <c r="A192" s="127" t="s">
        <v>251</v>
      </c>
      <c r="B192" s="92" t="s">
        <v>674</v>
      </c>
      <c r="C192" s="769" t="s">
        <v>252</v>
      </c>
      <c r="D192" s="770"/>
      <c r="E192" s="770"/>
      <c r="F192" s="399">
        <f>F193</f>
        <v>3937008</v>
      </c>
      <c r="G192" s="422">
        <f>G193</f>
        <v>0</v>
      </c>
      <c r="H192" s="422">
        <v>299000</v>
      </c>
      <c r="I192" s="618">
        <f t="shared" ref="I192:I198" si="127">SUM(R192:X192)</f>
        <v>299000</v>
      </c>
      <c r="J192" s="150">
        <f>J193</f>
        <v>0</v>
      </c>
      <c r="K192" s="166">
        <f t="shared" si="115"/>
        <v>299000</v>
      </c>
      <c r="L192" s="94">
        <f t="shared" ref="L192:X192" si="128">L193</f>
        <v>0</v>
      </c>
      <c r="M192" s="95">
        <f t="shared" si="128"/>
        <v>0</v>
      </c>
      <c r="N192" s="95">
        <f t="shared" si="128"/>
        <v>0</v>
      </c>
      <c r="O192" s="95">
        <f t="shared" si="128"/>
        <v>0</v>
      </c>
      <c r="P192" s="95">
        <f t="shared" si="128"/>
        <v>0</v>
      </c>
      <c r="Q192" s="98">
        <v>299000</v>
      </c>
      <c r="R192" s="539">
        <f t="shared" si="110"/>
        <v>299000</v>
      </c>
      <c r="S192" s="445">
        <f t="shared" si="128"/>
        <v>0</v>
      </c>
      <c r="T192" s="95">
        <f t="shared" si="128"/>
        <v>0</v>
      </c>
      <c r="U192" s="98">
        <f t="shared" si="128"/>
        <v>0</v>
      </c>
      <c r="V192" s="489">
        <f t="shared" si="128"/>
        <v>0</v>
      </c>
      <c r="W192" s="97">
        <f t="shared" si="128"/>
        <v>0</v>
      </c>
      <c r="X192" s="99">
        <f t="shared" si="128"/>
        <v>0</v>
      </c>
      <c r="Y192" s="210"/>
      <c r="Z192" s="17"/>
      <c r="AA192" s="188"/>
    </row>
    <row r="193" spans="1:27">
      <c r="B193" s="55"/>
      <c r="C193" s="264"/>
      <c r="D193" s="360" t="s">
        <v>1083</v>
      </c>
      <c r="E193" s="360"/>
      <c r="F193" s="406">
        <v>3937008</v>
      </c>
      <c r="G193" s="429">
        <v>0</v>
      </c>
      <c r="H193" s="429">
        <v>0</v>
      </c>
      <c r="I193" s="625">
        <f t="shared" si="127"/>
        <v>0</v>
      </c>
      <c r="J193" s="149"/>
      <c r="K193" s="167">
        <f t="shared" ref="K193" si="129">SUM(I193:J193)</f>
        <v>0</v>
      </c>
      <c r="L193" s="75"/>
      <c r="M193" s="1"/>
      <c r="N193" s="1"/>
      <c r="O193" s="1"/>
      <c r="P193" s="1"/>
      <c r="Q193" s="81"/>
      <c r="R193" s="541">
        <f t="shared" si="110"/>
        <v>0</v>
      </c>
      <c r="S193" s="447"/>
      <c r="T193" s="1"/>
      <c r="U193" s="81"/>
      <c r="V193" s="490"/>
      <c r="W193" s="42"/>
      <c r="X193" s="44"/>
      <c r="Y193" s="210"/>
      <c r="AA193" s="188"/>
    </row>
    <row r="194" spans="1:27" s="18" customFormat="1">
      <c r="A194" s="127" t="s">
        <v>253</v>
      </c>
      <c r="B194" s="92" t="s">
        <v>675</v>
      </c>
      <c r="C194" s="769" t="s">
        <v>254</v>
      </c>
      <c r="D194" s="770"/>
      <c r="E194" s="770"/>
      <c r="F194" s="399">
        <v>0</v>
      </c>
      <c r="G194" s="422">
        <v>0</v>
      </c>
      <c r="H194" s="422">
        <v>0</v>
      </c>
      <c r="I194" s="618">
        <f t="shared" si="127"/>
        <v>270000</v>
      </c>
      <c r="J194" s="150"/>
      <c r="K194" s="166">
        <f t="shared" si="115"/>
        <v>270000</v>
      </c>
      <c r="L194" s="94"/>
      <c r="M194" s="95"/>
      <c r="N194" s="95"/>
      <c r="O194" s="95"/>
      <c r="P194" s="95"/>
      <c r="Q194" s="98"/>
      <c r="R194" s="539">
        <f t="shared" si="110"/>
        <v>0</v>
      </c>
      <c r="S194" s="445"/>
      <c r="T194" s="95"/>
      <c r="U194" s="98">
        <v>270000</v>
      </c>
      <c r="V194" s="489"/>
      <c r="W194" s="97"/>
      <c r="X194" s="99"/>
      <c r="Y194" s="210"/>
      <c r="Z194" s="17"/>
      <c r="AA194" s="188"/>
    </row>
    <row r="195" spans="1:27" s="18" customFormat="1" hidden="1">
      <c r="A195" s="127" t="s">
        <v>255</v>
      </c>
      <c r="B195" s="92" t="s">
        <v>676</v>
      </c>
      <c r="C195" s="769" t="s">
        <v>256</v>
      </c>
      <c r="D195" s="770"/>
      <c r="E195" s="770"/>
      <c r="F195" s="399"/>
      <c r="G195" s="422"/>
      <c r="H195" s="422"/>
      <c r="I195" s="618"/>
      <c r="J195" s="150"/>
      <c r="K195" s="166">
        <f t="shared" si="115"/>
        <v>0</v>
      </c>
      <c r="L195" s="94"/>
      <c r="M195" s="95"/>
      <c r="N195" s="95"/>
      <c r="O195" s="95"/>
      <c r="P195" s="95"/>
      <c r="Q195" s="98"/>
      <c r="R195" s="539">
        <f t="shared" si="110"/>
        <v>0</v>
      </c>
      <c r="S195" s="445"/>
      <c r="T195" s="95"/>
      <c r="U195" s="98"/>
      <c r="V195" s="489"/>
      <c r="W195" s="97"/>
      <c r="X195" s="99"/>
      <c r="Y195" s="210"/>
      <c r="Z195" s="17"/>
      <c r="AA195" s="188"/>
    </row>
    <row r="196" spans="1:27" s="18" customFormat="1" hidden="1">
      <c r="A196" s="127" t="s">
        <v>257</v>
      </c>
      <c r="B196" s="92" t="s">
        <v>677</v>
      </c>
      <c r="C196" s="769" t="s">
        <v>258</v>
      </c>
      <c r="D196" s="770"/>
      <c r="E196" s="770"/>
      <c r="F196" s="399"/>
      <c r="G196" s="422"/>
      <c r="H196" s="422"/>
      <c r="I196" s="618"/>
      <c r="J196" s="150"/>
      <c r="K196" s="166">
        <f t="shared" si="115"/>
        <v>0</v>
      </c>
      <c r="L196" s="94"/>
      <c r="M196" s="95"/>
      <c r="N196" s="95"/>
      <c r="O196" s="95"/>
      <c r="P196" s="95"/>
      <c r="Q196" s="98"/>
      <c r="R196" s="539">
        <f t="shared" si="110"/>
        <v>0</v>
      </c>
      <c r="S196" s="445"/>
      <c r="T196" s="95"/>
      <c r="U196" s="98"/>
      <c r="V196" s="489"/>
      <c r="W196" s="97"/>
      <c r="X196" s="99"/>
      <c r="Y196" s="210"/>
      <c r="Z196" s="17"/>
      <c r="AA196" s="188"/>
    </row>
    <row r="197" spans="1:27" s="18" customFormat="1">
      <c r="A197" s="127" t="s">
        <v>259</v>
      </c>
      <c r="B197" s="92" t="s">
        <v>678</v>
      </c>
      <c r="C197" s="769" t="s">
        <v>260</v>
      </c>
      <c r="D197" s="770"/>
      <c r="E197" s="770"/>
      <c r="F197" s="399">
        <f t="shared" ref="F197:J197" si="130">F198</f>
        <v>1062992</v>
      </c>
      <c r="G197" s="422">
        <f t="shared" si="130"/>
        <v>0</v>
      </c>
      <c r="H197" s="422">
        <v>80730</v>
      </c>
      <c r="I197" s="618">
        <f t="shared" si="127"/>
        <v>80730</v>
      </c>
      <c r="J197" s="150">
        <f t="shared" si="130"/>
        <v>0</v>
      </c>
      <c r="K197" s="166">
        <f t="shared" si="115"/>
        <v>80730</v>
      </c>
      <c r="L197" s="94">
        <f t="shared" ref="L197:X197" si="131">L198</f>
        <v>0</v>
      </c>
      <c r="M197" s="95">
        <f t="shared" si="131"/>
        <v>0</v>
      </c>
      <c r="N197" s="95">
        <f t="shared" si="131"/>
        <v>0</v>
      </c>
      <c r="O197" s="95">
        <f t="shared" si="131"/>
        <v>0</v>
      </c>
      <c r="P197" s="95">
        <f t="shared" si="131"/>
        <v>0</v>
      </c>
      <c r="Q197" s="98">
        <v>80730</v>
      </c>
      <c r="R197" s="539">
        <f t="shared" si="110"/>
        <v>80730</v>
      </c>
      <c r="S197" s="445">
        <f t="shared" si="131"/>
        <v>0</v>
      </c>
      <c r="T197" s="95">
        <f t="shared" si="131"/>
        <v>0</v>
      </c>
      <c r="U197" s="98">
        <f t="shared" si="131"/>
        <v>0</v>
      </c>
      <c r="V197" s="489">
        <f t="shared" si="131"/>
        <v>0</v>
      </c>
      <c r="W197" s="97">
        <f t="shared" si="131"/>
        <v>0</v>
      </c>
      <c r="X197" s="99">
        <f t="shared" si="131"/>
        <v>0</v>
      </c>
      <c r="Y197" s="210"/>
      <c r="Z197" s="17"/>
      <c r="AA197" s="188"/>
    </row>
    <row r="198" spans="1:27" ht="15.75" thickBot="1">
      <c r="B198" s="325"/>
      <c r="C198" s="326"/>
      <c r="D198" s="327" t="s">
        <v>1083</v>
      </c>
      <c r="E198" s="327"/>
      <c r="F198" s="501">
        <v>1062992</v>
      </c>
      <c r="G198" s="646">
        <v>0</v>
      </c>
      <c r="H198" s="646">
        <v>0</v>
      </c>
      <c r="I198" s="642">
        <f t="shared" si="127"/>
        <v>0</v>
      </c>
      <c r="J198" s="328"/>
      <c r="K198" s="329">
        <f t="shared" ref="K198" si="132">SUM(I198:J198)</f>
        <v>0</v>
      </c>
      <c r="L198" s="330"/>
      <c r="M198" s="331"/>
      <c r="N198" s="331"/>
      <c r="O198" s="331"/>
      <c r="P198" s="331"/>
      <c r="Q198" s="332"/>
      <c r="R198" s="596">
        <f t="shared" ref="R198:R261" si="133">SUM(L198:Q198)</f>
        <v>0</v>
      </c>
      <c r="S198" s="534"/>
      <c r="T198" s="331"/>
      <c r="U198" s="332"/>
      <c r="V198" s="595"/>
      <c r="W198" s="333"/>
      <c r="X198" s="334"/>
      <c r="Y198" s="210"/>
      <c r="AA198" s="188"/>
    </row>
    <row r="199" spans="1:27" ht="15.75" thickBot="1">
      <c r="B199" s="100" t="s">
        <v>261</v>
      </c>
      <c r="C199" s="773" t="s">
        <v>262</v>
      </c>
      <c r="D199" s="774"/>
      <c r="E199" s="774"/>
      <c r="F199" s="402">
        <f>F200+F201+F202+F203</f>
        <v>0</v>
      </c>
      <c r="G199" s="425">
        <f>G200+G201+G202+G203</f>
        <v>0</v>
      </c>
      <c r="H199" s="425">
        <f>H200+H201+H202+H203</f>
        <v>0</v>
      </c>
      <c r="I199" s="621">
        <f>I200+I201+I202+I203</f>
        <v>0</v>
      </c>
      <c r="J199" s="152">
        <f t="shared" ref="J199:X199" si="134">J200+J201+J202+J203</f>
        <v>0</v>
      </c>
      <c r="K199" s="164">
        <f t="shared" si="115"/>
        <v>0</v>
      </c>
      <c r="L199" s="86">
        <f t="shared" si="134"/>
        <v>0</v>
      </c>
      <c r="M199" s="87">
        <f t="shared" si="134"/>
        <v>0</v>
      </c>
      <c r="N199" s="87">
        <f t="shared" si="134"/>
        <v>0</v>
      </c>
      <c r="O199" s="87">
        <f t="shared" si="134"/>
        <v>0</v>
      </c>
      <c r="P199" s="87">
        <f t="shared" si="134"/>
        <v>0</v>
      </c>
      <c r="Q199" s="90">
        <f t="shared" si="134"/>
        <v>0</v>
      </c>
      <c r="R199" s="536">
        <f t="shared" si="133"/>
        <v>0</v>
      </c>
      <c r="S199" s="442">
        <f t="shared" si="134"/>
        <v>0</v>
      </c>
      <c r="T199" s="87">
        <f t="shared" si="134"/>
        <v>0</v>
      </c>
      <c r="U199" s="90">
        <f t="shared" si="134"/>
        <v>0</v>
      </c>
      <c r="V199" s="486">
        <f t="shared" si="134"/>
        <v>0</v>
      </c>
      <c r="W199" s="89">
        <f t="shared" si="134"/>
        <v>0</v>
      </c>
      <c r="X199" s="91">
        <f t="shared" si="134"/>
        <v>0</v>
      </c>
      <c r="Y199" s="210"/>
    </row>
    <row r="200" spans="1:27" s="18" customFormat="1" hidden="1">
      <c r="A200" s="127" t="s">
        <v>263</v>
      </c>
      <c r="B200" s="268" t="s">
        <v>679</v>
      </c>
      <c r="C200" s="816" t="s">
        <v>264</v>
      </c>
      <c r="D200" s="817"/>
      <c r="E200" s="817"/>
      <c r="F200" s="413"/>
      <c r="G200" s="436"/>
      <c r="H200" s="436"/>
      <c r="I200" s="632"/>
      <c r="J200" s="270"/>
      <c r="K200" s="271">
        <f t="shared" si="115"/>
        <v>0</v>
      </c>
      <c r="L200" s="272"/>
      <c r="M200" s="273"/>
      <c r="N200" s="273"/>
      <c r="O200" s="273"/>
      <c r="P200" s="273"/>
      <c r="Q200" s="274"/>
      <c r="R200" s="544">
        <f t="shared" si="133"/>
        <v>0</v>
      </c>
      <c r="S200" s="450"/>
      <c r="T200" s="273"/>
      <c r="U200" s="274"/>
      <c r="V200" s="559"/>
      <c r="W200" s="275"/>
      <c r="X200" s="276"/>
      <c r="Y200" s="210"/>
    </row>
    <row r="201" spans="1:27" s="18" customFormat="1" hidden="1">
      <c r="A201" s="127" t="s">
        <v>265</v>
      </c>
      <c r="B201" s="277" t="s">
        <v>680</v>
      </c>
      <c r="C201" s="810" t="s">
        <v>879</v>
      </c>
      <c r="D201" s="811"/>
      <c r="E201" s="811"/>
      <c r="F201" s="414"/>
      <c r="G201" s="437"/>
      <c r="H201" s="437"/>
      <c r="I201" s="633"/>
      <c r="J201" s="279"/>
      <c r="K201" s="271">
        <f t="shared" si="115"/>
        <v>0</v>
      </c>
      <c r="L201" s="272"/>
      <c r="M201" s="273"/>
      <c r="N201" s="273"/>
      <c r="O201" s="273"/>
      <c r="P201" s="273"/>
      <c r="Q201" s="274"/>
      <c r="R201" s="544">
        <f t="shared" si="133"/>
        <v>0</v>
      </c>
      <c r="S201" s="450"/>
      <c r="T201" s="273"/>
      <c r="U201" s="274"/>
      <c r="V201" s="559"/>
      <c r="W201" s="275"/>
      <c r="X201" s="276"/>
      <c r="Y201" s="210"/>
    </row>
    <row r="202" spans="1:27" s="18" customFormat="1" hidden="1">
      <c r="A202" s="127" t="s">
        <v>266</v>
      </c>
      <c r="B202" s="277" t="s">
        <v>681</v>
      </c>
      <c r="C202" s="810" t="s">
        <v>267</v>
      </c>
      <c r="D202" s="811"/>
      <c r="E202" s="811"/>
      <c r="F202" s="414"/>
      <c r="G202" s="437"/>
      <c r="H202" s="437"/>
      <c r="I202" s="633"/>
      <c r="J202" s="279"/>
      <c r="K202" s="271">
        <f t="shared" si="115"/>
        <v>0</v>
      </c>
      <c r="L202" s="272"/>
      <c r="M202" s="273"/>
      <c r="N202" s="273"/>
      <c r="O202" s="273"/>
      <c r="P202" s="273"/>
      <c r="Q202" s="274"/>
      <c r="R202" s="544">
        <f t="shared" si="133"/>
        <v>0</v>
      </c>
      <c r="S202" s="450"/>
      <c r="T202" s="273"/>
      <c r="U202" s="274"/>
      <c r="V202" s="559"/>
      <c r="W202" s="275"/>
      <c r="X202" s="276"/>
      <c r="Y202" s="210"/>
    </row>
    <row r="203" spans="1:27" s="18" customFormat="1" ht="15.75" hidden="1" thickBot="1">
      <c r="A203" s="127" t="s">
        <v>268</v>
      </c>
      <c r="B203" s="280" t="s">
        <v>682</v>
      </c>
      <c r="C203" s="812" t="s">
        <v>366</v>
      </c>
      <c r="D203" s="813"/>
      <c r="E203" s="813"/>
      <c r="F203" s="415"/>
      <c r="G203" s="438"/>
      <c r="H203" s="438"/>
      <c r="I203" s="634"/>
      <c r="J203" s="282"/>
      <c r="K203" s="271">
        <f t="shared" si="115"/>
        <v>0</v>
      </c>
      <c r="L203" s="272"/>
      <c r="M203" s="273"/>
      <c r="N203" s="273"/>
      <c r="O203" s="273"/>
      <c r="P203" s="273"/>
      <c r="Q203" s="274"/>
      <c r="R203" s="544">
        <f t="shared" si="133"/>
        <v>0</v>
      </c>
      <c r="S203" s="450"/>
      <c r="T203" s="273"/>
      <c r="U203" s="274"/>
      <c r="V203" s="559"/>
      <c r="W203" s="275"/>
      <c r="X203" s="276"/>
      <c r="Y203" s="210"/>
    </row>
    <row r="204" spans="1:27" ht="15.75" thickBot="1">
      <c r="B204" s="100" t="s">
        <v>269</v>
      </c>
      <c r="C204" s="773" t="s">
        <v>270</v>
      </c>
      <c r="D204" s="774"/>
      <c r="E204" s="774"/>
      <c r="F204" s="402">
        <f>F205+F206+F217+F228+F239+F242+F254+F255+F256</f>
        <v>0</v>
      </c>
      <c r="G204" s="425">
        <f>G205+G206+G217+G228+G239+G242+G254+G255+G256</f>
        <v>0</v>
      </c>
      <c r="H204" s="425">
        <f>H205+H206+H217+H228+H239+H242+H254+H255+H256</f>
        <v>0</v>
      </c>
      <c r="I204" s="621">
        <f>I205+I206+I217+I228+I239+I242+I254+I255+I256</f>
        <v>0</v>
      </c>
      <c r="J204" s="152">
        <f t="shared" ref="J204:X204" si="135">J205+J206+J217+J228+J239+J242+J254+J255+J256</f>
        <v>0</v>
      </c>
      <c r="K204" s="164">
        <f t="shared" si="115"/>
        <v>0</v>
      </c>
      <c r="L204" s="86">
        <f t="shared" si="135"/>
        <v>0</v>
      </c>
      <c r="M204" s="87">
        <f t="shared" si="135"/>
        <v>0</v>
      </c>
      <c r="N204" s="87">
        <f t="shared" si="135"/>
        <v>0</v>
      </c>
      <c r="O204" s="87">
        <f t="shared" si="135"/>
        <v>0</v>
      </c>
      <c r="P204" s="87">
        <f t="shared" si="135"/>
        <v>0</v>
      </c>
      <c r="Q204" s="90">
        <f t="shared" si="135"/>
        <v>0</v>
      </c>
      <c r="R204" s="536">
        <f t="shared" si="133"/>
        <v>0</v>
      </c>
      <c r="S204" s="442">
        <f t="shared" si="135"/>
        <v>0</v>
      </c>
      <c r="T204" s="87">
        <f t="shared" si="135"/>
        <v>0</v>
      </c>
      <c r="U204" s="90">
        <f t="shared" si="135"/>
        <v>0</v>
      </c>
      <c r="V204" s="486">
        <f t="shared" si="135"/>
        <v>0</v>
      </c>
      <c r="W204" s="89">
        <f t="shared" si="135"/>
        <v>0</v>
      </c>
      <c r="X204" s="91">
        <f t="shared" si="135"/>
        <v>0</v>
      </c>
      <c r="Y204" s="210"/>
    </row>
    <row r="205" spans="1:27" s="18" customFormat="1" ht="25.5" hidden="1" customHeight="1">
      <c r="A205" s="127" t="s">
        <v>271</v>
      </c>
      <c r="B205" s="92" t="s">
        <v>683</v>
      </c>
      <c r="C205" s="733" t="s">
        <v>367</v>
      </c>
      <c r="D205" s="734"/>
      <c r="E205" s="734"/>
      <c r="F205" s="416"/>
      <c r="G205" s="439"/>
      <c r="H205" s="439"/>
      <c r="I205" s="635"/>
      <c r="J205" s="163"/>
      <c r="K205" s="166">
        <f t="shared" si="115"/>
        <v>0</v>
      </c>
      <c r="L205" s="94"/>
      <c r="M205" s="95"/>
      <c r="N205" s="95"/>
      <c r="O205" s="95"/>
      <c r="P205" s="95"/>
      <c r="Q205" s="98"/>
      <c r="R205" s="539">
        <f t="shared" si="133"/>
        <v>0</v>
      </c>
      <c r="S205" s="445"/>
      <c r="T205" s="95"/>
      <c r="U205" s="98"/>
      <c r="V205" s="489"/>
      <c r="W205" s="97"/>
      <c r="X205" s="99"/>
      <c r="Y205" s="210"/>
    </row>
    <row r="206" spans="1:27" s="18" customFormat="1" ht="16.350000000000001" hidden="1" customHeight="1">
      <c r="A206" s="127" t="s">
        <v>272</v>
      </c>
      <c r="B206" s="92" t="s">
        <v>684</v>
      </c>
      <c r="C206" s="808" t="s">
        <v>812</v>
      </c>
      <c r="D206" s="809"/>
      <c r="E206" s="809"/>
      <c r="F206" s="416">
        <f>F207+F208+F209+F210+F211+F212+F213+F214+F215+F216</f>
        <v>0</v>
      </c>
      <c r="G206" s="439">
        <f>G207+G208+G209+G210+G211+G212+G213+G214+G215+G216</f>
        <v>0</v>
      </c>
      <c r="H206" s="439">
        <f>H207+H208+H209+H210+H211+H212+H213+H214+H215+H216</f>
        <v>0</v>
      </c>
      <c r="I206" s="635">
        <f>I207+I208+I209+I210+I211+I212+I213+I214+I215+I216</f>
        <v>0</v>
      </c>
      <c r="J206" s="163">
        <f t="shared" ref="J206:X206" si="136">J207+J208+J209+J210+J211+J212+J213+J214+J215+J216</f>
        <v>0</v>
      </c>
      <c r="K206" s="166">
        <f t="shared" si="115"/>
        <v>0</v>
      </c>
      <c r="L206" s="94">
        <f t="shared" si="136"/>
        <v>0</v>
      </c>
      <c r="M206" s="95">
        <f t="shared" si="136"/>
        <v>0</v>
      </c>
      <c r="N206" s="95">
        <f t="shared" si="136"/>
        <v>0</v>
      </c>
      <c r="O206" s="95">
        <f t="shared" si="136"/>
        <v>0</v>
      </c>
      <c r="P206" s="95">
        <f t="shared" si="136"/>
        <v>0</v>
      </c>
      <c r="Q206" s="98">
        <f t="shared" si="136"/>
        <v>0</v>
      </c>
      <c r="R206" s="539">
        <f t="shared" si="133"/>
        <v>0</v>
      </c>
      <c r="S206" s="445">
        <f t="shared" si="136"/>
        <v>0</v>
      </c>
      <c r="T206" s="95">
        <f t="shared" si="136"/>
        <v>0</v>
      </c>
      <c r="U206" s="98">
        <f t="shared" si="136"/>
        <v>0</v>
      </c>
      <c r="V206" s="489">
        <f t="shared" si="136"/>
        <v>0</v>
      </c>
      <c r="W206" s="97">
        <f t="shared" si="136"/>
        <v>0</v>
      </c>
      <c r="X206" s="99">
        <f t="shared" si="136"/>
        <v>0</v>
      </c>
      <c r="Y206" s="210"/>
    </row>
    <row r="207" spans="1:27" hidden="1">
      <c r="B207" s="55"/>
      <c r="C207" s="2"/>
      <c r="D207" s="764" t="s">
        <v>813</v>
      </c>
      <c r="E207" s="764"/>
      <c r="F207" s="406"/>
      <c r="G207" s="429"/>
      <c r="H207" s="429"/>
      <c r="I207" s="625"/>
      <c r="J207" s="149"/>
      <c r="K207" s="167">
        <f t="shared" si="115"/>
        <v>0</v>
      </c>
      <c r="L207" s="75"/>
      <c r="M207" s="1"/>
      <c r="N207" s="1"/>
      <c r="O207" s="1"/>
      <c r="P207" s="1"/>
      <c r="Q207" s="81"/>
      <c r="R207" s="541">
        <f t="shared" si="133"/>
        <v>0</v>
      </c>
      <c r="S207" s="447"/>
      <c r="T207" s="1"/>
      <c r="U207" s="81"/>
      <c r="V207" s="490"/>
      <c r="W207" s="42"/>
      <c r="X207" s="44"/>
      <c r="Y207" s="210"/>
    </row>
    <row r="208" spans="1:27" hidden="1">
      <c r="B208" s="55"/>
      <c r="C208" s="2"/>
      <c r="D208" s="764" t="s">
        <v>814</v>
      </c>
      <c r="E208" s="764"/>
      <c r="F208" s="406"/>
      <c r="G208" s="429"/>
      <c r="H208" s="429"/>
      <c r="I208" s="625"/>
      <c r="J208" s="149"/>
      <c r="K208" s="167">
        <f t="shared" si="115"/>
        <v>0</v>
      </c>
      <c r="L208" s="75"/>
      <c r="M208" s="1"/>
      <c r="N208" s="1"/>
      <c r="O208" s="1"/>
      <c r="P208" s="1"/>
      <c r="Q208" s="81"/>
      <c r="R208" s="541">
        <f t="shared" si="133"/>
        <v>0</v>
      </c>
      <c r="S208" s="447"/>
      <c r="T208" s="1"/>
      <c r="U208" s="81"/>
      <c r="V208" s="490"/>
      <c r="W208" s="42"/>
      <c r="X208" s="44"/>
      <c r="Y208" s="210"/>
    </row>
    <row r="209" spans="1:25" hidden="1">
      <c r="B209" s="55"/>
      <c r="C209" s="2"/>
      <c r="D209" s="764" t="s">
        <v>545</v>
      </c>
      <c r="E209" s="764"/>
      <c r="F209" s="406"/>
      <c r="G209" s="429"/>
      <c r="H209" s="429"/>
      <c r="I209" s="625"/>
      <c r="J209" s="149"/>
      <c r="K209" s="167">
        <f t="shared" si="115"/>
        <v>0</v>
      </c>
      <c r="L209" s="75"/>
      <c r="M209" s="1"/>
      <c r="N209" s="1"/>
      <c r="O209" s="1"/>
      <c r="P209" s="1"/>
      <c r="Q209" s="81"/>
      <c r="R209" s="541">
        <f t="shared" si="133"/>
        <v>0</v>
      </c>
      <c r="S209" s="447"/>
      <c r="T209" s="1"/>
      <c r="U209" s="81"/>
      <c r="V209" s="490"/>
      <c r="W209" s="42"/>
      <c r="X209" s="44"/>
      <c r="Y209" s="210"/>
    </row>
    <row r="210" spans="1:25" ht="25.5" hidden="1" customHeight="1">
      <c r="B210" s="55"/>
      <c r="C210" s="2"/>
      <c r="D210" s="735" t="s">
        <v>548</v>
      </c>
      <c r="E210" s="735"/>
      <c r="F210" s="409"/>
      <c r="G210" s="432"/>
      <c r="H210" s="432"/>
      <c r="I210" s="628"/>
      <c r="J210" s="159"/>
      <c r="K210" s="167">
        <f t="shared" si="115"/>
        <v>0</v>
      </c>
      <c r="L210" s="75"/>
      <c r="M210" s="1"/>
      <c r="N210" s="1"/>
      <c r="O210" s="1"/>
      <c r="P210" s="1"/>
      <c r="Q210" s="81"/>
      <c r="R210" s="541">
        <f t="shared" si="133"/>
        <v>0</v>
      </c>
      <c r="S210" s="447"/>
      <c r="T210" s="1"/>
      <c r="U210" s="81"/>
      <c r="V210" s="490"/>
      <c r="W210" s="42"/>
      <c r="X210" s="44"/>
      <c r="Y210" s="210"/>
    </row>
    <row r="211" spans="1:25" hidden="1">
      <c r="B211" s="55"/>
      <c r="C211" s="2"/>
      <c r="D211" s="764" t="s">
        <v>550</v>
      </c>
      <c r="E211" s="764"/>
      <c r="F211" s="406"/>
      <c r="G211" s="429"/>
      <c r="H211" s="429"/>
      <c r="I211" s="625"/>
      <c r="J211" s="149"/>
      <c r="K211" s="167">
        <f t="shared" si="115"/>
        <v>0</v>
      </c>
      <c r="L211" s="75"/>
      <c r="M211" s="1"/>
      <c r="N211" s="1"/>
      <c r="O211" s="1"/>
      <c r="P211" s="1"/>
      <c r="Q211" s="81"/>
      <c r="R211" s="541">
        <f t="shared" si="133"/>
        <v>0</v>
      </c>
      <c r="S211" s="447"/>
      <c r="T211" s="1"/>
      <c r="U211" s="81"/>
      <c r="V211" s="490"/>
      <c r="W211" s="42"/>
      <c r="X211" s="44"/>
      <c r="Y211" s="210"/>
    </row>
    <row r="212" spans="1:25" hidden="1">
      <c r="B212" s="55"/>
      <c r="C212" s="2"/>
      <c r="D212" s="764" t="s">
        <v>551</v>
      </c>
      <c r="E212" s="764"/>
      <c r="F212" s="406"/>
      <c r="G212" s="429"/>
      <c r="H212" s="429"/>
      <c r="I212" s="625"/>
      <c r="J212" s="149"/>
      <c r="K212" s="167">
        <f t="shared" si="115"/>
        <v>0</v>
      </c>
      <c r="L212" s="75"/>
      <c r="M212" s="1"/>
      <c r="N212" s="1"/>
      <c r="O212" s="1"/>
      <c r="P212" s="1"/>
      <c r="Q212" s="81"/>
      <c r="R212" s="541">
        <f t="shared" si="133"/>
        <v>0</v>
      </c>
      <c r="S212" s="447"/>
      <c r="T212" s="1"/>
      <c r="U212" s="81"/>
      <c r="V212" s="490"/>
      <c r="W212" s="42"/>
      <c r="X212" s="44"/>
      <c r="Y212" s="210"/>
    </row>
    <row r="213" spans="1:25" ht="25.5" hidden="1" customHeight="1">
      <c r="B213" s="55"/>
      <c r="C213" s="2"/>
      <c r="D213" s="735" t="s">
        <v>555</v>
      </c>
      <c r="E213" s="735"/>
      <c r="F213" s="409"/>
      <c r="G213" s="432"/>
      <c r="H213" s="432"/>
      <c r="I213" s="628"/>
      <c r="J213" s="159"/>
      <c r="K213" s="167">
        <f t="shared" si="115"/>
        <v>0</v>
      </c>
      <c r="L213" s="75"/>
      <c r="M213" s="1"/>
      <c r="N213" s="1"/>
      <c r="O213" s="1"/>
      <c r="P213" s="1"/>
      <c r="Q213" s="81"/>
      <c r="R213" s="541">
        <f t="shared" si="133"/>
        <v>0</v>
      </c>
      <c r="S213" s="447"/>
      <c r="T213" s="1"/>
      <c r="U213" s="81"/>
      <c r="V213" s="490"/>
      <c r="W213" s="42"/>
      <c r="X213" s="44"/>
      <c r="Y213" s="210"/>
    </row>
    <row r="214" spans="1:25" ht="25.5" hidden="1" customHeight="1">
      <c r="B214" s="55"/>
      <c r="C214" s="2"/>
      <c r="D214" s="735" t="s">
        <v>558</v>
      </c>
      <c r="E214" s="735"/>
      <c r="F214" s="409"/>
      <c r="G214" s="432"/>
      <c r="H214" s="432"/>
      <c r="I214" s="628"/>
      <c r="J214" s="159"/>
      <c r="K214" s="167">
        <f t="shared" si="115"/>
        <v>0</v>
      </c>
      <c r="L214" s="75"/>
      <c r="M214" s="1"/>
      <c r="N214" s="1"/>
      <c r="O214" s="1"/>
      <c r="P214" s="1"/>
      <c r="Q214" s="81"/>
      <c r="R214" s="541">
        <f t="shared" si="133"/>
        <v>0</v>
      </c>
      <c r="S214" s="447"/>
      <c r="T214" s="1"/>
      <c r="U214" s="81"/>
      <c r="V214" s="490"/>
      <c r="W214" s="42"/>
      <c r="X214" s="44"/>
      <c r="Y214" s="210"/>
    </row>
    <row r="215" spans="1:25" ht="25.5" hidden="1" customHeight="1">
      <c r="B215" s="55"/>
      <c r="C215" s="2"/>
      <c r="D215" s="735" t="s">
        <v>560</v>
      </c>
      <c r="E215" s="735"/>
      <c r="F215" s="409"/>
      <c r="G215" s="432"/>
      <c r="H215" s="432"/>
      <c r="I215" s="628"/>
      <c r="J215" s="159"/>
      <c r="K215" s="167">
        <f t="shared" si="115"/>
        <v>0</v>
      </c>
      <c r="L215" s="75"/>
      <c r="M215" s="1"/>
      <c r="N215" s="1"/>
      <c r="O215" s="1"/>
      <c r="P215" s="1"/>
      <c r="Q215" s="81"/>
      <c r="R215" s="541">
        <f t="shared" si="133"/>
        <v>0</v>
      </c>
      <c r="S215" s="447"/>
      <c r="T215" s="1"/>
      <c r="U215" s="81"/>
      <c r="V215" s="490"/>
      <c r="W215" s="42"/>
      <c r="X215" s="44"/>
      <c r="Y215" s="210"/>
    </row>
    <row r="216" spans="1:25" ht="25.5" hidden="1" customHeight="1">
      <c r="B216" s="55"/>
      <c r="C216" s="2"/>
      <c r="D216" s="735" t="s">
        <v>563</v>
      </c>
      <c r="E216" s="735"/>
      <c r="F216" s="409"/>
      <c r="G216" s="432"/>
      <c r="H216" s="432"/>
      <c r="I216" s="628"/>
      <c r="J216" s="159"/>
      <c r="K216" s="167">
        <f t="shared" si="115"/>
        <v>0</v>
      </c>
      <c r="L216" s="75"/>
      <c r="M216" s="1"/>
      <c r="N216" s="1"/>
      <c r="O216" s="1"/>
      <c r="P216" s="1"/>
      <c r="Q216" s="81"/>
      <c r="R216" s="541">
        <f t="shared" si="133"/>
        <v>0</v>
      </c>
      <c r="S216" s="447"/>
      <c r="T216" s="1"/>
      <c r="U216" s="81"/>
      <c r="V216" s="490"/>
      <c r="W216" s="42"/>
      <c r="X216" s="44"/>
      <c r="Y216" s="210"/>
    </row>
    <row r="217" spans="1:25" s="18" customFormat="1" ht="25.5" hidden="1" customHeight="1">
      <c r="A217" s="130" t="s">
        <v>273</v>
      </c>
      <c r="B217" s="92" t="s">
        <v>685</v>
      </c>
      <c r="C217" s="808" t="s">
        <v>606</v>
      </c>
      <c r="D217" s="809"/>
      <c r="E217" s="809"/>
      <c r="F217" s="416">
        <f>F218+F219+F220+F221+F222+F223+F224+F225+F226+F227</f>
        <v>0</v>
      </c>
      <c r="G217" s="439">
        <f>G218+G219+G220+G221+G222+G223+G224+G225+G226+G227</f>
        <v>0</v>
      </c>
      <c r="H217" s="439">
        <f>H218+H219+H220+H221+H222+H223+H224+H225+H226+H227</f>
        <v>0</v>
      </c>
      <c r="I217" s="635">
        <f>I218+I219+I220+I221+I222+I223+I224+I225+I226+I227</f>
        <v>0</v>
      </c>
      <c r="J217" s="163">
        <f t="shared" ref="J217:X217" si="137">J218+J219+J220+J221+J222+J223+J224+J225+J226+J227</f>
        <v>0</v>
      </c>
      <c r="K217" s="166">
        <f t="shared" si="115"/>
        <v>0</v>
      </c>
      <c r="L217" s="94">
        <f t="shared" si="137"/>
        <v>0</v>
      </c>
      <c r="M217" s="95">
        <f t="shared" si="137"/>
        <v>0</v>
      </c>
      <c r="N217" s="95">
        <f t="shared" si="137"/>
        <v>0</v>
      </c>
      <c r="O217" s="95">
        <f t="shared" si="137"/>
        <v>0</v>
      </c>
      <c r="P217" s="95">
        <f t="shared" si="137"/>
        <v>0</v>
      </c>
      <c r="Q217" s="98">
        <f t="shared" si="137"/>
        <v>0</v>
      </c>
      <c r="R217" s="539">
        <f t="shared" si="133"/>
        <v>0</v>
      </c>
      <c r="S217" s="445">
        <f t="shared" si="137"/>
        <v>0</v>
      </c>
      <c r="T217" s="95">
        <f t="shared" si="137"/>
        <v>0</v>
      </c>
      <c r="U217" s="98">
        <f t="shared" si="137"/>
        <v>0</v>
      </c>
      <c r="V217" s="489">
        <f t="shared" si="137"/>
        <v>0</v>
      </c>
      <c r="W217" s="97">
        <f t="shared" si="137"/>
        <v>0</v>
      </c>
      <c r="X217" s="99">
        <f t="shared" si="137"/>
        <v>0</v>
      </c>
      <c r="Y217" s="210"/>
    </row>
    <row r="218" spans="1:25" hidden="1">
      <c r="B218" s="55"/>
      <c r="C218" s="2"/>
      <c r="D218" s="764" t="s">
        <v>815</v>
      </c>
      <c r="E218" s="764"/>
      <c r="F218" s="406"/>
      <c r="G218" s="429"/>
      <c r="H218" s="429"/>
      <c r="I218" s="625"/>
      <c r="J218" s="149"/>
      <c r="K218" s="167">
        <f t="shared" si="115"/>
        <v>0</v>
      </c>
      <c r="L218" s="75"/>
      <c r="M218" s="1"/>
      <c r="N218" s="1"/>
      <c r="O218" s="1"/>
      <c r="P218" s="1"/>
      <c r="Q218" s="81"/>
      <c r="R218" s="541">
        <f t="shared" si="133"/>
        <v>0</v>
      </c>
      <c r="S218" s="447"/>
      <c r="T218" s="1"/>
      <c r="U218" s="81"/>
      <c r="V218" s="490"/>
      <c r="W218" s="42"/>
      <c r="X218" s="44"/>
      <c r="Y218" s="210"/>
    </row>
    <row r="219" spans="1:25" hidden="1">
      <c r="B219" s="55"/>
      <c r="C219" s="2"/>
      <c r="D219" s="764" t="s">
        <v>816</v>
      </c>
      <c r="E219" s="764"/>
      <c r="F219" s="406"/>
      <c r="G219" s="429"/>
      <c r="H219" s="429"/>
      <c r="I219" s="625"/>
      <c r="J219" s="149"/>
      <c r="K219" s="167">
        <f t="shared" si="115"/>
        <v>0</v>
      </c>
      <c r="L219" s="75"/>
      <c r="M219" s="1"/>
      <c r="N219" s="1"/>
      <c r="O219" s="1"/>
      <c r="P219" s="1"/>
      <c r="Q219" s="81"/>
      <c r="R219" s="541">
        <f t="shared" si="133"/>
        <v>0</v>
      </c>
      <c r="S219" s="447"/>
      <c r="T219" s="1"/>
      <c r="U219" s="81"/>
      <c r="V219" s="490"/>
      <c r="W219" s="42"/>
      <c r="X219" s="44"/>
      <c r="Y219" s="210"/>
    </row>
    <row r="220" spans="1:25" hidden="1">
      <c r="B220" s="55"/>
      <c r="C220" s="2"/>
      <c r="D220" s="764" t="s">
        <v>546</v>
      </c>
      <c r="E220" s="764"/>
      <c r="F220" s="406"/>
      <c r="G220" s="429"/>
      <c r="H220" s="429"/>
      <c r="I220" s="625"/>
      <c r="J220" s="149"/>
      <c r="K220" s="167">
        <f t="shared" si="115"/>
        <v>0</v>
      </c>
      <c r="L220" s="75"/>
      <c r="M220" s="1"/>
      <c r="N220" s="1"/>
      <c r="O220" s="1"/>
      <c r="P220" s="1"/>
      <c r="Q220" s="81"/>
      <c r="R220" s="541">
        <f t="shared" si="133"/>
        <v>0</v>
      </c>
      <c r="S220" s="447"/>
      <c r="T220" s="1"/>
      <c r="U220" s="81"/>
      <c r="V220" s="490"/>
      <c r="W220" s="42"/>
      <c r="X220" s="44"/>
      <c r="Y220" s="210"/>
    </row>
    <row r="221" spans="1:25" ht="25.5" hidden="1" customHeight="1">
      <c r="B221" s="55"/>
      <c r="C221" s="2"/>
      <c r="D221" s="735" t="s">
        <v>549</v>
      </c>
      <c r="E221" s="735"/>
      <c r="F221" s="409"/>
      <c r="G221" s="432"/>
      <c r="H221" s="432"/>
      <c r="I221" s="628"/>
      <c r="J221" s="159"/>
      <c r="K221" s="167">
        <f t="shared" si="115"/>
        <v>0</v>
      </c>
      <c r="L221" s="75"/>
      <c r="M221" s="1"/>
      <c r="N221" s="1"/>
      <c r="O221" s="1"/>
      <c r="P221" s="1"/>
      <c r="Q221" s="81"/>
      <c r="R221" s="541">
        <f t="shared" si="133"/>
        <v>0</v>
      </c>
      <c r="S221" s="447"/>
      <c r="T221" s="1"/>
      <c r="U221" s="81"/>
      <c r="V221" s="490"/>
      <c r="W221" s="42"/>
      <c r="X221" s="44"/>
      <c r="Y221" s="210"/>
    </row>
    <row r="222" spans="1:25" hidden="1">
      <c r="B222" s="55"/>
      <c r="C222" s="2"/>
      <c r="D222" s="764" t="s">
        <v>552</v>
      </c>
      <c r="E222" s="764"/>
      <c r="F222" s="406"/>
      <c r="G222" s="429"/>
      <c r="H222" s="429"/>
      <c r="I222" s="625"/>
      <c r="J222" s="149"/>
      <c r="K222" s="167">
        <f t="shared" si="115"/>
        <v>0</v>
      </c>
      <c r="L222" s="75"/>
      <c r="M222" s="1"/>
      <c r="N222" s="1"/>
      <c r="O222" s="1"/>
      <c r="P222" s="1"/>
      <c r="Q222" s="81"/>
      <c r="R222" s="541">
        <f t="shared" si="133"/>
        <v>0</v>
      </c>
      <c r="S222" s="447"/>
      <c r="T222" s="1"/>
      <c r="U222" s="81"/>
      <c r="V222" s="490"/>
      <c r="W222" s="42"/>
      <c r="X222" s="44"/>
      <c r="Y222" s="210"/>
    </row>
    <row r="223" spans="1:25" hidden="1">
      <c r="B223" s="55"/>
      <c r="C223" s="2"/>
      <c r="D223" s="764" t="s">
        <v>817</v>
      </c>
      <c r="E223" s="764"/>
      <c r="F223" s="406"/>
      <c r="G223" s="429"/>
      <c r="H223" s="429"/>
      <c r="I223" s="625"/>
      <c r="J223" s="149"/>
      <c r="K223" s="167">
        <f t="shared" si="115"/>
        <v>0</v>
      </c>
      <c r="L223" s="75"/>
      <c r="M223" s="1"/>
      <c r="N223" s="1"/>
      <c r="O223" s="1"/>
      <c r="P223" s="1"/>
      <c r="Q223" s="81"/>
      <c r="R223" s="541">
        <f t="shared" si="133"/>
        <v>0</v>
      </c>
      <c r="S223" s="447"/>
      <c r="T223" s="1"/>
      <c r="U223" s="81"/>
      <c r="V223" s="490"/>
      <c r="W223" s="42"/>
      <c r="X223" s="44"/>
      <c r="Y223" s="210"/>
    </row>
    <row r="224" spans="1:25" ht="25.5" hidden="1" customHeight="1">
      <c r="B224" s="55"/>
      <c r="C224" s="2"/>
      <c r="D224" s="735" t="s">
        <v>556</v>
      </c>
      <c r="E224" s="735"/>
      <c r="F224" s="409"/>
      <c r="G224" s="432"/>
      <c r="H224" s="432"/>
      <c r="I224" s="628"/>
      <c r="J224" s="159"/>
      <c r="K224" s="167">
        <f t="shared" si="115"/>
        <v>0</v>
      </c>
      <c r="L224" s="75"/>
      <c r="M224" s="1"/>
      <c r="N224" s="1"/>
      <c r="O224" s="1"/>
      <c r="P224" s="1"/>
      <c r="Q224" s="81"/>
      <c r="R224" s="541">
        <f t="shared" si="133"/>
        <v>0</v>
      </c>
      <c r="S224" s="447"/>
      <c r="T224" s="1"/>
      <c r="U224" s="81"/>
      <c r="V224" s="490"/>
      <c r="W224" s="42"/>
      <c r="X224" s="44"/>
      <c r="Y224" s="210"/>
    </row>
    <row r="225" spans="1:25" ht="25.5" hidden="1" customHeight="1">
      <c r="B225" s="55"/>
      <c r="C225" s="2"/>
      <c r="D225" s="735" t="s">
        <v>559</v>
      </c>
      <c r="E225" s="735"/>
      <c r="F225" s="409"/>
      <c r="G225" s="432"/>
      <c r="H225" s="432"/>
      <c r="I225" s="628"/>
      <c r="J225" s="159"/>
      <c r="K225" s="167">
        <f t="shared" si="115"/>
        <v>0</v>
      </c>
      <c r="L225" s="75"/>
      <c r="M225" s="1"/>
      <c r="N225" s="1"/>
      <c r="O225" s="1"/>
      <c r="P225" s="1"/>
      <c r="Q225" s="81"/>
      <c r="R225" s="541">
        <f t="shared" si="133"/>
        <v>0</v>
      </c>
      <c r="S225" s="447"/>
      <c r="T225" s="1"/>
      <c r="U225" s="81"/>
      <c r="V225" s="490"/>
      <c r="W225" s="42"/>
      <c r="X225" s="44"/>
      <c r="Y225" s="210"/>
    </row>
    <row r="226" spans="1:25" ht="25.5" hidden="1" customHeight="1">
      <c r="B226" s="55"/>
      <c r="C226" s="2"/>
      <c r="D226" s="735" t="s">
        <v>561</v>
      </c>
      <c r="E226" s="735"/>
      <c r="F226" s="409"/>
      <c r="G226" s="432"/>
      <c r="H226" s="432"/>
      <c r="I226" s="628"/>
      <c r="J226" s="159"/>
      <c r="K226" s="167">
        <f t="shared" si="115"/>
        <v>0</v>
      </c>
      <c r="L226" s="75"/>
      <c r="M226" s="1"/>
      <c r="N226" s="1"/>
      <c r="O226" s="1"/>
      <c r="P226" s="1"/>
      <c r="Q226" s="81"/>
      <c r="R226" s="541">
        <f t="shared" si="133"/>
        <v>0</v>
      </c>
      <c r="S226" s="447"/>
      <c r="T226" s="1"/>
      <c r="U226" s="81"/>
      <c r="V226" s="490"/>
      <c r="W226" s="42"/>
      <c r="X226" s="44"/>
      <c r="Y226" s="210"/>
    </row>
    <row r="227" spans="1:25" ht="25.5" hidden="1" customHeight="1">
      <c r="B227" s="55"/>
      <c r="C227" s="2"/>
      <c r="D227" s="735" t="s">
        <v>564</v>
      </c>
      <c r="E227" s="735"/>
      <c r="F227" s="409"/>
      <c r="G227" s="432"/>
      <c r="H227" s="432"/>
      <c r="I227" s="628"/>
      <c r="J227" s="159"/>
      <c r="K227" s="167">
        <f t="shared" si="115"/>
        <v>0</v>
      </c>
      <c r="L227" s="75"/>
      <c r="M227" s="1"/>
      <c r="N227" s="1"/>
      <c r="O227" s="1"/>
      <c r="P227" s="1"/>
      <c r="Q227" s="81"/>
      <c r="R227" s="541">
        <f t="shared" si="133"/>
        <v>0</v>
      </c>
      <c r="S227" s="447"/>
      <c r="T227" s="1"/>
      <c r="U227" s="81"/>
      <c r="V227" s="490"/>
      <c r="W227" s="42"/>
      <c r="X227" s="44"/>
      <c r="Y227" s="210"/>
    </row>
    <row r="228" spans="1:25" s="18" customFormat="1" hidden="1">
      <c r="A228" s="127" t="s">
        <v>274</v>
      </c>
      <c r="B228" s="92" t="s">
        <v>686</v>
      </c>
      <c r="C228" s="769" t="s">
        <v>275</v>
      </c>
      <c r="D228" s="770"/>
      <c r="E228" s="770"/>
      <c r="F228" s="399">
        <f>F229+F230+F231+F232+F233+F234+F235+F236+F237+F238</f>
        <v>0</v>
      </c>
      <c r="G228" s="422">
        <f>G229+G230+G231+G232+G233+G234+G235+G236+G237+G238</f>
        <v>0</v>
      </c>
      <c r="H228" s="422">
        <f>H229+H230+H231+H232+H233+H234+H235+H236+H237+H238</f>
        <v>0</v>
      </c>
      <c r="I228" s="618">
        <f>I229+I230+I231+I232+I233+I234+I235+I236+I237+I238</f>
        <v>0</v>
      </c>
      <c r="J228" s="150">
        <f t="shared" ref="J228:X228" si="138">J229+J230+J231+J232+J233+J234+J235+J236+J237+J238</f>
        <v>0</v>
      </c>
      <c r="K228" s="166">
        <f t="shared" si="115"/>
        <v>0</v>
      </c>
      <c r="L228" s="94">
        <f t="shared" si="138"/>
        <v>0</v>
      </c>
      <c r="M228" s="95">
        <f t="shared" si="138"/>
        <v>0</v>
      </c>
      <c r="N228" s="95">
        <f t="shared" si="138"/>
        <v>0</v>
      </c>
      <c r="O228" s="95">
        <f t="shared" si="138"/>
        <v>0</v>
      </c>
      <c r="P228" s="95">
        <f t="shared" si="138"/>
        <v>0</v>
      </c>
      <c r="Q228" s="98">
        <f t="shared" si="138"/>
        <v>0</v>
      </c>
      <c r="R228" s="539">
        <f t="shared" si="133"/>
        <v>0</v>
      </c>
      <c r="S228" s="445">
        <f t="shared" si="138"/>
        <v>0</v>
      </c>
      <c r="T228" s="95">
        <f t="shared" si="138"/>
        <v>0</v>
      </c>
      <c r="U228" s="98">
        <f t="shared" si="138"/>
        <v>0</v>
      </c>
      <c r="V228" s="489">
        <f t="shared" si="138"/>
        <v>0</v>
      </c>
      <c r="W228" s="97">
        <f t="shared" si="138"/>
        <v>0</v>
      </c>
      <c r="X228" s="99">
        <f t="shared" si="138"/>
        <v>0</v>
      </c>
      <c r="Y228" s="210"/>
    </row>
    <row r="229" spans="1:25" hidden="1">
      <c r="B229" s="55"/>
      <c r="C229" s="2"/>
      <c r="D229" s="764" t="s">
        <v>371</v>
      </c>
      <c r="E229" s="764"/>
      <c r="F229" s="406"/>
      <c r="G229" s="429"/>
      <c r="H229" s="429"/>
      <c r="I229" s="625"/>
      <c r="J229" s="149"/>
      <c r="K229" s="167">
        <f t="shared" si="115"/>
        <v>0</v>
      </c>
      <c r="L229" s="75"/>
      <c r="M229" s="1"/>
      <c r="N229" s="1"/>
      <c r="O229" s="1"/>
      <c r="P229" s="1"/>
      <c r="Q229" s="81"/>
      <c r="R229" s="541">
        <f t="shared" si="133"/>
        <v>0</v>
      </c>
      <c r="S229" s="447"/>
      <c r="T229" s="1"/>
      <c r="U229" s="81"/>
      <c r="V229" s="490"/>
      <c r="W229" s="42"/>
      <c r="X229" s="44"/>
      <c r="Y229" s="210"/>
    </row>
    <row r="230" spans="1:25" hidden="1">
      <c r="B230" s="55"/>
      <c r="C230" s="2"/>
      <c r="D230" s="764" t="s">
        <v>544</v>
      </c>
      <c r="E230" s="764"/>
      <c r="F230" s="406"/>
      <c r="G230" s="429"/>
      <c r="H230" s="429"/>
      <c r="I230" s="625"/>
      <c r="J230" s="149"/>
      <c r="K230" s="167">
        <f t="shared" si="115"/>
        <v>0</v>
      </c>
      <c r="L230" s="75"/>
      <c r="M230" s="1"/>
      <c r="N230" s="1"/>
      <c r="O230" s="1"/>
      <c r="P230" s="1"/>
      <c r="Q230" s="81"/>
      <c r="R230" s="541">
        <f t="shared" si="133"/>
        <v>0</v>
      </c>
      <c r="S230" s="447"/>
      <c r="T230" s="1"/>
      <c r="U230" s="81"/>
      <c r="V230" s="490"/>
      <c r="W230" s="42"/>
      <c r="X230" s="44"/>
      <c r="Y230" s="210"/>
    </row>
    <row r="231" spans="1:25" hidden="1">
      <c r="B231" s="55"/>
      <c r="C231" s="2"/>
      <c r="D231" s="764" t="s">
        <v>547</v>
      </c>
      <c r="E231" s="764"/>
      <c r="F231" s="406"/>
      <c r="G231" s="429"/>
      <c r="H231" s="429"/>
      <c r="I231" s="625"/>
      <c r="J231" s="149"/>
      <c r="K231" s="167">
        <f t="shared" si="115"/>
        <v>0</v>
      </c>
      <c r="L231" s="75"/>
      <c r="M231" s="1"/>
      <c r="N231" s="1"/>
      <c r="O231" s="1"/>
      <c r="P231" s="1"/>
      <c r="Q231" s="81"/>
      <c r="R231" s="541">
        <f t="shared" si="133"/>
        <v>0</v>
      </c>
      <c r="S231" s="447"/>
      <c r="T231" s="1"/>
      <c r="U231" s="81"/>
      <c r="V231" s="490"/>
      <c r="W231" s="42"/>
      <c r="X231" s="44"/>
      <c r="Y231" s="210"/>
    </row>
    <row r="232" spans="1:25" hidden="1">
      <c r="B232" s="55"/>
      <c r="C232" s="2"/>
      <c r="D232" s="735" t="s">
        <v>818</v>
      </c>
      <c r="E232" s="735"/>
      <c r="F232" s="409"/>
      <c r="G232" s="432"/>
      <c r="H232" s="432"/>
      <c r="I232" s="628"/>
      <c r="J232" s="159"/>
      <c r="K232" s="167">
        <f t="shared" si="115"/>
        <v>0</v>
      </c>
      <c r="L232" s="75"/>
      <c r="M232" s="1"/>
      <c r="N232" s="1"/>
      <c r="O232" s="1"/>
      <c r="P232" s="1"/>
      <c r="Q232" s="81"/>
      <c r="R232" s="541">
        <f t="shared" si="133"/>
        <v>0</v>
      </c>
      <c r="S232" s="447"/>
      <c r="T232" s="1"/>
      <c r="U232" s="81"/>
      <c r="V232" s="490"/>
      <c r="W232" s="42"/>
      <c r="X232" s="44"/>
      <c r="Y232" s="210"/>
    </row>
    <row r="233" spans="1:25" hidden="1">
      <c r="B233" s="55"/>
      <c r="C233" s="2"/>
      <c r="D233" s="764" t="s">
        <v>554</v>
      </c>
      <c r="E233" s="764"/>
      <c r="F233" s="406"/>
      <c r="G233" s="429"/>
      <c r="H233" s="429"/>
      <c r="I233" s="625"/>
      <c r="J233" s="149"/>
      <c r="K233" s="167">
        <f t="shared" si="115"/>
        <v>0</v>
      </c>
      <c r="L233" s="75"/>
      <c r="M233" s="1"/>
      <c r="N233" s="1"/>
      <c r="O233" s="1"/>
      <c r="P233" s="1"/>
      <c r="Q233" s="81"/>
      <c r="R233" s="541">
        <f t="shared" si="133"/>
        <v>0</v>
      </c>
      <c r="S233" s="447"/>
      <c r="T233" s="1"/>
      <c r="U233" s="81"/>
      <c r="V233" s="490"/>
      <c r="W233" s="42"/>
      <c r="X233" s="44"/>
      <c r="Y233" s="210"/>
    </row>
    <row r="234" spans="1:25" hidden="1">
      <c r="B234" s="55"/>
      <c r="C234" s="2"/>
      <c r="D234" s="764" t="s">
        <v>553</v>
      </c>
      <c r="E234" s="764"/>
      <c r="F234" s="406"/>
      <c r="G234" s="429"/>
      <c r="H234" s="429"/>
      <c r="I234" s="625"/>
      <c r="J234" s="149"/>
      <c r="K234" s="167">
        <f t="shared" si="115"/>
        <v>0</v>
      </c>
      <c r="L234" s="75"/>
      <c r="M234" s="1"/>
      <c r="N234" s="1"/>
      <c r="O234" s="1"/>
      <c r="P234" s="1"/>
      <c r="Q234" s="81"/>
      <c r="R234" s="541">
        <f t="shared" si="133"/>
        <v>0</v>
      </c>
      <c r="S234" s="447"/>
      <c r="T234" s="1"/>
      <c r="U234" s="81"/>
      <c r="V234" s="490"/>
      <c r="W234" s="42"/>
      <c r="X234" s="44"/>
      <c r="Y234" s="210"/>
    </row>
    <row r="235" spans="1:25" ht="25.5" hidden="1" customHeight="1">
      <c r="B235" s="55"/>
      <c r="C235" s="2"/>
      <c r="D235" s="735" t="s">
        <v>557</v>
      </c>
      <c r="E235" s="735"/>
      <c r="F235" s="409"/>
      <c r="G235" s="432"/>
      <c r="H235" s="432"/>
      <c r="I235" s="628"/>
      <c r="J235" s="159"/>
      <c r="K235" s="167">
        <f t="shared" si="115"/>
        <v>0</v>
      </c>
      <c r="L235" s="75"/>
      <c r="M235" s="1"/>
      <c r="N235" s="1"/>
      <c r="O235" s="1"/>
      <c r="P235" s="1"/>
      <c r="Q235" s="81"/>
      <c r="R235" s="541">
        <f t="shared" si="133"/>
        <v>0</v>
      </c>
      <c r="S235" s="447"/>
      <c r="T235" s="1"/>
      <c r="U235" s="81"/>
      <c r="V235" s="490"/>
      <c r="W235" s="42"/>
      <c r="X235" s="44"/>
      <c r="Y235" s="210"/>
    </row>
    <row r="236" spans="1:25" hidden="1">
      <c r="B236" s="55"/>
      <c r="C236" s="2"/>
      <c r="D236" s="764" t="s">
        <v>819</v>
      </c>
      <c r="E236" s="764"/>
      <c r="F236" s="406"/>
      <c r="G236" s="429"/>
      <c r="H236" s="429"/>
      <c r="I236" s="625"/>
      <c r="J236" s="149"/>
      <c r="K236" s="167">
        <f t="shared" si="115"/>
        <v>0</v>
      </c>
      <c r="L236" s="75"/>
      <c r="M236" s="1"/>
      <c r="N236" s="1"/>
      <c r="O236" s="1"/>
      <c r="P236" s="1"/>
      <c r="Q236" s="81"/>
      <c r="R236" s="541">
        <f t="shared" si="133"/>
        <v>0</v>
      </c>
      <c r="S236" s="447"/>
      <c r="T236" s="1"/>
      <c r="U236" s="81"/>
      <c r="V236" s="490"/>
      <c r="W236" s="42"/>
      <c r="X236" s="44"/>
      <c r="Y236" s="210"/>
    </row>
    <row r="237" spans="1:25" ht="25.5" hidden="1" customHeight="1">
      <c r="B237" s="55"/>
      <c r="C237" s="2"/>
      <c r="D237" s="735" t="s">
        <v>562</v>
      </c>
      <c r="E237" s="735"/>
      <c r="F237" s="409"/>
      <c r="G237" s="432"/>
      <c r="H237" s="432"/>
      <c r="I237" s="628"/>
      <c r="J237" s="159"/>
      <c r="K237" s="167">
        <f t="shared" si="115"/>
        <v>0</v>
      </c>
      <c r="L237" s="75"/>
      <c r="M237" s="1"/>
      <c r="N237" s="1"/>
      <c r="O237" s="1"/>
      <c r="P237" s="1"/>
      <c r="Q237" s="81"/>
      <c r="R237" s="541">
        <f t="shared" si="133"/>
        <v>0</v>
      </c>
      <c r="S237" s="447"/>
      <c r="T237" s="1"/>
      <c r="U237" s="81"/>
      <c r="V237" s="490"/>
      <c r="W237" s="42"/>
      <c r="X237" s="44"/>
      <c r="Y237" s="210"/>
    </row>
    <row r="238" spans="1:25" ht="25.5" hidden="1" customHeight="1">
      <c r="B238" s="55"/>
      <c r="C238" s="2"/>
      <c r="D238" s="735" t="s">
        <v>565</v>
      </c>
      <c r="E238" s="735"/>
      <c r="F238" s="409"/>
      <c r="G238" s="432"/>
      <c r="H238" s="432"/>
      <c r="I238" s="628"/>
      <c r="J238" s="159"/>
      <c r="K238" s="167">
        <f t="shared" si="115"/>
        <v>0</v>
      </c>
      <c r="L238" s="75"/>
      <c r="M238" s="1"/>
      <c r="N238" s="1"/>
      <c r="O238" s="1"/>
      <c r="P238" s="1"/>
      <c r="Q238" s="81"/>
      <c r="R238" s="541">
        <f t="shared" si="133"/>
        <v>0</v>
      </c>
      <c r="S238" s="447"/>
      <c r="T238" s="1"/>
      <c r="U238" s="81"/>
      <c r="V238" s="490"/>
      <c r="W238" s="42"/>
      <c r="X238" s="44"/>
      <c r="Y238" s="210"/>
    </row>
    <row r="239" spans="1:25" s="18" customFormat="1" ht="25.5" hidden="1" customHeight="1">
      <c r="A239" s="127" t="s">
        <v>276</v>
      </c>
      <c r="B239" s="92" t="s">
        <v>687</v>
      </c>
      <c r="C239" s="808" t="s">
        <v>607</v>
      </c>
      <c r="D239" s="809"/>
      <c r="E239" s="809"/>
      <c r="F239" s="416">
        <f>F240+F241</f>
        <v>0</v>
      </c>
      <c r="G239" s="439">
        <f>G240+G241</f>
        <v>0</v>
      </c>
      <c r="H239" s="439">
        <f>H240+H241</f>
        <v>0</v>
      </c>
      <c r="I239" s="635">
        <f>I240+I241</f>
        <v>0</v>
      </c>
      <c r="J239" s="163">
        <f t="shared" ref="J239:X239" si="139">J240+J241</f>
        <v>0</v>
      </c>
      <c r="K239" s="166">
        <f t="shared" si="115"/>
        <v>0</v>
      </c>
      <c r="L239" s="94">
        <f t="shared" si="139"/>
        <v>0</v>
      </c>
      <c r="M239" s="95">
        <f t="shared" si="139"/>
        <v>0</v>
      </c>
      <c r="N239" s="95">
        <f t="shared" si="139"/>
        <v>0</v>
      </c>
      <c r="O239" s="95">
        <f t="shared" si="139"/>
        <v>0</v>
      </c>
      <c r="P239" s="95">
        <f t="shared" si="139"/>
        <v>0</v>
      </c>
      <c r="Q239" s="98">
        <f t="shared" si="139"/>
        <v>0</v>
      </c>
      <c r="R239" s="539">
        <f t="shared" si="133"/>
        <v>0</v>
      </c>
      <c r="S239" s="445">
        <f t="shared" si="139"/>
        <v>0</v>
      </c>
      <c r="T239" s="95">
        <f t="shared" si="139"/>
        <v>0</v>
      </c>
      <c r="U239" s="98">
        <f t="shared" si="139"/>
        <v>0</v>
      </c>
      <c r="V239" s="489">
        <f t="shared" si="139"/>
        <v>0</v>
      </c>
      <c r="W239" s="97">
        <f t="shared" si="139"/>
        <v>0</v>
      </c>
      <c r="X239" s="99">
        <f t="shared" si="139"/>
        <v>0</v>
      </c>
      <c r="Y239" s="210"/>
    </row>
    <row r="240" spans="1:25" ht="25.5" hidden="1" customHeight="1">
      <c r="B240" s="55"/>
      <c r="C240" s="2"/>
      <c r="D240" s="735" t="s">
        <v>568</v>
      </c>
      <c r="E240" s="735"/>
      <c r="F240" s="409"/>
      <c r="G240" s="432"/>
      <c r="H240" s="432"/>
      <c r="I240" s="628"/>
      <c r="J240" s="159"/>
      <c r="K240" s="167">
        <f t="shared" ref="K240:K297" si="140">SUM(I240:J240)</f>
        <v>0</v>
      </c>
      <c r="L240" s="75"/>
      <c r="M240" s="1"/>
      <c r="N240" s="1"/>
      <c r="O240" s="1"/>
      <c r="P240" s="1"/>
      <c r="Q240" s="81"/>
      <c r="R240" s="541">
        <f t="shared" si="133"/>
        <v>0</v>
      </c>
      <c r="S240" s="447"/>
      <c r="T240" s="1"/>
      <c r="U240" s="81"/>
      <c r="V240" s="490"/>
      <c r="W240" s="42"/>
      <c r="X240" s="44"/>
      <c r="Y240" s="210"/>
    </row>
    <row r="241" spans="1:25" ht="25.5" hidden="1" customHeight="1">
      <c r="B241" s="55"/>
      <c r="C241" s="2"/>
      <c r="D241" s="735" t="s">
        <v>569</v>
      </c>
      <c r="E241" s="735"/>
      <c r="F241" s="409"/>
      <c r="G241" s="432"/>
      <c r="H241" s="432"/>
      <c r="I241" s="628"/>
      <c r="J241" s="159"/>
      <c r="K241" s="167">
        <f t="shared" si="140"/>
        <v>0</v>
      </c>
      <c r="L241" s="75"/>
      <c r="M241" s="1"/>
      <c r="N241" s="1"/>
      <c r="O241" s="1"/>
      <c r="P241" s="1"/>
      <c r="Q241" s="81"/>
      <c r="R241" s="541">
        <f t="shared" si="133"/>
        <v>0</v>
      </c>
      <c r="S241" s="447"/>
      <c r="T241" s="1"/>
      <c r="U241" s="81"/>
      <c r="V241" s="490"/>
      <c r="W241" s="42"/>
      <c r="X241" s="44"/>
      <c r="Y241" s="210"/>
    </row>
    <row r="242" spans="1:25" s="18" customFormat="1" ht="15" hidden="1" customHeight="1">
      <c r="A242" s="127" t="s">
        <v>277</v>
      </c>
      <c r="B242" s="92" t="s">
        <v>688</v>
      </c>
      <c r="C242" s="808" t="s">
        <v>820</v>
      </c>
      <c r="D242" s="809"/>
      <c r="E242" s="809"/>
      <c r="F242" s="416">
        <f>F243+F244+F245+F246+F247+F248+F249+F250+F251+F252+F253</f>
        <v>0</v>
      </c>
      <c r="G242" s="439">
        <f>G243+G244+G245+G246+G247+G248+G249+G250+G251+G252+G253</f>
        <v>0</v>
      </c>
      <c r="H242" s="439">
        <f>H243+H244+H245+H246+H247+H248+H249+H250+H251+H252+H253</f>
        <v>0</v>
      </c>
      <c r="I242" s="635">
        <f>I243+I244+I245+I246+I247+I248+I249+I250+I251+I252+I253</f>
        <v>0</v>
      </c>
      <c r="J242" s="163">
        <f t="shared" ref="J242:X242" si="141">J243+J244+J245+J246+J247+J248+J249+J250+J251+J252+J253</f>
        <v>0</v>
      </c>
      <c r="K242" s="166">
        <f t="shared" si="140"/>
        <v>0</v>
      </c>
      <c r="L242" s="94">
        <f t="shared" si="141"/>
        <v>0</v>
      </c>
      <c r="M242" s="95">
        <f t="shared" si="141"/>
        <v>0</v>
      </c>
      <c r="N242" s="95">
        <f t="shared" si="141"/>
        <v>0</v>
      </c>
      <c r="O242" s="95">
        <f t="shared" si="141"/>
        <v>0</v>
      </c>
      <c r="P242" s="95">
        <f t="shared" si="141"/>
        <v>0</v>
      </c>
      <c r="Q242" s="98">
        <f t="shared" si="141"/>
        <v>0</v>
      </c>
      <c r="R242" s="539">
        <f t="shared" si="133"/>
        <v>0</v>
      </c>
      <c r="S242" s="445">
        <f t="shared" si="141"/>
        <v>0</v>
      </c>
      <c r="T242" s="95">
        <f t="shared" si="141"/>
        <v>0</v>
      </c>
      <c r="U242" s="98">
        <f t="shared" si="141"/>
        <v>0</v>
      </c>
      <c r="V242" s="489">
        <f t="shared" si="141"/>
        <v>0</v>
      </c>
      <c r="W242" s="97">
        <f t="shared" si="141"/>
        <v>0</v>
      </c>
      <c r="X242" s="99">
        <f t="shared" si="141"/>
        <v>0</v>
      </c>
      <c r="Y242" s="210"/>
    </row>
    <row r="243" spans="1:25" hidden="1">
      <c r="B243" s="55"/>
      <c r="C243" s="2"/>
      <c r="D243" s="764" t="s">
        <v>372</v>
      </c>
      <c r="E243" s="764"/>
      <c r="F243" s="406"/>
      <c r="G243" s="429"/>
      <c r="H243" s="429"/>
      <c r="I243" s="625"/>
      <c r="J243" s="149"/>
      <c r="K243" s="167">
        <f t="shared" si="140"/>
        <v>0</v>
      </c>
      <c r="L243" s="75"/>
      <c r="M243" s="1"/>
      <c r="N243" s="1"/>
      <c r="O243" s="1"/>
      <c r="P243" s="1"/>
      <c r="Q243" s="81"/>
      <c r="R243" s="541">
        <f t="shared" si="133"/>
        <v>0</v>
      </c>
      <c r="S243" s="447"/>
      <c r="T243" s="1"/>
      <c r="U243" s="81"/>
      <c r="V243" s="490"/>
      <c r="W243" s="42"/>
      <c r="X243" s="44"/>
      <c r="Y243" s="210"/>
    </row>
    <row r="244" spans="1:25" hidden="1">
      <c r="B244" s="55"/>
      <c r="C244" s="2"/>
      <c r="D244" s="764" t="s">
        <v>821</v>
      </c>
      <c r="E244" s="764"/>
      <c r="F244" s="406"/>
      <c r="G244" s="429"/>
      <c r="H244" s="429"/>
      <c r="I244" s="625"/>
      <c r="J244" s="149"/>
      <c r="K244" s="167">
        <f t="shared" si="140"/>
        <v>0</v>
      </c>
      <c r="L244" s="75"/>
      <c r="M244" s="1"/>
      <c r="N244" s="1"/>
      <c r="O244" s="1"/>
      <c r="P244" s="1"/>
      <c r="Q244" s="81"/>
      <c r="R244" s="541">
        <f t="shared" si="133"/>
        <v>0</v>
      </c>
      <c r="S244" s="447"/>
      <c r="T244" s="1"/>
      <c r="U244" s="81"/>
      <c r="V244" s="490"/>
      <c r="W244" s="42"/>
      <c r="X244" s="44"/>
      <c r="Y244" s="210"/>
    </row>
    <row r="245" spans="1:25" hidden="1">
      <c r="B245" s="55"/>
      <c r="C245" s="2"/>
      <c r="D245" s="764" t="s">
        <v>375</v>
      </c>
      <c r="E245" s="764"/>
      <c r="F245" s="406"/>
      <c r="G245" s="429"/>
      <c r="H245" s="429"/>
      <c r="I245" s="625"/>
      <c r="J245" s="149"/>
      <c r="K245" s="167">
        <f t="shared" si="140"/>
        <v>0</v>
      </c>
      <c r="L245" s="75"/>
      <c r="M245" s="1"/>
      <c r="N245" s="1"/>
      <c r="O245" s="1"/>
      <c r="P245" s="1"/>
      <c r="Q245" s="81"/>
      <c r="R245" s="541">
        <f t="shared" si="133"/>
        <v>0</v>
      </c>
      <c r="S245" s="447"/>
      <c r="T245" s="1"/>
      <c r="U245" s="81"/>
      <c r="V245" s="490"/>
      <c r="W245" s="42"/>
      <c r="X245" s="44"/>
      <c r="Y245" s="210"/>
    </row>
    <row r="246" spans="1:25" hidden="1">
      <c r="B246" s="55"/>
      <c r="C246" s="2"/>
      <c r="D246" s="764" t="s">
        <v>373</v>
      </c>
      <c r="E246" s="764"/>
      <c r="F246" s="406"/>
      <c r="G246" s="429"/>
      <c r="H246" s="429"/>
      <c r="I246" s="625"/>
      <c r="J246" s="149"/>
      <c r="K246" s="167">
        <f t="shared" si="140"/>
        <v>0</v>
      </c>
      <c r="L246" s="75"/>
      <c r="M246" s="1"/>
      <c r="N246" s="1"/>
      <c r="O246" s="1"/>
      <c r="P246" s="1"/>
      <c r="Q246" s="81"/>
      <c r="R246" s="541">
        <f t="shared" si="133"/>
        <v>0</v>
      </c>
      <c r="S246" s="447"/>
      <c r="T246" s="1"/>
      <c r="U246" s="81"/>
      <c r="V246" s="490"/>
      <c r="W246" s="42"/>
      <c r="X246" s="44"/>
      <c r="Y246" s="210"/>
    </row>
    <row r="247" spans="1:25" hidden="1">
      <c r="B247" s="55"/>
      <c r="C247" s="2"/>
      <c r="D247" s="764" t="s">
        <v>822</v>
      </c>
      <c r="E247" s="764"/>
      <c r="F247" s="406"/>
      <c r="G247" s="429"/>
      <c r="H247" s="429"/>
      <c r="I247" s="625"/>
      <c r="J247" s="149"/>
      <c r="K247" s="167">
        <f t="shared" si="140"/>
        <v>0</v>
      </c>
      <c r="L247" s="75"/>
      <c r="M247" s="1"/>
      <c r="N247" s="1"/>
      <c r="O247" s="1"/>
      <c r="P247" s="1"/>
      <c r="Q247" s="81"/>
      <c r="R247" s="541">
        <f t="shared" si="133"/>
        <v>0</v>
      </c>
      <c r="S247" s="447"/>
      <c r="T247" s="1"/>
      <c r="U247" s="81"/>
      <c r="V247" s="490"/>
      <c r="W247" s="42"/>
      <c r="X247" s="44"/>
      <c r="Y247" s="210"/>
    </row>
    <row r="248" spans="1:25" ht="25.5" hidden="1" customHeight="1">
      <c r="B248" s="55"/>
      <c r="C248" s="2"/>
      <c r="D248" s="735" t="s">
        <v>537</v>
      </c>
      <c r="E248" s="735"/>
      <c r="F248" s="409"/>
      <c r="G248" s="432"/>
      <c r="H248" s="432"/>
      <c r="I248" s="628"/>
      <c r="J248" s="159"/>
      <c r="K248" s="167">
        <f t="shared" si="140"/>
        <v>0</v>
      </c>
      <c r="L248" s="75"/>
      <c r="M248" s="1"/>
      <c r="N248" s="1"/>
      <c r="O248" s="1"/>
      <c r="P248" s="1"/>
      <c r="Q248" s="81"/>
      <c r="R248" s="541">
        <f t="shared" si="133"/>
        <v>0</v>
      </c>
      <c r="S248" s="447"/>
      <c r="T248" s="1"/>
      <c r="U248" s="81"/>
      <c r="V248" s="490"/>
      <c r="W248" s="42"/>
      <c r="X248" s="44"/>
      <c r="Y248" s="210"/>
    </row>
    <row r="249" spans="1:25" ht="25.5" hidden="1" customHeight="1">
      <c r="B249" s="55"/>
      <c r="C249" s="2"/>
      <c r="D249" s="735" t="s">
        <v>540</v>
      </c>
      <c r="E249" s="735"/>
      <c r="F249" s="409"/>
      <c r="G249" s="432"/>
      <c r="H249" s="432"/>
      <c r="I249" s="628"/>
      <c r="J249" s="159"/>
      <c r="K249" s="167">
        <f t="shared" si="140"/>
        <v>0</v>
      </c>
      <c r="L249" s="75"/>
      <c r="M249" s="1"/>
      <c r="N249" s="1"/>
      <c r="O249" s="1"/>
      <c r="P249" s="1"/>
      <c r="Q249" s="81"/>
      <c r="R249" s="541">
        <f t="shared" si="133"/>
        <v>0</v>
      </c>
      <c r="S249" s="447"/>
      <c r="T249" s="1"/>
      <c r="U249" s="81"/>
      <c r="V249" s="490"/>
      <c r="W249" s="42"/>
      <c r="X249" s="44"/>
      <c r="Y249" s="210"/>
    </row>
    <row r="250" spans="1:25" hidden="1">
      <c r="B250" s="55"/>
      <c r="C250" s="2"/>
      <c r="D250" s="764" t="s">
        <v>823</v>
      </c>
      <c r="E250" s="764"/>
      <c r="F250" s="406"/>
      <c r="G250" s="429"/>
      <c r="H250" s="429"/>
      <c r="I250" s="625"/>
      <c r="J250" s="149"/>
      <c r="K250" s="167">
        <f t="shared" si="140"/>
        <v>0</v>
      </c>
      <c r="L250" s="75"/>
      <c r="M250" s="1"/>
      <c r="N250" s="1"/>
      <c r="O250" s="1"/>
      <c r="P250" s="1"/>
      <c r="Q250" s="81"/>
      <c r="R250" s="541">
        <f t="shared" si="133"/>
        <v>0</v>
      </c>
      <c r="S250" s="447"/>
      <c r="T250" s="1"/>
      <c r="U250" s="81"/>
      <c r="V250" s="490"/>
      <c r="W250" s="42"/>
      <c r="X250" s="44"/>
      <c r="Y250" s="210"/>
    </row>
    <row r="251" spans="1:25" hidden="1">
      <c r="B251" s="55"/>
      <c r="C251" s="2"/>
      <c r="D251" s="764" t="s">
        <v>374</v>
      </c>
      <c r="E251" s="764"/>
      <c r="F251" s="406"/>
      <c r="G251" s="429"/>
      <c r="H251" s="429"/>
      <c r="I251" s="625"/>
      <c r="J251" s="149"/>
      <c r="K251" s="167">
        <f t="shared" si="140"/>
        <v>0</v>
      </c>
      <c r="L251" s="75"/>
      <c r="M251" s="1"/>
      <c r="N251" s="1"/>
      <c r="O251" s="1"/>
      <c r="P251" s="1"/>
      <c r="Q251" s="81"/>
      <c r="R251" s="541">
        <f t="shared" si="133"/>
        <v>0</v>
      </c>
      <c r="S251" s="447"/>
      <c r="T251" s="1"/>
      <c r="U251" s="81"/>
      <c r="V251" s="490"/>
      <c r="W251" s="42"/>
      <c r="X251" s="44"/>
      <c r="Y251" s="210"/>
    </row>
    <row r="252" spans="1:25" hidden="1">
      <c r="B252" s="55"/>
      <c r="C252" s="2"/>
      <c r="D252" s="764" t="s">
        <v>824</v>
      </c>
      <c r="E252" s="764"/>
      <c r="F252" s="406"/>
      <c r="G252" s="429"/>
      <c r="H252" s="429"/>
      <c r="I252" s="625"/>
      <c r="J252" s="149"/>
      <c r="K252" s="167">
        <f t="shared" si="140"/>
        <v>0</v>
      </c>
      <c r="L252" s="75"/>
      <c r="M252" s="1"/>
      <c r="N252" s="1"/>
      <c r="O252" s="1"/>
      <c r="P252" s="1"/>
      <c r="Q252" s="81"/>
      <c r="R252" s="541">
        <f t="shared" si="133"/>
        <v>0</v>
      </c>
      <c r="S252" s="447"/>
      <c r="T252" s="1"/>
      <c r="U252" s="81"/>
      <c r="V252" s="490"/>
      <c r="W252" s="42"/>
      <c r="X252" s="44"/>
      <c r="Y252" s="210"/>
    </row>
    <row r="253" spans="1:25" hidden="1">
      <c r="B253" s="55"/>
      <c r="C253" s="2"/>
      <c r="D253" s="764" t="s">
        <v>566</v>
      </c>
      <c r="E253" s="764"/>
      <c r="F253" s="406"/>
      <c r="G253" s="429"/>
      <c r="H253" s="429"/>
      <c r="I253" s="625"/>
      <c r="J253" s="149"/>
      <c r="K253" s="167">
        <f t="shared" si="140"/>
        <v>0</v>
      </c>
      <c r="L253" s="75"/>
      <c r="M253" s="1"/>
      <c r="N253" s="1"/>
      <c r="O253" s="1"/>
      <c r="P253" s="1"/>
      <c r="Q253" s="81"/>
      <c r="R253" s="541">
        <f t="shared" si="133"/>
        <v>0</v>
      </c>
      <c r="S253" s="447"/>
      <c r="T253" s="1"/>
      <c r="U253" s="81"/>
      <c r="V253" s="490"/>
      <c r="W253" s="42"/>
      <c r="X253" s="44"/>
      <c r="Y253" s="210"/>
    </row>
    <row r="254" spans="1:25" s="18" customFormat="1" hidden="1">
      <c r="A254" s="127" t="s">
        <v>278</v>
      </c>
      <c r="B254" s="92" t="s">
        <v>689</v>
      </c>
      <c r="C254" s="769" t="s">
        <v>279</v>
      </c>
      <c r="D254" s="770"/>
      <c r="E254" s="770"/>
      <c r="F254" s="399"/>
      <c r="G254" s="422"/>
      <c r="H254" s="422"/>
      <c r="I254" s="618"/>
      <c r="J254" s="150"/>
      <c r="K254" s="166">
        <f t="shared" si="140"/>
        <v>0</v>
      </c>
      <c r="L254" s="94"/>
      <c r="M254" s="95"/>
      <c r="N254" s="95"/>
      <c r="O254" s="95"/>
      <c r="P254" s="95"/>
      <c r="Q254" s="98"/>
      <c r="R254" s="539">
        <f t="shared" si="133"/>
        <v>0</v>
      </c>
      <c r="S254" s="445"/>
      <c r="T254" s="95"/>
      <c r="U254" s="98"/>
      <c r="V254" s="489"/>
      <c r="W254" s="97"/>
      <c r="X254" s="99"/>
      <c r="Y254" s="210"/>
    </row>
    <row r="255" spans="1:25" s="18" customFormat="1" hidden="1">
      <c r="A255" s="127" t="s">
        <v>280</v>
      </c>
      <c r="B255" s="92" t="s">
        <v>690</v>
      </c>
      <c r="C255" s="769" t="s">
        <v>281</v>
      </c>
      <c r="D255" s="770"/>
      <c r="E255" s="770"/>
      <c r="F255" s="399"/>
      <c r="G255" s="422"/>
      <c r="H255" s="422"/>
      <c r="I255" s="618"/>
      <c r="J255" s="150"/>
      <c r="K255" s="166">
        <f t="shared" si="140"/>
        <v>0</v>
      </c>
      <c r="L255" s="94"/>
      <c r="M255" s="95"/>
      <c r="N255" s="95"/>
      <c r="O255" s="95"/>
      <c r="P255" s="95"/>
      <c r="Q255" s="98"/>
      <c r="R255" s="539">
        <f t="shared" si="133"/>
        <v>0</v>
      </c>
      <c r="S255" s="445"/>
      <c r="T255" s="95"/>
      <c r="U255" s="98"/>
      <c r="V255" s="489"/>
      <c r="W255" s="97"/>
      <c r="X255" s="99"/>
      <c r="Y255" s="210"/>
    </row>
    <row r="256" spans="1:25" s="18" customFormat="1" hidden="1">
      <c r="A256" s="127" t="s">
        <v>282</v>
      </c>
      <c r="B256" s="92" t="s">
        <v>691</v>
      </c>
      <c r="C256" s="769" t="s">
        <v>283</v>
      </c>
      <c r="D256" s="770"/>
      <c r="E256" s="770"/>
      <c r="F256" s="399">
        <f>F257+F258+F259+F260+F261+F262+F263+F264+F265+F266</f>
        <v>0</v>
      </c>
      <c r="G256" s="422">
        <f>G257+G258+G259+G260+G261+G262+G263+G264+G265+G266</f>
        <v>0</v>
      </c>
      <c r="H256" s="422">
        <f>H257+H258+H259+H260+H261+H262+H263+H264+H265+H266</f>
        <v>0</v>
      </c>
      <c r="I256" s="618">
        <f>I257+I258+I259+I260+I261+I262+I263+I264+I265+I266</f>
        <v>0</v>
      </c>
      <c r="J256" s="150">
        <f t="shared" ref="J256:X256" si="142">J257+J258+J259+J260+J261+J262+J263+J264+J265+J266</f>
        <v>0</v>
      </c>
      <c r="K256" s="166">
        <f t="shared" si="140"/>
        <v>0</v>
      </c>
      <c r="L256" s="94">
        <f t="shared" si="142"/>
        <v>0</v>
      </c>
      <c r="M256" s="95">
        <f t="shared" si="142"/>
        <v>0</v>
      </c>
      <c r="N256" s="95">
        <f t="shared" si="142"/>
        <v>0</v>
      </c>
      <c r="O256" s="95">
        <f t="shared" si="142"/>
        <v>0</v>
      </c>
      <c r="P256" s="95">
        <f t="shared" si="142"/>
        <v>0</v>
      </c>
      <c r="Q256" s="98">
        <f t="shared" si="142"/>
        <v>0</v>
      </c>
      <c r="R256" s="539">
        <f t="shared" si="133"/>
        <v>0</v>
      </c>
      <c r="S256" s="445">
        <f t="shared" si="142"/>
        <v>0</v>
      </c>
      <c r="T256" s="95">
        <f t="shared" si="142"/>
        <v>0</v>
      </c>
      <c r="U256" s="98">
        <f t="shared" si="142"/>
        <v>0</v>
      </c>
      <c r="V256" s="489">
        <f t="shared" si="142"/>
        <v>0</v>
      </c>
      <c r="W256" s="97">
        <f t="shared" si="142"/>
        <v>0</v>
      </c>
      <c r="X256" s="99">
        <f t="shared" si="142"/>
        <v>0</v>
      </c>
      <c r="Y256" s="210"/>
    </row>
    <row r="257" spans="1:25" hidden="1">
      <c r="B257" s="55"/>
      <c r="C257" s="2"/>
      <c r="D257" s="764" t="s">
        <v>376</v>
      </c>
      <c r="E257" s="764"/>
      <c r="F257" s="406"/>
      <c r="G257" s="429"/>
      <c r="H257" s="429"/>
      <c r="I257" s="625"/>
      <c r="J257" s="149"/>
      <c r="K257" s="167">
        <f t="shared" si="140"/>
        <v>0</v>
      </c>
      <c r="L257" s="75"/>
      <c r="M257" s="1"/>
      <c r="N257" s="1"/>
      <c r="O257" s="1"/>
      <c r="P257" s="1"/>
      <c r="Q257" s="81"/>
      <c r="R257" s="541">
        <f t="shared" si="133"/>
        <v>0</v>
      </c>
      <c r="S257" s="447"/>
      <c r="T257" s="1"/>
      <c r="U257" s="81"/>
      <c r="V257" s="490"/>
      <c r="W257" s="42"/>
      <c r="X257" s="44"/>
      <c r="Y257" s="210"/>
    </row>
    <row r="258" spans="1:25" hidden="1">
      <c r="B258" s="55"/>
      <c r="C258" s="2"/>
      <c r="D258" s="764" t="s">
        <v>377</v>
      </c>
      <c r="E258" s="764"/>
      <c r="F258" s="406"/>
      <c r="G258" s="429"/>
      <c r="H258" s="429"/>
      <c r="I258" s="625"/>
      <c r="J258" s="149"/>
      <c r="K258" s="167">
        <f t="shared" si="140"/>
        <v>0</v>
      </c>
      <c r="L258" s="75"/>
      <c r="M258" s="1"/>
      <c r="N258" s="1"/>
      <c r="O258" s="1"/>
      <c r="P258" s="1"/>
      <c r="Q258" s="81"/>
      <c r="R258" s="541">
        <f t="shared" si="133"/>
        <v>0</v>
      </c>
      <c r="S258" s="447"/>
      <c r="T258" s="1"/>
      <c r="U258" s="81"/>
      <c r="V258" s="490"/>
      <c r="W258" s="42"/>
      <c r="X258" s="44"/>
      <c r="Y258" s="210"/>
    </row>
    <row r="259" spans="1:25" hidden="1">
      <c r="B259" s="55"/>
      <c r="C259" s="2"/>
      <c r="D259" s="764" t="s">
        <v>378</v>
      </c>
      <c r="E259" s="764"/>
      <c r="F259" s="406"/>
      <c r="G259" s="429"/>
      <c r="H259" s="429"/>
      <c r="I259" s="625"/>
      <c r="J259" s="149"/>
      <c r="K259" s="167">
        <f t="shared" si="140"/>
        <v>0</v>
      </c>
      <c r="L259" s="75"/>
      <c r="M259" s="1"/>
      <c r="N259" s="1"/>
      <c r="O259" s="1"/>
      <c r="P259" s="1"/>
      <c r="Q259" s="81"/>
      <c r="R259" s="541">
        <f t="shared" si="133"/>
        <v>0</v>
      </c>
      <c r="S259" s="447"/>
      <c r="T259" s="1"/>
      <c r="U259" s="81"/>
      <c r="V259" s="490"/>
      <c r="W259" s="42"/>
      <c r="X259" s="44"/>
      <c r="Y259" s="210"/>
    </row>
    <row r="260" spans="1:25" hidden="1">
      <c r="B260" s="55"/>
      <c r="C260" s="2"/>
      <c r="D260" s="764" t="s">
        <v>379</v>
      </c>
      <c r="E260" s="764"/>
      <c r="F260" s="406"/>
      <c r="G260" s="429"/>
      <c r="H260" s="429"/>
      <c r="I260" s="625"/>
      <c r="J260" s="149"/>
      <c r="K260" s="167">
        <f t="shared" si="140"/>
        <v>0</v>
      </c>
      <c r="L260" s="75"/>
      <c r="M260" s="1"/>
      <c r="N260" s="1"/>
      <c r="O260" s="1"/>
      <c r="P260" s="1"/>
      <c r="Q260" s="81"/>
      <c r="R260" s="541">
        <f t="shared" si="133"/>
        <v>0</v>
      </c>
      <c r="S260" s="447"/>
      <c r="T260" s="1"/>
      <c r="U260" s="81"/>
      <c r="V260" s="490"/>
      <c r="W260" s="42"/>
      <c r="X260" s="44"/>
      <c r="Y260" s="210"/>
    </row>
    <row r="261" spans="1:25" hidden="1">
      <c r="B261" s="55"/>
      <c r="C261" s="2"/>
      <c r="D261" s="764" t="s">
        <v>380</v>
      </c>
      <c r="E261" s="764"/>
      <c r="F261" s="406"/>
      <c r="G261" s="429"/>
      <c r="H261" s="429"/>
      <c r="I261" s="625"/>
      <c r="J261" s="149"/>
      <c r="K261" s="167">
        <f t="shared" si="140"/>
        <v>0</v>
      </c>
      <c r="L261" s="75"/>
      <c r="M261" s="1"/>
      <c r="N261" s="1"/>
      <c r="O261" s="1"/>
      <c r="P261" s="1"/>
      <c r="Q261" s="81"/>
      <c r="R261" s="541">
        <f t="shared" si="133"/>
        <v>0</v>
      </c>
      <c r="S261" s="447"/>
      <c r="T261" s="1"/>
      <c r="U261" s="81"/>
      <c r="V261" s="490"/>
      <c r="W261" s="42"/>
      <c r="X261" s="44"/>
      <c r="Y261" s="210"/>
    </row>
    <row r="262" spans="1:25" ht="25.5" hidden="1" customHeight="1">
      <c r="B262" s="55"/>
      <c r="C262" s="2"/>
      <c r="D262" s="735" t="s">
        <v>538</v>
      </c>
      <c r="E262" s="735"/>
      <c r="F262" s="409"/>
      <c r="G262" s="432"/>
      <c r="H262" s="432"/>
      <c r="I262" s="628"/>
      <c r="J262" s="159"/>
      <c r="K262" s="167">
        <f t="shared" si="140"/>
        <v>0</v>
      </c>
      <c r="L262" s="75"/>
      <c r="M262" s="1"/>
      <c r="N262" s="1"/>
      <c r="O262" s="1"/>
      <c r="P262" s="1"/>
      <c r="Q262" s="81"/>
      <c r="R262" s="541">
        <f t="shared" ref="R262:R297" si="143">SUM(L262:Q262)</f>
        <v>0</v>
      </c>
      <c r="S262" s="447"/>
      <c r="T262" s="1"/>
      <c r="U262" s="81"/>
      <c r="V262" s="490"/>
      <c r="W262" s="42"/>
      <c r="X262" s="44"/>
      <c r="Y262" s="210"/>
    </row>
    <row r="263" spans="1:25" ht="25.5" hidden="1" customHeight="1">
      <c r="B263" s="55"/>
      <c r="C263" s="2"/>
      <c r="D263" s="735" t="s">
        <v>541</v>
      </c>
      <c r="E263" s="735"/>
      <c r="F263" s="409"/>
      <c r="G263" s="432"/>
      <c r="H263" s="432"/>
      <c r="I263" s="628"/>
      <c r="J263" s="159"/>
      <c r="K263" s="167">
        <f t="shared" si="140"/>
        <v>0</v>
      </c>
      <c r="L263" s="75"/>
      <c r="M263" s="1"/>
      <c r="N263" s="1"/>
      <c r="O263" s="1"/>
      <c r="P263" s="1"/>
      <c r="Q263" s="81"/>
      <c r="R263" s="541">
        <f t="shared" si="143"/>
        <v>0</v>
      </c>
      <c r="S263" s="447"/>
      <c r="T263" s="1"/>
      <c r="U263" s="81"/>
      <c r="V263" s="490"/>
      <c r="W263" s="42"/>
      <c r="X263" s="44"/>
      <c r="Y263" s="210"/>
    </row>
    <row r="264" spans="1:25" hidden="1">
      <c r="B264" s="55"/>
      <c r="C264" s="2"/>
      <c r="D264" s="764" t="s">
        <v>381</v>
      </c>
      <c r="E264" s="764"/>
      <c r="F264" s="406"/>
      <c r="G264" s="429"/>
      <c r="H264" s="429"/>
      <c r="I264" s="625"/>
      <c r="J264" s="149"/>
      <c r="K264" s="167">
        <f t="shared" si="140"/>
        <v>0</v>
      </c>
      <c r="L264" s="75"/>
      <c r="M264" s="1"/>
      <c r="N264" s="1"/>
      <c r="O264" s="1"/>
      <c r="P264" s="1"/>
      <c r="Q264" s="81"/>
      <c r="R264" s="541">
        <f t="shared" si="143"/>
        <v>0</v>
      </c>
      <c r="S264" s="447"/>
      <c r="T264" s="1"/>
      <c r="U264" s="81"/>
      <c r="V264" s="490"/>
      <c r="W264" s="42"/>
      <c r="X264" s="44"/>
      <c r="Y264" s="210"/>
    </row>
    <row r="265" spans="1:25" hidden="1">
      <c r="B265" s="55"/>
      <c r="C265" s="2"/>
      <c r="D265" s="764" t="s">
        <v>382</v>
      </c>
      <c r="E265" s="764"/>
      <c r="F265" s="406"/>
      <c r="G265" s="429"/>
      <c r="H265" s="429"/>
      <c r="I265" s="625"/>
      <c r="J265" s="149"/>
      <c r="K265" s="167">
        <f t="shared" si="140"/>
        <v>0</v>
      </c>
      <c r="L265" s="75"/>
      <c r="M265" s="1"/>
      <c r="N265" s="1"/>
      <c r="O265" s="1"/>
      <c r="P265" s="1"/>
      <c r="Q265" s="81"/>
      <c r="R265" s="541">
        <f t="shared" si="143"/>
        <v>0</v>
      </c>
      <c r="S265" s="447"/>
      <c r="T265" s="1"/>
      <c r="U265" s="81"/>
      <c r="V265" s="490"/>
      <c r="W265" s="42"/>
      <c r="X265" s="44"/>
      <c r="Y265" s="210"/>
    </row>
    <row r="266" spans="1:25" ht="15.75" hidden="1" thickBot="1">
      <c r="B266" s="57"/>
      <c r="C266" s="20"/>
      <c r="D266" s="772" t="s">
        <v>567</v>
      </c>
      <c r="E266" s="772"/>
      <c r="F266" s="417"/>
      <c r="G266" s="440"/>
      <c r="H266" s="440"/>
      <c r="I266" s="636"/>
      <c r="J266" s="151"/>
      <c r="K266" s="167">
        <f t="shared" si="140"/>
        <v>0</v>
      </c>
      <c r="L266" s="75"/>
      <c r="M266" s="1"/>
      <c r="N266" s="1"/>
      <c r="O266" s="1"/>
      <c r="P266" s="1"/>
      <c r="Q266" s="81"/>
      <c r="R266" s="541">
        <f t="shared" si="143"/>
        <v>0</v>
      </c>
      <c r="S266" s="447"/>
      <c r="T266" s="1"/>
      <c r="U266" s="81"/>
      <c r="V266" s="490"/>
      <c r="W266" s="42"/>
      <c r="X266" s="44"/>
      <c r="Y266" s="210"/>
    </row>
    <row r="267" spans="1:25" ht="15.75" thickBot="1">
      <c r="B267" s="100" t="s">
        <v>284</v>
      </c>
      <c r="C267" s="773" t="s">
        <v>285</v>
      </c>
      <c r="D267" s="774"/>
      <c r="E267" s="774"/>
      <c r="F267" s="402">
        <f>F268+F289+F295+F296</f>
        <v>0</v>
      </c>
      <c r="G267" s="425">
        <f>G268+G289+G295+G296</f>
        <v>0</v>
      </c>
      <c r="H267" s="425">
        <f>H268+H289+H295+H296</f>
        <v>0</v>
      </c>
      <c r="I267" s="621">
        <f>I268+I289+I295+I296</f>
        <v>0</v>
      </c>
      <c r="J267" s="152">
        <f t="shared" ref="J267:X267" si="144">J268+J289+J295+J296</f>
        <v>0</v>
      </c>
      <c r="K267" s="164">
        <f t="shared" si="140"/>
        <v>0</v>
      </c>
      <c r="L267" s="86">
        <f t="shared" si="144"/>
        <v>0</v>
      </c>
      <c r="M267" s="87">
        <f t="shared" si="144"/>
        <v>0</v>
      </c>
      <c r="N267" s="87">
        <f t="shared" si="144"/>
        <v>0</v>
      </c>
      <c r="O267" s="87">
        <f t="shared" si="144"/>
        <v>0</v>
      </c>
      <c r="P267" s="87">
        <f t="shared" si="144"/>
        <v>0</v>
      </c>
      <c r="Q267" s="90">
        <f t="shared" si="144"/>
        <v>0</v>
      </c>
      <c r="R267" s="536">
        <f t="shared" si="143"/>
        <v>0</v>
      </c>
      <c r="S267" s="442">
        <f t="shared" si="144"/>
        <v>0</v>
      </c>
      <c r="T267" s="87">
        <f t="shared" si="144"/>
        <v>0</v>
      </c>
      <c r="U267" s="90">
        <f t="shared" si="144"/>
        <v>0</v>
      </c>
      <c r="V267" s="486">
        <f t="shared" si="144"/>
        <v>0</v>
      </c>
      <c r="W267" s="89">
        <f t="shared" si="144"/>
        <v>0</v>
      </c>
      <c r="X267" s="91">
        <f t="shared" si="144"/>
        <v>0</v>
      </c>
      <c r="Y267" s="210"/>
    </row>
    <row r="268" spans="1:25" hidden="1">
      <c r="B268" s="116" t="s">
        <v>692</v>
      </c>
      <c r="C268" s="801" t="s">
        <v>286</v>
      </c>
      <c r="D268" s="802"/>
      <c r="E268" s="802"/>
      <c r="F268" s="397">
        <f>F269+F273+F280+F281+F282+F283+F284+F285+F286</f>
        <v>0</v>
      </c>
      <c r="G268" s="420">
        <f>G269+G273+G280+G281+G282+G283+G284+G285+G286</f>
        <v>0</v>
      </c>
      <c r="H268" s="420">
        <f>H269+H273+H280+H281+H282+H283+H284+H285+H286</f>
        <v>0</v>
      </c>
      <c r="I268" s="616">
        <f>I269+I273+I280+I281+I282+I283+I284+I285+I286</f>
        <v>0</v>
      </c>
      <c r="J268" s="148">
        <f t="shared" ref="J268:X268" si="145">J269+J273+J280+J281+J282+J283+J284+J285+J286</f>
        <v>0</v>
      </c>
      <c r="K268" s="165">
        <f t="shared" si="140"/>
        <v>0</v>
      </c>
      <c r="L268" s="118">
        <f t="shared" si="145"/>
        <v>0</v>
      </c>
      <c r="M268" s="119">
        <f t="shared" si="145"/>
        <v>0</v>
      </c>
      <c r="N268" s="119">
        <f t="shared" si="145"/>
        <v>0</v>
      </c>
      <c r="O268" s="119">
        <f t="shared" si="145"/>
        <v>0</v>
      </c>
      <c r="P268" s="119">
        <f t="shared" si="145"/>
        <v>0</v>
      </c>
      <c r="Q268" s="122">
        <f t="shared" si="145"/>
        <v>0</v>
      </c>
      <c r="R268" s="537">
        <f t="shared" si="143"/>
        <v>0</v>
      </c>
      <c r="S268" s="443">
        <f t="shared" si="145"/>
        <v>0</v>
      </c>
      <c r="T268" s="119">
        <f t="shared" si="145"/>
        <v>0</v>
      </c>
      <c r="U268" s="122">
        <f t="shared" si="145"/>
        <v>0</v>
      </c>
      <c r="V268" s="487">
        <f t="shared" si="145"/>
        <v>0</v>
      </c>
      <c r="W268" s="121">
        <f t="shared" si="145"/>
        <v>0</v>
      </c>
      <c r="X268" s="123">
        <f t="shared" si="145"/>
        <v>0</v>
      </c>
      <c r="Y268" s="210"/>
    </row>
    <row r="269" spans="1:25" s="18" customFormat="1" hidden="1">
      <c r="A269" s="127"/>
      <c r="B269" s="53" t="s">
        <v>693</v>
      </c>
      <c r="C269" s="799" t="s">
        <v>287</v>
      </c>
      <c r="D269" s="800"/>
      <c r="E269" s="800"/>
      <c r="F269" s="400">
        <f>F270+F271+F272</f>
        <v>0</v>
      </c>
      <c r="G269" s="423">
        <f>G270+G271+G272</f>
        <v>0</v>
      </c>
      <c r="H269" s="423">
        <f>H270+H271+H272</f>
        <v>0</v>
      </c>
      <c r="I269" s="619">
        <f>I270+I271+I272</f>
        <v>0</v>
      </c>
      <c r="J269" s="156">
        <f t="shared" ref="J269:X269" si="146">J270+J271+J272</f>
        <v>0</v>
      </c>
      <c r="K269" s="168">
        <f t="shared" si="140"/>
        <v>0</v>
      </c>
      <c r="L269" s="77">
        <f t="shared" si="146"/>
        <v>0</v>
      </c>
      <c r="M269" s="13">
        <f t="shared" si="146"/>
        <v>0</v>
      </c>
      <c r="N269" s="13">
        <f t="shared" si="146"/>
        <v>0</v>
      </c>
      <c r="O269" s="13">
        <f t="shared" si="146"/>
        <v>0</v>
      </c>
      <c r="P269" s="13">
        <f t="shared" si="146"/>
        <v>0</v>
      </c>
      <c r="Q269" s="82">
        <f t="shared" si="146"/>
        <v>0</v>
      </c>
      <c r="R269" s="540">
        <f t="shared" si="143"/>
        <v>0</v>
      </c>
      <c r="S269" s="446">
        <f t="shared" si="146"/>
        <v>0</v>
      </c>
      <c r="T269" s="13">
        <f t="shared" si="146"/>
        <v>0</v>
      </c>
      <c r="U269" s="82">
        <f t="shared" si="146"/>
        <v>0</v>
      </c>
      <c r="V269" s="488">
        <f t="shared" si="146"/>
        <v>0</v>
      </c>
      <c r="W269" s="43">
        <f t="shared" si="146"/>
        <v>0</v>
      </c>
      <c r="X269" s="45">
        <f t="shared" si="146"/>
        <v>0</v>
      </c>
      <c r="Y269" s="210"/>
    </row>
    <row r="270" spans="1:25" s="209" customFormat="1" hidden="1">
      <c r="A270" s="127" t="s">
        <v>288</v>
      </c>
      <c r="B270" s="189" t="s">
        <v>694</v>
      </c>
      <c r="C270" s="240"/>
      <c r="D270" s="803" t="s">
        <v>706</v>
      </c>
      <c r="E270" s="803"/>
      <c r="F270" s="418"/>
      <c r="G270" s="441"/>
      <c r="H270" s="441"/>
      <c r="I270" s="637"/>
      <c r="J270" s="284"/>
      <c r="K270" s="191">
        <f t="shared" si="140"/>
        <v>0</v>
      </c>
      <c r="L270" s="199"/>
      <c r="M270" s="193"/>
      <c r="N270" s="193"/>
      <c r="O270" s="193"/>
      <c r="P270" s="193"/>
      <c r="Q270" s="194"/>
      <c r="R270" s="538">
        <f t="shared" si="143"/>
        <v>0</v>
      </c>
      <c r="S270" s="444"/>
      <c r="T270" s="193"/>
      <c r="U270" s="194"/>
      <c r="V270" s="492"/>
      <c r="W270" s="192"/>
      <c r="X270" s="195"/>
      <c r="Y270" s="210"/>
    </row>
    <row r="271" spans="1:25" s="209" customFormat="1" hidden="1">
      <c r="A271" s="127" t="s">
        <v>289</v>
      </c>
      <c r="B271" s="189" t="s">
        <v>695</v>
      </c>
      <c r="C271" s="198"/>
      <c r="D271" s="780" t="s">
        <v>707</v>
      </c>
      <c r="E271" s="780"/>
      <c r="F271" s="398"/>
      <c r="G271" s="421"/>
      <c r="H271" s="421"/>
      <c r="I271" s="617"/>
      <c r="J271" s="190"/>
      <c r="K271" s="191">
        <f t="shared" si="140"/>
        <v>0</v>
      </c>
      <c r="L271" s="199"/>
      <c r="M271" s="193"/>
      <c r="N271" s="193"/>
      <c r="O271" s="193"/>
      <c r="P271" s="193"/>
      <c r="Q271" s="194"/>
      <c r="R271" s="538">
        <f t="shared" si="143"/>
        <v>0</v>
      </c>
      <c r="S271" s="444"/>
      <c r="T271" s="193"/>
      <c r="U271" s="194"/>
      <c r="V271" s="492"/>
      <c r="W271" s="192"/>
      <c r="X271" s="195"/>
      <c r="Y271" s="210"/>
    </row>
    <row r="272" spans="1:25" s="209" customFormat="1" hidden="1">
      <c r="A272" s="127" t="s">
        <v>290</v>
      </c>
      <c r="B272" s="189" t="s">
        <v>696</v>
      </c>
      <c r="C272" s="198"/>
      <c r="D272" s="780" t="s">
        <v>708</v>
      </c>
      <c r="E272" s="780"/>
      <c r="F272" s="398"/>
      <c r="G272" s="421"/>
      <c r="H272" s="421"/>
      <c r="I272" s="617"/>
      <c r="J272" s="190"/>
      <c r="K272" s="191">
        <f t="shared" si="140"/>
        <v>0</v>
      </c>
      <c r="L272" s="199"/>
      <c r="M272" s="193"/>
      <c r="N272" s="193"/>
      <c r="O272" s="193"/>
      <c r="P272" s="193"/>
      <c r="Q272" s="194"/>
      <c r="R272" s="538">
        <f t="shared" si="143"/>
        <v>0</v>
      </c>
      <c r="S272" s="444"/>
      <c r="T272" s="193"/>
      <c r="U272" s="194"/>
      <c r="V272" s="492"/>
      <c r="W272" s="192"/>
      <c r="X272" s="195"/>
      <c r="Y272" s="210"/>
    </row>
    <row r="273" spans="1:25" s="18" customFormat="1" hidden="1">
      <c r="A273" s="127"/>
      <c r="B273" s="53" t="s">
        <v>697</v>
      </c>
      <c r="C273" s="799" t="s">
        <v>291</v>
      </c>
      <c r="D273" s="800"/>
      <c r="E273" s="800"/>
      <c r="F273" s="400">
        <f>F274+F275+F276+F277+F278+F279</f>
        <v>0</v>
      </c>
      <c r="G273" s="423">
        <f>G274+G275+G276+G277+G278+G279</f>
        <v>0</v>
      </c>
      <c r="H273" s="423">
        <f>H274+H275+H276+H277+H278+H279</f>
        <v>0</v>
      </c>
      <c r="I273" s="619">
        <f>I274+I275+I276+I277+I278+I279</f>
        <v>0</v>
      </c>
      <c r="J273" s="156">
        <f t="shared" ref="J273:X273" si="147">J274+J275+J276+J277+J278+J279</f>
        <v>0</v>
      </c>
      <c r="K273" s="168">
        <f t="shared" si="140"/>
        <v>0</v>
      </c>
      <c r="L273" s="77">
        <f t="shared" si="147"/>
        <v>0</v>
      </c>
      <c r="M273" s="13">
        <f t="shared" si="147"/>
        <v>0</v>
      </c>
      <c r="N273" s="13">
        <f t="shared" si="147"/>
        <v>0</v>
      </c>
      <c r="O273" s="13">
        <f t="shared" si="147"/>
        <v>0</v>
      </c>
      <c r="P273" s="13">
        <f t="shared" si="147"/>
        <v>0</v>
      </c>
      <c r="Q273" s="82">
        <f t="shared" si="147"/>
        <v>0</v>
      </c>
      <c r="R273" s="540">
        <f t="shared" si="143"/>
        <v>0</v>
      </c>
      <c r="S273" s="446">
        <f t="shared" si="147"/>
        <v>0</v>
      </c>
      <c r="T273" s="13">
        <f t="shared" si="147"/>
        <v>0</v>
      </c>
      <c r="U273" s="82">
        <f t="shared" si="147"/>
        <v>0</v>
      </c>
      <c r="V273" s="488">
        <f t="shared" si="147"/>
        <v>0</v>
      </c>
      <c r="W273" s="43">
        <f t="shared" si="147"/>
        <v>0</v>
      </c>
      <c r="X273" s="45">
        <f t="shared" si="147"/>
        <v>0</v>
      </c>
      <c r="Y273" s="210"/>
    </row>
    <row r="274" spans="1:25" s="209" customFormat="1" hidden="1">
      <c r="A274" s="127" t="s">
        <v>292</v>
      </c>
      <c r="B274" s="189" t="s">
        <v>698</v>
      </c>
      <c r="C274" s="198"/>
      <c r="D274" s="780" t="s">
        <v>383</v>
      </c>
      <c r="E274" s="780"/>
      <c r="F274" s="398"/>
      <c r="G274" s="421"/>
      <c r="H274" s="421"/>
      <c r="I274" s="617"/>
      <c r="J274" s="190"/>
      <c r="K274" s="191">
        <f t="shared" si="140"/>
        <v>0</v>
      </c>
      <c r="L274" s="199"/>
      <c r="M274" s="193"/>
      <c r="N274" s="193"/>
      <c r="O274" s="193"/>
      <c r="P274" s="193"/>
      <c r="Q274" s="194"/>
      <c r="R274" s="538">
        <f t="shared" si="143"/>
        <v>0</v>
      </c>
      <c r="S274" s="444"/>
      <c r="T274" s="193"/>
      <c r="U274" s="194"/>
      <c r="V274" s="492"/>
      <c r="W274" s="192"/>
      <c r="X274" s="195"/>
      <c r="Y274" s="210"/>
    </row>
    <row r="275" spans="1:25" s="209" customFormat="1" hidden="1">
      <c r="A275" s="127" t="s">
        <v>293</v>
      </c>
      <c r="B275" s="189" t="s">
        <v>699</v>
      </c>
      <c r="C275" s="198"/>
      <c r="D275" s="780" t="s">
        <v>384</v>
      </c>
      <c r="E275" s="780"/>
      <c r="F275" s="398"/>
      <c r="G275" s="421"/>
      <c r="H275" s="421"/>
      <c r="I275" s="617"/>
      <c r="J275" s="190"/>
      <c r="K275" s="191">
        <f t="shared" si="140"/>
        <v>0</v>
      </c>
      <c r="L275" s="199"/>
      <c r="M275" s="193"/>
      <c r="N275" s="193"/>
      <c r="O275" s="193"/>
      <c r="P275" s="193"/>
      <c r="Q275" s="194"/>
      <c r="R275" s="538">
        <f t="shared" si="143"/>
        <v>0</v>
      </c>
      <c r="S275" s="444"/>
      <c r="T275" s="193"/>
      <c r="U275" s="194"/>
      <c r="V275" s="492"/>
      <c r="W275" s="192"/>
      <c r="X275" s="195"/>
      <c r="Y275" s="210"/>
    </row>
    <row r="276" spans="1:25" s="209" customFormat="1" hidden="1">
      <c r="A276" s="127" t="s">
        <v>880</v>
      </c>
      <c r="B276" s="189" t="s">
        <v>881</v>
      </c>
      <c r="C276" s="198"/>
      <c r="D276" s="780" t="s">
        <v>882</v>
      </c>
      <c r="E276" s="780"/>
      <c r="F276" s="398"/>
      <c r="G276" s="421"/>
      <c r="H276" s="421"/>
      <c r="I276" s="617"/>
      <c r="J276" s="190"/>
      <c r="K276" s="191">
        <f t="shared" si="140"/>
        <v>0</v>
      </c>
      <c r="L276" s="199"/>
      <c r="M276" s="193"/>
      <c r="N276" s="193"/>
      <c r="O276" s="193"/>
      <c r="P276" s="193"/>
      <c r="Q276" s="194"/>
      <c r="R276" s="538">
        <f t="shared" si="143"/>
        <v>0</v>
      </c>
      <c r="S276" s="444"/>
      <c r="T276" s="193"/>
      <c r="U276" s="194"/>
      <c r="V276" s="492"/>
      <c r="W276" s="192"/>
      <c r="X276" s="195"/>
      <c r="Y276" s="210"/>
    </row>
    <row r="277" spans="1:25" s="209" customFormat="1" hidden="1">
      <c r="A277" s="127" t="s">
        <v>294</v>
      </c>
      <c r="B277" s="189" t="s">
        <v>700</v>
      </c>
      <c r="C277" s="198"/>
      <c r="D277" s="780" t="s">
        <v>295</v>
      </c>
      <c r="E277" s="780"/>
      <c r="F277" s="398"/>
      <c r="G277" s="421"/>
      <c r="H277" s="421"/>
      <c r="I277" s="617"/>
      <c r="J277" s="190"/>
      <c r="K277" s="191">
        <f t="shared" si="140"/>
        <v>0</v>
      </c>
      <c r="L277" s="199"/>
      <c r="M277" s="193"/>
      <c r="N277" s="193"/>
      <c r="O277" s="193"/>
      <c r="P277" s="193"/>
      <c r="Q277" s="194"/>
      <c r="R277" s="538">
        <f t="shared" si="143"/>
        <v>0</v>
      </c>
      <c r="S277" s="444"/>
      <c r="T277" s="193"/>
      <c r="U277" s="194"/>
      <c r="V277" s="492"/>
      <c r="W277" s="192"/>
      <c r="X277" s="195"/>
      <c r="Y277" s="210"/>
    </row>
    <row r="278" spans="1:25" s="209" customFormat="1" hidden="1">
      <c r="A278" s="127" t="s">
        <v>296</v>
      </c>
      <c r="B278" s="189" t="s">
        <v>701</v>
      </c>
      <c r="C278" s="198"/>
      <c r="D278" s="780" t="s">
        <v>297</v>
      </c>
      <c r="E278" s="780"/>
      <c r="F278" s="398"/>
      <c r="G278" s="421"/>
      <c r="H278" s="421"/>
      <c r="I278" s="617"/>
      <c r="J278" s="190"/>
      <c r="K278" s="191">
        <f t="shared" si="140"/>
        <v>0</v>
      </c>
      <c r="L278" s="199"/>
      <c r="M278" s="193"/>
      <c r="N278" s="193"/>
      <c r="O278" s="193"/>
      <c r="P278" s="193"/>
      <c r="Q278" s="194"/>
      <c r="R278" s="538">
        <f t="shared" si="143"/>
        <v>0</v>
      </c>
      <c r="S278" s="444"/>
      <c r="T278" s="193"/>
      <c r="U278" s="194"/>
      <c r="V278" s="492"/>
      <c r="W278" s="192"/>
      <c r="X278" s="195"/>
      <c r="Y278" s="210"/>
    </row>
    <row r="279" spans="1:25" s="209" customFormat="1" hidden="1">
      <c r="A279" s="127" t="s">
        <v>883</v>
      </c>
      <c r="B279" s="189" t="s">
        <v>884</v>
      </c>
      <c r="C279" s="198"/>
      <c r="D279" s="780" t="s">
        <v>885</v>
      </c>
      <c r="E279" s="780"/>
      <c r="F279" s="398"/>
      <c r="G279" s="421"/>
      <c r="H279" s="421"/>
      <c r="I279" s="617"/>
      <c r="J279" s="190"/>
      <c r="K279" s="191">
        <f t="shared" si="140"/>
        <v>0</v>
      </c>
      <c r="L279" s="199"/>
      <c r="M279" s="193"/>
      <c r="N279" s="193"/>
      <c r="O279" s="193"/>
      <c r="P279" s="193"/>
      <c r="Q279" s="194"/>
      <c r="R279" s="538">
        <f t="shared" si="143"/>
        <v>0</v>
      </c>
      <c r="S279" s="444"/>
      <c r="T279" s="193"/>
      <c r="U279" s="194"/>
      <c r="V279" s="492"/>
      <c r="W279" s="192"/>
      <c r="X279" s="195"/>
      <c r="Y279" s="210"/>
    </row>
    <row r="280" spans="1:25" s="41" customFormat="1" hidden="1">
      <c r="A280" s="127" t="s">
        <v>886</v>
      </c>
      <c r="B280" s="53" t="s">
        <v>887</v>
      </c>
      <c r="C280" s="799" t="s">
        <v>888</v>
      </c>
      <c r="D280" s="800"/>
      <c r="E280" s="800"/>
      <c r="F280" s="400"/>
      <c r="G280" s="423"/>
      <c r="H280" s="423"/>
      <c r="I280" s="619"/>
      <c r="J280" s="156"/>
      <c r="K280" s="168">
        <f t="shared" si="140"/>
        <v>0</v>
      </c>
      <c r="L280" s="77"/>
      <c r="M280" s="13"/>
      <c r="N280" s="13"/>
      <c r="O280" s="13"/>
      <c r="P280" s="13"/>
      <c r="Q280" s="82"/>
      <c r="R280" s="540">
        <f t="shared" si="143"/>
        <v>0</v>
      </c>
      <c r="S280" s="446"/>
      <c r="T280" s="13"/>
      <c r="U280" s="82"/>
      <c r="V280" s="488"/>
      <c r="W280" s="43"/>
      <c r="X280" s="45"/>
      <c r="Y280" s="210"/>
    </row>
    <row r="281" spans="1:25" s="41" customFormat="1" hidden="1">
      <c r="A281" s="127" t="s">
        <v>298</v>
      </c>
      <c r="B281" s="53" t="s">
        <v>702</v>
      </c>
      <c r="C281" s="799" t="s">
        <v>299</v>
      </c>
      <c r="D281" s="800"/>
      <c r="E281" s="800"/>
      <c r="F281" s="400"/>
      <c r="G281" s="423"/>
      <c r="H281" s="423"/>
      <c r="I281" s="619"/>
      <c r="J281" s="156"/>
      <c r="K281" s="168">
        <f t="shared" si="140"/>
        <v>0</v>
      </c>
      <c r="L281" s="77"/>
      <c r="M281" s="13"/>
      <c r="N281" s="13"/>
      <c r="O281" s="13"/>
      <c r="P281" s="13"/>
      <c r="Q281" s="82"/>
      <c r="R281" s="540">
        <f t="shared" si="143"/>
        <v>0</v>
      </c>
      <c r="S281" s="446"/>
      <c r="T281" s="13"/>
      <c r="U281" s="82"/>
      <c r="V281" s="488"/>
      <c r="W281" s="43"/>
      <c r="X281" s="45"/>
      <c r="Y281" s="210"/>
    </row>
    <row r="282" spans="1:25" s="41" customFormat="1" hidden="1">
      <c r="A282" s="127" t="s">
        <v>300</v>
      </c>
      <c r="B282" s="53" t="s">
        <v>703</v>
      </c>
      <c r="C282" s="799" t="s">
        <v>889</v>
      </c>
      <c r="D282" s="800"/>
      <c r="E282" s="800"/>
      <c r="F282" s="400"/>
      <c r="G282" s="423"/>
      <c r="H282" s="423"/>
      <c r="I282" s="619"/>
      <c r="J282" s="156"/>
      <c r="K282" s="168">
        <f t="shared" si="140"/>
        <v>0</v>
      </c>
      <c r="L282" s="77"/>
      <c r="M282" s="13"/>
      <c r="N282" s="13"/>
      <c r="O282" s="13"/>
      <c r="P282" s="13"/>
      <c r="Q282" s="82"/>
      <c r="R282" s="540">
        <f t="shared" si="143"/>
        <v>0</v>
      </c>
      <c r="S282" s="446"/>
      <c r="T282" s="13"/>
      <c r="U282" s="82"/>
      <c r="V282" s="488"/>
      <c r="W282" s="43"/>
      <c r="X282" s="45"/>
      <c r="Y282" s="210"/>
    </row>
    <row r="283" spans="1:25" s="41" customFormat="1" hidden="1">
      <c r="A283" s="127" t="s">
        <v>301</v>
      </c>
      <c r="B283" s="53" t="s">
        <v>704</v>
      </c>
      <c r="C283" s="799" t="s">
        <v>890</v>
      </c>
      <c r="D283" s="800"/>
      <c r="E283" s="800"/>
      <c r="F283" s="400"/>
      <c r="G283" s="423"/>
      <c r="H283" s="423"/>
      <c r="I283" s="619"/>
      <c r="J283" s="156"/>
      <c r="K283" s="168">
        <f t="shared" si="140"/>
        <v>0</v>
      </c>
      <c r="L283" s="77"/>
      <c r="M283" s="13"/>
      <c r="N283" s="13"/>
      <c r="O283" s="13"/>
      <c r="P283" s="13"/>
      <c r="Q283" s="82"/>
      <c r="R283" s="540">
        <f t="shared" si="143"/>
        <v>0</v>
      </c>
      <c r="S283" s="446"/>
      <c r="T283" s="13"/>
      <c r="U283" s="82"/>
      <c r="V283" s="488"/>
      <c r="W283" s="43"/>
      <c r="X283" s="45"/>
      <c r="Y283" s="210"/>
    </row>
    <row r="284" spans="1:25" s="41" customFormat="1" hidden="1">
      <c r="A284" s="127" t="s">
        <v>302</v>
      </c>
      <c r="B284" s="53" t="s">
        <v>705</v>
      </c>
      <c r="C284" s="799" t="s">
        <v>303</v>
      </c>
      <c r="D284" s="800"/>
      <c r="E284" s="800"/>
      <c r="F284" s="400"/>
      <c r="G284" s="423"/>
      <c r="H284" s="423"/>
      <c r="I284" s="619"/>
      <c r="J284" s="156"/>
      <c r="K284" s="168">
        <f t="shared" si="140"/>
        <v>0</v>
      </c>
      <c r="L284" s="77"/>
      <c r="M284" s="13"/>
      <c r="N284" s="13"/>
      <c r="O284" s="13"/>
      <c r="P284" s="13"/>
      <c r="Q284" s="82"/>
      <c r="R284" s="540">
        <f t="shared" si="143"/>
        <v>0</v>
      </c>
      <c r="S284" s="446"/>
      <c r="T284" s="13"/>
      <c r="U284" s="82"/>
      <c r="V284" s="488"/>
      <c r="W284" s="43"/>
      <c r="X284" s="45"/>
      <c r="Y284" s="210"/>
    </row>
    <row r="285" spans="1:25" s="41" customFormat="1" hidden="1">
      <c r="A285" s="127" t="s">
        <v>891</v>
      </c>
      <c r="B285" s="53" t="s">
        <v>892</v>
      </c>
      <c r="C285" s="799" t="s">
        <v>894</v>
      </c>
      <c r="D285" s="800"/>
      <c r="E285" s="800"/>
      <c r="F285" s="400"/>
      <c r="G285" s="423"/>
      <c r="H285" s="423"/>
      <c r="I285" s="619"/>
      <c r="J285" s="156"/>
      <c r="K285" s="168">
        <f t="shared" si="140"/>
        <v>0</v>
      </c>
      <c r="L285" s="77"/>
      <c r="M285" s="13"/>
      <c r="N285" s="13"/>
      <c r="O285" s="13"/>
      <c r="P285" s="13"/>
      <c r="Q285" s="82"/>
      <c r="R285" s="540">
        <f t="shared" si="143"/>
        <v>0</v>
      </c>
      <c r="S285" s="446"/>
      <c r="T285" s="13"/>
      <c r="U285" s="82"/>
      <c r="V285" s="488"/>
      <c r="W285" s="43"/>
      <c r="X285" s="45"/>
      <c r="Y285" s="210"/>
    </row>
    <row r="286" spans="1:25" s="41" customFormat="1" hidden="1">
      <c r="A286" s="127"/>
      <c r="B286" s="53" t="s">
        <v>893</v>
      </c>
      <c r="C286" s="799" t="s">
        <v>895</v>
      </c>
      <c r="D286" s="800"/>
      <c r="E286" s="800"/>
      <c r="F286" s="400">
        <f>F287+F288</f>
        <v>0</v>
      </c>
      <c r="G286" s="423">
        <f>G287+G288</f>
        <v>0</v>
      </c>
      <c r="H286" s="423">
        <f>H287+H288</f>
        <v>0</v>
      </c>
      <c r="I286" s="619">
        <f>I287+I288</f>
        <v>0</v>
      </c>
      <c r="J286" s="156">
        <f t="shared" ref="J286:X286" si="148">J287+J288</f>
        <v>0</v>
      </c>
      <c r="K286" s="168">
        <f t="shared" si="140"/>
        <v>0</v>
      </c>
      <c r="L286" s="77">
        <f t="shared" si="148"/>
        <v>0</v>
      </c>
      <c r="M286" s="13">
        <f t="shared" si="148"/>
        <v>0</v>
      </c>
      <c r="N286" s="13">
        <f t="shared" si="148"/>
        <v>0</v>
      </c>
      <c r="O286" s="13">
        <f t="shared" si="148"/>
        <v>0</v>
      </c>
      <c r="P286" s="13">
        <f t="shared" si="148"/>
        <v>0</v>
      </c>
      <c r="Q286" s="82">
        <f t="shared" si="148"/>
        <v>0</v>
      </c>
      <c r="R286" s="540">
        <f t="shared" si="143"/>
        <v>0</v>
      </c>
      <c r="S286" s="446">
        <f t="shared" si="148"/>
        <v>0</v>
      </c>
      <c r="T286" s="13">
        <f t="shared" si="148"/>
        <v>0</v>
      </c>
      <c r="U286" s="82">
        <f t="shared" si="148"/>
        <v>0</v>
      </c>
      <c r="V286" s="488">
        <f t="shared" si="148"/>
        <v>0</v>
      </c>
      <c r="W286" s="43">
        <f t="shared" si="148"/>
        <v>0</v>
      </c>
      <c r="X286" s="45">
        <f t="shared" si="148"/>
        <v>0</v>
      </c>
      <c r="Y286" s="210"/>
    </row>
    <row r="287" spans="1:25" s="209" customFormat="1" hidden="1">
      <c r="A287" s="127" t="s">
        <v>897</v>
      </c>
      <c r="B287" s="189" t="s">
        <v>896</v>
      </c>
      <c r="C287" s="198"/>
      <c r="D287" s="780" t="s">
        <v>900</v>
      </c>
      <c r="E287" s="780"/>
      <c r="F287" s="398"/>
      <c r="G287" s="421"/>
      <c r="H287" s="421"/>
      <c r="I287" s="617"/>
      <c r="J287" s="190"/>
      <c r="K287" s="191">
        <f t="shared" si="140"/>
        <v>0</v>
      </c>
      <c r="L287" s="199"/>
      <c r="M287" s="193"/>
      <c r="N287" s="193"/>
      <c r="O287" s="193"/>
      <c r="P287" s="193"/>
      <c r="Q287" s="194"/>
      <c r="R287" s="538">
        <f t="shared" si="143"/>
        <v>0</v>
      </c>
      <c r="S287" s="444"/>
      <c r="T287" s="193"/>
      <c r="U287" s="194"/>
      <c r="V287" s="492"/>
      <c r="W287" s="192"/>
      <c r="X287" s="195"/>
      <c r="Y287" s="210"/>
    </row>
    <row r="288" spans="1:25" s="209" customFormat="1" hidden="1">
      <c r="A288" s="127" t="s">
        <v>898</v>
      </c>
      <c r="B288" s="189" t="s">
        <v>899</v>
      </c>
      <c r="C288" s="198"/>
      <c r="D288" s="780" t="s">
        <v>901</v>
      </c>
      <c r="E288" s="780"/>
      <c r="F288" s="398"/>
      <c r="G288" s="421"/>
      <c r="H288" s="421"/>
      <c r="I288" s="617"/>
      <c r="J288" s="190"/>
      <c r="K288" s="191">
        <f t="shared" si="140"/>
        <v>0</v>
      </c>
      <c r="L288" s="199"/>
      <c r="M288" s="193"/>
      <c r="N288" s="193"/>
      <c r="O288" s="193"/>
      <c r="P288" s="193"/>
      <c r="Q288" s="194"/>
      <c r="R288" s="538">
        <f t="shared" si="143"/>
        <v>0</v>
      </c>
      <c r="S288" s="444"/>
      <c r="T288" s="193"/>
      <c r="U288" s="194"/>
      <c r="V288" s="492"/>
      <c r="W288" s="192"/>
      <c r="X288" s="195"/>
      <c r="Y288" s="210"/>
    </row>
    <row r="289" spans="1:25" hidden="1">
      <c r="B289" s="92" t="s">
        <v>709</v>
      </c>
      <c r="C289" s="769" t="s">
        <v>304</v>
      </c>
      <c r="D289" s="770"/>
      <c r="E289" s="770"/>
      <c r="F289" s="399">
        <f>F290+F291+F292+F293+F294</f>
        <v>0</v>
      </c>
      <c r="G289" s="422">
        <f>G290+G291+G292+G293+G294</f>
        <v>0</v>
      </c>
      <c r="H289" s="422">
        <f>H290+H291+H292+H293+H294</f>
        <v>0</v>
      </c>
      <c r="I289" s="618">
        <f>I290+I291+I292+I293+I294</f>
        <v>0</v>
      </c>
      <c r="J289" s="150">
        <f t="shared" ref="J289:X289" si="149">J290+J291+J292+J293+J294</f>
        <v>0</v>
      </c>
      <c r="K289" s="166">
        <f t="shared" si="140"/>
        <v>0</v>
      </c>
      <c r="L289" s="94">
        <f t="shared" si="149"/>
        <v>0</v>
      </c>
      <c r="M289" s="95">
        <f t="shared" si="149"/>
        <v>0</v>
      </c>
      <c r="N289" s="95">
        <f t="shared" si="149"/>
        <v>0</v>
      </c>
      <c r="O289" s="95">
        <f t="shared" si="149"/>
        <v>0</v>
      </c>
      <c r="P289" s="95">
        <f t="shared" si="149"/>
        <v>0</v>
      </c>
      <c r="Q289" s="98">
        <f t="shared" si="149"/>
        <v>0</v>
      </c>
      <c r="R289" s="539">
        <f t="shared" si="143"/>
        <v>0</v>
      </c>
      <c r="S289" s="445">
        <f t="shared" si="149"/>
        <v>0</v>
      </c>
      <c r="T289" s="95">
        <f t="shared" si="149"/>
        <v>0</v>
      </c>
      <c r="U289" s="98">
        <f t="shared" si="149"/>
        <v>0</v>
      </c>
      <c r="V289" s="489">
        <f t="shared" si="149"/>
        <v>0</v>
      </c>
      <c r="W289" s="97">
        <f t="shared" si="149"/>
        <v>0</v>
      </c>
      <c r="X289" s="99">
        <f t="shared" si="149"/>
        <v>0</v>
      </c>
      <c r="Y289" s="210"/>
    </row>
    <row r="290" spans="1:25" s="41" customFormat="1" hidden="1">
      <c r="A290" s="127" t="s">
        <v>305</v>
      </c>
      <c r="B290" s="196" t="s">
        <v>710</v>
      </c>
      <c r="C290" s="804" t="s">
        <v>385</v>
      </c>
      <c r="D290" s="805"/>
      <c r="E290" s="805"/>
      <c r="F290" s="401"/>
      <c r="G290" s="424"/>
      <c r="H290" s="424"/>
      <c r="I290" s="620"/>
      <c r="J290" s="197"/>
      <c r="K290" s="211">
        <f t="shared" si="140"/>
        <v>0</v>
      </c>
      <c r="L290" s="212"/>
      <c r="M290" s="213"/>
      <c r="N290" s="213"/>
      <c r="O290" s="213"/>
      <c r="P290" s="213"/>
      <c r="Q290" s="216"/>
      <c r="R290" s="545">
        <f t="shared" si="143"/>
        <v>0</v>
      </c>
      <c r="S290" s="451"/>
      <c r="T290" s="213"/>
      <c r="U290" s="216"/>
      <c r="V290" s="560"/>
      <c r="W290" s="215"/>
      <c r="X290" s="214"/>
      <c r="Y290" s="210"/>
    </row>
    <row r="291" spans="1:25" s="41" customFormat="1" hidden="1">
      <c r="A291" s="127" t="s">
        <v>306</v>
      </c>
      <c r="B291" s="196" t="s">
        <v>711</v>
      </c>
      <c r="C291" s="804" t="s">
        <v>386</v>
      </c>
      <c r="D291" s="805"/>
      <c r="E291" s="805"/>
      <c r="F291" s="401"/>
      <c r="G291" s="424"/>
      <c r="H291" s="424"/>
      <c r="I291" s="620"/>
      <c r="J291" s="197"/>
      <c r="K291" s="211">
        <f t="shared" si="140"/>
        <v>0</v>
      </c>
      <c r="L291" s="212"/>
      <c r="M291" s="213"/>
      <c r="N291" s="213"/>
      <c r="O291" s="213"/>
      <c r="P291" s="213"/>
      <c r="Q291" s="216"/>
      <c r="R291" s="545">
        <f t="shared" si="143"/>
        <v>0</v>
      </c>
      <c r="S291" s="451"/>
      <c r="T291" s="213"/>
      <c r="U291" s="216"/>
      <c r="V291" s="560"/>
      <c r="W291" s="215"/>
      <c r="X291" s="214"/>
      <c r="Y291" s="210"/>
    </row>
    <row r="292" spans="1:25" s="41" customFormat="1" hidden="1">
      <c r="A292" s="127" t="s">
        <v>307</v>
      </c>
      <c r="B292" s="196" t="s">
        <v>712</v>
      </c>
      <c r="C292" s="804" t="s">
        <v>308</v>
      </c>
      <c r="D292" s="805"/>
      <c r="E292" s="805"/>
      <c r="F292" s="401"/>
      <c r="G292" s="424"/>
      <c r="H292" s="424"/>
      <c r="I292" s="620"/>
      <c r="J292" s="197"/>
      <c r="K292" s="211">
        <f t="shared" si="140"/>
        <v>0</v>
      </c>
      <c r="L292" s="212"/>
      <c r="M292" s="213"/>
      <c r="N292" s="213"/>
      <c r="O292" s="213"/>
      <c r="P292" s="213"/>
      <c r="Q292" s="216"/>
      <c r="R292" s="545">
        <f t="shared" si="143"/>
        <v>0</v>
      </c>
      <c r="S292" s="451"/>
      <c r="T292" s="213"/>
      <c r="U292" s="216"/>
      <c r="V292" s="560"/>
      <c r="W292" s="215"/>
      <c r="X292" s="214"/>
      <c r="Y292" s="210"/>
    </row>
    <row r="293" spans="1:25" s="41" customFormat="1" hidden="1">
      <c r="A293" s="127" t="s">
        <v>309</v>
      </c>
      <c r="B293" s="196" t="s">
        <v>713</v>
      </c>
      <c r="C293" s="804" t="s">
        <v>310</v>
      </c>
      <c r="D293" s="805"/>
      <c r="E293" s="805"/>
      <c r="F293" s="401"/>
      <c r="G293" s="424"/>
      <c r="H293" s="424"/>
      <c r="I293" s="620"/>
      <c r="J293" s="197"/>
      <c r="K293" s="211">
        <f t="shared" si="140"/>
        <v>0</v>
      </c>
      <c r="L293" s="212"/>
      <c r="M293" s="213"/>
      <c r="N293" s="213"/>
      <c r="O293" s="213"/>
      <c r="P293" s="213"/>
      <c r="Q293" s="216"/>
      <c r="R293" s="545">
        <f t="shared" si="143"/>
        <v>0</v>
      </c>
      <c r="S293" s="451"/>
      <c r="T293" s="213"/>
      <c r="U293" s="216"/>
      <c r="V293" s="560"/>
      <c r="W293" s="215"/>
      <c r="X293" s="214"/>
      <c r="Y293" s="210"/>
    </row>
    <row r="294" spans="1:25" s="41" customFormat="1" hidden="1">
      <c r="A294" s="127" t="s">
        <v>311</v>
      </c>
      <c r="B294" s="196" t="s">
        <v>714</v>
      </c>
      <c r="C294" s="804" t="s">
        <v>387</v>
      </c>
      <c r="D294" s="805"/>
      <c r="E294" s="805"/>
      <c r="F294" s="401"/>
      <c r="G294" s="424"/>
      <c r="H294" s="424"/>
      <c r="I294" s="620"/>
      <c r="J294" s="197"/>
      <c r="K294" s="211">
        <f t="shared" si="140"/>
        <v>0</v>
      </c>
      <c r="L294" s="212"/>
      <c r="M294" s="213"/>
      <c r="N294" s="213"/>
      <c r="O294" s="213"/>
      <c r="P294" s="213"/>
      <c r="Q294" s="216"/>
      <c r="R294" s="545">
        <f t="shared" si="143"/>
        <v>0</v>
      </c>
      <c r="S294" s="451"/>
      <c r="T294" s="213"/>
      <c r="U294" s="216"/>
      <c r="V294" s="560"/>
      <c r="W294" s="215"/>
      <c r="X294" s="214"/>
      <c r="Y294" s="210"/>
    </row>
    <row r="295" spans="1:25" hidden="1">
      <c r="A295" s="127" t="s">
        <v>313</v>
      </c>
      <c r="B295" s="92" t="s">
        <v>715</v>
      </c>
      <c r="C295" s="769" t="s">
        <v>312</v>
      </c>
      <c r="D295" s="770"/>
      <c r="E295" s="770"/>
      <c r="F295" s="399"/>
      <c r="G295" s="422"/>
      <c r="H295" s="422"/>
      <c r="I295" s="618"/>
      <c r="J295" s="150"/>
      <c r="K295" s="166">
        <f t="shared" si="140"/>
        <v>0</v>
      </c>
      <c r="L295" s="94"/>
      <c r="M295" s="95"/>
      <c r="N295" s="95"/>
      <c r="O295" s="95"/>
      <c r="P295" s="95"/>
      <c r="Q295" s="98"/>
      <c r="R295" s="539">
        <f t="shared" si="143"/>
        <v>0</v>
      </c>
      <c r="S295" s="445"/>
      <c r="T295" s="95"/>
      <c r="U295" s="98"/>
      <c r="V295" s="489"/>
      <c r="W295" s="97"/>
      <c r="X295" s="99"/>
      <c r="Y295" s="210"/>
    </row>
    <row r="296" spans="1:25" ht="15.75" hidden="1" thickBot="1">
      <c r="A296" s="127" t="s">
        <v>902</v>
      </c>
      <c r="B296" s="92" t="s">
        <v>903</v>
      </c>
      <c r="C296" s="769" t="s">
        <v>904</v>
      </c>
      <c r="D296" s="770"/>
      <c r="E296" s="770"/>
      <c r="F296" s="399"/>
      <c r="G296" s="422"/>
      <c r="H296" s="422"/>
      <c r="I296" s="618"/>
      <c r="J296" s="150"/>
      <c r="K296" s="166">
        <f t="shared" si="140"/>
        <v>0</v>
      </c>
      <c r="L296" s="94"/>
      <c r="M296" s="95"/>
      <c r="N296" s="95"/>
      <c r="O296" s="95"/>
      <c r="P296" s="95"/>
      <c r="Q296" s="98"/>
      <c r="R296" s="539">
        <f t="shared" si="143"/>
        <v>0</v>
      </c>
      <c r="S296" s="445"/>
      <c r="T296" s="95"/>
      <c r="U296" s="98"/>
      <c r="V296" s="489"/>
      <c r="W296" s="97"/>
      <c r="X296" s="99"/>
      <c r="Y296" s="210"/>
    </row>
    <row r="297" spans="1:25" ht="15.75" thickBot="1">
      <c r="B297" s="806" t="s">
        <v>314</v>
      </c>
      <c r="C297" s="807"/>
      <c r="D297" s="807"/>
      <c r="E297" s="807"/>
      <c r="F297" s="396">
        <f>F5+F28+F38+F95+F111+F187+F199+F204+F267+1</f>
        <v>73474346</v>
      </c>
      <c r="G297" s="419">
        <f>G5+G28+G38+G95+G111+G187+G199+G204+G267</f>
        <v>62324840</v>
      </c>
      <c r="H297" s="419">
        <f>H5+H28+H38+H95+H111+H187+H199+H204+H267</f>
        <v>70917069.019999996</v>
      </c>
      <c r="I297" s="615">
        <f>I5+I28+I38+I95+I111+I187+I199+I204+I267</f>
        <v>123118628</v>
      </c>
      <c r="J297" s="147">
        <f>J5+J28+J38+J95+J111+J187+J199+J204+J267</f>
        <v>697335</v>
      </c>
      <c r="K297" s="164">
        <f t="shared" si="140"/>
        <v>123815963</v>
      </c>
      <c r="L297" s="86">
        <f t="shared" ref="L297:X297" si="150">L5+L28+L38+L95+L111+L187+L199+L204+L267</f>
        <v>3115318</v>
      </c>
      <c r="M297" s="87">
        <f t="shared" si="150"/>
        <v>1634710</v>
      </c>
      <c r="N297" s="87">
        <f t="shared" si="150"/>
        <v>1912894</v>
      </c>
      <c r="O297" s="87">
        <f t="shared" si="150"/>
        <v>2672284</v>
      </c>
      <c r="P297" s="87">
        <f t="shared" si="150"/>
        <v>1615536</v>
      </c>
      <c r="Q297" s="90">
        <f t="shared" si="150"/>
        <v>1566464</v>
      </c>
      <c r="R297" s="536">
        <f t="shared" si="143"/>
        <v>12517206</v>
      </c>
      <c r="S297" s="442">
        <f t="shared" si="150"/>
        <v>2105691</v>
      </c>
      <c r="T297" s="87">
        <f t="shared" si="150"/>
        <v>1319911</v>
      </c>
      <c r="U297" s="90">
        <f t="shared" si="150"/>
        <v>2443745</v>
      </c>
      <c r="V297" s="486">
        <f t="shared" si="150"/>
        <v>5599970</v>
      </c>
      <c r="W297" s="89">
        <f t="shared" si="150"/>
        <v>2489009</v>
      </c>
      <c r="X297" s="91">
        <f t="shared" si="150"/>
        <v>97340431</v>
      </c>
      <c r="Y297" s="210"/>
    </row>
    <row r="298" spans="1:25">
      <c r="B298" s="22"/>
      <c r="C298" s="23"/>
      <c r="D298" s="23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5">
      <c r="B299" s="25"/>
      <c r="C299" s="26"/>
      <c r="D299" s="26"/>
      <c r="E299" s="24"/>
      <c r="F299" s="24"/>
      <c r="G299" s="24"/>
      <c r="H299" s="38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5"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5"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5"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5"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5"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B306" s="27"/>
      <c r="C306" s="28"/>
      <c r="D306" s="28"/>
      <c r="E306" s="24"/>
      <c r="F306" s="24"/>
      <c r="G306" s="24"/>
      <c r="H306" s="24"/>
      <c r="I306" s="24"/>
      <c r="J306" s="24"/>
      <c r="K306" s="378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B307" s="27"/>
      <c r="C307" s="28"/>
      <c r="D307" s="28"/>
      <c r="E307" s="24"/>
      <c r="F307" s="24"/>
      <c r="G307" s="24"/>
      <c r="H307" s="24"/>
      <c r="I307" s="24"/>
      <c r="J307" s="24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B308" s="27"/>
      <c r="C308" s="28"/>
      <c r="D308" s="28"/>
      <c r="E308" s="24"/>
      <c r="F308" s="24"/>
      <c r="G308" s="24"/>
      <c r="H308" s="24"/>
      <c r="I308" s="24"/>
      <c r="J308" s="24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8"/>
      <c r="D319" s="28"/>
      <c r="E319" s="24"/>
      <c r="F319" s="24"/>
      <c r="G319" s="24"/>
      <c r="H319" s="24"/>
      <c r="I319" s="24"/>
      <c r="J319" s="24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>
      <c r="A330" s="129"/>
      <c r="B330" s="27"/>
      <c r="C330" s="28"/>
      <c r="D330" s="28"/>
      <c r="E330" s="24"/>
      <c r="F330" s="24"/>
      <c r="G330" s="24"/>
      <c r="H330" s="24"/>
      <c r="I330" s="24"/>
      <c r="J330" s="24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60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60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60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>
      <c r="A341" s="129"/>
      <c r="B341" s="29"/>
      <c r="C341" s="23"/>
      <c r="D341" s="23"/>
      <c r="E341" s="24"/>
      <c r="F341" s="24"/>
      <c r="G341" s="24"/>
      <c r="H341" s="24"/>
      <c r="I341" s="24"/>
      <c r="J341" s="24"/>
      <c r="K341" s="60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>
      <c r="A342" s="129"/>
      <c r="B342" s="27"/>
      <c r="C342" s="28"/>
      <c r="D342" s="28"/>
      <c r="E342" s="24"/>
      <c r="F342" s="24"/>
      <c r="G342" s="24"/>
      <c r="H342" s="24"/>
      <c r="I342" s="24"/>
      <c r="J342" s="24"/>
      <c r="K342" s="60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>
      <c r="A343" s="129"/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A344" s="129"/>
      <c r="B344" s="27"/>
      <c r="C344" s="28"/>
      <c r="D344" s="28"/>
      <c r="E344" s="24"/>
      <c r="F344" s="24"/>
      <c r="G344" s="24"/>
      <c r="H344" s="24"/>
      <c r="I344" s="24"/>
      <c r="J344" s="24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A345" s="129"/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A349" s="129"/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</row>
    <row r="360" spans="1:24">
      <c r="B360" s="27"/>
      <c r="C360" s="24"/>
      <c r="D360" s="24"/>
      <c r="E360" s="28"/>
      <c r="F360" s="28"/>
      <c r="G360" s="28"/>
      <c r="H360" s="28"/>
      <c r="I360" s="28"/>
      <c r="J360" s="28"/>
      <c r="K360" s="1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</row>
    <row r="361" spans="1:24" s="12" customFormat="1">
      <c r="A361" s="130"/>
      <c r="B361" s="27"/>
      <c r="C361" s="24"/>
      <c r="D361" s="24"/>
      <c r="E361" s="28"/>
      <c r="F361" s="28"/>
      <c r="G361" s="28"/>
      <c r="H361" s="28"/>
      <c r="I361" s="28"/>
      <c r="J361" s="28"/>
      <c r="K361" s="49"/>
    </row>
    <row r="362" spans="1:24" s="12" customFormat="1">
      <c r="A362" s="130"/>
      <c r="B362" s="27"/>
      <c r="C362" s="24"/>
      <c r="D362" s="24"/>
      <c r="E362" s="28"/>
      <c r="F362" s="28"/>
      <c r="G362" s="28"/>
      <c r="H362" s="28"/>
      <c r="I362" s="28"/>
      <c r="J362" s="28"/>
      <c r="K362" s="49"/>
    </row>
    <row r="363" spans="1:24" s="12" customFormat="1">
      <c r="A363" s="130"/>
      <c r="B363" s="27"/>
      <c r="C363" s="24"/>
      <c r="D363" s="24"/>
      <c r="E363" s="28"/>
      <c r="F363" s="28"/>
      <c r="G363" s="28"/>
      <c r="H363" s="28"/>
      <c r="I363" s="28"/>
      <c r="J363" s="28"/>
      <c r="K363" s="49"/>
    </row>
    <row r="364" spans="1:24" s="12" customFormat="1">
      <c r="A364" s="130"/>
      <c r="B364" s="27"/>
      <c r="C364" s="24"/>
      <c r="D364" s="24"/>
      <c r="E364" s="28"/>
      <c r="F364" s="28"/>
      <c r="G364" s="28"/>
      <c r="H364" s="28"/>
      <c r="I364" s="28"/>
      <c r="J364" s="28"/>
      <c r="K364" s="49"/>
    </row>
    <row r="365" spans="1:24" s="12" customFormat="1">
      <c r="A365" s="130"/>
      <c r="B365" s="27"/>
      <c r="C365" s="24"/>
      <c r="D365" s="24"/>
      <c r="E365" s="28"/>
      <c r="F365" s="28"/>
      <c r="G365" s="28"/>
      <c r="H365" s="28"/>
      <c r="I365" s="28"/>
      <c r="J365" s="28"/>
      <c r="K365" s="49"/>
    </row>
    <row r="366" spans="1:24" s="12" customFormat="1">
      <c r="A366" s="130"/>
      <c r="B366" s="27"/>
      <c r="C366" s="28"/>
      <c r="D366" s="28"/>
      <c r="E366" s="24"/>
      <c r="F366" s="24"/>
      <c r="G366" s="24"/>
      <c r="H366" s="24"/>
      <c r="I366" s="24"/>
      <c r="J366" s="24"/>
      <c r="K366" s="49"/>
    </row>
    <row r="367" spans="1:24" s="12" customFormat="1">
      <c r="A367" s="130"/>
      <c r="B367" s="27"/>
      <c r="C367" s="24"/>
      <c r="D367" s="24"/>
      <c r="E367" s="28"/>
      <c r="F367" s="28"/>
      <c r="G367" s="28"/>
      <c r="H367" s="28"/>
      <c r="I367" s="28"/>
      <c r="J367" s="28"/>
      <c r="K367" s="49"/>
    </row>
    <row r="368" spans="1:24" s="12" customFormat="1">
      <c r="A368" s="130"/>
      <c r="B368" s="27"/>
      <c r="C368" s="24"/>
      <c r="D368" s="24"/>
      <c r="E368" s="28"/>
      <c r="F368" s="28"/>
      <c r="G368" s="28"/>
      <c r="H368" s="28"/>
      <c r="I368" s="28"/>
      <c r="J368" s="28"/>
      <c r="K368" s="49"/>
    </row>
    <row r="369" spans="1:24" s="12" customFormat="1">
      <c r="A369" s="130"/>
      <c r="B369" s="27"/>
      <c r="C369" s="24"/>
      <c r="D369" s="24"/>
      <c r="E369" s="28"/>
      <c r="F369" s="28"/>
      <c r="G369" s="28"/>
      <c r="H369" s="28"/>
      <c r="I369" s="28"/>
      <c r="J369" s="28"/>
      <c r="K369" s="49"/>
    </row>
    <row r="370" spans="1:24" s="12" customFormat="1">
      <c r="A370" s="130"/>
      <c r="B370" s="27"/>
      <c r="C370" s="24"/>
      <c r="D370" s="24"/>
      <c r="E370" s="28"/>
      <c r="F370" s="28"/>
      <c r="G370" s="28"/>
      <c r="H370" s="28"/>
      <c r="I370" s="28"/>
      <c r="J370" s="28"/>
      <c r="K370" s="49"/>
    </row>
    <row r="371" spans="1:24" s="12" customFormat="1">
      <c r="A371" s="130"/>
      <c r="B371" s="27"/>
      <c r="C371" s="24"/>
      <c r="D371" s="24"/>
      <c r="E371" s="28"/>
      <c r="F371" s="28"/>
      <c r="G371" s="28"/>
      <c r="H371" s="28"/>
      <c r="I371" s="28"/>
      <c r="J371" s="28"/>
      <c r="K371" s="49"/>
    </row>
    <row r="372" spans="1:24" s="12" customFormat="1">
      <c r="A372" s="130"/>
      <c r="B372" s="27"/>
      <c r="C372" s="24"/>
      <c r="D372" s="24"/>
      <c r="E372" s="28"/>
      <c r="F372" s="28"/>
      <c r="G372" s="28"/>
      <c r="H372" s="28"/>
      <c r="I372" s="28"/>
      <c r="J372" s="28"/>
      <c r="K372" s="49"/>
    </row>
    <row r="373" spans="1:24" s="12" customFormat="1">
      <c r="A373" s="130"/>
      <c r="B373" s="27"/>
      <c r="C373" s="24"/>
      <c r="D373" s="24"/>
      <c r="E373" s="28"/>
      <c r="F373" s="28"/>
      <c r="G373" s="28"/>
      <c r="H373" s="28"/>
      <c r="I373" s="28"/>
      <c r="J373" s="28"/>
      <c r="K373" s="49"/>
    </row>
    <row r="374" spans="1:24" s="12" customFormat="1">
      <c r="A374" s="130"/>
      <c r="B374" s="27"/>
      <c r="C374" s="24"/>
      <c r="D374" s="24"/>
      <c r="E374" s="28"/>
      <c r="F374" s="28"/>
      <c r="G374" s="28"/>
      <c r="H374" s="28"/>
      <c r="I374" s="28"/>
      <c r="J374" s="28"/>
      <c r="K374" s="49"/>
    </row>
    <row r="375" spans="1:24" s="12" customFormat="1">
      <c r="A375" s="130"/>
      <c r="B375" s="27"/>
      <c r="C375" s="24"/>
      <c r="D375" s="24"/>
      <c r="E375" s="28"/>
      <c r="F375" s="28"/>
      <c r="G375" s="28"/>
      <c r="H375" s="28"/>
      <c r="I375" s="28"/>
      <c r="J375" s="28"/>
      <c r="K375" s="49"/>
    </row>
    <row r="376" spans="1:24" s="12" customFormat="1">
      <c r="A376" s="130"/>
      <c r="B376" s="27"/>
      <c r="C376" s="24"/>
      <c r="D376" s="24"/>
      <c r="E376" s="28"/>
      <c r="F376" s="28"/>
      <c r="G376" s="28"/>
      <c r="H376" s="28"/>
      <c r="I376" s="28"/>
      <c r="J376" s="28"/>
      <c r="K376" s="49"/>
    </row>
    <row r="377" spans="1:24">
      <c r="B377" s="29"/>
      <c r="C377" s="23"/>
      <c r="D377" s="23"/>
      <c r="E377" s="28"/>
      <c r="F377" s="28"/>
      <c r="G377" s="28"/>
      <c r="H377" s="28"/>
      <c r="I377" s="28"/>
      <c r="J377" s="28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</row>
    <row r="378" spans="1:24">
      <c r="B378" s="30"/>
      <c r="C378" s="26"/>
      <c r="D378" s="26"/>
      <c r="E378" s="24"/>
      <c r="F378" s="24"/>
      <c r="G378" s="24"/>
      <c r="H378" s="24"/>
      <c r="I378" s="24"/>
      <c r="J378" s="24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</row>
    <row r="379" spans="1:24">
      <c r="B379" s="27"/>
      <c r="C379" s="24"/>
      <c r="D379" s="24"/>
      <c r="E379" s="28"/>
      <c r="F379" s="28"/>
      <c r="G379" s="28"/>
      <c r="H379" s="28"/>
      <c r="I379" s="28"/>
      <c r="J379" s="28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</row>
    <row r="380" spans="1:24">
      <c r="B380" s="27"/>
      <c r="C380" s="28"/>
      <c r="D380" s="28"/>
      <c r="E380" s="24"/>
      <c r="F380" s="24"/>
      <c r="G380" s="24"/>
      <c r="H380" s="24"/>
      <c r="I380" s="24"/>
      <c r="J380" s="24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</row>
    <row r="381" spans="1:24">
      <c r="B381" s="27"/>
      <c r="C381" s="24"/>
      <c r="D381" s="24"/>
      <c r="E381" s="28"/>
      <c r="F381" s="28"/>
      <c r="G381" s="28"/>
      <c r="H381" s="28"/>
      <c r="I381" s="28"/>
      <c r="J381" s="28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</row>
    <row r="382" spans="1:24">
      <c r="B382" s="27"/>
      <c r="C382" s="24"/>
      <c r="D382" s="24"/>
      <c r="E382" s="28"/>
      <c r="F382" s="28"/>
      <c r="G382" s="28"/>
      <c r="H382" s="28"/>
      <c r="I382" s="28"/>
      <c r="J382" s="28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</row>
    <row r="383" spans="1:24">
      <c r="B383" s="27"/>
      <c r="C383" s="24"/>
      <c r="D383" s="24"/>
      <c r="E383" s="28"/>
      <c r="F383" s="28"/>
      <c r="G383" s="28"/>
      <c r="H383" s="28"/>
      <c r="I383" s="28"/>
      <c r="J383" s="28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</row>
    <row r="384" spans="1:24">
      <c r="B384" s="27"/>
      <c r="C384" s="24"/>
      <c r="D384" s="24"/>
      <c r="E384" s="28"/>
      <c r="F384" s="28"/>
      <c r="G384" s="28"/>
      <c r="H384" s="28"/>
      <c r="I384" s="28"/>
      <c r="J384" s="28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</row>
    <row r="385" spans="1:24"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B388" s="27"/>
      <c r="C388" s="28"/>
      <c r="D388" s="28"/>
      <c r="E388" s="24"/>
      <c r="F388" s="24"/>
      <c r="G388" s="24"/>
      <c r="H388" s="24"/>
      <c r="I388" s="24"/>
      <c r="J388" s="24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9"/>
      <c r="C404" s="23"/>
      <c r="D404" s="23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4"/>
      <c r="D412" s="24"/>
      <c r="E412" s="28"/>
      <c r="F412" s="28"/>
      <c r="G412" s="28"/>
      <c r="H412" s="28"/>
      <c r="I412" s="28"/>
      <c r="J412" s="28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8"/>
      <c r="D423" s="28"/>
      <c r="E423" s="24"/>
      <c r="F423" s="24"/>
      <c r="G423" s="24"/>
      <c r="H423" s="24"/>
      <c r="I423" s="24"/>
      <c r="J423" s="24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8"/>
      <c r="D429" s="28"/>
      <c r="E429" s="24"/>
      <c r="F429" s="24"/>
      <c r="G429" s="24"/>
      <c r="H429" s="24"/>
      <c r="I429" s="24"/>
      <c r="J429" s="24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9"/>
      <c r="C440" s="23"/>
      <c r="D440" s="23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8"/>
      <c r="D445" s="28"/>
      <c r="E445" s="24"/>
      <c r="F445" s="24"/>
      <c r="G445" s="24"/>
      <c r="H445" s="24"/>
      <c r="I445" s="24"/>
      <c r="J445" s="24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8"/>
      <c r="D446" s="28"/>
      <c r="E446" s="24"/>
      <c r="F446" s="24"/>
      <c r="G446" s="24"/>
      <c r="H446" s="24"/>
      <c r="I446" s="24"/>
      <c r="J446" s="24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8"/>
      <c r="D449" s="28"/>
      <c r="E449" s="24"/>
      <c r="F449" s="24"/>
      <c r="G449" s="24"/>
      <c r="H449" s="24"/>
      <c r="I449" s="24"/>
      <c r="J449" s="24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9"/>
      <c r="C450" s="23"/>
      <c r="D450" s="23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8"/>
      <c r="D453" s="28"/>
      <c r="E453" s="24"/>
      <c r="F453" s="24"/>
      <c r="G453" s="24"/>
      <c r="H453" s="24"/>
      <c r="I453" s="24"/>
      <c r="J453" s="24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8"/>
      <c r="D454" s="28"/>
      <c r="E454" s="24"/>
      <c r="F454" s="24"/>
      <c r="G454" s="24"/>
      <c r="H454" s="24"/>
      <c r="I454" s="24"/>
      <c r="J454" s="24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7"/>
      <c r="C464" s="28"/>
      <c r="D464" s="28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27"/>
      <c r="C469" s="24"/>
      <c r="D469" s="24"/>
      <c r="E469" s="28"/>
      <c r="F469" s="28"/>
      <c r="G469" s="28"/>
      <c r="H469" s="28"/>
      <c r="I469" s="28"/>
      <c r="J469" s="28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29"/>
      <c r="B476" s="29"/>
      <c r="C476" s="23"/>
      <c r="D476" s="23"/>
      <c r="E476" s="24"/>
      <c r="F476" s="24"/>
      <c r="G476" s="24"/>
      <c r="H476" s="24"/>
      <c r="I476" s="24"/>
      <c r="J476" s="24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29"/>
      <c r="B477" s="27"/>
      <c r="C477" s="28"/>
      <c r="D477" s="28"/>
      <c r="E477" s="24"/>
      <c r="F477" s="24"/>
      <c r="G477" s="24"/>
      <c r="H477" s="24"/>
      <c r="I477" s="24"/>
      <c r="J477" s="24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29"/>
      <c r="B478" s="27"/>
      <c r="C478" s="28"/>
      <c r="D478" s="28"/>
      <c r="E478" s="24"/>
      <c r="F478" s="24"/>
      <c r="G478" s="24"/>
      <c r="H478" s="24"/>
      <c r="I478" s="24"/>
      <c r="J478" s="24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29"/>
      <c r="B479" s="27"/>
      <c r="C479" s="28"/>
      <c r="D479" s="28"/>
      <c r="E479" s="24"/>
      <c r="F479" s="24"/>
      <c r="G479" s="24"/>
      <c r="H479" s="24"/>
      <c r="I479" s="24"/>
      <c r="J479" s="24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>
      <c r="A480" s="129"/>
      <c r="B480" s="27"/>
      <c r="C480" s="28"/>
      <c r="D480" s="28"/>
      <c r="E480" s="24"/>
      <c r="F480" s="24"/>
      <c r="G480" s="24"/>
      <c r="H480" s="24"/>
      <c r="I480" s="24"/>
      <c r="J480" s="24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>
      <c r="A481" s="129"/>
      <c r="B481" s="27"/>
      <c r="C481" s="24"/>
      <c r="D481" s="24"/>
      <c r="E481" s="28"/>
      <c r="F481" s="28"/>
      <c r="G481" s="28"/>
      <c r="H481" s="28"/>
      <c r="I481" s="28"/>
      <c r="J481" s="28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>
      <c r="A482" s="129"/>
      <c r="B482" s="27"/>
      <c r="C482" s="24"/>
      <c r="D482" s="24"/>
      <c r="E482" s="28"/>
      <c r="F482" s="28"/>
      <c r="G482" s="28"/>
      <c r="H482" s="28"/>
      <c r="I482" s="28"/>
      <c r="J482" s="28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>
      <c r="A483" s="129"/>
      <c r="B483" s="27"/>
      <c r="C483" s="24"/>
      <c r="D483" s="24"/>
      <c r="E483" s="28"/>
      <c r="F483" s="28"/>
      <c r="G483" s="28"/>
      <c r="H483" s="28"/>
      <c r="I483" s="28"/>
      <c r="J483" s="28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>
      <c r="A484" s="129"/>
      <c r="B484" s="27"/>
      <c r="C484" s="24"/>
      <c r="D484" s="24"/>
      <c r="E484" s="28"/>
      <c r="F484" s="28"/>
      <c r="G484" s="28"/>
      <c r="H484" s="28"/>
      <c r="I484" s="28"/>
      <c r="J484" s="28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>
      <c r="A485" s="129"/>
      <c r="B485" s="27"/>
      <c r="C485" s="24"/>
      <c r="D485" s="24"/>
      <c r="E485" s="28"/>
      <c r="F485" s="28"/>
      <c r="G485" s="28"/>
      <c r="H485" s="28"/>
      <c r="I485" s="28"/>
      <c r="J485" s="28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>
      <c r="A486" s="129"/>
      <c r="B486" s="27"/>
      <c r="C486" s="24"/>
      <c r="D486" s="24"/>
      <c r="E486" s="28"/>
      <c r="F486" s="28"/>
      <c r="G486" s="28"/>
      <c r="H486" s="28"/>
      <c r="I486" s="28"/>
      <c r="J486" s="28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>
      <c r="A487" s="129"/>
      <c r="B487" s="27"/>
      <c r="C487" s="24"/>
      <c r="D487" s="24"/>
      <c r="E487" s="28"/>
      <c r="F487" s="28"/>
      <c r="G487" s="28"/>
      <c r="H487" s="28"/>
      <c r="I487" s="28"/>
      <c r="J487" s="28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>
      <c r="A488" s="129"/>
      <c r="B488" s="27"/>
      <c r="C488" s="24"/>
      <c r="D488" s="24"/>
      <c r="E488" s="28"/>
      <c r="F488" s="28"/>
      <c r="G488" s="28"/>
      <c r="H488" s="28"/>
      <c r="I488" s="28"/>
      <c r="J488" s="28"/>
      <c r="K488" s="60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>
      <c r="A489" s="129"/>
      <c r="B489" s="27"/>
      <c r="C489" s="24"/>
      <c r="D489" s="24"/>
      <c r="E489" s="28"/>
      <c r="F489" s="28"/>
      <c r="G489" s="28"/>
      <c r="H489" s="28"/>
      <c r="I489" s="28"/>
      <c r="J489" s="28"/>
      <c r="K489" s="60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>
      <c r="A490" s="129"/>
      <c r="B490" s="27"/>
      <c r="C490" s="28"/>
      <c r="D490" s="28"/>
      <c r="E490" s="24"/>
      <c r="F490" s="24"/>
      <c r="G490" s="24"/>
      <c r="H490" s="24"/>
      <c r="I490" s="24"/>
      <c r="J490" s="24"/>
      <c r="K490" s="60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>
      <c r="A491" s="129"/>
      <c r="B491" s="27"/>
      <c r="C491" s="24"/>
      <c r="D491" s="24"/>
      <c r="E491" s="28"/>
      <c r="F491" s="28"/>
      <c r="G491" s="28"/>
      <c r="H491" s="28"/>
      <c r="I491" s="28"/>
      <c r="J491" s="28"/>
      <c r="K491" s="60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>
      <c r="A492" s="129"/>
      <c r="B492" s="27"/>
      <c r="C492" s="24"/>
      <c r="D492" s="24"/>
      <c r="E492" s="28"/>
      <c r="F492" s="28"/>
      <c r="G492" s="28"/>
      <c r="H492" s="28"/>
      <c r="I492" s="28"/>
      <c r="J492" s="28"/>
      <c r="K492" s="60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>
      <c r="A493" s="129"/>
      <c r="B493" s="27"/>
      <c r="C493" s="24"/>
      <c r="D493" s="24"/>
      <c r="E493" s="28"/>
      <c r="F493" s="28"/>
      <c r="G493" s="28"/>
      <c r="H493" s="28"/>
      <c r="I493" s="28"/>
      <c r="J493" s="28"/>
      <c r="K493" s="60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>
      <c r="A494" s="129"/>
      <c r="B494" s="27"/>
      <c r="C494" s="24"/>
      <c r="D494" s="24"/>
      <c r="E494" s="28"/>
      <c r="F494" s="28"/>
      <c r="G494" s="28"/>
      <c r="H494" s="28"/>
      <c r="I494" s="28"/>
      <c r="J494" s="28"/>
      <c r="K494" s="60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>
      <c r="A495" s="129"/>
      <c r="B495" s="27"/>
      <c r="C495" s="24"/>
      <c r="D495" s="24"/>
      <c r="E495" s="28"/>
      <c r="F495" s="28"/>
      <c r="G495" s="28"/>
      <c r="H495" s="28"/>
      <c r="I495" s="28"/>
      <c r="J495" s="28"/>
      <c r="K495" s="60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>
      <c r="A496" s="129"/>
      <c r="B496" s="27"/>
      <c r="C496" s="24"/>
      <c r="D496" s="24"/>
      <c r="E496" s="28"/>
      <c r="F496" s="28"/>
      <c r="G496" s="28"/>
      <c r="H496" s="28"/>
      <c r="I496" s="28"/>
      <c r="J496" s="28"/>
      <c r="K496" s="60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>
      <c r="A497" s="129"/>
      <c r="B497" s="27"/>
      <c r="C497" s="24"/>
      <c r="D497" s="24"/>
      <c r="E497" s="28"/>
      <c r="F497" s="28"/>
      <c r="G497" s="28"/>
      <c r="H497" s="28"/>
      <c r="I497" s="28"/>
      <c r="J497" s="28"/>
      <c r="K497" s="60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>
      <c r="A498" s="129"/>
      <c r="B498" s="27"/>
      <c r="C498" s="24"/>
      <c r="D498" s="24"/>
      <c r="E498" s="28"/>
      <c r="F498" s="28"/>
      <c r="G498" s="28"/>
      <c r="H498" s="28"/>
      <c r="I498" s="28"/>
      <c r="J498" s="28"/>
      <c r="K498" s="60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</row>
    <row r="499" spans="1:24">
      <c r="A499" s="129"/>
      <c r="B499" s="27"/>
      <c r="C499" s="24"/>
      <c r="D499" s="24"/>
      <c r="E499" s="28"/>
      <c r="F499" s="28"/>
      <c r="G499" s="28"/>
      <c r="H499" s="28"/>
      <c r="I499" s="28"/>
      <c r="J499" s="28"/>
      <c r="K499" s="60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</row>
    <row r="500" spans="1:24">
      <c r="A500" s="129"/>
      <c r="B500" s="27"/>
      <c r="C500" s="24"/>
      <c r="D500" s="24"/>
      <c r="E500" s="28"/>
      <c r="F500" s="28"/>
      <c r="G500" s="28"/>
      <c r="H500" s="28"/>
      <c r="I500" s="28"/>
      <c r="J500" s="28"/>
      <c r="K500" s="60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</row>
    <row r="501" spans="1:24">
      <c r="A501" s="129"/>
      <c r="B501" s="27"/>
      <c r="C501" s="24"/>
      <c r="D501" s="24"/>
      <c r="E501" s="28"/>
      <c r="F501" s="28"/>
      <c r="G501" s="28"/>
      <c r="H501" s="28"/>
      <c r="I501" s="28"/>
      <c r="J501" s="28"/>
      <c r="K501" s="60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</row>
    <row r="502" spans="1:24">
      <c r="A502" s="129"/>
      <c r="B502" s="29"/>
      <c r="C502" s="23"/>
      <c r="D502" s="23"/>
      <c r="E502" s="24"/>
      <c r="F502" s="24"/>
      <c r="G502" s="24"/>
      <c r="H502" s="24"/>
      <c r="I502" s="24"/>
      <c r="J502" s="24"/>
      <c r="K502" s="60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</row>
    <row r="503" spans="1:24">
      <c r="A503" s="129"/>
      <c r="B503" s="32"/>
      <c r="C503" s="33"/>
      <c r="D503" s="33"/>
      <c r="E503" s="24"/>
      <c r="F503" s="24"/>
      <c r="G503" s="24"/>
      <c r="H503" s="24"/>
      <c r="I503" s="24"/>
      <c r="J503" s="24"/>
      <c r="K503" s="60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</row>
    <row r="504" spans="1:24">
      <c r="A504" s="129"/>
      <c r="B504" s="34"/>
      <c r="C504" s="35"/>
      <c r="D504" s="35"/>
      <c r="E504" s="36"/>
      <c r="F504" s="36"/>
      <c r="G504" s="36"/>
      <c r="H504" s="36"/>
      <c r="I504" s="36"/>
      <c r="J504" s="36"/>
      <c r="K504" s="60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</row>
    <row r="505" spans="1:24">
      <c r="A505" s="129"/>
      <c r="B505" s="19"/>
      <c r="C505" s="37"/>
      <c r="D505" s="37"/>
      <c r="E505" s="24"/>
      <c r="F505" s="24"/>
      <c r="G505" s="24"/>
      <c r="H505" s="24"/>
      <c r="I505" s="24"/>
      <c r="J505" s="24"/>
      <c r="K505" s="60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</row>
    <row r="506" spans="1:24">
      <c r="A506" s="129"/>
      <c r="B506" s="19"/>
      <c r="C506" s="37"/>
      <c r="D506" s="37"/>
      <c r="E506" s="24"/>
      <c r="F506" s="24"/>
      <c r="G506" s="24"/>
      <c r="H506" s="24"/>
      <c r="I506" s="24"/>
      <c r="J506" s="24"/>
      <c r="K506" s="60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</row>
    <row r="507" spans="1:24">
      <c r="A507" s="129"/>
      <c r="B507" s="19"/>
      <c r="C507" s="37"/>
      <c r="D507" s="37"/>
      <c r="E507" s="24"/>
      <c r="F507" s="24"/>
      <c r="G507" s="24"/>
      <c r="H507" s="24"/>
      <c r="I507" s="24"/>
      <c r="J507" s="24"/>
      <c r="K507" s="60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</row>
    <row r="508" spans="1:24">
      <c r="A508" s="129"/>
      <c r="B508" s="34"/>
      <c r="C508" s="35"/>
      <c r="D508" s="35"/>
      <c r="E508" s="36"/>
      <c r="F508" s="36"/>
      <c r="G508" s="36"/>
      <c r="H508" s="36"/>
      <c r="I508" s="36"/>
      <c r="J508" s="36"/>
      <c r="K508" s="60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</row>
    <row r="509" spans="1:24">
      <c r="A509" s="129"/>
      <c r="B509" s="19"/>
      <c r="C509" s="37"/>
      <c r="D509" s="37"/>
      <c r="E509" s="24"/>
      <c r="F509" s="24"/>
      <c r="G509" s="24"/>
      <c r="H509" s="24"/>
      <c r="I509" s="24"/>
      <c r="J509" s="24"/>
      <c r="K509" s="60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</row>
    <row r="510" spans="1:24">
      <c r="A510" s="129"/>
      <c r="B510" s="19"/>
      <c r="C510" s="24"/>
      <c r="D510" s="24"/>
      <c r="E510" s="37"/>
      <c r="F510" s="37"/>
      <c r="G510" s="37"/>
      <c r="H510" s="37"/>
      <c r="I510" s="37"/>
      <c r="J510" s="37"/>
    </row>
    <row r="511" spans="1:24">
      <c r="A511" s="129"/>
      <c r="B511" s="19"/>
      <c r="C511" s="24"/>
      <c r="D511" s="24"/>
      <c r="E511" s="37"/>
      <c r="F511" s="37"/>
      <c r="G511" s="37"/>
      <c r="H511" s="37"/>
      <c r="I511" s="37"/>
      <c r="J511" s="37"/>
    </row>
    <row r="512" spans="1:24">
      <c r="A512" s="129"/>
      <c r="B512" s="19"/>
      <c r="C512" s="24"/>
      <c r="D512" s="24"/>
      <c r="E512" s="37"/>
      <c r="F512" s="37"/>
      <c r="G512" s="37"/>
      <c r="H512" s="37"/>
      <c r="I512" s="37"/>
      <c r="J512" s="37"/>
    </row>
    <row r="513" spans="1:24">
      <c r="A513" s="129"/>
      <c r="B513" s="19"/>
      <c r="C513" s="24"/>
      <c r="D513" s="24"/>
      <c r="E513" s="37"/>
      <c r="F513" s="37"/>
      <c r="G513" s="37"/>
      <c r="H513" s="37"/>
      <c r="I513" s="37"/>
      <c r="J513" s="37"/>
    </row>
    <row r="514" spans="1:24">
      <c r="A514" s="129"/>
      <c r="B514" s="19"/>
      <c r="C514" s="24"/>
      <c r="D514" s="24"/>
      <c r="E514" s="37"/>
      <c r="F514" s="37"/>
      <c r="G514" s="37"/>
      <c r="H514" s="37"/>
      <c r="I514" s="37"/>
      <c r="J514" s="37"/>
    </row>
    <row r="515" spans="1:24">
      <c r="A515" s="129"/>
      <c r="B515" s="19"/>
      <c r="C515" s="24"/>
      <c r="D515" s="24"/>
      <c r="E515" s="37"/>
      <c r="F515" s="37"/>
      <c r="G515" s="37"/>
      <c r="H515" s="37"/>
      <c r="I515" s="37"/>
      <c r="J515" s="37"/>
    </row>
    <row r="516" spans="1:24">
      <c r="A516" s="129"/>
      <c r="B516" s="34"/>
      <c r="C516" s="35"/>
      <c r="D516" s="35"/>
      <c r="E516" s="36"/>
      <c r="F516" s="36"/>
      <c r="G516" s="36"/>
      <c r="H516" s="36"/>
      <c r="I516" s="36"/>
      <c r="J516" s="36"/>
    </row>
    <row r="517" spans="1:24">
      <c r="A517" s="129"/>
      <c r="B517" s="19"/>
      <c r="C517" s="37"/>
      <c r="D517" s="37"/>
      <c r="E517" s="24"/>
      <c r="F517" s="24"/>
      <c r="G517" s="24"/>
      <c r="H517" s="24"/>
      <c r="I517" s="24"/>
      <c r="J517" s="24"/>
    </row>
    <row r="518" spans="1:24">
      <c r="A518" s="129"/>
      <c r="B518" s="19"/>
      <c r="C518" s="37"/>
      <c r="D518" s="37"/>
      <c r="E518" s="24"/>
      <c r="F518" s="24"/>
      <c r="G518" s="24"/>
      <c r="H518" s="24"/>
      <c r="I518" s="24"/>
      <c r="J518" s="24"/>
    </row>
    <row r="519" spans="1:24">
      <c r="A519" s="129"/>
      <c r="B519" s="19"/>
      <c r="C519" s="37"/>
      <c r="D519" s="37"/>
      <c r="E519" s="24"/>
      <c r="F519" s="24"/>
      <c r="G519" s="24"/>
      <c r="H519" s="24"/>
      <c r="I519" s="24"/>
      <c r="J519" s="24"/>
    </row>
    <row r="520" spans="1:24">
      <c r="B520" s="19"/>
      <c r="C520" s="37"/>
      <c r="D520" s="37"/>
      <c r="E520" s="24"/>
      <c r="F520" s="24"/>
      <c r="G520" s="24"/>
      <c r="H520" s="24"/>
      <c r="I520" s="24"/>
      <c r="J520" s="24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s="12" customFormat="1">
      <c r="A521" s="130"/>
      <c r="B521" s="19"/>
      <c r="C521" s="37"/>
      <c r="D521" s="37"/>
      <c r="E521" s="24"/>
      <c r="F521" s="24"/>
      <c r="G521" s="24"/>
      <c r="H521" s="24"/>
      <c r="I521" s="24"/>
      <c r="J521" s="24"/>
      <c r="K521" s="49"/>
    </row>
    <row r="522" spans="1:24" s="12" customFormat="1">
      <c r="A522" s="130"/>
      <c r="B522" s="32"/>
      <c r="C522" s="33"/>
      <c r="D522" s="33"/>
      <c r="E522" s="24"/>
      <c r="F522" s="24"/>
      <c r="G522" s="24"/>
      <c r="H522" s="24"/>
      <c r="I522" s="24"/>
      <c r="J522" s="24"/>
      <c r="K522" s="49"/>
    </row>
    <row r="523" spans="1:24" s="12" customFormat="1">
      <c r="A523" s="130"/>
      <c r="B523" s="19"/>
      <c r="C523" s="37"/>
      <c r="D523" s="37"/>
      <c r="E523" s="24"/>
      <c r="F523" s="24"/>
      <c r="G523" s="24"/>
      <c r="H523" s="24"/>
      <c r="I523" s="24"/>
      <c r="J523" s="24"/>
      <c r="K523" s="49"/>
    </row>
    <row r="524" spans="1:24" s="12" customFormat="1">
      <c r="A524" s="130"/>
      <c r="B524" s="19"/>
      <c r="C524" s="37"/>
      <c r="D524" s="37"/>
      <c r="E524" s="24"/>
      <c r="F524" s="24"/>
      <c r="G524" s="24"/>
      <c r="H524" s="24"/>
      <c r="I524" s="24"/>
      <c r="J524" s="24"/>
      <c r="K524" s="49"/>
    </row>
    <row r="525" spans="1:24" s="12" customFormat="1">
      <c r="A525" s="130"/>
      <c r="B525" s="19"/>
      <c r="C525" s="37"/>
      <c r="D525" s="37"/>
      <c r="E525" s="24"/>
      <c r="F525" s="24"/>
      <c r="G525" s="24"/>
      <c r="H525" s="24"/>
      <c r="I525" s="24"/>
      <c r="J525" s="24"/>
      <c r="K525" s="49"/>
    </row>
    <row r="526" spans="1:24" s="12" customFormat="1">
      <c r="A526" s="130"/>
      <c r="B526" s="19"/>
      <c r="C526" s="37"/>
      <c r="D526" s="37"/>
      <c r="E526" s="24"/>
      <c r="F526" s="24"/>
      <c r="G526" s="24"/>
      <c r="H526" s="24"/>
      <c r="I526" s="24"/>
      <c r="J526" s="24"/>
      <c r="K526" s="49"/>
    </row>
    <row r="527" spans="1:24" s="12" customFormat="1">
      <c r="A527" s="130"/>
      <c r="B527" s="19"/>
      <c r="C527" s="37"/>
      <c r="D527" s="37"/>
      <c r="E527" s="24"/>
      <c r="F527" s="24"/>
      <c r="G527" s="24"/>
      <c r="H527" s="24"/>
      <c r="I527" s="24"/>
      <c r="J527" s="24"/>
      <c r="K527" s="49"/>
    </row>
    <row r="528" spans="1:24" s="12" customFormat="1">
      <c r="A528" s="130"/>
      <c r="B528" s="19"/>
      <c r="C528" s="37"/>
      <c r="D528" s="37"/>
      <c r="E528" s="24"/>
      <c r="F528" s="24"/>
      <c r="G528" s="24"/>
      <c r="H528" s="24"/>
      <c r="I528" s="24"/>
      <c r="J528" s="24"/>
      <c r="K528" s="49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8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8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8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8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8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8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8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8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8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  <row r="750" spans="1:24">
      <c r="A750" s="129"/>
      <c r="B750" s="17"/>
      <c r="C750" s="17"/>
      <c r="D750" s="17"/>
      <c r="E750" s="17"/>
      <c r="F750" s="17"/>
      <c r="G750" s="17"/>
      <c r="H750" s="17"/>
      <c r="I750" s="17"/>
      <c r="J750" s="17"/>
      <c r="K750" s="18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</row>
    <row r="751" spans="1:24">
      <c r="A751" s="129"/>
      <c r="B751" s="17"/>
      <c r="C751" s="17"/>
      <c r="D751" s="17"/>
      <c r="E751" s="17"/>
      <c r="F751" s="17"/>
      <c r="G751" s="17"/>
      <c r="H751" s="17"/>
      <c r="I751" s="17"/>
      <c r="J751" s="17"/>
      <c r="K751" s="18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</row>
    <row r="752" spans="1:24">
      <c r="A752" s="129"/>
      <c r="B752" s="17"/>
      <c r="C752" s="17"/>
      <c r="D752" s="17"/>
      <c r="E752" s="17"/>
      <c r="F752" s="17"/>
      <c r="G752" s="17"/>
      <c r="H752" s="17"/>
      <c r="I752" s="17"/>
      <c r="J752" s="17"/>
      <c r="K752" s="18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</row>
    <row r="753" spans="1:24">
      <c r="A753" s="129"/>
      <c r="B753" s="17"/>
      <c r="C753" s="17"/>
      <c r="D753" s="17"/>
      <c r="E753" s="17"/>
      <c r="F753" s="17"/>
      <c r="G753" s="17"/>
      <c r="H753" s="17"/>
      <c r="I753" s="17"/>
      <c r="J753" s="17"/>
      <c r="K753" s="18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</row>
    <row r="754" spans="1:24">
      <c r="A754" s="129"/>
      <c r="B754" s="17"/>
      <c r="C754" s="17"/>
      <c r="D754" s="17"/>
      <c r="E754" s="17"/>
      <c r="F754" s="17"/>
      <c r="G754" s="17"/>
      <c r="H754" s="17"/>
      <c r="I754" s="17"/>
      <c r="J754" s="17"/>
      <c r="K754" s="18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</row>
    <row r="755" spans="1:24">
      <c r="A755" s="129"/>
      <c r="B755" s="17"/>
      <c r="C755" s="17"/>
      <c r="D755" s="17"/>
      <c r="E755" s="17"/>
      <c r="F755" s="17"/>
      <c r="G755" s="17"/>
      <c r="H755" s="17"/>
      <c r="I755" s="17"/>
      <c r="J755" s="17"/>
      <c r="K755" s="18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</row>
    <row r="756" spans="1:24">
      <c r="A756" s="129"/>
      <c r="B756" s="17"/>
      <c r="C756" s="17"/>
      <c r="D756" s="17"/>
      <c r="E756" s="17"/>
      <c r="F756" s="17"/>
      <c r="G756" s="17"/>
      <c r="H756" s="17"/>
      <c r="I756" s="17"/>
      <c r="J756" s="17"/>
      <c r="K756" s="18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</row>
    <row r="757" spans="1:24">
      <c r="A757" s="129"/>
      <c r="B757" s="17"/>
      <c r="C757" s="17"/>
      <c r="D757" s="17"/>
      <c r="E757" s="17"/>
      <c r="F757" s="17"/>
      <c r="G757" s="17"/>
      <c r="H757" s="17"/>
      <c r="I757" s="17"/>
      <c r="J757" s="17"/>
      <c r="K757" s="18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</row>
    <row r="758" spans="1:24">
      <c r="A758" s="129"/>
      <c r="B758" s="17"/>
      <c r="C758" s="17"/>
      <c r="D758" s="17"/>
      <c r="E758" s="17"/>
      <c r="F758" s="17"/>
      <c r="G758" s="17"/>
      <c r="H758" s="17"/>
      <c r="I758" s="17"/>
      <c r="J758" s="17"/>
      <c r="K758" s="18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</row>
    <row r="759" spans="1:24">
      <c r="A759" s="129"/>
      <c r="B759" s="17"/>
      <c r="C759" s="17"/>
      <c r="D759" s="17"/>
      <c r="E759" s="17"/>
      <c r="F759" s="17"/>
      <c r="G759" s="17"/>
      <c r="H759" s="17"/>
      <c r="I759" s="17"/>
      <c r="J759" s="17"/>
      <c r="K759" s="18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</row>
    <row r="760" spans="1:24">
      <c r="A760" s="129"/>
      <c r="B760" s="17"/>
      <c r="C760" s="17"/>
      <c r="D760" s="17"/>
      <c r="E760" s="17"/>
      <c r="F760" s="17"/>
      <c r="G760" s="17"/>
      <c r="H760" s="17"/>
      <c r="I760" s="17"/>
      <c r="J760" s="17"/>
      <c r="K760" s="18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</row>
    <row r="761" spans="1:24">
      <c r="A761" s="129"/>
      <c r="B761" s="17"/>
      <c r="C761" s="17"/>
      <c r="D761" s="17"/>
      <c r="E761" s="17"/>
      <c r="F761" s="17"/>
      <c r="G761" s="17"/>
      <c r="H761" s="17"/>
      <c r="I761" s="17"/>
      <c r="J761" s="17"/>
      <c r="K761" s="18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</row>
  </sheetData>
  <mergeCells count="246">
    <mergeCell ref="D279:E279"/>
    <mergeCell ref="C280:E280"/>
    <mergeCell ref="C281:E281"/>
    <mergeCell ref="C282:E282"/>
    <mergeCell ref="C283:E283"/>
    <mergeCell ref="C284:E284"/>
    <mergeCell ref="C273:E273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4:E274"/>
    <mergeCell ref="D275:E275"/>
    <mergeCell ref="D276:E276"/>
    <mergeCell ref="D277:E277"/>
    <mergeCell ref="D278:E278"/>
    <mergeCell ref="C267:E267"/>
    <mergeCell ref="C268:E268"/>
    <mergeCell ref="C269:E269"/>
    <mergeCell ref="D270:E270"/>
    <mergeCell ref="D271:E271"/>
    <mergeCell ref="D272:E272"/>
    <mergeCell ref="D261:E261"/>
    <mergeCell ref="D262:E262"/>
    <mergeCell ref="D263:E263"/>
    <mergeCell ref="D264:E264"/>
    <mergeCell ref="D265:E265"/>
    <mergeCell ref="D266:E266"/>
    <mergeCell ref="C255:E255"/>
    <mergeCell ref="C256:E256"/>
    <mergeCell ref="D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D247:E247"/>
    <mergeCell ref="D248:E248"/>
    <mergeCell ref="D237:E237"/>
    <mergeCell ref="D238:E238"/>
    <mergeCell ref="C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D227:E227"/>
    <mergeCell ref="C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C217:E217"/>
    <mergeCell ref="D218:E218"/>
    <mergeCell ref="D207:E207"/>
    <mergeCell ref="D208:E208"/>
    <mergeCell ref="D209:E209"/>
    <mergeCell ref="D210:E210"/>
    <mergeCell ref="D211:E211"/>
    <mergeCell ref="D212:E212"/>
    <mergeCell ref="C201:E201"/>
    <mergeCell ref="C202:E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9:E199"/>
    <mergeCell ref="C200:E200"/>
    <mergeCell ref="C187:E187"/>
    <mergeCell ref="C188:E188"/>
    <mergeCell ref="C189:E189"/>
    <mergeCell ref="D190:E190"/>
    <mergeCell ref="D191:E191"/>
    <mergeCell ref="C192:E192"/>
    <mergeCell ref="D178:E178"/>
    <mergeCell ref="D179:E179"/>
    <mergeCell ref="D180:E180"/>
    <mergeCell ref="D181:E181"/>
    <mergeCell ref="D182:E182"/>
    <mergeCell ref="C183:E183"/>
    <mergeCell ref="C171:E171"/>
    <mergeCell ref="D172:E172"/>
    <mergeCell ref="D173:E173"/>
    <mergeCell ref="D175:E175"/>
    <mergeCell ref="D176:E176"/>
    <mergeCell ref="D177:E177"/>
    <mergeCell ref="D165:E165"/>
    <mergeCell ref="D166:E166"/>
    <mergeCell ref="D167:E167"/>
    <mergeCell ref="C168:E168"/>
    <mergeCell ref="C169:E169"/>
    <mergeCell ref="C170:E170"/>
    <mergeCell ref="D159:E159"/>
    <mergeCell ref="D160:E160"/>
    <mergeCell ref="D161:E161"/>
    <mergeCell ref="D162:E162"/>
    <mergeCell ref="D163:E163"/>
    <mergeCell ref="D164:E164"/>
    <mergeCell ref="C153:E153"/>
    <mergeCell ref="D154:E154"/>
    <mergeCell ref="D155:E155"/>
    <mergeCell ref="C156:E156"/>
    <mergeCell ref="D157:E157"/>
    <mergeCell ref="D158:E158"/>
    <mergeCell ref="D147:E147"/>
    <mergeCell ref="D148:E148"/>
    <mergeCell ref="D149:E149"/>
    <mergeCell ref="D150:E150"/>
    <mergeCell ref="D151:E151"/>
    <mergeCell ref="D152:E152"/>
    <mergeCell ref="D141:E141"/>
    <mergeCell ref="C142:E142"/>
    <mergeCell ref="D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D140:E140"/>
    <mergeCell ref="D129:E129"/>
    <mergeCell ref="D130:E130"/>
    <mergeCell ref="C131:E131"/>
    <mergeCell ref="D132:E132"/>
    <mergeCell ref="D133:E133"/>
    <mergeCell ref="D134:E134"/>
    <mergeCell ref="D123:E123"/>
    <mergeCell ref="D124:E124"/>
    <mergeCell ref="D125:E125"/>
    <mergeCell ref="D126:E126"/>
    <mergeCell ref="D127:E127"/>
    <mergeCell ref="D128:E128"/>
    <mergeCell ref="D114:E114"/>
    <mergeCell ref="C115:E115"/>
    <mergeCell ref="C119:E119"/>
    <mergeCell ref="C120:E120"/>
    <mergeCell ref="D121:E121"/>
    <mergeCell ref="D122:E122"/>
    <mergeCell ref="D108:E108"/>
    <mergeCell ref="D109:E109"/>
    <mergeCell ref="D110:E110"/>
    <mergeCell ref="C111:E111"/>
    <mergeCell ref="C112:E112"/>
    <mergeCell ref="D113:E113"/>
    <mergeCell ref="C102:E102"/>
    <mergeCell ref="D103:E103"/>
    <mergeCell ref="D104:E104"/>
    <mergeCell ref="D105:E105"/>
    <mergeCell ref="C106:E106"/>
    <mergeCell ref="D107:E107"/>
    <mergeCell ref="C96:E96"/>
    <mergeCell ref="C97:E97"/>
    <mergeCell ref="C98:E98"/>
    <mergeCell ref="C99:E99"/>
    <mergeCell ref="C100:E100"/>
    <mergeCell ref="C101:E101"/>
    <mergeCell ref="C88:E88"/>
    <mergeCell ref="C91:E91"/>
    <mergeCell ref="C92:E92"/>
    <mergeCell ref="C93:E93"/>
    <mergeCell ref="C94:E94"/>
    <mergeCell ref="C95:E95"/>
    <mergeCell ref="C64:E64"/>
    <mergeCell ref="C73:E73"/>
    <mergeCell ref="C81:E81"/>
    <mergeCell ref="C82:E82"/>
    <mergeCell ref="C83:E83"/>
    <mergeCell ref="C87:E87"/>
    <mergeCell ref="C55:E55"/>
    <mergeCell ref="C56:E56"/>
    <mergeCell ref="C57:E57"/>
    <mergeCell ref="C60:E60"/>
    <mergeCell ref="D61:E61"/>
    <mergeCell ref="D63:E63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V3:X3"/>
    <mergeCell ref="L3:U3"/>
    <mergeCell ref="B2:E4"/>
    <mergeCell ref="I2:K2"/>
    <mergeCell ref="I3:I4"/>
    <mergeCell ref="J3:J4"/>
    <mergeCell ref="K3:K4"/>
    <mergeCell ref="C28:E28"/>
    <mergeCell ref="C29:E29"/>
    <mergeCell ref="L2:X2"/>
    <mergeCell ref="H2:H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719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4" ht="15.75" thickBot="1">
      <c r="X1" s="11" t="s">
        <v>827</v>
      </c>
    </row>
    <row r="2" spans="1:24" ht="15" customHeight="1">
      <c r="B2" s="750" t="s">
        <v>0</v>
      </c>
      <c r="C2" s="751"/>
      <c r="D2" s="751"/>
      <c r="E2" s="751"/>
      <c r="F2" s="75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4" ht="22.5" customHeight="1">
      <c r="B3" s="752"/>
      <c r="C3" s="753"/>
      <c r="D3" s="753"/>
      <c r="E3" s="753"/>
      <c r="F3" s="752"/>
      <c r="G3" s="766"/>
      <c r="H3" s="766"/>
      <c r="I3" s="828" t="s">
        <v>1084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4" ht="21" customHeight="1" thickBot="1">
      <c r="B4" s="754"/>
      <c r="C4" s="755"/>
      <c r="D4" s="755"/>
      <c r="E4" s="755"/>
      <c r="F4" s="754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>J6+J20</f>
        <v>0</v>
      </c>
      <c r="K5" s="164">
        <f>SUM(I5:J5)</f>
        <v>0</v>
      </c>
      <c r="L5" s="86">
        <f t="shared" ref="L5:X5" si="0">L6+L20</f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>
      <c r="B6" s="124" t="s">
        <v>609</v>
      </c>
      <c r="C6" s="748" t="s">
        <v>120</v>
      </c>
      <c r="D6" s="749"/>
      <c r="E6" s="749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>J7+J8+J9+J10+J11+J12+J13+J14+J15+J16+J17+J18+J19</f>
        <v>0</v>
      </c>
      <c r="K6" s="165">
        <f t="shared" ref="K6:K69" si="1">SUM(I6:J6)</f>
        <v>0</v>
      </c>
      <c r="L6" s="118">
        <f t="shared" ref="L6:X6" si="2">L7+L8+L9+L10+L11+L12+L13+L14+L15+L16+L17+L18+L19</f>
        <v>0</v>
      </c>
      <c r="M6" s="119">
        <f t="shared" si="2"/>
        <v>0</v>
      </c>
      <c r="N6" s="119">
        <f t="shared" si="2"/>
        <v>0</v>
      </c>
      <c r="O6" s="119">
        <f t="shared" si="2"/>
        <v>0</v>
      </c>
      <c r="P6" s="119">
        <f t="shared" si="2"/>
        <v>0</v>
      </c>
      <c r="Q6" s="122">
        <f t="shared" si="2"/>
        <v>0</v>
      </c>
      <c r="R6" s="537">
        <f t="shared" ref="R6:R69" si="3">SUM(L6:Q6)</f>
        <v>0</v>
      </c>
      <c r="S6" s="443">
        <f t="shared" si="2"/>
        <v>0</v>
      </c>
      <c r="T6" s="119">
        <f t="shared" si="2"/>
        <v>0</v>
      </c>
      <c r="U6" s="122">
        <f t="shared" si="2"/>
        <v>0</v>
      </c>
      <c r="V6" s="487">
        <f t="shared" si="2"/>
        <v>0</v>
      </c>
      <c r="W6" s="121">
        <f t="shared" si="2"/>
        <v>0</v>
      </c>
      <c r="X6" s="123">
        <f t="shared" si="2"/>
        <v>0</v>
      </c>
    </row>
    <row r="7" spans="1:24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/>
      <c r="G7" s="421"/>
      <c r="H7" s="421"/>
      <c r="I7" s="617">
        <f t="shared" ref="I7:I8" si="4">SUM(L7:X7)</f>
        <v>0</v>
      </c>
      <c r="J7" s="190"/>
      <c r="K7" s="191">
        <f t="shared" ref="K7:K8" si="5">SUM(I7:J7)</f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421"/>
      <c r="H8" s="421"/>
      <c r="I8" s="617">
        <f t="shared" si="4"/>
        <v>0</v>
      </c>
      <c r="J8" s="190"/>
      <c r="K8" s="191">
        <f t="shared" si="5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421"/>
      <c r="H9" s="421"/>
      <c r="I9" s="617">
        <f t="shared" ref="I9:I19" si="6">SUM(L9:X9)</f>
        <v>0</v>
      </c>
      <c r="J9" s="190"/>
      <c r="K9" s="191">
        <f t="shared" si="1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421"/>
      <c r="H10" s="421"/>
      <c r="I10" s="617">
        <f t="shared" si="6"/>
        <v>0</v>
      </c>
      <c r="J10" s="190"/>
      <c r="K10" s="191">
        <f t="shared" si="1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421"/>
      <c r="H11" s="421"/>
      <c r="I11" s="617">
        <f t="shared" si="6"/>
        <v>0</v>
      </c>
      <c r="J11" s="190"/>
      <c r="K11" s="191">
        <f t="shared" si="1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421"/>
      <c r="H12" s="421"/>
      <c r="I12" s="617">
        <f t="shared" si="6"/>
        <v>0</v>
      </c>
      <c r="J12" s="190"/>
      <c r="K12" s="191">
        <f t="shared" si="1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421"/>
      <c r="H13" s="421"/>
      <c r="I13" s="617">
        <f t="shared" si="6"/>
        <v>0</v>
      </c>
      <c r="J13" s="190"/>
      <c r="K13" s="191">
        <f t="shared" si="1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421"/>
      <c r="H14" s="421"/>
      <c r="I14" s="617">
        <f t="shared" si="6"/>
        <v>0</v>
      </c>
      <c r="J14" s="190"/>
      <c r="K14" s="191">
        <f t="shared" si="1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421"/>
      <c r="H15" s="421"/>
      <c r="I15" s="617">
        <f t="shared" si="6"/>
        <v>0</v>
      </c>
      <c r="J15" s="190"/>
      <c r="K15" s="191">
        <f t="shared" si="1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421"/>
      <c r="H16" s="421"/>
      <c r="I16" s="617">
        <f t="shared" si="6"/>
        <v>0</v>
      </c>
      <c r="J16" s="190"/>
      <c r="K16" s="191">
        <f t="shared" si="1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421"/>
      <c r="H17" s="421"/>
      <c r="I17" s="617">
        <f t="shared" si="6"/>
        <v>0</v>
      </c>
      <c r="J17" s="190"/>
      <c r="K17" s="191">
        <f t="shared" si="1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t="14.25" hidden="1" customHeight="1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421"/>
      <c r="H18" s="421"/>
      <c r="I18" s="617">
        <f t="shared" si="6"/>
        <v>0</v>
      </c>
      <c r="J18" s="190"/>
      <c r="K18" s="191">
        <f t="shared" si="1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421"/>
      <c r="H19" s="421"/>
      <c r="I19" s="617">
        <f t="shared" si="6"/>
        <v>0</v>
      </c>
      <c r="J19" s="190"/>
      <c r="K19" s="191">
        <f t="shared" si="1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1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/>
      <c r="G21" s="423"/>
      <c r="H21" s="423"/>
      <c r="I21" s="619">
        <f t="shared" ref="I21:I22" si="8">SUM(L21:X21)</f>
        <v>0</v>
      </c>
      <c r="J21" s="156"/>
      <c r="K21" s="168">
        <f t="shared" si="1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/>
      <c r="G22" s="423"/>
      <c r="H22" s="423"/>
      <c r="I22" s="619">
        <f t="shared" si="8"/>
        <v>0</v>
      </c>
      <c r="J22" s="156"/>
      <c r="K22" s="168">
        <f t="shared" si="1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/>
      <c r="G23" s="424"/>
      <c r="H23" s="424"/>
      <c r="I23" s="620"/>
      <c r="J23" s="197">
        <f>SUM(L23:X23)</f>
        <v>0</v>
      </c>
      <c r="K23" s="168">
        <f t="shared" si="1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>J25+J26+J27+J28+J29+J30+J31</f>
        <v>0</v>
      </c>
      <c r="K24" s="164">
        <f t="shared" si="1"/>
        <v>0</v>
      </c>
      <c r="L24" s="86">
        <f t="shared" ref="L24:X24" si="9">L25+L26+L27+L28+L29+L30+L31</f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>
      <c r="B25" s="61"/>
      <c r="C25" s="826" t="s">
        <v>154</v>
      </c>
      <c r="D25" s="827"/>
      <c r="E25" s="827"/>
      <c r="F25" s="403"/>
      <c r="G25" s="426"/>
      <c r="H25" s="426"/>
      <c r="I25" s="622">
        <f>SUM(L25:X25)</f>
        <v>0</v>
      </c>
      <c r="J25" s="153"/>
      <c r="K25" s="167">
        <f t="shared" ref="K25" si="10">SUM(I25:J25)</f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>
      <c r="B26" s="62"/>
      <c r="C26" s="822" t="s">
        <v>155</v>
      </c>
      <c r="D26" s="823"/>
      <c r="E26" s="823"/>
      <c r="F26" s="404"/>
      <c r="G26" s="427"/>
      <c r="H26" s="427"/>
      <c r="I26" s="623">
        <f t="shared" ref="I26:I30" si="11">SUM(L26:X26)</f>
        <v>0</v>
      </c>
      <c r="J26" s="154"/>
      <c r="K26" s="167">
        <f t="shared" si="1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>
      <c r="B27" s="62"/>
      <c r="C27" s="822" t="s">
        <v>156</v>
      </c>
      <c r="D27" s="823"/>
      <c r="E27" s="823"/>
      <c r="F27" s="404"/>
      <c r="G27" s="427"/>
      <c r="H27" s="427"/>
      <c r="I27" s="623">
        <f t="shared" si="11"/>
        <v>0</v>
      </c>
      <c r="J27" s="154"/>
      <c r="K27" s="167">
        <f t="shared" si="1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>
      <c r="B28" s="62"/>
      <c r="C28" s="822" t="s">
        <v>157</v>
      </c>
      <c r="D28" s="823"/>
      <c r="E28" s="823"/>
      <c r="F28" s="404"/>
      <c r="G28" s="427"/>
      <c r="H28" s="427"/>
      <c r="I28" s="623">
        <f>SUM(L28:X28)</f>
        <v>0</v>
      </c>
      <c r="J28" s="154"/>
      <c r="K28" s="167">
        <f t="shared" si="1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>
      <c r="B29" s="62"/>
      <c r="C29" s="822" t="s">
        <v>158</v>
      </c>
      <c r="D29" s="823"/>
      <c r="E29" s="823"/>
      <c r="F29" s="404"/>
      <c r="G29" s="427"/>
      <c r="H29" s="427"/>
      <c r="I29" s="623">
        <f t="shared" si="11"/>
        <v>0</v>
      </c>
      <c r="J29" s="154"/>
      <c r="K29" s="167">
        <f t="shared" si="1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>
      <c r="B30" s="62"/>
      <c r="C30" s="822" t="s">
        <v>159</v>
      </c>
      <c r="D30" s="823"/>
      <c r="E30" s="823"/>
      <c r="F30" s="404"/>
      <c r="G30" s="427"/>
      <c r="H30" s="427"/>
      <c r="I30" s="623">
        <f t="shared" si="11"/>
        <v>0</v>
      </c>
      <c r="J30" s="154"/>
      <c r="K30" s="167">
        <f t="shared" si="1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>
      <c r="B31" s="63"/>
      <c r="C31" s="824" t="s">
        <v>160</v>
      </c>
      <c r="D31" s="825"/>
      <c r="E31" s="825"/>
      <c r="F31" s="405"/>
      <c r="G31" s="428"/>
      <c r="H31" s="428"/>
      <c r="I31" s="624">
        <f>SUM(L31:X31)</f>
        <v>0</v>
      </c>
      <c r="J31" s="155"/>
      <c r="K31" s="167">
        <f t="shared" si="1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>J33+J37+J40+J50+J53</f>
        <v>0</v>
      </c>
      <c r="K32" s="164">
        <f t="shared" si="1"/>
        <v>0</v>
      </c>
      <c r="L32" s="86">
        <f t="shared" ref="L32:X32" si="12">L33+L37+L40+L50+L53</f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87">
        <f t="shared" si="12"/>
        <v>0</v>
      </c>
      <c r="Q32" s="90">
        <f t="shared" si="12"/>
        <v>0</v>
      </c>
      <c r="R32" s="536">
        <f t="shared" si="3"/>
        <v>0</v>
      </c>
      <c r="S32" s="442">
        <f t="shared" si="12"/>
        <v>0</v>
      </c>
      <c r="T32" s="87">
        <f t="shared" si="12"/>
        <v>0</v>
      </c>
      <c r="U32" s="90">
        <f t="shared" si="12"/>
        <v>0</v>
      </c>
      <c r="V32" s="486">
        <f t="shared" si="12"/>
        <v>0</v>
      </c>
      <c r="W32" s="89">
        <f t="shared" si="12"/>
        <v>0</v>
      </c>
      <c r="X32" s="91">
        <f t="shared" si="12"/>
        <v>0</v>
      </c>
    </row>
    <row r="33" spans="1:24" hidden="1">
      <c r="B33" s="124" t="s">
        <v>627</v>
      </c>
      <c r="C33" s="748" t="s">
        <v>163</v>
      </c>
      <c r="D33" s="749"/>
      <c r="E33" s="749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>J34+J35+J36</f>
        <v>0</v>
      </c>
      <c r="K33" s="165">
        <f t="shared" si="1"/>
        <v>0</v>
      </c>
      <c r="L33" s="118">
        <f t="shared" ref="L33:X33" si="13">L34+L35+L36</f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19">
        <f t="shared" si="13"/>
        <v>0</v>
      </c>
      <c r="Q33" s="122">
        <f t="shared" si="13"/>
        <v>0</v>
      </c>
      <c r="R33" s="537">
        <f t="shared" si="3"/>
        <v>0</v>
      </c>
      <c r="S33" s="443">
        <f t="shared" si="13"/>
        <v>0</v>
      </c>
      <c r="T33" s="119">
        <f t="shared" si="13"/>
        <v>0</v>
      </c>
      <c r="U33" s="122">
        <f t="shared" si="13"/>
        <v>0</v>
      </c>
      <c r="V33" s="487">
        <f t="shared" si="13"/>
        <v>0</v>
      </c>
      <c r="W33" s="121">
        <f t="shared" si="13"/>
        <v>0</v>
      </c>
      <c r="X33" s="123">
        <f t="shared" si="13"/>
        <v>0</v>
      </c>
    </row>
    <row r="34" spans="1:24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/>
      <c r="G34" s="423"/>
      <c r="H34" s="423"/>
      <c r="I34" s="619">
        <f t="shared" ref="I34:I36" si="14">SUM(L34:X34)</f>
        <v>0</v>
      </c>
      <c r="J34" s="156"/>
      <c r="K34" s="168">
        <f t="shared" si="1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/>
      <c r="G35" s="423"/>
      <c r="H35" s="423"/>
      <c r="I35" s="619">
        <f t="shared" ref="I35" si="15">SUM(L35:X35)</f>
        <v>0</v>
      </c>
      <c r="J35" s="156"/>
      <c r="K35" s="168">
        <f t="shared" ref="K35" si="16">SUM(I35:J35)</f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4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/>
      <c r="G36" s="423"/>
      <c r="H36" s="423"/>
      <c r="I36" s="619">
        <f t="shared" si="14"/>
        <v>0</v>
      </c>
      <c r="J36" s="156"/>
      <c r="K36" s="168">
        <f t="shared" si="1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>J38+J39</f>
        <v>0</v>
      </c>
      <c r="K37" s="166">
        <f t="shared" si="1"/>
        <v>0</v>
      </c>
      <c r="L37" s="94">
        <f t="shared" ref="L37:X37" si="17">L38+L39</f>
        <v>0</v>
      </c>
      <c r="M37" s="95">
        <f t="shared" si="17"/>
        <v>0</v>
      </c>
      <c r="N37" s="95">
        <f t="shared" si="17"/>
        <v>0</v>
      </c>
      <c r="O37" s="95">
        <f t="shared" si="17"/>
        <v>0</v>
      </c>
      <c r="P37" s="95">
        <f t="shared" si="17"/>
        <v>0</v>
      </c>
      <c r="Q37" s="98">
        <f t="shared" si="17"/>
        <v>0</v>
      </c>
      <c r="R37" s="539">
        <f t="shared" si="3"/>
        <v>0</v>
      </c>
      <c r="S37" s="445">
        <f t="shared" si="17"/>
        <v>0</v>
      </c>
      <c r="T37" s="95">
        <f t="shared" si="17"/>
        <v>0</v>
      </c>
      <c r="U37" s="98">
        <f t="shared" si="17"/>
        <v>0</v>
      </c>
      <c r="V37" s="489">
        <f t="shared" si="17"/>
        <v>0</v>
      </c>
      <c r="W37" s="97">
        <f t="shared" si="17"/>
        <v>0</v>
      </c>
      <c r="X37" s="99">
        <f t="shared" si="17"/>
        <v>0</v>
      </c>
    </row>
    <row r="38" spans="1:24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/>
      <c r="G38" s="423"/>
      <c r="H38" s="423"/>
      <c r="I38" s="619">
        <f t="shared" ref="I38" si="18">SUM(L38:X38)</f>
        <v>0</v>
      </c>
      <c r="J38" s="156"/>
      <c r="K38" s="168">
        <f t="shared" si="1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/>
      <c r="G39" s="423"/>
      <c r="H39" s="423"/>
      <c r="I39" s="619">
        <f t="shared" ref="I39" si="19">SUM(L39:X39)</f>
        <v>0</v>
      </c>
      <c r="J39" s="156"/>
      <c r="K39" s="168">
        <f t="shared" si="1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 hidden="1">
      <c r="B40" s="92" t="s">
        <v>634</v>
      </c>
      <c r="C40" s="736" t="s">
        <v>175</v>
      </c>
      <c r="D40" s="737"/>
      <c r="E40" s="737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>J41+J42+J43+J44+J45+J48+J49</f>
        <v>0</v>
      </c>
      <c r="K40" s="166">
        <f t="shared" si="1"/>
        <v>0</v>
      </c>
      <c r="L40" s="94">
        <f t="shared" ref="L40:X40" si="20">L41+L42+L43+L44+L45+L48+L49</f>
        <v>0</v>
      </c>
      <c r="M40" s="95">
        <f t="shared" si="20"/>
        <v>0</v>
      </c>
      <c r="N40" s="95">
        <f t="shared" si="20"/>
        <v>0</v>
      </c>
      <c r="O40" s="95">
        <f t="shared" si="20"/>
        <v>0</v>
      </c>
      <c r="P40" s="95">
        <f t="shared" si="20"/>
        <v>0</v>
      </c>
      <c r="Q40" s="98">
        <f t="shared" si="20"/>
        <v>0</v>
      </c>
      <c r="R40" s="539">
        <f t="shared" si="3"/>
        <v>0</v>
      </c>
      <c r="S40" s="445">
        <f t="shared" si="20"/>
        <v>0</v>
      </c>
      <c r="T40" s="95">
        <f t="shared" si="20"/>
        <v>0</v>
      </c>
      <c r="U40" s="98">
        <f t="shared" si="20"/>
        <v>0</v>
      </c>
      <c r="V40" s="489">
        <f t="shared" si="20"/>
        <v>0</v>
      </c>
      <c r="W40" s="97">
        <f t="shared" si="20"/>
        <v>0</v>
      </c>
      <c r="X40" s="99">
        <f t="shared" si="20"/>
        <v>0</v>
      </c>
    </row>
    <row r="41" spans="1:24" s="41" customFormat="1" hidden="1">
      <c r="A41" s="127" t="s">
        <v>176</v>
      </c>
      <c r="B41" s="53" t="s">
        <v>635</v>
      </c>
      <c r="C41" s="789" t="s">
        <v>177</v>
      </c>
      <c r="D41" s="790"/>
      <c r="E41" s="790"/>
      <c r="F41" s="400"/>
      <c r="G41" s="423"/>
      <c r="H41" s="423"/>
      <c r="I41" s="619">
        <f t="shared" ref="I41" si="21">SUM(L41:X41)</f>
        <v>0</v>
      </c>
      <c r="J41" s="156"/>
      <c r="K41" s="168">
        <f t="shared" ref="K41" si="22">SUM(I41:J41)</f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/>
      <c r="G42" s="423"/>
      <c r="H42" s="423"/>
      <c r="I42" s="619">
        <f t="shared" ref="I42:I44" si="23">SUM(L42:X42)</f>
        <v>0</v>
      </c>
      <c r="J42" s="156"/>
      <c r="K42" s="168">
        <f t="shared" si="1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/>
      <c r="G43" s="423"/>
      <c r="H43" s="423"/>
      <c r="I43" s="619">
        <f t="shared" si="23"/>
        <v>0</v>
      </c>
      <c r="J43" s="156"/>
      <c r="K43" s="168">
        <f t="shared" si="1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/>
      <c r="G44" s="423"/>
      <c r="H44" s="423"/>
      <c r="I44" s="619">
        <f t="shared" si="23"/>
        <v>0</v>
      </c>
      <c r="J44" s="156"/>
      <c r="K44" s="168">
        <f t="shared" si="1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</row>
    <row r="45" spans="1:24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>J46+J47</f>
        <v>0</v>
      </c>
      <c r="K45" s="168">
        <f t="shared" si="1"/>
        <v>0</v>
      </c>
      <c r="L45" s="77">
        <f t="shared" ref="L45:X45" si="24">L46+L47</f>
        <v>0</v>
      </c>
      <c r="M45" s="13">
        <f t="shared" si="24"/>
        <v>0</v>
      </c>
      <c r="N45" s="13">
        <f t="shared" si="24"/>
        <v>0</v>
      </c>
      <c r="O45" s="13">
        <f t="shared" si="24"/>
        <v>0</v>
      </c>
      <c r="P45" s="13">
        <f t="shared" si="24"/>
        <v>0</v>
      </c>
      <c r="Q45" s="82">
        <f t="shared" si="24"/>
        <v>0</v>
      </c>
      <c r="R45" s="540">
        <f t="shared" si="3"/>
        <v>0</v>
      </c>
      <c r="S45" s="446">
        <f t="shared" si="24"/>
        <v>0</v>
      </c>
      <c r="T45" s="13">
        <f t="shared" si="24"/>
        <v>0</v>
      </c>
      <c r="U45" s="82">
        <f t="shared" si="24"/>
        <v>0</v>
      </c>
      <c r="V45" s="488">
        <f t="shared" si="24"/>
        <v>0</v>
      </c>
      <c r="W45" s="43">
        <f t="shared" si="24"/>
        <v>0</v>
      </c>
      <c r="X45" s="45">
        <f t="shared" si="24"/>
        <v>0</v>
      </c>
    </row>
    <row r="46" spans="1:24" hidden="1">
      <c r="B46" s="55"/>
      <c r="C46" s="264"/>
      <c r="D46" s="764" t="s">
        <v>186</v>
      </c>
      <c r="E46" s="764"/>
      <c r="F46" s="406"/>
      <c r="G46" s="429"/>
      <c r="H46" s="429"/>
      <c r="I46" s="625">
        <f t="shared" ref="I46" si="25">SUM(L46:X46)</f>
        <v>0</v>
      </c>
      <c r="J46" s="149"/>
      <c r="K46" s="167">
        <f t="shared" ref="K46" si="26">SUM(I46:J46)</f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>
      <c r="B47" s="55"/>
      <c r="C47" s="264"/>
      <c r="D47" s="764" t="s">
        <v>187</v>
      </c>
      <c r="E47" s="764"/>
      <c r="F47" s="406"/>
      <c r="G47" s="429"/>
      <c r="H47" s="429"/>
      <c r="I47" s="625">
        <f t="shared" ref="I47:I48" si="27">SUM(L47:X47)</f>
        <v>0</v>
      </c>
      <c r="J47" s="149"/>
      <c r="K47" s="167">
        <f t="shared" si="1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/>
      <c r="G48" s="423"/>
      <c r="H48" s="423"/>
      <c r="I48" s="619">
        <f t="shared" si="27"/>
        <v>0</v>
      </c>
      <c r="J48" s="156"/>
      <c r="K48" s="168">
        <f t="shared" si="1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>
      <c r="A49" s="127" t="s">
        <v>190</v>
      </c>
      <c r="B49" s="53" t="s">
        <v>641</v>
      </c>
      <c r="C49" s="799" t="s">
        <v>191</v>
      </c>
      <c r="D49" s="800"/>
      <c r="E49" s="800"/>
      <c r="F49" s="400"/>
      <c r="G49" s="423"/>
      <c r="H49" s="423"/>
      <c r="I49" s="619">
        <f t="shared" ref="I49" si="28">SUM(L49:X49)</f>
        <v>0</v>
      </c>
      <c r="J49" s="156"/>
      <c r="K49" s="168">
        <f t="shared" ref="K49" si="29">SUM(I49:J49)</f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>
      <c r="B50" s="92" t="s">
        <v>642</v>
      </c>
      <c r="C50" s="769" t="s">
        <v>192</v>
      </c>
      <c r="D50" s="770"/>
      <c r="E50" s="770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30">J51+J52</f>
        <v>0</v>
      </c>
      <c r="K50" s="166">
        <f t="shared" si="1"/>
        <v>0</v>
      </c>
      <c r="L50" s="94">
        <f t="shared" si="30"/>
        <v>0</v>
      </c>
      <c r="M50" s="95">
        <f t="shared" si="30"/>
        <v>0</v>
      </c>
      <c r="N50" s="95">
        <f t="shared" si="30"/>
        <v>0</v>
      </c>
      <c r="O50" s="95">
        <f t="shared" si="30"/>
        <v>0</v>
      </c>
      <c r="P50" s="95">
        <f t="shared" si="30"/>
        <v>0</v>
      </c>
      <c r="Q50" s="98">
        <f t="shared" si="30"/>
        <v>0</v>
      </c>
      <c r="R50" s="539">
        <f t="shared" si="3"/>
        <v>0</v>
      </c>
      <c r="S50" s="445">
        <f t="shared" si="30"/>
        <v>0</v>
      </c>
      <c r="T50" s="95">
        <f t="shared" si="30"/>
        <v>0</v>
      </c>
      <c r="U50" s="98">
        <f t="shared" si="30"/>
        <v>0</v>
      </c>
      <c r="V50" s="489">
        <f t="shared" si="30"/>
        <v>0</v>
      </c>
      <c r="W50" s="97">
        <f t="shared" si="30"/>
        <v>0</v>
      </c>
      <c r="X50" s="99">
        <f t="shared" si="30"/>
        <v>0</v>
      </c>
    </row>
    <row r="51" spans="1:24" s="41" customFormat="1" hidden="1">
      <c r="A51" s="127" t="s">
        <v>193</v>
      </c>
      <c r="B51" s="53" t="s">
        <v>643</v>
      </c>
      <c r="C51" s="799" t="s">
        <v>194</v>
      </c>
      <c r="D51" s="800"/>
      <c r="E51" s="800"/>
      <c r="F51" s="400"/>
      <c r="G51" s="423"/>
      <c r="H51" s="423"/>
      <c r="I51" s="619">
        <f t="shared" ref="I51" si="31">SUM(L51:X51)</f>
        <v>0</v>
      </c>
      <c r="J51" s="156"/>
      <c r="K51" s="168">
        <f t="shared" si="1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>
      <c r="A52" s="127" t="s">
        <v>195</v>
      </c>
      <c r="B52" s="53" t="s">
        <v>644</v>
      </c>
      <c r="C52" s="799" t="s">
        <v>196</v>
      </c>
      <c r="D52" s="800"/>
      <c r="E52" s="800"/>
      <c r="F52" s="400"/>
      <c r="G52" s="423"/>
      <c r="H52" s="423"/>
      <c r="I52" s="619">
        <f t="shared" ref="I52" si="32">SUM(L52:X52)</f>
        <v>0</v>
      </c>
      <c r="J52" s="156"/>
      <c r="K52" s="168">
        <f t="shared" ref="K52" si="33">SUM(I52:J52)</f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 hidden="1">
      <c r="B53" s="92" t="s">
        <v>645</v>
      </c>
      <c r="C53" s="769" t="s">
        <v>197</v>
      </c>
      <c r="D53" s="770"/>
      <c r="E53" s="770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>J54+J55+J56+J57+J58</f>
        <v>0</v>
      </c>
      <c r="K53" s="166">
        <f t="shared" si="1"/>
        <v>0</v>
      </c>
      <c r="L53" s="94">
        <f t="shared" ref="L53:X53" si="34">L54+L55+L56+L57+L58</f>
        <v>0</v>
      </c>
      <c r="M53" s="95">
        <f t="shared" si="34"/>
        <v>0</v>
      </c>
      <c r="N53" s="95">
        <f t="shared" si="34"/>
        <v>0</v>
      </c>
      <c r="O53" s="95">
        <f t="shared" si="34"/>
        <v>0</v>
      </c>
      <c r="P53" s="95">
        <f t="shared" si="34"/>
        <v>0</v>
      </c>
      <c r="Q53" s="98">
        <f t="shared" si="34"/>
        <v>0</v>
      </c>
      <c r="R53" s="539">
        <f t="shared" si="3"/>
        <v>0</v>
      </c>
      <c r="S53" s="445">
        <f t="shared" si="34"/>
        <v>0</v>
      </c>
      <c r="T53" s="95">
        <f t="shared" si="34"/>
        <v>0</v>
      </c>
      <c r="U53" s="98">
        <f t="shared" si="34"/>
        <v>0</v>
      </c>
      <c r="V53" s="489">
        <f t="shared" si="34"/>
        <v>0</v>
      </c>
      <c r="W53" s="97">
        <f t="shared" si="34"/>
        <v>0</v>
      </c>
      <c r="X53" s="99">
        <f t="shared" si="34"/>
        <v>0</v>
      </c>
    </row>
    <row r="54" spans="1:24" s="41" customFormat="1" hidden="1">
      <c r="A54" s="127" t="s">
        <v>198</v>
      </c>
      <c r="B54" s="53" t="s">
        <v>646</v>
      </c>
      <c r="C54" s="799" t="s">
        <v>871</v>
      </c>
      <c r="D54" s="800"/>
      <c r="E54" s="800"/>
      <c r="F54" s="400"/>
      <c r="G54" s="423"/>
      <c r="H54" s="423"/>
      <c r="I54" s="619">
        <f t="shared" ref="I54" si="35">SUM(L54:X54)</f>
        <v>0</v>
      </c>
      <c r="J54" s="156"/>
      <c r="K54" s="168">
        <f t="shared" ref="K54" si="36">SUM(I54:J54)</f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</row>
    <row r="55" spans="1:24" s="41" customFormat="1" hidden="1">
      <c r="A55" s="127" t="s">
        <v>199</v>
      </c>
      <c r="B55" s="53" t="s">
        <v>647</v>
      </c>
      <c r="C55" s="799" t="s">
        <v>200</v>
      </c>
      <c r="D55" s="800"/>
      <c r="E55" s="800"/>
      <c r="F55" s="400"/>
      <c r="G55" s="423"/>
      <c r="H55" s="423"/>
      <c r="I55" s="619">
        <f t="shared" ref="I55:I58" si="37">SUM(L55:X55)</f>
        <v>0</v>
      </c>
      <c r="J55" s="156"/>
      <c r="K55" s="168">
        <f t="shared" si="1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>
      <c r="A56" s="127" t="s">
        <v>201</v>
      </c>
      <c r="B56" s="53" t="s">
        <v>648</v>
      </c>
      <c r="C56" s="799" t="s">
        <v>202</v>
      </c>
      <c r="D56" s="800"/>
      <c r="E56" s="800"/>
      <c r="F56" s="400"/>
      <c r="G56" s="423"/>
      <c r="H56" s="423"/>
      <c r="I56" s="619">
        <f t="shared" si="37"/>
        <v>0</v>
      </c>
      <c r="J56" s="156"/>
      <c r="K56" s="168">
        <f t="shared" si="1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>
      <c r="A57" s="127" t="s">
        <v>203</v>
      </c>
      <c r="B57" s="53" t="s">
        <v>649</v>
      </c>
      <c r="C57" s="799" t="s">
        <v>204</v>
      </c>
      <c r="D57" s="800"/>
      <c r="E57" s="800"/>
      <c r="F57" s="400"/>
      <c r="G57" s="423"/>
      <c r="H57" s="423"/>
      <c r="I57" s="619">
        <f t="shared" si="37"/>
        <v>0</v>
      </c>
      <c r="J57" s="156"/>
      <c r="K57" s="168">
        <f t="shared" si="1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>
      <c r="A58" s="127" t="s">
        <v>205</v>
      </c>
      <c r="B58" s="196" t="s">
        <v>650</v>
      </c>
      <c r="C58" s="804" t="s">
        <v>206</v>
      </c>
      <c r="D58" s="805"/>
      <c r="E58" s="805"/>
      <c r="F58" s="401"/>
      <c r="G58" s="424"/>
      <c r="H58" s="424"/>
      <c r="I58" s="620">
        <f t="shared" si="37"/>
        <v>0</v>
      </c>
      <c r="J58" s="197"/>
      <c r="K58" s="168">
        <f t="shared" si="1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>
      <c r="B59" s="84" t="s">
        <v>207</v>
      </c>
      <c r="C59" s="773" t="s">
        <v>208</v>
      </c>
      <c r="D59" s="774"/>
      <c r="E59" s="774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38">J60+J61+J62+J63+J64+J65+J66+J70</f>
        <v>0</v>
      </c>
      <c r="K59" s="164">
        <f t="shared" si="1"/>
        <v>0</v>
      </c>
      <c r="L59" s="86">
        <f t="shared" si="38"/>
        <v>0</v>
      </c>
      <c r="M59" s="87">
        <f t="shared" si="38"/>
        <v>0</v>
      </c>
      <c r="N59" s="87">
        <f t="shared" si="38"/>
        <v>0</v>
      </c>
      <c r="O59" s="87">
        <f t="shared" si="38"/>
        <v>0</v>
      </c>
      <c r="P59" s="87">
        <f t="shared" si="38"/>
        <v>0</v>
      </c>
      <c r="Q59" s="90">
        <f t="shared" si="38"/>
        <v>0</v>
      </c>
      <c r="R59" s="536">
        <f t="shared" si="3"/>
        <v>0</v>
      </c>
      <c r="S59" s="442">
        <f t="shared" si="38"/>
        <v>0</v>
      </c>
      <c r="T59" s="87">
        <f t="shared" si="38"/>
        <v>0</v>
      </c>
      <c r="U59" s="90">
        <f t="shared" si="38"/>
        <v>0</v>
      </c>
      <c r="V59" s="486">
        <f t="shared" si="38"/>
        <v>0</v>
      </c>
      <c r="W59" s="89">
        <f t="shared" si="38"/>
        <v>0</v>
      </c>
      <c r="X59" s="91">
        <f t="shared" si="38"/>
        <v>0</v>
      </c>
    </row>
    <row r="60" spans="1:24" s="18" customFormat="1" hidden="1">
      <c r="A60" s="127" t="s">
        <v>872</v>
      </c>
      <c r="B60" s="116" t="s">
        <v>873</v>
      </c>
      <c r="C60" s="801" t="s">
        <v>874</v>
      </c>
      <c r="D60" s="802"/>
      <c r="E60" s="802"/>
      <c r="F60" s="397"/>
      <c r="G60" s="420"/>
      <c r="H60" s="420"/>
      <c r="I60" s="616">
        <f t="shared" ref="I60:I65" si="39">SUM(L60:X60)</f>
        <v>0</v>
      </c>
      <c r="J60" s="148"/>
      <c r="K60" s="166">
        <f t="shared" si="1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>
      <c r="A61" s="127" t="s">
        <v>209</v>
      </c>
      <c r="B61" s="116" t="s">
        <v>651</v>
      </c>
      <c r="C61" s="801" t="s">
        <v>210</v>
      </c>
      <c r="D61" s="802"/>
      <c r="E61" s="802"/>
      <c r="F61" s="397"/>
      <c r="G61" s="420"/>
      <c r="H61" s="420"/>
      <c r="I61" s="616">
        <f t="shared" si="39"/>
        <v>0</v>
      </c>
      <c r="J61" s="148"/>
      <c r="K61" s="166">
        <f t="shared" si="1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>
      <c r="A62" s="127" t="s">
        <v>211</v>
      </c>
      <c r="B62" s="92" t="s">
        <v>652</v>
      </c>
      <c r="C62" s="769" t="s">
        <v>352</v>
      </c>
      <c r="D62" s="770"/>
      <c r="E62" s="770"/>
      <c r="F62" s="399"/>
      <c r="G62" s="422"/>
      <c r="H62" s="422"/>
      <c r="I62" s="618">
        <f t="shared" si="39"/>
        <v>0</v>
      </c>
      <c r="J62" s="150"/>
      <c r="K62" s="166">
        <f t="shared" si="1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>
      <c r="A63" s="127" t="s">
        <v>212</v>
      </c>
      <c r="B63" s="116" t="s">
        <v>653</v>
      </c>
      <c r="C63" s="769" t="s">
        <v>875</v>
      </c>
      <c r="D63" s="770"/>
      <c r="E63" s="770"/>
      <c r="F63" s="399"/>
      <c r="G63" s="422"/>
      <c r="H63" s="422"/>
      <c r="I63" s="618">
        <f t="shared" si="39"/>
        <v>0</v>
      </c>
      <c r="J63" s="150"/>
      <c r="K63" s="166">
        <f t="shared" si="1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>
      <c r="A64" s="127" t="s">
        <v>213</v>
      </c>
      <c r="B64" s="92" t="s">
        <v>654</v>
      </c>
      <c r="C64" s="769" t="s">
        <v>876</v>
      </c>
      <c r="D64" s="770"/>
      <c r="E64" s="770"/>
      <c r="F64" s="399"/>
      <c r="G64" s="422"/>
      <c r="H64" s="422"/>
      <c r="I64" s="618">
        <f t="shared" si="39"/>
        <v>0</v>
      </c>
      <c r="J64" s="150"/>
      <c r="K64" s="166">
        <f t="shared" si="1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>
      <c r="A65" s="127" t="s">
        <v>214</v>
      </c>
      <c r="B65" s="116" t="s">
        <v>655</v>
      </c>
      <c r="C65" s="769" t="s">
        <v>215</v>
      </c>
      <c r="D65" s="770"/>
      <c r="E65" s="770"/>
      <c r="F65" s="399"/>
      <c r="G65" s="422"/>
      <c r="H65" s="422"/>
      <c r="I65" s="618">
        <f t="shared" si="39"/>
        <v>0</v>
      </c>
      <c r="J65" s="150"/>
      <c r="K65" s="166">
        <f t="shared" si="1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>
      <c r="A66" s="127" t="s">
        <v>216</v>
      </c>
      <c r="B66" s="92" t="s">
        <v>656</v>
      </c>
      <c r="C66" s="769" t="s">
        <v>217</v>
      </c>
      <c r="D66" s="770"/>
      <c r="E66" s="770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40">J67+J68+J69</f>
        <v>0</v>
      </c>
      <c r="K66" s="166">
        <f t="shared" si="1"/>
        <v>0</v>
      </c>
      <c r="L66" s="94">
        <f t="shared" si="40"/>
        <v>0</v>
      </c>
      <c r="M66" s="95">
        <f t="shared" si="40"/>
        <v>0</v>
      </c>
      <c r="N66" s="95">
        <f t="shared" si="40"/>
        <v>0</v>
      </c>
      <c r="O66" s="95">
        <f t="shared" si="40"/>
        <v>0</v>
      </c>
      <c r="P66" s="95">
        <f t="shared" si="40"/>
        <v>0</v>
      </c>
      <c r="Q66" s="98">
        <f t="shared" si="40"/>
        <v>0</v>
      </c>
      <c r="R66" s="539">
        <f t="shared" si="3"/>
        <v>0</v>
      </c>
      <c r="S66" s="445">
        <f t="shared" si="40"/>
        <v>0</v>
      </c>
      <c r="T66" s="95">
        <f t="shared" si="40"/>
        <v>0</v>
      </c>
      <c r="U66" s="98">
        <f t="shared" si="40"/>
        <v>0</v>
      </c>
      <c r="V66" s="489">
        <f t="shared" si="40"/>
        <v>0</v>
      </c>
      <c r="W66" s="97">
        <f t="shared" si="40"/>
        <v>0</v>
      </c>
      <c r="X66" s="99">
        <f t="shared" si="40"/>
        <v>0</v>
      </c>
    </row>
    <row r="67" spans="1:25" hidden="1">
      <c r="B67" s="55"/>
      <c r="C67" s="2"/>
      <c r="D67" s="764" t="s">
        <v>343</v>
      </c>
      <c r="E67" s="764"/>
      <c r="F67" s="406"/>
      <c r="G67" s="429"/>
      <c r="H67" s="429"/>
      <c r="I67" s="625">
        <f t="shared" ref="I67:I69" si="41">SUM(L67:X67)</f>
        <v>0</v>
      </c>
      <c r="J67" s="149"/>
      <c r="K67" s="167">
        <f t="shared" si="1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>
      <c r="B68" s="55"/>
      <c r="C68" s="2"/>
      <c r="D68" s="764" t="s">
        <v>344</v>
      </c>
      <c r="E68" s="764"/>
      <c r="F68" s="406"/>
      <c r="G68" s="429"/>
      <c r="H68" s="429"/>
      <c r="I68" s="625">
        <f t="shared" si="41"/>
        <v>0</v>
      </c>
      <c r="J68" s="149"/>
      <c r="K68" s="167">
        <f t="shared" si="1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>
      <c r="B69" s="55"/>
      <c r="C69" s="2"/>
      <c r="D69" s="764" t="s">
        <v>345</v>
      </c>
      <c r="E69" s="764"/>
      <c r="F69" s="406"/>
      <c r="G69" s="429"/>
      <c r="H69" s="429"/>
      <c r="I69" s="625">
        <f t="shared" si="41"/>
        <v>0</v>
      </c>
      <c r="J69" s="149"/>
      <c r="K69" s="167">
        <f t="shared" si="1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>
      <c r="A70" s="127" t="s">
        <v>218</v>
      </c>
      <c r="B70" s="92" t="s">
        <v>657</v>
      </c>
      <c r="C70" s="769" t="s">
        <v>219</v>
      </c>
      <c r="D70" s="770"/>
      <c r="E70" s="770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42">J71+J72+J73+J74</f>
        <v>0</v>
      </c>
      <c r="K70" s="166">
        <f t="shared" ref="K70:K133" si="43">SUM(I70:J70)</f>
        <v>0</v>
      </c>
      <c r="L70" s="94">
        <f t="shared" si="42"/>
        <v>0</v>
      </c>
      <c r="M70" s="95">
        <f t="shared" si="42"/>
        <v>0</v>
      </c>
      <c r="N70" s="95">
        <f t="shared" si="42"/>
        <v>0</v>
      </c>
      <c r="O70" s="95">
        <f t="shared" si="42"/>
        <v>0</v>
      </c>
      <c r="P70" s="95">
        <f t="shared" si="42"/>
        <v>0</v>
      </c>
      <c r="Q70" s="98">
        <f t="shared" si="42"/>
        <v>0</v>
      </c>
      <c r="R70" s="539">
        <f t="shared" ref="R70:R133" si="44">SUM(L70:Q70)</f>
        <v>0</v>
      </c>
      <c r="S70" s="445">
        <f t="shared" si="42"/>
        <v>0</v>
      </c>
      <c r="T70" s="95">
        <f t="shared" si="42"/>
        <v>0</v>
      </c>
      <c r="U70" s="98">
        <f t="shared" si="42"/>
        <v>0</v>
      </c>
      <c r="V70" s="489">
        <f t="shared" si="42"/>
        <v>0</v>
      </c>
      <c r="W70" s="97">
        <f t="shared" si="42"/>
        <v>0</v>
      </c>
      <c r="X70" s="99">
        <f t="shared" si="42"/>
        <v>0</v>
      </c>
    </row>
    <row r="71" spans="1:25" hidden="1">
      <c r="B71" s="55"/>
      <c r="C71" s="2"/>
      <c r="D71" s="764" t="s">
        <v>835</v>
      </c>
      <c r="E71" s="764"/>
      <c r="F71" s="406"/>
      <c r="G71" s="429"/>
      <c r="H71" s="429"/>
      <c r="I71" s="625">
        <f t="shared" ref="I71:I74" si="45">SUM(L71:X71)</f>
        <v>0</v>
      </c>
      <c r="J71" s="149"/>
      <c r="K71" s="167">
        <f t="shared" si="43"/>
        <v>0</v>
      </c>
      <c r="L71" s="75"/>
      <c r="M71" s="1"/>
      <c r="N71" s="1"/>
      <c r="O71" s="1"/>
      <c r="P71" s="1"/>
      <c r="Q71" s="81"/>
      <c r="R71" s="541">
        <f t="shared" si="44"/>
        <v>0</v>
      </c>
      <c r="S71" s="447"/>
      <c r="T71" s="1"/>
      <c r="U71" s="81"/>
      <c r="V71" s="490"/>
      <c r="W71" s="42"/>
      <c r="X71" s="44"/>
    </row>
    <row r="72" spans="1:25" hidden="1">
      <c r="B72" s="55"/>
      <c r="C72" s="2"/>
      <c r="D72" s="764" t="s">
        <v>346</v>
      </c>
      <c r="E72" s="764"/>
      <c r="F72" s="406"/>
      <c r="G72" s="429"/>
      <c r="H72" s="429"/>
      <c r="I72" s="625">
        <f t="shared" si="45"/>
        <v>0</v>
      </c>
      <c r="J72" s="149"/>
      <c r="K72" s="167">
        <f t="shared" si="43"/>
        <v>0</v>
      </c>
      <c r="L72" s="75"/>
      <c r="M72" s="1"/>
      <c r="N72" s="1"/>
      <c r="O72" s="1"/>
      <c r="P72" s="1"/>
      <c r="Q72" s="81"/>
      <c r="R72" s="541">
        <f t="shared" si="44"/>
        <v>0</v>
      </c>
      <c r="S72" s="447"/>
      <c r="T72" s="1"/>
      <c r="U72" s="81"/>
      <c r="V72" s="490"/>
      <c r="W72" s="42"/>
      <c r="X72" s="44"/>
    </row>
    <row r="73" spans="1:25" hidden="1">
      <c r="B73" s="55"/>
      <c r="C73" s="2"/>
      <c r="D73" s="764" t="s">
        <v>836</v>
      </c>
      <c r="E73" s="764"/>
      <c r="F73" s="406"/>
      <c r="G73" s="429"/>
      <c r="H73" s="429"/>
      <c r="I73" s="625">
        <f t="shared" si="45"/>
        <v>0</v>
      </c>
      <c r="J73" s="149"/>
      <c r="K73" s="167">
        <f t="shared" si="43"/>
        <v>0</v>
      </c>
      <c r="L73" s="75"/>
      <c r="M73" s="1"/>
      <c r="N73" s="1"/>
      <c r="O73" s="1"/>
      <c r="P73" s="1"/>
      <c r="Q73" s="81"/>
      <c r="R73" s="541">
        <f t="shared" si="44"/>
        <v>0</v>
      </c>
      <c r="S73" s="447"/>
      <c r="T73" s="1"/>
      <c r="U73" s="81"/>
      <c r="V73" s="490"/>
      <c r="W73" s="42"/>
      <c r="X73" s="44"/>
    </row>
    <row r="74" spans="1:25" ht="15.75" hidden="1" thickBot="1">
      <c r="B74" s="55"/>
      <c r="C74" s="2"/>
      <c r="D74" s="764" t="s">
        <v>834</v>
      </c>
      <c r="E74" s="764"/>
      <c r="F74" s="406"/>
      <c r="G74" s="429"/>
      <c r="H74" s="429"/>
      <c r="I74" s="625">
        <f t="shared" si="45"/>
        <v>0</v>
      </c>
      <c r="J74" s="149"/>
      <c r="K74" s="167">
        <f t="shared" si="43"/>
        <v>0</v>
      </c>
      <c r="L74" s="75"/>
      <c r="M74" s="1"/>
      <c r="N74" s="1"/>
      <c r="O74" s="1"/>
      <c r="P74" s="1"/>
      <c r="Q74" s="81"/>
      <c r="R74" s="541">
        <f t="shared" si="44"/>
        <v>0</v>
      </c>
      <c r="S74" s="447"/>
      <c r="T74" s="1"/>
      <c r="U74" s="81"/>
      <c r="V74" s="490"/>
      <c r="W74" s="42"/>
      <c r="X74" s="44"/>
    </row>
    <row r="75" spans="1:25" ht="15.75" thickBot="1">
      <c r="B75" s="100" t="s">
        <v>220</v>
      </c>
      <c r="C75" s="773" t="s">
        <v>221</v>
      </c>
      <c r="D75" s="774"/>
      <c r="E75" s="774"/>
      <c r="F75" s="402">
        <f>F76+F79+F83+F84+F95+F106+F117+F120+F132+F133+F134+F135+F146</f>
        <v>0</v>
      </c>
      <c r="G75" s="425">
        <f>G76+G79+G83+G84+G95+G106+G117+G120+G132+G133+G134+G135+G146</f>
        <v>1000000</v>
      </c>
      <c r="H75" s="425">
        <f>H76+H79+H83+H84+H95+H106+H117+H120+H132+H133+H134+H135+H146</f>
        <v>1000000</v>
      </c>
      <c r="I75" s="621">
        <f>I76+I79+I83+I84+I95+I106+I117+I120+I132+I133+I134+I135+I146</f>
        <v>1000000</v>
      </c>
      <c r="J75" s="152">
        <f>J76+J79+J83+J84+J95+J106+J117+J120+J132+J133+J134+J135+J146</f>
        <v>0</v>
      </c>
      <c r="K75" s="164">
        <f t="shared" si="43"/>
        <v>1000000</v>
      </c>
      <c r="L75" s="86">
        <f t="shared" ref="L75:X75" si="46">L76+L79+L83+L84+L95+L106+L117+L120+L132+L133+L134+L135+L146</f>
        <v>0</v>
      </c>
      <c r="M75" s="87">
        <f t="shared" si="46"/>
        <v>0</v>
      </c>
      <c r="N75" s="87">
        <f t="shared" si="46"/>
        <v>0</v>
      </c>
      <c r="O75" s="87">
        <f t="shared" si="46"/>
        <v>0</v>
      </c>
      <c r="P75" s="87">
        <f t="shared" si="46"/>
        <v>0</v>
      </c>
      <c r="Q75" s="90">
        <f t="shared" si="46"/>
        <v>0</v>
      </c>
      <c r="R75" s="536">
        <f t="shared" si="44"/>
        <v>0</v>
      </c>
      <c r="S75" s="442">
        <f t="shared" si="46"/>
        <v>0</v>
      </c>
      <c r="T75" s="87">
        <f t="shared" si="46"/>
        <v>0</v>
      </c>
      <c r="U75" s="90">
        <f t="shared" si="46"/>
        <v>0</v>
      </c>
      <c r="V75" s="486">
        <f t="shared" si="46"/>
        <v>0</v>
      </c>
      <c r="W75" s="89">
        <f t="shared" si="46"/>
        <v>0</v>
      </c>
      <c r="X75" s="91">
        <f t="shared" si="46"/>
        <v>1000000</v>
      </c>
    </row>
    <row r="76" spans="1:25" s="41" customFormat="1" hidden="1">
      <c r="A76" s="127" t="s">
        <v>222</v>
      </c>
      <c r="B76" s="125" t="s">
        <v>658</v>
      </c>
      <c r="C76" s="775" t="s">
        <v>223</v>
      </c>
      <c r="D76" s="776"/>
      <c r="E76" s="776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47">J77+J78</f>
        <v>0</v>
      </c>
      <c r="K76" s="169">
        <f t="shared" si="43"/>
        <v>0</v>
      </c>
      <c r="L76" s="171">
        <f t="shared" si="47"/>
        <v>0</v>
      </c>
      <c r="M76" s="133">
        <f t="shared" si="47"/>
        <v>0</v>
      </c>
      <c r="N76" s="133">
        <f t="shared" si="47"/>
        <v>0</v>
      </c>
      <c r="O76" s="133">
        <f t="shared" si="47"/>
        <v>0</v>
      </c>
      <c r="P76" s="133">
        <f t="shared" si="47"/>
        <v>0</v>
      </c>
      <c r="Q76" s="134">
        <f t="shared" si="47"/>
        <v>0</v>
      </c>
      <c r="R76" s="542">
        <f t="shared" si="44"/>
        <v>0</v>
      </c>
      <c r="S76" s="448">
        <f t="shared" si="47"/>
        <v>0</v>
      </c>
      <c r="T76" s="133">
        <f t="shared" si="47"/>
        <v>0</v>
      </c>
      <c r="U76" s="134">
        <f t="shared" si="47"/>
        <v>0</v>
      </c>
      <c r="V76" s="558">
        <f t="shared" si="47"/>
        <v>0</v>
      </c>
      <c r="W76" s="132">
        <f t="shared" si="47"/>
        <v>0</v>
      </c>
      <c r="X76" s="135">
        <f t="shared" si="47"/>
        <v>0</v>
      </c>
    </row>
    <row r="77" spans="1:25" hidden="1">
      <c r="B77" s="55"/>
      <c r="C77" s="2"/>
      <c r="D77" s="764" t="s">
        <v>347</v>
      </c>
      <c r="E77" s="764"/>
      <c r="F77" s="406"/>
      <c r="G77" s="429"/>
      <c r="H77" s="429"/>
      <c r="I77" s="625">
        <f t="shared" ref="I77:I78" si="48">SUM(L77:X77)</f>
        <v>0</v>
      </c>
      <c r="J77" s="149"/>
      <c r="K77" s="167">
        <f t="shared" si="43"/>
        <v>0</v>
      </c>
      <c r="L77" s="75"/>
      <c r="M77" s="1"/>
      <c r="N77" s="1"/>
      <c r="O77" s="1"/>
      <c r="P77" s="1"/>
      <c r="Q77" s="81"/>
      <c r="R77" s="541">
        <f t="shared" si="44"/>
        <v>0</v>
      </c>
      <c r="S77" s="447"/>
      <c r="T77" s="1"/>
      <c r="U77" s="81"/>
      <c r="V77" s="490"/>
      <c r="W77" s="42"/>
      <c r="X77" s="44"/>
    </row>
    <row r="78" spans="1:25" hidden="1">
      <c r="B78" s="55"/>
      <c r="C78" s="2"/>
      <c r="D78" s="764" t="s">
        <v>348</v>
      </c>
      <c r="E78" s="764"/>
      <c r="F78" s="406"/>
      <c r="G78" s="429"/>
      <c r="H78" s="429"/>
      <c r="I78" s="625">
        <f t="shared" si="48"/>
        <v>0</v>
      </c>
      <c r="J78" s="149"/>
      <c r="K78" s="167">
        <f t="shared" si="43"/>
        <v>0</v>
      </c>
      <c r="L78" s="75"/>
      <c r="M78" s="1"/>
      <c r="N78" s="1"/>
      <c r="O78" s="1"/>
      <c r="P78" s="1"/>
      <c r="Q78" s="81"/>
      <c r="R78" s="541">
        <f t="shared" si="44"/>
        <v>0</v>
      </c>
      <c r="S78" s="447"/>
      <c r="T78" s="1"/>
      <c r="U78" s="81"/>
      <c r="V78" s="490"/>
      <c r="W78" s="42"/>
      <c r="X78" s="44"/>
    </row>
    <row r="79" spans="1:25" hidden="1">
      <c r="B79" s="125" t="s">
        <v>837</v>
      </c>
      <c r="C79" s="775" t="s">
        <v>838</v>
      </c>
      <c r="D79" s="776"/>
      <c r="E79" s="776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49">J80+J81+J82</f>
        <v>0</v>
      </c>
      <c r="K79" s="169">
        <f t="shared" si="43"/>
        <v>0</v>
      </c>
      <c r="L79" s="171">
        <f t="shared" si="49"/>
        <v>0</v>
      </c>
      <c r="M79" s="133">
        <f t="shared" si="49"/>
        <v>0</v>
      </c>
      <c r="N79" s="133">
        <f t="shared" si="49"/>
        <v>0</v>
      </c>
      <c r="O79" s="133">
        <f t="shared" si="49"/>
        <v>0</v>
      </c>
      <c r="P79" s="133">
        <f t="shared" si="49"/>
        <v>0</v>
      </c>
      <c r="Q79" s="134">
        <f t="shared" si="49"/>
        <v>0</v>
      </c>
      <c r="R79" s="542">
        <f t="shared" si="44"/>
        <v>0</v>
      </c>
      <c r="S79" s="448">
        <f t="shared" si="49"/>
        <v>0</v>
      </c>
      <c r="T79" s="133">
        <f t="shared" si="49"/>
        <v>0</v>
      </c>
      <c r="U79" s="134">
        <f t="shared" si="49"/>
        <v>0</v>
      </c>
      <c r="V79" s="558">
        <f t="shared" si="49"/>
        <v>0</v>
      </c>
      <c r="W79" s="132">
        <f t="shared" si="49"/>
        <v>0</v>
      </c>
      <c r="X79" s="135">
        <f t="shared" si="49"/>
        <v>0</v>
      </c>
    </row>
    <row r="80" spans="1:25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421"/>
      <c r="H80" s="421"/>
      <c r="I80" s="617">
        <f t="shared" ref="I80:I83" si="50">SUM(L80:X80)</f>
        <v>0</v>
      </c>
      <c r="J80" s="190"/>
      <c r="K80" s="191">
        <f t="shared" si="43"/>
        <v>0</v>
      </c>
      <c r="L80" s="199"/>
      <c r="M80" s="193"/>
      <c r="N80" s="193"/>
      <c r="O80" s="193"/>
      <c r="P80" s="193"/>
      <c r="Q80" s="194"/>
      <c r="R80" s="538">
        <f t="shared" si="44"/>
        <v>0</v>
      </c>
      <c r="S80" s="444"/>
      <c r="T80" s="193"/>
      <c r="U80" s="194"/>
      <c r="V80" s="492"/>
      <c r="W80" s="192"/>
      <c r="X80" s="195"/>
    </row>
    <row r="81" spans="1:24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421"/>
      <c r="H81" s="421"/>
      <c r="I81" s="617">
        <f t="shared" si="50"/>
        <v>0</v>
      </c>
      <c r="J81" s="190"/>
      <c r="K81" s="191">
        <f t="shared" si="43"/>
        <v>0</v>
      </c>
      <c r="L81" s="199"/>
      <c r="M81" s="193"/>
      <c r="N81" s="193"/>
      <c r="O81" s="193"/>
      <c r="P81" s="193"/>
      <c r="Q81" s="194"/>
      <c r="R81" s="538">
        <f t="shared" si="44"/>
        <v>0</v>
      </c>
      <c r="S81" s="444"/>
      <c r="T81" s="193"/>
      <c r="U81" s="194"/>
      <c r="V81" s="492"/>
      <c r="W81" s="192"/>
      <c r="X81" s="195"/>
    </row>
    <row r="82" spans="1:24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421"/>
      <c r="H82" s="421"/>
      <c r="I82" s="617">
        <f t="shared" si="50"/>
        <v>0</v>
      </c>
      <c r="J82" s="190"/>
      <c r="K82" s="191">
        <f t="shared" si="43"/>
        <v>0</v>
      </c>
      <c r="L82" s="199"/>
      <c r="M82" s="193"/>
      <c r="N82" s="193"/>
      <c r="O82" s="193"/>
      <c r="P82" s="193"/>
      <c r="Q82" s="194"/>
      <c r="R82" s="538">
        <f t="shared" si="44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>
      <c r="A83" s="127" t="s">
        <v>228</v>
      </c>
      <c r="B83" s="108" t="s">
        <v>661</v>
      </c>
      <c r="C83" s="820" t="s">
        <v>353</v>
      </c>
      <c r="D83" s="821"/>
      <c r="E83" s="821"/>
      <c r="F83" s="408"/>
      <c r="G83" s="431"/>
      <c r="H83" s="431"/>
      <c r="I83" s="627">
        <f t="shared" si="50"/>
        <v>0</v>
      </c>
      <c r="J83" s="158"/>
      <c r="K83" s="170">
        <f t="shared" si="43"/>
        <v>0</v>
      </c>
      <c r="L83" s="110"/>
      <c r="M83" s="111"/>
      <c r="N83" s="111"/>
      <c r="O83" s="111"/>
      <c r="P83" s="111"/>
      <c r="Q83" s="114"/>
      <c r="R83" s="543">
        <f t="shared" si="44"/>
        <v>0</v>
      </c>
      <c r="S83" s="449"/>
      <c r="T83" s="111"/>
      <c r="U83" s="114"/>
      <c r="V83" s="491"/>
      <c r="W83" s="113"/>
      <c r="X83" s="115"/>
    </row>
    <row r="84" spans="1:24" s="41" customFormat="1" hidden="1">
      <c r="A84" s="127" t="s">
        <v>229</v>
      </c>
      <c r="B84" s="108" t="s">
        <v>662</v>
      </c>
      <c r="C84" s="820" t="s">
        <v>804</v>
      </c>
      <c r="D84" s="821"/>
      <c r="E84" s="821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51">J85+J86+J87+J88+J89+J90+J91+J92+J93+J94</f>
        <v>0</v>
      </c>
      <c r="K84" s="170">
        <f t="shared" si="43"/>
        <v>0</v>
      </c>
      <c r="L84" s="110">
        <f t="shared" si="51"/>
        <v>0</v>
      </c>
      <c r="M84" s="111">
        <f t="shared" si="51"/>
        <v>0</v>
      </c>
      <c r="N84" s="111">
        <f t="shared" si="51"/>
        <v>0</v>
      </c>
      <c r="O84" s="111">
        <f t="shared" si="51"/>
        <v>0</v>
      </c>
      <c r="P84" s="111">
        <f t="shared" si="51"/>
        <v>0</v>
      </c>
      <c r="Q84" s="114">
        <f t="shared" si="51"/>
        <v>0</v>
      </c>
      <c r="R84" s="543">
        <f t="shared" si="44"/>
        <v>0</v>
      </c>
      <c r="S84" s="449">
        <f t="shared" si="51"/>
        <v>0</v>
      </c>
      <c r="T84" s="111">
        <f t="shared" si="51"/>
        <v>0</v>
      </c>
      <c r="U84" s="114">
        <f t="shared" si="51"/>
        <v>0</v>
      </c>
      <c r="V84" s="491">
        <f t="shared" si="51"/>
        <v>0</v>
      </c>
      <c r="W84" s="113">
        <f t="shared" si="51"/>
        <v>0</v>
      </c>
      <c r="X84" s="115">
        <f t="shared" si="51"/>
        <v>0</v>
      </c>
    </row>
    <row r="85" spans="1:24" hidden="1">
      <c r="B85" s="55"/>
      <c r="C85" s="2"/>
      <c r="D85" s="764" t="s">
        <v>370</v>
      </c>
      <c r="E85" s="764"/>
      <c r="F85" s="406"/>
      <c r="G85" s="429"/>
      <c r="H85" s="429"/>
      <c r="I85" s="625">
        <f t="shared" ref="I85:I94" si="52">SUM(L85:X85)</f>
        <v>0</v>
      </c>
      <c r="J85" s="149"/>
      <c r="K85" s="167">
        <f t="shared" si="43"/>
        <v>0</v>
      </c>
      <c r="L85" s="75"/>
      <c r="M85" s="1"/>
      <c r="N85" s="1"/>
      <c r="O85" s="1"/>
      <c r="P85" s="1"/>
      <c r="Q85" s="81"/>
      <c r="R85" s="541">
        <f t="shared" si="44"/>
        <v>0</v>
      </c>
      <c r="S85" s="447"/>
      <c r="T85" s="1"/>
      <c r="U85" s="81"/>
      <c r="V85" s="490"/>
      <c r="W85" s="42"/>
      <c r="X85" s="44"/>
    </row>
    <row r="86" spans="1:24" hidden="1">
      <c r="B86" s="55"/>
      <c r="C86" s="2"/>
      <c r="D86" s="764" t="s">
        <v>506</v>
      </c>
      <c r="E86" s="764"/>
      <c r="F86" s="406"/>
      <c r="G86" s="429"/>
      <c r="H86" s="429"/>
      <c r="I86" s="625">
        <f t="shared" si="52"/>
        <v>0</v>
      </c>
      <c r="J86" s="149"/>
      <c r="K86" s="167">
        <f t="shared" si="43"/>
        <v>0</v>
      </c>
      <c r="L86" s="75"/>
      <c r="M86" s="1"/>
      <c r="N86" s="1"/>
      <c r="O86" s="1"/>
      <c r="P86" s="1"/>
      <c r="Q86" s="81"/>
      <c r="R86" s="541">
        <f t="shared" si="44"/>
        <v>0</v>
      </c>
      <c r="S86" s="447"/>
      <c r="T86" s="1"/>
      <c r="U86" s="81"/>
      <c r="V86" s="490"/>
      <c r="W86" s="42"/>
      <c r="X86" s="44"/>
    </row>
    <row r="87" spans="1:24" hidden="1">
      <c r="B87" s="55"/>
      <c r="C87" s="2"/>
      <c r="D87" s="764" t="s">
        <v>507</v>
      </c>
      <c r="E87" s="764"/>
      <c r="F87" s="406"/>
      <c r="G87" s="429"/>
      <c r="H87" s="429"/>
      <c r="I87" s="625">
        <f t="shared" si="52"/>
        <v>0</v>
      </c>
      <c r="J87" s="149"/>
      <c r="K87" s="167">
        <f t="shared" si="43"/>
        <v>0</v>
      </c>
      <c r="L87" s="75"/>
      <c r="M87" s="1"/>
      <c r="N87" s="1"/>
      <c r="O87" s="1"/>
      <c r="P87" s="1"/>
      <c r="Q87" s="81"/>
      <c r="R87" s="541">
        <f t="shared" si="44"/>
        <v>0</v>
      </c>
      <c r="S87" s="447"/>
      <c r="T87" s="1"/>
      <c r="U87" s="81"/>
      <c r="V87" s="490"/>
      <c r="W87" s="42"/>
      <c r="X87" s="44"/>
    </row>
    <row r="88" spans="1:24" hidden="1">
      <c r="B88" s="55"/>
      <c r="C88" s="2"/>
      <c r="D88" s="764" t="s">
        <v>508</v>
      </c>
      <c r="E88" s="764"/>
      <c r="F88" s="406"/>
      <c r="G88" s="429"/>
      <c r="H88" s="429"/>
      <c r="I88" s="625">
        <f t="shared" si="52"/>
        <v>0</v>
      </c>
      <c r="J88" s="149"/>
      <c r="K88" s="167">
        <f t="shared" si="43"/>
        <v>0</v>
      </c>
      <c r="L88" s="75"/>
      <c r="M88" s="1"/>
      <c r="N88" s="1"/>
      <c r="O88" s="1"/>
      <c r="P88" s="1"/>
      <c r="Q88" s="81"/>
      <c r="R88" s="541">
        <f t="shared" si="44"/>
        <v>0</v>
      </c>
      <c r="S88" s="447"/>
      <c r="T88" s="1"/>
      <c r="U88" s="81"/>
      <c r="V88" s="490"/>
      <c r="W88" s="42"/>
      <c r="X88" s="44"/>
    </row>
    <row r="89" spans="1:24" hidden="1">
      <c r="B89" s="55"/>
      <c r="C89" s="2"/>
      <c r="D89" s="764" t="s">
        <v>509</v>
      </c>
      <c r="E89" s="764"/>
      <c r="F89" s="406"/>
      <c r="G89" s="429"/>
      <c r="H89" s="429"/>
      <c r="I89" s="625">
        <f t="shared" si="52"/>
        <v>0</v>
      </c>
      <c r="J89" s="149"/>
      <c r="K89" s="167">
        <f t="shared" si="43"/>
        <v>0</v>
      </c>
      <c r="L89" s="75"/>
      <c r="M89" s="1"/>
      <c r="N89" s="1"/>
      <c r="O89" s="1"/>
      <c r="P89" s="1"/>
      <c r="Q89" s="81"/>
      <c r="R89" s="541">
        <f t="shared" si="44"/>
        <v>0</v>
      </c>
      <c r="S89" s="447"/>
      <c r="T89" s="1"/>
      <c r="U89" s="81"/>
      <c r="V89" s="490"/>
      <c r="W89" s="42"/>
      <c r="X89" s="44"/>
    </row>
    <row r="90" spans="1:24" hidden="1">
      <c r="B90" s="55"/>
      <c r="C90" s="2"/>
      <c r="D90" s="764" t="s">
        <v>510</v>
      </c>
      <c r="E90" s="764"/>
      <c r="F90" s="406"/>
      <c r="G90" s="429"/>
      <c r="H90" s="429"/>
      <c r="I90" s="625">
        <f t="shared" si="52"/>
        <v>0</v>
      </c>
      <c r="J90" s="149"/>
      <c r="K90" s="167">
        <f t="shared" si="43"/>
        <v>0</v>
      </c>
      <c r="L90" s="75"/>
      <c r="M90" s="1"/>
      <c r="N90" s="1"/>
      <c r="O90" s="1"/>
      <c r="P90" s="1"/>
      <c r="Q90" s="81"/>
      <c r="R90" s="541">
        <f t="shared" si="44"/>
        <v>0</v>
      </c>
      <c r="S90" s="447"/>
      <c r="T90" s="1"/>
      <c r="U90" s="81"/>
      <c r="V90" s="490"/>
      <c r="W90" s="42"/>
      <c r="X90" s="44"/>
    </row>
    <row r="91" spans="1:24" ht="25.5" hidden="1" customHeight="1">
      <c r="B91" s="55"/>
      <c r="C91" s="2"/>
      <c r="D91" s="735" t="s">
        <v>511</v>
      </c>
      <c r="E91" s="735"/>
      <c r="F91" s="409"/>
      <c r="G91" s="432"/>
      <c r="H91" s="432"/>
      <c r="I91" s="628">
        <f t="shared" si="52"/>
        <v>0</v>
      </c>
      <c r="J91" s="159"/>
      <c r="K91" s="167">
        <f t="shared" si="43"/>
        <v>0</v>
      </c>
      <c r="L91" s="75"/>
      <c r="M91" s="1"/>
      <c r="N91" s="1"/>
      <c r="O91" s="1"/>
      <c r="P91" s="1"/>
      <c r="Q91" s="81"/>
      <c r="R91" s="541">
        <f t="shared" si="44"/>
        <v>0</v>
      </c>
      <c r="S91" s="447"/>
      <c r="T91" s="1"/>
      <c r="U91" s="81"/>
      <c r="V91" s="490"/>
      <c r="W91" s="42"/>
      <c r="X91" s="44"/>
    </row>
    <row r="92" spans="1:24" hidden="1">
      <c r="B92" s="55"/>
      <c r="C92" s="2"/>
      <c r="D92" s="764" t="s">
        <v>805</v>
      </c>
      <c r="E92" s="764"/>
      <c r="F92" s="406"/>
      <c r="G92" s="429"/>
      <c r="H92" s="429"/>
      <c r="I92" s="625">
        <f t="shared" si="52"/>
        <v>0</v>
      </c>
      <c r="J92" s="149"/>
      <c r="K92" s="167">
        <f t="shared" si="43"/>
        <v>0</v>
      </c>
      <c r="L92" s="75"/>
      <c r="M92" s="1"/>
      <c r="N92" s="1"/>
      <c r="O92" s="1"/>
      <c r="P92" s="1"/>
      <c r="Q92" s="81"/>
      <c r="R92" s="541">
        <f t="shared" si="44"/>
        <v>0</v>
      </c>
      <c r="S92" s="447"/>
      <c r="T92" s="1"/>
      <c r="U92" s="81"/>
      <c r="V92" s="490"/>
      <c r="W92" s="42"/>
      <c r="X92" s="44"/>
    </row>
    <row r="93" spans="1:24" ht="25.5" hidden="1" customHeight="1">
      <c r="B93" s="55"/>
      <c r="C93" s="2"/>
      <c r="D93" s="735" t="s">
        <v>512</v>
      </c>
      <c r="E93" s="735"/>
      <c r="F93" s="409"/>
      <c r="G93" s="432"/>
      <c r="H93" s="432"/>
      <c r="I93" s="628">
        <f t="shared" si="52"/>
        <v>0</v>
      </c>
      <c r="J93" s="159"/>
      <c r="K93" s="167">
        <f t="shared" si="43"/>
        <v>0</v>
      </c>
      <c r="L93" s="75"/>
      <c r="M93" s="1"/>
      <c r="N93" s="1"/>
      <c r="O93" s="1"/>
      <c r="P93" s="1"/>
      <c r="Q93" s="81"/>
      <c r="R93" s="541">
        <f t="shared" si="44"/>
        <v>0</v>
      </c>
      <c r="S93" s="447"/>
      <c r="T93" s="1"/>
      <c r="U93" s="81"/>
      <c r="V93" s="490"/>
      <c r="W93" s="42"/>
      <c r="X93" s="44"/>
    </row>
    <row r="94" spans="1:24" ht="25.5" hidden="1" customHeight="1">
      <c r="B94" s="55"/>
      <c r="C94" s="2"/>
      <c r="D94" s="735" t="s">
        <v>513</v>
      </c>
      <c r="E94" s="735"/>
      <c r="F94" s="409"/>
      <c r="G94" s="432"/>
      <c r="H94" s="432"/>
      <c r="I94" s="628">
        <f t="shared" si="52"/>
        <v>0</v>
      </c>
      <c r="J94" s="159"/>
      <c r="K94" s="167">
        <f t="shared" si="43"/>
        <v>0</v>
      </c>
      <c r="L94" s="75"/>
      <c r="M94" s="1"/>
      <c r="N94" s="1"/>
      <c r="O94" s="1"/>
      <c r="P94" s="1"/>
      <c r="Q94" s="81"/>
      <c r="R94" s="541">
        <f t="shared" si="44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>
      <c r="A95" s="127" t="s">
        <v>230</v>
      </c>
      <c r="B95" s="108" t="s">
        <v>663</v>
      </c>
      <c r="C95" s="820" t="s">
        <v>806</v>
      </c>
      <c r="D95" s="821"/>
      <c r="E95" s="821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53">J96+J97+J98+J99+J100+J101+J102+J103+J104+J105</f>
        <v>0</v>
      </c>
      <c r="K95" s="170">
        <f t="shared" si="43"/>
        <v>0</v>
      </c>
      <c r="L95" s="110">
        <f t="shared" si="53"/>
        <v>0</v>
      </c>
      <c r="M95" s="111">
        <f t="shared" si="53"/>
        <v>0</v>
      </c>
      <c r="N95" s="111">
        <f t="shared" si="53"/>
        <v>0</v>
      </c>
      <c r="O95" s="111">
        <f t="shared" si="53"/>
        <v>0</v>
      </c>
      <c r="P95" s="111">
        <f t="shared" si="53"/>
        <v>0</v>
      </c>
      <c r="Q95" s="114">
        <f t="shared" si="53"/>
        <v>0</v>
      </c>
      <c r="R95" s="543">
        <f t="shared" si="44"/>
        <v>0</v>
      </c>
      <c r="S95" s="449">
        <f t="shared" si="53"/>
        <v>0</v>
      </c>
      <c r="T95" s="111">
        <f t="shared" si="53"/>
        <v>0</v>
      </c>
      <c r="U95" s="114">
        <f t="shared" si="53"/>
        <v>0</v>
      </c>
      <c r="V95" s="491">
        <f t="shared" si="53"/>
        <v>0</v>
      </c>
      <c r="W95" s="113">
        <f t="shared" si="53"/>
        <v>0</v>
      </c>
      <c r="X95" s="115">
        <f t="shared" si="53"/>
        <v>0</v>
      </c>
    </row>
    <row r="96" spans="1:24" hidden="1">
      <c r="B96" s="55"/>
      <c r="C96" s="2"/>
      <c r="D96" s="764" t="s">
        <v>369</v>
      </c>
      <c r="E96" s="764"/>
      <c r="F96" s="406"/>
      <c r="G96" s="429"/>
      <c r="H96" s="429"/>
      <c r="I96" s="625">
        <f t="shared" ref="I96:I105" si="54">SUM(L96:X96)</f>
        <v>0</v>
      </c>
      <c r="J96" s="149"/>
      <c r="K96" s="167">
        <f t="shared" si="43"/>
        <v>0</v>
      </c>
      <c r="L96" s="75"/>
      <c r="M96" s="1"/>
      <c r="N96" s="1"/>
      <c r="O96" s="1"/>
      <c r="P96" s="1"/>
      <c r="Q96" s="81"/>
      <c r="R96" s="541">
        <f t="shared" si="44"/>
        <v>0</v>
      </c>
      <c r="S96" s="447"/>
      <c r="T96" s="1"/>
      <c r="U96" s="81"/>
      <c r="V96" s="490"/>
      <c r="W96" s="42"/>
      <c r="X96" s="44"/>
    </row>
    <row r="97" spans="1:24" hidden="1">
      <c r="B97" s="55"/>
      <c r="C97" s="2"/>
      <c r="D97" s="764" t="s">
        <v>514</v>
      </c>
      <c r="E97" s="764"/>
      <c r="F97" s="406"/>
      <c r="G97" s="429"/>
      <c r="H97" s="429"/>
      <c r="I97" s="625">
        <f t="shared" si="54"/>
        <v>0</v>
      </c>
      <c r="J97" s="149"/>
      <c r="K97" s="167">
        <f t="shared" si="43"/>
        <v>0</v>
      </c>
      <c r="L97" s="75"/>
      <c r="M97" s="1"/>
      <c r="N97" s="1"/>
      <c r="O97" s="1"/>
      <c r="P97" s="1"/>
      <c r="Q97" s="81"/>
      <c r="R97" s="541">
        <f t="shared" si="44"/>
        <v>0</v>
      </c>
      <c r="S97" s="447"/>
      <c r="T97" s="1"/>
      <c r="U97" s="81"/>
      <c r="V97" s="490"/>
      <c r="W97" s="42"/>
      <c r="X97" s="44"/>
    </row>
    <row r="98" spans="1:24" hidden="1">
      <c r="B98" s="55"/>
      <c r="C98" s="2"/>
      <c r="D98" s="764" t="s">
        <v>516</v>
      </c>
      <c r="E98" s="764"/>
      <c r="F98" s="406"/>
      <c r="G98" s="429"/>
      <c r="H98" s="429"/>
      <c r="I98" s="625">
        <f t="shared" si="54"/>
        <v>0</v>
      </c>
      <c r="J98" s="149"/>
      <c r="K98" s="167">
        <f t="shared" si="43"/>
        <v>0</v>
      </c>
      <c r="L98" s="75"/>
      <c r="M98" s="1"/>
      <c r="N98" s="1"/>
      <c r="O98" s="1"/>
      <c r="P98" s="1"/>
      <c r="Q98" s="81"/>
      <c r="R98" s="541">
        <f t="shared" si="44"/>
        <v>0</v>
      </c>
      <c r="S98" s="447"/>
      <c r="T98" s="1"/>
      <c r="U98" s="81"/>
      <c r="V98" s="490"/>
      <c r="W98" s="42"/>
      <c r="X98" s="44"/>
    </row>
    <row r="99" spans="1:24" hidden="1">
      <c r="B99" s="55"/>
      <c r="C99" s="2"/>
      <c r="D99" s="764" t="s">
        <v>808</v>
      </c>
      <c r="E99" s="764"/>
      <c r="F99" s="406"/>
      <c r="G99" s="429"/>
      <c r="H99" s="429"/>
      <c r="I99" s="625">
        <f t="shared" si="54"/>
        <v>0</v>
      </c>
      <c r="J99" s="149"/>
      <c r="K99" s="167">
        <f t="shared" si="43"/>
        <v>0</v>
      </c>
      <c r="L99" s="75"/>
      <c r="M99" s="1"/>
      <c r="N99" s="1"/>
      <c r="O99" s="1"/>
      <c r="P99" s="1"/>
      <c r="Q99" s="81"/>
      <c r="R99" s="541">
        <f t="shared" si="44"/>
        <v>0</v>
      </c>
      <c r="S99" s="447"/>
      <c r="T99" s="1"/>
      <c r="U99" s="81"/>
      <c r="V99" s="490"/>
      <c r="W99" s="42"/>
      <c r="X99" s="44"/>
    </row>
    <row r="100" spans="1:24" hidden="1">
      <c r="B100" s="55"/>
      <c r="C100" s="2"/>
      <c r="D100" s="764" t="s">
        <v>521</v>
      </c>
      <c r="E100" s="764"/>
      <c r="F100" s="406"/>
      <c r="G100" s="429"/>
      <c r="H100" s="429"/>
      <c r="I100" s="625">
        <f t="shared" si="54"/>
        <v>0</v>
      </c>
      <c r="J100" s="149"/>
      <c r="K100" s="167">
        <f t="shared" si="43"/>
        <v>0</v>
      </c>
      <c r="L100" s="75"/>
      <c r="M100" s="1"/>
      <c r="N100" s="1"/>
      <c r="O100" s="1"/>
      <c r="P100" s="1"/>
      <c r="Q100" s="81"/>
      <c r="R100" s="541">
        <f t="shared" si="44"/>
        <v>0</v>
      </c>
      <c r="S100" s="447"/>
      <c r="T100" s="1"/>
      <c r="U100" s="81"/>
      <c r="V100" s="490"/>
      <c r="W100" s="42"/>
      <c r="X100" s="44"/>
    </row>
    <row r="101" spans="1:24" hidden="1">
      <c r="B101" s="55"/>
      <c r="C101" s="2"/>
      <c r="D101" s="764" t="s">
        <v>519</v>
      </c>
      <c r="E101" s="764"/>
      <c r="F101" s="406"/>
      <c r="G101" s="429"/>
      <c r="H101" s="429"/>
      <c r="I101" s="625">
        <f t="shared" si="54"/>
        <v>0</v>
      </c>
      <c r="J101" s="149"/>
      <c r="K101" s="167">
        <f t="shared" si="43"/>
        <v>0</v>
      </c>
      <c r="L101" s="75"/>
      <c r="M101" s="1"/>
      <c r="N101" s="1"/>
      <c r="O101" s="1"/>
      <c r="P101" s="1"/>
      <c r="Q101" s="81"/>
      <c r="R101" s="541">
        <f t="shared" si="44"/>
        <v>0</v>
      </c>
      <c r="S101" s="447"/>
      <c r="T101" s="1"/>
      <c r="U101" s="81"/>
      <c r="V101" s="490"/>
      <c r="W101" s="42"/>
      <c r="X101" s="44"/>
    </row>
    <row r="102" spans="1:24" ht="25.5" hidden="1" customHeight="1">
      <c r="B102" s="55"/>
      <c r="C102" s="2"/>
      <c r="D102" s="735" t="s">
        <v>523</v>
      </c>
      <c r="E102" s="735"/>
      <c r="F102" s="409"/>
      <c r="G102" s="432"/>
      <c r="H102" s="432"/>
      <c r="I102" s="628">
        <f t="shared" si="54"/>
        <v>0</v>
      </c>
      <c r="J102" s="159"/>
      <c r="K102" s="167">
        <f t="shared" si="43"/>
        <v>0</v>
      </c>
      <c r="L102" s="75"/>
      <c r="M102" s="1"/>
      <c r="N102" s="1"/>
      <c r="O102" s="1"/>
      <c r="P102" s="1"/>
      <c r="Q102" s="81"/>
      <c r="R102" s="541">
        <f t="shared" si="44"/>
        <v>0</v>
      </c>
      <c r="S102" s="447"/>
      <c r="T102" s="1"/>
      <c r="U102" s="81"/>
      <c r="V102" s="490"/>
      <c r="W102" s="42"/>
      <c r="X102" s="44"/>
    </row>
    <row r="103" spans="1:24" hidden="1">
      <c r="B103" s="55"/>
      <c r="C103" s="2"/>
      <c r="D103" s="764" t="s">
        <v>807</v>
      </c>
      <c r="E103" s="764"/>
      <c r="F103" s="406"/>
      <c r="G103" s="429"/>
      <c r="H103" s="429"/>
      <c r="I103" s="625">
        <f t="shared" si="54"/>
        <v>0</v>
      </c>
      <c r="J103" s="149"/>
      <c r="K103" s="167">
        <f t="shared" si="43"/>
        <v>0</v>
      </c>
      <c r="L103" s="75"/>
      <c r="M103" s="1"/>
      <c r="N103" s="1"/>
      <c r="O103" s="1"/>
      <c r="P103" s="1"/>
      <c r="Q103" s="81"/>
      <c r="R103" s="541">
        <f t="shared" si="44"/>
        <v>0</v>
      </c>
      <c r="S103" s="447"/>
      <c r="T103" s="1"/>
      <c r="U103" s="81"/>
      <c r="V103" s="490"/>
      <c r="W103" s="42"/>
      <c r="X103" s="44"/>
    </row>
    <row r="104" spans="1:24" ht="25.5" hidden="1" customHeight="1">
      <c r="B104" s="55"/>
      <c r="C104" s="2"/>
      <c r="D104" s="735" t="s">
        <v>526</v>
      </c>
      <c r="E104" s="735"/>
      <c r="F104" s="409"/>
      <c r="G104" s="432"/>
      <c r="H104" s="432"/>
      <c r="I104" s="628">
        <f t="shared" si="54"/>
        <v>0</v>
      </c>
      <c r="J104" s="159"/>
      <c r="K104" s="167">
        <f t="shared" si="43"/>
        <v>0</v>
      </c>
      <c r="L104" s="75"/>
      <c r="M104" s="1"/>
      <c r="N104" s="1"/>
      <c r="O104" s="1"/>
      <c r="P104" s="1"/>
      <c r="Q104" s="81"/>
      <c r="R104" s="541">
        <f t="shared" si="44"/>
        <v>0</v>
      </c>
      <c r="S104" s="447"/>
      <c r="T104" s="1"/>
      <c r="U104" s="81"/>
      <c r="V104" s="490"/>
      <c r="W104" s="42"/>
      <c r="X104" s="44"/>
    </row>
    <row r="105" spans="1:24" ht="25.5" hidden="1" customHeight="1">
      <c r="B105" s="55"/>
      <c r="C105" s="2"/>
      <c r="D105" s="735" t="s">
        <v>528</v>
      </c>
      <c r="E105" s="735"/>
      <c r="F105" s="409"/>
      <c r="G105" s="432"/>
      <c r="H105" s="432"/>
      <c r="I105" s="628">
        <f t="shared" si="54"/>
        <v>0</v>
      </c>
      <c r="J105" s="159"/>
      <c r="K105" s="167">
        <f t="shared" si="43"/>
        <v>0</v>
      </c>
      <c r="L105" s="75"/>
      <c r="M105" s="1"/>
      <c r="N105" s="1"/>
      <c r="O105" s="1"/>
      <c r="P105" s="1"/>
      <c r="Q105" s="81"/>
      <c r="R105" s="541">
        <f t="shared" si="44"/>
        <v>0</v>
      </c>
      <c r="S105" s="447"/>
      <c r="T105" s="1"/>
      <c r="U105" s="81"/>
      <c r="V105" s="490"/>
      <c r="W105" s="42"/>
      <c r="X105" s="44"/>
    </row>
    <row r="106" spans="1:24" s="41" customFormat="1" hidden="1">
      <c r="A106" s="127" t="s">
        <v>231</v>
      </c>
      <c r="B106" s="108" t="s">
        <v>664</v>
      </c>
      <c r="C106" s="777" t="s">
        <v>232</v>
      </c>
      <c r="D106" s="778"/>
      <c r="E106" s="778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>J107+J108+J109+J110+J111+J112+J113+J114+J115+J116</f>
        <v>0</v>
      </c>
      <c r="K106" s="170">
        <f t="shared" si="43"/>
        <v>0</v>
      </c>
      <c r="L106" s="110">
        <f t="shared" ref="L106:X106" si="55">L107+L108+L109+L110+L111+L112+L113+L114+L115+L116</f>
        <v>0</v>
      </c>
      <c r="M106" s="111">
        <f t="shared" si="55"/>
        <v>0</v>
      </c>
      <c r="N106" s="111">
        <f t="shared" si="55"/>
        <v>0</v>
      </c>
      <c r="O106" s="111">
        <f t="shared" si="55"/>
        <v>0</v>
      </c>
      <c r="P106" s="111">
        <f t="shared" si="55"/>
        <v>0</v>
      </c>
      <c r="Q106" s="114">
        <f t="shared" si="55"/>
        <v>0</v>
      </c>
      <c r="R106" s="543">
        <f t="shared" si="44"/>
        <v>0</v>
      </c>
      <c r="S106" s="449">
        <f t="shared" si="55"/>
        <v>0</v>
      </c>
      <c r="T106" s="111">
        <f t="shared" si="55"/>
        <v>0</v>
      </c>
      <c r="U106" s="114">
        <f t="shared" si="55"/>
        <v>0</v>
      </c>
      <c r="V106" s="491">
        <f t="shared" si="55"/>
        <v>0</v>
      </c>
      <c r="W106" s="113">
        <f t="shared" si="55"/>
        <v>0</v>
      </c>
      <c r="X106" s="115">
        <f t="shared" si="55"/>
        <v>0</v>
      </c>
    </row>
    <row r="107" spans="1:24" hidden="1">
      <c r="B107" s="55"/>
      <c r="C107" s="2"/>
      <c r="D107" s="764" t="s">
        <v>368</v>
      </c>
      <c r="E107" s="764"/>
      <c r="F107" s="406"/>
      <c r="G107" s="429"/>
      <c r="H107" s="429"/>
      <c r="I107" s="625">
        <f t="shared" ref="I107:I116" si="56">SUM(L107:X107)</f>
        <v>0</v>
      </c>
      <c r="J107" s="149"/>
      <c r="K107" s="167">
        <f t="shared" si="43"/>
        <v>0</v>
      </c>
      <c r="L107" s="75"/>
      <c r="M107" s="1"/>
      <c r="N107" s="1"/>
      <c r="O107" s="1"/>
      <c r="P107" s="1"/>
      <c r="Q107" s="81"/>
      <c r="R107" s="541">
        <f t="shared" si="44"/>
        <v>0</v>
      </c>
      <c r="S107" s="447"/>
      <c r="T107" s="1"/>
      <c r="U107" s="81"/>
      <c r="V107" s="490"/>
      <c r="W107" s="42"/>
      <c r="X107" s="44"/>
    </row>
    <row r="108" spans="1:24" hidden="1">
      <c r="B108" s="55"/>
      <c r="C108" s="2"/>
      <c r="D108" s="764" t="s">
        <v>515</v>
      </c>
      <c r="E108" s="764"/>
      <c r="F108" s="406"/>
      <c r="G108" s="429"/>
      <c r="H108" s="429"/>
      <c r="I108" s="625">
        <f t="shared" si="56"/>
        <v>0</v>
      </c>
      <c r="J108" s="149"/>
      <c r="K108" s="167">
        <f t="shared" si="43"/>
        <v>0</v>
      </c>
      <c r="L108" s="75"/>
      <c r="M108" s="1"/>
      <c r="N108" s="1"/>
      <c r="O108" s="1"/>
      <c r="P108" s="1"/>
      <c r="Q108" s="81"/>
      <c r="R108" s="541">
        <f t="shared" si="44"/>
        <v>0</v>
      </c>
      <c r="S108" s="447"/>
      <c r="T108" s="1"/>
      <c r="U108" s="81"/>
      <c r="V108" s="490"/>
      <c r="W108" s="42"/>
      <c r="X108" s="44"/>
    </row>
    <row r="109" spans="1:24" hidden="1">
      <c r="B109" s="55"/>
      <c r="C109" s="2"/>
      <c r="D109" s="764" t="s">
        <v>517</v>
      </c>
      <c r="E109" s="764"/>
      <c r="F109" s="406"/>
      <c r="G109" s="429"/>
      <c r="H109" s="429"/>
      <c r="I109" s="625">
        <f t="shared" si="56"/>
        <v>0</v>
      </c>
      <c r="J109" s="149"/>
      <c r="K109" s="167">
        <f t="shared" si="43"/>
        <v>0</v>
      </c>
      <c r="L109" s="75"/>
      <c r="M109" s="1"/>
      <c r="N109" s="1"/>
      <c r="O109" s="1"/>
      <c r="P109" s="1"/>
      <c r="Q109" s="81"/>
      <c r="R109" s="541">
        <f t="shared" si="44"/>
        <v>0</v>
      </c>
      <c r="S109" s="447"/>
      <c r="T109" s="1"/>
      <c r="U109" s="81"/>
      <c r="V109" s="490"/>
      <c r="W109" s="42"/>
      <c r="X109" s="44"/>
    </row>
    <row r="110" spans="1:24" hidden="1">
      <c r="B110" s="55"/>
      <c r="C110" s="2"/>
      <c r="D110" s="764" t="s">
        <v>518</v>
      </c>
      <c r="E110" s="764"/>
      <c r="F110" s="406"/>
      <c r="G110" s="429"/>
      <c r="H110" s="429"/>
      <c r="I110" s="625">
        <f t="shared" si="56"/>
        <v>0</v>
      </c>
      <c r="J110" s="149"/>
      <c r="K110" s="167">
        <f t="shared" si="43"/>
        <v>0</v>
      </c>
      <c r="L110" s="75"/>
      <c r="M110" s="1"/>
      <c r="N110" s="1"/>
      <c r="O110" s="1"/>
      <c r="P110" s="1"/>
      <c r="Q110" s="81"/>
      <c r="R110" s="541">
        <f t="shared" si="44"/>
        <v>0</v>
      </c>
      <c r="S110" s="447"/>
      <c r="T110" s="1"/>
      <c r="U110" s="81"/>
      <c r="V110" s="490"/>
      <c r="W110" s="42"/>
      <c r="X110" s="44"/>
    </row>
    <row r="111" spans="1:24" hidden="1">
      <c r="B111" s="55"/>
      <c r="C111" s="2"/>
      <c r="D111" s="764" t="s">
        <v>522</v>
      </c>
      <c r="E111" s="764"/>
      <c r="F111" s="406"/>
      <c r="G111" s="429"/>
      <c r="H111" s="429"/>
      <c r="I111" s="625">
        <f t="shared" si="56"/>
        <v>0</v>
      </c>
      <c r="J111" s="149"/>
      <c r="K111" s="167">
        <f t="shared" si="43"/>
        <v>0</v>
      </c>
      <c r="L111" s="75"/>
      <c r="M111" s="1"/>
      <c r="N111" s="1"/>
      <c r="O111" s="1"/>
      <c r="P111" s="1"/>
      <c r="Q111" s="81"/>
      <c r="R111" s="541">
        <f t="shared" si="44"/>
        <v>0</v>
      </c>
      <c r="S111" s="447"/>
      <c r="T111" s="1"/>
      <c r="U111" s="81"/>
      <c r="V111" s="490"/>
      <c r="W111" s="42"/>
      <c r="X111" s="44"/>
    </row>
    <row r="112" spans="1:24" hidden="1">
      <c r="B112" s="55"/>
      <c r="C112" s="2"/>
      <c r="D112" s="764" t="s">
        <v>520</v>
      </c>
      <c r="E112" s="764"/>
      <c r="F112" s="406"/>
      <c r="G112" s="429"/>
      <c r="H112" s="429"/>
      <c r="I112" s="625">
        <f t="shared" si="56"/>
        <v>0</v>
      </c>
      <c r="J112" s="149"/>
      <c r="K112" s="167">
        <f t="shared" si="43"/>
        <v>0</v>
      </c>
      <c r="L112" s="75"/>
      <c r="M112" s="1"/>
      <c r="N112" s="1"/>
      <c r="O112" s="1"/>
      <c r="P112" s="1"/>
      <c r="Q112" s="81"/>
      <c r="R112" s="541">
        <f t="shared" si="44"/>
        <v>0</v>
      </c>
      <c r="S112" s="447"/>
      <c r="T112" s="1"/>
      <c r="U112" s="81"/>
      <c r="V112" s="490"/>
      <c r="W112" s="42"/>
      <c r="X112" s="44"/>
    </row>
    <row r="113" spans="1:24" ht="25.5" hidden="1" customHeight="1">
      <c r="B113" s="55"/>
      <c r="C113" s="2"/>
      <c r="D113" s="735" t="s">
        <v>524</v>
      </c>
      <c r="E113" s="735"/>
      <c r="F113" s="409"/>
      <c r="G113" s="432"/>
      <c r="H113" s="432"/>
      <c r="I113" s="628">
        <f t="shared" si="56"/>
        <v>0</v>
      </c>
      <c r="J113" s="159"/>
      <c r="K113" s="167">
        <f t="shared" si="43"/>
        <v>0</v>
      </c>
      <c r="L113" s="75"/>
      <c r="M113" s="1"/>
      <c r="N113" s="1"/>
      <c r="O113" s="1"/>
      <c r="P113" s="1"/>
      <c r="Q113" s="81"/>
      <c r="R113" s="541">
        <f t="shared" si="44"/>
        <v>0</v>
      </c>
      <c r="S113" s="447"/>
      <c r="T113" s="1"/>
      <c r="U113" s="81"/>
      <c r="V113" s="490"/>
      <c r="W113" s="42"/>
      <c r="X113" s="44"/>
    </row>
    <row r="114" spans="1:24" hidden="1">
      <c r="B114" s="55"/>
      <c r="C114" s="2"/>
      <c r="D114" s="764" t="s">
        <v>525</v>
      </c>
      <c r="E114" s="764"/>
      <c r="F114" s="406"/>
      <c r="G114" s="429"/>
      <c r="H114" s="429"/>
      <c r="I114" s="625">
        <f t="shared" ref="I114" si="57">SUM(L114:X114)</f>
        <v>0</v>
      </c>
      <c r="J114" s="149"/>
      <c r="K114" s="167">
        <f t="shared" ref="K114" si="58">SUM(I114:J114)</f>
        <v>0</v>
      </c>
      <c r="L114" s="75"/>
      <c r="M114" s="1"/>
      <c r="N114" s="1"/>
      <c r="O114" s="1"/>
      <c r="P114" s="1"/>
      <c r="Q114" s="81"/>
      <c r="R114" s="541">
        <f t="shared" si="44"/>
        <v>0</v>
      </c>
      <c r="S114" s="447"/>
      <c r="T114" s="1"/>
      <c r="U114" s="81"/>
      <c r="V114" s="490"/>
      <c r="W114" s="42"/>
      <c r="X114" s="44"/>
    </row>
    <row r="115" spans="1:24" ht="25.5" hidden="1" customHeight="1">
      <c r="B115" s="55"/>
      <c r="C115" s="2"/>
      <c r="D115" s="735" t="s">
        <v>527</v>
      </c>
      <c r="E115" s="735"/>
      <c r="F115" s="409"/>
      <c r="G115" s="432"/>
      <c r="H115" s="432"/>
      <c r="I115" s="628">
        <f t="shared" si="56"/>
        <v>0</v>
      </c>
      <c r="J115" s="159"/>
      <c r="K115" s="167">
        <f t="shared" si="43"/>
        <v>0</v>
      </c>
      <c r="L115" s="75"/>
      <c r="M115" s="1"/>
      <c r="N115" s="1"/>
      <c r="O115" s="1"/>
      <c r="P115" s="1"/>
      <c r="Q115" s="81"/>
      <c r="R115" s="541">
        <f t="shared" si="44"/>
        <v>0</v>
      </c>
      <c r="S115" s="447"/>
      <c r="T115" s="1"/>
      <c r="U115" s="81"/>
      <c r="V115" s="490"/>
      <c r="W115" s="42"/>
      <c r="X115" s="44"/>
    </row>
    <row r="116" spans="1:24" ht="25.5" hidden="1" customHeight="1">
      <c r="B116" s="55"/>
      <c r="C116" s="2"/>
      <c r="D116" s="735" t="s">
        <v>529</v>
      </c>
      <c r="E116" s="735"/>
      <c r="F116" s="409"/>
      <c r="G116" s="432"/>
      <c r="H116" s="432"/>
      <c r="I116" s="628">
        <f t="shared" si="56"/>
        <v>0</v>
      </c>
      <c r="J116" s="159"/>
      <c r="K116" s="167">
        <f t="shared" si="43"/>
        <v>0</v>
      </c>
      <c r="L116" s="75"/>
      <c r="M116" s="1"/>
      <c r="N116" s="1"/>
      <c r="O116" s="1"/>
      <c r="P116" s="1"/>
      <c r="Q116" s="81"/>
      <c r="R116" s="541">
        <f t="shared" si="44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>
      <c r="A117" s="127" t="s">
        <v>233</v>
      </c>
      <c r="B117" s="108" t="s">
        <v>665</v>
      </c>
      <c r="C117" s="820" t="s">
        <v>809</v>
      </c>
      <c r="D117" s="821"/>
      <c r="E117" s="821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59">J118+J119</f>
        <v>0</v>
      </c>
      <c r="K117" s="170">
        <f t="shared" si="43"/>
        <v>0</v>
      </c>
      <c r="L117" s="110">
        <f t="shared" si="59"/>
        <v>0</v>
      </c>
      <c r="M117" s="111">
        <f t="shared" si="59"/>
        <v>0</v>
      </c>
      <c r="N117" s="111">
        <f t="shared" si="59"/>
        <v>0</v>
      </c>
      <c r="O117" s="111">
        <f t="shared" si="59"/>
        <v>0</v>
      </c>
      <c r="P117" s="111">
        <f t="shared" si="59"/>
        <v>0</v>
      </c>
      <c r="Q117" s="114">
        <f t="shared" si="59"/>
        <v>0</v>
      </c>
      <c r="R117" s="543">
        <f t="shared" si="44"/>
        <v>0</v>
      </c>
      <c r="S117" s="449">
        <f t="shared" si="59"/>
        <v>0</v>
      </c>
      <c r="T117" s="111">
        <f t="shared" si="59"/>
        <v>0</v>
      </c>
      <c r="U117" s="114">
        <f t="shared" si="59"/>
        <v>0</v>
      </c>
      <c r="V117" s="491">
        <f t="shared" si="59"/>
        <v>0</v>
      </c>
      <c r="W117" s="113">
        <f t="shared" si="59"/>
        <v>0</v>
      </c>
      <c r="X117" s="115">
        <f t="shared" si="59"/>
        <v>0</v>
      </c>
    </row>
    <row r="118" spans="1:24" hidden="1">
      <c r="B118" s="55"/>
      <c r="C118" s="2"/>
      <c r="D118" s="764" t="s">
        <v>531</v>
      </c>
      <c r="E118" s="764"/>
      <c r="F118" s="406"/>
      <c r="G118" s="429"/>
      <c r="H118" s="429"/>
      <c r="I118" s="625">
        <f t="shared" ref="I118:I119" si="60">SUM(L118:X118)</f>
        <v>0</v>
      </c>
      <c r="J118" s="149"/>
      <c r="K118" s="167">
        <f t="shared" si="43"/>
        <v>0</v>
      </c>
      <c r="L118" s="75"/>
      <c r="M118" s="1"/>
      <c r="N118" s="1"/>
      <c r="O118" s="1"/>
      <c r="P118" s="1"/>
      <c r="Q118" s="81"/>
      <c r="R118" s="541">
        <f t="shared" si="44"/>
        <v>0</v>
      </c>
      <c r="S118" s="447"/>
      <c r="T118" s="1"/>
      <c r="U118" s="81"/>
      <c r="V118" s="490"/>
      <c r="W118" s="42"/>
      <c r="X118" s="44"/>
    </row>
    <row r="119" spans="1:24" ht="25.5" hidden="1" customHeight="1">
      <c r="B119" s="55"/>
      <c r="C119" s="2"/>
      <c r="D119" s="735" t="s">
        <v>530</v>
      </c>
      <c r="E119" s="735"/>
      <c r="F119" s="409"/>
      <c r="G119" s="432"/>
      <c r="H119" s="432"/>
      <c r="I119" s="628">
        <f t="shared" si="60"/>
        <v>0</v>
      </c>
      <c r="J119" s="159"/>
      <c r="K119" s="167">
        <f t="shared" si="43"/>
        <v>0</v>
      </c>
      <c r="L119" s="75"/>
      <c r="M119" s="1"/>
      <c r="N119" s="1"/>
      <c r="O119" s="1"/>
      <c r="P119" s="1"/>
      <c r="Q119" s="81"/>
      <c r="R119" s="541">
        <f t="shared" si="44"/>
        <v>0</v>
      </c>
      <c r="S119" s="447"/>
      <c r="T119" s="1"/>
      <c r="U119" s="81"/>
      <c r="V119" s="490"/>
      <c r="W119" s="42"/>
      <c r="X119" s="44"/>
    </row>
    <row r="120" spans="1:24" s="41" customFormat="1" hidden="1">
      <c r="A120" s="127" t="s">
        <v>234</v>
      </c>
      <c r="B120" s="108" t="s">
        <v>667</v>
      </c>
      <c r="C120" s="820" t="s">
        <v>810</v>
      </c>
      <c r="D120" s="821"/>
      <c r="E120" s="821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61">J121+J122+J123+J124+J125+J126+J127+J128+J129+J130+J131</f>
        <v>0</v>
      </c>
      <c r="K120" s="170">
        <f t="shared" si="43"/>
        <v>0</v>
      </c>
      <c r="L120" s="110">
        <f t="shared" si="61"/>
        <v>0</v>
      </c>
      <c r="M120" s="111">
        <f t="shared" si="61"/>
        <v>0</v>
      </c>
      <c r="N120" s="111">
        <f t="shared" si="61"/>
        <v>0</v>
      </c>
      <c r="O120" s="111">
        <f t="shared" si="61"/>
        <v>0</v>
      </c>
      <c r="P120" s="111">
        <f t="shared" si="61"/>
        <v>0</v>
      </c>
      <c r="Q120" s="114">
        <f t="shared" si="61"/>
        <v>0</v>
      </c>
      <c r="R120" s="543">
        <f t="shared" si="44"/>
        <v>0</v>
      </c>
      <c r="S120" s="449">
        <f t="shared" si="61"/>
        <v>0</v>
      </c>
      <c r="T120" s="111">
        <f t="shared" si="61"/>
        <v>0</v>
      </c>
      <c r="U120" s="114">
        <f t="shared" si="61"/>
        <v>0</v>
      </c>
      <c r="V120" s="491">
        <f t="shared" si="61"/>
        <v>0</v>
      </c>
      <c r="W120" s="113">
        <f t="shared" si="61"/>
        <v>0</v>
      </c>
      <c r="X120" s="115">
        <f t="shared" si="61"/>
        <v>0</v>
      </c>
    </row>
    <row r="121" spans="1:24" hidden="1">
      <c r="B121" s="55"/>
      <c r="C121" s="2"/>
      <c r="D121" s="764" t="s">
        <v>354</v>
      </c>
      <c r="E121" s="764"/>
      <c r="F121" s="406"/>
      <c r="G121" s="429"/>
      <c r="H121" s="429"/>
      <c r="I121" s="625">
        <f t="shared" ref="I121:I134" si="62">SUM(L121:X121)</f>
        <v>0</v>
      </c>
      <c r="J121" s="149"/>
      <c r="K121" s="167">
        <f t="shared" si="43"/>
        <v>0</v>
      </c>
      <c r="L121" s="75"/>
      <c r="M121" s="1"/>
      <c r="N121" s="1"/>
      <c r="O121" s="1"/>
      <c r="P121" s="1"/>
      <c r="Q121" s="81"/>
      <c r="R121" s="541">
        <f t="shared" si="44"/>
        <v>0</v>
      </c>
      <c r="S121" s="447"/>
      <c r="T121" s="1"/>
      <c r="U121" s="81"/>
      <c r="V121" s="490"/>
      <c r="W121" s="42"/>
      <c r="X121" s="44"/>
    </row>
    <row r="122" spans="1:24" hidden="1">
      <c r="B122" s="55"/>
      <c r="C122" s="2"/>
      <c r="D122" s="764" t="s">
        <v>357</v>
      </c>
      <c r="E122" s="764"/>
      <c r="F122" s="406"/>
      <c r="G122" s="429"/>
      <c r="H122" s="429"/>
      <c r="I122" s="625">
        <f t="shared" si="62"/>
        <v>0</v>
      </c>
      <c r="J122" s="149"/>
      <c r="K122" s="167">
        <f t="shared" si="43"/>
        <v>0</v>
      </c>
      <c r="L122" s="75"/>
      <c r="M122" s="1"/>
      <c r="N122" s="1"/>
      <c r="O122" s="1"/>
      <c r="P122" s="1"/>
      <c r="Q122" s="81"/>
      <c r="R122" s="541">
        <f t="shared" si="44"/>
        <v>0</v>
      </c>
      <c r="S122" s="447"/>
      <c r="T122" s="1"/>
      <c r="U122" s="81"/>
      <c r="V122" s="490"/>
      <c r="W122" s="42"/>
      <c r="X122" s="44"/>
    </row>
    <row r="123" spans="1:24" hidden="1">
      <c r="B123" s="55"/>
      <c r="C123" s="2"/>
      <c r="D123" s="764" t="s">
        <v>358</v>
      </c>
      <c r="E123" s="764"/>
      <c r="F123" s="406"/>
      <c r="G123" s="429"/>
      <c r="H123" s="429"/>
      <c r="I123" s="625">
        <f t="shared" si="62"/>
        <v>0</v>
      </c>
      <c r="J123" s="149"/>
      <c r="K123" s="167">
        <f t="shared" si="43"/>
        <v>0</v>
      </c>
      <c r="L123" s="75"/>
      <c r="M123" s="1"/>
      <c r="N123" s="1"/>
      <c r="O123" s="1"/>
      <c r="P123" s="1"/>
      <c r="Q123" s="81"/>
      <c r="R123" s="541">
        <f t="shared" si="44"/>
        <v>0</v>
      </c>
      <c r="S123" s="447"/>
      <c r="T123" s="1"/>
      <c r="U123" s="81"/>
      <c r="V123" s="490"/>
      <c r="W123" s="42"/>
      <c r="X123" s="44"/>
    </row>
    <row r="124" spans="1:24" hidden="1">
      <c r="B124" s="55"/>
      <c r="C124" s="2"/>
      <c r="D124" s="764" t="s">
        <v>355</v>
      </c>
      <c r="E124" s="764"/>
      <c r="F124" s="406"/>
      <c r="G124" s="429"/>
      <c r="H124" s="429"/>
      <c r="I124" s="625">
        <f t="shared" si="62"/>
        <v>0</v>
      </c>
      <c r="J124" s="149"/>
      <c r="K124" s="167">
        <f t="shared" si="43"/>
        <v>0</v>
      </c>
      <c r="L124" s="75"/>
      <c r="M124" s="1"/>
      <c r="N124" s="1"/>
      <c r="O124" s="1"/>
      <c r="P124" s="1"/>
      <c r="Q124" s="81"/>
      <c r="R124" s="541">
        <f t="shared" si="44"/>
        <v>0</v>
      </c>
      <c r="S124" s="447"/>
      <c r="T124" s="1"/>
      <c r="U124" s="81"/>
      <c r="V124" s="490"/>
      <c r="W124" s="42"/>
      <c r="X124" s="44"/>
    </row>
    <row r="125" spans="1:24" hidden="1">
      <c r="B125" s="55"/>
      <c r="C125" s="2"/>
      <c r="D125" s="764" t="s">
        <v>811</v>
      </c>
      <c r="E125" s="764"/>
      <c r="F125" s="406"/>
      <c r="G125" s="429"/>
      <c r="H125" s="429"/>
      <c r="I125" s="625">
        <f t="shared" si="62"/>
        <v>0</v>
      </c>
      <c r="J125" s="149"/>
      <c r="K125" s="167">
        <f t="shared" si="43"/>
        <v>0</v>
      </c>
      <c r="L125" s="75"/>
      <c r="M125" s="1"/>
      <c r="N125" s="1"/>
      <c r="O125" s="1"/>
      <c r="P125" s="1"/>
      <c r="Q125" s="81"/>
      <c r="R125" s="541">
        <f t="shared" si="44"/>
        <v>0</v>
      </c>
      <c r="S125" s="447"/>
      <c r="T125" s="1"/>
      <c r="U125" s="81"/>
      <c r="V125" s="490"/>
      <c r="W125" s="42"/>
      <c r="X125" s="44"/>
    </row>
    <row r="126" spans="1:24" ht="25.5" hidden="1" customHeight="1">
      <c r="B126" s="55"/>
      <c r="C126" s="2"/>
      <c r="D126" s="735" t="s">
        <v>532</v>
      </c>
      <c r="E126" s="735"/>
      <c r="F126" s="409"/>
      <c r="G126" s="432"/>
      <c r="H126" s="432"/>
      <c r="I126" s="628">
        <f t="shared" si="62"/>
        <v>0</v>
      </c>
      <c r="J126" s="159"/>
      <c r="K126" s="167">
        <f t="shared" si="43"/>
        <v>0</v>
      </c>
      <c r="L126" s="75"/>
      <c r="M126" s="1"/>
      <c r="N126" s="1"/>
      <c r="O126" s="1"/>
      <c r="P126" s="1"/>
      <c r="Q126" s="81"/>
      <c r="R126" s="541">
        <f t="shared" si="44"/>
        <v>0</v>
      </c>
      <c r="S126" s="447"/>
      <c r="T126" s="1"/>
      <c r="U126" s="81"/>
      <c r="V126" s="490"/>
      <c r="W126" s="42"/>
      <c r="X126" s="44"/>
    </row>
    <row r="127" spans="1:24" ht="25.5" hidden="1" customHeight="1">
      <c r="B127" s="55"/>
      <c r="C127" s="2"/>
      <c r="D127" s="735" t="s">
        <v>533</v>
      </c>
      <c r="E127" s="735"/>
      <c r="F127" s="409"/>
      <c r="G127" s="432"/>
      <c r="H127" s="432"/>
      <c r="I127" s="628">
        <f t="shared" si="62"/>
        <v>0</v>
      </c>
      <c r="J127" s="159"/>
      <c r="K127" s="167">
        <f t="shared" si="43"/>
        <v>0</v>
      </c>
      <c r="L127" s="75"/>
      <c r="M127" s="1"/>
      <c r="N127" s="1"/>
      <c r="O127" s="1"/>
      <c r="P127" s="1"/>
      <c r="Q127" s="81"/>
      <c r="R127" s="541">
        <f t="shared" si="44"/>
        <v>0</v>
      </c>
      <c r="S127" s="447"/>
      <c r="T127" s="1"/>
      <c r="U127" s="81"/>
      <c r="V127" s="490"/>
      <c r="W127" s="42"/>
      <c r="X127" s="44"/>
    </row>
    <row r="128" spans="1:24" hidden="1">
      <c r="B128" s="55"/>
      <c r="C128" s="2"/>
      <c r="D128" s="764" t="s">
        <v>364</v>
      </c>
      <c r="E128" s="764"/>
      <c r="F128" s="406"/>
      <c r="G128" s="429"/>
      <c r="H128" s="429"/>
      <c r="I128" s="625">
        <f t="shared" si="62"/>
        <v>0</v>
      </c>
      <c r="J128" s="149"/>
      <c r="K128" s="167">
        <f t="shared" si="43"/>
        <v>0</v>
      </c>
      <c r="L128" s="75"/>
      <c r="M128" s="1"/>
      <c r="N128" s="1"/>
      <c r="O128" s="1"/>
      <c r="P128" s="1"/>
      <c r="Q128" s="81"/>
      <c r="R128" s="541">
        <f t="shared" si="44"/>
        <v>0</v>
      </c>
      <c r="S128" s="447"/>
      <c r="T128" s="1"/>
      <c r="U128" s="81"/>
      <c r="V128" s="490"/>
      <c r="W128" s="42"/>
      <c r="X128" s="44"/>
    </row>
    <row r="129" spans="1:24" hidden="1">
      <c r="B129" s="55"/>
      <c r="C129" s="2"/>
      <c r="D129" s="764" t="s">
        <v>356</v>
      </c>
      <c r="E129" s="764"/>
      <c r="F129" s="406"/>
      <c r="G129" s="429"/>
      <c r="H129" s="429"/>
      <c r="I129" s="625">
        <f t="shared" si="62"/>
        <v>0</v>
      </c>
      <c r="J129" s="149"/>
      <c r="K129" s="167">
        <f t="shared" si="43"/>
        <v>0</v>
      </c>
      <c r="L129" s="75"/>
      <c r="M129" s="1"/>
      <c r="N129" s="1"/>
      <c r="O129" s="1"/>
      <c r="P129" s="1"/>
      <c r="Q129" s="81"/>
      <c r="R129" s="541">
        <f t="shared" si="44"/>
        <v>0</v>
      </c>
      <c r="S129" s="447"/>
      <c r="T129" s="1"/>
      <c r="U129" s="81"/>
      <c r="V129" s="490"/>
      <c r="W129" s="42"/>
      <c r="X129" s="44"/>
    </row>
    <row r="130" spans="1:24" ht="25.5" hidden="1" customHeight="1">
      <c r="B130" s="55"/>
      <c r="C130" s="2"/>
      <c r="D130" s="735" t="s">
        <v>534</v>
      </c>
      <c r="E130" s="735"/>
      <c r="F130" s="409"/>
      <c r="G130" s="432"/>
      <c r="H130" s="432"/>
      <c r="I130" s="628">
        <f t="shared" si="62"/>
        <v>0</v>
      </c>
      <c r="J130" s="159"/>
      <c r="K130" s="167">
        <f t="shared" si="43"/>
        <v>0</v>
      </c>
      <c r="L130" s="75"/>
      <c r="M130" s="1"/>
      <c r="N130" s="1"/>
      <c r="O130" s="1"/>
      <c r="P130" s="1"/>
      <c r="Q130" s="81"/>
      <c r="R130" s="541">
        <f t="shared" si="44"/>
        <v>0</v>
      </c>
      <c r="S130" s="447"/>
      <c r="T130" s="1"/>
      <c r="U130" s="81"/>
      <c r="V130" s="490"/>
      <c r="W130" s="42"/>
      <c r="X130" s="44"/>
    </row>
    <row r="131" spans="1:24" hidden="1">
      <c r="B131" s="55"/>
      <c r="C131" s="2"/>
      <c r="D131" s="764" t="s">
        <v>535</v>
      </c>
      <c r="E131" s="764"/>
      <c r="F131" s="406"/>
      <c r="G131" s="429"/>
      <c r="H131" s="429"/>
      <c r="I131" s="625">
        <f t="shared" si="62"/>
        <v>0</v>
      </c>
      <c r="J131" s="149"/>
      <c r="K131" s="167">
        <f t="shared" si="43"/>
        <v>0</v>
      </c>
      <c r="L131" s="75"/>
      <c r="M131" s="1"/>
      <c r="N131" s="1"/>
      <c r="O131" s="1"/>
      <c r="P131" s="1"/>
      <c r="Q131" s="81"/>
      <c r="R131" s="541">
        <f t="shared" si="44"/>
        <v>0</v>
      </c>
      <c r="S131" s="447"/>
      <c r="T131" s="1"/>
      <c r="U131" s="81"/>
      <c r="V131" s="490"/>
      <c r="W131" s="42"/>
      <c r="X131" s="44"/>
    </row>
    <row r="132" spans="1:24" s="41" customFormat="1" hidden="1">
      <c r="A132" s="127" t="s">
        <v>235</v>
      </c>
      <c r="B132" s="108" t="s">
        <v>666</v>
      </c>
      <c r="C132" s="777" t="s">
        <v>236</v>
      </c>
      <c r="D132" s="778"/>
      <c r="E132" s="778"/>
      <c r="F132" s="410"/>
      <c r="G132" s="433"/>
      <c r="H132" s="433"/>
      <c r="I132" s="629">
        <f t="shared" si="62"/>
        <v>0</v>
      </c>
      <c r="J132" s="160"/>
      <c r="K132" s="170">
        <f t="shared" si="43"/>
        <v>0</v>
      </c>
      <c r="L132" s="110"/>
      <c r="M132" s="111"/>
      <c r="N132" s="111"/>
      <c r="O132" s="111"/>
      <c r="P132" s="111"/>
      <c r="Q132" s="114"/>
      <c r="R132" s="543">
        <f t="shared" si="44"/>
        <v>0</v>
      </c>
      <c r="S132" s="449"/>
      <c r="T132" s="111"/>
      <c r="U132" s="114"/>
      <c r="V132" s="491"/>
      <c r="W132" s="113"/>
      <c r="X132" s="115"/>
    </row>
    <row r="133" spans="1:24" s="41" customFormat="1" hidden="1">
      <c r="A133" s="127" t="s">
        <v>237</v>
      </c>
      <c r="B133" s="108" t="s">
        <v>668</v>
      </c>
      <c r="C133" s="777" t="s">
        <v>238</v>
      </c>
      <c r="D133" s="778"/>
      <c r="E133" s="778"/>
      <c r="F133" s="410"/>
      <c r="G133" s="433"/>
      <c r="H133" s="433"/>
      <c r="I133" s="629">
        <f t="shared" si="62"/>
        <v>0</v>
      </c>
      <c r="J133" s="160"/>
      <c r="K133" s="170">
        <f t="shared" si="43"/>
        <v>0</v>
      </c>
      <c r="L133" s="110"/>
      <c r="M133" s="111"/>
      <c r="N133" s="111"/>
      <c r="O133" s="111"/>
      <c r="P133" s="111"/>
      <c r="Q133" s="114"/>
      <c r="R133" s="543">
        <f t="shared" si="44"/>
        <v>0</v>
      </c>
      <c r="S133" s="449"/>
      <c r="T133" s="111"/>
      <c r="U133" s="114"/>
      <c r="V133" s="491"/>
      <c r="W133" s="113"/>
      <c r="X133" s="115"/>
    </row>
    <row r="134" spans="1:24" s="41" customFormat="1" hidden="1">
      <c r="A134" s="127" t="s">
        <v>239</v>
      </c>
      <c r="B134" s="108" t="s">
        <v>669</v>
      </c>
      <c r="C134" s="777" t="s">
        <v>240</v>
      </c>
      <c r="D134" s="778"/>
      <c r="E134" s="778"/>
      <c r="F134" s="410"/>
      <c r="G134" s="433"/>
      <c r="H134" s="433"/>
      <c r="I134" s="629">
        <f t="shared" si="62"/>
        <v>0</v>
      </c>
      <c r="J134" s="160"/>
      <c r="K134" s="170">
        <f t="shared" ref="K134:K197" si="63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64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>
      <c r="A135" s="127" t="s">
        <v>241</v>
      </c>
      <c r="B135" s="108" t="s">
        <v>670</v>
      </c>
      <c r="C135" s="777" t="s">
        <v>242</v>
      </c>
      <c r="D135" s="778"/>
      <c r="E135" s="778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>J136+J137+J138+J139+J140+J141+J142+J143+J144+J145</f>
        <v>0</v>
      </c>
      <c r="K135" s="170">
        <f t="shared" si="63"/>
        <v>0</v>
      </c>
      <c r="L135" s="110">
        <f t="shared" ref="L135:X135" si="65">L136+L137+L138+L139+L140+L141+L142+L143+L144+L145</f>
        <v>0</v>
      </c>
      <c r="M135" s="111">
        <f t="shared" si="65"/>
        <v>0</v>
      </c>
      <c r="N135" s="111">
        <f t="shared" si="65"/>
        <v>0</v>
      </c>
      <c r="O135" s="111">
        <f t="shared" si="65"/>
        <v>0</v>
      </c>
      <c r="P135" s="111">
        <f t="shared" si="65"/>
        <v>0</v>
      </c>
      <c r="Q135" s="114">
        <f t="shared" si="65"/>
        <v>0</v>
      </c>
      <c r="R135" s="543">
        <f t="shared" si="64"/>
        <v>0</v>
      </c>
      <c r="S135" s="449">
        <f t="shared" si="65"/>
        <v>0</v>
      </c>
      <c r="T135" s="111">
        <f t="shared" si="65"/>
        <v>0</v>
      </c>
      <c r="U135" s="114">
        <f t="shared" si="65"/>
        <v>0</v>
      </c>
      <c r="V135" s="491">
        <f t="shared" si="65"/>
        <v>0</v>
      </c>
      <c r="W135" s="113">
        <f t="shared" si="65"/>
        <v>0</v>
      </c>
      <c r="X135" s="115">
        <f t="shared" si="65"/>
        <v>0</v>
      </c>
    </row>
    <row r="136" spans="1:24" hidden="1">
      <c r="B136" s="55"/>
      <c r="C136" s="2"/>
      <c r="D136" s="764" t="s">
        <v>359</v>
      </c>
      <c r="E136" s="764"/>
      <c r="F136" s="406"/>
      <c r="G136" s="429"/>
      <c r="H136" s="429"/>
      <c r="I136" s="625">
        <f t="shared" ref="I136:I145" si="66">SUM(L136:X136)</f>
        <v>0</v>
      </c>
      <c r="J136" s="149"/>
      <c r="K136" s="167">
        <f t="shared" si="63"/>
        <v>0</v>
      </c>
      <c r="L136" s="75"/>
      <c r="M136" s="1"/>
      <c r="N136" s="1"/>
      <c r="O136" s="1"/>
      <c r="P136" s="1"/>
      <c r="Q136" s="81"/>
      <c r="R136" s="541">
        <f t="shared" si="64"/>
        <v>0</v>
      </c>
      <c r="S136" s="447"/>
      <c r="T136" s="1"/>
      <c r="U136" s="81"/>
      <c r="V136" s="490"/>
      <c r="W136" s="42"/>
      <c r="X136" s="44"/>
    </row>
    <row r="137" spans="1:24" s="209" customFormat="1" hidden="1">
      <c r="A137" s="338"/>
      <c r="B137" s="189"/>
      <c r="C137" s="198"/>
      <c r="D137" s="780" t="s">
        <v>360</v>
      </c>
      <c r="E137" s="780"/>
      <c r="F137" s="398"/>
      <c r="G137" s="421"/>
      <c r="H137" s="421"/>
      <c r="I137" s="617">
        <f t="shared" ref="I137" si="67">SUM(L137:X137)</f>
        <v>0</v>
      </c>
      <c r="J137" s="190"/>
      <c r="K137" s="191">
        <f t="shared" ref="K137" si="68">SUM(I137:J137)</f>
        <v>0</v>
      </c>
      <c r="L137" s="199"/>
      <c r="M137" s="193"/>
      <c r="N137" s="193"/>
      <c r="O137" s="193"/>
      <c r="P137" s="193"/>
      <c r="Q137" s="194"/>
      <c r="R137" s="538">
        <f t="shared" si="64"/>
        <v>0</v>
      </c>
      <c r="S137" s="444"/>
      <c r="T137" s="193"/>
      <c r="U137" s="194"/>
      <c r="V137" s="492"/>
      <c r="W137" s="192"/>
      <c r="X137" s="195"/>
    </row>
    <row r="138" spans="1:24" hidden="1">
      <c r="B138" s="55"/>
      <c r="C138" s="2"/>
      <c r="D138" s="764" t="s">
        <v>361</v>
      </c>
      <c r="E138" s="764"/>
      <c r="F138" s="406"/>
      <c r="G138" s="429"/>
      <c r="H138" s="429"/>
      <c r="I138" s="625">
        <f t="shared" si="66"/>
        <v>0</v>
      </c>
      <c r="J138" s="149"/>
      <c r="K138" s="167">
        <f t="shared" si="63"/>
        <v>0</v>
      </c>
      <c r="L138" s="75"/>
      <c r="M138" s="1"/>
      <c r="N138" s="1"/>
      <c r="O138" s="1"/>
      <c r="P138" s="1"/>
      <c r="Q138" s="81"/>
      <c r="R138" s="541">
        <f t="shared" si="64"/>
        <v>0</v>
      </c>
      <c r="S138" s="447"/>
      <c r="T138" s="1"/>
      <c r="U138" s="81"/>
      <c r="V138" s="490"/>
      <c r="W138" s="42"/>
      <c r="X138" s="44"/>
    </row>
    <row r="139" spans="1:24" hidden="1">
      <c r="B139" s="55"/>
      <c r="C139" s="2"/>
      <c r="D139" s="764" t="s">
        <v>362</v>
      </c>
      <c r="E139" s="764"/>
      <c r="F139" s="406"/>
      <c r="G139" s="429"/>
      <c r="H139" s="429"/>
      <c r="I139" s="625">
        <f t="shared" si="66"/>
        <v>0</v>
      </c>
      <c r="J139" s="149"/>
      <c r="K139" s="167">
        <f t="shared" si="63"/>
        <v>0</v>
      </c>
      <c r="L139" s="75"/>
      <c r="M139" s="1"/>
      <c r="N139" s="1"/>
      <c r="O139" s="1"/>
      <c r="P139" s="1"/>
      <c r="Q139" s="81"/>
      <c r="R139" s="541">
        <f t="shared" si="64"/>
        <v>0</v>
      </c>
      <c r="S139" s="447"/>
      <c r="T139" s="1"/>
      <c r="U139" s="81"/>
      <c r="V139" s="490"/>
      <c r="W139" s="42"/>
      <c r="X139" s="44"/>
    </row>
    <row r="140" spans="1:24" hidden="1">
      <c r="B140" s="55"/>
      <c r="C140" s="2"/>
      <c r="D140" s="764" t="s">
        <v>363</v>
      </c>
      <c r="E140" s="764"/>
      <c r="F140" s="406"/>
      <c r="G140" s="429"/>
      <c r="H140" s="429"/>
      <c r="I140" s="625">
        <f t="shared" si="66"/>
        <v>0</v>
      </c>
      <c r="J140" s="149"/>
      <c r="K140" s="167">
        <f t="shared" si="63"/>
        <v>0</v>
      </c>
      <c r="L140" s="75"/>
      <c r="M140" s="1"/>
      <c r="N140" s="1"/>
      <c r="O140" s="1"/>
      <c r="P140" s="1"/>
      <c r="Q140" s="81"/>
      <c r="R140" s="541">
        <f t="shared" si="64"/>
        <v>0</v>
      </c>
      <c r="S140" s="447"/>
      <c r="T140" s="1"/>
      <c r="U140" s="81"/>
      <c r="V140" s="490"/>
      <c r="W140" s="42"/>
      <c r="X140" s="44"/>
    </row>
    <row r="141" spans="1:24" ht="25.5" hidden="1" customHeight="1">
      <c r="B141" s="55"/>
      <c r="C141" s="2"/>
      <c r="D141" s="735" t="s">
        <v>536</v>
      </c>
      <c r="E141" s="735"/>
      <c r="F141" s="409"/>
      <c r="G141" s="432"/>
      <c r="H141" s="432"/>
      <c r="I141" s="628">
        <f t="shared" si="66"/>
        <v>0</v>
      </c>
      <c r="J141" s="159"/>
      <c r="K141" s="167">
        <f t="shared" si="63"/>
        <v>0</v>
      </c>
      <c r="L141" s="75"/>
      <c r="M141" s="1"/>
      <c r="N141" s="1"/>
      <c r="O141" s="1"/>
      <c r="P141" s="1"/>
      <c r="Q141" s="81"/>
      <c r="R141" s="541">
        <f t="shared" si="64"/>
        <v>0</v>
      </c>
      <c r="S141" s="447"/>
      <c r="T141" s="1"/>
      <c r="U141" s="81"/>
      <c r="V141" s="490"/>
      <c r="W141" s="42"/>
      <c r="X141" s="44"/>
    </row>
    <row r="142" spans="1:24" ht="25.5" hidden="1" customHeight="1">
      <c r="B142" s="55"/>
      <c r="C142" s="2"/>
      <c r="D142" s="735" t="s">
        <v>539</v>
      </c>
      <c r="E142" s="735"/>
      <c r="F142" s="409"/>
      <c r="G142" s="432"/>
      <c r="H142" s="432"/>
      <c r="I142" s="628">
        <f t="shared" si="66"/>
        <v>0</v>
      </c>
      <c r="J142" s="159"/>
      <c r="K142" s="167">
        <f t="shared" si="63"/>
        <v>0</v>
      </c>
      <c r="L142" s="75"/>
      <c r="M142" s="1"/>
      <c r="N142" s="1"/>
      <c r="O142" s="1"/>
      <c r="P142" s="1"/>
      <c r="Q142" s="81"/>
      <c r="R142" s="541">
        <f t="shared" si="64"/>
        <v>0</v>
      </c>
      <c r="S142" s="447"/>
      <c r="T142" s="1"/>
      <c r="U142" s="81"/>
      <c r="V142" s="490"/>
      <c r="W142" s="42"/>
      <c r="X142" s="44"/>
    </row>
    <row r="143" spans="1:24" hidden="1">
      <c r="B143" s="55"/>
      <c r="C143" s="2"/>
      <c r="D143" s="764" t="s">
        <v>365</v>
      </c>
      <c r="E143" s="764"/>
      <c r="F143" s="406"/>
      <c r="G143" s="429"/>
      <c r="H143" s="429"/>
      <c r="I143" s="625">
        <f t="shared" si="66"/>
        <v>0</v>
      </c>
      <c r="J143" s="149"/>
      <c r="K143" s="167">
        <f t="shared" si="63"/>
        <v>0</v>
      </c>
      <c r="L143" s="75"/>
      <c r="M143" s="1"/>
      <c r="N143" s="1"/>
      <c r="O143" s="1"/>
      <c r="P143" s="1"/>
      <c r="Q143" s="81"/>
      <c r="R143" s="541">
        <f t="shared" si="64"/>
        <v>0</v>
      </c>
      <c r="S143" s="447"/>
      <c r="T143" s="1"/>
      <c r="U143" s="81"/>
      <c r="V143" s="490"/>
      <c r="W143" s="42"/>
      <c r="X143" s="44"/>
    </row>
    <row r="144" spans="1:24" ht="25.5" hidden="1" customHeight="1">
      <c r="B144" s="55"/>
      <c r="C144" s="2"/>
      <c r="D144" s="735" t="s">
        <v>542</v>
      </c>
      <c r="E144" s="735"/>
      <c r="F144" s="409"/>
      <c r="G144" s="432"/>
      <c r="H144" s="432"/>
      <c r="I144" s="628">
        <f t="shared" si="66"/>
        <v>0</v>
      </c>
      <c r="J144" s="159"/>
      <c r="K144" s="167">
        <f t="shared" si="63"/>
        <v>0</v>
      </c>
      <c r="L144" s="75"/>
      <c r="M144" s="1"/>
      <c r="N144" s="1"/>
      <c r="O144" s="1"/>
      <c r="P144" s="1"/>
      <c r="Q144" s="81"/>
      <c r="R144" s="541">
        <f t="shared" si="64"/>
        <v>0</v>
      </c>
      <c r="S144" s="447"/>
      <c r="T144" s="1"/>
      <c r="U144" s="81"/>
      <c r="V144" s="490"/>
      <c r="W144" s="42"/>
      <c r="X144" s="44"/>
    </row>
    <row r="145" spans="1:27" hidden="1">
      <c r="B145" s="55"/>
      <c r="C145" s="2"/>
      <c r="D145" s="764" t="s">
        <v>543</v>
      </c>
      <c r="E145" s="764"/>
      <c r="F145" s="406"/>
      <c r="G145" s="429"/>
      <c r="H145" s="429"/>
      <c r="I145" s="625">
        <f t="shared" si="66"/>
        <v>0</v>
      </c>
      <c r="J145" s="149"/>
      <c r="K145" s="167">
        <f t="shared" si="63"/>
        <v>0</v>
      </c>
      <c r="L145" s="75"/>
      <c r="M145" s="1"/>
      <c r="N145" s="1"/>
      <c r="O145" s="1"/>
      <c r="P145" s="1"/>
      <c r="Q145" s="81"/>
      <c r="R145" s="541">
        <f t="shared" si="64"/>
        <v>0</v>
      </c>
      <c r="S145" s="447"/>
      <c r="T145" s="1"/>
      <c r="U145" s="81"/>
      <c r="V145" s="490"/>
      <c r="W145" s="42"/>
      <c r="X145" s="44"/>
    </row>
    <row r="146" spans="1:27" s="41" customFormat="1" ht="15.75" thickBot="1">
      <c r="A146" s="127" t="s">
        <v>243</v>
      </c>
      <c r="B146" s="108" t="s">
        <v>671</v>
      </c>
      <c r="C146" s="777" t="s">
        <v>244</v>
      </c>
      <c r="D146" s="778"/>
      <c r="E146" s="778"/>
      <c r="F146" s="410">
        <v>0</v>
      </c>
      <c r="G146" s="433">
        <v>1000000</v>
      </c>
      <c r="H146" s="433">
        <v>1000000</v>
      </c>
      <c r="I146" s="629">
        <f>SUM(R146:X146)</f>
        <v>1000000</v>
      </c>
      <c r="J146" s="160"/>
      <c r="K146" s="170">
        <f>SUM(I146:J146)</f>
        <v>1000000</v>
      </c>
      <c r="L146" s="110"/>
      <c r="M146" s="111"/>
      <c r="N146" s="111"/>
      <c r="O146" s="111"/>
      <c r="P146" s="111"/>
      <c r="Q146" s="114"/>
      <c r="R146" s="543">
        <f t="shared" si="64"/>
        <v>0</v>
      </c>
      <c r="S146" s="449"/>
      <c r="T146" s="111"/>
      <c r="U146" s="114"/>
      <c r="V146" s="491"/>
      <c r="W146" s="113"/>
      <c r="X146" s="115">
        <v>1000000</v>
      </c>
    </row>
    <row r="147" spans="1:27" ht="15.75" thickBot="1">
      <c r="B147" s="100" t="s">
        <v>245</v>
      </c>
      <c r="C147" s="773" t="s">
        <v>246</v>
      </c>
      <c r="D147" s="774"/>
      <c r="E147" s="774"/>
      <c r="F147" s="402">
        <f>F148+F149+F152+F153+F154+F155+F156</f>
        <v>0</v>
      </c>
      <c r="G147" s="425">
        <f>G148+G149+G152+G153+G154+G155+G156</f>
        <v>5000000</v>
      </c>
      <c r="H147" s="425">
        <f>H148+H149+H152+H153+H154+H155+H156</f>
        <v>5000000</v>
      </c>
      <c r="I147" s="621">
        <f>I148+I149+I152+I153+I154+I155+I156</f>
        <v>5000000</v>
      </c>
      <c r="J147" s="152">
        <f>J148+J149+J152+J153+J154+J155+J156</f>
        <v>0</v>
      </c>
      <c r="K147" s="164">
        <f t="shared" si="63"/>
        <v>5000000</v>
      </c>
      <c r="L147" s="86">
        <f t="shared" ref="L147:X147" si="69">L148+L149+L152+L153+L154+L155+L156</f>
        <v>129899</v>
      </c>
      <c r="M147" s="87">
        <f t="shared" si="69"/>
        <v>46793</v>
      </c>
      <c r="N147" s="87">
        <f t="shared" si="69"/>
        <v>0</v>
      </c>
      <c r="O147" s="87">
        <f t="shared" si="69"/>
        <v>1490</v>
      </c>
      <c r="P147" s="87">
        <f t="shared" si="69"/>
        <v>0</v>
      </c>
      <c r="Q147" s="90">
        <f t="shared" si="69"/>
        <v>44450</v>
      </c>
      <c r="R147" s="536">
        <f t="shared" si="64"/>
        <v>222632</v>
      </c>
      <c r="S147" s="442">
        <f t="shared" si="69"/>
        <v>0</v>
      </c>
      <c r="T147" s="87">
        <f t="shared" si="69"/>
        <v>0</v>
      </c>
      <c r="U147" s="90">
        <f t="shared" si="69"/>
        <v>0</v>
      </c>
      <c r="V147" s="486">
        <f t="shared" si="69"/>
        <v>0</v>
      </c>
      <c r="W147" s="89">
        <f t="shared" si="69"/>
        <v>0</v>
      </c>
      <c r="X147" s="91">
        <f t="shared" si="69"/>
        <v>4777368</v>
      </c>
    </row>
    <row r="148" spans="1:27" s="18" customFormat="1" hidden="1">
      <c r="A148" s="127" t="s">
        <v>247</v>
      </c>
      <c r="B148" s="116" t="s">
        <v>672</v>
      </c>
      <c r="C148" s="801" t="s">
        <v>248</v>
      </c>
      <c r="D148" s="802"/>
      <c r="E148" s="802"/>
      <c r="F148" s="397"/>
      <c r="G148" s="420"/>
      <c r="H148" s="420"/>
      <c r="I148" s="616">
        <f t="shared" ref="I148" si="70">SUM(L148:X148)</f>
        <v>0</v>
      </c>
      <c r="J148" s="148"/>
      <c r="K148" s="166">
        <f t="shared" si="63"/>
        <v>0</v>
      </c>
      <c r="L148" s="94"/>
      <c r="M148" s="95"/>
      <c r="N148" s="95"/>
      <c r="O148" s="95"/>
      <c r="P148" s="95"/>
      <c r="Q148" s="98"/>
      <c r="R148" s="539">
        <f t="shared" si="64"/>
        <v>0</v>
      </c>
      <c r="S148" s="445"/>
      <c r="T148" s="95"/>
      <c r="U148" s="98"/>
      <c r="V148" s="489"/>
      <c r="W148" s="97"/>
      <c r="X148" s="99"/>
    </row>
    <row r="149" spans="1:27" s="18" customFormat="1" hidden="1">
      <c r="A149" s="127" t="s">
        <v>249</v>
      </c>
      <c r="B149" s="92" t="s">
        <v>673</v>
      </c>
      <c r="C149" s="769" t="s">
        <v>250</v>
      </c>
      <c r="D149" s="770"/>
      <c r="E149" s="770"/>
      <c r="F149" s="399">
        <f>F150+F151</f>
        <v>0</v>
      </c>
      <c r="G149" s="422">
        <f>G150+G151</f>
        <v>0</v>
      </c>
      <c r="H149" s="422">
        <f>H150+H151</f>
        <v>0</v>
      </c>
      <c r="I149" s="618">
        <f>I150+I151</f>
        <v>0</v>
      </c>
      <c r="J149" s="150">
        <f t="shared" ref="J149:X149" si="71">J150+J151</f>
        <v>0</v>
      </c>
      <c r="K149" s="166">
        <f t="shared" si="63"/>
        <v>0</v>
      </c>
      <c r="L149" s="94">
        <f t="shared" si="71"/>
        <v>0</v>
      </c>
      <c r="M149" s="95">
        <f t="shared" si="71"/>
        <v>0</v>
      </c>
      <c r="N149" s="95">
        <f t="shared" si="71"/>
        <v>0</v>
      </c>
      <c r="O149" s="95">
        <f t="shared" si="71"/>
        <v>0</v>
      </c>
      <c r="P149" s="95">
        <f t="shared" si="71"/>
        <v>0</v>
      </c>
      <c r="Q149" s="98">
        <f t="shared" si="71"/>
        <v>0</v>
      </c>
      <c r="R149" s="539">
        <f t="shared" si="64"/>
        <v>0</v>
      </c>
      <c r="S149" s="445">
        <f t="shared" si="71"/>
        <v>0</v>
      </c>
      <c r="T149" s="95">
        <f t="shared" si="71"/>
        <v>0</v>
      </c>
      <c r="U149" s="98">
        <f t="shared" si="71"/>
        <v>0</v>
      </c>
      <c r="V149" s="489">
        <f t="shared" si="71"/>
        <v>0</v>
      </c>
      <c r="W149" s="97">
        <f t="shared" si="71"/>
        <v>0</v>
      </c>
      <c r="X149" s="99">
        <f t="shared" si="71"/>
        <v>0</v>
      </c>
    </row>
    <row r="150" spans="1:27" hidden="1">
      <c r="B150" s="55"/>
      <c r="C150" s="2"/>
      <c r="D150" s="764" t="s">
        <v>250</v>
      </c>
      <c r="E150" s="764"/>
      <c r="F150" s="406"/>
      <c r="G150" s="429"/>
      <c r="H150" s="429"/>
      <c r="I150" s="625">
        <f t="shared" ref="I150:I151" si="72">SUM(L150:X150)</f>
        <v>0</v>
      </c>
      <c r="J150" s="149"/>
      <c r="K150" s="167">
        <f t="shared" si="63"/>
        <v>0</v>
      </c>
      <c r="L150" s="75"/>
      <c r="M150" s="1"/>
      <c r="N150" s="1"/>
      <c r="O150" s="1"/>
      <c r="P150" s="1"/>
      <c r="Q150" s="81"/>
      <c r="R150" s="541">
        <f t="shared" si="64"/>
        <v>0</v>
      </c>
      <c r="S150" s="447"/>
      <c r="T150" s="1"/>
      <c r="U150" s="81"/>
      <c r="V150" s="490"/>
      <c r="W150" s="42"/>
      <c r="X150" s="44"/>
    </row>
    <row r="151" spans="1:27" hidden="1">
      <c r="B151" s="55"/>
      <c r="C151" s="2"/>
      <c r="D151" s="764" t="s">
        <v>349</v>
      </c>
      <c r="E151" s="764"/>
      <c r="F151" s="406"/>
      <c r="G151" s="429"/>
      <c r="H151" s="429"/>
      <c r="I151" s="625">
        <f t="shared" si="72"/>
        <v>0</v>
      </c>
      <c r="J151" s="149"/>
      <c r="K151" s="167">
        <f t="shared" si="63"/>
        <v>0</v>
      </c>
      <c r="L151" s="75"/>
      <c r="M151" s="1"/>
      <c r="N151" s="1"/>
      <c r="O151" s="1"/>
      <c r="P151" s="1"/>
      <c r="Q151" s="81"/>
      <c r="R151" s="541">
        <f t="shared" si="64"/>
        <v>0</v>
      </c>
      <c r="S151" s="447"/>
      <c r="T151" s="1"/>
      <c r="U151" s="81"/>
      <c r="V151" s="490"/>
      <c r="W151" s="42"/>
      <c r="X151" s="44"/>
    </row>
    <row r="152" spans="1:27" s="18" customFormat="1">
      <c r="A152" s="127" t="s">
        <v>251</v>
      </c>
      <c r="B152" s="92" t="s">
        <v>674</v>
      </c>
      <c r="C152" s="769" t="s">
        <v>252</v>
      </c>
      <c r="D152" s="770"/>
      <c r="E152" s="770"/>
      <c r="F152" s="399">
        <v>0</v>
      </c>
      <c r="G152" s="422">
        <v>3937008</v>
      </c>
      <c r="H152" s="422">
        <v>3937008</v>
      </c>
      <c r="I152" s="618">
        <f t="shared" ref="I152:I156" si="73">SUM(R152:X152)</f>
        <v>3937008</v>
      </c>
      <c r="J152" s="150"/>
      <c r="K152" s="166">
        <f t="shared" si="63"/>
        <v>3937008</v>
      </c>
      <c r="L152" s="94">
        <v>102283</v>
      </c>
      <c r="M152" s="95">
        <v>36845</v>
      </c>
      <c r="N152" s="95"/>
      <c r="O152" s="95">
        <v>1173</v>
      </c>
      <c r="P152" s="95"/>
      <c r="Q152" s="98">
        <v>35000</v>
      </c>
      <c r="R152" s="539">
        <f t="shared" si="64"/>
        <v>175301</v>
      </c>
      <c r="S152" s="445"/>
      <c r="T152" s="95"/>
      <c r="U152" s="98"/>
      <c r="V152" s="489"/>
      <c r="W152" s="97"/>
      <c r="X152" s="99">
        <v>3761707</v>
      </c>
      <c r="AA152" s="529"/>
    </row>
    <row r="153" spans="1:27" s="18" customFormat="1" hidden="1">
      <c r="A153" s="127" t="s">
        <v>253</v>
      </c>
      <c r="B153" s="92" t="s">
        <v>675</v>
      </c>
      <c r="C153" s="769" t="s">
        <v>254</v>
      </c>
      <c r="D153" s="770"/>
      <c r="E153" s="770"/>
      <c r="F153" s="399">
        <v>0</v>
      </c>
      <c r="G153" s="422">
        <v>0</v>
      </c>
      <c r="H153" s="422">
        <v>0</v>
      </c>
      <c r="I153" s="618">
        <f t="shared" si="73"/>
        <v>0</v>
      </c>
      <c r="J153" s="150"/>
      <c r="K153" s="166">
        <f t="shared" si="63"/>
        <v>0</v>
      </c>
      <c r="L153" s="94"/>
      <c r="M153" s="95"/>
      <c r="N153" s="95"/>
      <c r="O153" s="95"/>
      <c r="P153" s="95"/>
      <c r="Q153" s="98"/>
      <c r="R153" s="539">
        <f t="shared" si="64"/>
        <v>0</v>
      </c>
      <c r="S153" s="445"/>
      <c r="T153" s="95"/>
      <c r="U153" s="98"/>
      <c r="V153" s="489"/>
      <c r="W153" s="97"/>
      <c r="X153" s="99"/>
      <c r="AA153" s="529"/>
    </row>
    <row r="154" spans="1:27" s="18" customFormat="1" hidden="1">
      <c r="A154" s="127" t="s">
        <v>255</v>
      </c>
      <c r="B154" s="92" t="s">
        <v>676</v>
      </c>
      <c r="C154" s="769" t="s">
        <v>256</v>
      </c>
      <c r="D154" s="770"/>
      <c r="E154" s="770"/>
      <c r="F154" s="399"/>
      <c r="G154" s="422"/>
      <c r="H154" s="422"/>
      <c r="I154" s="618">
        <f t="shared" si="73"/>
        <v>0</v>
      </c>
      <c r="J154" s="150"/>
      <c r="K154" s="166">
        <f t="shared" si="63"/>
        <v>0</v>
      </c>
      <c r="L154" s="94"/>
      <c r="M154" s="95"/>
      <c r="N154" s="95"/>
      <c r="O154" s="95"/>
      <c r="P154" s="95"/>
      <c r="Q154" s="98"/>
      <c r="R154" s="539">
        <f t="shared" si="64"/>
        <v>0</v>
      </c>
      <c r="S154" s="445"/>
      <c r="T154" s="95"/>
      <c r="U154" s="98"/>
      <c r="V154" s="489"/>
      <c r="W154" s="97"/>
      <c r="X154" s="99"/>
      <c r="AA154" s="529"/>
    </row>
    <row r="155" spans="1:27" s="18" customFormat="1" hidden="1">
      <c r="A155" s="127" t="s">
        <v>257</v>
      </c>
      <c r="B155" s="92" t="s">
        <v>677</v>
      </c>
      <c r="C155" s="769" t="s">
        <v>258</v>
      </c>
      <c r="D155" s="770"/>
      <c r="E155" s="770"/>
      <c r="F155" s="399"/>
      <c r="G155" s="422"/>
      <c r="H155" s="422"/>
      <c r="I155" s="618">
        <f t="shared" si="73"/>
        <v>0</v>
      </c>
      <c r="J155" s="150"/>
      <c r="K155" s="166">
        <f t="shared" si="63"/>
        <v>0</v>
      </c>
      <c r="L155" s="94"/>
      <c r="M155" s="95"/>
      <c r="N155" s="95"/>
      <c r="O155" s="95"/>
      <c r="P155" s="95"/>
      <c r="Q155" s="98"/>
      <c r="R155" s="539">
        <f t="shared" si="64"/>
        <v>0</v>
      </c>
      <c r="S155" s="445"/>
      <c r="T155" s="95"/>
      <c r="U155" s="98"/>
      <c r="V155" s="489"/>
      <c r="W155" s="97"/>
      <c r="X155" s="99"/>
      <c r="AA155" s="529"/>
    </row>
    <row r="156" spans="1:27" s="18" customFormat="1" ht="15.75" thickBot="1">
      <c r="A156" s="127" t="s">
        <v>259</v>
      </c>
      <c r="B156" s="92" t="s">
        <v>678</v>
      </c>
      <c r="C156" s="769" t="s">
        <v>260</v>
      </c>
      <c r="D156" s="770"/>
      <c r="E156" s="770"/>
      <c r="F156" s="399">
        <v>0</v>
      </c>
      <c r="G156" s="422">
        <v>1062992</v>
      </c>
      <c r="H156" s="422">
        <v>1062992</v>
      </c>
      <c r="I156" s="618">
        <f t="shared" si="73"/>
        <v>1062992</v>
      </c>
      <c r="J156" s="150"/>
      <c r="K156" s="166">
        <f t="shared" si="63"/>
        <v>1062992</v>
      </c>
      <c r="L156" s="94">
        <v>27616</v>
      </c>
      <c r="M156" s="95">
        <v>9948</v>
      </c>
      <c r="N156" s="95"/>
      <c r="O156" s="95">
        <v>317</v>
      </c>
      <c r="P156" s="95"/>
      <c r="Q156" s="98">
        <v>9450</v>
      </c>
      <c r="R156" s="539">
        <f t="shared" si="64"/>
        <v>47331</v>
      </c>
      <c r="S156" s="445"/>
      <c r="T156" s="95"/>
      <c r="U156" s="98"/>
      <c r="V156" s="489"/>
      <c r="W156" s="97"/>
      <c r="X156" s="99">
        <v>1015661</v>
      </c>
      <c r="AA156" s="529"/>
    </row>
    <row r="157" spans="1:27" ht="15.75" thickBot="1">
      <c r="B157" s="100" t="s">
        <v>261</v>
      </c>
      <c r="C157" s="773" t="s">
        <v>262</v>
      </c>
      <c r="D157" s="774"/>
      <c r="E157" s="774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0</v>
      </c>
      <c r="J157" s="152">
        <f t="shared" ref="J157:X157" si="74">J158+J159+J160+J161</f>
        <v>0</v>
      </c>
      <c r="K157" s="164">
        <f t="shared" si="63"/>
        <v>0</v>
      </c>
      <c r="L157" s="86">
        <f t="shared" si="74"/>
        <v>0</v>
      </c>
      <c r="M157" s="87">
        <f t="shared" si="74"/>
        <v>0</v>
      </c>
      <c r="N157" s="87">
        <f t="shared" si="74"/>
        <v>0</v>
      </c>
      <c r="O157" s="87">
        <f t="shared" si="74"/>
        <v>0</v>
      </c>
      <c r="P157" s="87">
        <f t="shared" si="74"/>
        <v>0</v>
      </c>
      <c r="Q157" s="90">
        <f t="shared" si="74"/>
        <v>0</v>
      </c>
      <c r="R157" s="536">
        <f t="shared" si="64"/>
        <v>0</v>
      </c>
      <c r="S157" s="442">
        <f t="shared" si="74"/>
        <v>0</v>
      </c>
      <c r="T157" s="87">
        <f t="shared" si="74"/>
        <v>0</v>
      </c>
      <c r="U157" s="90">
        <f t="shared" si="74"/>
        <v>0</v>
      </c>
      <c r="V157" s="486">
        <f t="shared" si="74"/>
        <v>0</v>
      </c>
      <c r="W157" s="89">
        <f t="shared" si="74"/>
        <v>0</v>
      </c>
      <c r="X157" s="91">
        <f t="shared" si="74"/>
        <v>0</v>
      </c>
    </row>
    <row r="158" spans="1:27" s="18" customFormat="1" hidden="1">
      <c r="A158" s="127" t="s">
        <v>263</v>
      </c>
      <c r="B158" s="268" t="s">
        <v>679</v>
      </c>
      <c r="C158" s="816" t="s">
        <v>264</v>
      </c>
      <c r="D158" s="817"/>
      <c r="E158" s="817"/>
      <c r="F158" s="413"/>
      <c r="G158" s="436"/>
      <c r="H158" s="436"/>
      <c r="I158" s="632">
        <f t="shared" ref="I158:I161" si="75">SUM(L158:X158)</f>
        <v>0</v>
      </c>
      <c r="J158" s="270"/>
      <c r="K158" s="271">
        <f t="shared" si="63"/>
        <v>0</v>
      </c>
      <c r="L158" s="272"/>
      <c r="M158" s="273"/>
      <c r="N158" s="273"/>
      <c r="O158" s="273"/>
      <c r="P158" s="273"/>
      <c r="Q158" s="274"/>
      <c r="R158" s="544">
        <f t="shared" si="64"/>
        <v>0</v>
      </c>
      <c r="S158" s="450"/>
      <c r="T158" s="273"/>
      <c r="U158" s="274"/>
      <c r="V158" s="559"/>
      <c r="W158" s="275"/>
      <c r="X158" s="276"/>
    </row>
    <row r="159" spans="1:27" s="18" customFormat="1" hidden="1">
      <c r="A159" s="127" t="s">
        <v>265</v>
      </c>
      <c r="B159" s="277" t="s">
        <v>680</v>
      </c>
      <c r="C159" s="810" t="s">
        <v>879</v>
      </c>
      <c r="D159" s="811"/>
      <c r="E159" s="811"/>
      <c r="F159" s="414"/>
      <c r="G159" s="437"/>
      <c r="H159" s="437"/>
      <c r="I159" s="633">
        <f t="shared" si="75"/>
        <v>0</v>
      </c>
      <c r="J159" s="279"/>
      <c r="K159" s="271">
        <f t="shared" si="63"/>
        <v>0</v>
      </c>
      <c r="L159" s="272"/>
      <c r="M159" s="273"/>
      <c r="N159" s="273"/>
      <c r="O159" s="273"/>
      <c r="P159" s="273"/>
      <c r="Q159" s="274"/>
      <c r="R159" s="544">
        <f t="shared" si="64"/>
        <v>0</v>
      </c>
      <c r="S159" s="450"/>
      <c r="T159" s="273"/>
      <c r="U159" s="274"/>
      <c r="V159" s="559"/>
      <c r="W159" s="275"/>
      <c r="X159" s="276"/>
    </row>
    <row r="160" spans="1:27" s="18" customFormat="1" hidden="1">
      <c r="A160" s="127" t="s">
        <v>266</v>
      </c>
      <c r="B160" s="277" t="s">
        <v>681</v>
      </c>
      <c r="C160" s="810" t="s">
        <v>267</v>
      </c>
      <c r="D160" s="811"/>
      <c r="E160" s="811"/>
      <c r="F160" s="414"/>
      <c r="G160" s="437"/>
      <c r="H160" s="437"/>
      <c r="I160" s="633">
        <f t="shared" si="75"/>
        <v>0</v>
      </c>
      <c r="J160" s="279"/>
      <c r="K160" s="271">
        <f t="shared" si="63"/>
        <v>0</v>
      </c>
      <c r="L160" s="272"/>
      <c r="M160" s="273"/>
      <c r="N160" s="273"/>
      <c r="O160" s="273"/>
      <c r="P160" s="273"/>
      <c r="Q160" s="274"/>
      <c r="R160" s="544">
        <f t="shared" si="64"/>
        <v>0</v>
      </c>
      <c r="S160" s="450"/>
      <c r="T160" s="273"/>
      <c r="U160" s="274"/>
      <c r="V160" s="559"/>
      <c r="W160" s="275"/>
      <c r="X160" s="276"/>
    </row>
    <row r="161" spans="1:24" s="18" customFormat="1" ht="15.75" hidden="1" thickBot="1">
      <c r="A161" s="127" t="s">
        <v>268</v>
      </c>
      <c r="B161" s="280" t="s">
        <v>682</v>
      </c>
      <c r="C161" s="812" t="s">
        <v>366</v>
      </c>
      <c r="D161" s="813"/>
      <c r="E161" s="813"/>
      <c r="F161" s="415"/>
      <c r="G161" s="438"/>
      <c r="H161" s="438"/>
      <c r="I161" s="634">
        <f t="shared" si="75"/>
        <v>0</v>
      </c>
      <c r="J161" s="282"/>
      <c r="K161" s="271">
        <f t="shared" si="63"/>
        <v>0</v>
      </c>
      <c r="L161" s="272"/>
      <c r="M161" s="273"/>
      <c r="N161" s="273"/>
      <c r="O161" s="273"/>
      <c r="P161" s="273"/>
      <c r="Q161" s="274"/>
      <c r="R161" s="544">
        <f t="shared" si="64"/>
        <v>0</v>
      </c>
      <c r="S161" s="450"/>
      <c r="T161" s="273"/>
      <c r="U161" s="274"/>
      <c r="V161" s="559"/>
      <c r="W161" s="275"/>
      <c r="X161" s="276"/>
    </row>
    <row r="162" spans="1:24" ht="15.75" thickBot="1">
      <c r="B162" s="100" t="s">
        <v>269</v>
      </c>
      <c r="C162" s="773" t="s">
        <v>270</v>
      </c>
      <c r="D162" s="774"/>
      <c r="E162" s="774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76">J163+J164+J175+J186+J197+J200+J212+J213+J214</f>
        <v>0</v>
      </c>
      <c r="K162" s="164">
        <f t="shared" si="63"/>
        <v>0</v>
      </c>
      <c r="L162" s="86">
        <f t="shared" si="76"/>
        <v>0</v>
      </c>
      <c r="M162" s="87">
        <f t="shared" si="76"/>
        <v>0</v>
      </c>
      <c r="N162" s="87">
        <f t="shared" si="76"/>
        <v>0</v>
      </c>
      <c r="O162" s="87">
        <f t="shared" si="76"/>
        <v>0</v>
      </c>
      <c r="P162" s="87">
        <f t="shared" si="76"/>
        <v>0</v>
      </c>
      <c r="Q162" s="90">
        <f t="shared" si="76"/>
        <v>0</v>
      </c>
      <c r="R162" s="536">
        <f t="shared" si="64"/>
        <v>0</v>
      </c>
      <c r="S162" s="442">
        <f t="shared" si="76"/>
        <v>0</v>
      </c>
      <c r="T162" s="87">
        <f t="shared" si="76"/>
        <v>0</v>
      </c>
      <c r="U162" s="90">
        <f t="shared" si="76"/>
        <v>0</v>
      </c>
      <c r="V162" s="486">
        <f t="shared" si="76"/>
        <v>0</v>
      </c>
      <c r="W162" s="89">
        <f t="shared" si="76"/>
        <v>0</v>
      </c>
      <c r="X162" s="91">
        <f t="shared" si="76"/>
        <v>0</v>
      </c>
    </row>
    <row r="163" spans="1:24" s="18" customFormat="1" ht="25.5" hidden="1" customHeight="1">
      <c r="A163" s="127" t="s">
        <v>271</v>
      </c>
      <c r="B163" s="92" t="s">
        <v>683</v>
      </c>
      <c r="C163" s="733" t="s">
        <v>367</v>
      </c>
      <c r="D163" s="734"/>
      <c r="E163" s="734"/>
      <c r="F163" s="416"/>
      <c r="G163" s="439"/>
      <c r="H163" s="439"/>
      <c r="I163" s="635">
        <f t="shared" ref="I163" si="77">SUM(L163:X163)</f>
        <v>0</v>
      </c>
      <c r="J163" s="163"/>
      <c r="K163" s="166">
        <f t="shared" si="63"/>
        <v>0</v>
      </c>
      <c r="L163" s="94"/>
      <c r="M163" s="95"/>
      <c r="N163" s="95"/>
      <c r="O163" s="95"/>
      <c r="P163" s="95"/>
      <c r="Q163" s="98"/>
      <c r="R163" s="539">
        <f t="shared" si="64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>
      <c r="A164" s="127" t="s">
        <v>272</v>
      </c>
      <c r="B164" s="92" t="s">
        <v>684</v>
      </c>
      <c r="C164" s="808" t="s">
        <v>812</v>
      </c>
      <c r="D164" s="809"/>
      <c r="E164" s="809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78">J165+J166+J167+J168+J169+J170+J171+J172+J173+J174</f>
        <v>0</v>
      </c>
      <c r="K164" s="166">
        <f t="shared" si="63"/>
        <v>0</v>
      </c>
      <c r="L164" s="94">
        <f t="shared" si="78"/>
        <v>0</v>
      </c>
      <c r="M164" s="95">
        <f t="shared" si="78"/>
        <v>0</v>
      </c>
      <c r="N164" s="95">
        <f t="shared" si="78"/>
        <v>0</v>
      </c>
      <c r="O164" s="95">
        <f t="shared" si="78"/>
        <v>0</v>
      </c>
      <c r="P164" s="95">
        <f t="shared" si="78"/>
        <v>0</v>
      </c>
      <c r="Q164" s="98">
        <f t="shared" si="78"/>
        <v>0</v>
      </c>
      <c r="R164" s="539">
        <f t="shared" si="64"/>
        <v>0</v>
      </c>
      <c r="S164" s="445">
        <f t="shared" si="78"/>
        <v>0</v>
      </c>
      <c r="T164" s="95">
        <f t="shared" si="78"/>
        <v>0</v>
      </c>
      <c r="U164" s="98">
        <f t="shared" si="78"/>
        <v>0</v>
      </c>
      <c r="V164" s="489">
        <f t="shared" si="78"/>
        <v>0</v>
      </c>
      <c r="W164" s="97">
        <f t="shared" si="78"/>
        <v>0</v>
      </c>
      <c r="X164" s="99">
        <f t="shared" si="78"/>
        <v>0</v>
      </c>
    </row>
    <row r="165" spans="1:24" hidden="1">
      <c r="B165" s="55"/>
      <c r="C165" s="2"/>
      <c r="D165" s="764" t="s">
        <v>813</v>
      </c>
      <c r="E165" s="764"/>
      <c r="F165" s="406"/>
      <c r="G165" s="429"/>
      <c r="H165" s="429"/>
      <c r="I165" s="625">
        <f t="shared" ref="I165:I174" si="79">SUM(L165:X165)</f>
        <v>0</v>
      </c>
      <c r="J165" s="149"/>
      <c r="K165" s="167">
        <f t="shared" si="63"/>
        <v>0</v>
      </c>
      <c r="L165" s="75"/>
      <c r="M165" s="1"/>
      <c r="N165" s="1"/>
      <c r="O165" s="1"/>
      <c r="P165" s="1"/>
      <c r="Q165" s="81"/>
      <c r="R165" s="541">
        <f t="shared" si="64"/>
        <v>0</v>
      </c>
      <c r="S165" s="447"/>
      <c r="T165" s="1"/>
      <c r="U165" s="81"/>
      <c r="V165" s="490"/>
      <c r="W165" s="42"/>
      <c r="X165" s="44"/>
    </row>
    <row r="166" spans="1:24" hidden="1">
      <c r="B166" s="55"/>
      <c r="C166" s="2"/>
      <c r="D166" s="764" t="s">
        <v>814</v>
      </c>
      <c r="E166" s="764"/>
      <c r="F166" s="406"/>
      <c r="G166" s="429"/>
      <c r="H166" s="429"/>
      <c r="I166" s="625">
        <f t="shared" si="79"/>
        <v>0</v>
      </c>
      <c r="J166" s="149"/>
      <c r="K166" s="167">
        <f t="shared" si="63"/>
        <v>0</v>
      </c>
      <c r="L166" s="75"/>
      <c r="M166" s="1"/>
      <c r="N166" s="1"/>
      <c r="O166" s="1"/>
      <c r="P166" s="1"/>
      <c r="Q166" s="81"/>
      <c r="R166" s="541">
        <f t="shared" si="64"/>
        <v>0</v>
      </c>
      <c r="S166" s="447"/>
      <c r="T166" s="1"/>
      <c r="U166" s="81"/>
      <c r="V166" s="490"/>
      <c r="W166" s="42"/>
      <c r="X166" s="44"/>
    </row>
    <row r="167" spans="1:24" hidden="1">
      <c r="B167" s="55"/>
      <c r="C167" s="2"/>
      <c r="D167" s="764" t="s">
        <v>545</v>
      </c>
      <c r="E167" s="764"/>
      <c r="F167" s="406"/>
      <c r="G167" s="429"/>
      <c r="H167" s="429"/>
      <c r="I167" s="625">
        <f t="shared" si="79"/>
        <v>0</v>
      </c>
      <c r="J167" s="149"/>
      <c r="K167" s="167">
        <f t="shared" si="63"/>
        <v>0</v>
      </c>
      <c r="L167" s="75"/>
      <c r="M167" s="1"/>
      <c r="N167" s="1"/>
      <c r="O167" s="1"/>
      <c r="P167" s="1"/>
      <c r="Q167" s="81"/>
      <c r="R167" s="541">
        <f t="shared" si="64"/>
        <v>0</v>
      </c>
      <c r="S167" s="447"/>
      <c r="T167" s="1"/>
      <c r="U167" s="81"/>
      <c r="V167" s="490"/>
      <c r="W167" s="42"/>
      <c r="X167" s="44"/>
    </row>
    <row r="168" spans="1:24" ht="25.5" hidden="1" customHeight="1">
      <c r="B168" s="55"/>
      <c r="C168" s="2"/>
      <c r="D168" s="735" t="s">
        <v>548</v>
      </c>
      <c r="E168" s="735"/>
      <c r="F168" s="409"/>
      <c r="G168" s="432"/>
      <c r="H168" s="432"/>
      <c r="I168" s="628">
        <f t="shared" si="79"/>
        <v>0</v>
      </c>
      <c r="J168" s="159"/>
      <c r="K168" s="167">
        <f t="shared" si="63"/>
        <v>0</v>
      </c>
      <c r="L168" s="75"/>
      <c r="M168" s="1"/>
      <c r="N168" s="1"/>
      <c r="O168" s="1"/>
      <c r="P168" s="1"/>
      <c r="Q168" s="81"/>
      <c r="R168" s="541">
        <f t="shared" si="64"/>
        <v>0</v>
      </c>
      <c r="S168" s="447"/>
      <c r="T168" s="1"/>
      <c r="U168" s="81"/>
      <c r="V168" s="490"/>
      <c r="W168" s="42"/>
      <c r="X168" s="44"/>
    </row>
    <row r="169" spans="1:24" hidden="1">
      <c r="B169" s="55"/>
      <c r="C169" s="2"/>
      <c r="D169" s="764" t="s">
        <v>550</v>
      </c>
      <c r="E169" s="764"/>
      <c r="F169" s="406"/>
      <c r="G169" s="429"/>
      <c r="H169" s="429"/>
      <c r="I169" s="625">
        <f t="shared" si="79"/>
        <v>0</v>
      </c>
      <c r="J169" s="149"/>
      <c r="K169" s="167">
        <f t="shared" si="63"/>
        <v>0</v>
      </c>
      <c r="L169" s="75"/>
      <c r="M169" s="1"/>
      <c r="N169" s="1"/>
      <c r="O169" s="1"/>
      <c r="P169" s="1"/>
      <c r="Q169" s="81"/>
      <c r="R169" s="541">
        <f t="shared" si="64"/>
        <v>0</v>
      </c>
      <c r="S169" s="447"/>
      <c r="T169" s="1"/>
      <c r="U169" s="81"/>
      <c r="V169" s="490"/>
      <c r="W169" s="42"/>
      <c r="X169" s="44"/>
    </row>
    <row r="170" spans="1:24" hidden="1">
      <c r="B170" s="55"/>
      <c r="C170" s="2"/>
      <c r="D170" s="764" t="s">
        <v>551</v>
      </c>
      <c r="E170" s="764"/>
      <c r="F170" s="406"/>
      <c r="G170" s="429"/>
      <c r="H170" s="429"/>
      <c r="I170" s="625">
        <f t="shared" si="79"/>
        <v>0</v>
      </c>
      <c r="J170" s="149"/>
      <c r="K170" s="167">
        <f t="shared" si="63"/>
        <v>0</v>
      </c>
      <c r="L170" s="75"/>
      <c r="M170" s="1"/>
      <c r="N170" s="1"/>
      <c r="O170" s="1"/>
      <c r="P170" s="1"/>
      <c r="Q170" s="81"/>
      <c r="R170" s="541">
        <f t="shared" si="64"/>
        <v>0</v>
      </c>
      <c r="S170" s="447"/>
      <c r="T170" s="1"/>
      <c r="U170" s="81"/>
      <c r="V170" s="490"/>
      <c r="W170" s="42"/>
      <c r="X170" s="44"/>
    </row>
    <row r="171" spans="1:24" ht="25.5" hidden="1" customHeight="1">
      <c r="B171" s="55"/>
      <c r="C171" s="2"/>
      <c r="D171" s="735" t="s">
        <v>555</v>
      </c>
      <c r="E171" s="735"/>
      <c r="F171" s="409"/>
      <c r="G171" s="432"/>
      <c r="H171" s="432"/>
      <c r="I171" s="628">
        <f t="shared" si="79"/>
        <v>0</v>
      </c>
      <c r="J171" s="159"/>
      <c r="K171" s="167">
        <f t="shared" si="63"/>
        <v>0</v>
      </c>
      <c r="L171" s="75"/>
      <c r="M171" s="1"/>
      <c r="N171" s="1"/>
      <c r="O171" s="1"/>
      <c r="P171" s="1"/>
      <c r="Q171" s="81"/>
      <c r="R171" s="541">
        <f t="shared" si="64"/>
        <v>0</v>
      </c>
      <c r="S171" s="447"/>
      <c r="T171" s="1"/>
      <c r="U171" s="81"/>
      <c r="V171" s="490"/>
      <c r="W171" s="42"/>
      <c r="X171" s="44"/>
    </row>
    <row r="172" spans="1:24" ht="25.5" hidden="1" customHeight="1">
      <c r="B172" s="55"/>
      <c r="C172" s="2"/>
      <c r="D172" s="735" t="s">
        <v>558</v>
      </c>
      <c r="E172" s="735"/>
      <c r="F172" s="409"/>
      <c r="G172" s="432"/>
      <c r="H172" s="432"/>
      <c r="I172" s="628">
        <f t="shared" si="79"/>
        <v>0</v>
      </c>
      <c r="J172" s="159"/>
      <c r="K172" s="167">
        <f t="shared" si="63"/>
        <v>0</v>
      </c>
      <c r="L172" s="75"/>
      <c r="M172" s="1"/>
      <c r="N172" s="1"/>
      <c r="O172" s="1"/>
      <c r="P172" s="1"/>
      <c r="Q172" s="81"/>
      <c r="R172" s="541">
        <f t="shared" si="64"/>
        <v>0</v>
      </c>
      <c r="S172" s="447"/>
      <c r="T172" s="1"/>
      <c r="U172" s="81"/>
      <c r="V172" s="490"/>
      <c r="W172" s="42"/>
      <c r="X172" s="44"/>
    </row>
    <row r="173" spans="1:24" ht="25.5" hidden="1" customHeight="1">
      <c r="B173" s="55"/>
      <c r="C173" s="2"/>
      <c r="D173" s="735" t="s">
        <v>560</v>
      </c>
      <c r="E173" s="735"/>
      <c r="F173" s="409"/>
      <c r="G173" s="432"/>
      <c r="H173" s="432"/>
      <c r="I173" s="628">
        <f t="shared" si="79"/>
        <v>0</v>
      </c>
      <c r="J173" s="159"/>
      <c r="K173" s="167">
        <f t="shared" si="63"/>
        <v>0</v>
      </c>
      <c r="L173" s="75"/>
      <c r="M173" s="1"/>
      <c r="N173" s="1"/>
      <c r="O173" s="1"/>
      <c r="P173" s="1"/>
      <c r="Q173" s="81"/>
      <c r="R173" s="541">
        <f t="shared" si="64"/>
        <v>0</v>
      </c>
      <c r="S173" s="447"/>
      <c r="T173" s="1"/>
      <c r="U173" s="81"/>
      <c r="V173" s="490"/>
      <c r="W173" s="42"/>
      <c r="X173" s="44"/>
    </row>
    <row r="174" spans="1:24" ht="25.5" hidden="1" customHeight="1">
      <c r="B174" s="55"/>
      <c r="C174" s="2"/>
      <c r="D174" s="735" t="s">
        <v>563</v>
      </c>
      <c r="E174" s="735"/>
      <c r="F174" s="409"/>
      <c r="G174" s="432"/>
      <c r="H174" s="432"/>
      <c r="I174" s="628">
        <f t="shared" si="79"/>
        <v>0</v>
      </c>
      <c r="J174" s="159"/>
      <c r="K174" s="167">
        <f t="shared" si="63"/>
        <v>0</v>
      </c>
      <c r="L174" s="75"/>
      <c r="M174" s="1"/>
      <c r="N174" s="1"/>
      <c r="O174" s="1"/>
      <c r="P174" s="1"/>
      <c r="Q174" s="81"/>
      <c r="R174" s="541">
        <f t="shared" si="64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>
      <c r="A175" s="130" t="s">
        <v>273</v>
      </c>
      <c r="B175" s="92" t="s">
        <v>685</v>
      </c>
      <c r="C175" s="808" t="s">
        <v>606</v>
      </c>
      <c r="D175" s="809"/>
      <c r="E175" s="809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80">J176+J177+J178+J179+J180+J181+J182+J183+J184+J185</f>
        <v>0</v>
      </c>
      <c r="K175" s="166">
        <f t="shared" si="63"/>
        <v>0</v>
      </c>
      <c r="L175" s="94">
        <f t="shared" si="80"/>
        <v>0</v>
      </c>
      <c r="M175" s="95">
        <f t="shared" si="80"/>
        <v>0</v>
      </c>
      <c r="N175" s="95">
        <f t="shared" si="80"/>
        <v>0</v>
      </c>
      <c r="O175" s="95">
        <f t="shared" si="80"/>
        <v>0</v>
      </c>
      <c r="P175" s="95">
        <f t="shared" si="80"/>
        <v>0</v>
      </c>
      <c r="Q175" s="98">
        <f t="shared" si="80"/>
        <v>0</v>
      </c>
      <c r="R175" s="539">
        <f t="shared" si="64"/>
        <v>0</v>
      </c>
      <c r="S175" s="445">
        <f t="shared" si="80"/>
        <v>0</v>
      </c>
      <c r="T175" s="95">
        <f t="shared" si="80"/>
        <v>0</v>
      </c>
      <c r="U175" s="98">
        <f t="shared" si="80"/>
        <v>0</v>
      </c>
      <c r="V175" s="489">
        <f t="shared" si="80"/>
        <v>0</v>
      </c>
      <c r="W175" s="97">
        <f t="shared" si="80"/>
        <v>0</v>
      </c>
      <c r="X175" s="99">
        <f t="shared" si="80"/>
        <v>0</v>
      </c>
    </row>
    <row r="176" spans="1:24" hidden="1">
      <c r="B176" s="55"/>
      <c r="C176" s="2"/>
      <c r="D176" s="764" t="s">
        <v>815</v>
      </c>
      <c r="E176" s="764"/>
      <c r="F176" s="406"/>
      <c r="G176" s="429"/>
      <c r="H176" s="429"/>
      <c r="I176" s="625">
        <f t="shared" ref="I176:I185" si="81">SUM(L176:X176)</f>
        <v>0</v>
      </c>
      <c r="J176" s="149"/>
      <c r="K176" s="167">
        <f t="shared" si="63"/>
        <v>0</v>
      </c>
      <c r="L176" s="75"/>
      <c r="M176" s="1"/>
      <c r="N176" s="1"/>
      <c r="O176" s="1"/>
      <c r="P176" s="1"/>
      <c r="Q176" s="81"/>
      <c r="R176" s="541">
        <f t="shared" si="64"/>
        <v>0</v>
      </c>
      <c r="S176" s="447"/>
      <c r="T176" s="1"/>
      <c r="U176" s="81"/>
      <c r="V176" s="490"/>
      <c r="W176" s="42"/>
      <c r="X176" s="44"/>
    </row>
    <row r="177" spans="1:24" hidden="1">
      <c r="B177" s="55"/>
      <c r="C177" s="2"/>
      <c r="D177" s="764" t="s">
        <v>816</v>
      </c>
      <c r="E177" s="764"/>
      <c r="F177" s="406"/>
      <c r="G177" s="429"/>
      <c r="H177" s="429"/>
      <c r="I177" s="625">
        <f t="shared" si="81"/>
        <v>0</v>
      </c>
      <c r="J177" s="149"/>
      <c r="K177" s="167">
        <f t="shared" si="63"/>
        <v>0</v>
      </c>
      <c r="L177" s="75"/>
      <c r="M177" s="1"/>
      <c r="N177" s="1"/>
      <c r="O177" s="1"/>
      <c r="P177" s="1"/>
      <c r="Q177" s="81"/>
      <c r="R177" s="541">
        <f t="shared" si="64"/>
        <v>0</v>
      </c>
      <c r="S177" s="447"/>
      <c r="T177" s="1"/>
      <c r="U177" s="81"/>
      <c r="V177" s="490"/>
      <c r="W177" s="42"/>
      <c r="X177" s="44"/>
    </row>
    <row r="178" spans="1:24" hidden="1">
      <c r="B178" s="55"/>
      <c r="C178" s="2"/>
      <c r="D178" s="764" t="s">
        <v>546</v>
      </c>
      <c r="E178" s="764"/>
      <c r="F178" s="406"/>
      <c r="G178" s="429"/>
      <c r="H178" s="429"/>
      <c r="I178" s="625">
        <f t="shared" si="81"/>
        <v>0</v>
      </c>
      <c r="J178" s="149"/>
      <c r="K178" s="167">
        <f t="shared" si="63"/>
        <v>0</v>
      </c>
      <c r="L178" s="75"/>
      <c r="M178" s="1"/>
      <c r="N178" s="1"/>
      <c r="O178" s="1"/>
      <c r="P178" s="1"/>
      <c r="Q178" s="81"/>
      <c r="R178" s="541">
        <f t="shared" si="64"/>
        <v>0</v>
      </c>
      <c r="S178" s="447"/>
      <c r="T178" s="1"/>
      <c r="U178" s="81"/>
      <c r="V178" s="490"/>
      <c r="W178" s="42"/>
      <c r="X178" s="44"/>
    </row>
    <row r="179" spans="1:24" ht="25.5" hidden="1" customHeight="1">
      <c r="B179" s="55"/>
      <c r="C179" s="2"/>
      <c r="D179" s="735" t="s">
        <v>549</v>
      </c>
      <c r="E179" s="735"/>
      <c r="F179" s="409"/>
      <c r="G179" s="432"/>
      <c r="H179" s="432"/>
      <c r="I179" s="628">
        <f t="shared" si="81"/>
        <v>0</v>
      </c>
      <c r="J179" s="159"/>
      <c r="K179" s="167">
        <f t="shared" si="63"/>
        <v>0</v>
      </c>
      <c r="L179" s="75"/>
      <c r="M179" s="1"/>
      <c r="N179" s="1"/>
      <c r="O179" s="1"/>
      <c r="P179" s="1"/>
      <c r="Q179" s="81"/>
      <c r="R179" s="541">
        <f t="shared" si="64"/>
        <v>0</v>
      </c>
      <c r="S179" s="447"/>
      <c r="T179" s="1"/>
      <c r="U179" s="81"/>
      <c r="V179" s="490"/>
      <c r="W179" s="42"/>
      <c r="X179" s="44"/>
    </row>
    <row r="180" spans="1:24" hidden="1">
      <c r="B180" s="55"/>
      <c r="C180" s="2"/>
      <c r="D180" s="764" t="s">
        <v>552</v>
      </c>
      <c r="E180" s="764"/>
      <c r="F180" s="406"/>
      <c r="G180" s="429"/>
      <c r="H180" s="429"/>
      <c r="I180" s="625">
        <f t="shared" si="81"/>
        <v>0</v>
      </c>
      <c r="J180" s="149"/>
      <c r="K180" s="167">
        <f t="shared" si="63"/>
        <v>0</v>
      </c>
      <c r="L180" s="75"/>
      <c r="M180" s="1"/>
      <c r="N180" s="1"/>
      <c r="O180" s="1"/>
      <c r="P180" s="1"/>
      <c r="Q180" s="81"/>
      <c r="R180" s="541">
        <f t="shared" si="64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817</v>
      </c>
      <c r="E181" s="764"/>
      <c r="F181" s="406"/>
      <c r="G181" s="429"/>
      <c r="H181" s="429"/>
      <c r="I181" s="625">
        <f t="shared" si="81"/>
        <v>0</v>
      </c>
      <c r="J181" s="149"/>
      <c r="K181" s="167">
        <f t="shared" si="63"/>
        <v>0</v>
      </c>
      <c r="L181" s="75"/>
      <c r="M181" s="1"/>
      <c r="N181" s="1"/>
      <c r="O181" s="1"/>
      <c r="P181" s="1"/>
      <c r="Q181" s="81"/>
      <c r="R181" s="541">
        <f t="shared" si="64"/>
        <v>0</v>
      </c>
      <c r="S181" s="447"/>
      <c r="T181" s="1"/>
      <c r="U181" s="81"/>
      <c r="V181" s="490"/>
      <c r="W181" s="42"/>
      <c r="X181" s="44"/>
    </row>
    <row r="182" spans="1:24" ht="25.5" hidden="1" customHeight="1">
      <c r="B182" s="55"/>
      <c r="C182" s="2"/>
      <c r="D182" s="735" t="s">
        <v>556</v>
      </c>
      <c r="E182" s="735"/>
      <c r="F182" s="409"/>
      <c r="G182" s="432"/>
      <c r="H182" s="432"/>
      <c r="I182" s="628">
        <f t="shared" si="81"/>
        <v>0</v>
      </c>
      <c r="J182" s="159"/>
      <c r="K182" s="167">
        <f t="shared" si="63"/>
        <v>0</v>
      </c>
      <c r="L182" s="75"/>
      <c r="M182" s="1"/>
      <c r="N182" s="1"/>
      <c r="O182" s="1"/>
      <c r="P182" s="1"/>
      <c r="Q182" s="81"/>
      <c r="R182" s="541">
        <f t="shared" si="64"/>
        <v>0</v>
      </c>
      <c r="S182" s="447"/>
      <c r="T182" s="1"/>
      <c r="U182" s="81"/>
      <c r="V182" s="490"/>
      <c r="W182" s="42"/>
      <c r="X182" s="44"/>
    </row>
    <row r="183" spans="1:24" ht="25.5" hidden="1" customHeight="1">
      <c r="B183" s="55"/>
      <c r="C183" s="2"/>
      <c r="D183" s="735" t="s">
        <v>559</v>
      </c>
      <c r="E183" s="735"/>
      <c r="F183" s="409"/>
      <c r="G183" s="432"/>
      <c r="H183" s="432"/>
      <c r="I183" s="628">
        <f t="shared" si="81"/>
        <v>0</v>
      </c>
      <c r="J183" s="159"/>
      <c r="K183" s="167">
        <f t="shared" si="63"/>
        <v>0</v>
      </c>
      <c r="L183" s="75"/>
      <c r="M183" s="1"/>
      <c r="N183" s="1"/>
      <c r="O183" s="1"/>
      <c r="P183" s="1"/>
      <c r="Q183" s="81"/>
      <c r="R183" s="541">
        <f t="shared" si="64"/>
        <v>0</v>
      </c>
      <c r="S183" s="447"/>
      <c r="T183" s="1"/>
      <c r="U183" s="81"/>
      <c r="V183" s="490"/>
      <c r="W183" s="42"/>
      <c r="X183" s="44"/>
    </row>
    <row r="184" spans="1:24" ht="25.5" hidden="1" customHeight="1">
      <c r="B184" s="55"/>
      <c r="C184" s="2"/>
      <c r="D184" s="735" t="s">
        <v>561</v>
      </c>
      <c r="E184" s="735"/>
      <c r="F184" s="409"/>
      <c r="G184" s="432"/>
      <c r="H184" s="432"/>
      <c r="I184" s="628">
        <f t="shared" si="81"/>
        <v>0</v>
      </c>
      <c r="J184" s="159"/>
      <c r="K184" s="167">
        <f t="shared" si="63"/>
        <v>0</v>
      </c>
      <c r="L184" s="75"/>
      <c r="M184" s="1"/>
      <c r="N184" s="1"/>
      <c r="O184" s="1"/>
      <c r="P184" s="1"/>
      <c r="Q184" s="81"/>
      <c r="R184" s="541">
        <f t="shared" si="64"/>
        <v>0</v>
      </c>
      <c r="S184" s="447"/>
      <c r="T184" s="1"/>
      <c r="U184" s="81"/>
      <c r="V184" s="490"/>
      <c r="W184" s="42"/>
      <c r="X184" s="44"/>
    </row>
    <row r="185" spans="1:24" ht="25.5" hidden="1" customHeight="1">
      <c r="B185" s="55"/>
      <c r="C185" s="2"/>
      <c r="D185" s="735" t="s">
        <v>564</v>
      </c>
      <c r="E185" s="735"/>
      <c r="F185" s="409"/>
      <c r="G185" s="432"/>
      <c r="H185" s="432"/>
      <c r="I185" s="628">
        <f t="shared" si="81"/>
        <v>0</v>
      </c>
      <c r="J185" s="159"/>
      <c r="K185" s="167">
        <f t="shared" si="63"/>
        <v>0</v>
      </c>
      <c r="L185" s="75"/>
      <c r="M185" s="1"/>
      <c r="N185" s="1"/>
      <c r="O185" s="1"/>
      <c r="P185" s="1"/>
      <c r="Q185" s="81"/>
      <c r="R185" s="541">
        <f t="shared" si="64"/>
        <v>0</v>
      </c>
      <c r="S185" s="447"/>
      <c r="T185" s="1"/>
      <c r="U185" s="81"/>
      <c r="V185" s="490"/>
      <c r="W185" s="42"/>
      <c r="X185" s="44"/>
    </row>
    <row r="186" spans="1:24" s="18" customFormat="1" hidden="1">
      <c r="A186" s="127" t="s">
        <v>274</v>
      </c>
      <c r="B186" s="92" t="s">
        <v>686</v>
      </c>
      <c r="C186" s="769" t="s">
        <v>275</v>
      </c>
      <c r="D186" s="770"/>
      <c r="E186" s="770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82">J187+J188+J189+J190+J191+J192+J193+J194+J195+J196</f>
        <v>0</v>
      </c>
      <c r="K186" s="166">
        <f t="shared" si="63"/>
        <v>0</v>
      </c>
      <c r="L186" s="94">
        <f t="shared" si="82"/>
        <v>0</v>
      </c>
      <c r="M186" s="95">
        <f t="shared" si="82"/>
        <v>0</v>
      </c>
      <c r="N186" s="95">
        <f t="shared" si="82"/>
        <v>0</v>
      </c>
      <c r="O186" s="95">
        <f t="shared" si="82"/>
        <v>0</v>
      </c>
      <c r="P186" s="95">
        <f t="shared" si="82"/>
        <v>0</v>
      </c>
      <c r="Q186" s="98">
        <f t="shared" si="82"/>
        <v>0</v>
      </c>
      <c r="R186" s="539">
        <f t="shared" si="64"/>
        <v>0</v>
      </c>
      <c r="S186" s="445">
        <f t="shared" si="82"/>
        <v>0</v>
      </c>
      <c r="T186" s="95">
        <f t="shared" si="82"/>
        <v>0</v>
      </c>
      <c r="U186" s="98">
        <f t="shared" si="82"/>
        <v>0</v>
      </c>
      <c r="V186" s="489">
        <f t="shared" si="82"/>
        <v>0</v>
      </c>
      <c r="W186" s="97">
        <f t="shared" si="82"/>
        <v>0</v>
      </c>
      <c r="X186" s="99">
        <f t="shared" si="82"/>
        <v>0</v>
      </c>
    </row>
    <row r="187" spans="1:24" hidden="1">
      <c r="B187" s="55"/>
      <c r="C187" s="2"/>
      <c r="D187" s="764" t="s">
        <v>371</v>
      </c>
      <c r="E187" s="764"/>
      <c r="F187" s="406"/>
      <c r="G187" s="429"/>
      <c r="H187" s="429"/>
      <c r="I187" s="625">
        <f t="shared" ref="I187:I196" si="83">SUM(L187:X187)</f>
        <v>0</v>
      </c>
      <c r="J187" s="149"/>
      <c r="K187" s="167">
        <f t="shared" si="63"/>
        <v>0</v>
      </c>
      <c r="L187" s="75"/>
      <c r="M187" s="1"/>
      <c r="N187" s="1"/>
      <c r="O187" s="1"/>
      <c r="P187" s="1"/>
      <c r="Q187" s="81"/>
      <c r="R187" s="541">
        <f t="shared" si="64"/>
        <v>0</v>
      </c>
      <c r="S187" s="447"/>
      <c r="T187" s="1"/>
      <c r="U187" s="81"/>
      <c r="V187" s="490"/>
      <c r="W187" s="42"/>
      <c r="X187" s="44"/>
    </row>
    <row r="188" spans="1:24" hidden="1">
      <c r="B188" s="55"/>
      <c r="C188" s="2"/>
      <c r="D188" s="764" t="s">
        <v>544</v>
      </c>
      <c r="E188" s="764"/>
      <c r="F188" s="406"/>
      <c r="G188" s="429"/>
      <c r="H188" s="429"/>
      <c r="I188" s="625">
        <f t="shared" si="83"/>
        <v>0</v>
      </c>
      <c r="J188" s="149"/>
      <c r="K188" s="167">
        <f t="shared" si="63"/>
        <v>0</v>
      </c>
      <c r="L188" s="75"/>
      <c r="M188" s="1"/>
      <c r="N188" s="1"/>
      <c r="O188" s="1"/>
      <c r="P188" s="1"/>
      <c r="Q188" s="81"/>
      <c r="R188" s="541">
        <f t="shared" si="64"/>
        <v>0</v>
      </c>
      <c r="S188" s="447"/>
      <c r="T188" s="1"/>
      <c r="U188" s="81"/>
      <c r="V188" s="490"/>
      <c r="W188" s="42"/>
      <c r="X188" s="44"/>
    </row>
    <row r="189" spans="1:24" hidden="1">
      <c r="B189" s="55"/>
      <c r="C189" s="2"/>
      <c r="D189" s="764" t="s">
        <v>547</v>
      </c>
      <c r="E189" s="764"/>
      <c r="F189" s="406"/>
      <c r="G189" s="429"/>
      <c r="H189" s="429"/>
      <c r="I189" s="625">
        <f t="shared" si="83"/>
        <v>0</v>
      </c>
      <c r="J189" s="149"/>
      <c r="K189" s="167">
        <f t="shared" si="63"/>
        <v>0</v>
      </c>
      <c r="L189" s="75"/>
      <c r="M189" s="1"/>
      <c r="N189" s="1"/>
      <c r="O189" s="1"/>
      <c r="P189" s="1"/>
      <c r="Q189" s="81"/>
      <c r="R189" s="541">
        <f t="shared" si="64"/>
        <v>0</v>
      </c>
      <c r="S189" s="447"/>
      <c r="T189" s="1"/>
      <c r="U189" s="81"/>
      <c r="V189" s="490"/>
      <c r="W189" s="42"/>
      <c r="X189" s="44"/>
    </row>
    <row r="190" spans="1:24" hidden="1">
      <c r="B190" s="55"/>
      <c r="C190" s="2"/>
      <c r="D190" s="735" t="s">
        <v>818</v>
      </c>
      <c r="E190" s="735"/>
      <c r="F190" s="409"/>
      <c r="G190" s="432"/>
      <c r="H190" s="432"/>
      <c r="I190" s="628">
        <f t="shared" si="83"/>
        <v>0</v>
      </c>
      <c r="J190" s="159"/>
      <c r="K190" s="167">
        <f t="shared" si="63"/>
        <v>0</v>
      </c>
      <c r="L190" s="75"/>
      <c r="M190" s="1"/>
      <c r="N190" s="1"/>
      <c r="O190" s="1"/>
      <c r="P190" s="1"/>
      <c r="Q190" s="81"/>
      <c r="R190" s="541">
        <f t="shared" si="64"/>
        <v>0</v>
      </c>
      <c r="S190" s="447"/>
      <c r="T190" s="1"/>
      <c r="U190" s="81"/>
      <c r="V190" s="490"/>
      <c r="W190" s="42"/>
      <c r="X190" s="44"/>
    </row>
    <row r="191" spans="1:24" hidden="1">
      <c r="B191" s="55"/>
      <c r="C191" s="2"/>
      <c r="D191" s="764" t="s">
        <v>554</v>
      </c>
      <c r="E191" s="764"/>
      <c r="F191" s="406"/>
      <c r="G191" s="429"/>
      <c r="H191" s="429"/>
      <c r="I191" s="625">
        <f t="shared" si="83"/>
        <v>0</v>
      </c>
      <c r="J191" s="149"/>
      <c r="K191" s="167">
        <f t="shared" si="63"/>
        <v>0</v>
      </c>
      <c r="L191" s="75"/>
      <c r="M191" s="1"/>
      <c r="N191" s="1"/>
      <c r="O191" s="1"/>
      <c r="P191" s="1"/>
      <c r="Q191" s="81"/>
      <c r="R191" s="541">
        <f t="shared" si="64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553</v>
      </c>
      <c r="E192" s="764"/>
      <c r="F192" s="406"/>
      <c r="G192" s="429"/>
      <c r="H192" s="429"/>
      <c r="I192" s="625">
        <f t="shared" si="83"/>
        <v>0</v>
      </c>
      <c r="J192" s="149"/>
      <c r="K192" s="167">
        <f t="shared" si="63"/>
        <v>0</v>
      </c>
      <c r="L192" s="75"/>
      <c r="M192" s="1"/>
      <c r="N192" s="1"/>
      <c r="O192" s="1"/>
      <c r="P192" s="1"/>
      <c r="Q192" s="81"/>
      <c r="R192" s="541">
        <f t="shared" si="64"/>
        <v>0</v>
      </c>
      <c r="S192" s="447"/>
      <c r="T192" s="1"/>
      <c r="U192" s="81"/>
      <c r="V192" s="490"/>
      <c r="W192" s="42"/>
      <c r="X192" s="44"/>
    </row>
    <row r="193" spans="1:24" ht="25.5" hidden="1" customHeight="1">
      <c r="B193" s="55"/>
      <c r="C193" s="2"/>
      <c r="D193" s="735" t="s">
        <v>557</v>
      </c>
      <c r="E193" s="735"/>
      <c r="F193" s="409"/>
      <c r="G193" s="432"/>
      <c r="H193" s="432"/>
      <c r="I193" s="628">
        <f t="shared" si="83"/>
        <v>0</v>
      </c>
      <c r="J193" s="159"/>
      <c r="K193" s="167">
        <f t="shared" si="63"/>
        <v>0</v>
      </c>
      <c r="L193" s="75"/>
      <c r="M193" s="1"/>
      <c r="N193" s="1"/>
      <c r="O193" s="1"/>
      <c r="P193" s="1"/>
      <c r="Q193" s="81"/>
      <c r="R193" s="541">
        <f t="shared" si="64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64" t="s">
        <v>819</v>
      </c>
      <c r="E194" s="764"/>
      <c r="F194" s="406"/>
      <c r="G194" s="429"/>
      <c r="H194" s="429"/>
      <c r="I194" s="625">
        <f t="shared" si="83"/>
        <v>0</v>
      </c>
      <c r="J194" s="149"/>
      <c r="K194" s="167">
        <f t="shared" si="63"/>
        <v>0</v>
      </c>
      <c r="L194" s="75"/>
      <c r="M194" s="1"/>
      <c r="N194" s="1"/>
      <c r="O194" s="1"/>
      <c r="P194" s="1"/>
      <c r="Q194" s="81"/>
      <c r="R194" s="541">
        <f t="shared" si="64"/>
        <v>0</v>
      </c>
      <c r="S194" s="447"/>
      <c r="T194" s="1"/>
      <c r="U194" s="81"/>
      <c r="V194" s="490"/>
      <c r="W194" s="42"/>
      <c r="X194" s="44"/>
    </row>
    <row r="195" spans="1:24" ht="25.5" hidden="1" customHeight="1">
      <c r="B195" s="55"/>
      <c r="C195" s="2"/>
      <c r="D195" s="735" t="s">
        <v>562</v>
      </c>
      <c r="E195" s="735"/>
      <c r="F195" s="409"/>
      <c r="G195" s="432"/>
      <c r="H195" s="432"/>
      <c r="I195" s="628">
        <f t="shared" si="83"/>
        <v>0</v>
      </c>
      <c r="J195" s="159"/>
      <c r="K195" s="167">
        <f t="shared" si="63"/>
        <v>0</v>
      </c>
      <c r="L195" s="75"/>
      <c r="M195" s="1"/>
      <c r="N195" s="1"/>
      <c r="O195" s="1"/>
      <c r="P195" s="1"/>
      <c r="Q195" s="81"/>
      <c r="R195" s="541">
        <f t="shared" si="64"/>
        <v>0</v>
      </c>
      <c r="S195" s="447"/>
      <c r="T195" s="1"/>
      <c r="U195" s="81"/>
      <c r="V195" s="490"/>
      <c r="W195" s="42"/>
      <c r="X195" s="44"/>
    </row>
    <row r="196" spans="1:24" ht="25.5" hidden="1" customHeight="1">
      <c r="B196" s="55"/>
      <c r="C196" s="2"/>
      <c r="D196" s="735" t="s">
        <v>565</v>
      </c>
      <c r="E196" s="735"/>
      <c r="F196" s="409"/>
      <c r="G196" s="432"/>
      <c r="H196" s="432"/>
      <c r="I196" s="628">
        <f t="shared" si="83"/>
        <v>0</v>
      </c>
      <c r="J196" s="159"/>
      <c r="K196" s="167">
        <f t="shared" si="63"/>
        <v>0</v>
      </c>
      <c r="L196" s="75"/>
      <c r="M196" s="1"/>
      <c r="N196" s="1"/>
      <c r="O196" s="1"/>
      <c r="P196" s="1"/>
      <c r="Q196" s="81"/>
      <c r="R196" s="541">
        <f t="shared" si="64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>
      <c r="A197" s="127" t="s">
        <v>276</v>
      </c>
      <c r="B197" s="92" t="s">
        <v>687</v>
      </c>
      <c r="C197" s="808" t="s">
        <v>607</v>
      </c>
      <c r="D197" s="809"/>
      <c r="E197" s="809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84">J198+J199</f>
        <v>0</v>
      </c>
      <c r="K197" s="166">
        <f t="shared" si="63"/>
        <v>0</v>
      </c>
      <c r="L197" s="94">
        <f t="shared" si="84"/>
        <v>0</v>
      </c>
      <c r="M197" s="95">
        <f t="shared" si="84"/>
        <v>0</v>
      </c>
      <c r="N197" s="95">
        <f t="shared" si="84"/>
        <v>0</v>
      </c>
      <c r="O197" s="95">
        <f t="shared" si="84"/>
        <v>0</v>
      </c>
      <c r="P197" s="95">
        <f t="shared" si="84"/>
        <v>0</v>
      </c>
      <c r="Q197" s="98">
        <f t="shared" si="84"/>
        <v>0</v>
      </c>
      <c r="R197" s="539">
        <f t="shared" si="64"/>
        <v>0</v>
      </c>
      <c r="S197" s="445">
        <f t="shared" si="84"/>
        <v>0</v>
      </c>
      <c r="T197" s="95">
        <f t="shared" si="84"/>
        <v>0</v>
      </c>
      <c r="U197" s="98">
        <f t="shared" si="84"/>
        <v>0</v>
      </c>
      <c r="V197" s="489">
        <f t="shared" si="84"/>
        <v>0</v>
      </c>
      <c r="W197" s="97">
        <f t="shared" si="84"/>
        <v>0</v>
      </c>
      <c r="X197" s="99">
        <f t="shared" si="84"/>
        <v>0</v>
      </c>
    </row>
    <row r="198" spans="1:24" ht="25.5" hidden="1" customHeight="1">
      <c r="B198" s="55"/>
      <c r="C198" s="2"/>
      <c r="D198" s="735" t="s">
        <v>568</v>
      </c>
      <c r="E198" s="735"/>
      <c r="F198" s="409"/>
      <c r="G198" s="432"/>
      <c r="H198" s="432"/>
      <c r="I198" s="628">
        <f t="shared" ref="I198:I199" si="85">SUM(L198:X198)</f>
        <v>0</v>
      </c>
      <c r="J198" s="159"/>
      <c r="K198" s="167">
        <f t="shared" ref="K198:K255" si="86">SUM(I198:J198)</f>
        <v>0</v>
      </c>
      <c r="L198" s="75"/>
      <c r="M198" s="1"/>
      <c r="N198" s="1"/>
      <c r="O198" s="1"/>
      <c r="P198" s="1"/>
      <c r="Q198" s="81"/>
      <c r="R198" s="541">
        <f t="shared" ref="R198:R255" si="87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569</v>
      </c>
      <c r="E199" s="735"/>
      <c r="F199" s="409"/>
      <c r="G199" s="432"/>
      <c r="H199" s="432"/>
      <c r="I199" s="628">
        <f t="shared" si="85"/>
        <v>0</v>
      </c>
      <c r="J199" s="159"/>
      <c r="K199" s="167">
        <f t="shared" si="86"/>
        <v>0</v>
      </c>
      <c r="L199" s="75"/>
      <c r="M199" s="1"/>
      <c r="N199" s="1"/>
      <c r="O199" s="1"/>
      <c r="P199" s="1"/>
      <c r="Q199" s="81"/>
      <c r="R199" s="541">
        <f t="shared" si="87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>
      <c r="A200" s="127" t="s">
        <v>277</v>
      </c>
      <c r="B200" s="92" t="s">
        <v>688</v>
      </c>
      <c r="C200" s="808" t="s">
        <v>820</v>
      </c>
      <c r="D200" s="809"/>
      <c r="E200" s="809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8">J201+J202+J203+J204+J205+J206+J207+J208+J209+J210+J211</f>
        <v>0</v>
      </c>
      <c r="K200" s="166">
        <f t="shared" si="86"/>
        <v>0</v>
      </c>
      <c r="L200" s="94">
        <f t="shared" si="88"/>
        <v>0</v>
      </c>
      <c r="M200" s="95">
        <f t="shared" si="88"/>
        <v>0</v>
      </c>
      <c r="N200" s="95">
        <f t="shared" si="88"/>
        <v>0</v>
      </c>
      <c r="O200" s="95">
        <f t="shared" si="88"/>
        <v>0</v>
      </c>
      <c r="P200" s="95">
        <f t="shared" si="88"/>
        <v>0</v>
      </c>
      <c r="Q200" s="98">
        <f t="shared" si="88"/>
        <v>0</v>
      </c>
      <c r="R200" s="539">
        <f t="shared" si="87"/>
        <v>0</v>
      </c>
      <c r="S200" s="445">
        <f t="shared" si="88"/>
        <v>0</v>
      </c>
      <c r="T200" s="95">
        <f t="shared" si="88"/>
        <v>0</v>
      </c>
      <c r="U200" s="98">
        <f t="shared" si="88"/>
        <v>0</v>
      </c>
      <c r="V200" s="489">
        <f t="shared" si="88"/>
        <v>0</v>
      </c>
      <c r="W200" s="97">
        <f t="shared" si="88"/>
        <v>0</v>
      </c>
      <c r="X200" s="99">
        <f t="shared" si="88"/>
        <v>0</v>
      </c>
    </row>
    <row r="201" spans="1:24" hidden="1">
      <c r="B201" s="55"/>
      <c r="C201" s="2"/>
      <c r="D201" s="764" t="s">
        <v>372</v>
      </c>
      <c r="E201" s="764"/>
      <c r="F201" s="406"/>
      <c r="G201" s="429"/>
      <c r="H201" s="429"/>
      <c r="I201" s="625">
        <f t="shared" ref="I201:I213" si="89">SUM(L201:X201)</f>
        <v>0</v>
      </c>
      <c r="J201" s="149"/>
      <c r="K201" s="167">
        <f t="shared" si="86"/>
        <v>0</v>
      </c>
      <c r="L201" s="75"/>
      <c r="M201" s="1"/>
      <c r="N201" s="1"/>
      <c r="O201" s="1"/>
      <c r="P201" s="1"/>
      <c r="Q201" s="81"/>
      <c r="R201" s="541">
        <f t="shared" si="87"/>
        <v>0</v>
      </c>
      <c r="S201" s="447"/>
      <c r="T201" s="1"/>
      <c r="U201" s="81"/>
      <c r="V201" s="490"/>
      <c r="W201" s="42"/>
      <c r="X201" s="44"/>
    </row>
    <row r="202" spans="1:24" hidden="1">
      <c r="B202" s="55"/>
      <c r="C202" s="2"/>
      <c r="D202" s="764" t="s">
        <v>821</v>
      </c>
      <c r="E202" s="764"/>
      <c r="F202" s="406"/>
      <c r="G202" s="429"/>
      <c r="H202" s="429"/>
      <c r="I202" s="625">
        <f t="shared" si="89"/>
        <v>0</v>
      </c>
      <c r="J202" s="149"/>
      <c r="K202" s="167">
        <f t="shared" si="86"/>
        <v>0</v>
      </c>
      <c r="L202" s="75"/>
      <c r="M202" s="1"/>
      <c r="N202" s="1"/>
      <c r="O202" s="1"/>
      <c r="P202" s="1"/>
      <c r="Q202" s="81"/>
      <c r="R202" s="541">
        <f t="shared" si="87"/>
        <v>0</v>
      </c>
      <c r="S202" s="447"/>
      <c r="T202" s="1"/>
      <c r="U202" s="81"/>
      <c r="V202" s="490"/>
      <c r="W202" s="42"/>
      <c r="X202" s="44"/>
    </row>
    <row r="203" spans="1:24" hidden="1">
      <c r="B203" s="55"/>
      <c r="C203" s="2"/>
      <c r="D203" s="764" t="s">
        <v>375</v>
      </c>
      <c r="E203" s="764"/>
      <c r="F203" s="406"/>
      <c r="G203" s="429"/>
      <c r="H203" s="429"/>
      <c r="I203" s="625">
        <f t="shared" si="89"/>
        <v>0</v>
      </c>
      <c r="J203" s="149"/>
      <c r="K203" s="167">
        <f t="shared" si="86"/>
        <v>0</v>
      </c>
      <c r="L203" s="75"/>
      <c r="M203" s="1"/>
      <c r="N203" s="1"/>
      <c r="O203" s="1"/>
      <c r="P203" s="1"/>
      <c r="Q203" s="81"/>
      <c r="R203" s="541">
        <f t="shared" si="87"/>
        <v>0</v>
      </c>
      <c r="S203" s="447"/>
      <c r="T203" s="1"/>
      <c r="U203" s="81"/>
      <c r="V203" s="490"/>
      <c r="W203" s="42"/>
      <c r="X203" s="44"/>
    </row>
    <row r="204" spans="1:24" hidden="1">
      <c r="B204" s="55"/>
      <c r="C204" s="2"/>
      <c r="D204" s="764" t="s">
        <v>373</v>
      </c>
      <c r="E204" s="764"/>
      <c r="F204" s="406"/>
      <c r="G204" s="429"/>
      <c r="H204" s="429"/>
      <c r="I204" s="625">
        <f t="shared" si="89"/>
        <v>0</v>
      </c>
      <c r="J204" s="149"/>
      <c r="K204" s="167">
        <f t="shared" si="86"/>
        <v>0</v>
      </c>
      <c r="L204" s="75"/>
      <c r="M204" s="1"/>
      <c r="N204" s="1"/>
      <c r="O204" s="1"/>
      <c r="P204" s="1"/>
      <c r="Q204" s="81"/>
      <c r="R204" s="541">
        <f t="shared" si="87"/>
        <v>0</v>
      </c>
      <c r="S204" s="447"/>
      <c r="T204" s="1"/>
      <c r="U204" s="81"/>
      <c r="V204" s="490"/>
      <c r="W204" s="42"/>
      <c r="X204" s="44"/>
    </row>
    <row r="205" spans="1:24" hidden="1">
      <c r="B205" s="55"/>
      <c r="C205" s="2"/>
      <c r="D205" s="764" t="s">
        <v>822</v>
      </c>
      <c r="E205" s="764"/>
      <c r="F205" s="406"/>
      <c r="G205" s="429"/>
      <c r="H205" s="429"/>
      <c r="I205" s="625">
        <f t="shared" si="89"/>
        <v>0</v>
      </c>
      <c r="J205" s="149"/>
      <c r="K205" s="167">
        <f t="shared" si="86"/>
        <v>0</v>
      </c>
      <c r="L205" s="75"/>
      <c r="M205" s="1"/>
      <c r="N205" s="1"/>
      <c r="O205" s="1"/>
      <c r="P205" s="1"/>
      <c r="Q205" s="81"/>
      <c r="R205" s="541">
        <f t="shared" si="87"/>
        <v>0</v>
      </c>
      <c r="S205" s="447"/>
      <c r="T205" s="1"/>
      <c r="U205" s="81"/>
      <c r="V205" s="490"/>
      <c r="W205" s="42"/>
      <c r="X205" s="44"/>
    </row>
    <row r="206" spans="1:24" ht="25.5" hidden="1" customHeight="1">
      <c r="B206" s="55"/>
      <c r="C206" s="2"/>
      <c r="D206" s="735" t="s">
        <v>537</v>
      </c>
      <c r="E206" s="735"/>
      <c r="F206" s="409"/>
      <c r="G206" s="432"/>
      <c r="H206" s="432"/>
      <c r="I206" s="628">
        <f t="shared" si="89"/>
        <v>0</v>
      </c>
      <c r="J206" s="159"/>
      <c r="K206" s="167">
        <f t="shared" si="86"/>
        <v>0</v>
      </c>
      <c r="L206" s="75"/>
      <c r="M206" s="1"/>
      <c r="N206" s="1"/>
      <c r="O206" s="1"/>
      <c r="P206" s="1"/>
      <c r="Q206" s="81"/>
      <c r="R206" s="541">
        <f t="shared" si="87"/>
        <v>0</v>
      </c>
      <c r="S206" s="447"/>
      <c r="T206" s="1"/>
      <c r="U206" s="81"/>
      <c r="V206" s="490"/>
      <c r="W206" s="42"/>
      <c r="X206" s="44"/>
    </row>
    <row r="207" spans="1:24" ht="25.5" hidden="1" customHeight="1">
      <c r="B207" s="55"/>
      <c r="C207" s="2"/>
      <c r="D207" s="735" t="s">
        <v>540</v>
      </c>
      <c r="E207" s="735"/>
      <c r="F207" s="409"/>
      <c r="G207" s="432"/>
      <c r="H207" s="432"/>
      <c r="I207" s="628">
        <f t="shared" si="89"/>
        <v>0</v>
      </c>
      <c r="J207" s="159"/>
      <c r="K207" s="167">
        <f t="shared" si="86"/>
        <v>0</v>
      </c>
      <c r="L207" s="75"/>
      <c r="M207" s="1"/>
      <c r="N207" s="1"/>
      <c r="O207" s="1"/>
      <c r="P207" s="1"/>
      <c r="Q207" s="81"/>
      <c r="R207" s="541">
        <f t="shared" si="87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823</v>
      </c>
      <c r="E208" s="764"/>
      <c r="F208" s="406"/>
      <c r="G208" s="429"/>
      <c r="H208" s="429"/>
      <c r="I208" s="625">
        <f t="shared" si="89"/>
        <v>0</v>
      </c>
      <c r="J208" s="149"/>
      <c r="K208" s="167">
        <f t="shared" si="86"/>
        <v>0</v>
      </c>
      <c r="L208" s="75"/>
      <c r="M208" s="1"/>
      <c r="N208" s="1"/>
      <c r="O208" s="1"/>
      <c r="P208" s="1"/>
      <c r="Q208" s="81"/>
      <c r="R208" s="541">
        <f t="shared" si="87"/>
        <v>0</v>
      </c>
      <c r="S208" s="447"/>
      <c r="T208" s="1"/>
      <c r="U208" s="81"/>
      <c r="V208" s="490"/>
      <c r="W208" s="42"/>
      <c r="X208" s="44"/>
    </row>
    <row r="209" spans="1:24" hidden="1">
      <c r="B209" s="55"/>
      <c r="C209" s="2"/>
      <c r="D209" s="764" t="s">
        <v>374</v>
      </c>
      <c r="E209" s="764"/>
      <c r="F209" s="406"/>
      <c r="G209" s="429"/>
      <c r="H209" s="429"/>
      <c r="I209" s="625">
        <f t="shared" si="89"/>
        <v>0</v>
      </c>
      <c r="J209" s="149"/>
      <c r="K209" s="167">
        <f t="shared" si="86"/>
        <v>0</v>
      </c>
      <c r="L209" s="75"/>
      <c r="M209" s="1"/>
      <c r="N209" s="1"/>
      <c r="O209" s="1"/>
      <c r="P209" s="1"/>
      <c r="Q209" s="81"/>
      <c r="R209" s="541">
        <f t="shared" si="87"/>
        <v>0</v>
      </c>
      <c r="S209" s="447"/>
      <c r="T209" s="1"/>
      <c r="U209" s="81"/>
      <c r="V209" s="490"/>
      <c r="W209" s="42"/>
      <c r="X209" s="44"/>
    </row>
    <row r="210" spans="1:24" hidden="1">
      <c r="B210" s="55"/>
      <c r="C210" s="2"/>
      <c r="D210" s="764" t="s">
        <v>824</v>
      </c>
      <c r="E210" s="764"/>
      <c r="F210" s="406"/>
      <c r="G210" s="429"/>
      <c r="H210" s="429"/>
      <c r="I210" s="625">
        <f t="shared" si="89"/>
        <v>0</v>
      </c>
      <c r="J210" s="149"/>
      <c r="K210" s="167">
        <f t="shared" si="86"/>
        <v>0</v>
      </c>
      <c r="L210" s="75"/>
      <c r="M210" s="1"/>
      <c r="N210" s="1"/>
      <c r="O210" s="1"/>
      <c r="P210" s="1"/>
      <c r="Q210" s="81"/>
      <c r="R210" s="541">
        <f t="shared" si="87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566</v>
      </c>
      <c r="E211" s="764"/>
      <c r="F211" s="406"/>
      <c r="G211" s="429"/>
      <c r="H211" s="429"/>
      <c r="I211" s="625">
        <f t="shared" si="89"/>
        <v>0</v>
      </c>
      <c r="J211" s="149"/>
      <c r="K211" s="167">
        <f t="shared" si="86"/>
        <v>0</v>
      </c>
      <c r="L211" s="75"/>
      <c r="M211" s="1"/>
      <c r="N211" s="1"/>
      <c r="O211" s="1"/>
      <c r="P211" s="1"/>
      <c r="Q211" s="81"/>
      <c r="R211" s="541">
        <f t="shared" si="87"/>
        <v>0</v>
      </c>
      <c r="S211" s="447"/>
      <c r="T211" s="1"/>
      <c r="U211" s="81"/>
      <c r="V211" s="490"/>
      <c r="W211" s="42"/>
      <c r="X211" s="44"/>
    </row>
    <row r="212" spans="1:24" s="18" customFormat="1" hidden="1">
      <c r="A212" s="127" t="s">
        <v>278</v>
      </c>
      <c r="B212" s="92" t="s">
        <v>689</v>
      </c>
      <c r="C212" s="769" t="s">
        <v>279</v>
      </c>
      <c r="D212" s="770"/>
      <c r="E212" s="770"/>
      <c r="F212" s="399"/>
      <c r="G212" s="422"/>
      <c r="H212" s="422"/>
      <c r="I212" s="618">
        <f t="shared" si="89"/>
        <v>0</v>
      </c>
      <c r="J212" s="150"/>
      <c r="K212" s="166">
        <f t="shared" si="86"/>
        <v>0</v>
      </c>
      <c r="L212" s="94"/>
      <c r="M212" s="95"/>
      <c r="N212" s="95"/>
      <c r="O212" s="95"/>
      <c r="P212" s="95"/>
      <c r="Q212" s="98"/>
      <c r="R212" s="539">
        <f t="shared" si="87"/>
        <v>0</v>
      </c>
      <c r="S212" s="445"/>
      <c r="T212" s="95"/>
      <c r="U212" s="98"/>
      <c r="V212" s="489"/>
      <c r="W212" s="97"/>
      <c r="X212" s="99"/>
    </row>
    <row r="213" spans="1:24" s="18" customFormat="1" hidden="1">
      <c r="A213" s="127" t="s">
        <v>280</v>
      </c>
      <c r="B213" s="92" t="s">
        <v>690</v>
      </c>
      <c r="C213" s="769" t="s">
        <v>281</v>
      </c>
      <c r="D213" s="770"/>
      <c r="E213" s="770"/>
      <c r="F213" s="399"/>
      <c r="G213" s="422"/>
      <c r="H213" s="422"/>
      <c r="I213" s="618">
        <f t="shared" si="89"/>
        <v>0</v>
      </c>
      <c r="J213" s="150"/>
      <c r="K213" s="166">
        <f t="shared" si="86"/>
        <v>0</v>
      </c>
      <c r="L213" s="94"/>
      <c r="M213" s="95"/>
      <c r="N213" s="95"/>
      <c r="O213" s="95"/>
      <c r="P213" s="95"/>
      <c r="Q213" s="98"/>
      <c r="R213" s="539">
        <f t="shared" si="87"/>
        <v>0</v>
      </c>
      <c r="S213" s="445"/>
      <c r="T213" s="95"/>
      <c r="U213" s="98"/>
      <c r="V213" s="489"/>
      <c r="W213" s="97"/>
      <c r="X213" s="99"/>
    </row>
    <row r="214" spans="1:24" s="18" customFormat="1" hidden="1">
      <c r="A214" s="127" t="s">
        <v>282</v>
      </c>
      <c r="B214" s="92" t="s">
        <v>691</v>
      </c>
      <c r="C214" s="769" t="s">
        <v>283</v>
      </c>
      <c r="D214" s="770"/>
      <c r="E214" s="770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90">J215+J216+J217+J218+J219+J220+J221+J222+J223+J224</f>
        <v>0</v>
      </c>
      <c r="K214" s="166">
        <f t="shared" si="86"/>
        <v>0</v>
      </c>
      <c r="L214" s="94">
        <f t="shared" si="90"/>
        <v>0</v>
      </c>
      <c r="M214" s="95">
        <f t="shared" si="90"/>
        <v>0</v>
      </c>
      <c r="N214" s="95">
        <f t="shared" si="90"/>
        <v>0</v>
      </c>
      <c r="O214" s="95">
        <f t="shared" si="90"/>
        <v>0</v>
      </c>
      <c r="P214" s="95">
        <f t="shared" si="90"/>
        <v>0</v>
      </c>
      <c r="Q214" s="98">
        <f t="shared" si="90"/>
        <v>0</v>
      </c>
      <c r="R214" s="539">
        <f t="shared" si="87"/>
        <v>0</v>
      </c>
      <c r="S214" s="445">
        <f t="shared" si="90"/>
        <v>0</v>
      </c>
      <c r="T214" s="95">
        <f t="shared" si="90"/>
        <v>0</v>
      </c>
      <c r="U214" s="98">
        <f t="shared" si="90"/>
        <v>0</v>
      </c>
      <c r="V214" s="489">
        <f t="shared" si="90"/>
        <v>0</v>
      </c>
      <c r="W214" s="97">
        <f t="shared" si="90"/>
        <v>0</v>
      </c>
      <c r="X214" s="99">
        <f t="shared" si="90"/>
        <v>0</v>
      </c>
    </row>
    <row r="215" spans="1:24" hidden="1">
      <c r="B215" s="55"/>
      <c r="C215" s="2"/>
      <c r="D215" s="764" t="s">
        <v>376</v>
      </c>
      <c r="E215" s="764"/>
      <c r="F215" s="406"/>
      <c r="G215" s="429"/>
      <c r="H215" s="429"/>
      <c r="I215" s="625">
        <f t="shared" ref="I215:I224" si="91">SUM(L215:X215)</f>
        <v>0</v>
      </c>
      <c r="J215" s="149"/>
      <c r="K215" s="167">
        <f t="shared" si="86"/>
        <v>0</v>
      </c>
      <c r="L215" s="75"/>
      <c r="M215" s="1"/>
      <c r="N215" s="1"/>
      <c r="O215" s="1"/>
      <c r="P215" s="1"/>
      <c r="Q215" s="81"/>
      <c r="R215" s="541">
        <f t="shared" si="87"/>
        <v>0</v>
      </c>
      <c r="S215" s="447"/>
      <c r="T215" s="1"/>
      <c r="U215" s="81"/>
      <c r="V215" s="490"/>
      <c r="W215" s="42"/>
      <c r="X215" s="44"/>
    </row>
    <row r="216" spans="1:24" hidden="1">
      <c r="B216" s="55"/>
      <c r="C216" s="2"/>
      <c r="D216" s="764" t="s">
        <v>377</v>
      </c>
      <c r="E216" s="764"/>
      <c r="F216" s="406"/>
      <c r="G216" s="429"/>
      <c r="H216" s="429"/>
      <c r="I216" s="625">
        <f t="shared" si="91"/>
        <v>0</v>
      </c>
      <c r="J216" s="149"/>
      <c r="K216" s="167">
        <f t="shared" si="86"/>
        <v>0</v>
      </c>
      <c r="L216" s="75"/>
      <c r="M216" s="1"/>
      <c r="N216" s="1"/>
      <c r="O216" s="1"/>
      <c r="P216" s="1"/>
      <c r="Q216" s="81"/>
      <c r="R216" s="541">
        <f t="shared" si="87"/>
        <v>0</v>
      </c>
      <c r="S216" s="447"/>
      <c r="T216" s="1"/>
      <c r="U216" s="81"/>
      <c r="V216" s="490"/>
      <c r="W216" s="42"/>
      <c r="X216" s="44"/>
    </row>
    <row r="217" spans="1:24" hidden="1">
      <c r="B217" s="55"/>
      <c r="C217" s="2"/>
      <c r="D217" s="764" t="s">
        <v>378</v>
      </c>
      <c r="E217" s="764"/>
      <c r="F217" s="406"/>
      <c r="G217" s="429"/>
      <c r="H217" s="429"/>
      <c r="I217" s="625">
        <f t="shared" si="91"/>
        <v>0</v>
      </c>
      <c r="J217" s="149"/>
      <c r="K217" s="167">
        <f t="shared" si="86"/>
        <v>0</v>
      </c>
      <c r="L217" s="75"/>
      <c r="M217" s="1"/>
      <c r="N217" s="1"/>
      <c r="O217" s="1"/>
      <c r="P217" s="1"/>
      <c r="Q217" s="81"/>
      <c r="R217" s="541">
        <f t="shared" si="87"/>
        <v>0</v>
      </c>
      <c r="S217" s="447"/>
      <c r="T217" s="1"/>
      <c r="U217" s="81"/>
      <c r="V217" s="490"/>
      <c r="W217" s="42"/>
      <c r="X217" s="44"/>
    </row>
    <row r="218" spans="1:24" hidden="1">
      <c r="B218" s="55"/>
      <c r="C218" s="2"/>
      <c r="D218" s="764" t="s">
        <v>379</v>
      </c>
      <c r="E218" s="764"/>
      <c r="F218" s="406"/>
      <c r="G218" s="429"/>
      <c r="H218" s="429"/>
      <c r="I218" s="625">
        <f t="shared" si="91"/>
        <v>0</v>
      </c>
      <c r="J218" s="149"/>
      <c r="K218" s="167">
        <f t="shared" si="86"/>
        <v>0</v>
      </c>
      <c r="L218" s="75"/>
      <c r="M218" s="1"/>
      <c r="N218" s="1"/>
      <c r="O218" s="1"/>
      <c r="P218" s="1"/>
      <c r="Q218" s="81"/>
      <c r="R218" s="541">
        <f t="shared" si="87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380</v>
      </c>
      <c r="E219" s="764"/>
      <c r="F219" s="406"/>
      <c r="G219" s="429"/>
      <c r="H219" s="429"/>
      <c r="I219" s="625">
        <f t="shared" si="91"/>
        <v>0</v>
      </c>
      <c r="J219" s="149"/>
      <c r="K219" s="167">
        <f t="shared" si="86"/>
        <v>0</v>
      </c>
      <c r="L219" s="75"/>
      <c r="M219" s="1"/>
      <c r="N219" s="1"/>
      <c r="O219" s="1"/>
      <c r="P219" s="1"/>
      <c r="Q219" s="81"/>
      <c r="R219" s="541">
        <f t="shared" si="87"/>
        <v>0</v>
      </c>
      <c r="S219" s="447"/>
      <c r="T219" s="1"/>
      <c r="U219" s="81"/>
      <c r="V219" s="490"/>
      <c r="W219" s="42"/>
      <c r="X219" s="44"/>
    </row>
    <row r="220" spans="1:24" ht="25.5" hidden="1" customHeight="1">
      <c r="B220" s="55"/>
      <c r="C220" s="2"/>
      <c r="D220" s="735" t="s">
        <v>538</v>
      </c>
      <c r="E220" s="735"/>
      <c r="F220" s="409"/>
      <c r="G220" s="432"/>
      <c r="H220" s="432"/>
      <c r="I220" s="628">
        <f t="shared" si="91"/>
        <v>0</v>
      </c>
      <c r="J220" s="159"/>
      <c r="K220" s="167">
        <f t="shared" si="86"/>
        <v>0</v>
      </c>
      <c r="L220" s="75"/>
      <c r="M220" s="1"/>
      <c r="N220" s="1"/>
      <c r="O220" s="1"/>
      <c r="P220" s="1"/>
      <c r="Q220" s="81"/>
      <c r="R220" s="541">
        <f t="shared" si="87"/>
        <v>0</v>
      </c>
      <c r="S220" s="447"/>
      <c r="T220" s="1"/>
      <c r="U220" s="81"/>
      <c r="V220" s="490"/>
      <c r="W220" s="42"/>
      <c r="X220" s="44"/>
    </row>
    <row r="221" spans="1:24" ht="25.5" hidden="1" customHeight="1">
      <c r="B221" s="55"/>
      <c r="C221" s="2"/>
      <c r="D221" s="735" t="s">
        <v>541</v>
      </c>
      <c r="E221" s="735"/>
      <c r="F221" s="409"/>
      <c r="G221" s="432"/>
      <c r="H221" s="432"/>
      <c r="I221" s="628">
        <f t="shared" si="91"/>
        <v>0</v>
      </c>
      <c r="J221" s="159"/>
      <c r="K221" s="167">
        <f t="shared" si="86"/>
        <v>0</v>
      </c>
      <c r="L221" s="75"/>
      <c r="M221" s="1"/>
      <c r="N221" s="1"/>
      <c r="O221" s="1"/>
      <c r="P221" s="1"/>
      <c r="Q221" s="81"/>
      <c r="R221" s="541">
        <f t="shared" si="87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381</v>
      </c>
      <c r="E222" s="764"/>
      <c r="F222" s="406"/>
      <c r="G222" s="429"/>
      <c r="H222" s="429"/>
      <c r="I222" s="625">
        <f t="shared" si="91"/>
        <v>0</v>
      </c>
      <c r="J222" s="149"/>
      <c r="K222" s="167">
        <f t="shared" si="86"/>
        <v>0</v>
      </c>
      <c r="L222" s="75"/>
      <c r="M222" s="1"/>
      <c r="N222" s="1"/>
      <c r="O222" s="1"/>
      <c r="P222" s="1"/>
      <c r="Q222" s="81"/>
      <c r="R222" s="541">
        <f t="shared" si="87"/>
        <v>0</v>
      </c>
      <c r="S222" s="447"/>
      <c r="T222" s="1"/>
      <c r="U222" s="81"/>
      <c r="V222" s="490"/>
      <c r="W222" s="42"/>
      <c r="X222" s="44"/>
    </row>
    <row r="223" spans="1:24" hidden="1">
      <c r="B223" s="55"/>
      <c r="C223" s="2"/>
      <c r="D223" s="764" t="s">
        <v>382</v>
      </c>
      <c r="E223" s="764"/>
      <c r="F223" s="406"/>
      <c r="G223" s="429"/>
      <c r="H223" s="429"/>
      <c r="I223" s="625">
        <f t="shared" si="91"/>
        <v>0</v>
      </c>
      <c r="J223" s="149"/>
      <c r="K223" s="167">
        <f t="shared" si="86"/>
        <v>0</v>
      </c>
      <c r="L223" s="75"/>
      <c r="M223" s="1"/>
      <c r="N223" s="1"/>
      <c r="O223" s="1"/>
      <c r="P223" s="1"/>
      <c r="Q223" s="81"/>
      <c r="R223" s="541">
        <f t="shared" si="87"/>
        <v>0</v>
      </c>
      <c r="S223" s="447"/>
      <c r="T223" s="1"/>
      <c r="U223" s="81"/>
      <c r="V223" s="490"/>
      <c r="W223" s="42"/>
      <c r="X223" s="44"/>
    </row>
    <row r="224" spans="1:24" ht="15.75" hidden="1" thickBot="1">
      <c r="B224" s="57"/>
      <c r="C224" s="20"/>
      <c r="D224" s="772" t="s">
        <v>567</v>
      </c>
      <c r="E224" s="772"/>
      <c r="F224" s="417"/>
      <c r="G224" s="440"/>
      <c r="H224" s="440"/>
      <c r="I224" s="636">
        <f t="shared" si="91"/>
        <v>0</v>
      </c>
      <c r="J224" s="151"/>
      <c r="K224" s="167">
        <f t="shared" si="86"/>
        <v>0</v>
      </c>
      <c r="L224" s="75"/>
      <c r="M224" s="1"/>
      <c r="N224" s="1"/>
      <c r="O224" s="1"/>
      <c r="P224" s="1"/>
      <c r="Q224" s="81"/>
      <c r="R224" s="541">
        <f t="shared" si="87"/>
        <v>0</v>
      </c>
      <c r="S224" s="447"/>
      <c r="T224" s="1"/>
      <c r="U224" s="81"/>
      <c r="V224" s="490"/>
      <c r="W224" s="42"/>
      <c r="X224" s="44"/>
    </row>
    <row r="225" spans="1:24" ht="15.75" thickBot="1">
      <c r="B225" s="100" t="s">
        <v>284</v>
      </c>
      <c r="C225" s="773" t="s">
        <v>285</v>
      </c>
      <c r="D225" s="774"/>
      <c r="E225" s="774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92">J226+J247+J253+J254</f>
        <v>0</v>
      </c>
      <c r="K225" s="164">
        <f t="shared" si="86"/>
        <v>0</v>
      </c>
      <c r="L225" s="86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87">
        <f t="shared" si="92"/>
        <v>0</v>
      </c>
      <c r="Q225" s="90">
        <f t="shared" si="92"/>
        <v>0</v>
      </c>
      <c r="R225" s="536">
        <f t="shared" si="87"/>
        <v>0</v>
      </c>
      <c r="S225" s="442">
        <f t="shared" si="92"/>
        <v>0</v>
      </c>
      <c r="T225" s="87">
        <f t="shared" si="92"/>
        <v>0</v>
      </c>
      <c r="U225" s="90">
        <f t="shared" si="92"/>
        <v>0</v>
      </c>
      <c r="V225" s="486">
        <f t="shared" si="92"/>
        <v>0</v>
      </c>
      <c r="W225" s="89">
        <f t="shared" si="92"/>
        <v>0</v>
      </c>
      <c r="X225" s="91">
        <f t="shared" si="92"/>
        <v>0</v>
      </c>
    </row>
    <row r="226" spans="1:24" hidden="1">
      <c r="B226" s="116" t="s">
        <v>692</v>
      </c>
      <c r="C226" s="801" t="s">
        <v>286</v>
      </c>
      <c r="D226" s="802"/>
      <c r="E226" s="802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3">J227+J231+J238+J239+J240+J241+J242+J243+J244</f>
        <v>0</v>
      </c>
      <c r="K226" s="165">
        <f t="shared" si="86"/>
        <v>0</v>
      </c>
      <c r="L226" s="118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19">
        <f t="shared" si="93"/>
        <v>0</v>
      </c>
      <c r="Q226" s="122">
        <f t="shared" si="93"/>
        <v>0</v>
      </c>
      <c r="R226" s="537">
        <f t="shared" si="87"/>
        <v>0</v>
      </c>
      <c r="S226" s="443">
        <f t="shared" si="93"/>
        <v>0</v>
      </c>
      <c r="T226" s="119">
        <f t="shared" si="93"/>
        <v>0</v>
      </c>
      <c r="U226" s="122">
        <f t="shared" si="93"/>
        <v>0</v>
      </c>
      <c r="V226" s="487">
        <f t="shared" si="93"/>
        <v>0</v>
      </c>
      <c r="W226" s="121">
        <f t="shared" si="93"/>
        <v>0</v>
      </c>
      <c r="X226" s="123">
        <f t="shared" si="93"/>
        <v>0</v>
      </c>
    </row>
    <row r="227" spans="1:24" s="18" customFormat="1" hidden="1">
      <c r="A227" s="127"/>
      <c r="B227" s="53" t="s">
        <v>693</v>
      </c>
      <c r="C227" s="799" t="s">
        <v>287</v>
      </c>
      <c r="D227" s="800"/>
      <c r="E227" s="800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4">J228+J229+J230</f>
        <v>0</v>
      </c>
      <c r="K227" s="168">
        <f t="shared" si="86"/>
        <v>0</v>
      </c>
      <c r="L227" s="77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13">
        <f t="shared" si="94"/>
        <v>0</v>
      </c>
      <c r="Q227" s="82">
        <f t="shared" si="94"/>
        <v>0</v>
      </c>
      <c r="R227" s="540">
        <f t="shared" si="87"/>
        <v>0</v>
      </c>
      <c r="S227" s="446">
        <f t="shared" si="94"/>
        <v>0</v>
      </c>
      <c r="T227" s="13">
        <f t="shared" si="94"/>
        <v>0</v>
      </c>
      <c r="U227" s="82">
        <f t="shared" si="94"/>
        <v>0</v>
      </c>
      <c r="V227" s="488">
        <f t="shared" si="94"/>
        <v>0</v>
      </c>
      <c r="W227" s="43">
        <f t="shared" si="94"/>
        <v>0</v>
      </c>
      <c r="X227" s="45">
        <f t="shared" si="94"/>
        <v>0</v>
      </c>
    </row>
    <row r="228" spans="1:24" s="209" customFormat="1" hidden="1">
      <c r="A228" s="127" t="s">
        <v>288</v>
      </c>
      <c r="B228" s="189" t="s">
        <v>694</v>
      </c>
      <c r="C228" s="240"/>
      <c r="D228" s="803" t="s">
        <v>706</v>
      </c>
      <c r="E228" s="803"/>
      <c r="F228" s="418"/>
      <c r="G228" s="441"/>
      <c r="H228" s="441"/>
      <c r="I228" s="637">
        <f t="shared" ref="I228:I230" si="95">SUM(L228:X228)</f>
        <v>0</v>
      </c>
      <c r="J228" s="284"/>
      <c r="K228" s="191">
        <f t="shared" si="86"/>
        <v>0</v>
      </c>
      <c r="L228" s="199"/>
      <c r="M228" s="193"/>
      <c r="N228" s="193"/>
      <c r="O228" s="193"/>
      <c r="P228" s="193"/>
      <c r="Q228" s="194"/>
      <c r="R228" s="538">
        <f t="shared" si="87"/>
        <v>0</v>
      </c>
      <c r="S228" s="444"/>
      <c r="T228" s="193"/>
      <c r="U228" s="194"/>
      <c r="V228" s="492"/>
      <c r="W228" s="192"/>
      <c r="X228" s="195"/>
    </row>
    <row r="229" spans="1:24" s="209" customFormat="1" hidden="1">
      <c r="A229" s="127" t="s">
        <v>289</v>
      </c>
      <c r="B229" s="189" t="s">
        <v>695</v>
      </c>
      <c r="C229" s="198"/>
      <c r="D229" s="780" t="s">
        <v>707</v>
      </c>
      <c r="E229" s="780"/>
      <c r="F229" s="398"/>
      <c r="G229" s="421"/>
      <c r="H229" s="421"/>
      <c r="I229" s="617">
        <f t="shared" si="95"/>
        <v>0</v>
      </c>
      <c r="J229" s="190"/>
      <c r="K229" s="191">
        <f t="shared" si="86"/>
        <v>0</v>
      </c>
      <c r="L229" s="199"/>
      <c r="M229" s="193"/>
      <c r="N229" s="193"/>
      <c r="O229" s="193"/>
      <c r="P229" s="193"/>
      <c r="Q229" s="194"/>
      <c r="R229" s="538">
        <f t="shared" si="87"/>
        <v>0</v>
      </c>
      <c r="S229" s="444"/>
      <c r="T229" s="193"/>
      <c r="U229" s="194"/>
      <c r="V229" s="492"/>
      <c r="W229" s="192"/>
      <c r="X229" s="195"/>
    </row>
    <row r="230" spans="1:24" s="209" customFormat="1" hidden="1">
      <c r="A230" s="127" t="s">
        <v>290</v>
      </c>
      <c r="B230" s="189" t="s">
        <v>696</v>
      </c>
      <c r="C230" s="198"/>
      <c r="D230" s="780" t="s">
        <v>708</v>
      </c>
      <c r="E230" s="780"/>
      <c r="F230" s="398"/>
      <c r="G230" s="421"/>
      <c r="H230" s="421"/>
      <c r="I230" s="617">
        <f t="shared" si="95"/>
        <v>0</v>
      </c>
      <c r="J230" s="190"/>
      <c r="K230" s="191">
        <f t="shared" si="86"/>
        <v>0</v>
      </c>
      <c r="L230" s="199"/>
      <c r="M230" s="193"/>
      <c r="N230" s="193"/>
      <c r="O230" s="193"/>
      <c r="P230" s="193"/>
      <c r="Q230" s="194"/>
      <c r="R230" s="538">
        <f t="shared" si="87"/>
        <v>0</v>
      </c>
      <c r="S230" s="444"/>
      <c r="T230" s="193"/>
      <c r="U230" s="194"/>
      <c r="V230" s="492"/>
      <c r="W230" s="192"/>
      <c r="X230" s="195"/>
    </row>
    <row r="231" spans="1:24" s="18" customFormat="1" hidden="1">
      <c r="A231" s="127"/>
      <c r="B231" s="53" t="s">
        <v>697</v>
      </c>
      <c r="C231" s="799" t="s">
        <v>291</v>
      </c>
      <c r="D231" s="800"/>
      <c r="E231" s="800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6">J232+J233+J234+J235+J236+J237</f>
        <v>0</v>
      </c>
      <c r="K231" s="168">
        <f t="shared" si="86"/>
        <v>0</v>
      </c>
      <c r="L231" s="77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13">
        <f t="shared" si="96"/>
        <v>0</v>
      </c>
      <c r="Q231" s="82">
        <f t="shared" si="96"/>
        <v>0</v>
      </c>
      <c r="R231" s="540">
        <f t="shared" si="87"/>
        <v>0</v>
      </c>
      <c r="S231" s="446">
        <f t="shared" si="96"/>
        <v>0</v>
      </c>
      <c r="T231" s="13">
        <f t="shared" si="96"/>
        <v>0</v>
      </c>
      <c r="U231" s="82">
        <f t="shared" si="96"/>
        <v>0</v>
      </c>
      <c r="V231" s="488">
        <f t="shared" si="96"/>
        <v>0</v>
      </c>
      <c r="W231" s="43">
        <f t="shared" si="96"/>
        <v>0</v>
      </c>
      <c r="X231" s="45">
        <f t="shared" si="96"/>
        <v>0</v>
      </c>
    </row>
    <row r="232" spans="1:24" s="209" customFormat="1" hidden="1">
      <c r="A232" s="127" t="s">
        <v>292</v>
      </c>
      <c r="B232" s="189" t="s">
        <v>698</v>
      </c>
      <c r="C232" s="198"/>
      <c r="D232" s="780" t="s">
        <v>383</v>
      </c>
      <c r="E232" s="780"/>
      <c r="F232" s="398"/>
      <c r="G232" s="421"/>
      <c r="H232" s="421"/>
      <c r="I232" s="617">
        <f t="shared" ref="I232:I243" si="97">SUM(L232:X232)</f>
        <v>0</v>
      </c>
      <c r="J232" s="190"/>
      <c r="K232" s="191">
        <f t="shared" si="86"/>
        <v>0</v>
      </c>
      <c r="L232" s="199"/>
      <c r="M232" s="193"/>
      <c r="N232" s="193"/>
      <c r="O232" s="193"/>
      <c r="P232" s="193"/>
      <c r="Q232" s="194"/>
      <c r="R232" s="538">
        <f t="shared" si="87"/>
        <v>0</v>
      </c>
      <c r="S232" s="444"/>
      <c r="T232" s="193"/>
      <c r="U232" s="194"/>
      <c r="V232" s="492"/>
      <c r="W232" s="192"/>
      <c r="X232" s="195"/>
    </row>
    <row r="233" spans="1:24" s="209" customFormat="1" hidden="1">
      <c r="A233" s="127" t="s">
        <v>293</v>
      </c>
      <c r="B233" s="189" t="s">
        <v>699</v>
      </c>
      <c r="C233" s="198"/>
      <c r="D233" s="780" t="s">
        <v>384</v>
      </c>
      <c r="E233" s="780"/>
      <c r="F233" s="398"/>
      <c r="G233" s="421"/>
      <c r="H233" s="421"/>
      <c r="I233" s="617">
        <f t="shared" si="97"/>
        <v>0</v>
      </c>
      <c r="J233" s="190"/>
      <c r="K233" s="191">
        <f t="shared" si="86"/>
        <v>0</v>
      </c>
      <c r="L233" s="199"/>
      <c r="M233" s="193"/>
      <c r="N233" s="193"/>
      <c r="O233" s="193"/>
      <c r="P233" s="193"/>
      <c r="Q233" s="194"/>
      <c r="R233" s="538">
        <f t="shared" si="87"/>
        <v>0</v>
      </c>
      <c r="S233" s="444"/>
      <c r="T233" s="193"/>
      <c r="U233" s="194"/>
      <c r="V233" s="492"/>
      <c r="W233" s="192"/>
      <c r="X233" s="195"/>
    </row>
    <row r="234" spans="1:24" s="209" customFormat="1" hidden="1">
      <c r="A234" s="127" t="s">
        <v>880</v>
      </c>
      <c r="B234" s="189" t="s">
        <v>881</v>
      </c>
      <c r="C234" s="198"/>
      <c r="D234" s="780" t="s">
        <v>882</v>
      </c>
      <c r="E234" s="780"/>
      <c r="F234" s="398"/>
      <c r="G234" s="421"/>
      <c r="H234" s="421"/>
      <c r="I234" s="617">
        <f t="shared" si="97"/>
        <v>0</v>
      </c>
      <c r="J234" s="190"/>
      <c r="K234" s="191">
        <f t="shared" si="86"/>
        <v>0</v>
      </c>
      <c r="L234" s="199"/>
      <c r="M234" s="193"/>
      <c r="N234" s="193"/>
      <c r="O234" s="193"/>
      <c r="P234" s="193"/>
      <c r="Q234" s="194"/>
      <c r="R234" s="538">
        <f t="shared" si="87"/>
        <v>0</v>
      </c>
      <c r="S234" s="444"/>
      <c r="T234" s="193"/>
      <c r="U234" s="194"/>
      <c r="V234" s="492"/>
      <c r="W234" s="192"/>
      <c r="X234" s="195"/>
    </row>
    <row r="235" spans="1:24" s="209" customFormat="1" hidden="1">
      <c r="A235" s="127" t="s">
        <v>294</v>
      </c>
      <c r="B235" s="189" t="s">
        <v>700</v>
      </c>
      <c r="C235" s="198"/>
      <c r="D235" s="780" t="s">
        <v>295</v>
      </c>
      <c r="E235" s="780"/>
      <c r="F235" s="398"/>
      <c r="G235" s="421"/>
      <c r="H235" s="421"/>
      <c r="I235" s="617">
        <f t="shared" si="97"/>
        <v>0</v>
      </c>
      <c r="J235" s="190"/>
      <c r="K235" s="191">
        <f t="shared" si="86"/>
        <v>0</v>
      </c>
      <c r="L235" s="199"/>
      <c r="M235" s="193"/>
      <c r="N235" s="193"/>
      <c r="O235" s="193"/>
      <c r="P235" s="193"/>
      <c r="Q235" s="194"/>
      <c r="R235" s="538">
        <f t="shared" si="87"/>
        <v>0</v>
      </c>
      <c r="S235" s="444"/>
      <c r="T235" s="193"/>
      <c r="U235" s="194"/>
      <c r="V235" s="492"/>
      <c r="W235" s="192"/>
      <c r="X235" s="195"/>
    </row>
    <row r="236" spans="1:24" s="209" customFormat="1" hidden="1">
      <c r="A236" s="127" t="s">
        <v>296</v>
      </c>
      <c r="B236" s="189" t="s">
        <v>701</v>
      </c>
      <c r="C236" s="198"/>
      <c r="D236" s="780" t="s">
        <v>297</v>
      </c>
      <c r="E236" s="780"/>
      <c r="F236" s="398"/>
      <c r="G236" s="421"/>
      <c r="H236" s="421"/>
      <c r="I236" s="617">
        <f t="shared" si="97"/>
        <v>0</v>
      </c>
      <c r="J236" s="190"/>
      <c r="K236" s="191">
        <f t="shared" si="86"/>
        <v>0</v>
      </c>
      <c r="L236" s="199"/>
      <c r="M236" s="193"/>
      <c r="N236" s="193"/>
      <c r="O236" s="193"/>
      <c r="P236" s="193"/>
      <c r="Q236" s="194"/>
      <c r="R236" s="538">
        <f t="shared" si="87"/>
        <v>0</v>
      </c>
      <c r="S236" s="444"/>
      <c r="T236" s="193"/>
      <c r="U236" s="194"/>
      <c r="V236" s="492"/>
      <c r="W236" s="192"/>
      <c r="X236" s="195"/>
    </row>
    <row r="237" spans="1:24" s="209" customFormat="1" hidden="1">
      <c r="A237" s="127" t="s">
        <v>883</v>
      </c>
      <c r="B237" s="189" t="s">
        <v>884</v>
      </c>
      <c r="C237" s="198"/>
      <c r="D237" s="780" t="s">
        <v>885</v>
      </c>
      <c r="E237" s="780"/>
      <c r="F237" s="398"/>
      <c r="G237" s="421"/>
      <c r="H237" s="421"/>
      <c r="I237" s="617">
        <f t="shared" si="97"/>
        <v>0</v>
      </c>
      <c r="J237" s="190"/>
      <c r="K237" s="191">
        <f t="shared" si="86"/>
        <v>0</v>
      </c>
      <c r="L237" s="199"/>
      <c r="M237" s="193"/>
      <c r="N237" s="193"/>
      <c r="O237" s="193"/>
      <c r="P237" s="193"/>
      <c r="Q237" s="194"/>
      <c r="R237" s="538">
        <f t="shared" si="87"/>
        <v>0</v>
      </c>
      <c r="S237" s="444"/>
      <c r="T237" s="193"/>
      <c r="U237" s="194"/>
      <c r="V237" s="492"/>
      <c r="W237" s="192"/>
      <c r="X237" s="195"/>
    </row>
    <row r="238" spans="1:24" s="41" customFormat="1" hidden="1">
      <c r="A238" s="127" t="s">
        <v>886</v>
      </c>
      <c r="B238" s="53" t="s">
        <v>887</v>
      </c>
      <c r="C238" s="799" t="s">
        <v>888</v>
      </c>
      <c r="D238" s="800"/>
      <c r="E238" s="800"/>
      <c r="F238" s="400"/>
      <c r="G238" s="423"/>
      <c r="H238" s="423"/>
      <c r="I238" s="619">
        <f t="shared" si="97"/>
        <v>0</v>
      </c>
      <c r="J238" s="156"/>
      <c r="K238" s="168">
        <f t="shared" si="86"/>
        <v>0</v>
      </c>
      <c r="L238" s="77"/>
      <c r="M238" s="13"/>
      <c r="N238" s="13"/>
      <c r="O238" s="13"/>
      <c r="P238" s="13"/>
      <c r="Q238" s="82"/>
      <c r="R238" s="540">
        <f t="shared" si="87"/>
        <v>0</v>
      </c>
      <c r="S238" s="446"/>
      <c r="T238" s="13"/>
      <c r="U238" s="82"/>
      <c r="V238" s="488"/>
      <c r="W238" s="43"/>
      <c r="X238" s="45"/>
    </row>
    <row r="239" spans="1:24" s="41" customFormat="1" hidden="1">
      <c r="A239" s="127" t="s">
        <v>298</v>
      </c>
      <c r="B239" s="53" t="s">
        <v>702</v>
      </c>
      <c r="C239" s="799" t="s">
        <v>299</v>
      </c>
      <c r="D239" s="800"/>
      <c r="E239" s="800"/>
      <c r="F239" s="400"/>
      <c r="G239" s="423"/>
      <c r="H239" s="423"/>
      <c r="I239" s="619">
        <f t="shared" si="97"/>
        <v>0</v>
      </c>
      <c r="J239" s="156"/>
      <c r="K239" s="168">
        <f t="shared" si="86"/>
        <v>0</v>
      </c>
      <c r="L239" s="77"/>
      <c r="M239" s="13"/>
      <c r="N239" s="13"/>
      <c r="O239" s="13"/>
      <c r="P239" s="13"/>
      <c r="Q239" s="82"/>
      <c r="R239" s="540">
        <f t="shared" si="87"/>
        <v>0</v>
      </c>
      <c r="S239" s="446"/>
      <c r="T239" s="13"/>
      <c r="U239" s="82"/>
      <c r="V239" s="488"/>
      <c r="W239" s="43"/>
      <c r="X239" s="45"/>
    </row>
    <row r="240" spans="1:24" s="41" customFormat="1" hidden="1">
      <c r="A240" s="127" t="s">
        <v>300</v>
      </c>
      <c r="B240" s="53" t="s">
        <v>703</v>
      </c>
      <c r="C240" s="799" t="s">
        <v>889</v>
      </c>
      <c r="D240" s="800"/>
      <c r="E240" s="800"/>
      <c r="F240" s="400"/>
      <c r="G240" s="423"/>
      <c r="H240" s="423"/>
      <c r="I240" s="619">
        <f t="shared" si="97"/>
        <v>0</v>
      </c>
      <c r="J240" s="156"/>
      <c r="K240" s="168">
        <f t="shared" si="86"/>
        <v>0</v>
      </c>
      <c r="L240" s="77"/>
      <c r="M240" s="13"/>
      <c r="N240" s="13"/>
      <c r="O240" s="13"/>
      <c r="P240" s="13"/>
      <c r="Q240" s="82"/>
      <c r="R240" s="540">
        <f t="shared" si="87"/>
        <v>0</v>
      </c>
      <c r="S240" s="446"/>
      <c r="T240" s="13"/>
      <c r="U240" s="82"/>
      <c r="V240" s="488"/>
      <c r="W240" s="43"/>
      <c r="X240" s="45"/>
    </row>
    <row r="241" spans="1:24" s="41" customFormat="1" hidden="1">
      <c r="A241" s="127" t="s">
        <v>301</v>
      </c>
      <c r="B241" s="53" t="s">
        <v>704</v>
      </c>
      <c r="C241" s="799" t="s">
        <v>890</v>
      </c>
      <c r="D241" s="800"/>
      <c r="E241" s="800"/>
      <c r="F241" s="400"/>
      <c r="G241" s="423"/>
      <c r="H241" s="423"/>
      <c r="I241" s="619">
        <f t="shared" si="97"/>
        <v>0</v>
      </c>
      <c r="J241" s="156"/>
      <c r="K241" s="168">
        <f t="shared" si="86"/>
        <v>0</v>
      </c>
      <c r="L241" s="77"/>
      <c r="M241" s="13"/>
      <c r="N241" s="13"/>
      <c r="O241" s="13"/>
      <c r="P241" s="13"/>
      <c r="Q241" s="82"/>
      <c r="R241" s="540">
        <f t="shared" si="87"/>
        <v>0</v>
      </c>
      <c r="S241" s="446"/>
      <c r="T241" s="13"/>
      <c r="U241" s="82"/>
      <c r="V241" s="488"/>
      <c r="W241" s="43"/>
      <c r="X241" s="45"/>
    </row>
    <row r="242" spans="1:24" s="41" customFormat="1" hidden="1">
      <c r="A242" s="127" t="s">
        <v>302</v>
      </c>
      <c r="B242" s="53" t="s">
        <v>705</v>
      </c>
      <c r="C242" s="799" t="s">
        <v>303</v>
      </c>
      <c r="D242" s="800"/>
      <c r="E242" s="800"/>
      <c r="F242" s="400"/>
      <c r="G242" s="423"/>
      <c r="H242" s="423"/>
      <c r="I242" s="619">
        <f t="shared" si="97"/>
        <v>0</v>
      </c>
      <c r="J242" s="156"/>
      <c r="K242" s="168">
        <f t="shared" si="86"/>
        <v>0</v>
      </c>
      <c r="L242" s="77"/>
      <c r="M242" s="13"/>
      <c r="N242" s="13"/>
      <c r="O242" s="13"/>
      <c r="P242" s="13"/>
      <c r="Q242" s="82"/>
      <c r="R242" s="540">
        <f t="shared" si="87"/>
        <v>0</v>
      </c>
      <c r="S242" s="446"/>
      <c r="T242" s="13"/>
      <c r="U242" s="82"/>
      <c r="V242" s="488"/>
      <c r="W242" s="43"/>
      <c r="X242" s="45"/>
    </row>
    <row r="243" spans="1:24" s="41" customFormat="1" hidden="1">
      <c r="A243" s="127" t="s">
        <v>891</v>
      </c>
      <c r="B243" s="53" t="s">
        <v>892</v>
      </c>
      <c r="C243" s="799" t="s">
        <v>894</v>
      </c>
      <c r="D243" s="800"/>
      <c r="E243" s="800"/>
      <c r="F243" s="400"/>
      <c r="G243" s="423"/>
      <c r="H243" s="423"/>
      <c r="I243" s="619">
        <f t="shared" si="97"/>
        <v>0</v>
      </c>
      <c r="J243" s="156"/>
      <c r="K243" s="168">
        <f t="shared" si="86"/>
        <v>0</v>
      </c>
      <c r="L243" s="77"/>
      <c r="M243" s="13"/>
      <c r="N243" s="13"/>
      <c r="O243" s="13"/>
      <c r="P243" s="13"/>
      <c r="Q243" s="82"/>
      <c r="R243" s="540">
        <f t="shared" si="87"/>
        <v>0</v>
      </c>
      <c r="S243" s="446"/>
      <c r="T243" s="13"/>
      <c r="U243" s="82"/>
      <c r="V243" s="488"/>
      <c r="W243" s="43"/>
      <c r="X243" s="45"/>
    </row>
    <row r="244" spans="1:24" s="41" customFormat="1" hidden="1">
      <c r="A244" s="127"/>
      <c r="B244" s="53" t="s">
        <v>893</v>
      </c>
      <c r="C244" s="799" t="s">
        <v>895</v>
      </c>
      <c r="D244" s="800"/>
      <c r="E244" s="800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98">J245+J246</f>
        <v>0</v>
      </c>
      <c r="K244" s="168">
        <f t="shared" si="86"/>
        <v>0</v>
      </c>
      <c r="L244" s="77">
        <f t="shared" si="98"/>
        <v>0</v>
      </c>
      <c r="M244" s="13">
        <f t="shared" si="98"/>
        <v>0</v>
      </c>
      <c r="N244" s="13">
        <f t="shared" si="98"/>
        <v>0</v>
      </c>
      <c r="O244" s="13">
        <f t="shared" si="98"/>
        <v>0</v>
      </c>
      <c r="P244" s="13">
        <f t="shared" si="98"/>
        <v>0</v>
      </c>
      <c r="Q244" s="82">
        <f t="shared" si="98"/>
        <v>0</v>
      </c>
      <c r="R244" s="540">
        <f t="shared" si="87"/>
        <v>0</v>
      </c>
      <c r="S244" s="446">
        <f t="shared" si="98"/>
        <v>0</v>
      </c>
      <c r="T244" s="13">
        <f t="shared" si="98"/>
        <v>0</v>
      </c>
      <c r="U244" s="82">
        <f t="shared" si="98"/>
        <v>0</v>
      </c>
      <c r="V244" s="488">
        <f t="shared" si="98"/>
        <v>0</v>
      </c>
      <c r="W244" s="43">
        <f t="shared" si="98"/>
        <v>0</v>
      </c>
      <c r="X244" s="45">
        <f t="shared" si="98"/>
        <v>0</v>
      </c>
    </row>
    <row r="245" spans="1:24" s="209" customFormat="1" hidden="1">
      <c r="A245" s="127" t="s">
        <v>897</v>
      </c>
      <c r="B245" s="189" t="s">
        <v>896</v>
      </c>
      <c r="C245" s="198"/>
      <c r="D245" s="780" t="s">
        <v>900</v>
      </c>
      <c r="E245" s="780"/>
      <c r="F245" s="398"/>
      <c r="G245" s="421"/>
      <c r="H245" s="421"/>
      <c r="I245" s="617">
        <f t="shared" ref="I245:I246" si="99">SUM(L245:X245)</f>
        <v>0</v>
      </c>
      <c r="J245" s="190"/>
      <c r="K245" s="191">
        <f t="shared" si="86"/>
        <v>0</v>
      </c>
      <c r="L245" s="199"/>
      <c r="M245" s="193"/>
      <c r="N245" s="193"/>
      <c r="O245" s="193"/>
      <c r="P245" s="193"/>
      <c r="Q245" s="194"/>
      <c r="R245" s="538">
        <f t="shared" si="87"/>
        <v>0</v>
      </c>
      <c r="S245" s="444"/>
      <c r="T245" s="193"/>
      <c r="U245" s="194"/>
      <c r="V245" s="492"/>
      <c r="W245" s="192"/>
      <c r="X245" s="195"/>
    </row>
    <row r="246" spans="1:24" s="209" customFormat="1" hidden="1">
      <c r="A246" s="127" t="s">
        <v>898</v>
      </c>
      <c r="B246" s="189" t="s">
        <v>899</v>
      </c>
      <c r="C246" s="198"/>
      <c r="D246" s="780" t="s">
        <v>901</v>
      </c>
      <c r="E246" s="780"/>
      <c r="F246" s="398"/>
      <c r="G246" s="421"/>
      <c r="H246" s="421"/>
      <c r="I246" s="617">
        <f t="shared" si="99"/>
        <v>0</v>
      </c>
      <c r="J246" s="190"/>
      <c r="K246" s="191">
        <f t="shared" si="86"/>
        <v>0</v>
      </c>
      <c r="L246" s="199"/>
      <c r="M246" s="193"/>
      <c r="N246" s="193"/>
      <c r="O246" s="193"/>
      <c r="P246" s="193"/>
      <c r="Q246" s="194"/>
      <c r="R246" s="538">
        <f t="shared" si="87"/>
        <v>0</v>
      </c>
      <c r="S246" s="444"/>
      <c r="T246" s="193"/>
      <c r="U246" s="194"/>
      <c r="V246" s="492"/>
      <c r="W246" s="192"/>
      <c r="X246" s="195"/>
    </row>
    <row r="247" spans="1:24" hidden="1">
      <c r="B247" s="92" t="s">
        <v>709</v>
      </c>
      <c r="C247" s="769" t="s">
        <v>304</v>
      </c>
      <c r="D247" s="770"/>
      <c r="E247" s="770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100">J248+J249+J250+J251+J252</f>
        <v>0</v>
      </c>
      <c r="K247" s="166">
        <f t="shared" si="86"/>
        <v>0</v>
      </c>
      <c r="L247" s="94">
        <f t="shared" si="100"/>
        <v>0</v>
      </c>
      <c r="M247" s="95">
        <f t="shared" si="100"/>
        <v>0</v>
      </c>
      <c r="N247" s="95">
        <f t="shared" si="100"/>
        <v>0</v>
      </c>
      <c r="O247" s="95">
        <f t="shared" si="100"/>
        <v>0</v>
      </c>
      <c r="P247" s="95">
        <f t="shared" si="100"/>
        <v>0</v>
      </c>
      <c r="Q247" s="98">
        <f t="shared" si="100"/>
        <v>0</v>
      </c>
      <c r="R247" s="539">
        <f t="shared" si="87"/>
        <v>0</v>
      </c>
      <c r="S247" s="445">
        <f t="shared" si="100"/>
        <v>0</v>
      </c>
      <c r="T247" s="95">
        <f t="shared" si="100"/>
        <v>0</v>
      </c>
      <c r="U247" s="98">
        <f t="shared" si="100"/>
        <v>0</v>
      </c>
      <c r="V247" s="489">
        <f t="shared" si="100"/>
        <v>0</v>
      </c>
      <c r="W247" s="97">
        <f t="shared" si="100"/>
        <v>0</v>
      </c>
      <c r="X247" s="99">
        <f t="shared" si="100"/>
        <v>0</v>
      </c>
    </row>
    <row r="248" spans="1:24" s="41" customFormat="1" hidden="1">
      <c r="A248" s="127" t="s">
        <v>305</v>
      </c>
      <c r="B248" s="196" t="s">
        <v>710</v>
      </c>
      <c r="C248" s="804" t="s">
        <v>385</v>
      </c>
      <c r="D248" s="805"/>
      <c r="E248" s="805"/>
      <c r="F248" s="401"/>
      <c r="G248" s="424"/>
      <c r="H248" s="424"/>
      <c r="I248" s="620">
        <f t="shared" ref="I248:I254" si="101">SUM(L248:X248)</f>
        <v>0</v>
      </c>
      <c r="J248" s="197"/>
      <c r="K248" s="211">
        <f t="shared" si="86"/>
        <v>0</v>
      </c>
      <c r="L248" s="212"/>
      <c r="M248" s="213"/>
      <c r="N248" s="213"/>
      <c r="O248" s="213"/>
      <c r="P248" s="213"/>
      <c r="Q248" s="216"/>
      <c r="R248" s="545">
        <f t="shared" si="87"/>
        <v>0</v>
      </c>
      <c r="S248" s="451"/>
      <c r="T248" s="213"/>
      <c r="U248" s="216"/>
      <c r="V248" s="560"/>
      <c r="W248" s="215"/>
      <c r="X248" s="214"/>
    </row>
    <row r="249" spans="1:24" s="41" customFormat="1" hidden="1">
      <c r="A249" s="127" t="s">
        <v>306</v>
      </c>
      <c r="B249" s="196" t="s">
        <v>711</v>
      </c>
      <c r="C249" s="804" t="s">
        <v>386</v>
      </c>
      <c r="D249" s="805"/>
      <c r="E249" s="805"/>
      <c r="F249" s="401"/>
      <c r="G249" s="424"/>
      <c r="H249" s="424"/>
      <c r="I249" s="620">
        <f t="shared" si="101"/>
        <v>0</v>
      </c>
      <c r="J249" s="197"/>
      <c r="K249" s="211">
        <f t="shared" si="86"/>
        <v>0</v>
      </c>
      <c r="L249" s="212"/>
      <c r="M249" s="213"/>
      <c r="N249" s="213"/>
      <c r="O249" s="213"/>
      <c r="P249" s="213"/>
      <c r="Q249" s="216"/>
      <c r="R249" s="545">
        <f t="shared" si="87"/>
        <v>0</v>
      </c>
      <c r="S249" s="451"/>
      <c r="T249" s="213"/>
      <c r="U249" s="216"/>
      <c r="V249" s="560"/>
      <c r="W249" s="215"/>
      <c r="X249" s="214"/>
    </row>
    <row r="250" spans="1:24" s="41" customFormat="1" hidden="1">
      <c r="A250" s="127" t="s">
        <v>307</v>
      </c>
      <c r="B250" s="196" t="s">
        <v>712</v>
      </c>
      <c r="C250" s="804" t="s">
        <v>308</v>
      </c>
      <c r="D250" s="805"/>
      <c r="E250" s="805"/>
      <c r="F250" s="401"/>
      <c r="G250" s="424"/>
      <c r="H250" s="424"/>
      <c r="I250" s="620">
        <f t="shared" si="101"/>
        <v>0</v>
      </c>
      <c r="J250" s="197"/>
      <c r="K250" s="211">
        <f t="shared" si="86"/>
        <v>0</v>
      </c>
      <c r="L250" s="212"/>
      <c r="M250" s="213"/>
      <c r="N250" s="213"/>
      <c r="O250" s="213"/>
      <c r="P250" s="213"/>
      <c r="Q250" s="216"/>
      <c r="R250" s="545">
        <f t="shared" si="87"/>
        <v>0</v>
      </c>
      <c r="S250" s="451"/>
      <c r="T250" s="213"/>
      <c r="U250" s="216"/>
      <c r="V250" s="560"/>
      <c r="W250" s="215"/>
      <c r="X250" s="214"/>
    </row>
    <row r="251" spans="1:24" s="41" customFormat="1" hidden="1">
      <c r="A251" s="127" t="s">
        <v>309</v>
      </c>
      <c r="B251" s="196" t="s">
        <v>713</v>
      </c>
      <c r="C251" s="804" t="s">
        <v>310</v>
      </c>
      <c r="D251" s="805"/>
      <c r="E251" s="805"/>
      <c r="F251" s="401"/>
      <c r="G251" s="424"/>
      <c r="H251" s="424"/>
      <c r="I251" s="620">
        <f t="shared" si="101"/>
        <v>0</v>
      </c>
      <c r="J251" s="197"/>
      <c r="K251" s="211">
        <f t="shared" si="86"/>
        <v>0</v>
      </c>
      <c r="L251" s="212"/>
      <c r="M251" s="213"/>
      <c r="N251" s="213"/>
      <c r="O251" s="213"/>
      <c r="P251" s="213"/>
      <c r="Q251" s="216"/>
      <c r="R251" s="545">
        <f t="shared" si="87"/>
        <v>0</v>
      </c>
      <c r="S251" s="451"/>
      <c r="T251" s="213"/>
      <c r="U251" s="216"/>
      <c r="V251" s="560"/>
      <c r="W251" s="215"/>
      <c r="X251" s="214"/>
    </row>
    <row r="252" spans="1:24" s="41" customFormat="1" hidden="1">
      <c r="A252" s="127" t="s">
        <v>311</v>
      </c>
      <c r="B252" s="196" t="s">
        <v>714</v>
      </c>
      <c r="C252" s="804" t="s">
        <v>387</v>
      </c>
      <c r="D252" s="805"/>
      <c r="E252" s="805"/>
      <c r="F252" s="401"/>
      <c r="G252" s="424"/>
      <c r="H252" s="424"/>
      <c r="I252" s="620">
        <f t="shared" si="101"/>
        <v>0</v>
      </c>
      <c r="J252" s="197"/>
      <c r="K252" s="211">
        <f t="shared" si="86"/>
        <v>0</v>
      </c>
      <c r="L252" s="212"/>
      <c r="M252" s="213"/>
      <c r="N252" s="213"/>
      <c r="O252" s="213"/>
      <c r="P252" s="213"/>
      <c r="Q252" s="216"/>
      <c r="R252" s="545">
        <f t="shared" si="87"/>
        <v>0</v>
      </c>
      <c r="S252" s="451"/>
      <c r="T252" s="213"/>
      <c r="U252" s="216"/>
      <c r="V252" s="560"/>
      <c r="W252" s="215"/>
      <c r="X252" s="214"/>
    </row>
    <row r="253" spans="1:24" hidden="1">
      <c r="A253" s="127" t="s">
        <v>313</v>
      </c>
      <c r="B253" s="92" t="s">
        <v>715</v>
      </c>
      <c r="C253" s="769" t="s">
        <v>312</v>
      </c>
      <c r="D253" s="770"/>
      <c r="E253" s="770"/>
      <c r="F253" s="399"/>
      <c r="G253" s="422"/>
      <c r="H253" s="422"/>
      <c r="I253" s="618">
        <f t="shared" si="101"/>
        <v>0</v>
      </c>
      <c r="J253" s="150"/>
      <c r="K253" s="166">
        <f t="shared" si="86"/>
        <v>0</v>
      </c>
      <c r="L253" s="94"/>
      <c r="M253" s="95"/>
      <c r="N253" s="95"/>
      <c r="O253" s="95"/>
      <c r="P253" s="95"/>
      <c r="Q253" s="98"/>
      <c r="R253" s="539">
        <f t="shared" si="87"/>
        <v>0</v>
      </c>
      <c r="S253" s="445"/>
      <c r="T253" s="95"/>
      <c r="U253" s="98"/>
      <c r="V253" s="489"/>
      <c r="W253" s="97"/>
      <c r="X253" s="99"/>
    </row>
    <row r="254" spans="1:24" ht="15.75" hidden="1" thickBot="1">
      <c r="A254" s="127" t="s">
        <v>902</v>
      </c>
      <c r="B254" s="92" t="s">
        <v>903</v>
      </c>
      <c r="C254" s="769" t="s">
        <v>904</v>
      </c>
      <c r="D254" s="770"/>
      <c r="E254" s="770"/>
      <c r="F254" s="399"/>
      <c r="G254" s="422"/>
      <c r="H254" s="422"/>
      <c r="I254" s="618">
        <f t="shared" si="101"/>
        <v>0</v>
      </c>
      <c r="J254" s="150"/>
      <c r="K254" s="166">
        <f t="shared" si="86"/>
        <v>0</v>
      </c>
      <c r="L254" s="94"/>
      <c r="M254" s="95"/>
      <c r="N254" s="95"/>
      <c r="O254" s="95"/>
      <c r="P254" s="95"/>
      <c r="Q254" s="98"/>
      <c r="R254" s="539">
        <f t="shared" si="87"/>
        <v>0</v>
      </c>
      <c r="S254" s="445"/>
      <c r="T254" s="95"/>
      <c r="U254" s="98"/>
      <c r="V254" s="489"/>
      <c r="W254" s="97"/>
      <c r="X254" s="99"/>
    </row>
    <row r="255" spans="1:24" ht="15.75" thickBot="1">
      <c r="B255" s="806" t="s">
        <v>314</v>
      </c>
      <c r="C255" s="807"/>
      <c r="D255" s="807"/>
      <c r="E255" s="807"/>
      <c r="F255" s="396">
        <f>F5+F24+F32+F59+F75+F147+F157+F162+F225</f>
        <v>0</v>
      </c>
      <c r="G255" s="419">
        <f>G5+G24+G32+G59+G75+G147+G157+G162+G225</f>
        <v>6000000</v>
      </c>
      <c r="H255" s="419">
        <f>H5+H24+H32+H59+H75+H147+H157+H162+H225</f>
        <v>6000000</v>
      </c>
      <c r="I255" s="615">
        <f>I5+I24+I32+I59+I75+I147+I157+I162+I225</f>
        <v>6000000</v>
      </c>
      <c r="J255" s="147">
        <f>J5+J24+J32+J59+J75+J147+J157+J162+J225</f>
        <v>0</v>
      </c>
      <c r="K255" s="164">
        <f t="shared" si="86"/>
        <v>6000000</v>
      </c>
      <c r="L255" s="86">
        <f t="shared" ref="L255:X255" si="102">L5+L24+L32+L59+L75+L147+L157+L162+L225</f>
        <v>129899</v>
      </c>
      <c r="M255" s="87">
        <f t="shared" si="102"/>
        <v>46793</v>
      </c>
      <c r="N255" s="87">
        <f t="shared" si="102"/>
        <v>0</v>
      </c>
      <c r="O255" s="87">
        <f t="shared" si="102"/>
        <v>1490</v>
      </c>
      <c r="P255" s="87">
        <f t="shared" si="102"/>
        <v>0</v>
      </c>
      <c r="Q255" s="90">
        <f t="shared" si="102"/>
        <v>44450</v>
      </c>
      <c r="R255" s="536">
        <f t="shared" si="87"/>
        <v>222632</v>
      </c>
      <c r="S255" s="442">
        <f t="shared" si="102"/>
        <v>0</v>
      </c>
      <c r="T255" s="87">
        <f t="shared" si="102"/>
        <v>0</v>
      </c>
      <c r="U255" s="90">
        <f t="shared" si="102"/>
        <v>0</v>
      </c>
      <c r="V255" s="486">
        <f t="shared" si="102"/>
        <v>0</v>
      </c>
      <c r="W255" s="89">
        <f t="shared" si="102"/>
        <v>0</v>
      </c>
      <c r="X255" s="91">
        <f t="shared" si="102"/>
        <v>5777368</v>
      </c>
    </row>
    <row r="256" spans="1:24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>
      <c r="B257" s="25"/>
      <c r="C257" s="26"/>
      <c r="D257" s="26"/>
      <c r="E257" s="24"/>
      <c r="F257" s="24"/>
      <c r="G257" s="24"/>
      <c r="H257" s="24"/>
      <c r="I257" s="2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>
      <c r="B259" s="27"/>
      <c r="C259" s="24"/>
      <c r="D259" s="24"/>
      <c r="E259" s="28"/>
      <c r="F259" s="28"/>
      <c r="G259" s="28"/>
      <c r="H259" s="28"/>
      <c r="I259" s="28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8"/>
      <c r="D264" s="28"/>
      <c r="E264" s="24"/>
      <c r="F264" s="24"/>
      <c r="G264" s="24"/>
      <c r="H264" s="24"/>
      <c r="I264" s="24"/>
      <c r="J264" s="24"/>
      <c r="K264" s="378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L2:X2"/>
    <mergeCell ref="I3:I4"/>
    <mergeCell ref="J3:J4"/>
    <mergeCell ref="K3:K4"/>
    <mergeCell ref="C5:E5"/>
    <mergeCell ref="C6:E6"/>
    <mergeCell ref="C20:E20"/>
    <mergeCell ref="H2:H4"/>
    <mergeCell ref="V3:X3"/>
    <mergeCell ref="L3:U3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C733"/>
  <sheetViews>
    <sheetView workbookViewId="0">
      <pane xSplit="5" ySplit="4" topLeftCell="F46" activePane="bottomRight" state="frozen"/>
      <selection pane="topRight" activeCell="F1" sqref="F1"/>
      <selection pane="bottomLeft" activeCell="A5" sqref="A5"/>
      <selection pane="bottomRight" activeCell="O3" sqref="O3:X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10.140625" style="12" bestFit="1" customWidth="1"/>
    <col min="13" max="13" width="11" style="12" customWidth="1"/>
    <col min="14" max="14" width="13" style="12" customWidth="1"/>
    <col min="15" max="26" width="10.140625" style="12" bestFit="1" customWidth="1"/>
    <col min="27" max="27" width="11.28515625" style="12" bestFit="1" customWidth="1"/>
    <col min="28" max="16384" width="9.140625" style="17"/>
  </cols>
  <sheetData>
    <row r="1" spans="1:28" ht="15.75" thickBot="1">
      <c r="AA1" s="11" t="s">
        <v>827</v>
      </c>
    </row>
    <row r="2" spans="1:28" ht="29.25" customHeight="1">
      <c r="B2" s="750" t="s">
        <v>0</v>
      </c>
      <c r="C2" s="751"/>
      <c r="D2" s="751"/>
      <c r="E2" s="751"/>
      <c r="F2" s="750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1126</v>
      </c>
      <c r="M2" s="757"/>
      <c r="N2" s="758"/>
      <c r="O2" s="756" t="s">
        <v>1127</v>
      </c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98"/>
    </row>
    <row r="3" spans="1:28" ht="22.5" customHeight="1">
      <c r="B3" s="752"/>
      <c r="C3" s="753"/>
      <c r="D3" s="753"/>
      <c r="E3" s="753"/>
      <c r="F3" s="752"/>
      <c r="G3" s="766"/>
      <c r="H3" s="766"/>
      <c r="I3" s="828" t="s">
        <v>853</v>
      </c>
      <c r="J3" s="830" t="s">
        <v>854</v>
      </c>
      <c r="K3" s="832" t="s">
        <v>571</v>
      </c>
      <c r="L3" s="844" t="s">
        <v>840</v>
      </c>
      <c r="M3" s="738" t="s">
        <v>843</v>
      </c>
      <c r="N3" s="846" t="s">
        <v>964</v>
      </c>
      <c r="O3" s="794" t="s">
        <v>1095</v>
      </c>
      <c r="P3" s="795"/>
      <c r="Q3" s="795"/>
      <c r="R3" s="795"/>
      <c r="S3" s="795"/>
      <c r="T3" s="795"/>
      <c r="U3" s="795"/>
      <c r="V3" s="795"/>
      <c r="W3" s="795"/>
      <c r="X3" s="795"/>
      <c r="Y3" s="796" t="s">
        <v>1092</v>
      </c>
      <c r="Z3" s="795"/>
      <c r="AA3" s="797"/>
    </row>
    <row r="4" spans="1:28" ht="21" customHeight="1" thickBot="1">
      <c r="B4" s="754"/>
      <c r="C4" s="755"/>
      <c r="D4" s="755"/>
      <c r="E4" s="755"/>
      <c r="F4" s="754"/>
      <c r="G4" s="767"/>
      <c r="H4" s="767"/>
      <c r="I4" s="829"/>
      <c r="J4" s="831"/>
      <c r="K4" s="833"/>
      <c r="L4" s="845"/>
      <c r="M4" s="739"/>
      <c r="N4" s="847"/>
      <c r="O4" s="131" t="s">
        <v>593</v>
      </c>
      <c r="P4" s="65" t="s">
        <v>594</v>
      </c>
      <c r="Q4" s="65" t="s">
        <v>595</v>
      </c>
      <c r="R4" s="65" t="s">
        <v>596</v>
      </c>
      <c r="S4" s="65" t="s">
        <v>597</v>
      </c>
      <c r="T4" s="612" t="s">
        <v>598</v>
      </c>
      <c r="U4" s="535" t="s">
        <v>1107</v>
      </c>
      <c r="V4" s="557" t="s">
        <v>599</v>
      </c>
      <c r="W4" s="83" t="s">
        <v>600</v>
      </c>
      <c r="X4" s="673" t="s">
        <v>601</v>
      </c>
      <c r="Y4" s="485" t="s">
        <v>602</v>
      </c>
      <c r="Z4" s="651" t="s">
        <v>603</v>
      </c>
      <c r="AA4" s="66" t="s">
        <v>604</v>
      </c>
    </row>
    <row r="5" spans="1:28" ht="15.75" thickBot="1">
      <c r="B5" s="84" t="s">
        <v>118</v>
      </c>
      <c r="C5" s="834" t="s">
        <v>119</v>
      </c>
      <c r="D5" s="835"/>
      <c r="E5" s="835"/>
      <c r="F5" s="396">
        <f>F6+F20</f>
        <v>4131428</v>
      </c>
      <c r="G5" s="419">
        <f>G6+G20</f>
        <v>4135428</v>
      </c>
      <c r="H5" s="419">
        <f>H6+H20</f>
        <v>4231054</v>
      </c>
      <c r="I5" s="615">
        <f>I6+I20</f>
        <v>4170906</v>
      </c>
      <c r="J5" s="147">
        <f t="shared" ref="J5:AA5" si="0">J6+J20</f>
        <v>60148</v>
      </c>
      <c r="K5" s="164">
        <f>SUM(I5:J5)</f>
        <v>4231054</v>
      </c>
      <c r="L5" s="86">
        <f t="shared" ref="L5:N5" si="1">L6+L20</f>
        <v>0</v>
      </c>
      <c r="M5" s="87">
        <f t="shared" si="1"/>
        <v>0</v>
      </c>
      <c r="N5" s="87">
        <f t="shared" si="1"/>
        <v>4231054</v>
      </c>
      <c r="O5" s="86">
        <f t="shared" si="0"/>
        <v>378587</v>
      </c>
      <c r="P5" s="87">
        <f t="shared" si="0"/>
        <v>318440</v>
      </c>
      <c r="Q5" s="87">
        <f t="shared" si="0"/>
        <v>572440</v>
      </c>
      <c r="R5" s="87">
        <f t="shared" si="0"/>
        <v>318440</v>
      </c>
      <c r="S5" s="87">
        <f t="shared" si="0"/>
        <v>318440</v>
      </c>
      <c r="T5" s="90">
        <f t="shared" si="0"/>
        <v>318440</v>
      </c>
      <c r="U5" s="536">
        <f>SUM(O5:T5)</f>
        <v>2224787</v>
      </c>
      <c r="V5" s="442">
        <f t="shared" si="0"/>
        <v>318439</v>
      </c>
      <c r="W5" s="87">
        <f t="shared" si="0"/>
        <v>414065</v>
      </c>
      <c r="X5" s="90">
        <f t="shared" si="0"/>
        <v>305353</v>
      </c>
      <c r="Y5" s="486">
        <f t="shared" si="0"/>
        <v>322803</v>
      </c>
      <c r="Z5" s="89">
        <f t="shared" si="0"/>
        <v>322803</v>
      </c>
      <c r="AA5" s="91">
        <f t="shared" si="0"/>
        <v>322804</v>
      </c>
    </row>
    <row r="6" spans="1:28">
      <c r="B6" s="124" t="s">
        <v>609</v>
      </c>
      <c r="C6" s="748" t="s">
        <v>120</v>
      </c>
      <c r="D6" s="749"/>
      <c r="E6" s="749"/>
      <c r="F6" s="397">
        <f>F7+F8+F9+F10+F11+F12+F13+F14+F15+F16+F17+F18+F19</f>
        <v>3881428</v>
      </c>
      <c r="G6" s="420">
        <f>G7+G8+G9+G10+G11+G12+G13+G14+G15+G16+G17+G18+G19</f>
        <v>3881428</v>
      </c>
      <c r="H6" s="420">
        <f>H7+H8+H9+H10+H11+H12+H13+H14+H15+H16+H17+H18+H19</f>
        <v>3977054</v>
      </c>
      <c r="I6" s="616">
        <f>I7+I8+I9+I10+I11+I12+I13+I14+I15+I16+I17+I18+I19</f>
        <v>3916906</v>
      </c>
      <c r="J6" s="148">
        <f t="shared" ref="J6:AA6" si="2">J7+J8+J9+J10+J11+J12+J13+J14+J15+J16+J17+J18+J19</f>
        <v>60148</v>
      </c>
      <c r="K6" s="165">
        <f t="shared" ref="K6:K79" si="3">SUM(I6:J6)</f>
        <v>3977054</v>
      </c>
      <c r="L6" s="118">
        <f t="shared" ref="L6:N6" si="4">L7+L8+L9+L10+L11+L12+L13+L14+L15+L16+L17+L18+L19</f>
        <v>0</v>
      </c>
      <c r="M6" s="119">
        <f t="shared" si="4"/>
        <v>0</v>
      </c>
      <c r="N6" s="119">
        <f t="shared" si="4"/>
        <v>3977054</v>
      </c>
      <c r="O6" s="118">
        <f t="shared" si="2"/>
        <v>378587</v>
      </c>
      <c r="P6" s="119">
        <f t="shared" si="2"/>
        <v>318440</v>
      </c>
      <c r="Q6" s="119">
        <f t="shared" si="2"/>
        <v>318440</v>
      </c>
      <c r="R6" s="119">
        <f t="shared" si="2"/>
        <v>318440</v>
      </c>
      <c r="S6" s="119">
        <f t="shared" si="2"/>
        <v>318440</v>
      </c>
      <c r="T6" s="122">
        <f t="shared" si="2"/>
        <v>318440</v>
      </c>
      <c r="U6" s="537">
        <f t="shared" ref="U6:U69" si="5">SUM(O6:T6)</f>
        <v>1970787</v>
      </c>
      <c r="V6" s="443">
        <f t="shared" si="2"/>
        <v>318439</v>
      </c>
      <c r="W6" s="119">
        <f t="shared" si="2"/>
        <v>414065</v>
      </c>
      <c r="X6" s="122">
        <f t="shared" si="2"/>
        <v>305353</v>
      </c>
      <c r="Y6" s="487">
        <f t="shared" si="2"/>
        <v>322803</v>
      </c>
      <c r="Z6" s="121">
        <f t="shared" si="2"/>
        <v>322803</v>
      </c>
      <c r="AA6" s="123">
        <f t="shared" si="2"/>
        <v>322804</v>
      </c>
    </row>
    <row r="7" spans="1:28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8">
        <v>3821280</v>
      </c>
      <c r="G7" s="421">
        <v>3821280</v>
      </c>
      <c r="H7" s="421">
        <v>3916906</v>
      </c>
      <c r="I7" s="617">
        <f>SUM(U7:AA7)</f>
        <v>3916906</v>
      </c>
      <c r="J7" s="190"/>
      <c r="K7" s="191">
        <f t="shared" si="3"/>
        <v>3916906</v>
      </c>
      <c r="L7" s="199"/>
      <c r="M7" s="193"/>
      <c r="N7" s="193">
        <f>K7</f>
        <v>3916906</v>
      </c>
      <c r="O7" s="199">
        <v>318439</v>
      </c>
      <c r="P7" s="193">
        <v>318440</v>
      </c>
      <c r="Q7" s="193">
        <v>318440</v>
      </c>
      <c r="R7" s="193">
        <v>318440</v>
      </c>
      <c r="S7" s="193">
        <v>318440</v>
      </c>
      <c r="T7" s="194">
        <v>318440</v>
      </c>
      <c r="U7" s="538">
        <f t="shared" si="5"/>
        <v>1910639</v>
      </c>
      <c r="V7" s="444">
        <v>318439</v>
      </c>
      <c r="W7" s="193">
        <f>318440+95625</f>
        <v>414065</v>
      </c>
      <c r="X7" s="194">
        <v>305353</v>
      </c>
      <c r="Y7" s="492">
        <v>322803</v>
      </c>
      <c r="Z7" s="192">
        <v>322803</v>
      </c>
      <c r="AA7" s="195">
        <v>322804</v>
      </c>
      <c r="AB7" s="210"/>
    </row>
    <row r="8" spans="1:28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8">
        <v>60148</v>
      </c>
      <c r="G8" s="421">
        <v>60148</v>
      </c>
      <c r="H8" s="421">
        <v>60148</v>
      </c>
      <c r="I8" s="617"/>
      <c r="J8" s="190">
        <f>SUM(U8:AA8)</f>
        <v>60148</v>
      </c>
      <c r="K8" s="191">
        <f t="shared" si="3"/>
        <v>60148</v>
      </c>
      <c r="L8" s="199"/>
      <c r="M8" s="193"/>
      <c r="N8" s="193">
        <f>K8</f>
        <v>60148</v>
      </c>
      <c r="O8" s="199">
        <v>60148</v>
      </c>
      <c r="P8" s="193"/>
      <c r="Q8" s="193"/>
      <c r="R8" s="193"/>
      <c r="S8" s="193"/>
      <c r="T8" s="194"/>
      <c r="U8" s="538">
        <f t="shared" si="5"/>
        <v>60148</v>
      </c>
      <c r="V8" s="444"/>
      <c r="W8" s="193"/>
      <c r="X8" s="194"/>
      <c r="Y8" s="492"/>
      <c r="Z8" s="192"/>
      <c r="AA8" s="195"/>
      <c r="AB8" s="210"/>
    </row>
    <row r="9" spans="1:28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ref="F9:F19" si="6">SUM(N9:Z9)</f>
        <v>0</v>
      </c>
      <c r="G9" s="421">
        <f t="shared" ref="G9:H19" si="7">SUM(N9:Z9)</f>
        <v>0</v>
      </c>
      <c r="H9" s="421">
        <f t="shared" si="7"/>
        <v>0</v>
      </c>
      <c r="I9" s="617">
        <f t="shared" ref="I9:I19" si="8">SUM(O9:AA9)</f>
        <v>0</v>
      </c>
      <c r="J9" s="190"/>
      <c r="K9" s="191">
        <f t="shared" si="3"/>
        <v>0</v>
      </c>
      <c r="L9" s="199"/>
      <c r="M9" s="193"/>
      <c r="N9" s="193"/>
      <c r="O9" s="199"/>
      <c r="P9" s="193"/>
      <c r="Q9" s="193"/>
      <c r="R9" s="193"/>
      <c r="S9" s="193"/>
      <c r="T9" s="194"/>
      <c r="U9" s="538">
        <f t="shared" si="5"/>
        <v>0</v>
      </c>
      <c r="V9" s="444"/>
      <c r="W9" s="193"/>
      <c r="X9" s="194"/>
      <c r="Y9" s="492"/>
      <c r="Z9" s="192"/>
      <c r="AA9" s="195"/>
      <c r="AB9" s="210"/>
    </row>
    <row r="10" spans="1:28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6"/>
        <v>0</v>
      </c>
      <c r="G10" s="421">
        <f t="shared" si="7"/>
        <v>0</v>
      </c>
      <c r="H10" s="421">
        <f t="shared" si="7"/>
        <v>0</v>
      </c>
      <c r="I10" s="617">
        <f t="shared" si="8"/>
        <v>0</v>
      </c>
      <c r="J10" s="190"/>
      <c r="K10" s="191">
        <f t="shared" si="3"/>
        <v>0</v>
      </c>
      <c r="L10" s="199"/>
      <c r="M10" s="193"/>
      <c r="N10" s="193"/>
      <c r="O10" s="199"/>
      <c r="P10" s="193"/>
      <c r="Q10" s="193"/>
      <c r="R10" s="193"/>
      <c r="S10" s="193"/>
      <c r="T10" s="194"/>
      <c r="U10" s="538">
        <f t="shared" si="5"/>
        <v>0</v>
      </c>
      <c r="V10" s="444"/>
      <c r="W10" s="193"/>
      <c r="X10" s="194"/>
      <c r="Y10" s="492"/>
      <c r="Z10" s="192"/>
      <c r="AA10" s="195"/>
      <c r="AB10" s="210"/>
    </row>
    <row r="11" spans="1:28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6"/>
        <v>0</v>
      </c>
      <c r="G11" s="421">
        <f t="shared" si="7"/>
        <v>0</v>
      </c>
      <c r="H11" s="421">
        <f t="shared" si="7"/>
        <v>0</v>
      </c>
      <c r="I11" s="617">
        <f t="shared" si="8"/>
        <v>0</v>
      </c>
      <c r="J11" s="190"/>
      <c r="K11" s="191">
        <f t="shared" si="3"/>
        <v>0</v>
      </c>
      <c r="L11" s="199"/>
      <c r="M11" s="193"/>
      <c r="N11" s="193"/>
      <c r="O11" s="199"/>
      <c r="P11" s="193"/>
      <c r="Q11" s="193"/>
      <c r="R11" s="193"/>
      <c r="S11" s="193"/>
      <c r="T11" s="194"/>
      <c r="U11" s="538">
        <f t="shared" si="5"/>
        <v>0</v>
      </c>
      <c r="V11" s="444"/>
      <c r="W11" s="193"/>
      <c r="X11" s="194"/>
      <c r="Y11" s="492"/>
      <c r="Z11" s="192"/>
      <c r="AA11" s="195"/>
      <c r="AB11" s="210"/>
    </row>
    <row r="12" spans="1:28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6"/>
        <v>0</v>
      </c>
      <c r="G12" s="421">
        <f t="shared" si="7"/>
        <v>0</v>
      </c>
      <c r="H12" s="421">
        <f t="shared" si="7"/>
        <v>0</v>
      </c>
      <c r="I12" s="617">
        <f t="shared" si="8"/>
        <v>0</v>
      </c>
      <c r="J12" s="190"/>
      <c r="K12" s="191">
        <f t="shared" si="3"/>
        <v>0</v>
      </c>
      <c r="L12" s="199"/>
      <c r="M12" s="193"/>
      <c r="N12" s="193"/>
      <c r="O12" s="199"/>
      <c r="P12" s="193"/>
      <c r="Q12" s="193"/>
      <c r="R12" s="193"/>
      <c r="S12" s="193"/>
      <c r="T12" s="194"/>
      <c r="U12" s="538">
        <f t="shared" si="5"/>
        <v>0</v>
      </c>
      <c r="V12" s="444"/>
      <c r="W12" s="193"/>
      <c r="X12" s="194"/>
      <c r="Y12" s="492"/>
      <c r="Z12" s="192"/>
      <c r="AA12" s="195"/>
      <c r="AB12" s="210"/>
    </row>
    <row r="13" spans="1:28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6"/>
        <v>0</v>
      </c>
      <c r="G13" s="421">
        <f t="shared" si="7"/>
        <v>0</v>
      </c>
      <c r="H13" s="421">
        <f t="shared" si="7"/>
        <v>0</v>
      </c>
      <c r="I13" s="617">
        <f t="shared" si="8"/>
        <v>0</v>
      </c>
      <c r="J13" s="190"/>
      <c r="K13" s="191">
        <f t="shared" si="3"/>
        <v>0</v>
      </c>
      <c r="L13" s="199"/>
      <c r="M13" s="193"/>
      <c r="N13" s="193"/>
      <c r="O13" s="199"/>
      <c r="P13" s="193"/>
      <c r="Q13" s="193"/>
      <c r="R13" s="193"/>
      <c r="S13" s="193"/>
      <c r="T13" s="194"/>
      <c r="U13" s="538">
        <f t="shared" si="5"/>
        <v>0</v>
      </c>
      <c r="V13" s="444"/>
      <c r="W13" s="193"/>
      <c r="X13" s="194"/>
      <c r="Y13" s="492"/>
      <c r="Z13" s="192"/>
      <c r="AA13" s="195"/>
      <c r="AB13" s="210"/>
    </row>
    <row r="14" spans="1:28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6"/>
        <v>0</v>
      </c>
      <c r="G14" s="421">
        <f t="shared" si="7"/>
        <v>0</v>
      </c>
      <c r="H14" s="421">
        <f t="shared" si="7"/>
        <v>0</v>
      </c>
      <c r="I14" s="617">
        <f t="shared" si="8"/>
        <v>0</v>
      </c>
      <c r="J14" s="190"/>
      <c r="K14" s="191">
        <f t="shared" si="3"/>
        <v>0</v>
      </c>
      <c r="L14" s="199"/>
      <c r="M14" s="193"/>
      <c r="N14" s="193"/>
      <c r="O14" s="199"/>
      <c r="P14" s="193"/>
      <c r="Q14" s="193"/>
      <c r="R14" s="193"/>
      <c r="S14" s="193"/>
      <c r="T14" s="194"/>
      <c r="U14" s="538">
        <f t="shared" si="5"/>
        <v>0</v>
      </c>
      <c r="V14" s="444"/>
      <c r="W14" s="193"/>
      <c r="X14" s="194"/>
      <c r="Y14" s="492"/>
      <c r="Z14" s="192"/>
      <c r="AA14" s="195"/>
      <c r="AB14" s="210"/>
    </row>
    <row r="15" spans="1:28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6"/>
        <v>0</v>
      </c>
      <c r="G15" s="421">
        <f t="shared" si="7"/>
        <v>0</v>
      </c>
      <c r="H15" s="421">
        <f t="shared" si="7"/>
        <v>0</v>
      </c>
      <c r="I15" s="617">
        <f t="shared" si="8"/>
        <v>0</v>
      </c>
      <c r="J15" s="190"/>
      <c r="K15" s="191">
        <f t="shared" si="3"/>
        <v>0</v>
      </c>
      <c r="L15" s="199"/>
      <c r="M15" s="193"/>
      <c r="N15" s="193"/>
      <c r="O15" s="199"/>
      <c r="P15" s="193"/>
      <c r="Q15" s="193"/>
      <c r="R15" s="193"/>
      <c r="S15" s="193"/>
      <c r="T15" s="194"/>
      <c r="U15" s="538">
        <f t="shared" si="5"/>
        <v>0</v>
      </c>
      <c r="V15" s="444"/>
      <c r="W15" s="193"/>
      <c r="X15" s="194"/>
      <c r="Y15" s="492"/>
      <c r="Z15" s="192"/>
      <c r="AA15" s="195"/>
      <c r="AB15" s="210"/>
    </row>
    <row r="16" spans="1:28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6"/>
        <v>0</v>
      </c>
      <c r="G16" s="421">
        <f t="shared" si="7"/>
        <v>0</v>
      </c>
      <c r="H16" s="421">
        <f t="shared" si="7"/>
        <v>0</v>
      </c>
      <c r="I16" s="617">
        <f t="shared" si="8"/>
        <v>0</v>
      </c>
      <c r="J16" s="190"/>
      <c r="K16" s="191">
        <f t="shared" si="3"/>
        <v>0</v>
      </c>
      <c r="L16" s="199"/>
      <c r="M16" s="193"/>
      <c r="N16" s="193"/>
      <c r="O16" s="199"/>
      <c r="P16" s="193"/>
      <c r="Q16" s="193"/>
      <c r="R16" s="193"/>
      <c r="S16" s="193"/>
      <c r="T16" s="194"/>
      <c r="U16" s="538">
        <f t="shared" si="5"/>
        <v>0</v>
      </c>
      <c r="V16" s="444"/>
      <c r="W16" s="193"/>
      <c r="X16" s="194"/>
      <c r="Y16" s="492"/>
      <c r="Z16" s="192"/>
      <c r="AA16" s="195"/>
      <c r="AB16" s="210"/>
    </row>
    <row r="17" spans="1:29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6"/>
        <v>0</v>
      </c>
      <c r="G17" s="421">
        <f t="shared" si="7"/>
        <v>0</v>
      </c>
      <c r="H17" s="421">
        <f t="shared" si="7"/>
        <v>0</v>
      </c>
      <c r="I17" s="617">
        <f t="shared" si="8"/>
        <v>0</v>
      </c>
      <c r="J17" s="190"/>
      <c r="K17" s="191">
        <f t="shared" si="3"/>
        <v>0</v>
      </c>
      <c r="L17" s="199"/>
      <c r="M17" s="193"/>
      <c r="N17" s="193"/>
      <c r="O17" s="199"/>
      <c r="P17" s="193"/>
      <c r="Q17" s="193"/>
      <c r="R17" s="193"/>
      <c r="S17" s="193"/>
      <c r="T17" s="194"/>
      <c r="U17" s="538">
        <f t="shared" si="5"/>
        <v>0</v>
      </c>
      <c r="V17" s="444"/>
      <c r="W17" s="193"/>
      <c r="X17" s="194"/>
      <c r="Y17" s="492"/>
      <c r="Z17" s="192"/>
      <c r="AA17" s="195"/>
      <c r="AB17" s="210"/>
    </row>
    <row r="18" spans="1:29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6"/>
        <v>0</v>
      </c>
      <c r="G18" s="421">
        <f t="shared" si="7"/>
        <v>0</v>
      </c>
      <c r="H18" s="421">
        <f t="shared" si="7"/>
        <v>0</v>
      </c>
      <c r="I18" s="617">
        <f t="shared" si="8"/>
        <v>0</v>
      </c>
      <c r="J18" s="190"/>
      <c r="K18" s="191">
        <f t="shared" si="3"/>
        <v>0</v>
      </c>
      <c r="L18" s="199"/>
      <c r="M18" s="193"/>
      <c r="N18" s="193"/>
      <c r="O18" s="199"/>
      <c r="P18" s="193"/>
      <c r="Q18" s="193"/>
      <c r="R18" s="193"/>
      <c r="S18" s="193"/>
      <c r="T18" s="194"/>
      <c r="U18" s="538">
        <f t="shared" si="5"/>
        <v>0</v>
      </c>
      <c r="V18" s="444"/>
      <c r="W18" s="193"/>
      <c r="X18" s="194"/>
      <c r="Y18" s="492"/>
      <c r="Z18" s="192"/>
      <c r="AA18" s="195"/>
      <c r="AB18" s="210"/>
    </row>
    <row r="19" spans="1:29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6"/>
        <v>0</v>
      </c>
      <c r="G19" s="421">
        <f t="shared" si="7"/>
        <v>0</v>
      </c>
      <c r="H19" s="421">
        <f t="shared" si="7"/>
        <v>0</v>
      </c>
      <c r="I19" s="617">
        <f t="shared" si="8"/>
        <v>0</v>
      </c>
      <c r="J19" s="190"/>
      <c r="K19" s="191">
        <f t="shared" si="3"/>
        <v>0</v>
      </c>
      <c r="L19" s="199"/>
      <c r="M19" s="193"/>
      <c r="N19" s="193"/>
      <c r="O19" s="199"/>
      <c r="P19" s="193"/>
      <c r="Q19" s="193"/>
      <c r="R19" s="193"/>
      <c r="S19" s="193"/>
      <c r="T19" s="194"/>
      <c r="U19" s="538">
        <f t="shared" si="5"/>
        <v>0</v>
      </c>
      <c r="V19" s="444"/>
      <c r="W19" s="193"/>
      <c r="X19" s="194"/>
      <c r="Y19" s="492"/>
      <c r="Z19" s="192"/>
      <c r="AA19" s="195"/>
      <c r="AB19" s="210"/>
    </row>
    <row r="20" spans="1:29">
      <c r="B20" s="92" t="s">
        <v>623</v>
      </c>
      <c r="C20" s="736" t="s">
        <v>146</v>
      </c>
      <c r="D20" s="737"/>
      <c r="E20" s="737"/>
      <c r="F20" s="399">
        <f>F21+F22+F23</f>
        <v>250000</v>
      </c>
      <c r="G20" s="422">
        <f>G21+G22+G23</f>
        <v>254000</v>
      </c>
      <c r="H20" s="422">
        <f>H21+H22+H23</f>
        <v>254000</v>
      </c>
      <c r="I20" s="618">
        <f>I21+I22+I23</f>
        <v>254000</v>
      </c>
      <c r="J20" s="150">
        <f t="shared" ref="J20:AA20" si="9">J21+J22+J23</f>
        <v>0</v>
      </c>
      <c r="K20" s="166">
        <f t="shared" si="3"/>
        <v>254000</v>
      </c>
      <c r="L20" s="94">
        <f t="shared" ref="L20:N20" si="10">L21+L22+L23</f>
        <v>0</v>
      </c>
      <c r="M20" s="95">
        <f t="shared" si="10"/>
        <v>0</v>
      </c>
      <c r="N20" s="95">
        <f t="shared" si="10"/>
        <v>254000</v>
      </c>
      <c r="O20" s="94">
        <f t="shared" si="9"/>
        <v>0</v>
      </c>
      <c r="P20" s="95">
        <f t="shared" si="9"/>
        <v>0</v>
      </c>
      <c r="Q20" s="95">
        <f t="shared" si="9"/>
        <v>254000</v>
      </c>
      <c r="R20" s="95">
        <f t="shared" si="9"/>
        <v>0</v>
      </c>
      <c r="S20" s="95">
        <f t="shared" si="9"/>
        <v>0</v>
      </c>
      <c r="T20" s="98">
        <f t="shared" si="9"/>
        <v>0</v>
      </c>
      <c r="U20" s="539">
        <f t="shared" si="5"/>
        <v>254000</v>
      </c>
      <c r="V20" s="445">
        <f t="shared" si="9"/>
        <v>0</v>
      </c>
      <c r="W20" s="95">
        <f t="shared" si="9"/>
        <v>0</v>
      </c>
      <c r="X20" s="98">
        <f t="shared" si="9"/>
        <v>0</v>
      </c>
      <c r="Y20" s="489">
        <f t="shared" si="9"/>
        <v>0</v>
      </c>
      <c r="Z20" s="97">
        <f t="shared" si="9"/>
        <v>0</v>
      </c>
      <c r="AA20" s="99">
        <f t="shared" si="9"/>
        <v>0</v>
      </c>
      <c r="AB20" s="210"/>
      <c r="AC20" s="209"/>
    </row>
    <row r="21" spans="1:29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SUM(N21:Z21)</f>
        <v>0</v>
      </c>
      <c r="G21" s="423">
        <f>SUM(N21:Z21)</f>
        <v>0</v>
      </c>
      <c r="H21" s="423">
        <f>SUM(O21:AA21)</f>
        <v>0</v>
      </c>
      <c r="I21" s="619">
        <f>SUM(O21:AA21)</f>
        <v>0</v>
      </c>
      <c r="J21" s="156"/>
      <c r="K21" s="168">
        <f t="shared" si="3"/>
        <v>0</v>
      </c>
      <c r="L21" s="77"/>
      <c r="M21" s="13"/>
      <c r="N21" s="13"/>
      <c r="O21" s="77"/>
      <c r="P21" s="13"/>
      <c r="Q21" s="13"/>
      <c r="R21" s="13"/>
      <c r="S21" s="13"/>
      <c r="T21" s="82"/>
      <c r="U21" s="540">
        <f t="shared" si="5"/>
        <v>0</v>
      </c>
      <c r="V21" s="446"/>
      <c r="W21" s="13"/>
      <c r="X21" s="82"/>
      <c r="Y21" s="488"/>
      <c r="Z21" s="43"/>
      <c r="AA21" s="45"/>
      <c r="AB21" s="210"/>
      <c r="AC21" s="209"/>
    </row>
    <row r="22" spans="1:29" s="41" customFormat="1" ht="29.25" customHeight="1" thickBo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v>250000</v>
      </c>
      <c r="G22" s="423">
        <v>254000</v>
      </c>
      <c r="H22" s="423">
        <v>254000</v>
      </c>
      <c r="I22" s="619">
        <f>SUM(U22:AA22)</f>
        <v>254000</v>
      </c>
      <c r="J22" s="156"/>
      <c r="K22" s="168">
        <f t="shared" si="3"/>
        <v>254000</v>
      </c>
      <c r="L22" s="77"/>
      <c r="M22" s="13"/>
      <c r="N22" s="13">
        <f>K22</f>
        <v>254000</v>
      </c>
      <c r="O22" s="77"/>
      <c r="P22" s="13"/>
      <c r="Q22" s="13">
        <v>254000</v>
      </c>
      <c r="R22" s="13"/>
      <c r="S22" s="13"/>
      <c r="T22" s="82"/>
      <c r="U22" s="540">
        <f t="shared" si="5"/>
        <v>254000</v>
      </c>
      <c r="V22" s="446"/>
      <c r="W22" s="13"/>
      <c r="X22" s="82"/>
      <c r="Y22" s="488"/>
      <c r="Z22" s="43"/>
      <c r="AA22" s="45"/>
      <c r="AB22" s="210"/>
      <c r="AC22" s="209"/>
    </row>
    <row r="23" spans="1:29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SUM(N23:Z23)</f>
        <v>0</v>
      </c>
      <c r="G23" s="424">
        <f>SUM(N23:Z23)</f>
        <v>0</v>
      </c>
      <c r="H23" s="424">
        <f>SUM(O23:AA23)</f>
        <v>0</v>
      </c>
      <c r="I23" s="620">
        <f>SUM(O23:AA23)</f>
        <v>0</v>
      </c>
      <c r="J23" s="197"/>
      <c r="K23" s="168">
        <f t="shared" si="3"/>
        <v>0</v>
      </c>
      <c r="L23" s="77"/>
      <c r="M23" s="13"/>
      <c r="N23" s="13"/>
      <c r="O23" s="77"/>
      <c r="P23" s="13"/>
      <c r="Q23" s="13"/>
      <c r="R23" s="13"/>
      <c r="S23" s="13"/>
      <c r="T23" s="82"/>
      <c r="U23" s="540">
        <f t="shared" si="5"/>
        <v>0</v>
      </c>
      <c r="V23" s="446"/>
      <c r="W23" s="13"/>
      <c r="X23" s="82"/>
      <c r="Y23" s="488"/>
      <c r="Z23" s="43"/>
      <c r="AA23" s="45"/>
      <c r="AB23" s="210"/>
      <c r="AC23" s="209"/>
    </row>
    <row r="24" spans="1:29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927846</v>
      </c>
      <c r="G24" s="425">
        <f>G25+G26+G27+G28+G29+G30+G31</f>
        <v>927846</v>
      </c>
      <c r="H24" s="425">
        <f>H25+H26+H27+H28+H29+H30+H31</f>
        <v>948884</v>
      </c>
      <c r="I24" s="621">
        <f>I25+I26+I27+I28+I29+I30+I31</f>
        <v>948884</v>
      </c>
      <c r="J24" s="152">
        <f t="shared" ref="J24:AA24" si="11">J25+J26+J27+J28+J29+J30+J31</f>
        <v>0</v>
      </c>
      <c r="K24" s="164">
        <f t="shared" si="3"/>
        <v>948884</v>
      </c>
      <c r="L24" s="86">
        <f t="shared" ref="L24:N24" si="12">L25+L26+L27+L28+L29+L30+L31</f>
        <v>0</v>
      </c>
      <c r="M24" s="87">
        <f t="shared" si="12"/>
        <v>0</v>
      </c>
      <c r="N24" s="87">
        <f t="shared" si="12"/>
        <v>948884</v>
      </c>
      <c r="O24" s="86">
        <f t="shared" si="11"/>
        <v>102219</v>
      </c>
      <c r="P24" s="87">
        <f t="shared" si="11"/>
        <v>70057</v>
      </c>
      <c r="Q24" s="87">
        <f t="shared" si="11"/>
        <v>120349</v>
      </c>
      <c r="R24" s="87">
        <f t="shared" si="11"/>
        <v>70057</v>
      </c>
      <c r="S24" s="87">
        <f t="shared" si="11"/>
        <v>70057</v>
      </c>
      <c r="T24" s="90">
        <f t="shared" si="11"/>
        <v>70057</v>
      </c>
      <c r="U24" s="536">
        <f t="shared" si="5"/>
        <v>502796</v>
      </c>
      <c r="V24" s="442">
        <f t="shared" si="11"/>
        <v>70057</v>
      </c>
      <c r="W24" s="87">
        <f t="shared" si="11"/>
        <v>91095</v>
      </c>
      <c r="X24" s="90">
        <f t="shared" si="11"/>
        <v>67178</v>
      </c>
      <c r="Y24" s="486">
        <f t="shared" si="11"/>
        <v>72586</v>
      </c>
      <c r="Z24" s="89">
        <f t="shared" si="11"/>
        <v>72586</v>
      </c>
      <c r="AA24" s="91">
        <f t="shared" si="11"/>
        <v>72586</v>
      </c>
      <c r="AB24" s="210"/>
      <c r="AC24" s="209"/>
    </row>
    <row r="25" spans="1:29" ht="15.75" thickBot="1">
      <c r="B25" s="61"/>
      <c r="C25" s="826" t="s">
        <v>154</v>
      </c>
      <c r="D25" s="827"/>
      <c r="E25" s="827"/>
      <c r="F25" s="403">
        <v>927846</v>
      </c>
      <c r="G25" s="426">
        <v>927846</v>
      </c>
      <c r="H25" s="426">
        <v>948884</v>
      </c>
      <c r="I25" s="622">
        <f>SUM(U25:AA25)</f>
        <v>948884</v>
      </c>
      <c r="J25" s="153"/>
      <c r="K25" s="167">
        <f t="shared" si="3"/>
        <v>948884</v>
      </c>
      <c r="L25" s="75"/>
      <c r="M25" s="1"/>
      <c r="N25" s="1">
        <f>K25</f>
        <v>948884</v>
      </c>
      <c r="O25" s="75">
        <v>102219</v>
      </c>
      <c r="P25" s="1">
        <v>70057</v>
      </c>
      <c r="Q25" s="1">
        <v>120349</v>
      </c>
      <c r="R25" s="1">
        <v>70057</v>
      </c>
      <c r="S25" s="1">
        <v>70057</v>
      </c>
      <c r="T25" s="81">
        <v>70057</v>
      </c>
      <c r="U25" s="541">
        <f t="shared" si="5"/>
        <v>502796</v>
      </c>
      <c r="V25" s="447">
        <v>70057</v>
      </c>
      <c r="W25" s="1">
        <f>70057+21038</f>
        <v>91095</v>
      </c>
      <c r="X25" s="81">
        <v>67178</v>
      </c>
      <c r="Y25" s="490">
        <v>72586</v>
      </c>
      <c r="Z25" s="42">
        <v>72586</v>
      </c>
      <c r="AA25" s="44">
        <v>72586</v>
      </c>
      <c r="AB25" s="210"/>
      <c r="AC25" s="209"/>
    </row>
    <row r="26" spans="1:29" ht="15.75" hidden="1" thickBot="1">
      <c r="B26" s="62"/>
      <c r="C26" s="822" t="s">
        <v>155</v>
      </c>
      <c r="D26" s="823"/>
      <c r="E26" s="823"/>
      <c r="F26" s="404">
        <f t="shared" ref="F26:F31" si="13">SUM(N26:Z26)</f>
        <v>0</v>
      </c>
      <c r="G26" s="427">
        <f t="shared" ref="G26:H31" si="14">SUM(N26:Z26)</f>
        <v>0</v>
      </c>
      <c r="H26" s="427">
        <f t="shared" si="14"/>
        <v>0</v>
      </c>
      <c r="I26" s="623">
        <f t="shared" ref="I26:I31" si="15">SUM(O26:AA26)</f>
        <v>0</v>
      </c>
      <c r="J26" s="154"/>
      <c r="K26" s="167">
        <f t="shared" si="3"/>
        <v>0</v>
      </c>
      <c r="L26" s="75"/>
      <c r="M26" s="1"/>
      <c r="N26" s="1"/>
      <c r="O26" s="75"/>
      <c r="P26" s="1"/>
      <c r="Q26" s="1"/>
      <c r="R26" s="1"/>
      <c r="S26" s="1"/>
      <c r="T26" s="81"/>
      <c r="U26" s="541">
        <f t="shared" si="5"/>
        <v>0</v>
      </c>
      <c r="V26" s="447"/>
      <c r="W26" s="1"/>
      <c r="X26" s="81"/>
      <c r="Y26" s="490"/>
      <c r="Z26" s="42"/>
      <c r="AA26" s="44"/>
      <c r="AB26" s="210"/>
      <c r="AC26" s="209"/>
    </row>
    <row r="27" spans="1:29" ht="15.75" hidden="1" thickBot="1">
      <c r="B27" s="62"/>
      <c r="C27" s="822" t="s">
        <v>156</v>
      </c>
      <c r="D27" s="823"/>
      <c r="E27" s="823"/>
      <c r="F27" s="404">
        <f t="shared" si="13"/>
        <v>0</v>
      </c>
      <c r="G27" s="427">
        <f t="shared" si="14"/>
        <v>0</v>
      </c>
      <c r="H27" s="427">
        <f t="shared" si="14"/>
        <v>0</v>
      </c>
      <c r="I27" s="623">
        <f t="shared" si="15"/>
        <v>0</v>
      </c>
      <c r="J27" s="154"/>
      <c r="K27" s="167">
        <f t="shared" si="3"/>
        <v>0</v>
      </c>
      <c r="L27" s="75"/>
      <c r="M27" s="1"/>
      <c r="N27" s="1"/>
      <c r="O27" s="75"/>
      <c r="P27" s="1"/>
      <c r="Q27" s="1"/>
      <c r="R27" s="1"/>
      <c r="S27" s="1"/>
      <c r="T27" s="81"/>
      <c r="U27" s="541">
        <f t="shared" si="5"/>
        <v>0</v>
      </c>
      <c r="V27" s="447"/>
      <c r="W27" s="1"/>
      <c r="X27" s="81"/>
      <c r="Y27" s="490"/>
      <c r="Z27" s="42"/>
      <c r="AA27" s="44"/>
      <c r="AB27" s="210"/>
      <c r="AC27" s="209"/>
    </row>
    <row r="28" spans="1:29" ht="15.75" hidden="1" thickBot="1">
      <c r="B28" s="62"/>
      <c r="C28" s="822" t="s">
        <v>157</v>
      </c>
      <c r="D28" s="823"/>
      <c r="E28" s="823"/>
      <c r="F28" s="404">
        <f t="shared" si="13"/>
        <v>0</v>
      </c>
      <c r="G28" s="427">
        <f t="shared" si="14"/>
        <v>0</v>
      </c>
      <c r="H28" s="427">
        <f t="shared" si="14"/>
        <v>0</v>
      </c>
      <c r="I28" s="623">
        <f t="shared" si="15"/>
        <v>0</v>
      </c>
      <c r="J28" s="154"/>
      <c r="K28" s="167">
        <f t="shared" si="3"/>
        <v>0</v>
      </c>
      <c r="L28" s="75"/>
      <c r="M28" s="1"/>
      <c r="N28" s="1"/>
      <c r="O28" s="75"/>
      <c r="P28" s="1"/>
      <c r="Q28" s="1"/>
      <c r="R28" s="1"/>
      <c r="S28" s="1"/>
      <c r="T28" s="81"/>
      <c r="U28" s="541">
        <f t="shared" si="5"/>
        <v>0</v>
      </c>
      <c r="V28" s="447"/>
      <c r="W28" s="1"/>
      <c r="X28" s="81"/>
      <c r="Y28" s="490"/>
      <c r="Z28" s="42"/>
      <c r="AA28" s="44"/>
      <c r="AB28" s="210"/>
      <c r="AC28" s="209"/>
    </row>
    <row r="29" spans="1:29" ht="15.75" hidden="1" thickBot="1">
      <c r="B29" s="62"/>
      <c r="C29" s="822" t="s">
        <v>158</v>
      </c>
      <c r="D29" s="823"/>
      <c r="E29" s="823"/>
      <c r="F29" s="404">
        <f t="shared" si="13"/>
        <v>0</v>
      </c>
      <c r="G29" s="427">
        <f t="shared" si="14"/>
        <v>0</v>
      </c>
      <c r="H29" s="427">
        <f t="shared" si="14"/>
        <v>0</v>
      </c>
      <c r="I29" s="623">
        <f t="shared" si="15"/>
        <v>0</v>
      </c>
      <c r="J29" s="154"/>
      <c r="K29" s="167">
        <f t="shared" si="3"/>
        <v>0</v>
      </c>
      <c r="L29" s="75"/>
      <c r="M29" s="1"/>
      <c r="N29" s="1"/>
      <c r="O29" s="75"/>
      <c r="P29" s="1"/>
      <c r="Q29" s="1"/>
      <c r="R29" s="1"/>
      <c r="S29" s="1"/>
      <c r="T29" s="81"/>
      <c r="U29" s="541">
        <f t="shared" si="5"/>
        <v>0</v>
      </c>
      <c r="V29" s="447"/>
      <c r="W29" s="1"/>
      <c r="X29" s="81"/>
      <c r="Y29" s="490"/>
      <c r="Z29" s="42"/>
      <c r="AA29" s="44"/>
      <c r="AB29" s="210"/>
      <c r="AC29" s="209"/>
    </row>
    <row r="30" spans="1:29" ht="15.75" hidden="1" thickBot="1">
      <c r="B30" s="62"/>
      <c r="C30" s="822" t="s">
        <v>159</v>
      </c>
      <c r="D30" s="823"/>
      <c r="E30" s="823"/>
      <c r="F30" s="404">
        <f t="shared" si="13"/>
        <v>0</v>
      </c>
      <c r="G30" s="427">
        <f t="shared" si="14"/>
        <v>0</v>
      </c>
      <c r="H30" s="427">
        <f t="shared" si="14"/>
        <v>0</v>
      </c>
      <c r="I30" s="623">
        <f t="shared" si="15"/>
        <v>0</v>
      </c>
      <c r="J30" s="154"/>
      <c r="K30" s="167">
        <f t="shared" si="3"/>
        <v>0</v>
      </c>
      <c r="L30" s="75"/>
      <c r="M30" s="1"/>
      <c r="N30" s="1"/>
      <c r="O30" s="75"/>
      <c r="P30" s="1"/>
      <c r="Q30" s="1"/>
      <c r="R30" s="1"/>
      <c r="S30" s="1"/>
      <c r="T30" s="81"/>
      <c r="U30" s="541">
        <f t="shared" si="5"/>
        <v>0</v>
      </c>
      <c r="V30" s="447"/>
      <c r="W30" s="1"/>
      <c r="X30" s="81"/>
      <c r="Y30" s="490"/>
      <c r="Z30" s="42"/>
      <c r="AA30" s="44"/>
      <c r="AB30" s="210"/>
      <c r="AC30" s="209"/>
    </row>
    <row r="31" spans="1:29" ht="15.75" hidden="1" thickBot="1">
      <c r="B31" s="63"/>
      <c r="C31" s="824" t="s">
        <v>160</v>
      </c>
      <c r="D31" s="825"/>
      <c r="E31" s="825"/>
      <c r="F31" s="405">
        <f t="shared" si="13"/>
        <v>0</v>
      </c>
      <c r="G31" s="428">
        <f t="shared" si="14"/>
        <v>0</v>
      </c>
      <c r="H31" s="428">
        <f t="shared" si="14"/>
        <v>0</v>
      </c>
      <c r="I31" s="624">
        <f t="shared" si="15"/>
        <v>0</v>
      </c>
      <c r="J31" s="155"/>
      <c r="K31" s="167">
        <f t="shared" si="3"/>
        <v>0</v>
      </c>
      <c r="L31" s="75"/>
      <c r="M31" s="1"/>
      <c r="N31" s="1"/>
      <c r="O31" s="75"/>
      <c r="P31" s="1"/>
      <c r="Q31" s="1"/>
      <c r="R31" s="1"/>
      <c r="S31" s="1"/>
      <c r="T31" s="81"/>
      <c r="U31" s="541">
        <f t="shared" si="5"/>
        <v>0</v>
      </c>
      <c r="V31" s="447"/>
      <c r="W31" s="1"/>
      <c r="X31" s="81"/>
      <c r="Y31" s="490"/>
      <c r="Z31" s="42"/>
      <c r="AA31" s="44"/>
      <c r="AB31" s="210"/>
      <c r="AC31" s="209"/>
    </row>
    <row r="32" spans="1:29" ht="15.75" thickBot="1">
      <c r="B32" s="84" t="s">
        <v>161</v>
      </c>
      <c r="C32" s="747" t="s">
        <v>162</v>
      </c>
      <c r="D32" s="771"/>
      <c r="E32" s="771"/>
      <c r="F32" s="402">
        <f>F33+F37+F40+F57+F60</f>
        <v>3175511.86</v>
      </c>
      <c r="G32" s="425">
        <f>G33+G37+G40+G57+G60</f>
        <v>3635727</v>
      </c>
      <c r="H32" s="425">
        <f>H33+H37+H40+H57+H60</f>
        <v>4448842</v>
      </c>
      <c r="I32" s="621">
        <f>I33+I37+I40+I57+I60</f>
        <v>4560560.18</v>
      </c>
      <c r="J32" s="152">
        <f>J33+J37+J40+J57+J60</f>
        <v>0</v>
      </c>
      <c r="K32" s="164">
        <f t="shared" si="3"/>
        <v>4560560.18</v>
      </c>
      <c r="L32" s="86">
        <f t="shared" ref="L32:AA32" si="16">L33+L37+L40+L57+L60</f>
        <v>542986.17999999993</v>
      </c>
      <c r="M32" s="87">
        <f t="shared" si="16"/>
        <v>1585500</v>
      </c>
      <c r="N32" s="87">
        <f t="shared" si="16"/>
        <v>2432074</v>
      </c>
      <c r="O32" s="86">
        <f t="shared" si="16"/>
        <v>303949</v>
      </c>
      <c r="P32" s="87">
        <f t="shared" si="16"/>
        <v>209996</v>
      </c>
      <c r="Q32" s="87">
        <f t="shared" si="16"/>
        <v>243111</v>
      </c>
      <c r="R32" s="87">
        <f t="shared" si="16"/>
        <v>281583</v>
      </c>
      <c r="S32" s="87">
        <f t="shared" si="16"/>
        <v>769426</v>
      </c>
      <c r="T32" s="90">
        <f t="shared" si="16"/>
        <v>238442</v>
      </c>
      <c r="U32" s="536">
        <f t="shared" si="5"/>
        <v>2046507</v>
      </c>
      <c r="V32" s="442">
        <f t="shared" si="16"/>
        <v>484887</v>
      </c>
      <c r="W32" s="87">
        <f t="shared" si="16"/>
        <v>248728</v>
      </c>
      <c r="X32" s="90">
        <f t="shared" si="16"/>
        <v>327439</v>
      </c>
      <c r="Y32" s="486">
        <f t="shared" si="16"/>
        <v>685054.17999999993</v>
      </c>
      <c r="Z32" s="89">
        <f t="shared" si="16"/>
        <v>407420</v>
      </c>
      <c r="AA32" s="91">
        <f t="shared" si="16"/>
        <v>360525</v>
      </c>
      <c r="AB32" s="210"/>
      <c r="AC32" s="209"/>
    </row>
    <row r="33" spans="1:29">
      <c r="B33" s="124" t="s">
        <v>627</v>
      </c>
      <c r="C33" s="748" t="s">
        <v>163</v>
      </c>
      <c r="D33" s="749"/>
      <c r="E33" s="749"/>
      <c r="F33" s="397">
        <f>F34+F35+F36</f>
        <v>534937</v>
      </c>
      <c r="G33" s="420">
        <f>G34+G35+G36</f>
        <v>560790</v>
      </c>
      <c r="H33" s="420">
        <f>H34+H35+H36</f>
        <v>844463</v>
      </c>
      <c r="I33" s="616">
        <f>I34+I35+I36</f>
        <v>844463</v>
      </c>
      <c r="J33" s="148">
        <f t="shared" ref="J33:AA33" si="17">J34+J35+J36</f>
        <v>0</v>
      </c>
      <c r="K33" s="165">
        <f t="shared" si="3"/>
        <v>844463</v>
      </c>
      <c r="L33" s="118">
        <f t="shared" ref="L33:N33" si="18">L34+L35+L36</f>
        <v>0</v>
      </c>
      <c r="M33" s="119">
        <f t="shared" si="18"/>
        <v>0</v>
      </c>
      <c r="N33" s="119">
        <f t="shared" si="18"/>
        <v>844463</v>
      </c>
      <c r="O33" s="118">
        <f t="shared" si="17"/>
        <v>80212</v>
      </c>
      <c r="P33" s="119">
        <f t="shared" si="17"/>
        <v>31937</v>
      </c>
      <c r="Q33" s="119">
        <f t="shared" si="17"/>
        <v>49157</v>
      </c>
      <c r="R33" s="119">
        <f t="shared" si="17"/>
        <v>88422</v>
      </c>
      <c r="S33" s="119">
        <f t="shared" si="17"/>
        <v>116180</v>
      </c>
      <c r="T33" s="122">
        <f t="shared" si="17"/>
        <v>85246</v>
      </c>
      <c r="U33" s="537">
        <f t="shared" si="5"/>
        <v>451154</v>
      </c>
      <c r="V33" s="443">
        <f t="shared" si="17"/>
        <v>36593</v>
      </c>
      <c r="W33" s="119">
        <f t="shared" si="17"/>
        <v>68320</v>
      </c>
      <c r="X33" s="122">
        <f t="shared" si="17"/>
        <v>38798</v>
      </c>
      <c r="Y33" s="487">
        <f t="shared" si="17"/>
        <v>83199</v>
      </c>
      <c r="Z33" s="121">
        <f t="shared" si="17"/>
        <v>83199</v>
      </c>
      <c r="AA33" s="123">
        <f t="shared" si="17"/>
        <v>83200</v>
      </c>
      <c r="AB33" s="210"/>
      <c r="AC33" s="209"/>
    </row>
    <row r="34" spans="1:29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SUM(N34:Z34)</f>
        <v>0</v>
      </c>
      <c r="G34" s="423">
        <f>SUM(N34:Z34)</f>
        <v>0</v>
      </c>
      <c r="H34" s="423">
        <f>SUM(O34:AA34)</f>
        <v>0</v>
      </c>
      <c r="I34" s="619">
        <f>SUM(O34:AA34)</f>
        <v>0</v>
      </c>
      <c r="J34" s="156"/>
      <c r="K34" s="168">
        <f t="shared" si="3"/>
        <v>0</v>
      </c>
      <c r="L34" s="77"/>
      <c r="M34" s="13"/>
      <c r="N34" s="13"/>
      <c r="O34" s="77"/>
      <c r="P34" s="13"/>
      <c r="Q34" s="13"/>
      <c r="R34" s="13"/>
      <c r="S34" s="13"/>
      <c r="T34" s="82"/>
      <c r="U34" s="540">
        <f t="shared" si="5"/>
        <v>0</v>
      </c>
      <c r="V34" s="446"/>
      <c r="W34" s="13"/>
      <c r="X34" s="82"/>
      <c r="Y34" s="488"/>
      <c r="Z34" s="43"/>
      <c r="AA34" s="45"/>
      <c r="AB34" s="210"/>
      <c r="AC34" s="209"/>
    </row>
    <row r="35" spans="1:29" s="41" customFormat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534937</v>
      </c>
      <c r="G35" s="423">
        <v>560790</v>
      </c>
      <c r="H35" s="423">
        <v>844463</v>
      </c>
      <c r="I35" s="619">
        <f>SUM(U35:AA35)</f>
        <v>844463</v>
      </c>
      <c r="J35" s="156"/>
      <c r="K35" s="168">
        <f t="shared" si="3"/>
        <v>844463</v>
      </c>
      <c r="L35" s="77"/>
      <c r="M35" s="13"/>
      <c r="N35" s="13">
        <f>K35</f>
        <v>844463</v>
      </c>
      <c r="O35" s="77">
        <v>80212</v>
      </c>
      <c r="P35" s="13">
        <v>31937</v>
      </c>
      <c r="Q35" s="13">
        <v>49157</v>
      </c>
      <c r="R35" s="13">
        <v>88422</v>
      </c>
      <c r="S35" s="13">
        <v>116180</v>
      </c>
      <c r="T35" s="82">
        <v>85246</v>
      </c>
      <c r="U35" s="540">
        <f t="shared" si="5"/>
        <v>451154</v>
      </c>
      <c r="V35" s="446">
        <v>36593</v>
      </c>
      <c r="W35" s="13">
        <v>68320</v>
      </c>
      <c r="X35" s="82">
        <v>38798</v>
      </c>
      <c r="Y35" s="488">
        <v>83199</v>
      </c>
      <c r="Z35" s="43">
        <v>83199</v>
      </c>
      <c r="AA35" s="45">
        <v>83200</v>
      </c>
      <c r="AB35" s="210"/>
      <c r="AC35" s="209"/>
    </row>
    <row r="36" spans="1:29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SUM(N36:Z36)</f>
        <v>0</v>
      </c>
      <c r="G36" s="423">
        <f>SUM(N36:Z36)</f>
        <v>0</v>
      </c>
      <c r="H36" s="423">
        <f>SUM(O36:AA36)</f>
        <v>0</v>
      </c>
      <c r="I36" s="619">
        <f>SUM(O36:AA36)</f>
        <v>0</v>
      </c>
      <c r="J36" s="156"/>
      <c r="K36" s="168">
        <f t="shared" si="3"/>
        <v>0</v>
      </c>
      <c r="L36" s="77"/>
      <c r="M36" s="13"/>
      <c r="N36" s="13"/>
      <c r="O36" s="77"/>
      <c r="P36" s="13"/>
      <c r="Q36" s="13"/>
      <c r="R36" s="13"/>
      <c r="S36" s="13"/>
      <c r="T36" s="82"/>
      <c r="U36" s="540">
        <f t="shared" si="5"/>
        <v>0</v>
      </c>
      <c r="V36" s="446"/>
      <c r="W36" s="13"/>
      <c r="X36" s="82"/>
      <c r="Y36" s="488"/>
      <c r="Z36" s="43"/>
      <c r="AA36" s="45"/>
      <c r="AB36" s="210"/>
      <c r="AC36" s="209"/>
    </row>
    <row r="37" spans="1:29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AA37" si="19">J38+J39</f>
        <v>0</v>
      </c>
      <c r="K37" s="166">
        <f t="shared" si="3"/>
        <v>0</v>
      </c>
      <c r="L37" s="94">
        <f t="shared" ref="L37:N37" si="20">L38+L39</f>
        <v>0</v>
      </c>
      <c r="M37" s="95">
        <f t="shared" si="20"/>
        <v>0</v>
      </c>
      <c r="N37" s="95">
        <f t="shared" si="20"/>
        <v>0</v>
      </c>
      <c r="O37" s="94">
        <f t="shared" si="19"/>
        <v>0</v>
      </c>
      <c r="P37" s="95">
        <f t="shared" si="19"/>
        <v>0</v>
      </c>
      <c r="Q37" s="95">
        <f t="shared" si="19"/>
        <v>0</v>
      </c>
      <c r="R37" s="95">
        <f t="shared" si="19"/>
        <v>0</v>
      </c>
      <c r="S37" s="95">
        <f t="shared" si="19"/>
        <v>0</v>
      </c>
      <c r="T37" s="98">
        <f t="shared" si="19"/>
        <v>0</v>
      </c>
      <c r="U37" s="539">
        <f t="shared" si="5"/>
        <v>0</v>
      </c>
      <c r="V37" s="445">
        <f t="shared" si="19"/>
        <v>0</v>
      </c>
      <c r="W37" s="95">
        <f t="shared" si="19"/>
        <v>0</v>
      </c>
      <c r="X37" s="98">
        <f t="shared" si="19"/>
        <v>0</v>
      </c>
      <c r="Y37" s="489">
        <f t="shared" si="19"/>
        <v>0</v>
      </c>
      <c r="Z37" s="97">
        <f t="shared" si="19"/>
        <v>0</v>
      </c>
      <c r="AA37" s="99">
        <f t="shared" si="19"/>
        <v>0</v>
      </c>
      <c r="AB37" s="210"/>
      <c r="AC37" s="209"/>
    </row>
    <row r="38" spans="1:29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f>SUM(N38:Z38)</f>
        <v>0</v>
      </c>
      <c r="G38" s="423">
        <f>SUM(N38:Z38)</f>
        <v>0</v>
      </c>
      <c r="H38" s="423">
        <f>SUM(O38:AA38)</f>
        <v>0</v>
      </c>
      <c r="I38" s="619">
        <f>SUM(O38:AA38)</f>
        <v>0</v>
      </c>
      <c r="J38" s="156"/>
      <c r="K38" s="168">
        <f t="shared" si="3"/>
        <v>0</v>
      </c>
      <c r="L38" s="77"/>
      <c r="M38" s="13"/>
      <c r="N38" s="13"/>
      <c r="O38" s="77"/>
      <c r="P38" s="13"/>
      <c r="Q38" s="13"/>
      <c r="R38" s="13"/>
      <c r="S38" s="13"/>
      <c r="T38" s="82"/>
      <c r="U38" s="540">
        <f t="shared" si="5"/>
        <v>0</v>
      </c>
      <c r="V38" s="446"/>
      <c r="W38" s="13"/>
      <c r="X38" s="82"/>
      <c r="Y38" s="488"/>
      <c r="Z38" s="43"/>
      <c r="AA38" s="45"/>
      <c r="AB38" s="210"/>
      <c r="AC38" s="209"/>
    </row>
    <row r="39" spans="1:29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f>SUM(N39:Z39)</f>
        <v>0</v>
      </c>
      <c r="G39" s="423">
        <f>SUM(N39:Z39)</f>
        <v>0</v>
      </c>
      <c r="H39" s="423">
        <f>SUM(O39:AA39)</f>
        <v>0</v>
      </c>
      <c r="I39" s="619">
        <f>SUM(O39:AA39)</f>
        <v>0</v>
      </c>
      <c r="J39" s="156"/>
      <c r="K39" s="168">
        <f t="shared" si="3"/>
        <v>0</v>
      </c>
      <c r="L39" s="77"/>
      <c r="M39" s="13"/>
      <c r="N39" s="13"/>
      <c r="O39" s="77"/>
      <c r="P39" s="13"/>
      <c r="Q39" s="13"/>
      <c r="R39" s="13"/>
      <c r="S39" s="13"/>
      <c r="T39" s="82"/>
      <c r="U39" s="540">
        <f t="shared" si="5"/>
        <v>0</v>
      </c>
      <c r="V39" s="446"/>
      <c r="W39" s="13"/>
      <c r="X39" s="82"/>
      <c r="Y39" s="488"/>
      <c r="Z39" s="43"/>
      <c r="AA39" s="45"/>
      <c r="AB39" s="210"/>
      <c r="AC39" s="209"/>
    </row>
    <row r="40" spans="1:29">
      <c r="B40" s="92" t="s">
        <v>634</v>
      </c>
      <c r="C40" s="736" t="s">
        <v>175</v>
      </c>
      <c r="D40" s="737"/>
      <c r="E40" s="737"/>
      <c r="F40" s="399">
        <f>F41+F45+F46+F47+F50+F53+F54</f>
        <v>2003001.8599999999</v>
      </c>
      <c r="G40" s="422">
        <f>G41+G45+G46+G47+G50+G53+G54</f>
        <v>2229042</v>
      </c>
      <c r="H40" s="422">
        <f>H41+H45+H46+H47+H50+H53+H54</f>
        <v>2626313</v>
      </c>
      <c r="I40" s="618">
        <f>I41+I45+I46+I47+I50+I53+I54</f>
        <v>2731631</v>
      </c>
      <c r="J40" s="150">
        <f>J41+J45+J46+J47+J50+J53+J54</f>
        <v>0</v>
      </c>
      <c r="K40" s="166">
        <f t="shared" si="3"/>
        <v>2731631</v>
      </c>
      <c r="L40" s="94">
        <f t="shared" ref="L40:AA40" si="21">L41+L45+L46+L47+L50+L53+L54</f>
        <v>427515</v>
      </c>
      <c r="M40" s="95">
        <f t="shared" si="21"/>
        <v>1225000</v>
      </c>
      <c r="N40" s="95">
        <f t="shared" si="21"/>
        <v>1079116</v>
      </c>
      <c r="O40" s="94">
        <f t="shared" si="21"/>
        <v>161365</v>
      </c>
      <c r="P40" s="95">
        <f t="shared" si="21"/>
        <v>134854</v>
      </c>
      <c r="Q40" s="95">
        <f t="shared" si="21"/>
        <v>143968</v>
      </c>
      <c r="R40" s="95">
        <f t="shared" si="21"/>
        <v>135714</v>
      </c>
      <c r="S40" s="95">
        <f t="shared" si="21"/>
        <v>492029</v>
      </c>
      <c r="T40" s="98">
        <f t="shared" si="21"/>
        <v>110809</v>
      </c>
      <c r="U40" s="539">
        <f t="shared" si="5"/>
        <v>1178739</v>
      </c>
      <c r="V40" s="445">
        <f t="shared" si="21"/>
        <v>347098</v>
      </c>
      <c r="W40" s="95">
        <f t="shared" si="21"/>
        <v>129448</v>
      </c>
      <c r="X40" s="98">
        <f t="shared" si="21"/>
        <v>222635</v>
      </c>
      <c r="Y40" s="489">
        <f t="shared" si="21"/>
        <v>481126</v>
      </c>
      <c r="Z40" s="97">
        <f t="shared" si="21"/>
        <v>209792</v>
      </c>
      <c r="AA40" s="99">
        <f t="shared" si="21"/>
        <v>162793</v>
      </c>
      <c r="AB40" s="210"/>
      <c r="AC40" s="209"/>
    </row>
    <row r="41" spans="1:29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f>SUM(F42:F44)</f>
        <v>1499000</v>
      </c>
      <c r="G41" s="423">
        <f>SUM(G42:G44)</f>
        <v>1499000</v>
      </c>
      <c r="H41" s="423">
        <f>SUM(H42:H44)</f>
        <v>1273000</v>
      </c>
      <c r="I41" s="619">
        <f>SUM(I42:I44)</f>
        <v>1273000</v>
      </c>
      <c r="J41" s="156">
        <f>SUM(J42:J44)</f>
        <v>0</v>
      </c>
      <c r="K41" s="168">
        <f t="shared" si="3"/>
        <v>1273000</v>
      </c>
      <c r="L41" s="77">
        <f t="shared" ref="L41:AA41" si="22">SUM(L42:L44)</f>
        <v>4000</v>
      </c>
      <c r="M41" s="13">
        <f t="shared" si="22"/>
        <v>1225000</v>
      </c>
      <c r="N41" s="13">
        <f t="shared" si="22"/>
        <v>44000</v>
      </c>
      <c r="O41" s="77">
        <f t="shared" si="22"/>
        <v>110650</v>
      </c>
      <c r="P41" s="13">
        <f t="shared" si="22"/>
        <v>114854</v>
      </c>
      <c r="Q41" s="13">
        <f t="shared" si="22"/>
        <v>102245</v>
      </c>
      <c r="R41" s="13">
        <f t="shared" si="22"/>
        <v>115714</v>
      </c>
      <c r="S41" s="13">
        <f t="shared" si="22"/>
        <v>107029</v>
      </c>
      <c r="T41" s="82">
        <f t="shared" si="22"/>
        <v>44800</v>
      </c>
      <c r="U41" s="540">
        <f t="shared" si="5"/>
        <v>595292</v>
      </c>
      <c r="V41" s="446">
        <f t="shared" si="22"/>
        <v>101613</v>
      </c>
      <c r="W41" s="13">
        <f t="shared" si="22"/>
        <v>107243</v>
      </c>
      <c r="X41" s="82">
        <f t="shared" si="22"/>
        <v>105474</v>
      </c>
      <c r="Y41" s="488">
        <f t="shared" si="22"/>
        <v>121126</v>
      </c>
      <c r="Z41" s="43">
        <f t="shared" si="22"/>
        <v>121126</v>
      </c>
      <c r="AA41" s="45">
        <f t="shared" si="22"/>
        <v>121126</v>
      </c>
      <c r="AB41" s="210"/>
      <c r="AC41" s="209"/>
    </row>
    <row r="42" spans="1:29">
      <c r="B42" s="55"/>
      <c r="C42" s="323"/>
      <c r="D42" s="235" t="s">
        <v>1057</v>
      </c>
      <c r="E42" s="235"/>
      <c r="F42" s="406">
        <v>1446000</v>
      </c>
      <c r="G42" s="429">
        <v>1446000</v>
      </c>
      <c r="H42" s="429">
        <v>1225000</v>
      </c>
      <c r="I42" s="625">
        <f t="shared" ref="I42:I46" si="23">SUM(U42:AA42)</f>
        <v>1225000</v>
      </c>
      <c r="J42" s="149"/>
      <c r="K42" s="167">
        <f t="shared" ref="K42:K44" si="24">SUM(I42:J42)</f>
        <v>1225000</v>
      </c>
      <c r="L42" s="75"/>
      <c r="M42" s="1">
        <f>K42</f>
        <v>1225000</v>
      </c>
      <c r="N42" s="1"/>
      <c r="O42" s="75">
        <v>108995</v>
      </c>
      <c r="P42" s="1">
        <v>108842</v>
      </c>
      <c r="Q42" s="1">
        <v>100851</v>
      </c>
      <c r="R42" s="1">
        <v>108842</v>
      </c>
      <c r="S42" s="1">
        <v>105282</v>
      </c>
      <c r="T42" s="81">
        <v>41632</v>
      </c>
      <c r="U42" s="541">
        <f t="shared" si="5"/>
        <v>574444</v>
      </c>
      <c r="V42" s="447">
        <v>100785</v>
      </c>
      <c r="W42" s="1">
        <v>103296</v>
      </c>
      <c r="X42" s="81">
        <v>103296</v>
      </c>
      <c r="Y42" s="490">
        <v>114393</v>
      </c>
      <c r="Z42" s="42">
        <v>114393</v>
      </c>
      <c r="AA42" s="44">
        <v>114393</v>
      </c>
      <c r="AB42" s="210"/>
      <c r="AC42" s="209"/>
    </row>
    <row r="43" spans="1:29">
      <c r="B43" s="55"/>
      <c r="C43" s="323"/>
      <c r="D43" s="235" t="s">
        <v>1055</v>
      </c>
      <c r="E43" s="235"/>
      <c r="F43" s="406">
        <v>9000</v>
      </c>
      <c r="G43" s="429">
        <v>9000</v>
      </c>
      <c r="H43" s="429">
        <v>4000</v>
      </c>
      <c r="I43" s="625">
        <f t="shared" si="23"/>
        <v>4000</v>
      </c>
      <c r="J43" s="149"/>
      <c r="K43" s="167">
        <f t="shared" si="24"/>
        <v>4000</v>
      </c>
      <c r="L43" s="75">
        <f>K43</f>
        <v>4000</v>
      </c>
      <c r="M43" s="1"/>
      <c r="N43" s="1"/>
      <c r="O43" s="75">
        <v>359</v>
      </c>
      <c r="P43" s="1">
        <v>1029</v>
      </c>
      <c r="Q43" s="1">
        <v>302</v>
      </c>
      <c r="R43" s="1">
        <v>1072</v>
      </c>
      <c r="S43" s="1">
        <v>-1208</v>
      </c>
      <c r="T43" s="81">
        <v>-1829</v>
      </c>
      <c r="U43" s="541">
        <f t="shared" si="5"/>
        <v>-275</v>
      </c>
      <c r="V43" s="447">
        <v>-1050</v>
      </c>
      <c r="W43" s="1">
        <v>606</v>
      </c>
      <c r="X43" s="81">
        <v>75</v>
      </c>
      <c r="Y43" s="490">
        <v>1548</v>
      </c>
      <c r="Z43" s="42">
        <v>1548</v>
      </c>
      <c r="AA43" s="44">
        <v>1548</v>
      </c>
      <c r="AB43" s="210"/>
      <c r="AC43" s="209"/>
    </row>
    <row r="44" spans="1:29">
      <c r="B44" s="55"/>
      <c r="C44" s="323"/>
      <c r="D44" s="235" t="s">
        <v>1056</v>
      </c>
      <c r="E44" s="235"/>
      <c r="F44" s="406">
        <v>44000</v>
      </c>
      <c r="G44" s="429">
        <v>44000</v>
      </c>
      <c r="H44" s="429">
        <v>44000</v>
      </c>
      <c r="I44" s="625">
        <f t="shared" si="23"/>
        <v>44000</v>
      </c>
      <c r="J44" s="149"/>
      <c r="K44" s="167">
        <f t="shared" si="24"/>
        <v>44000</v>
      </c>
      <c r="L44" s="75"/>
      <c r="M44" s="1"/>
      <c r="N44" s="1">
        <f>K44</f>
        <v>44000</v>
      </c>
      <c r="O44" s="75">
        <v>1296</v>
      </c>
      <c r="P44" s="1">
        <v>4983</v>
      </c>
      <c r="Q44" s="1">
        <v>1092</v>
      </c>
      <c r="R44" s="1">
        <v>5800</v>
      </c>
      <c r="S44" s="1">
        <v>2955</v>
      </c>
      <c r="T44" s="81">
        <v>4997</v>
      </c>
      <c r="U44" s="541">
        <f t="shared" si="5"/>
        <v>21123</v>
      </c>
      <c r="V44" s="447">
        <v>1878</v>
      </c>
      <c r="W44" s="1">
        <v>3341</v>
      </c>
      <c r="X44" s="81">
        <v>2103</v>
      </c>
      <c r="Y44" s="490">
        <v>5185</v>
      </c>
      <c r="Z44" s="42">
        <v>5185</v>
      </c>
      <c r="AA44" s="44">
        <v>5185</v>
      </c>
      <c r="AB44" s="210"/>
      <c r="AC44" s="209"/>
    </row>
    <row r="45" spans="1:29" s="41" customFormat="1" hidden="1">
      <c r="A45" s="127" t="s">
        <v>178</v>
      </c>
      <c r="B45" s="53" t="s">
        <v>636</v>
      </c>
      <c r="C45" s="789" t="s">
        <v>179</v>
      </c>
      <c r="D45" s="790"/>
      <c r="E45" s="790"/>
      <c r="F45" s="400">
        <v>0</v>
      </c>
      <c r="G45" s="423">
        <v>0</v>
      </c>
      <c r="H45" s="423">
        <v>0</v>
      </c>
      <c r="I45" s="619">
        <f t="shared" si="23"/>
        <v>0</v>
      </c>
      <c r="J45" s="156"/>
      <c r="K45" s="168">
        <f t="shared" si="3"/>
        <v>0</v>
      </c>
      <c r="L45" s="77"/>
      <c r="M45" s="13"/>
      <c r="N45" s="13"/>
      <c r="O45" s="77"/>
      <c r="P45" s="13"/>
      <c r="Q45" s="13"/>
      <c r="R45" s="13"/>
      <c r="S45" s="13"/>
      <c r="T45" s="82"/>
      <c r="U45" s="540">
        <f t="shared" si="5"/>
        <v>0</v>
      </c>
      <c r="V45" s="446"/>
      <c r="W45" s="13"/>
      <c r="X45" s="82"/>
      <c r="Y45" s="488"/>
      <c r="Z45" s="43"/>
      <c r="AA45" s="45"/>
      <c r="AB45" s="210"/>
      <c r="AC45" s="209"/>
    </row>
    <row r="46" spans="1:29" s="41" customFormat="1">
      <c r="A46" s="127" t="s">
        <v>180</v>
      </c>
      <c r="B46" s="53" t="s">
        <v>637</v>
      </c>
      <c r="C46" s="789" t="s">
        <v>181</v>
      </c>
      <c r="D46" s="790"/>
      <c r="E46" s="790"/>
      <c r="F46" s="400">
        <v>265001.86</v>
      </c>
      <c r="G46" s="423">
        <v>270715</v>
      </c>
      <c r="H46" s="423">
        <v>370000</v>
      </c>
      <c r="I46" s="619">
        <f t="shared" si="23"/>
        <v>393334</v>
      </c>
      <c r="J46" s="156"/>
      <c r="K46" s="168">
        <f t="shared" si="3"/>
        <v>393334</v>
      </c>
      <c r="L46" s="77">
        <f>K46</f>
        <v>393334</v>
      </c>
      <c r="M46" s="13"/>
      <c r="N46" s="13"/>
      <c r="O46" s="77">
        <v>50715</v>
      </c>
      <c r="P46" s="13">
        <v>20000</v>
      </c>
      <c r="Q46" s="13">
        <v>20000</v>
      </c>
      <c r="R46" s="13">
        <v>20000</v>
      </c>
      <c r="S46" s="13">
        <v>20000</v>
      </c>
      <c r="T46" s="82">
        <v>20000</v>
      </c>
      <c r="U46" s="540">
        <f t="shared" si="5"/>
        <v>150715</v>
      </c>
      <c r="V46" s="446">
        <v>69286</v>
      </c>
      <c r="W46" s="13">
        <v>20000</v>
      </c>
      <c r="X46" s="82">
        <v>20000</v>
      </c>
      <c r="Y46" s="488">
        <v>60000</v>
      </c>
      <c r="Z46" s="43">
        <v>36666</v>
      </c>
      <c r="AA46" s="45">
        <v>36667</v>
      </c>
      <c r="AB46" s="210"/>
      <c r="AC46" s="209"/>
    </row>
    <row r="47" spans="1:29" s="41" customFormat="1">
      <c r="A47" s="127" t="s">
        <v>182</v>
      </c>
      <c r="B47" s="53" t="s">
        <v>638</v>
      </c>
      <c r="C47" s="789" t="s">
        <v>183</v>
      </c>
      <c r="D47" s="790"/>
      <c r="E47" s="790"/>
      <c r="F47" s="400">
        <f>SUM(F48:F49)</f>
        <v>222000</v>
      </c>
      <c r="G47" s="423">
        <f>SUM(G48:G49)</f>
        <v>73967</v>
      </c>
      <c r="H47" s="423">
        <f>SUM(H48:H49)</f>
        <v>247953</v>
      </c>
      <c r="I47" s="619">
        <f t="shared" ref="I47:AA47" si="25">SUM(I48:I49)</f>
        <v>258981</v>
      </c>
      <c r="J47" s="156">
        <f t="shared" si="25"/>
        <v>0</v>
      </c>
      <c r="K47" s="168">
        <f t="shared" si="25"/>
        <v>258981</v>
      </c>
      <c r="L47" s="77">
        <f t="shared" si="25"/>
        <v>25953</v>
      </c>
      <c r="M47" s="13">
        <f t="shared" si="25"/>
        <v>0</v>
      </c>
      <c r="N47" s="13">
        <f t="shared" si="25"/>
        <v>233028</v>
      </c>
      <c r="O47" s="77">
        <f t="shared" si="25"/>
        <v>0</v>
      </c>
      <c r="P47" s="13">
        <f t="shared" si="25"/>
        <v>0</v>
      </c>
      <c r="Q47" s="13">
        <f t="shared" si="25"/>
        <v>21723</v>
      </c>
      <c r="R47" s="13">
        <f t="shared" si="25"/>
        <v>0</v>
      </c>
      <c r="S47" s="13">
        <f t="shared" si="25"/>
        <v>0</v>
      </c>
      <c r="T47" s="82">
        <f t="shared" si="25"/>
        <v>36649</v>
      </c>
      <c r="U47" s="540">
        <f t="shared" si="5"/>
        <v>58372</v>
      </c>
      <c r="V47" s="446">
        <f t="shared" si="25"/>
        <v>176199</v>
      </c>
      <c r="W47" s="13">
        <f t="shared" si="25"/>
        <v>2205</v>
      </c>
      <c r="X47" s="82">
        <f t="shared" si="25"/>
        <v>22205</v>
      </c>
      <c r="Y47" s="488">
        <f t="shared" si="25"/>
        <v>0</v>
      </c>
      <c r="Z47" s="43">
        <f t="shared" si="25"/>
        <v>0</v>
      </c>
      <c r="AA47" s="45">
        <f t="shared" si="25"/>
        <v>0</v>
      </c>
      <c r="AB47" s="210"/>
      <c r="AC47" s="209"/>
    </row>
    <row r="48" spans="1:29">
      <c r="B48" s="55"/>
      <c r="C48" s="323"/>
      <c r="D48" s="235" t="s">
        <v>1055</v>
      </c>
      <c r="E48" s="235"/>
      <c r="F48" s="406">
        <v>0</v>
      </c>
      <c r="G48" s="429">
        <v>25953</v>
      </c>
      <c r="H48" s="429">
        <v>25953</v>
      </c>
      <c r="I48" s="625">
        <f t="shared" ref="I48:I49" si="26">SUM(U48:AA48)</f>
        <v>25953</v>
      </c>
      <c r="J48" s="149"/>
      <c r="K48" s="167">
        <f t="shared" ref="K48:K49" si="27">SUM(I48:J48)</f>
        <v>25953</v>
      </c>
      <c r="L48" s="75">
        <f>K48</f>
        <v>25953</v>
      </c>
      <c r="M48" s="1"/>
      <c r="N48" s="1"/>
      <c r="O48" s="75"/>
      <c r="P48" s="1"/>
      <c r="Q48" s="1"/>
      <c r="R48" s="1"/>
      <c r="S48" s="1"/>
      <c r="T48" s="81">
        <v>25953</v>
      </c>
      <c r="U48" s="541">
        <f t="shared" si="5"/>
        <v>25953</v>
      </c>
      <c r="V48" s="447"/>
      <c r="W48" s="1"/>
      <c r="X48" s="81"/>
      <c r="Y48" s="490"/>
      <c r="Z48" s="42"/>
      <c r="AA48" s="44"/>
      <c r="AB48" s="210"/>
      <c r="AC48" s="209"/>
    </row>
    <row r="49" spans="1:29">
      <c r="B49" s="55"/>
      <c r="C49" s="323"/>
      <c r="D49" s="235" t="s">
        <v>1056</v>
      </c>
      <c r="E49" s="235"/>
      <c r="F49" s="406">
        <v>222000</v>
      </c>
      <c r="G49" s="429">
        <v>48014</v>
      </c>
      <c r="H49" s="429">
        <v>222000</v>
      </c>
      <c r="I49" s="625">
        <f t="shared" si="26"/>
        <v>233028</v>
      </c>
      <c r="J49" s="149"/>
      <c r="K49" s="167">
        <f t="shared" si="27"/>
        <v>233028</v>
      </c>
      <c r="L49" s="75"/>
      <c r="M49" s="1"/>
      <c r="N49" s="1">
        <f>K49</f>
        <v>233028</v>
      </c>
      <c r="O49" s="75"/>
      <c r="P49" s="1">
        <f>173986-173986</f>
        <v>0</v>
      </c>
      <c r="Q49" s="1">
        <v>21723</v>
      </c>
      <c r="R49" s="1"/>
      <c r="S49" s="1"/>
      <c r="T49" s="81">
        <v>10696</v>
      </c>
      <c r="U49" s="541">
        <f t="shared" si="5"/>
        <v>32419</v>
      </c>
      <c r="V49" s="447">
        <v>176199</v>
      </c>
      <c r="W49" s="1">
        <v>2205</v>
      </c>
      <c r="X49" s="81">
        <v>22205</v>
      </c>
      <c r="Y49" s="490"/>
      <c r="Z49" s="42"/>
      <c r="AA49" s="44"/>
      <c r="AB49" s="210"/>
      <c r="AC49" s="209"/>
    </row>
    <row r="50" spans="1:29" s="18" customFormat="1" hidden="1">
      <c r="A50" s="127" t="s">
        <v>184</v>
      </c>
      <c r="B50" s="53" t="s">
        <v>639</v>
      </c>
      <c r="C50" s="789" t="s">
        <v>185</v>
      </c>
      <c r="D50" s="790"/>
      <c r="E50" s="790"/>
      <c r="F50" s="400">
        <f>F51+F52</f>
        <v>0</v>
      </c>
      <c r="G50" s="423">
        <f>G51+G52</f>
        <v>0</v>
      </c>
      <c r="H50" s="423">
        <v>0</v>
      </c>
      <c r="I50" s="619">
        <f>I51+I52</f>
        <v>0</v>
      </c>
      <c r="J50" s="156">
        <f t="shared" ref="J50:AA50" si="28">J51+J52</f>
        <v>0</v>
      </c>
      <c r="K50" s="168">
        <f t="shared" si="3"/>
        <v>0</v>
      </c>
      <c r="L50" s="77">
        <f t="shared" ref="L50:N50" si="29">L51+L52</f>
        <v>0</v>
      </c>
      <c r="M50" s="13">
        <f t="shared" si="29"/>
        <v>0</v>
      </c>
      <c r="N50" s="13">
        <f t="shared" si="29"/>
        <v>0</v>
      </c>
      <c r="O50" s="77">
        <f t="shared" si="28"/>
        <v>0</v>
      </c>
      <c r="P50" s="13">
        <f t="shared" si="28"/>
        <v>0</v>
      </c>
      <c r="Q50" s="13">
        <f t="shared" si="28"/>
        <v>0</v>
      </c>
      <c r="R50" s="13">
        <f t="shared" si="28"/>
        <v>0</v>
      </c>
      <c r="S50" s="13">
        <f t="shared" si="28"/>
        <v>0</v>
      </c>
      <c r="T50" s="82">
        <f t="shared" si="28"/>
        <v>0</v>
      </c>
      <c r="U50" s="540">
        <f t="shared" si="5"/>
        <v>0</v>
      </c>
      <c r="V50" s="446">
        <f t="shared" si="28"/>
        <v>0</v>
      </c>
      <c r="W50" s="13">
        <f t="shared" si="28"/>
        <v>0</v>
      </c>
      <c r="X50" s="82">
        <f t="shared" si="28"/>
        <v>0</v>
      </c>
      <c r="Y50" s="488">
        <f t="shared" si="28"/>
        <v>0</v>
      </c>
      <c r="Z50" s="43">
        <f t="shared" si="28"/>
        <v>0</v>
      </c>
      <c r="AA50" s="45">
        <f t="shared" si="28"/>
        <v>0</v>
      </c>
      <c r="AB50" s="210">
        <f t="shared" ref="AB50:AB59" si="30">H50-K50</f>
        <v>0</v>
      </c>
      <c r="AC50" s="209">
        <f t="shared" ref="AC50:AC59" si="31">AB50/3</f>
        <v>0</v>
      </c>
    </row>
    <row r="51" spans="1:29" hidden="1">
      <c r="B51" s="55"/>
      <c r="C51" s="264"/>
      <c r="D51" s="764" t="s">
        <v>186</v>
      </c>
      <c r="E51" s="764"/>
      <c r="F51" s="406">
        <f>SUM(N51:Z51)</f>
        <v>0</v>
      </c>
      <c r="G51" s="429">
        <f t="shared" ref="G51:G52" si="32">SUM(N51:Z51)</f>
        <v>0</v>
      </c>
      <c r="H51" s="429">
        <v>0</v>
      </c>
      <c r="I51" s="625">
        <f>SUM(O51:AA51)</f>
        <v>0</v>
      </c>
      <c r="J51" s="149"/>
      <c r="K51" s="167">
        <f t="shared" si="3"/>
        <v>0</v>
      </c>
      <c r="L51" s="75"/>
      <c r="M51" s="1"/>
      <c r="N51" s="1"/>
      <c r="O51" s="75"/>
      <c r="P51" s="1"/>
      <c r="Q51" s="1"/>
      <c r="R51" s="1"/>
      <c r="S51" s="1"/>
      <c r="T51" s="81"/>
      <c r="U51" s="541">
        <f t="shared" si="5"/>
        <v>0</v>
      </c>
      <c r="V51" s="447"/>
      <c r="W51" s="1"/>
      <c r="X51" s="81"/>
      <c r="Y51" s="490"/>
      <c r="Z51" s="42"/>
      <c r="AA51" s="44"/>
      <c r="AB51" s="210">
        <f t="shared" si="30"/>
        <v>0</v>
      </c>
      <c r="AC51" s="209">
        <f t="shared" si="31"/>
        <v>0</v>
      </c>
    </row>
    <row r="52" spans="1:29" hidden="1">
      <c r="B52" s="55"/>
      <c r="C52" s="264"/>
      <c r="D52" s="764" t="s">
        <v>187</v>
      </c>
      <c r="E52" s="764"/>
      <c r="F52" s="406">
        <f>SUM(N52:Z52)</f>
        <v>0</v>
      </c>
      <c r="G52" s="429">
        <f t="shared" si="32"/>
        <v>0</v>
      </c>
      <c r="H52" s="429">
        <v>0</v>
      </c>
      <c r="I52" s="625">
        <f>SUM(O52:AA52)</f>
        <v>0</v>
      </c>
      <c r="J52" s="149"/>
      <c r="K52" s="167">
        <f t="shared" si="3"/>
        <v>0</v>
      </c>
      <c r="L52" s="75"/>
      <c r="M52" s="1"/>
      <c r="N52" s="1"/>
      <c r="O52" s="75"/>
      <c r="P52" s="1"/>
      <c r="Q52" s="1"/>
      <c r="R52" s="1"/>
      <c r="S52" s="1"/>
      <c r="T52" s="81"/>
      <c r="U52" s="541">
        <f t="shared" si="5"/>
        <v>0</v>
      </c>
      <c r="V52" s="447"/>
      <c r="W52" s="1"/>
      <c r="X52" s="81"/>
      <c r="Y52" s="490"/>
      <c r="Z52" s="42"/>
      <c r="AA52" s="44"/>
      <c r="AB52" s="210">
        <f t="shared" si="30"/>
        <v>0</v>
      </c>
      <c r="AC52" s="209">
        <f t="shared" si="31"/>
        <v>0</v>
      </c>
    </row>
    <row r="53" spans="1:29" s="41" customFormat="1">
      <c r="A53" s="127" t="s">
        <v>188</v>
      </c>
      <c r="B53" s="53" t="s">
        <v>640</v>
      </c>
      <c r="C53" s="799" t="s">
        <v>189</v>
      </c>
      <c r="D53" s="800"/>
      <c r="E53" s="800"/>
      <c r="F53" s="400">
        <v>0</v>
      </c>
      <c r="G53" s="423">
        <v>0</v>
      </c>
      <c r="H53" s="423">
        <v>100000</v>
      </c>
      <c r="I53" s="619">
        <f>SUM(O53:AA53)</f>
        <v>166500</v>
      </c>
      <c r="J53" s="156"/>
      <c r="K53" s="168">
        <f t="shared" si="3"/>
        <v>166500</v>
      </c>
      <c r="L53" s="77"/>
      <c r="M53" s="13"/>
      <c r="N53" s="13">
        <f>K53</f>
        <v>166500</v>
      </c>
      <c r="O53" s="77"/>
      <c r="P53" s="13"/>
      <c r="Q53" s="13"/>
      <c r="R53" s="13"/>
      <c r="S53" s="13"/>
      <c r="T53" s="82"/>
      <c r="U53" s="540">
        <f t="shared" si="5"/>
        <v>0</v>
      </c>
      <c r="V53" s="446"/>
      <c r="W53" s="13"/>
      <c r="X53" s="82">
        <v>66500</v>
      </c>
      <c r="Y53" s="488">
        <v>50000</v>
      </c>
      <c r="Z53" s="43">
        <v>50000</v>
      </c>
      <c r="AA53" s="45"/>
      <c r="AB53" s="210"/>
      <c r="AC53" s="209"/>
    </row>
    <row r="54" spans="1:29" s="41" customFormat="1">
      <c r="A54" s="127" t="s">
        <v>190</v>
      </c>
      <c r="B54" s="53" t="s">
        <v>641</v>
      </c>
      <c r="C54" s="799" t="s">
        <v>191</v>
      </c>
      <c r="D54" s="800"/>
      <c r="E54" s="800"/>
      <c r="F54" s="400">
        <f>SUM(F55:F56)</f>
        <v>17000</v>
      </c>
      <c r="G54" s="423">
        <f>SUM(G55:G56)</f>
        <v>385360</v>
      </c>
      <c r="H54" s="423">
        <f>SUM(H55:H56)</f>
        <v>635360</v>
      </c>
      <c r="I54" s="619">
        <f>SUM(I55:I56)</f>
        <v>639816</v>
      </c>
      <c r="J54" s="156">
        <f>SUM(J55:J56)</f>
        <v>0</v>
      </c>
      <c r="K54" s="168">
        <f t="shared" si="3"/>
        <v>639816</v>
      </c>
      <c r="L54" s="77">
        <f t="shared" ref="L54:AA54" si="33">SUM(L55:L56)</f>
        <v>4228</v>
      </c>
      <c r="M54" s="13">
        <f t="shared" si="33"/>
        <v>0</v>
      </c>
      <c r="N54" s="13">
        <f t="shared" si="33"/>
        <v>635588</v>
      </c>
      <c r="O54" s="77">
        <f t="shared" si="33"/>
        <v>0</v>
      </c>
      <c r="P54" s="13">
        <f t="shared" si="33"/>
        <v>0</v>
      </c>
      <c r="Q54" s="13">
        <f t="shared" si="33"/>
        <v>0</v>
      </c>
      <c r="R54" s="13">
        <f t="shared" si="33"/>
        <v>0</v>
      </c>
      <c r="S54" s="13">
        <f t="shared" si="33"/>
        <v>365000</v>
      </c>
      <c r="T54" s="82">
        <f t="shared" si="33"/>
        <v>9360</v>
      </c>
      <c r="U54" s="540">
        <f t="shared" si="5"/>
        <v>374360</v>
      </c>
      <c r="V54" s="446">
        <f t="shared" si="33"/>
        <v>0</v>
      </c>
      <c r="W54" s="13">
        <f t="shared" si="33"/>
        <v>0</v>
      </c>
      <c r="X54" s="82">
        <f t="shared" si="33"/>
        <v>8456</v>
      </c>
      <c r="Y54" s="488">
        <f t="shared" si="33"/>
        <v>250000</v>
      </c>
      <c r="Z54" s="43">
        <f t="shared" si="33"/>
        <v>2000</v>
      </c>
      <c r="AA54" s="45">
        <f t="shared" si="33"/>
        <v>5000</v>
      </c>
      <c r="AB54" s="210"/>
      <c r="AC54" s="209"/>
    </row>
    <row r="55" spans="1:29">
      <c r="B55" s="55"/>
      <c r="C55" s="264"/>
      <c r="D55" s="340" t="s">
        <v>1056</v>
      </c>
      <c r="E55" s="340"/>
      <c r="F55" s="406">
        <v>13000</v>
      </c>
      <c r="G55" s="429">
        <v>381360</v>
      </c>
      <c r="H55" s="429">
        <v>631360</v>
      </c>
      <c r="I55" s="625">
        <f t="shared" ref="I55:I56" si="34">SUM(U55:AA55)</f>
        <v>635588</v>
      </c>
      <c r="J55" s="149"/>
      <c r="K55" s="167">
        <f t="shared" ref="K55:K56" si="35">SUM(I55:J55)</f>
        <v>635588</v>
      </c>
      <c r="L55" s="75"/>
      <c r="M55" s="1"/>
      <c r="N55" s="1">
        <f>K55</f>
        <v>635588</v>
      </c>
      <c r="O55" s="75"/>
      <c r="P55" s="1"/>
      <c r="Q55" s="1"/>
      <c r="R55" s="1"/>
      <c r="S55" s="1">
        <v>365000</v>
      </c>
      <c r="T55" s="81">
        <v>9360</v>
      </c>
      <c r="U55" s="541">
        <f t="shared" si="5"/>
        <v>374360</v>
      </c>
      <c r="V55" s="447"/>
      <c r="W55" s="1"/>
      <c r="X55" s="81">
        <v>4228</v>
      </c>
      <c r="Y55" s="490">
        <v>250000</v>
      </c>
      <c r="Z55" s="42">
        <v>2000</v>
      </c>
      <c r="AA55" s="44">
        <v>5000</v>
      </c>
      <c r="AB55" s="210"/>
      <c r="AC55" s="209"/>
    </row>
    <row r="56" spans="1:29">
      <c r="B56" s="55"/>
      <c r="C56" s="264"/>
      <c r="D56" s="340" t="s">
        <v>1055</v>
      </c>
      <c r="E56" s="340"/>
      <c r="F56" s="406">
        <v>4000</v>
      </c>
      <c r="G56" s="429">
        <v>4000</v>
      </c>
      <c r="H56" s="429">
        <v>4000</v>
      </c>
      <c r="I56" s="625">
        <f t="shared" si="34"/>
        <v>4228</v>
      </c>
      <c r="J56" s="149"/>
      <c r="K56" s="167">
        <f t="shared" si="35"/>
        <v>4228</v>
      </c>
      <c r="L56" s="75">
        <f>K56</f>
        <v>4228</v>
      </c>
      <c r="M56" s="1"/>
      <c r="N56" s="1"/>
      <c r="O56" s="75"/>
      <c r="P56" s="1"/>
      <c r="Q56" s="1"/>
      <c r="R56" s="1"/>
      <c r="S56" s="1"/>
      <c r="T56" s="81"/>
      <c r="U56" s="541">
        <f t="shared" si="5"/>
        <v>0</v>
      </c>
      <c r="V56" s="447"/>
      <c r="W56" s="1"/>
      <c r="X56" s="81">
        <v>4228</v>
      </c>
      <c r="Y56" s="490"/>
      <c r="Z56" s="42"/>
      <c r="AA56" s="44"/>
      <c r="AB56" s="210"/>
      <c r="AC56" s="209"/>
    </row>
    <row r="57" spans="1:29" hidden="1">
      <c r="B57" s="92" t="s">
        <v>642</v>
      </c>
      <c r="C57" s="769" t="s">
        <v>192</v>
      </c>
      <c r="D57" s="770"/>
      <c r="E57" s="770"/>
      <c r="F57" s="399">
        <f>F58+F59</f>
        <v>0</v>
      </c>
      <c r="G57" s="422">
        <f>G58+G59</f>
        <v>0</v>
      </c>
      <c r="H57" s="422">
        <f>H58+H59</f>
        <v>0</v>
      </c>
      <c r="I57" s="618">
        <f>I58+I59</f>
        <v>0</v>
      </c>
      <c r="J57" s="150">
        <f t="shared" ref="J57:AA57" si="36">J58+J59</f>
        <v>0</v>
      </c>
      <c r="K57" s="166">
        <f t="shared" si="3"/>
        <v>0</v>
      </c>
      <c r="L57" s="94">
        <f t="shared" ref="L57:N57" si="37">L58+L59</f>
        <v>0</v>
      </c>
      <c r="M57" s="95">
        <f t="shared" si="37"/>
        <v>0</v>
      </c>
      <c r="N57" s="95">
        <f t="shared" si="37"/>
        <v>0</v>
      </c>
      <c r="O57" s="94">
        <f t="shared" si="36"/>
        <v>0</v>
      </c>
      <c r="P57" s="95">
        <f t="shared" si="36"/>
        <v>0</v>
      </c>
      <c r="Q57" s="95">
        <f t="shared" si="36"/>
        <v>0</v>
      </c>
      <c r="R57" s="95">
        <f t="shared" si="36"/>
        <v>0</v>
      </c>
      <c r="S57" s="95">
        <f t="shared" si="36"/>
        <v>0</v>
      </c>
      <c r="T57" s="98">
        <f t="shared" si="36"/>
        <v>0</v>
      </c>
      <c r="U57" s="539">
        <f t="shared" si="5"/>
        <v>0</v>
      </c>
      <c r="V57" s="445">
        <f t="shared" si="36"/>
        <v>0</v>
      </c>
      <c r="W57" s="95">
        <f t="shared" si="36"/>
        <v>0</v>
      </c>
      <c r="X57" s="98">
        <f t="shared" si="36"/>
        <v>0</v>
      </c>
      <c r="Y57" s="489">
        <f t="shared" si="36"/>
        <v>0</v>
      </c>
      <c r="Z57" s="97">
        <f t="shared" si="36"/>
        <v>0</v>
      </c>
      <c r="AA57" s="99">
        <f t="shared" si="36"/>
        <v>0</v>
      </c>
      <c r="AB57" s="210">
        <f t="shared" si="30"/>
        <v>0</v>
      </c>
      <c r="AC57" s="209">
        <f t="shared" si="31"/>
        <v>0</v>
      </c>
    </row>
    <row r="58" spans="1:29" s="41" customFormat="1" hidden="1">
      <c r="A58" s="127" t="s">
        <v>193</v>
      </c>
      <c r="B58" s="53" t="s">
        <v>643</v>
      </c>
      <c r="C58" s="799" t="s">
        <v>194</v>
      </c>
      <c r="D58" s="800"/>
      <c r="E58" s="800"/>
      <c r="F58" s="400">
        <f>SUM(N58:Z58)</f>
        <v>0</v>
      </c>
      <c r="G58" s="423">
        <f>SUM(N58:Z58)</f>
        <v>0</v>
      </c>
      <c r="H58" s="423">
        <f>SUM(O58:AA58)</f>
        <v>0</v>
      </c>
      <c r="I58" s="619">
        <f>SUM(O58:AA58)</f>
        <v>0</v>
      </c>
      <c r="J58" s="156"/>
      <c r="K58" s="168">
        <f t="shared" si="3"/>
        <v>0</v>
      </c>
      <c r="L58" s="77"/>
      <c r="M58" s="13"/>
      <c r="N58" s="13"/>
      <c r="O58" s="77"/>
      <c r="P58" s="13"/>
      <c r="Q58" s="13"/>
      <c r="R58" s="13"/>
      <c r="S58" s="13"/>
      <c r="T58" s="82"/>
      <c r="U58" s="540">
        <f t="shared" si="5"/>
        <v>0</v>
      </c>
      <c r="V58" s="446"/>
      <c r="W58" s="13"/>
      <c r="X58" s="82"/>
      <c r="Y58" s="488"/>
      <c r="Z58" s="43"/>
      <c r="AA58" s="45"/>
      <c r="AB58" s="210">
        <f t="shared" si="30"/>
        <v>0</v>
      </c>
      <c r="AC58" s="209">
        <f t="shared" si="31"/>
        <v>0</v>
      </c>
    </row>
    <row r="59" spans="1:29" s="41" customFormat="1" hidden="1">
      <c r="A59" s="127" t="s">
        <v>195</v>
      </c>
      <c r="B59" s="53" t="s">
        <v>644</v>
      </c>
      <c r="C59" s="799" t="s">
        <v>196</v>
      </c>
      <c r="D59" s="800"/>
      <c r="E59" s="800"/>
      <c r="F59" s="400">
        <f>SUM(N59:Z59)</f>
        <v>0</v>
      </c>
      <c r="G59" s="423">
        <f>SUM(N59:Z59)</f>
        <v>0</v>
      </c>
      <c r="H59" s="423">
        <f>SUM(O59:AA59)</f>
        <v>0</v>
      </c>
      <c r="I59" s="619">
        <f>SUM(O59:AA59)</f>
        <v>0</v>
      </c>
      <c r="J59" s="156"/>
      <c r="K59" s="168">
        <f t="shared" si="3"/>
        <v>0</v>
      </c>
      <c r="L59" s="77"/>
      <c r="M59" s="13"/>
      <c r="N59" s="13"/>
      <c r="O59" s="77"/>
      <c r="P59" s="13"/>
      <c r="Q59" s="13"/>
      <c r="R59" s="13"/>
      <c r="S59" s="13"/>
      <c r="T59" s="82"/>
      <c r="U59" s="540">
        <f t="shared" si="5"/>
        <v>0</v>
      </c>
      <c r="V59" s="446"/>
      <c r="W59" s="13"/>
      <c r="X59" s="82"/>
      <c r="Y59" s="488"/>
      <c r="Z59" s="43"/>
      <c r="AA59" s="45"/>
      <c r="AB59" s="210">
        <f t="shared" si="30"/>
        <v>0</v>
      </c>
      <c r="AC59" s="209">
        <f t="shared" si="31"/>
        <v>0</v>
      </c>
    </row>
    <row r="60" spans="1:29">
      <c r="B60" s="92" t="s">
        <v>645</v>
      </c>
      <c r="C60" s="769" t="s">
        <v>197</v>
      </c>
      <c r="D60" s="770"/>
      <c r="E60" s="770"/>
      <c r="F60" s="399">
        <f>F61+F65+F66+F67+F68</f>
        <v>637573</v>
      </c>
      <c r="G60" s="422">
        <f>G61+G65+G66+G67+G68</f>
        <v>845895</v>
      </c>
      <c r="H60" s="422">
        <f>H61+H65+H66+H67+H68</f>
        <v>978066</v>
      </c>
      <c r="I60" s="618">
        <f>I61+I65+I66+I67+I68</f>
        <v>984466.17999999993</v>
      </c>
      <c r="J60" s="150">
        <f t="shared" ref="J60:AA60" si="38">J61+J65+J66+J67+J68</f>
        <v>0</v>
      </c>
      <c r="K60" s="166">
        <f t="shared" si="3"/>
        <v>984466.17999999993</v>
      </c>
      <c r="L60" s="94">
        <f t="shared" ref="L60:N60" si="39">L61+L65+L66+L67+L68</f>
        <v>115471.18</v>
      </c>
      <c r="M60" s="95">
        <f t="shared" si="39"/>
        <v>360500</v>
      </c>
      <c r="N60" s="95">
        <f t="shared" si="39"/>
        <v>508495</v>
      </c>
      <c r="O60" s="94">
        <f t="shared" si="38"/>
        <v>62372</v>
      </c>
      <c r="P60" s="95">
        <f t="shared" si="38"/>
        <v>43205</v>
      </c>
      <c r="Q60" s="95">
        <f t="shared" si="38"/>
        <v>49986</v>
      </c>
      <c r="R60" s="95">
        <f t="shared" si="38"/>
        <v>57447</v>
      </c>
      <c r="S60" s="95">
        <f t="shared" si="38"/>
        <v>161217</v>
      </c>
      <c r="T60" s="98">
        <f t="shared" si="38"/>
        <v>42387</v>
      </c>
      <c r="U60" s="539">
        <f t="shared" si="5"/>
        <v>416614</v>
      </c>
      <c r="V60" s="445">
        <f t="shared" si="38"/>
        <v>101196</v>
      </c>
      <c r="W60" s="95">
        <f t="shared" si="38"/>
        <v>50960</v>
      </c>
      <c r="X60" s="98">
        <f t="shared" si="38"/>
        <v>66006</v>
      </c>
      <c r="Y60" s="489">
        <f t="shared" si="38"/>
        <v>120729.18</v>
      </c>
      <c r="Z60" s="97">
        <f t="shared" si="38"/>
        <v>114429</v>
      </c>
      <c r="AA60" s="99">
        <f t="shared" si="38"/>
        <v>114532</v>
      </c>
      <c r="AB60" s="210"/>
      <c r="AC60" s="209"/>
    </row>
    <row r="61" spans="1:29" s="41" customFormat="1">
      <c r="A61" s="127" t="s">
        <v>198</v>
      </c>
      <c r="B61" s="53" t="s">
        <v>646</v>
      </c>
      <c r="C61" s="799" t="s">
        <v>871</v>
      </c>
      <c r="D61" s="800"/>
      <c r="E61" s="800"/>
      <c r="F61" s="400">
        <f>SUM(F62:F64)</f>
        <v>637573</v>
      </c>
      <c r="G61" s="423">
        <f>SUM(G62:G64)</f>
        <v>845895</v>
      </c>
      <c r="H61" s="423">
        <f>SUM(H62:H64)</f>
        <v>978066</v>
      </c>
      <c r="I61" s="619">
        <f>SUM(I62:I64)</f>
        <v>984366.17999999993</v>
      </c>
      <c r="J61" s="156">
        <f>SUM(J62:J64)</f>
        <v>0</v>
      </c>
      <c r="K61" s="168">
        <f t="shared" si="3"/>
        <v>984366.17999999993</v>
      </c>
      <c r="L61" s="77">
        <f t="shared" ref="L61:AA61" si="40">SUM(L62:L64)</f>
        <v>115471.18</v>
      </c>
      <c r="M61" s="13">
        <f t="shared" si="40"/>
        <v>360500</v>
      </c>
      <c r="N61" s="13">
        <f t="shared" si="40"/>
        <v>508395</v>
      </c>
      <c r="O61" s="77">
        <f t="shared" si="40"/>
        <v>62372</v>
      </c>
      <c r="P61" s="13">
        <f t="shared" si="40"/>
        <v>43205</v>
      </c>
      <c r="Q61" s="13">
        <f t="shared" si="40"/>
        <v>49986</v>
      </c>
      <c r="R61" s="13">
        <f t="shared" si="40"/>
        <v>57447</v>
      </c>
      <c r="S61" s="13">
        <f t="shared" si="40"/>
        <v>161217</v>
      </c>
      <c r="T61" s="82">
        <f t="shared" si="40"/>
        <v>42387</v>
      </c>
      <c r="U61" s="540">
        <f t="shared" si="5"/>
        <v>416614</v>
      </c>
      <c r="V61" s="446">
        <f t="shared" si="40"/>
        <v>101196</v>
      </c>
      <c r="W61" s="13">
        <f t="shared" si="40"/>
        <v>50960</v>
      </c>
      <c r="X61" s="82">
        <f t="shared" si="40"/>
        <v>66005</v>
      </c>
      <c r="Y61" s="488">
        <f t="shared" si="40"/>
        <v>120729.18</v>
      </c>
      <c r="Z61" s="43">
        <f t="shared" si="40"/>
        <v>114429</v>
      </c>
      <c r="AA61" s="45">
        <f t="shared" si="40"/>
        <v>114433</v>
      </c>
      <c r="AB61" s="210"/>
      <c r="AC61" s="209"/>
    </row>
    <row r="62" spans="1:29">
      <c r="B62" s="55"/>
      <c r="C62" s="264"/>
      <c r="D62" s="340" t="s">
        <v>1056</v>
      </c>
      <c r="E62" s="340"/>
      <c r="F62" s="406">
        <v>208073</v>
      </c>
      <c r="G62" s="429">
        <v>400395</v>
      </c>
      <c r="H62" s="429">
        <v>508395</v>
      </c>
      <c r="I62" s="625">
        <f t="shared" ref="I62:I64" si="41">SUM(U62:AA62)</f>
        <v>508395</v>
      </c>
      <c r="J62" s="149"/>
      <c r="K62" s="167">
        <f t="shared" ref="K62:K64" si="42">SUM(I62:J62)</f>
        <v>508395</v>
      </c>
      <c r="L62" s="75"/>
      <c r="M62" s="1"/>
      <c r="N62" s="1">
        <f>K62</f>
        <v>508395</v>
      </c>
      <c r="O62" s="75">
        <v>21938</v>
      </c>
      <c r="P62" s="1">
        <f>56901-46976</f>
        <v>9925</v>
      </c>
      <c r="Q62" s="1">
        <v>19378</v>
      </c>
      <c r="R62" s="1">
        <v>25363</v>
      </c>
      <c r="S62" s="1">
        <v>130639</v>
      </c>
      <c r="T62" s="81">
        <v>19826</v>
      </c>
      <c r="U62" s="541">
        <f t="shared" si="5"/>
        <v>227069</v>
      </c>
      <c r="V62" s="447">
        <v>57862</v>
      </c>
      <c r="W62" s="1">
        <v>19873</v>
      </c>
      <c r="X62" s="81">
        <v>34927</v>
      </c>
      <c r="Y62" s="490">
        <v>56221</v>
      </c>
      <c r="Z62" s="42">
        <v>56221</v>
      </c>
      <c r="AA62" s="44">
        <v>56222</v>
      </c>
      <c r="AB62" s="210"/>
      <c r="AC62" s="209"/>
    </row>
    <row r="63" spans="1:29">
      <c r="B63" s="55"/>
      <c r="C63" s="264"/>
      <c r="D63" s="340" t="s">
        <v>1055</v>
      </c>
      <c r="E63" s="340"/>
      <c r="F63" s="406">
        <v>69000</v>
      </c>
      <c r="G63" s="429">
        <v>85000</v>
      </c>
      <c r="H63" s="429">
        <v>109171</v>
      </c>
      <c r="I63" s="625">
        <f t="shared" si="41"/>
        <v>115471.18</v>
      </c>
      <c r="J63" s="149"/>
      <c r="K63" s="167">
        <f t="shared" si="42"/>
        <v>115471.18</v>
      </c>
      <c r="L63" s="75">
        <f>K63</f>
        <v>115471.18</v>
      </c>
      <c r="M63" s="1"/>
      <c r="N63" s="1"/>
      <c r="O63" s="75">
        <v>13770</v>
      </c>
      <c r="P63" s="1">
        <v>5665</v>
      </c>
      <c r="Q63" s="1">
        <v>5467</v>
      </c>
      <c r="R63" s="1">
        <v>5666</v>
      </c>
      <c r="S63" s="1">
        <v>5051</v>
      </c>
      <c r="T63" s="81">
        <v>12014</v>
      </c>
      <c r="U63" s="541">
        <f t="shared" si="5"/>
        <v>47633</v>
      </c>
      <c r="V63" s="447">
        <v>18480</v>
      </c>
      <c r="W63" s="1">
        <v>5559</v>
      </c>
      <c r="X63" s="81">
        <v>5416</v>
      </c>
      <c r="Y63" s="490">
        <f>10694+23334*0.27</f>
        <v>16994.18</v>
      </c>
      <c r="Z63" s="42">
        <v>10694</v>
      </c>
      <c r="AA63" s="44">
        <v>10695</v>
      </c>
      <c r="AB63" s="210"/>
      <c r="AC63" s="209"/>
    </row>
    <row r="64" spans="1:29">
      <c r="B64" s="55"/>
      <c r="C64" s="264"/>
      <c r="D64" s="340" t="s">
        <v>1057</v>
      </c>
      <c r="E64" s="340"/>
      <c r="F64" s="406">
        <v>360500</v>
      </c>
      <c r="G64" s="429">
        <v>360500</v>
      </c>
      <c r="H64" s="429">
        <v>360500</v>
      </c>
      <c r="I64" s="625">
        <f t="shared" si="41"/>
        <v>360500</v>
      </c>
      <c r="J64" s="149"/>
      <c r="K64" s="167">
        <f t="shared" si="42"/>
        <v>360500</v>
      </c>
      <c r="L64" s="75"/>
      <c r="M64" s="1">
        <f>K64</f>
        <v>360500</v>
      </c>
      <c r="N64" s="1"/>
      <c r="O64" s="75">
        <v>26664</v>
      </c>
      <c r="P64" s="1">
        <v>27615</v>
      </c>
      <c r="Q64" s="1">
        <v>25141</v>
      </c>
      <c r="R64" s="1">
        <v>26418</v>
      </c>
      <c r="S64" s="1">
        <v>25527</v>
      </c>
      <c r="T64" s="81">
        <v>10547</v>
      </c>
      <c r="U64" s="541">
        <f t="shared" si="5"/>
        <v>141912</v>
      </c>
      <c r="V64" s="447">
        <v>24854</v>
      </c>
      <c r="W64" s="1">
        <v>25528</v>
      </c>
      <c r="X64" s="81">
        <v>25662</v>
      </c>
      <c r="Y64" s="490">
        <v>47514</v>
      </c>
      <c r="Z64" s="42">
        <v>47514</v>
      </c>
      <c r="AA64" s="44">
        <v>47516</v>
      </c>
      <c r="AB64" s="210"/>
      <c r="AC64" s="209"/>
    </row>
    <row r="65" spans="1:29" s="41" customFormat="1" hidden="1">
      <c r="A65" s="127" t="s">
        <v>199</v>
      </c>
      <c r="B65" s="53" t="s">
        <v>647</v>
      </c>
      <c r="C65" s="799" t="s">
        <v>200</v>
      </c>
      <c r="D65" s="800"/>
      <c r="E65" s="800"/>
      <c r="F65" s="400">
        <f>SUM(N65:Z65)</f>
        <v>0</v>
      </c>
      <c r="G65" s="423">
        <f t="shared" ref="G65:H67" si="43">SUM(N65:Z65)</f>
        <v>0</v>
      </c>
      <c r="H65" s="423">
        <f t="shared" si="43"/>
        <v>0</v>
      </c>
      <c r="I65" s="619">
        <f>SUM(O65:AA65)</f>
        <v>0</v>
      </c>
      <c r="J65" s="156"/>
      <c r="K65" s="168">
        <f t="shared" si="3"/>
        <v>0</v>
      </c>
      <c r="L65" s="77"/>
      <c r="M65" s="13"/>
      <c r="N65" s="13"/>
      <c r="O65" s="77"/>
      <c r="P65" s="13"/>
      <c r="Q65" s="13"/>
      <c r="R65" s="13"/>
      <c r="S65" s="13"/>
      <c r="T65" s="82"/>
      <c r="U65" s="540">
        <f t="shared" si="5"/>
        <v>0</v>
      </c>
      <c r="V65" s="446"/>
      <c r="W65" s="13"/>
      <c r="X65" s="82"/>
      <c r="Y65" s="488"/>
      <c r="Z65" s="43"/>
      <c r="AA65" s="45"/>
      <c r="AB65" s="210"/>
      <c r="AC65" s="209"/>
    </row>
    <row r="66" spans="1:29" s="41" customFormat="1" hidden="1">
      <c r="A66" s="127" t="s">
        <v>201</v>
      </c>
      <c r="B66" s="53" t="s">
        <v>648</v>
      </c>
      <c r="C66" s="799" t="s">
        <v>202</v>
      </c>
      <c r="D66" s="800"/>
      <c r="E66" s="800"/>
      <c r="F66" s="400">
        <f>SUM(N66:Z66)</f>
        <v>0</v>
      </c>
      <c r="G66" s="423">
        <f t="shared" si="43"/>
        <v>0</v>
      </c>
      <c r="H66" s="423">
        <f t="shared" si="43"/>
        <v>0</v>
      </c>
      <c r="I66" s="619">
        <f>SUM(O66:AA66)</f>
        <v>0</v>
      </c>
      <c r="J66" s="156"/>
      <c r="K66" s="168">
        <f t="shared" si="3"/>
        <v>0</v>
      </c>
      <c r="L66" s="77"/>
      <c r="M66" s="13"/>
      <c r="N66" s="13"/>
      <c r="O66" s="77"/>
      <c r="P66" s="13"/>
      <c r="Q66" s="13"/>
      <c r="R66" s="13"/>
      <c r="S66" s="13"/>
      <c r="T66" s="82"/>
      <c r="U66" s="540">
        <f t="shared" si="5"/>
        <v>0</v>
      </c>
      <c r="V66" s="446"/>
      <c r="W66" s="13"/>
      <c r="X66" s="82"/>
      <c r="Y66" s="488"/>
      <c r="Z66" s="43"/>
      <c r="AA66" s="45"/>
      <c r="AB66" s="210"/>
      <c r="AC66" s="209"/>
    </row>
    <row r="67" spans="1:29" s="41" customFormat="1" hidden="1">
      <c r="A67" s="127" t="s">
        <v>203</v>
      </c>
      <c r="B67" s="53" t="s">
        <v>649</v>
      </c>
      <c r="C67" s="799" t="s">
        <v>204</v>
      </c>
      <c r="D67" s="800"/>
      <c r="E67" s="800"/>
      <c r="F67" s="400">
        <f>SUM(N67:Z67)</f>
        <v>0</v>
      </c>
      <c r="G67" s="423">
        <f t="shared" si="43"/>
        <v>0</v>
      </c>
      <c r="H67" s="423">
        <f t="shared" si="43"/>
        <v>0</v>
      </c>
      <c r="I67" s="619">
        <f>SUM(O67:AA67)</f>
        <v>0</v>
      </c>
      <c r="J67" s="156"/>
      <c r="K67" s="168">
        <f t="shared" si="3"/>
        <v>0</v>
      </c>
      <c r="L67" s="77"/>
      <c r="M67" s="13"/>
      <c r="N67" s="13"/>
      <c r="O67" s="77"/>
      <c r="P67" s="13"/>
      <c r="Q67" s="13"/>
      <c r="R67" s="13"/>
      <c r="S67" s="13"/>
      <c r="T67" s="82"/>
      <c r="U67" s="540">
        <f t="shared" si="5"/>
        <v>0</v>
      </c>
      <c r="V67" s="446"/>
      <c r="W67" s="13"/>
      <c r="X67" s="82"/>
      <c r="Y67" s="488"/>
      <c r="Z67" s="43"/>
      <c r="AA67" s="45"/>
      <c r="AB67" s="210"/>
      <c r="AC67" s="209"/>
    </row>
    <row r="68" spans="1:29" s="41" customFormat="1" ht="15.75" thickBot="1">
      <c r="A68" s="127" t="s">
        <v>205</v>
      </c>
      <c r="B68" s="196" t="s">
        <v>650</v>
      </c>
      <c r="C68" s="804" t="s">
        <v>206</v>
      </c>
      <c r="D68" s="805"/>
      <c r="E68" s="805"/>
      <c r="F68" s="401">
        <v>0</v>
      </c>
      <c r="G68" s="424">
        <v>0</v>
      </c>
      <c r="H68" s="424">
        <v>0</v>
      </c>
      <c r="I68" s="620">
        <f>SUM(O68:AA68)</f>
        <v>100</v>
      </c>
      <c r="J68" s="197"/>
      <c r="K68" s="168">
        <f t="shared" si="3"/>
        <v>100</v>
      </c>
      <c r="L68" s="77"/>
      <c r="M68" s="13"/>
      <c r="N68" s="13">
        <f>K68</f>
        <v>100</v>
      </c>
      <c r="O68" s="77"/>
      <c r="P68" s="13"/>
      <c r="Q68" s="13"/>
      <c r="R68" s="13"/>
      <c r="S68" s="13"/>
      <c r="T68" s="82"/>
      <c r="U68" s="540">
        <f t="shared" si="5"/>
        <v>0</v>
      </c>
      <c r="V68" s="446"/>
      <c r="W68" s="13"/>
      <c r="X68" s="82">
        <v>1</v>
      </c>
      <c r="Y68" s="488"/>
      <c r="Z68" s="43"/>
      <c r="AA68" s="45">
        <v>99</v>
      </c>
      <c r="AB68" s="210"/>
      <c r="AC68" s="209"/>
    </row>
    <row r="69" spans="1:29" ht="15.75" thickBot="1">
      <c r="B69" s="84" t="s">
        <v>207</v>
      </c>
      <c r="C69" s="773" t="s">
        <v>208</v>
      </c>
      <c r="D69" s="774"/>
      <c r="E69" s="774"/>
      <c r="F69" s="402">
        <f>F70+F71+F72+F73+F74+F75+F76+F80</f>
        <v>0</v>
      </c>
      <c r="G69" s="425">
        <f>G70+G71+G72+G73+G74+G75+G76+G80</f>
        <v>0</v>
      </c>
      <c r="H69" s="425">
        <f>H70+H71+H72+H73+H74+H75+H76+H80</f>
        <v>0</v>
      </c>
      <c r="I69" s="621">
        <f>I70+I71+I72+I73+I74+I75+I76+I80</f>
        <v>0</v>
      </c>
      <c r="J69" s="152">
        <f t="shared" ref="J69:AA69" si="44">J70+J71+J72+J73+J74+J75+J76+J80</f>
        <v>0</v>
      </c>
      <c r="K69" s="164">
        <f t="shared" si="3"/>
        <v>0</v>
      </c>
      <c r="L69" s="86">
        <f t="shared" ref="L69:N69" si="45">L70+L71+L72+L73+L74+L75+L76+L80</f>
        <v>0</v>
      </c>
      <c r="M69" s="87">
        <f t="shared" si="45"/>
        <v>0</v>
      </c>
      <c r="N69" s="87">
        <f t="shared" si="45"/>
        <v>0</v>
      </c>
      <c r="O69" s="86">
        <f t="shared" si="44"/>
        <v>0</v>
      </c>
      <c r="P69" s="87">
        <f t="shared" si="44"/>
        <v>0</v>
      </c>
      <c r="Q69" s="87">
        <f t="shared" si="44"/>
        <v>0</v>
      </c>
      <c r="R69" s="87">
        <f t="shared" si="44"/>
        <v>0</v>
      </c>
      <c r="S69" s="87">
        <f t="shared" si="44"/>
        <v>0</v>
      </c>
      <c r="T69" s="90">
        <f t="shared" si="44"/>
        <v>0</v>
      </c>
      <c r="U69" s="536">
        <f t="shared" si="5"/>
        <v>0</v>
      </c>
      <c r="V69" s="442">
        <f t="shared" si="44"/>
        <v>0</v>
      </c>
      <c r="W69" s="87">
        <f t="shared" si="44"/>
        <v>0</v>
      </c>
      <c r="X69" s="90">
        <f t="shared" si="44"/>
        <v>0</v>
      </c>
      <c r="Y69" s="486">
        <f t="shared" si="44"/>
        <v>0</v>
      </c>
      <c r="Z69" s="89">
        <f t="shared" si="44"/>
        <v>0</v>
      </c>
      <c r="AA69" s="91">
        <f t="shared" si="44"/>
        <v>0</v>
      </c>
      <c r="AB69" s="210"/>
      <c r="AC69" s="209"/>
    </row>
    <row r="70" spans="1:29" s="18" customFormat="1" ht="15.75" hidden="1" thickBot="1">
      <c r="A70" s="127" t="s">
        <v>872</v>
      </c>
      <c r="B70" s="116" t="s">
        <v>873</v>
      </c>
      <c r="C70" s="801" t="s">
        <v>874</v>
      </c>
      <c r="D70" s="802"/>
      <c r="E70" s="802"/>
      <c r="F70" s="397">
        <f t="shared" ref="F70:F75" si="46">SUM(N70:Z70)</f>
        <v>0</v>
      </c>
      <c r="G70" s="420">
        <f t="shared" ref="G70:H75" si="47">SUM(N70:Z70)</f>
        <v>0</v>
      </c>
      <c r="H70" s="420">
        <f t="shared" si="47"/>
        <v>0</v>
      </c>
      <c r="I70" s="616">
        <f t="shared" ref="I70:I75" si="48">SUM(O70:AA70)</f>
        <v>0</v>
      </c>
      <c r="J70" s="148"/>
      <c r="K70" s="166">
        <f t="shared" si="3"/>
        <v>0</v>
      </c>
      <c r="L70" s="94"/>
      <c r="M70" s="95"/>
      <c r="N70" s="95"/>
      <c r="O70" s="94"/>
      <c r="P70" s="95"/>
      <c r="Q70" s="95"/>
      <c r="R70" s="95"/>
      <c r="S70" s="95"/>
      <c r="T70" s="98"/>
      <c r="U70" s="539">
        <f t="shared" ref="U70:U133" si="49">SUM(O70:T70)</f>
        <v>0</v>
      </c>
      <c r="V70" s="445"/>
      <c r="W70" s="95"/>
      <c r="X70" s="98"/>
      <c r="Y70" s="489"/>
      <c r="Z70" s="97"/>
      <c r="AA70" s="99"/>
      <c r="AB70" s="210"/>
      <c r="AC70" s="209"/>
    </row>
    <row r="71" spans="1:29" s="18" customFormat="1" ht="15.75" hidden="1" thickBot="1">
      <c r="A71" s="127" t="s">
        <v>209</v>
      </c>
      <c r="B71" s="116" t="s">
        <v>651</v>
      </c>
      <c r="C71" s="801" t="s">
        <v>210</v>
      </c>
      <c r="D71" s="802"/>
      <c r="E71" s="802"/>
      <c r="F71" s="397">
        <f t="shared" si="46"/>
        <v>0</v>
      </c>
      <c r="G71" s="420">
        <f t="shared" si="47"/>
        <v>0</v>
      </c>
      <c r="H71" s="420">
        <f t="shared" si="47"/>
        <v>0</v>
      </c>
      <c r="I71" s="616">
        <f t="shared" si="48"/>
        <v>0</v>
      </c>
      <c r="J71" s="148"/>
      <c r="K71" s="166">
        <f t="shared" si="3"/>
        <v>0</v>
      </c>
      <c r="L71" s="94"/>
      <c r="M71" s="95"/>
      <c r="N71" s="95"/>
      <c r="O71" s="94"/>
      <c r="P71" s="95"/>
      <c r="Q71" s="95"/>
      <c r="R71" s="95"/>
      <c r="S71" s="95"/>
      <c r="T71" s="98"/>
      <c r="U71" s="539">
        <f t="shared" si="49"/>
        <v>0</v>
      </c>
      <c r="V71" s="445"/>
      <c r="W71" s="95"/>
      <c r="X71" s="98"/>
      <c r="Y71" s="489"/>
      <c r="Z71" s="97"/>
      <c r="AA71" s="99"/>
      <c r="AB71" s="210"/>
      <c r="AC71" s="209"/>
    </row>
    <row r="72" spans="1:29" s="18" customFormat="1" ht="15.75" hidden="1" thickBot="1">
      <c r="A72" s="127" t="s">
        <v>211</v>
      </c>
      <c r="B72" s="92" t="s">
        <v>652</v>
      </c>
      <c r="C72" s="769" t="s">
        <v>352</v>
      </c>
      <c r="D72" s="770"/>
      <c r="E72" s="770"/>
      <c r="F72" s="399">
        <f t="shared" si="46"/>
        <v>0</v>
      </c>
      <c r="G72" s="422">
        <f t="shared" si="47"/>
        <v>0</v>
      </c>
      <c r="H72" s="422">
        <f t="shared" si="47"/>
        <v>0</v>
      </c>
      <c r="I72" s="618">
        <f t="shared" si="48"/>
        <v>0</v>
      </c>
      <c r="J72" s="150"/>
      <c r="K72" s="166">
        <f t="shared" si="3"/>
        <v>0</v>
      </c>
      <c r="L72" s="94"/>
      <c r="M72" s="95"/>
      <c r="N72" s="95"/>
      <c r="O72" s="94"/>
      <c r="P72" s="95"/>
      <c r="Q72" s="95"/>
      <c r="R72" s="95"/>
      <c r="S72" s="95"/>
      <c r="T72" s="98"/>
      <c r="U72" s="539">
        <f t="shared" si="49"/>
        <v>0</v>
      </c>
      <c r="V72" s="445"/>
      <c r="W72" s="95"/>
      <c r="X72" s="98"/>
      <c r="Y72" s="489"/>
      <c r="Z72" s="97"/>
      <c r="AA72" s="99"/>
      <c r="AB72" s="210"/>
      <c r="AC72" s="209"/>
    </row>
    <row r="73" spans="1:29" s="18" customFormat="1" ht="15.75" hidden="1" thickBot="1">
      <c r="A73" s="127" t="s">
        <v>212</v>
      </c>
      <c r="B73" s="116" t="s">
        <v>653</v>
      </c>
      <c r="C73" s="769" t="s">
        <v>875</v>
      </c>
      <c r="D73" s="770"/>
      <c r="E73" s="770"/>
      <c r="F73" s="399">
        <f t="shared" si="46"/>
        <v>0</v>
      </c>
      <c r="G73" s="422">
        <f t="shared" si="47"/>
        <v>0</v>
      </c>
      <c r="H73" s="422">
        <f t="shared" si="47"/>
        <v>0</v>
      </c>
      <c r="I73" s="618">
        <f t="shared" si="48"/>
        <v>0</v>
      </c>
      <c r="J73" s="150"/>
      <c r="K73" s="166">
        <f t="shared" si="3"/>
        <v>0</v>
      </c>
      <c r="L73" s="94"/>
      <c r="M73" s="95"/>
      <c r="N73" s="95"/>
      <c r="O73" s="94"/>
      <c r="P73" s="95"/>
      <c r="Q73" s="95"/>
      <c r="R73" s="95"/>
      <c r="S73" s="95"/>
      <c r="T73" s="98"/>
      <c r="U73" s="539">
        <f t="shared" si="49"/>
        <v>0</v>
      </c>
      <c r="V73" s="445"/>
      <c r="W73" s="95"/>
      <c r="X73" s="98"/>
      <c r="Y73" s="489"/>
      <c r="Z73" s="97"/>
      <c r="AA73" s="99"/>
      <c r="AB73" s="210"/>
      <c r="AC73" s="209"/>
    </row>
    <row r="74" spans="1:29" s="18" customFormat="1" ht="15.75" hidden="1" thickBot="1">
      <c r="A74" s="127" t="s">
        <v>213</v>
      </c>
      <c r="B74" s="92" t="s">
        <v>654</v>
      </c>
      <c r="C74" s="769" t="s">
        <v>876</v>
      </c>
      <c r="D74" s="770"/>
      <c r="E74" s="770"/>
      <c r="F74" s="399">
        <f t="shared" si="46"/>
        <v>0</v>
      </c>
      <c r="G74" s="422">
        <f t="shared" si="47"/>
        <v>0</v>
      </c>
      <c r="H74" s="422">
        <f t="shared" si="47"/>
        <v>0</v>
      </c>
      <c r="I74" s="618">
        <f t="shared" si="48"/>
        <v>0</v>
      </c>
      <c r="J74" s="150"/>
      <c r="K74" s="166">
        <f t="shared" si="3"/>
        <v>0</v>
      </c>
      <c r="L74" s="94"/>
      <c r="M74" s="95"/>
      <c r="N74" s="95"/>
      <c r="O74" s="94"/>
      <c r="P74" s="95"/>
      <c r="Q74" s="95"/>
      <c r="R74" s="95"/>
      <c r="S74" s="95"/>
      <c r="T74" s="98"/>
      <c r="U74" s="539">
        <f t="shared" si="49"/>
        <v>0</v>
      </c>
      <c r="V74" s="445"/>
      <c r="W74" s="95"/>
      <c r="X74" s="98"/>
      <c r="Y74" s="489"/>
      <c r="Z74" s="97"/>
      <c r="AA74" s="99"/>
      <c r="AB74" s="210"/>
      <c r="AC74" s="209"/>
    </row>
    <row r="75" spans="1:29" s="18" customFormat="1" ht="15.75" hidden="1" thickBot="1">
      <c r="A75" s="127" t="s">
        <v>214</v>
      </c>
      <c r="B75" s="116" t="s">
        <v>655</v>
      </c>
      <c r="C75" s="769" t="s">
        <v>215</v>
      </c>
      <c r="D75" s="770"/>
      <c r="E75" s="770"/>
      <c r="F75" s="399">
        <f t="shared" si="46"/>
        <v>0</v>
      </c>
      <c r="G75" s="422">
        <f t="shared" si="47"/>
        <v>0</v>
      </c>
      <c r="H75" s="422">
        <f t="shared" si="47"/>
        <v>0</v>
      </c>
      <c r="I75" s="618">
        <f t="shared" si="48"/>
        <v>0</v>
      </c>
      <c r="J75" s="150"/>
      <c r="K75" s="166">
        <f t="shared" si="3"/>
        <v>0</v>
      </c>
      <c r="L75" s="94"/>
      <c r="M75" s="95"/>
      <c r="N75" s="95"/>
      <c r="O75" s="94"/>
      <c r="P75" s="95"/>
      <c r="Q75" s="95"/>
      <c r="R75" s="95"/>
      <c r="S75" s="95"/>
      <c r="T75" s="98"/>
      <c r="U75" s="539">
        <f t="shared" si="49"/>
        <v>0</v>
      </c>
      <c r="V75" s="445"/>
      <c r="W75" s="95"/>
      <c r="X75" s="98"/>
      <c r="Y75" s="489"/>
      <c r="Z75" s="97"/>
      <c r="AA75" s="99"/>
      <c r="AB75" s="210"/>
      <c r="AC75" s="209"/>
    </row>
    <row r="76" spans="1:29" s="18" customFormat="1" ht="15.75" hidden="1" thickBot="1">
      <c r="A76" s="127" t="s">
        <v>216</v>
      </c>
      <c r="B76" s="92" t="s">
        <v>656</v>
      </c>
      <c r="C76" s="769" t="s">
        <v>217</v>
      </c>
      <c r="D76" s="770"/>
      <c r="E76" s="770"/>
      <c r="F76" s="399">
        <f>F77+F78+F79</f>
        <v>0</v>
      </c>
      <c r="G76" s="422">
        <f>G77+G78+G79</f>
        <v>0</v>
      </c>
      <c r="H76" s="422">
        <f>H77+H78+H79</f>
        <v>0</v>
      </c>
      <c r="I76" s="618">
        <f>I77+I78+I79</f>
        <v>0</v>
      </c>
      <c r="J76" s="150">
        <f t="shared" ref="J76:AA76" si="50">J77+J78+J79</f>
        <v>0</v>
      </c>
      <c r="K76" s="166">
        <f t="shared" si="3"/>
        <v>0</v>
      </c>
      <c r="L76" s="94">
        <f t="shared" ref="L76:N76" si="51">L77+L78+L79</f>
        <v>0</v>
      </c>
      <c r="M76" s="95">
        <f t="shared" si="51"/>
        <v>0</v>
      </c>
      <c r="N76" s="95">
        <f t="shared" si="51"/>
        <v>0</v>
      </c>
      <c r="O76" s="94">
        <f t="shared" si="50"/>
        <v>0</v>
      </c>
      <c r="P76" s="95">
        <f t="shared" si="50"/>
        <v>0</v>
      </c>
      <c r="Q76" s="95">
        <f t="shared" si="50"/>
        <v>0</v>
      </c>
      <c r="R76" s="95">
        <f t="shared" si="50"/>
        <v>0</v>
      </c>
      <c r="S76" s="95">
        <f t="shared" si="50"/>
        <v>0</v>
      </c>
      <c r="T76" s="98">
        <f t="shared" si="50"/>
        <v>0</v>
      </c>
      <c r="U76" s="539">
        <f t="shared" si="49"/>
        <v>0</v>
      </c>
      <c r="V76" s="445">
        <f t="shared" si="50"/>
        <v>0</v>
      </c>
      <c r="W76" s="95">
        <f t="shared" si="50"/>
        <v>0</v>
      </c>
      <c r="X76" s="98">
        <f t="shared" si="50"/>
        <v>0</v>
      </c>
      <c r="Y76" s="489">
        <f t="shared" si="50"/>
        <v>0</v>
      </c>
      <c r="Z76" s="97">
        <f t="shared" si="50"/>
        <v>0</v>
      </c>
      <c r="AA76" s="99">
        <f t="shared" si="50"/>
        <v>0</v>
      </c>
      <c r="AB76" s="210"/>
      <c r="AC76" s="209"/>
    </row>
    <row r="77" spans="1:29" ht="15.75" hidden="1" thickBot="1">
      <c r="B77" s="55"/>
      <c r="C77" s="2"/>
      <c r="D77" s="764" t="s">
        <v>343</v>
      </c>
      <c r="E77" s="764"/>
      <c r="F77" s="406">
        <f>SUM(N77:Z77)</f>
        <v>0</v>
      </c>
      <c r="G77" s="429">
        <f t="shared" ref="G77:H79" si="52">SUM(N77:Z77)</f>
        <v>0</v>
      </c>
      <c r="H77" s="429">
        <f t="shared" si="52"/>
        <v>0</v>
      </c>
      <c r="I77" s="625">
        <f>SUM(O77:AA77)</f>
        <v>0</v>
      </c>
      <c r="J77" s="149"/>
      <c r="K77" s="167">
        <f t="shared" si="3"/>
        <v>0</v>
      </c>
      <c r="L77" s="75"/>
      <c r="M77" s="1"/>
      <c r="N77" s="1"/>
      <c r="O77" s="75"/>
      <c r="P77" s="1"/>
      <c r="Q77" s="1"/>
      <c r="R77" s="1"/>
      <c r="S77" s="1"/>
      <c r="T77" s="81"/>
      <c r="U77" s="541">
        <f t="shared" si="49"/>
        <v>0</v>
      </c>
      <c r="V77" s="447"/>
      <c r="W77" s="1"/>
      <c r="X77" s="81"/>
      <c r="Y77" s="490"/>
      <c r="Z77" s="42"/>
      <c r="AA77" s="44"/>
      <c r="AB77" s="210"/>
      <c r="AC77" s="209"/>
    </row>
    <row r="78" spans="1:29" ht="15.75" hidden="1" thickBot="1">
      <c r="B78" s="55"/>
      <c r="C78" s="2"/>
      <c r="D78" s="764" t="s">
        <v>344</v>
      </c>
      <c r="E78" s="764"/>
      <c r="F78" s="406">
        <f>SUM(N78:Z78)</f>
        <v>0</v>
      </c>
      <c r="G78" s="429">
        <f t="shared" si="52"/>
        <v>0</v>
      </c>
      <c r="H78" s="429">
        <f t="shared" si="52"/>
        <v>0</v>
      </c>
      <c r="I78" s="625">
        <f>SUM(O78:AA78)</f>
        <v>0</v>
      </c>
      <c r="J78" s="149"/>
      <c r="K78" s="167">
        <f t="shared" si="3"/>
        <v>0</v>
      </c>
      <c r="L78" s="75"/>
      <c r="M78" s="1"/>
      <c r="N78" s="1"/>
      <c r="O78" s="75"/>
      <c r="P78" s="1"/>
      <c r="Q78" s="1"/>
      <c r="R78" s="1"/>
      <c r="S78" s="1"/>
      <c r="T78" s="81"/>
      <c r="U78" s="541">
        <f t="shared" si="49"/>
        <v>0</v>
      </c>
      <c r="V78" s="447"/>
      <c r="W78" s="1"/>
      <c r="X78" s="81"/>
      <c r="Y78" s="490"/>
      <c r="Z78" s="42"/>
      <c r="AA78" s="44"/>
      <c r="AB78" s="210"/>
      <c r="AC78" s="209"/>
    </row>
    <row r="79" spans="1:29" ht="15.75" hidden="1" thickBot="1">
      <c r="B79" s="55"/>
      <c r="C79" s="2"/>
      <c r="D79" s="764" t="s">
        <v>345</v>
      </c>
      <c r="E79" s="764"/>
      <c r="F79" s="406">
        <f>SUM(N79:Z79)</f>
        <v>0</v>
      </c>
      <c r="G79" s="429">
        <f t="shared" si="52"/>
        <v>0</v>
      </c>
      <c r="H79" s="429">
        <f t="shared" si="52"/>
        <v>0</v>
      </c>
      <c r="I79" s="625">
        <f>SUM(O79:AA79)</f>
        <v>0</v>
      </c>
      <c r="J79" s="149"/>
      <c r="K79" s="167">
        <f t="shared" si="3"/>
        <v>0</v>
      </c>
      <c r="L79" s="75"/>
      <c r="M79" s="1"/>
      <c r="N79" s="1"/>
      <c r="O79" s="75"/>
      <c r="P79" s="1"/>
      <c r="Q79" s="1"/>
      <c r="R79" s="1"/>
      <c r="S79" s="1"/>
      <c r="T79" s="81"/>
      <c r="U79" s="541">
        <f t="shared" si="49"/>
        <v>0</v>
      </c>
      <c r="V79" s="447"/>
      <c r="W79" s="1"/>
      <c r="X79" s="81"/>
      <c r="Y79" s="490"/>
      <c r="Z79" s="42"/>
      <c r="AA79" s="44"/>
      <c r="AB79" s="210"/>
      <c r="AC79" s="209"/>
    </row>
    <row r="80" spans="1:29" s="18" customFormat="1" ht="15.75" hidden="1" thickBot="1">
      <c r="A80" s="127" t="s">
        <v>218</v>
      </c>
      <c r="B80" s="92" t="s">
        <v>657</v>
      </c>
      <c r="C80" s="769" t="s">
        <v>219</v>
      </c>
      <c r="D80" s="770"/>
      <c r="E80" s="770"/>
      <c r="F80" s="399">
        <f>F81+F82+F83+F84</f>
        <v>0</v>
      </c>
      <c r="G80" s="422">
        <f>G81+G82+G83+G84</f>
        <v>0</v>
      </c>
      <c r="H80" s="422">
        <f>H81+H82+H83+H84</f>
        <v>0</v>
      </c>
      <c r="I80" s="618">
        <f>I81+I82+I83+I84</f>
        <v>0</v>
      </c>
      <c r="J80" s="150">
        <f t="shared" ref="J80:AA80" si="53">J81+J82+J83+J84</f>
        <v>0</v>
      </c>
      <c r="K80" s="166">
        <f t="shared" ref="K80:K143" si="54">SUM(I80:J80)</f>
        <v>0</v>
      </c>
      <c r="L80" s="94">
        <f t="shared" ref="L80:N80" si="55">L81+L82+L83+L84</f>
        <v>0</v>
      </c>
      <c r="M80" s="95">
        <f t="shared" si="55"/>
        <v>0</v>
      </c>
      <c r="N80" s="95">
        <f t="shared" si="55"/>
        <v>0</v>
      </c>
      <c r="O80" s="94">
        <f t="shared" si="53"/>
        <v>0</v>
      </c>
      <c r="P80" s="95">
        <f t="shared" si="53"/>
        <v>0</v>
      </c>
      <c r="Q80" s="95">
        <f t="shared" si="53"/>
        <v>0</v>
      </c>
      <c r="R80" s="95">
        <f t="shared" si="53"/>
        <v>0</v>
      </c>
      <c r="S80" s="95">
        <f t="shared" si="53"/>
        <v>0</v>
      </c>
      <c r="T80" s="98">
        <f t="shared" si="53"/>
        <v>0</v>
      </c>
      <c r="U80" s="539">
        <f t="shared" si="49"/>
        <v>0</v>
      </c>
      <c r="V80" s="445">
        <f t="shared" si="53"/>
        <v>0</v>
      </c>
      <c r="W80" s="95">
        <f t="shared" si="53"/>
        <v>0</v>
      </c>
      <c r="X80" s="98">
        <f t="shared" si="53"/>
        <v>0</v>
      </c>
      <c r="Y80" s="489">
        <f t="shared" si="53"/>
        <v>0</v>
      </c>
      <c r="Z80" s="97">
        <f t="shared" si="53"/>
        <v>0</v>
      </c>
      <c r="AA80" s="99">
        <f t="shared" si="53"/>
        <v>0</v>
      </c>
      <c r="AB80" s="210"/>
      <c r="AC80" s="209"/>
    </row>
    <row r="81" spans="1:29" ht="15.75" hidden="1" thickBot="1">
      <c r="B81" s="55"/>
      <c r="C81" s="2"/>
      <c r="D81" s="764" t="s">
        <v>835</v>
      </c>
      <c r="E81" s="764"/>
      <c r="F81" s="406">
        <f>SUM(N81:Z81)</f>
        <v>0</v>
      </c>
      <c r="G81" s="429">
        <f t="shared" ref="G81:H84" si="56">SUM(N81:Z81)</f>
        <v>0</v>
      </c>
      <c r="H81" s="429">
        <f t="shared" si="56"/>
        <v>0</v>
      </c>
      <c r="I81" s="625">
        <f>SUM(O81:AA81)</f>
        <v>0</v>
      </c>
      <c r="J81" s="149"/>
      <c r="K81" s="167">
        <f t="shared" si="54"/>
        <v>0</v>
      </c>
      <c r="L81" s="75"/>
      <c r="M81" s="1"/>
      <c r="N81" s="1"/>
      <c r="O81" s="75"/>
      <c r="P81" s="1"/>
      <c r="Q81" s="1"/>
      <c r="R81" s="1"/>
      <c r="S81" s="1"/>
      <c r="T81" s="81"/>
      <c r="U81" s="541">
        <f t="shared" si="49"/>
        <v>0</v>
      </c>
      <c r="V81" s="447"/>
      <c r="W81" s="1"/>
      <c r="X81" s="81"/>
      <c r="Y81" s="490"/>
      <c r="Z81" s="42"/>
      <c r="AA81" s="44"/>
      <c r="AB81" s="210"/>
      <c r="AC81" s="209"/>
    </row>
    <row r="82" spans="1:29" ht="15.75" hidden="1" thickBot="1">
      <c r="B82" s="55"/>
      <c r="C82" s="2"/>
      <c r="D82" s="764" t="s">
        <v>346</v>
      </c>
      <c r="E82" s="764"/>
      <c r="F82" s="406">
        <f>SUM(N82:Z82)</f>
        <v>0</v>
      </c>
      <c r="G82" s="429">
        <f t="shared" si="56"/>
        <v>0</v>
      </c>
      <c r="H82" s="429">
        <f t="shared" si="56"/>
        <v>0</v>
      </c>
      <c r="I82" s="625">
        <f>SUM(O82:AA82)</f>
        <v>0</v>
      </c>
      <c r="J82" s="149"/>
      <c r="K82" s="167">
        <f t="shared" si="54"/>
        <v>0</v>
      </c>
      <c r="L82" s="75"/>
      <c r="M82" s="1"/>
      <c r="N82" s="1"/>
      <c r="O82" s="75"/>
      <c r="P82" s="1"/>
      <c r="Q82" s="1"/>
      <c r="R82" s="1"/>
      <c r="S82" s="1"/>
      <c r="T82" s="81"/>
      <c r="U82" s="541">
        <f t="shared" si="49"/>
        <v>0</v>
      </c>
      <c r="V82" s="447"/>
      <c r="W82" s="1"/>
      <c r="X82" s="81"/>
      <c r="Y82" s="490"/>
      <c r="Z82" s="42"/>
      <c r="AA82" s="44"/>
      <c r="AB82" s="210"/>
      <c r="AC82" s="209"/>
    </row>
    <row r="83" spans="1:29" ht="15.75" hidden="1" thickBot="1">
      <c r="B83" s="55"/>
      <c r="C83" s="2"/>
      <c r="D83" s="764" t="s">
        <v>836</v>
      </c>
      <c r="E83" s="764"/>
      <c r="F83" s="406">
        <f>SUM(N83:Z83)</f>
        <v>0</v>
      </c>
      <c r="G83" s="429">
        <f t="shared" si="56"/>
        <v>0</v>
      </c>
      <c r="H83" s="429">
        <f t="shared" si="56"/>
        <v>0</v>
      </c>
      <c r="I83" s="625">
        <f>SUM(O83:AA83)</f>
        <v>0</v>
      </c>
      <c r="J83" s="149"/>
      <c r="K83" s="167">
        <f t="shared" si="54"/>
        <v>0</v>
      </c>
      <c r="L83" s="75"/>
      <c r="M83" s="1"/>
      <c r="N83" s="1"/>
      <c r="O83" s="75"/>
      <c r="P83" s="1"/>
      <c r="Q83" s="1"/>
      <c r="R83" s="1"/>
      <c r="S83" s="1"/>
      <c r="T83" s="81"/>
      <c r="U83" s="541">
        <f t="shared" si="49"/>
        <v>0</v>
      </c>
      <c r="V83" s="447"/>
      <c r="W83" s="1"/>
      <c r="X83" s="81"/>
      <c r="Y83" s="490"/>
      <c r="Z83" s="42"/>
      <c r="AA83" s="44"/>
      <c r="AB83" s="210"/>
      <c r="AC83" s="209"/>
    </row>
    <row r="84" spans="1:29" ht="15.75" hidden="1" thickBot="1">
      <c r="B84" s="55"/>
      <c r="C84" s="2"/>
      <c r="D84" s="764" t="s">
        <v>834</v>
      </c>
      <c r="E84" s="764"/>
      <c r="F84" s="406">
        <f>SUM(N84:Z84)</f>
        <v>0</v>
      </c>
      <c r="G84" s="429">
        <f t="shared" si="56"/>
        <v>0</v>
      </c>
      <c r="H84" s="429">
        <f t="shared" si="56"/>
        <v>0</v>
      </c>
      <c r="I84" s="625">
        <f>SUM(O84:AA84)</f>
        <v>0</v>
      </c>
      <c r="J84" s="149"/>
      <c r="K84" s="167">
        <f t="shared" si="54"/>
        <v>0</v>
      </c>
      <c r="L84" s="75"/>
      <c r="M84" s="1"/>
      <c r="N84" s="1"/>
      <c r="O84" s="75"/>
      <c r="P84" s="1"/>
      <c r="Q84" s="1"/>
      <c r="R84" s="1"/>
      <c r="S84" s="1"/>
      <c r="T84" s="81"/>
      <c r="U84" s="541">
        <f t="shared" si="49"/>
        <v>0</v>
      </c>
      <c r="V84" s="447"/>
      <c r="W84" s="1"/>
      <c r="X84" s="81"/>
      <c r="Y84" s="490"/>
      <c r="Z84" s="42"/>
      <c r="AA84" s="44"/>
      <c r="AB84" s="210"/>
      <c r="AC84" s="209"/>
    </row>
    <row r="85" spans="1:29" ht="15.75" thickBot="1">
      <c r="B85" s="100" t="s">
        <v>220</v>
      </c>
      <c r="C85" s="773" t="s">
        <v>221</v>
      </c>
      <c r="D85" s="774"/>
      <c r="E85" s="774"/>
      <c r="F85" s="402">
        <f>F86+F89+F93+F94+F105+F116+F127+F130+F142+F143+F144+F145+F156</f>
        <v>3569984.14</v>
      </c>
      <c r="G85" s="425">
        <f>G86+G89+G93+G94+G105+G116+G127+G130+G142+G143+G144+G145+G156</f>
        <v>0</v>
      </c>
      <c r="H85" s="425">
        <f>H86+H89+H93+H94+H105+H116+H127+H130+H142+H143+H144+H145+H156</f>
        <v>0</v>
      </c>
      <c r="I85" s="621">
        <f>I86+I89+I93+I94+I105+I116+I127+I130+I142+I143+I144+I145+I156</f>
        <v>0</v>
      </c>
      <c r="J85" s="152">
        <f t="shared" ref="J85:AA85" si="57">J86+J89+J93+J94+J105+J116+J127+J130+J142+J143+J144+J145+J156</f>
        <v>0</v>
      </c>
      <c r="K85" s="164">
        <f t="shared" si="54"/>
        <v>0</v>
      </c>
      <c r="L85" s="86">
        <f t="shared" ref="L85:N85" si="58">L86+L89+L93+L94+L105+L116+L127+L130+L142+L143+L144+L145+L156</f>
        <v>0</v>
      </c>
      <c r="M85" s="87">
        <f t="shared" si="58"/>
        <v>0</v>
      </c>
      <c r="N85" s="87">
        <f t="shared" si="58"/>
        <v>0</v>
      </c>
      <c r="O85" s="86">
        <f t="shared" si="57"/>
        <v>0</v>
      </c>
      <c r="P85" s="87">
        <f t="shared" si="57"/>
        <v>0</v>
      </c>
      <c r="Q85" s="87">
        <f t="shared" si="57"/>
        <v>0</v>
      </c>
      <c r="R85" s="87">
        <f t="shared" si="57"/>
        <v>0</v>
      </c>
      <c r="S85" s="87">
        <f t="shared" si="57"/>
        <v>0</v>
      </c>
      <c r="T85" s="90">
        <f t="shared" si="57"/>
        <v>0</v>
      </c>
      <c r="U85" s="536">
        <f t="shared" si="49"/>
        <v>0</v>
      </c>
      <c r="V85" s="442">
        <f t="shared" si="57"/>
        <v>0</v>
      </c>
      <c r="W85" s="87">
        <f t="shared" si="57"/>
        <v>0</v>
      </c>
      <c r="X85" s="90">
        <f t="shared" si="57"/>
        <v>0</v>
      </c>
      <c r="Y85" s="486">
        <f t="shared" si="57"/>
        <v>0</v>
      </c>
      <c r="Z85" s="89">
        <f t="shared" si="57"/>
        <v>0</v>
      </c>
      <c r="AA85" s="91">
        <f t="shared" si="57"/>
        <v>0</v>
      </c>
      <c r="AB85" s="210"/>
      <c r="AC85" s="209"/>
    </row>
    <row r="86" spans="1:29" s="41" customFormat="1" hidden="1">
      <c r="A86" s="127" t="s">
        <v>222</v>
      </c>
      <c r="B86" s="125" t="s">
        <v>658</v>
      </c>
      <c r="C86" s="775" t="s">
        <v>223</v>
      </c>
      <c r="D86" s="776"/>
      <c r="E86" s="776"/>
      <c r="F86" s="407">
        <f>F87+F88</f>
        <v>0</v>
      </c>
      <c r="G86" s="430">
        <f>G87+G88</f>
        <v>0</v>
      </c>
      <c r="H86" s="430">
        <f>H87+H88</f>
        <v>0</v>
      </c>
      <c r="I86" s="626">
        <f>I87+I88</f>
        <v>0</v>
      </c>
      <c r="J86" s="157">
        <f t="shared" ref="J86:AA86" si="59">J87+J88</f>
        <v>0</v>
      </c>
      <c r="K86" s="169">
        <f t="shared" si="54"/>
        <v>0</v>
      </c>
      <c r="L86" s="171">
        <f t="shared" ref="L86:N86" si="60">L87+L88</f>
        <v>0</v>
      </c>
      <c r="M86" s="133">
        <f t="shared" si="60"/>
        <v>0</v>
      </c>
      <c r="N86" s="133">
        <f t="shared" si="60"/>
        <v>0</v>
      </c>
      <c r="O86" s="171">
        <f t="shared" si="59"/>
        <v>0</v>
      </c>
      <c r="P86" s="133">
        <f t="shared" si="59"/>
        <v>0</v>
      </c>
      <c r="Q86" s="133">
        <f t="shared" si="59"/>
        <v>0</v>
      </c>
      <c r="R86" s="133">
        <f t="shared" si="59"/>
        <v>0</v>
      </c>
      <c r="S86" s="133">
        <f t="shared" si="59"/>
        <v>0</v>
      </c>
      <c r="T86" s="134">
        <f t="shared" si="59"/>
        <v>0</v>
      </c>
      <c r="U86" s="542">
        <f t="shared" si="49"/>
        <v>0</v>
      </c>
      <c r="V86" s="448">
        <f t="shared" si="59"/>
        <v>0</v>
      </c>
      <c r="W86" s="133">
        <f t="shared" si="59"/>
        <v>0</v>
      </c>
      <c r="X86" s="134">
        <f t="shared" si="59"/>
        <v>0</v>
      </c>
      <c r="Y86" s="558">
        <f t="shared" si="59"/>
        <v>0</v>
      </c>
      <c r="Z86" s="132">
        <f t="shared" si="59"/>
        <v>0</v>
      </c>
      <c r="AA86" s="135">
        <f t="shared" si="59"/>
        <v>0</v>
      </c>
      <c r="AB86" s="210"/>
      <c r="AC86" s="209"/>
    </row>
    <row r="87" spans="1:29" hidden="1">
      <c r="B87" s="55"/>
      <c r="C87" s="2"/>
      <c r="D87" s="764" t="s">
        <v>347</v>
      </c>
      <c r="E87" s="764"/>
      <c r="F87" s="406">
        <f>SUM(N87:Z87)</f>
        <v>0</v>
      </c>
      <c r="G87" s="429">
        <f>SUM(N87:Z87)</f>
        <v>0</v>
      </c>
      <c r="H87" s="429">
        <f>SUM(O87:AA87)</f>
        <v>0</v>
      </c>
      <c r="I87" s="625">
        <f>SUM(O87:AA87)</f>
        <v>0</v>
      </c>
      <c r="J87" s="149"/>
      <c r="K87" s="167">
        <f t="shared" si="54"/>
        <v>0</v>
      </c>
      <c r="L87" s="75"/>
      <c r="M87" s="1"/>
      <c r="N87" s="1"/>
      <c r="O87" s="75"/>
      <c r="P87" s="1"/>
      <c r="Q87" s="1"/>
      <c r="R87" s="1"/>
      <c r="S87" s="1"/>
      <c r="T87" s="81"/>
      <c r="U87" s="541">
        <f t="shared" si="49"/>
        <v>0</v>
      </c>
      <c r="V87" s="447"/>
      <c r="W87" s="1"/>
      <c r="X87" s="81"/>
      <c r="Y87" s="490"/>
      <c r="Z87" s="42"/>
      <c r="AA87" s="44"/>
      <c r="AB87" s="210"/>
      <c r="AC87" s="209"/>
    </row>
    <row r="88" spans="1:29" hidden="1">
      <c r="B88" s="55"/>
      <c r="C88" s="2"/>
      <c r="D88" s="764" t="s">
        <v>348</v>
      </c>
      <c r="E88" s="764"/>
      <c r="F88" s="406">
        <f>SUM(N88:Z88)</f>
        <v>0</v>
      </c>
      <c r="G88" s="429">
        <f>SUM(N88:Z88)</f>
        <v>0</v>
      </c>
      <c r="H88" s="429">
        <f>SUM(O88:AA88)</f>
        <v>0</v>
      </c>
      <c r="I88" s="625">
        <f>SUM(O88:AA88)</f>
        <v>0</v>
      </c>
      <c r="J88" s="149"/>
      <c r="K88" s="167">
        <f t="shared" si="54"/>
        <v>0</v>
      </c>
      <c r="L88" s="75"/>
      <c r="M88" s="1"/>
      <c r="N88" s="1"/>
      <c r="O88" s="75"/>
      <c r="P88" s="1"/>
      <c r="Q88" s="1"/>
      <c r="R88" s="1"/>
      <c r="S88" s="1"/>
      <c r="T88" s="81"/>
      <c r="U88" s="541">
        <f t="shared" si="49"/>
        <v>0</v>
      </c>
      <c r="V88" s="447"/>
      <c r="W88" s="1"/>
      <c r="X88" s="81"/>
      <c r="Y88" s="490"/>
      <c r="Z88" s="42"/>
      <c r="AA88" s="44"/>
      <c r="AB88" s="210"/>
      <c r="AC88" s="209"/>
    </row>
    <row r="89" spans="1:29" hidden="1">
      <c r="B89" s="125" t="s">
        <v>837</v>
      </c>
      <c r="C89" s="775" t="s">
        <v>838</v>
      </c>
      <c r="D89" s="776"/>
      <c r="E89" s="776"/>
      <c r="F89" s="407">
        <f>F90+F91+F92</f>
        <v>0</v>
      </c>
      <c r="G89" s="430">
        <f>G90+G91+G92</f>
        <v>0</v>
      </c>
      <c r="H89" s="430">
        <f>H90+H91+H92</f>
        <v>0</v>
      </c>
      <c r="I89" s="626">
        <f>I90+I91+I92</f>
        <v>0</v>
      </c>
      <c r="J89" s="157">
        <f t="shared" ref="J89:AA89" si="61">J90+J91+J92</f>
        <v>0</v>
      </c>
      <c r="K89" s="169">
        <f t="shared" si="54"/>
        <v>0</v>
      </c>
      <c r="L89" s="171">
        <f t="shared" ref="L89:N89" si="62">L90+L91+L92</f>
        <v>0</v>
      </c>
      <c r="M89" s="133">
        <f t="shared" si="62"/>
        <v>0</v>
      </c>
      <c r="N89" s="133">
        <f t="shared" si="62"/>
        <v>0</v>
      </c>
      <c r="O89" s="171">
        <f t="shared" si="61"/>
        <v>0</v>
      </c>
      <c r="P89" s="133">
        <f t="shared" si="61"/>
        <v>0</v>
      </c>
      <c r="Q89" s="133">
        <f t="shared" si="61"/>
        <v>0</v>
      </c>
      <c r="R89" s="133">
        <f t="shared" si="61"/>
        <v>0</v>
      </c>
      <c r="S89" s="133">
        <f t="shared" si="61"/>
        <v>0</v>
      </c>
      <c r="T89" s="134">
        <f t="shared" si="61"/>
        <v>0</v>
      </c>
      <c r="U89" s="542">
        <f t="shared" si="49"/>
        <v>0</v>
      </c>
      <c r="V89" s="448">
        <f t="shared" si="61"/>
        <v>0</v>
      </c>
      <c r="W89" s="133">
        <f t="shared" si="61"/>
        <v>0</v>
      </c>
      <c r="X89" s="134">
        <f t="shared" si="61"/>
        <v>0</v>
      </c>
      <c r="Y89" s="558">
        <f t="shared" si="61"/>
        <v>0</v>
      </c>
      <c r="Z89" s="132">
        <f t="shared" si="61"/>
        <v>0</v>
      </c>
      <c r="AA89" s="135">
        <f t="shared" si="61"/>
        <v>0</v>
      </c>
      <c r="AB89" s="210"/>
      <c r="AC89" s="209"/>
    </row>
    <row r="90" spans="1:29" s="209" customFormat="1" hidden="1">
      <c r="A90" s="127" t="s">
        <v>877</v>
      </c>
      <c r="B90" s="189" t="s">
        <v>878</v>
      </c>
      <c r="C90" s="202"/>
      <c r="D90" s="260" t="s">
        <v>963</v>
      </c>
      <c r="E90" s="285"/>
      <c r="F90" s="398">
        <f>SUM(N90:Z90)</f>
        <v>0</v>
      </c>
      <c r="G90" s="421">
        <f t="shared" ref="G90:H93" si="63">SUM(N90:Z90)</f>
        <v>0</v>
      </c>
      <c r="H90" s="421">
        <f t="shared" si="63"/>
        <v>0</v>
      </c>
      <c r="I90" s="617">
        <f>SUM(O90:AA90)</f>
        <v>0</v>
      </c>
      <c r="J90" s="190"/>
      <c r="K90" s="191">
        <f t="shared" si="54"/>
        <v>0</v>
      </c>
      <c r="L90" s="199"/>
      <c r="M90" s="193"/>
      <c r="N90" s="193"/>
      <c r="O90" s="199"/>
      <c r="P90" s="193"/>
      <c r="Q90" s="193"/>
      <c r="R90" s="193"/>
      <c r="S90" s="193"/>
      <c r="T90" s="194"/>
      <c r="U90" s="538">
        <f t="shared" si="49"/>
        <v>0</v>
      </c>
      <c r="V90" s="444"/>
      <c r="W90" s="193"/>
      <c r="X90" s="194"/>
      <c r="Y90" s="492"/>
      <c r="Z90" s="192"/>
      <c r="AA90" s="195"/>
      <c r="AB90" s="210"/>
    </row>
    <row r="91" spans="1:29" s="209" customFormat="1" hidden="1">
      <c r="A91" s="127" t="s">
        <v>224</v>
      </c>
      <c r="B91" s="189" t="s">
        <v>659</v>
      </c>
      <c r="C91" s="202"/>
      <c r="D91" s="260" t="s">
        <v>225</v>
      </c>
      <c r="E91" s="285"/>
      <c r="F91" s="398">
        <f>SUM(N91:Z91)</f>
        <v>0</v>
      </c>
      <c r="G91" s="421">
        <f t="shared" si="63"/>
        <v>0</v>
      </c>
      <c r="H91" s="421">
        <f t="shared" si="63"/>
        <v>0</v>
      </c>
      <c r="I91" s="617">
        <f>SUM(O91:AA91)</f>
        <v>0</v>
      </c>
      <c r="J91" s="190"/>
      <c r="K91" s="191">
        <f t="shared" si="54"/>
        <v>0</v>
      </c>
      <c r="L91" s="199"/>
      <c r="M91" s="193"/>
      <c r="N91" s="193"/>
      <c r="O91" s="199"/>
      <c r="P91" s="193"/>
      <c r="Q91" s="193"/>
      <c r="R91" s="193"/>
      <c r="S91" s="193"/>
      <c r="T91" s="194"/>
      <c r="U91" s="538">
        <f t="shared" si="49"/>
        <v>0</v>
      </c>
      <c r="V91" s="444"/>
      <c r="W91" s="193"/>
      <c r="X91" s="194"/>
      <c r="Y91" s="492"/>
      <c r="Z91" s="192"/>
      <c r="AA91" s="195"/>
      <c r="AB91" s="210"/>
    </row>
    <row r="92" spans="1:29" s="209" customFormat="1" hidden="1">
      <c r="A92" s="127" t="s">
        <v>226</v>
      </c>
      <c r="B92" s="189" t="s">
        <v>660</v>
      </c>
      <c r="C92" s="202"/>
      <c r="D92" s="260" t="s">
        <v>227</v>
      </c>
      <c r="E92" s="285"/>
      <c r="F92" s="398">
        <f>SUM(N92:Z92)</f>
        <v>0</v>
      </c>
      <c r="G92" s="421">
        <f t="shared" si="63"/>
        <v>0</v>
      </c>
      <c r="H92" s="421">
        <f t="shared" si="63"/>
        <v>0</v>
      </c>
      <c r="I92" s="617">
        <f>SUM(O92:AA92)</f>
        <v>0</v>
      </c>
      <c r="J92" s="190"/>
      <c r="K92" s="191">
        <f t="shared" si="54"/>
        <v>0</v>
      </c>
      <c r="L92" s="199"/>
      <c r="M92" s="193"/>
      <c r="N92" s="193"/>
      <c r="O92" s="199"/>
      <c r="P92" s="193"/>
      <c r="Q92" s="193"/>
      <c r="R92" s="193"/>
      <c r="S92" s="193"/>
      <c r="T92" s="194"/>
      <c r="U92" s="538">
        <f t="shared" si="49"/>
        <v>0</v>
      </c>
      <c r="V92" s="444"/>
      <c r="W92" s="193"/>
      <c r="X92" s="194"/>
      <c r="Y92" s="492"/>
      <c r="Z92" s="192"/>
      <c r="AA92" s="195"/>
      <c r="AB92" s="210"/>
    </row>
    <row r="93" spans="1:29" s="41" customFormat="1" ht="27.75" hidden="1" customHeight="1">
      <c r="A93" s="127" t="s">
        <v>228</v>
      </c>
      <c r="B93" s="108" t="s">
        <v>661</v>
      </c>
      <c r="C93" s="820" t="s">
        <v>353</v>
      </c>
      <c r="D93" s="821"/>
      <c r="E93" s="821"/>
      <c r="F93" s="408">
        <f>SUM(N93:Z93)</f>
        <v>0</v>
      </c>
      <c r="G93" s="431">
        <f t="shared" si="63"/>
        <v>0</v>
      </c>
      <c r="H93" s="431">
        <f t="shared" si="63"/>
        <v>0</v>
      </c>
      <c r="I93" s="627">
        <f>SUM(O93:AA93)</f>
        <v>0</v>
      </c>
      <c r="J93" s="158"/>
      <c r="K93" s="170">
        <f t="shared" si="54"/>
        <v>0</v>
      </c>
      <c r="L93" s="110"/>
      <c r="M93" s="111"/>
      <c r="N93" s="111"/>
      <c r="O93" s="110"/>
      <c r="P93" s="111"/>
      <c r="Q93" s="111"/>
      <c r="R93" s="111"/>
      <c r="S93" s="111"/>
      <c r="T93" s="114"/>
      <c r="U93" s="543">
        <f t="shared" si="49"/>
        <v>0</v>
      </c>
      <c r="V93" s="449"/>
      <c r="W93" s="111"/>
      <c r="X93" s="114"/>
      <c r="Y93" s="491"/>
      <c r="Z93" s="113"/>
      <c r="AA93" s="115"/>
      <c r="AB93" s="210"/>
      <c r="AC93" s="209"/>
    </row>
    <row r="94" spans="1:29" s="41" customFormat="1" hidden="1">
      <c r="A94" s="127" t="s">
        <v>229</v>
      </c>
      <c r="B94" s="108" t="s">
        <v>662</v>
      </c>
      <c r="C94" s="820" t="s">
        <v>804</v>
      </c>
      <c r="D94" s="821"/>
      <c r="E94" s="821"/>
      <c r="F94" s="408">
        <f>F95+F96+F97+F98+F99+F100+F101+F102+F103+F104</f>
        <v>0</v>
      </c>
      <c r="G94" s="431">
        <f>G95+G96+G97+G98+G99+G100+G101+G102+G103+G104</f>
        <v>0</v>
      </c>
      <c r="H94" s="431">
        <f>H95+H96+H97+H98+H99+H100+H101+H102+H103+H104</f>
        <v>0</v>
      </c>
      <c r="I94" s="627">
        <f>I95+I96+I97+I98+I99+I100+I101+I102+I103+I104</f>
        <v>0</v>
      </c>
      <c r="J94" s="158">
        <f t="shared" ref="J94:AA94" si="64">J95+J96+J97+J98+J99+J100+J101+J102+J103+J104</f>
        <v>0</v>
      </c>
      <c r="K94" s="170">
        <f t="shared" si="54"/>
        <v>0</v>
      </c>
      <c r="L94" s="110">
        <f t="shared" ref="L94:N94" si="65">L95+L96+L97+L98+L99+L100+L101+L102+L103+L104</f>
        <v>0</v>
      </c>
      <c r="M94" s="111">
        <f t="shared" si="65"/>
        <v>0</v>
      </c>
      <c r="N94" s="111">
        <f t="shared" si="65"/>
        <v>0</v>
      </c>
      <c r="O94" s="110">
        <f t="shared" si="64"/>
        <v>0</v>
      </c>
      <c r="P94" s="111">
        <f t="shared" si="64"/>
        <v>0</v>
      </c>
      <c r="Q94" s="111">
        <f t="shared" si="64"/>
        <v>0</v>
      </c>
      <c r="R94" s="111">
        <f t="shared" si="64"/>
        <v>0</v>
      </c>
      <c r="S94" s="111">
        <f t="shared" si="64"/>
        <v>0</v>
      </c>
      <c r="T94" s="114">
        <f t="shared" si="64"/>
        <v>0</v>
      </c>
      <c r="U94" s="543">
        <f t="shared" si="49"/>
        <v>0</v>
      </c>
      <c r="V94" s="449">
        <f t="shared" si="64"/>
        <v>0</v>
      </c>
      <c r="W94" s="111">
        <f t="shared" si="64"/>
        <v>0</v>
      </c>
      <c r="X94" s="114">
        <f t="shared" si="64"/>
        <v>0</v>
      </c>
      <c r="Y94" s="491">
        <f t="shared" si="64"/>
        <v>0</v>
      </c>
      <c r="Z94" s="113">
        <f t="shared" si="64"/>
        <v>0</v>
      </c>
      <c r="AA94" s="115">
        <f t="shared" si="64"/>
        <v>0</v>
      </c>
      <c r="AB94" s="210"/>
      <c r="AC94" s="209"/>
    </row>
    <row r="95" spans="1:29" hidden="1">
      <c r="B95" s="55"/>
      <c r="C95" s="2"/>
      <c r="D95" s="764" t="s">
        <v>370</v>
      </c>
      <c r="E95" s="764"/>
      <c r="F95" s="406">
        <f t="shared" ref="F95:F104" si="66">SUM(N95:Z95)</f>
        <v>0</v>
      </c>
      <c r="G95" s="429">
        <f t="shared" ref="G95:H104" si="67">SUM(N95:Z95)</f>
        <v>0</v>
      </c>
      <c r="H95" s="429">
        <f t="shared" si="67"/>
        <v>0</v>
      </c>
      <c r="I95" s="625">
        <f t="shared" ref="I95:I104" si="68">SUM(O95:AA95)</f>
        <v>0</v>
      </c>
      <c r="J95" s="149"/>
      <c r="K95" s="167">
        <f t="shared" si="54"/>
        <v>0</v>
      </c>
      <c r="L95" s="75"/>
      <c r="M95" s="1"/>
      <c r="N95" s="1"/>
      <c r="O95" s="75"/>
      <c r="P95" s="1"/>
      <c r="Q95" s="1"/>
      <c r="R95" s="1"/>
      <c r="S95" s="1"/>
      <c r="T95" s="81"/>
      <c r="U95" s="541">
        <f t="shared" si="49"/>
        <v>0</v>
      </c>
      <c r="V95" s="447"/>
      <c r="W95" s="1"/>
      <c r="X95" s="81"/>
      <c r="Y95" s="490"/>
      <c r="Z95" s="42"/>
      <c r="AA95" s="44"/>
      <c r="AB95" s="210"/>
      <c r="AC95" s="209"/>
    </row>
    <row r="96" spans="1:29" hidden="1">
      <c r="B96" s="55"/>
      <c r="C96" s="2"/>
      <c r="D96" s="764" t="s">
        <v>506</v>
      </c>
      <c r="E96" s="764"/>
      <c r="F96" s="406">
        <f t="shared" si="66"/>
        <v>0</v>
      </c>
      <c r="G96" s="429">
        <f t="shared" si="67"/>
        <v>0</v>
      </c>
      <c r="H96" s="429">
        <f t="shared" si="67"/>
        <v>0</v>
      </c>
      <c r="I96" s="625">
        <f t="shared" si="68"/>
        <v>0</v>
      </c>
      <c r="J96" s="149"/>
      <c r="K96" s="167">
        <f t="shared" si="54"/>
        <v>0</v>
      </c>
      <c r="L96" s="75"/>
      <c r="M96" s="1"/>
      <c r="N96" s="1"/>
      <c r="O96" s="75"/>
      <c r="P96" s="1"/>
      <c r="Q96" s="1"/>
      <c r="R96" s="1"/>
      <c r="S96" s="1"/>
      <c r="T96" s="81"/>
      <c r="U96" s="541">
        <f t="shared" si="49"/>
        <v>0</v>
      </c>
      <c r="V96" s="447"/>
      <c r="W96" s="1"/>
      <c r="X96" s="81"/>
      <c r="Y96" s="490"/>
      <c r="Z96" s="42"/>
      <c r="AA96" s="44"/>
      <c r="AB96" s="210"/>
      <c r="AC96" s="209"/>
    </row>
    <row r="97" spans="1:29" hidden="1">
      <c r="B97" s="55"/>
      <c r="C97" s="2"/>
      <c r="D97" s="764" t="s">
        <v>507</v>
      </c>
      <c r="E97" s="764"/>
      <c r="F97" s="406">
        <f t="shared" si="66"/>
        <v>0</v>
      </c>
      <c r="G97" s="429">
        <f t="shared" si="67"/>
        <v>0</v>
      </c>
      <c r="H97" s="429">
        <f t="shared" si="67"/>
        <v>0</v>
      </c>
      <c r="I97" s="625">
        <f t="shared" si="68"/>
        <v>0</v>
      </c>
      <c r="J97" s="149"/>
      <c r="K97" s="167">
        <f t="shared" si="54"/>
        <v>0</v>
      </c>
      <c r="L97" s="75"/>
      <c r="M97" s="1"/>
      <c r="N97" s="1"/>
      <c r="O97" s="75"/>
      <c r="P97" s="1"/>
      <c r="Q97" s="1"/>
      <c r="R97" s="1"/>
      <c r="S97" s="1"/>
      <c r="T97" s="81"/>
      <c r="U97" s="541">
        <f t="shared" si="49"/>
        <v>0</v>
      </c>
      <c r="V97" s="447"/>
      <c r="W97" s="1"/>
      <c r="X97" s="81"/>
      <c r="Y97" s="490"/>
      <c r="Z97" s="42"/>
      <c r="AA97" s="44"/>
      <c r="AB97" s="210"/>
      <c r="AC97" s="209"/>
    </row>
    <row r="98" spans="1:29" hidden="1">
      <c r="B98" s="55"/>
      <c r="C98" s="2"/>
      <c r="D98" s="764" t="s">
        <v>508</v>
      </c>
      <c r="E98" s="764"/>
      <c r="F98" s="406">
        <f t="shared" si="66"/>
        <v>0</v>
      </c>
      <c r="G98" s="429">
        <f t="shared" si="67"/>
        <v>0</v>
      </c>
      <c r="H98" s="429">
        <f t="shared" si="67"/>
        <v>0</v>
      </c>
      <c r="I98" s="625">
        <f t="shared" si="68"/>
        <v>0</v>
      </c>
      <c r="J98" s="149"/>
      <c r="K98" s="167">
        <f t="shared" si="54"/>
        <v>0</v>
      </c>
      <c r="L98" s="75"/>
      <c r="M98" s="1"/>
      <c r="N98" s="1"/>
      <c r="O98" s="75"/>
      <c r="P98" s="1"/>
      <c r="Q98" s="1"/>
      <c r="R98" s="1"/>
      <c r="S98" s="1"/>
      <c r="T98" s="81"/>
      <c r="U98" s="541">
        <f t="shared" si="49"/>
        <v>0</v>
      </c>
      <c r="V98" s="447"/>
      <c r="W98" s="1"/>
      <c r="X98" s="81"/>
      <c r="Y98" s="490"/>
      <c r="Z98" s="42"/>
      <c r="AA98" s="44"/>
      <c r="AB98" s="210"/>
      <c r="AC98" s="209"/>
    </row>
    <row r="99" spans="1:29" hidden="1">
      <c r="B99" s="55"/>
      <c r="C99" s="2"/>
      <c r="D99" s="764" t="s">
        <v>509</v>
      </c>
      <c r="E99" s="764"/>
      <c r="F99" s="406">
        <f t="shared" si="66"/>
        <v>0</v>
      </c>
      <c r="G99" s="429">
        <f t="shared" si="67"/>
        <v>0</v>
      </c>
      <c r="H99" s="429">
        <f t="shared" si="67"/>
        <v>0</v>
      </c>
      <c r="I99" s="625">
        <f t="shared" si="68"/>
        <v>0</v>
      </c>
      <c r="J99" s="149"/>
      <c r="K99" s="167">
        <f t="shared" si="54"/>
        <v>0</v>
      </c>
      <c r="L99" s="75"/>
      <c r="M99" s="1"/>
      <c r="N99" s="1"/>
      <c r="O99" s="75"/>
      <c r="P99" s="1"/>
      <c r="Q99" s="1"/>
      <c r="R99" s="1"/>
      <c r="S99" s="1"/>
      <c r="T99" s="81"/>
      <c r="U99" s="541">
        <f t="shared" si="49"/>
        <v>0</v>
      </c>
      <c r="V99" s="447"/>
      <c r="W99" s="1"/>
      <c r="X99" s="81"/>
      <c r="Y99" s="490"/>
      <c r="Z99" s="42"/>
      <c r="AA99" s="44"/>
      <c r="AB99" s="210"/>
      <c r="AC99" s="209"/>
    </row>
    <row r="100" spans="1:29" hidden="1">
      <c r="B100" s="55"/>
      <c r="C100" s="2"/>
      <c r="D100" s="764" t="s">
        <v>510</v>
      </c>
      <c r="E100" s="764"/>
      <c r="F100" s="406">
        <f t="shared" si="66"/>
        <v>0</v>
      </c>
      <c r="G100" s="429">
        <f t="shared" si="67"/>
        <v>0</v>
      </c>
      <c r="H100" s="429">
        <f t="shared" si="67"/>
        <v>0</v>
      </c>
      <c r="I100" s="625">
        <f t="shared" si="68"/>
        <v>0</v>
      </c>
      <c r="J100" s="149"/>
      <c r="K100" s="167">
        <f t="shared" si="54"/>
        <v>0</v>
      </c>
      <c r="L100" s="75"/>
      <c r="M100" s="1"/>
      <c r="N100" s="1"/>
      <c r="O100" s="75"/>
      <c r="P100" s="1"/>
      <c r="Q100" s="1"/>
      <c r="R100" s="1"/>
      <c r="S100" s="1"/>
      <c r="T100" s="81"/>
      <c r="U100" s="541">
        <f t="shared" si="49"/>
        <v>0</v>
      </c>
      <c r="V100" s="447"/>
      <c r="W100" s="1"/>
      <c r="X100" s="81"/>
      <c r="Y100" s="490"/>
      <c r="Z100" s="42"/>
      <c r="AA100" s="44"/>
      <c r="AB100" s="210"/>
      <c r="AC100" s="209"/>
    </row>
    <row r="101" spans="1:29" ht="25.5" hidden="1" customHeight="1">
      <c r="B101" s="55"/>
      <c r="C101" s="2"/>
      <c r="D101" s="735" t="s">
        <v>511</v>
      </c>
      <c r="E101" s="735"/>
      <c r="F101" s="409">
        <f t="shared" si="66"/>
        <v>0</v>
      </c>
      <c r="G101" s="432">
        <f t="shared" si="67"/>
        <v>0</v>
      </c>
      <c r="H101" s="432">
        <f t="shared" si="67"/>
        <v>0</v>
      </c>
      <c r="I101" s="628">
        <f t="shared" si="68"/>
        <v>0</v>
      </c>
      <c r="J101" s="159"/>
      <c r="K101" s="167">
        <f t="shared" si="54"/>
        <v>0</v>
      </c>
      <c r="L101" s="75"/>
      <c r="M101" s="1"/>
      <c r="N101" s="1"/>
      <c r="O101" s="75"/>
      <c r="P101" s="1"/>
      <c r="Q101" s="1"/>
      <c r="R101" s="1"/>
      <c r="S101" s="1"/>
      <c r="T101" s="81"/>
      <c r="U101" s="541">
        <f t="shared" si="49"/>
        <v>0</v>
      </c>
      <c r="V101" s="447"/>
      <c r="W101" s="1"/>
      <c r="X101" s="81"/>
      <c r="Y101" s="490"/>
      <c r="Z101" s="42"/>
      <c r="AA101" s="44"/>
      <c r="AB101" s="210"/>
      <c r="AC101" s="209"/>
    </row>
    <row r="102" spans="1:29" hidden="1">
      <c r="B102" s="55"/>
      <c r="C102" s="2"/>
      <c r="D102" s="764" t="s">
        <v>805</v>
      </c>
      <c r="E102" s="764"/>
      <c r="F102" s="406">
        <f t="shared" si="66"/>
        <v>0</v>
      </c>
      <c r="G102" s="429">
        <f t="shared" si="67"/>
        <v>0</v>
      </c>
      <c r="H102" s="429">
        <f t="shared" si="67"/>
        <v>0</v>
      </c>
      <c r="I102" s="625">
        <f t="shared" si="68"/>
        <v>0</v>
      </c>
      <c r="J102" s="149"/>
      <c r="K102" s="167">
        <f t="shared" si="54"/>
        <v>0</v>
      </c>
      <c r="L102" s="75"/>
      <c r="M102" s="1"/>
      <c r="N102" s="1"/>
      <c r="O102" s="75"/>
      <c r="P102" s="1"/>
      <c r="Q102" s="1"/>
      <c r="R102" s="1"/>
      <c r="S102" s="1"/>
      <c r="T102" s="81"/>
      <c r="U102" s="541">
        <f t="shared" si="49"/>
        <v>0</v>
      </c>
      <c r="V102" s="447"/>
      <c r="W102" s="1"/>
      <c r="X102" s="81"/>
      <c r="Y102" s="490"/>
      <c r="Z102" s="42"/>
      <c r="AA102" s="44"/>
      <c r="AB102" s="210"/>
      <c r="AC102" s="209"/>
    </row>
    <row r="103" spans="1:29" ht="25.5" hidden="1" customHeight="1">
      <c r="B103" s="55"/>
      <c r="C103" s="2"/>
      <c r="D103" s="735" t="s">
        <v>512</v>
      </c>
      <c r="E103" s="735"/>
      <c r="F103" s="409">
        <f t="shared" si="66"/>
        <v>0</v>
      </c>
      <c r="G103" s="432">
        <f t="shared" si="67"/>
        <v>0</v>
      </c>
      <c r="H103" s="432">
        <f t="shared" si="67"/>
        <v>0</v>
      </c>
      <c r="I103" s="628">
        <f t="shared" si="68"/>
        <v>0</v>
      </c>
      <c r="J103" s="159"/>
      <c r="K103" s="167">
        <f t="shared" si="54"/>
        <v>0</v>
      </c>
      <c r="L103" s="75"/>
      <c r="M103" s="1"/>
      <c r="N103" s="1"/>
      <c r="O103" s="75"/>
      <c r="P103" s="1"/>
      <c r="Q103" s="1"/>
      <c r="R103" s="1"/>
      <c r="S103" s="1"/>
      <c r="T103" s="81"/>
      <c r="U103" s="541">
        <f t="shared" si="49"/>
        <v>0</v>
      </c>
      <c r="V103" s="447"/>
      <c r="W103" s="1"/>
      <c r="X103" s="81"/>
      <c r="Y103" s="490"/>
      <c r="Z103" s="42"/>
      <c r="AA103" s="44"/>
      <c r="AB103" s="210"/>
      <c r="AC103" s="209"/>
    </row>
    <row r="104" spans="1:29" ht="25.5" hidden="1" customHeight="1">
      <c r="B104" s="55"/>
      <c r="C104" s="2"/>
      <c r="D104" s="735" t="s">
        <v>513</v>
      </c>
      <c r="E104" s="735"/>
      <c r="F104" s="409">
        <f t="shared" si="66"/>
        <v>0</v>
      </c>
      <c r="G104" s="432">
        <f t="shared" si="67"/>
        <v>0</v>
      </c>
      <c r="H104" s="432">
        <f t="shared" si="67"/>
        <v>0</v>
      </c>
      <c r="I104" s="628">
        <f t="shared" si="68"/>
        <v>0</v>
      </c>
      <c r="J104" s="159"/>
      <c r="K104" s="167">
        <f t="shared" si="54"/>
        <v>0</v>
      </c>
      <c r="L104" s="75"/>
      <c r="M104" s="1"/>
      <c r="N104" s="1"/>
      <c r="O104" s="75"/>
      <c r="P104" s="1"/>
      <c r="Q104" s="1"/>
      <c r="R104" s="1"/>
      <c r="S104" s="1"/>
      <c r="T104" s="81"/>
      <c r="U104" s="541">
        <f t="shared" si="49"/>
        <v>0</v>
      </c>
      <c r="V104" s="447"/>
      <c r="W104" s="1"/>
      <c r="X104" s="81"/>
      <c r="Y104" s="490"/>
      <c r="Z104" s="42"/>
      <c r="AA104" s="44"/>
      <c r="AB104" s="210"/>
      <c r="AC104" s="209"/>
    </row>
    <row r="105" spans="1:29" s="41" customFormat="1" ht="15" hidden="1" customHeight="1">
      <c r="A105" s="127" t="s">
        <v>230</v>
      </c>
      <c r="B105" s="108" t="s">
        <v>663</v>
      </c>
      <c r="C105" s="820" t="s">
        <v>806</v>
      </c>
      <c r="D105" s="821"/>
      <c r="E105" s="821"/>
      <c r="F105" s="408">
        <f>F106+F107+F108+F109+F110+F111+F112+F113+F114+F115</f>
        <v>0</v>
      </c>
      <c r="G105" s="431">
        <f>G106+G107+G108+G109+G110+G111+G112+G113+G114+G115</f>
        <v>0</v>
      </c>
      <c r="H105" s="431">
        <f>H106+H107+H108+H109+H110+H111+H112+H113+H114+H115</f>
        <v>0</v>
      </c>
      <c r="I105" s="627">
        <f>I106+I107+I108+I109+I110+I111+I112+I113+I114+I115</f>
        <v>0</v>
      </c>
      <c r="J105" s="158">
        <f t="shared" ref="J105:AA105" si="69">J106+J107+J108+J109+J110+J111+J112+J113+J114+J115</f>
        <v>0</v>
      </c>
      <c r="K105" s="170">
        <f t="shared" si="54"/>
        <v>0</v>
      </c>
      <c r="L105" s="110">
        <f t="shared" ref="L105:N105" si="70">L106+L107+L108+L109+L110+L111+L112+L113+L114+L115</f>
        <v>0</v>
      </c>
      <c r="M105" s="111">
        <f t="shared" si="70"/>
        <v>0</v>
      </c>
      <c r="N105" s="111">
        <f t="shared" si="70"/>
        <v>0</v>
      </c>
      <c r="O105" s="110">
        <f t="shared" si="69"/>
        <v>0</v>
      </c>
      <c r="P105" s="111">
        <f t="shared" si="69"/>
        <v>0</v>
      </c>
      <c r="Q105" s="111">
        <f t="shared" si="69"/>
        <v>0</v>
      </c>
      <c r="R105" s="111">
        <f t="shared" si="69"/>
        <v>0</v>
      </c>
      <c r="S105" s="111">
        <f t="shared" si="69"/>
        <v>0</v>
      </c>
      <c r="T105" s="114">
        <f t="shared" si="69"/>
        <v>0</v>
      </c>
      <c r="U105" s="543">
        <f t="shared" si="49"/>
        <v>0</v>
      </c>
      <c r="V105" s="449">
        <f t="shared" si="69"/>
        <v>0</v>
      </c>
      <c r="W105" s="111">
        <f t="shared" si="69"/>
        <v>0</v>
      </c>
      <c r="X105" s="114">
        <f t="shared" si="69"/>
        <v>0</v>
      </c>
      <c r="Y105" s="491">
        <f t="shared" si="69"/>
        <v>0</v>
      </c>
      <c r="Z105" s="113">
        <f t="shared" si="69"/>
        <v>0</v>
      </c>
      <c r="AA105" s="115">
        <f t="shared" si="69"/>
        <v>0</v>
      </c>
      <c r="AB105" s="210"/>
      <c r="AC105" s="209"/>
    </row>
    <row r="106" spans="1:29" hidden="1">
      <c r="B106" s="55"/>
      <c r="C106" s="2"/>
      <c r="D106" s="764" t="s">
        <v>369</v>
      </c>
      <c r="E106" s="764"/>
      <c r="F106" s="406">
        <f t="shared" ref="F106:F115" si="71">SUM(N106:Z106)</f>
        <v>0</v>
      </c>
      <c r="G106" s="429">
        <f t="shared" ref="G106:H115" si="72">SUM(N106:Z106)</f>
        <v>0</v>
      </c>
      <c r="H106" s="429">
        <f t="shared" si="72"/>
        <v>0</v>
      </c>
      <c r="I106" s="625">
        <f t="shared" ref="I106:I115" si="73">SUM(O106:AA106)</f>
        <v>0</v>
      </c>
      <c r="J106" s="149"/>
      <c r="K106" s="167">
        <f t="shared" si="54"/>
        <v>0</v>
      </c>
      <c r="L106" s="75"/>
      <c r="M106" s="1"/>
      <c r="N106" s="1"/>
      <c r="O106" s="75"/>
      <c r="P106" s="1"/>
      <c r="Q106" s="1"/>
      <c r="R106" s="1"/>
      <c r="S106" s="1"/>
      <c r="T106" s="81"/>
      <c r="U106" s="541">
        <f t="shared" si="49"/>
        <v>0</v>
      </c>
      <c r="V106" s="447"/>
      <c r="W106" s="1"/>
      <c r="X106" s="81"/>
      <c r="Y106" s="490"/>
      <c r="Z106" s="42"/>
      <c r="AA106" s="44"/>
      <c r="AB106" s="210"/>
      <c r="AC106" s="209"/>
    </row>
    <row r="107" spans="1:29" hidden="1">
      <c r="B107" s="55"/>
      <c r="C107" s="2"/>
      <c r="D107" s="764" t="s">
        <v>514</v>
      </c>
      <c r="E107" s="764"/>
      <c r="F107" s="406">
        <f t="shared" si="71"/>
        <v>0</v>
      </c>
      <c r="G107" s="429">
        <f t="shared" si="72"/>
        <v>0</v>
      </c>
      <c r="H107" s="429">
        <f t="shared" si="72"/>
        <v>0</v>
      </c>
      <c r="I107" s="625">
        <f t="shared" si="73"/>
        <v>0</v>
      </c>
      <c r="J107" s="149"/>
      <c r="K107" s="167">
        <f t="shared" si="54"/>
        <v>0</v>
      </c>
      <c r="L107" s="75"/>
      <c r="M107" s="1"/>
      <c r="N107" s="1"/>
      <c r="O107" s="75"/>
      <c r="P107" s="1"/>
      <c r="Q107" s="1"/>
      <c r="R107" s="1"/>
      <c r="S107" s="1"/>
      <c r="T107" s="81"/>
      <c r="U107" s="541">
        <f t="shared" si="49"/>
        <v>0</v>
      </c>
      <c r="V107" s="447"/>
      <c r="W107" s="1"/>
      <c r="X107" s="81"/>
      <c r="Y107" s="490"/>
      <c r="Z107" s="42"/>
      <c r="AA107" s="44"/>
      <c r="AB107" s="210"/>
      <c r="AC107" s="209"/>
    </row>
    <row r="108" spans="1:29" hidden="1">
      <c r="B108" s="55"/>
      <c r="C108" s="2"/>
      <c r="D108" s="764" t="s">
        <v>516</v>
      </c>
      <c r="E108" s="764"/>
      <c r="F108" s="406">
        <f t="shared" si="71"/>
        <v>0</v>
      </c>
      <c r="G108" s="429">
        <f t="shared" si="72"/>
        <v>0</v>
      </c>
      <c r="H108" s="429">
        <f t="shared" si="72"/>
        <v>0</v>
      </c>
      <c r="I108" s="625">
        <f t="shared" si="73"/>
        <v>0</v>
      </c>
      <c r="J108" s="149"/>
      <c r="K108" s="167">
        <f t="shared" si="54"/>
        <v>0</v>
      </c>
      <c r="L108" s="75"/>
      <c r="M108" s="1"/>
      <c r="N108" s="1"/>
      <c r="O108" s="75"/>
      <c r="P108" s="1"/>
      <c r="Q108" s="1"/>
      <c r="R108" s="1"/>
      <c r="S108" s="1"/>
      <c r="T108" s="81"/>
      <c r="U108" s="541">
        <f t="shared" si="49"/>
        <v>0</v>
      </c>
      <c r="V108" s="447"/>
      <c r="W108" s="1"/>
      <c r="X108" s="81"/>
      <c r="Y108" s="490"/>
      <c r="Z108" s="42"/>
      <c r="AA108" s="44"/>
      <c r="AB108" s="210"/>
      <c r="AC108" s="209"/>
    </row>
    <row r="109" spans="1:29" hidden="1">
      <c r="B109" s="55"/>
      <c r="C109" s="2"/>
      <c r="D109" s="764" t="s">
        <v>808</v>
      </c>
      <c r="E109" s="764"/>
      <c r="F109" s="406">
        <f t="shared" si="71"/>
        <v>0</v>
      </c>
      <c r="G109" s="429">
        <f t="shared" si="72"/>
        <v>0</v>
      </c>
      <c r="H109" s="429">
        <f t="shared" si="72"/>
        <v>0</v>
      </c>
      <c r="I109" s="625">
        <f t="shared" si="73"/>
        <v>0</v>
      </c>
      <c r="J109" s="149"/>
      <c r="K109" s="167">
        <f t="shared" si="54"/>
        <v>0</v>
      </c>
      <c r="L109" s="75"/>
      <c r="M109" s="1"/>
      <c r="N109" s="1"/>
      <c r="O109" s="75"/>
      <c r="P109" s="1"/>
      <c r="Q109" s="1"/>
      <c r="R109" s="1"/>
      <c r="S109" s="1"/>
      <c r="T109" s="81"/>
      <c r="U109" s="541">
        <f t="shared" si="49"/>
        <v>0</v>
      </c>
      <c r="V109" s="447"/>
      <c r="W109" s="1"/>
      <c r="X109" s="81"/>
      <c r="Y109" s="490"/>
      <c r="Z109" s="42"/>
      <c r="AA109" s="44"/>
      <c r="AB109" s="210"/>
      <c r="AC109" s="209"/>
    </row>
    <row r="110" spans="1:29" hidden="1">
      <c r="B110" s="55"/>
      <c r="C110" s="2"/>
      <c r="D110" s="764" t="s">
        <v>521</v>
      </c>
      <c r="E110" s="764"/>
      <c r="F110" s="406">
        <f t="shared" si="71"/>
        <v>0</v>
      </c>
      <c r="G110" s="429">
        <f t="shared" si="72"/>
        <v>0</v>
      </c>
      <c r="H110" s="429">
        <f t="shared" si="72"/>
        <v>0</v>
      </c>
      <c r="I110" s="625">
        <f t="shared" si="73"/>
        <v>0</v>
      </c>
      <c r="J110" s="149"/>
      <c r="K110" s="167">
        <f t="shared" si="54"/>
        <v>0</v>
      </c>
      <c r="L110" s="75"/>
      <c r="M110" s="1"/>
      <c r="N110" s="1"/>
      <c r="O110" s="75"/>
      <c r="P110" s="1"/>
      <c r="Q110" s="1"/>
      <c r="R110" s="1"/>
      <c r="S110" s="1"/>
      <c r="T110" s="81"/>
      <c r="U110" s="541">
        <f t="shared" si="49"/>
        <v>0</v>
      </c>
      <c r="V110" s="447"/>
      <c r="W110" s="1"/>
      <c r="X110" s="81"/>
      <c r="Y110" s="490"/>
      <c r="Z110" s="42"/>
      <c r="AA110" s="44"/>
      <c r="AB110" s="210"/>
      <c r="AC110" s="209"/>
    </row>
    <row r="111" spans="1:29" hidden="1">
      <c r="B111" s="55"/>
      <c r="C111" s="2"/>
      <c r="D111" s="764" t="s">
        <v>519</v>
      </c>
      <c r="E111" s="764"/>
      <c r="F111" s="406">
        <f t="shared" si="71"/>
        <v>0</v>
      </c>
      <c r="G111" s="429">
        <f t="shared" si="72"/>
        <v>0</v>
      </c>
      <c r="H111" s="429">
        <f t="shared" si="72"/>
        <v>0</v>
      </c>
      <c r="I111" s="625">
        <f t="shared" si="73"/>
        <v>0</v>
      </c>
      <c r="J111" s="149"/>
      <c r="K111" s="167">
        <f t="shared" si="54"/>
        <v>0</v>
      </c>
      <c r="L111" s="75"/>
      <c r="M111" s="1"/>
      <c r="N111" s="1"/>
      <c r="O111" s="75"/>
      <c r="P111" s="1"/>
      <c r="Q111" s="1"/>
      <c r="R111" s="1"/>
      <c r="S111" s="1"/>
      <c r="T111" s="81"/>
      <c r="U111" s="541">
        <f t="shared" si="49"/>
        <v>0</v>
      </c>
      <c r="V111" s="447"/>
      <c r="W111" s="1"/>
      <c r="X111" s="81"/>
      <c r="Y111" s="490"/>
      <c r="Z111" s="42"/>
      <c r="AA111" s="44"/>
      <c r="AB111" s="210"/>
      <c r="AC111" s="209"/>
    </row>
    <row r="112" spans="1:29" ht="25.5" hidden="1" customHeight="1">
      <c r="B112" s="55"/>
      <c r="C112" s="2"/>
      <c r="D112" s="735" t="s">
        <v>523</v>
      </c>
      <c r="E112" s="735"/>
      <c r="F112" s="409">
        <f t="shared" si="71"/>
        <v>0</v>
      </c>
      <c r="G112" s="432">
        <f t="shared" si="72"/>
        <v>0</v>
      </c>
      <c r="H112" s="432">
        <f t="shared" si="72"/>
        <v>0</v>
      </c>
      <c r="I112" s="628">
        <f t="shared" si="73"/>
        <v>0</v>
      </c>
      <c r="J112" s="159"/>
      <c r="K112" s="167">
        <f t="shared" si="54"/>
        <v>0</v>
      </c>
      <c r="L112" s="75"/>
      <c r="M112" s="1"/>
      <c r="N112" s="1"/>
      <c r="O112" s="75"/>
      <c r="P112" s="1"/>
      <c r="Q112" s="1"/>
      <c r="R112" s="1"/>
      <c r="S112" s="1"/>
      <c r="T112" s="81"/>
      <c r="U112" s="541">
        <f t="shared" si="49"/>
        <v>0</v>
      </c>
      <c r="V112" s="447"/>
      <c r="W112" s="1"/>
      <c r="X112" s="81"/>
      <c r="Y112" s="490"/>
      <c r="Z112" s="42"/>
      <c r="AA112" s="44"/>
      <c r="AB112" s="210"/>
      <c r="AC112" s="209"/>
    </row>
    <row r="113" spans="1:29" hidden="1">
      <c r="B113" s="55"/>
      <c r="C113" s="2"/>
      <c r="D113" s="764" t="s">
        <v>807</v>
      </c>
      <c r="E113" s="764"/>
      <c r="F113" s="406">
        <f t="shared" si="71"/>
        <v>0</v>
      </c>
      <c r="G113" s="429">
        <f t="shared" si="72"/>
        <v>0</v>
      </c>
      <c r="H113" s="429">
        <f t="shared" si="72"/>
        <v>0</v>
      </c>
      <c r="I113" s="625">
        <f t="shared" si="73"/>
        <v>0</v>
      </c>
      <c r="J113" s="149"/>
      <c r="K113" s="167">
        <f t="shared" si="54"/>
        <v>0</v>
      </c>
      <c r="L113" s="75"/>
      <c r="M113" s="1"/>
      <c r="N113" s="1"/>
      <c r="O113" s="75"/>
      <c r="P113" s="1"/>
      <c r="Q113" s="1"/>
      <c r="R113" s="1"/>
      <c r="S113" s="1"/>
      <c r="T113" s="81"/>
      <c r="U113" s="541">
        <f t="shared" si="49"/>
        <v>0</v>
      </c>
      <c r="V113" s="447"/>
      <c r="W113" s="1"/>
      <c r="X113" s="81"/>
      <c r="Y113" s="490"/>
      <c r="Z113" s="42"/>
      <c r="AA113" s="44"/>
      <c r="AB113" s="210"/>
      <c r="AC113" s="209"/>
    </row>
    <row r="114" spans="1:29" ht="25.5" hidden="1" customHeight="1">
      <c r="B114" s="55"/>
      <c r="C114" s="2"/>
      <c r="D114" s="735" t="s">
        <v>526</v>
      </c>
      <c r="E114" s="735"/>
      <c r="F114" s="409">
        <f t="shared" si="71"/>
        <v>0</v>
      </c>
      <c r="G114" s="432">
        <f t="shared" si="72"/>
        <v>0</v>
      </c>
      <c r="H114" s="432">
        <f t="shared" si="72"/>
        <v>0</v>
      </c>
      <c r="I114" s="628">
        <f t="shared" si="73"/>
        <v>0</v>
      </c>
      <c r="J114" s="159"/>
      <c r="K114" s="167">
        <f t="shared" si="54"/>
        <v>0</v>
      </c>
      <c r="L114" s="75"/>
      <c r="M114" s="1"/>
      <c r="N114" s="1"/>
      <c r="O114" s="75"/>
      <c r="P114" s="1"/>
      <c r="Q114" s="1"/>
      <c r="R114" s="1"/>
      <c r="S114" s="1"/>
      <c r="T114" s="81"/>
      <c r="U114" s="541">
        <f t="shared" si="49"/>
        <v>0</v>
      </c>
      <c r="V114" s="447"/>
      <c r="W114" s="1"/>
      <c r="X114" s="81"/>
      <c r="Y114" s="490"/>
      <c r="Z114" s="42"/>
      <c r="AA114" s="44"/>
      <c r="AB114" s="210"/>
      <c r="AC114" s="209"/>
    </row>
    <row r="115" spans="1:29" ht="25.5" hidden="1" customHeight="1">
      <c r="B115" s="55"/>
      <c r="C115" s="2"/>
      <c r="D115" s="735" t="s">
        <v>528</v>
      </c>
      <c r="E115" s="735"/>
      <c r="F115" s="409">
        <f t="shared" si="71"/>
        <v>0</v>
      </c>
      <c r="G115" s="432">
        <f t="shared" si="72"/>
        <v>0</v>
      </c>
      <c r="H115" s="432">
        <f t="shared" si="72"/>
        <v>0</v>
      </c>
      <c r="I115" s="628">
        <f t="shared" si="73"/>
        <v>0</v>
      </c>
      <c r="J115" s="159"/>
      <c r="K115" s="167">
        <f t="shared" si="54"/>
        <v>0</v>
      </c>
      <c r="L115" s="75"/>
      <c r="M115" s="1"/>
      <c r="N115" s="1"/>
      <c r="O115" s="75"/>
      <c r="P115" s="1"/>
      <c r="Q115" s="1"/>
      <c r="R115" s="1"/>
      <c r="S115" s="1"/>
      <c r="T115" s="81"/>
      <c r="U115" s="541">
        <f t="shared" si="49"/>
        <v>0</v>
      </c>
      <c r="V115" s="447"/>
      <c r="W115" s="1"/>
      <c r="X115" s="81"/>
      <c r="Y115" s="490"/>
      <c r="Z115" s="42"/>
      <c r="AA115" s="44"/>
      <c r="AB115" s="210"/>
      <c r="AC115" s="209"/>
    </row>
    <row r="116" spans="1:29" s="41" customFormat="1" hidden="1">
      <c r="A116" s="127" t="s">
        <v>231</v>
      </c>
      <c r="B116" s="108" t="s">
        <v>664</v>
      </c>
      <c r="C116" s="777" t="s">
        <v>232</v>
      </c>
      <c r="D116" s="778"/>
      <c r="E116" s="778"/>
      <c r="F116" s="410">
        <f>F117+F118+F119+F120+F121+F122+F123+F124+F125+F126</f>
        <v>0</v>
      </c>
      <c r="G116" s="433">
        <f>G117+G118+G119+G120+G121+G122+G123+G124+G125+G126</f>
        <v>0</v>
      </c>
      <c r="H116" s="433">
        <f>H117+H118+H119+H120+H121+H122+H123+H124+H125+H126</f>
        <v>0</v>
      </c>
      <c r="I116" s="629">
        <f>I117+I118+I119+I120+I121+I122+I123+I124+I125+I126</f>
        <v>0</v>
      </c>
      <c r="J116" s="160">
        <f t="shared" ref="J116:AA116" si="74">J117+J118+J119+J120+J121+J122+J123+J124+J125+J126</f>
        <v>0</v>
      </c>
      <c r="K116" s="170">
        <f t="shared" si="54"/>
        <v>0</v>
      </c>
      <c r="L116" s="110">
        <f t="shared" ref="L116:N116" si="75">L117+L118+L119+L120+L121+L122+L123+L124+L125+L126</f>
        <v>0</v>
      </c>
      <c r="M116" s="111">
        <f t="shared" si="75"/>
        <v>0</v>
      </c>
      <c r="N116" s="111">
        <f t="shared" si="75"/>
        <v>0</v>
      </c>
      <c r="O116" s="110">
        <f t="shared" si="74"/>
        <v>0</v>
      </c>
      <c r="P116" s="111">
        <f t="shared" si="74"/>
        <v>0</v>
      </c>
      <c r="Q116" s="111">
        <f t="shared" si="74"/>
        <v>0</v>
      </c>
      <c r="R116" s="111">
        <f t="shared" si="74"/>
        <v>0</v>
      </c>
      <c r="S116" s="111">
        <f t="shared" si="74"/>
        <v>0</v>
      </c>
      <c r="T116" s="114">
        <f t="shared" si="74"/>
        <v>0</v>
      </c>
      <c r="U116" s="543">
        <f t="shared" si="49"/>
        <v>0</v>
      </c>
      <c r="V116" s="449">
        <f t="shared" si="74"/>
        <v>0</v>
      </c>
      <c r="W116" s="111">
        <f t="shared" si="74"/>
        <v>0</v>
      </c>
      <c r="X116" s="114">
        <f t="shared" si="74"/>
        <v>0</v>
      </c>
      <c r="Y116" s="491">
        <f t="shared" si="74"/>
        <v>0</v>
      </c>
      <c r="Z116" s="113">
        <f t="shared" si="74"/>
        <v>0</v>
      </c>
      <c r="AA116" s="115">
        <f t="shared" si="74"/>
        <v>0</v>
      </c>
      <c r="AB116" s="210"/>
      <c r="AC116" s="209"/>
    </row>
    <row r="117" spans="1:29" hidden="1">
      <c r="B117" s="55"/>
      <c r="C117" s="2"/>
      <c r="D117" s="764" t="s">
        <v>368</v>
      </c>
      <c r="E117" s="764"/>
      <c r="F117" s="406">
        <f t="shared" ref="F117:F126" si="76">SUM(N117:Z117)</f>
        <v>0</v>
      </c>
      <c r="G117" s="429">
        <f t="shared" ref="G117:H126" si="77">SUM(N117:Z117)</f>
        <v>0</v>
      </c>
      <c r="H117" s="429">
        <f t="shared" si="77"/>
        <v>0</v>
      </c>
      <c r="I117" s="625">
        <f t="shared" ref="I117:I126" si="78">SUM(O117:AA117)</f>
        <v>0</v>
      </c>
      <c r="J117" s="149"/>
      <c r="K117" s="167">
        <f t="shared" si="54"/>
        <v>0</v>
      </c>
      <c r="L117" s="75"/>
      <c r="M117" s="1"/>
      <c r="N117" s="1"/>
      <c r="O117" s="75"/>
      <c r="P117" s="1"/>
      <c r="Q117" s="1"/>
      <c r="R117" s="1"/>
      <c r="S117" s="1"/>
      <c r="T117" s="81"/>
      <c r="U117" s="541">
        <f t="shared" si="49"/>
        <v>0</v>
      </c>
      <c r="V117" s="447"/>
      <c r="W117" s="1"/>
      <c r="X117" s="81"/>
      <c r="Y117" s="490"/>
      <c r="Z117" s="42"/>
      <c r="AA117" s="44"/>
      <c r="AB117" s="210"/>
      <c r="AC117" s="209"/>
    </row>
    <row r="118" spans="1:29" hidden="1">
      <c r="B118" s="55"/>
      <c r="C118" s="2"/>
      <c r="D118" s="764" t="s">
        <v>515</v>
      </c>
      <c r="E118" s="764"/>
      <c r="F118" s="406">
        <f t="shared" si="76"/>
        <v>0</v>
      </c>
      <c r="G118" s="429">
        <f t="shared" si="77"/>
        <v>0</v>
      </c>
      <c r="H118" s="429">
        <f t="shared" si="77"/>
        <v>0</v>
      </c>
      <c r="I118" s="625">
        <f t="shared" si="78"/>
        <v>0</v>
      </c>
      <c r="J118" s="149"/>
      <c r="K118" s="167">
        <f t="shared" si="54"/>
        <v>0</v>
      </c>
      <c r="L118" s="75"/>
      <c r="M118" s="1"/>
      <c r="N118" s="1"/>
      <c r="O118" s="75"/>
      <c r="P118" s="1"/>
      <c r="Q118" s="1"/>
      <c r="R118" s="1"/>
      <c r="S118" s="1"/>
      <c r="T118" s="81"/>
      <c r="U118" s="541">
        <f t="shared" si="49"/>
        <v>0</v>
      </c>
      <c r="V118" s="447"/>
      <c r="W118" s="1"/>
      <c r="X118" s="81"/>
      <c r="Y118" s="490"/>
      <c r="Z118" s="42"/>
      <c r="AA118" s="44"/>
      <c r="AB118" s="210"/>
      <c r="AC118" s="209"/>
    </row>
    <row r="119" spans="1:29" hidden="1">
      <c r="B119" s="55"/>
      <c r="C119" s="2"/>
      <c r="D119" s="764" t="s">
        <v>517</v>
      </c>
      <c r="E119" s="764"/>
      <c r="F119" s="406">
        <f t="shared" si="76"/>
        <v>0</v>
      </c>
      <c r="G119" s="429">
        <f t="shared" si="77"/>
        <v>0</v>
      </c>
      <c r="H119" s="429">
        <f t="shared" si="77"/>
        <v>0</v>
      </c>
      <c r="I119" s="625">
        <f t="shared" si="78"/>
        <v>0</v>
      </c>
      <c r="J119" s="149"/>
      <c r="K119" s="167">
        <f t="shared" si="54"/>
        <v>0</v>
      </c>
      <c r="L119" s="75"/>
      <c r="M119" s="1"/>
      <c r="N119" s="1"/>
      <c r="O119" s="75"/>
      <c r="P119" s="1"/>
      <c r="Q119" s="1"/>
      <c r="R119" s="1"/>
      <c r="S119" s="1"/>
      <c r="T119" s="81"/>
      <c r="U119" s="541">
        <f t="shared" si="49"/>
        <v>0</v>
      </c>
      <c r="V119" s="447"/>
      <c r="W119" s="1"/>
      <c r="X119" s="81"/>
      <c r="Y119" s="490"/>
      <c r="Z119" s="42"/>
      <c r="AA119" s="44"/>
      <c r="AB119" s="210"/>
      <c r="AC119" s="209"/>
    </row>
    <row r="120" spans="1:29" hidden="1">
      <c r="B120" s="55"/>
      <c r="C120" s="2"/>
      <c r="D120" s="764" t="s">
        <v>518</v>
      </c>
      <c r="E120" s="764"/>
      <c r="F120" s="406">
        <f t="shared" si="76"/>
        <v>0</v>
      </c>
      <c r="G120" s="429">
        <f t="shared" si="77"/>
        <v>0</v>
      </c>
      <c r="H120" s="429">
        <f t="shared" si="77"/>
        <v>0</v>
      </c>
      <c r="I120" s="625">
        <f t="shared" si="78"/>
        <v>0</v>
      </c>
      <c r="J120" s="149"/>
      <c r="K120" s="167">
        <f t="shared" si="54"/>
        <v>0</v>
      </c>
      <c r="L120" s="75"/>
      <c r="M120" s="1"/>
      <c r="N120" s="1"/>
      <c r="O120" s="75"/>
      <c r="P120" s="1"/>
      <c r="Q120" s="1"/>
      <c r="R120" s="1"/>
      <c r="S120" s="1"/>
      <c r="T120" s="81"/>
      <c r="U120" s="541">
        <f t="shared" si="49"/>
        <v>0</v>
      </c>
      <c r="V120" s="447"/>
      <c r="W120" s="1"/>
      <c r="X120" s="81"/>
      <c r="Y120" s="490"/>
      <c r="Z120" s="42"/>
      <c r="AA120" s="44"/>
      <c r="AB120" s="210"/>
      <c r="AC120" s="209"/>
    </row>
    <row r="121" spans="1:29" hidden="1">
      <c r="B121" s="55"/>
      <c r="C121" s="2"/>
      <c r="D121" s="764" t="s">
        <v>522</v>
      </c>
      <c r="E121" s="764"/>
      <c r="F121" s="406">
        <f t="shared" si="76"/>
        <v>0</v>
      </c>
      <c r="G121" s="429">
        <f t="shared" si="77"/>
        <v>0</v>
      </c>
      <c r="H121" s="429">
        <f t="shared" si="77"/>
        <v>0</v>
      </c>
      <c r="I121" s="625">
        <f t="shared" si="78"/>
        <v>0</v>
      </c>
      <c r="J121" s="149"/>
      <c r="K121" s="167">
        <f t="shared" si="54"/>
        <v>0</v>
      </c>
      <c r="L121" s="75"/>
      <c r="M121" s="1"/>
      <c r="N121" s="1"/>
      <c r="O121" s="75"/>
      <c r="P121" s="1"/>
      <c r="Q121" s="1"/>
      <c r="R121" s="1"/>
      <c r="S121" s="1"/>
      <c r="T121" s="81"/>
      <c r="U121" s="541">
        <f t="shared" si="49"/>
        <v>0</v>
      </c>
      <c r="V121" s="447"/>
      <c r="W121" s="1"/>
      <c r="X121" s="81"/>
      <c r="Y121" s="490"/>
      <c r="Z121" s="42"/>
      <c r="AA121" s="44"/>
      <c r="AB121" s="210"/>
      <c r="AC121" s="209"/>
    </row>
    <row r="122" spans="1:29" hidden="1">
      <c r="B122" s="55"/>
      <c r="C122" s="2"/>
      <c r="D122" s="764" t="s">
        <v>520</v>
      </c>
      <c r="E122" s="764"/>
      <c r="F122" s="406">
        <f t="shared" si="76"/>
        <v>0</v>
      </c>
      <c r="G122" s="429">
        <f t="shared" si="77"/>
        <v>0</v>
      </c>
      <c r="H122" s="429">
        <f t="shared" si="77"/>
        <v>0</v>
      </c>
      <c r="I122" s="625">
        <f t="shared" si="78"/>
        <v>0</v>
      </c>
      <c r="J122" s="149"/>
      <c r="K122" s="167">
        <f t="shared" si="54"/>
        <v>0</v>
      </c>
      <c r="L122" s="75"/>
      <c r="M122" s="1"/>
      <c r="N122" s="1"/>
      <c r="O122" s="75"/>
      <c r="P122" s="1"/>
      <c r="Q122" s="1"/>
      <c r="R122" s="1"/>
      <c r="S122" s="1"/>
      <c r="T122" s="81"/>
      <c r="U122" s="541">
        <f t="shared" si="49"/>
        <v>0</v>
      </c>
      <c r="V122" s="447"/>
      <c r="W122" s="1"/>
      <c r="X122" s="81"/>
      <c r="Y122" s="490"/>
      <c r="Z122" s="42"/>
      <c r="AA122" s="44"/>
      <c r="AB122" s="210"/>
      <c r="AC122" s="209"/>
    </row>
    <row r="123" spans="1:29" ht="25.5" hidden="1" customHeight="1">
      <c r="B123" s="55"/>
      <c r="C123" s="2"/>
      <c r="D123" s="735" t="s">
        <v>524</v>
      </c>
      <c r="E123" s="735"/>
      <c r="F123" s="409">
        <f t="shared" si="76"/>
        <v>0</v>
      </c>
      <c r="G123" s="432">
        <f t="shared" si="77"/>
        <v>0</v>
      </c>
      <c r="H123" s="432">
        <f t="shared" si="77"/>
        <v>0</v>
      </c>
      <c r="I123" s="628">
        <f t="shared" si="78"/>
        <v>0</v>
      </c>
      <c r="J123" s="159"/>
      <c r="K123" s="167">
        <f t="shared" si="54"/>
        <v>0</v>
      </c>
      <c r="L123" s="75"/>
      <c r="M123" s="1"/>
      <c r="N123" s="1"/>
      <c r="O123" s="75"/>
      <c r="P123" s="1"/>
      <c r="Q123" s="1"/>
      <c r="R123" s="1"/>
      <c r="S123" s="1"/>
      <c r="T123" s="81"/>
      <c r="U123" s="541">
        <f t="shared" si="49"/>
        <v>0</v>
      </c>
      <c r="V123" s="447"/>
      <c r="W123" s="1"/>
      <c r="X123" s="81"/>
      <c r="Y123" s="490"/>
      <c r="Z123" s="42"/>
      <c r="AA123" s="44"/>
      <c r="AB123" s="210"/>
      <c r="AC123" s="209"/>
    </row>
    <row r="124" spans="1:29" hidden="1">
      <c r="B124" s="55"/>
      <c r="C124" s="2"/>
      <c r="D124" s="764" t="s">
        <v>525</v>
      </c>
      <c r="E124" s="764"/>
      <c r="F124" s="406">
        <f t="shared" si="76"/>
        <v>0</v>
      </c>
      <c r="G124" s="429">
        <f t="shared" si="77"/>
        <v>0</v>
      </c>
      <c r="H124" s="429">
        <f t="shared" si="77"/>
        <v>0</v>
      </c>
      <c r="I124" s="625">
        <f t="shared" si="78"/>
        <v>0</v>
      </c>
      <c r="J124" s="149"/>
      <c r="K124" s="167">
        <f t="shared" si="54"/>
        <v>0</v>
      </c>
      <c r="L124" s="75"/>
      <c r="M124" s="1"/>
      <c r="N124" s="1"/>
      <c r="O124" s="75"/>
      <c r="P124" s="1"/>
      <c r="Q124" s="1"/>
      <c r="R124" s="1"/>
      <c r="S124" s="1"/>
      <c r="T124" s="81"/>
      <c r="U124" s="541">
        <f t="shared" si="49"/>
        <v>0</v>
      </c>
      <c r="V124" s="447"/>
      <c r="W124" s="1"/>
      <c r="X124" s="81"/>
      <c r="Y124" s="490"/>
      <c r="Z124" s="42"/>
      <c r="AA124" s="44"/>
      <c r="AB124" s="210"/>
      <c r="AC124" s="209"/>
    </row>
    <row r="125" spans="1:29" ht="25.5" hidden="1" customHeight="1">
      <c r="B125" s="55"/>
      <c r="C125" s="2"/>
      <c r="D125" s="735" t="s">
        <v>527</v>
      </c>
      <c r="E125" s="735"/>
      <c r="F125" s="409">
        <f t="shared" si="76"/>
        <v>0</v>
      </c>
      <c r="G125" s="432">
        <f t="shared" si="77"/>
        <v>0</v>
      </c>
      <c r="H125" s="432">
        <f t="shared" si="77"/>
        <v>0</v>
      </c>
      <c r="I125" s="628">
        <f t="shared" si="78"/>
        <v>0</v>
      </c>
      <c r="J125" s="159"/>
      <c r="K125" s="167">
        <f t="shared" si="54"/>
        <v>0</v>
      </c>
      <c r="L125" s="75"/>
      <c r="M125" s="1"/>
      <c r="N125" s="1"/>
      <c r="O125" s="75"/>
      <c r="P125" s="1"/>
      <c r="Q125" s="1"/>
      <c r="R125" s="1"/>
      <c r="S125" s="1"/>
      <c r="T125" s="81"/>
      <c r="U125" s="541">
        <f t="shared" si="49"/>
        <v>0</v>
      </c>
      <c r="V125" s="447"/>
      <c r="W125" s="1"/>
      <c r="X125" s="81"/>
      <c r="Y125" s="490"/>
      <c r="Z125" s="42"/>
      <c r="AA125" s="44"/>
      <c r="AB125" s="210"/>
      <c r="AC125" s="209"/>
    </row>
    <row r="126" spans="1:29" ht="25.5" hidden="1" customHeight="1">
      <c r="B126" s="55"/>
      <c r="C126" s="2"/>
      <c r="D126" s="735" t="s">
        <v>529</v>
      </c>
      <c r="E126" s="735"/>
      <c r="F126" s="409">
        <f t="shared" si="76"/>
        <v>0</v>
      </c>
      <c r="G126" s="432">
        <f t="shared" si="77"/>
        <v>0</v>
      </c>
      <c r="H126" s="432">
        <f t="shared" si="77"/>
        <v>0</v>
      </c>
      <c r="I126" s="628">
        <f t="shared" si="78"/>
        <v>0</v>
      </c>
      <c r="J126" s="159"/>
      <c r="K126" s="167">
        <f t="shared" si="54"/>
        <v>0</v>
      </c>
      <c r="L126" s="75"/>
      <c r="M126" s="1"/>
      <c r="N126" s="1"/>
      <c r="O126" s="75"/>
      <c r="P126" s="1"/>
      <c r="Q126" s="1"/>
      <c r="R126" s="1"/>
      <c r="S126" s="1"/>
      <c r="T126" s="81"/>
      <c r="U126" s="541">
        <f t="shared" si="49"/>
        <v>0</v>
      </c>
      <c r="V126" s="447"/>
      <c r="W126" s="1"/>
      <c r="X126" s="81"/>
      <c r="Y126" s="490"/>
      <c r="Z126" s="42"/>
      <c r="AA126" s="44"/>
      <c r="AB126" s="210"/>
      <c r="AC126" s="209"/>
    </row>
    <row r="127" spans="1:29" s="41" customFormat="1" ht="27.75" hidden="1" customHeight="1">
      <c r="A127" s="127" t="s">
        <v>233</v>
      </c>
      <c r="B127" s="108" t="s">
        <v>665</v>
      </c>
      <c r="C127" s="820" t="s">
        <v>809</v>
      </c>
      <c r="D127" s="821"/>
      <c r="E127" s="821"/>
      <c r="F127" s="408">
        <f>F128+F129</f>
        <v>0</v>
      </c>
      <c r="G127" s="431">
        <f>G128+G129</f>
        <v>0</v>
      </c>
      <c r="H127" s="431">
        <f>H128+H129</f>
        <v>0</v>
      </c>
      <c r="I127" s="627">
        <f>I128+I129</f>
        <v>0</v>
      </c>
      <c r="J127" s="158">
        <f t="shared" ref="J127:AA127" si="79">J128+J129</f>
        <v>0</v>
      </c>
      <c r="K127" s="170">
        <f t="shared" si="54"/>
        <v>0</v>
      </c>
      <c r="L127" s="110">
        <f t="shared" ref="L127:N127" si="80">L128+L129</f>
        <v>0</v>
      </c>
      <c r="M127" s="111">
        <f t="shared" si="80"/>
        <v>0</v>
      </c>
      <c r="N127" s="111">
        <f t="shared" si="80"/>
        <v>0</v>
      </c>
      <c r="O127" s="110">
        <f t="shared" si="79"/>
        <v>0</v>
      </c>
      <c r="P127" s="111">
        <f t="shared" si="79"/>
        <v>0</v>
      </c>
      <c r="Q127" s="111">
        <f t="shared" si="79"/>
        <v>0</v>
      </c>
      <c r="R127" s="111">
        <f t="shared" si="79"/>
        <v>0</v>
      </c>
      <c r="S127" s="111">
        <f t="shared" si="79"/>
        <v>0</v>
      </c>
      <c r="T127" s="114">
        <f t="shared" si="79"/>
        <v>0</v>
      </c>
      <c r="U127" s="543">
        <f t="shared" si="49"/>
        <v>0</v>
      </c>
      <c r="V127" s="449">
        <f t="shared" si="79"/>
        <v>0</v>
      </c>
      <c r="W127" s="111">
        <f t="shared" si="79"/>
        <v>0</v>
      </c>
      <c r="X127" s="114">
        <f t="shared" si="79"/>
        <v>0</v>
      </c>
      <c r="Y127" s="491">
        <f t="shared" si="79"/>
        <v>0</v>
      </c>
      <c r="Z127" s="113">
        <f t="shared" si="79"/>
        <v>0</v>
      </c>
      <c r="AA127" s="115">
        <f t="shared" si="79"/>
        <v>0</v>
      </c>
      <c r="AB127" s="210"/>
      <c r="AC127" s="209"/>
    </row>
    <row r="128" spans="1:29" hidden="1">
      <c r="B128" s="55"/>
      <c r="C128" s="2"/>
      <c r="D128" s="764" t="s">
        <v>531</v>
      </c>
      <c r="E128" s="764"/>
      <c r="F128" s="406">
        <f>SUM(N128:Z128)</f>
        <v>0</v>
      </c>
      <c r="G128" s="429">
        <f>SUM(N128:Z128)</f>
        <v>0</v>
      </c>
      <c r="H128" s="429">
        <f>SUM(O128:AA128)</f>
        <v>0</v>
      </c>
      <c r="I128" s="625">
        <f>SUM(O128:AA128)</f>
        <v>0</v>
      </c>
      <c r="J128" s="149"/>
      <c r="K128" s="167">
        <f t="shared" si="54"/>
        <v>0</v>
      </c>
      <c r="L128" s="75"/>
      <c r="M128" s="1"/>
      <c r="N128" s="1"/>
      <c r="O128" s="75"/>
      <c r="P128" s="1"/>
      <c r="Q128" s="1"/>
      <c r="R128" s="1"/>
      <c r="S128" s="1"/>
      <c r="T128" s="81"/>
      <c r="U128" s="541">
        <f t="shared" si="49"/>
        <v>0</v>
      </c>
      <c r="V128" s="447"/>
      <c r="W128" s="1"/>
      <c r="X128" s="81"/>
      <c r="Y128" s="490"/>
      <c r="Z128" s="42"/>
      <c r="AA128" s="44"/>
      <c r="AB128" s="210"/>
      <c r="AC128" s="209"/>
    </row>
    <row r="129" spans="1:29" ht="25.5" hidden="1" customHeight="1">
      <c r="B129" s="55"/>
      <c r="C129" s="2"/>
      <c r="D129" s="735" t="s">
        <v>530</v>
      </c>
      <c r="E129" s="735"/>
      <c r="F129" s="409">
        <f>SUM(N129:Z129)</f>
        <v>0</v>
      </c>
      <c r="G129" s="432">
        <f>SUM(N129:Z129)</f>
        <v>0</v>
      </c>
      <c r="H129" s="432">
        <f>SUM(O129:AA129)</f>
        <v>0</v>
      </c>
      <c r="I129" s="628">
        <f>SUM(O129:AA129)</f>
        <v>0</v>
      </c>
      <c r="J129" s="159"/>
      <c r="K129" s="167">
        <f t="shared" si="54"/>
        <v>0</v>
      </c>
      <c r="L129" s="75"/>
      <c r="M129" s="1"/>
      <c r="N129" s="1"/>
      <c r="O129" s="75"/>
      <c r="P129" s="1"/>
      <c r="Q129" s="1"/>
      <c r="R129" s="1"/>
      <c r="S129" s="1"/>
      <c r="T129" s="81"/>
      <c r="U129" s="541">
        <f t="shared" si="49"/>
        <v>0</v>
      </c>
      <c r="V129" s="447"/>
      <c r="W129" s="1"/>
      <c r="X129" s="81"/>
      <c r="Y129" s="490"/>
      <c r="Z129" s="42"/>
      <c r="AA129" s="44"/>
      <c r="AB129" s="210"/>
      <c r="AC129" s="209"/>
    </row>
    <row r="130" spans="1:29" s="41" customFormat="1" hidden="1">
      <c r="A130" s="127" t="s">
        <v>234</v>
      </c>
      <c r="B130" s="108" t="s">
        <v>667</v>
      </c>
      <c r="C130" s="820" t="s">
        <v>810</v>
      </c>
      <c r="D130" s="821"/>
      <c r="E130" s="821"/>
      <c r="F130" s="408">
        <f>F131+F132+F133+F134+F135+F136+F137+F138+F139+F140+F141</f>
        <v>0</v>
      </c>
      <c r="G130" s="431">
        <f>G131+G132+G133+G134+G135+G136+G137+G138+G139+G140+G141</f>
        <v>0</v>
      </c>
      <c r="H130" s="431">
        <f>H131+H132+H133+H134+H135+H136+H137+H138+H139+H140+H141</f>
        <v>0</v>
      </c>
      <c r="I130" s="627">
        <f>I131+I132+I133+I134+I135+I136+I137+I138+I139+I140+I141</f>
        <v>0</v>
      </c>
      <c r="J130" s="158">
        <f t="shared" ref="J130:AA130" si="81">J131+J132+J133+J134+J135+J136+J137+J138+J139+J140+J141</f>
        <v>0</v>
      </c>
      <c r="K130" s="170">
        <f t="shared" si="54"/>
        <v>0</v>
      </c>
      <c r="L130" s="110">
        <f t="shared" ref="L130:N130" si="82">L131+L132+L133+L134+L135+L136+L137+L138+L139+L140+L141</f>
        <v>0</v>
      </c>
      <c r="M130" s="111">
        <f t="shared" si="82"/>
        <v>0</v>
      </c>
      <c r="N130" s="111">
        <f t="shared" si="82"/>
        <v>0</v>
      </c>
      <c r="O130" s="110">
        <f t="shared" si="81"/>
        <v>0</v>
      </c>
      <c r="P130" s="111">
        <f t="shared" si="81"/>
        <v>0</v>
      </c>
      <c r="Q130" s="111">
        <f t="shared" si="81"/>
        <v>0</v>
      </c>
      <c r="R130" s="111">
        <f t="shared" si="81"/>
        <v>0</v>
      </c>
      <c r="S130" s="111">
        <f t="shared" si="81"/>
        <v>0</v>
      </c>
      <c r="T130" s="114">
        <f t="shared" si="81"/>
        <v>0</v>
      </c>
      <c r="U130" s="543">
        <f t="shared" si="49"/>
        <v>0</v>
      </c>
      <c r="V130" s="449">
        <f t="shared" si="81"/>
        <v>0</v>
      </c>
      <c r="W130" s="111">
        <f t="shared" si="81"/>
        <v>0</v>
      </c>
      <c r="X130" s="114">
        <f t="shared" si="81"/>
        <v>0</v>
      </c>
      <c r="Y130" s="491">
        <f t="shared" si="81"/>
        <v>0</v>
      </c>
      <c r="Z130" s="113">
        <f t="shared" si="81"/>
        <v>0</v>
      </c>
      <c r="AA130" s="115">
        <f t="shared" si="81"/>
        <v>0</v>
      </c>
      <c r="AB130" s="210"/>
      <c r="AC130" s="209"/>
    </row>
    <row r="131" spans="1:29" hidden="1">
      <c r="B131" s="55"/>
      <c r="C131" s="2"/>
      <c r="D131" s="764" t="s">
        <v>354</v>
      </c>
      <c r="E131" s="764"/>
      <c r="F131" s="406">
        <f t="shared" ref="F131:F144" si="83">SUM(N131:Z131)</f>
        <v>0</v>
      </c>
      <c r="G131" s="429">
        <f t="shared" ref="G131:H144" si="84">SUM(N131:Z131)</f>
        <v>0</v>
      </c>
      <c r="H131" s="429">
        <f t="shared" si="84"/>
        <v>0</v>
      </c>
      <c r="I131" s="625">
        <f t="shared" ref="I131:I144" si="85">SUM(O131:AA131)</f>
        <v>0</v>
      </c>
      <c r="J131" s="149"/>
      <c r="K131" s="167">
        <f t="shared" si="54"/>
        <v>0</v>
      </c>
      <c r="L131" s="75"/>
      <c r="M131" s="1"/>
      <c r="N131" s="1"/>
      <c r="O131" s="75"/>
      <c r="P131" s="1"/>
      <c r="Q131" s="1"/>
      <c r="R131" s="1"/>
      <c r="S131" s="1"/>
      <c r="T131" s="81"/>
      <c r="U131" s="541">
        <f t="shared" si="49"/>
        <v>0</v>
      </c>
      <c r="V131" s="447"/>
      <c r="W131" s="1"/>
      <c r="X131" s="81"/>
      <c r="Y131" s="490"/>
      <c r="Z131" s="42"/>
      <c r="AA131" s="44"/>
      <c r="AB131" s="210"/>
      <c r="AC131" s="209"/>
    </row>
    <row r="132" spans="1:29" hidden="1">
      <c r="B132" s="55"/>
      <c r="C132" s="2"/>
      <c r="D132" s="764" t="s">
        <v>357</v>
      </c>
      <c r="E132" s="764"/>
      <c r="F132" s="406">
        <f t="shared" si="83"/>
        <v>0</v>
      </c>
      <c r="G132" s="429">
        <f t="shared" si="84"/>
        <v>0</v>
      </c>
      <c r="H132" s="429">
        <f t="shared" si="84"/>
        <v>0</v>
      </c>
      <c r="I132" s="625">
        <f t="shared" si="85"/>
        <v>0</v>
      </c>
      <c r="J132" s="149"/>
      <c r="K132" s="167">
        <f t="shared" si="54"/>
        <v>0</v>
      </c>
      <c r="L132" s="75"/>
      <c r="M132" s="1"/>
      <c r="N132" s="1"/>
      <c r="O132" s="75"/>
      <c r="P132" s="1"/>
      <c r="Q132" s="1"/>
      <c r="R132" s="1"/>
      <c r="S132" s="1"/>
      <c r="T132" s="81"/>
      <c r="U132" s="541">
        <f t="shared" si="49"/>
        <v>0</v>
      </c>
      <c r="V132" s="447"/>
      <c r="W132" s="1"/>
      <c r="X132" s="81"/>
      <c r="Y132" s="490"/>
      <c r="Z132" s="42"/>
      <c r="AA132" s="44"/>
      <c r="AB132" s="210"/>
      <c r="AC132" s="209"/>
    </row>
    <row r="133" spans="1:29" hidden="1">
      <c r="B133" s="55"/>
      <c r="C133" s="2"/>
      <c r="D133" s="764" t="s">
        <v>358</v>
      </c>
      <c r="E133" s="764"/>
      <c r="F133" s="406">
        <f t="shared" si="83"/>
        <v>0</v>
      </c>
      <c r="G133" s="429">
        <f t="shared" si="84"/>
        <v>0</v>
      </c>
      <c r="H133" s="429">
        <f t="shared" si="84"/>
        <v>0</v>
      </c>
      <c r="I133" s="625">
        <f t="shared" si="85"/>
        <v>0</v>
      </c>
      <c r="J133" s="149"/>
      <c r="K133" s="167">
        <f t="shared" si="54"/>
        <v>0</v>
      </c>
      <c r="L133" s="75"/>
      <c r="M133" s="1"/>
      <c r="N133" s="1"/>
      <c r="O133" s="75"/>
      <c r="P133" s="1"/>
      <c r="Q133" s="1"/>
      <c r="R133" s="1"/>
      <c r="S133" s="1"/>
      <c r="T133" s="81"/>
      <c r="U133" s="541">
        <f t="shared" si="49"/>
        <v>0</v>
      </c>
      <c r="V133" s="447"/>
      <c r="W133" s="1"/>
      <c r="X133" s="81"/>
      <c r="Y133" s="490"/>
      <c r="Z133" s="42"/>
      <c r="AA133" s="44"/>
      <c r="AB133" s="210"/>
      <c r="AC133" s="209"/>
    </row>
    <row r="134" spans="1:29" hidden="1">
      <c r="B134" s="55"/>
      <c r="C134" s="2"/>
      <c r="D134" s="764" t="s">
        <v>355</v>
      </c>
      <c r="E134" s="764"/>
      <c r="F134" s="406">
        <f t="shared" si="83"/>
        <v>0</v>
      </c>
      <c r="G134" s="429">
        <f t="shared" si="84"/>
        <v>0</v>
      </c>
      <c r="H134" s="429">
        <f t="shared" si="84"/>
        <v>0</v>
      </c>
      <c r="I134" s="625">
        <f t="shared" si="85"/>
        <v>0</v>
      </c>
      <c r="J134" s="149"/>
      <c r="K134" s="167">
        <f t="shared" si="54"/>
        <v>0</v>
      </c>
      <c r="L134" s="75"/>
      <c r="M134" s="1"/>
      <c r="N134" s="1"/>
      <c r="O134" s="75"/>
      <c r="P134" s="1"/>
      <c r="Q134" s="1"/>
      <c r="R134" s="1"/>
      <c r="S134" s="1"/>
      <c r="T134" s="81"/>
      <c r="U134" s="541">
        <f t="shared" ref="U134:U197" si="86">SUM(O134:T134)</f>
        <v>0</v>
      </c>
      <c r="V134" s="447"/>
      <c r="W134" s="1"/>
      <c r="X134" s="81"/>
      <c r="Y134" s="490"/>
      <c r="Z134" s="42"/>
      <c r="AA134" s="44"/>
      <c r="AB134" s="210"/>
      <c r="AC134" s="209"/>
    </row>
    <row r="135" spans="1:29" hidden="1">
      <c r="B135" s="55"/>
      <c r="C135" s="2"/>
      <c r="D135" s="764" t="s">
        <v>811</v>
      </c>
      <c r="E135" s="764"/>
      <c r="F135" s="406">
        <f t="shared" si="83"/>
        <v>0</v>
      </c>
      <c r="G135" s="429">
        <f t="shared" si="84"/>
        <v>0</v>
      </c>
      <c r="H135" s="429">
        <f t="shared" si="84"/>
        <v>0</v>
      </c>
      <c r="I135" s="625">
        <f t="shared" si="85"/>
        <v>0</v>
      </c>
      <c r="J135" s="149"/>
      <c r="K135" s="167">
        <f t="shared" si="54"/>
        <v>0</v>
      </c>
      <c r="L135" s="75"/>
      <c r="M135" s="1"/>
      <c r="N135" s="1"/>
      <c r="O135" s="75"/>
      <c r="P135" s="1"/>
      <c r="Q135" s="1"/>
      <c r="R135" s="1"/>
      <c r="S135" s="1"/>
      <c r="T135" s="81"/>
      <c r="U135" s="541">
        <f t="shared" si="86"/>
        <v>0</v>
      </c>
      <c r="V135" s="447"/>
      <c r="W135" s="1"/>
      <c r="X135" s="81"/>
      <c r="Y135" s="490"/>
      <c r="Z135" s="42"/>
      <c r="AA135" s="44"/>
      <c r="AB135" s="210"/>
      <c r="AC135" s="209"/>
    </row>
    <row r="136" spans="1:29" ht="25.5" hidden="1" customHeight="1">
      <c r="B136" s="55"/>
      <c r="C136" s="2"/>
      <c r="D136" s="735" t="s">
        <v>532</v>
      </c>
      <c r="E136" s="735"/>
      <c r="F136" s="409">
        <f t="shared" si="83"/>
        <v>0</v>
      </c>
      <c r="G136" s="432">
        <f t="shared" si="84"/>
        <v>0</v>
      </c>
      <c r="H136" s="432">
        <f t="shared" si="84"/>
        <v>0</v>
      </c>
      <c r="I136" s="628">
        <f t="shared" si="85"/>
        <v>0</v>
      </c>
      <c r="J136" s="159"/>
      <c r="K136" s="167">
        <f t="shared" si="54"/>
        <v>0</v>
      </c>
      <c r="L136" s="75"/>
      <c r="M136" s="1"/>
      <c r="N136" s="1"/>
      <c r="O136" s="75"/>
      <c r="P136" s="1"/>
      <c r="Q136" s="1"/>
      <c r="R136" s="1"/>
      <c r="S136" s="1"/>
      <c r="T136" s="81"/>
      <c r="U136" s="541">
        <f t="shared" si="86"/>
        <v>0</v>
      </c>
      <c r="V136" s="447"/>
      <c r="W136" s="1"/>
      <c r="X136" s="81"/>
      <c r="Y136" s="490"/>
      <c r="Z136" s="42"/>
      <c r="AA136" s="44"/>
      <c r="AB136" s="210"/>
      <c r="AC136" s="209"/>
    </row>
    <row r="137" spans="1:29" ht="25.5" hidden="1" customHeight="1">
      <c r="B137" s="55"/>
      <c r="C137" s="2"/>
      <c r="D137" s="735" t="s">
        <v>533</v>
      </c>
      <c r="E137" s="735"/>
      <c r="F137" s="409">
        <f t="shared" si="83"/>
        <v>0</v>
      </c>
      <c r="G137" s="432">
        <f t="shared" si="84"/>
        <v>0</v>
      </c>
      <c r="H137" s="432">
        <f t="shared" si="84"/>
        <v>0</v>
      </c>
      <c r="I137" s="628">
        <f t="shared" si="85"/>
        <v>0</v>
      </c>
      <c r="J137" s="159"/>
      <c r="K137" s="167">
        <f t="shared" si="54"/>
        <v>0</v>
      </c>
      <c r="L137" s="75"/>
      <c r="M137" s="1"/>
      <c r="N137" s="1"/>
      <c r="O137" s="75"/>
      <c r="P137" s="1"/>
      <c r="Q137" s="1"/>
      <c r="R137" s="1"/>
      <c r="S137" s="1"/>
      <c r="T137" s="81"/>
      <c r="U137" s="541">
        <f t="shared" si="86"/>
        <v>0</v>
      </c>
      <c r="V137" s="447"/>
      <c r="W137" s="1"/>
      <c r="X137" s="81"/>
      <c r="Y137" s="490"/>
      <c r="Z137" s="42"/>
      <c r="AA137" s="44"/>
      <c r="AB137" s="210"/>
      <c r="AC137" s="209"/>
    </row>
    <row r="138" spans="1:29" hidden="1">
      <c r="B138" s="55"/>
      <c r="C138" s="2"/>
      <c r="D138" s="764" t="s">
        <v>364</v>
      </c>
      <c r="E138" s="764"/>
      <c r="F138" s="406">
        <f t="shared" si="83"/>
        <v>0</v>
      </c>
      <c r="G138" s="429">
        <f t="shared" si="84"/>
        <v>0</v>
      </c>
      <c r="H138" s="429">
        <f t="shared" si="84"/>
        <v>0</v>
      </c>
      <c r="I138" s="625">
        <f t="shared" si="85"/>
        <v>0</v>
      </c>
      <c r="J138" s="149"/>
      <c r="K138" s="167">
        <f t="shared" si="54"/>
        <v>0</v>
      </c>
      <c r="L138" s="75"/>
      <c r="M138" s="1"/>
      <c r="N138" s="1"/>
      <c r="O138" s="75"/>
      <c r="P138" s="1"/>
      <c r="Q138" s="1"/>
      <c r="R138" s="1"/>
      <c r="S138" s="1"/>
      <c r="T138" s="81"/>
      <c r="U138" s="541">
        <f t="shared" si="86"/>
        <v>0</v>
      </c>
      <c r="V138" s="447"/>
      <c r="W138" s="1"/>
      <c r="X138" s="81"/>
      <c r="Y138" s="490"/>
      <c r="Z138" s="42"/>
      <c r="AA138" s="44"/>
      <c r="AB138" s="210"/>
      <c r="AC138" s="209"/>
    </row>
    <row r="139" spans="1:29" hidden="1">
      <c r="B139" s="55"/>
      <c r="C139" s="2"/>
      <c r="D139" s="764" t="s">
        <v>356</v>
      </c>
      <c r="E139" s="764"/>
      <c r="F139" s="406">
        <f t="shared" si="83"/>
        <v>0</v>
      </c>
      <c r="G139" s="429">
        <f t="shared" si="84"/>
        <v>0</v>
      </c>
      <c r="H139" s="429">
        <f t="shared" si="84"/>
        <v>0</v>
      </c>
      <c r="I139" s="625">
        <f t="shared" si="85"/>
        <v>0</v>
      </c>
      <c r="J139" s="149"/>
      <c r="K139" s="167">
        <f t="shared" si="54"/>
        <v>0</v>
      </c>
      <c r="L139" s="75"/>
      <c r="M139" s="1"/>
      <c r="N139" s="1"/>
      <c r="O139" s="75"/>
      <c r="P139" s="1"/>
      <c r="Q139" s="1"/>
      <c r="R139" s="1"/>
      <c r="S139" s="1"/>
      <c r="T139" s="81"/>
      <c r="U139" s="541">
        <f t="shared" si="86"/>
        <v>0</v>
      </c>
      <c r="V139" s="447"/>
      <c r="W139" s="1"/>
      <c r="X139" s="81"/>
      <c r="Y139" s="490"/>
      <c r="Z139" s="42"/>
      <c r="AA139" s="44"/>
      <c r="AB139" s="210"/>
      <c r="AC139" s="209"/>
    </row>
    <row r="140" spans="1:29" ht="25.5" hidden="1" customHeight="1">
      <c r="B140" s="55"/>
      <c r="C140" s="2"/>
      <c r="D140" s="735" t="s">
        <v>534</v>
      </c>
      <c r="E140" s="735"/>
      <c r="F140" s="409">
        <f t="shared" si="83"/>
        <v>0</v>
      </c>
      <c r="G140" s="432">
        <f t="shared" si="84"/>
        <v>0</v>
      </c>
      <c r="H140" s="432">
        <f t="shared" si="84"/>
        <v>0</v>
      </c>
      <c r="I140" s="628">
        <f t="shared" si="85"/>
        <v>0</v>
      </c>
      <c r="J140" s="159"/>
      <c r="K140" s="167">
        <f t="shared" si="54"/>
        <v>0</v>
      </c>
      <c r="L140" s="75"/>
      <c r="M140" s="1"/>
      <c r="N140" s="1"/>
      <c r="O140" s="75"/>
      <c r="P140" s="1"/>
      <c r="Q140" s="1"/>
      <c r="R140" s="1"/>
      <c r="S140" s="1"/>
      <c r="T140" s="81"/>
      <c r="U140" s="541">
        <f t="shared" si="86"/>
        <v>0</v>
      </c>
      <c r="V140" s="447"/>
      <c r="W140" s="1"/>
      <c r="X140" s="81"/>
      <c r="Y140" s="490"/>
      <c r="Z140" s="42"/>
      <c r="AA140" s="44"/>
      <c r="AB140" s="210"/>
      <c r="AC140" s="209"/>
    </row>
    <row r="141" spans="1:29" hidden="1">
      <c r="B141" s="55"/>
      <c r="C141" s="2"/>
      <c r="D141" s="764" t="s">
        <v>535</v>
      </c>
      <c r="E141" s="764"/>
      <c r="F141" s="406">
        <f t="shared" si="83"/>
        <v>0</v>
      </c>
      <c r="G141" s="429">
        <f t="shared" si="84"/>
        <v>0</v>
      </c>
      <c r="H141" s="429">
        <f t="shared" si="84"/>
        <v>0</v>
      </c>
      <c r="I141" s="625">
        <f t="shared" si="85"/>
        <v>0</v>
      </c>
      <c r="J141" s="149"/>
      <c r="K141" s="167">
        <f t="shared" si="54"/>
        <v>0</v>
      </c>
      <c r="L141" s="75"/>
      <c r="M141" s="1"/>
      <c r="N141" s="1"/>
      <c r="O141" s="75"/>
      <c r="P141" s="1"/>
      <c r="Q141" s="1"/>
      <c r="R141" s="1"/>
      <c r="S141" s="1"/>
      <c r="T141" s="81"/>
      <c r="U141" s="541">
        <f t="shared" si="86"/>
        <v>0</v>
      </c>
      <c r="V141" s="447"/>
      <c r="W141" s="1"/>
      <c r="X141" s="81"/>
      <c r="Y141" s="490"/>
      <c r="Z141" s="42"/>
      <c r="AA141" s="44"/>
      <c r="AB141" s="210"/>
      <c r="AC141" s="209"/>
    </row>
    <row r="142" spans="1:29" s="41" customFormat="1" hidden="1">
      <c r="A142" s="127" t="s">
        <v>235</v>
      </c>
      <c r="B142" s="108" t="s">
        <v>666</v>
      </c>
      <c r="C142" s="777" t="s">
        <v>236</v>
      </c>
      <c r="D142" s="778"/>
      <c r="E142" s="778"/>
      <c r="F142" s="410">
        <f t="shared" si="83"/>
        <v>0</v>
      </c>
      <c r="G142" s="433">
        <f t="shared" si="84"/>
        <v>0</v>
      </c>
      <c r="H142" s="433">
        <f t="shared" si="84"/>
        <v>0</v>
      </c>
      <c r="I142" s="629">
        <f t="shared" si="85"/>
        <v>0</v>
      </c>
      <c r="J142" s="160"/>
      <c r="K142" s="170">
        <f t="shared" si="54"/>
        <v>0</v>
      </c>
      <c r="L142" s="110"/>
      <c r="M142" s="111"/>
      <c r="N142" s="111"/>
      <c r="O142" s="110"/>
      <c r="P142" s="111"/>
      <c r="Q142" s="111"/>
      <c r="R142" s="111"/>
      <c r="S142" s="111"/>
      <c r="T142" s="114"/>
      <c r="U142" s="543">
        <f t="shared" si="86"/>
        <v>0</v>
      </c>
      <c r="V142" s="449"/>
      <c r="W142" s="111"/>
      <c r="X142" s="114"/>
      <c r="Y142" s="491"/>
      <c r="Z142" s="113"/>
      <c r="AA142" s="115"/>
      <c r="AB142" s="210"/>
      <c r="AC142" s="209"/>
    </row>
    <row r="143" spans="1:29" s="41" customFormat="1" hidden="1">
      <c r="A143" s="127" t="s">
        <v>237</v>
      </c>
      <c r="B143" s="108" t="s">
        <v>668</v>
      </c>
      <c r="C143" s="777" t="s">
        <v>238</v>
      </c>
      <c r="D143" s="778"/>
      <c r="E143" s="778"/>
      <c r="F143" s="410">
        <f t="shared" si="83"/>
        <v>0</v>
      </c>
      <c r="G143" s="433">
        <f t="shared" si="84"/>
        <v>0</v>
      </c>
      <c r="H143" s="433">
        <f t="shared" si="84"/>
        <v>0</v>
      </c>
      <c r="I143" s="629">
        <f t="shared" si="85"/>
        <v>0</v>
      </c>
      <c r="J143" s="160"/>
      <c r="K143" s="170">
        <f t="shared" si="54"/>
        <v>0</v>
      </c>
      <c r="L143" s="110"/>
      <c r="M143" s="111"/>
      <c r="N143" s="111"/>
      <c r="O143" s="110"/>
      <c r="P143" s="111"/>
      <c r="Q143" s="111"/>
      <c r="R143" s="111"/>
      <c r="S143" s="111"/>
      <c r="T143" s="114"/>
      <c r="U143" s="543">
        <f t="shared" si="86"/>
        <v>0</v>
      </c>
      <c r="V143" s="449"/>
      <c r="W143" s="111"/>
      <c r="X143" s="114"/>
      <c r="Y143" s="491"/>
      <c r="Z143" s="113"/>
      <c r="AA143" s="115"/>
      <c r="AB143" s="210"/>
      <c r="AC143" s="209"/>
    </row>
    <row r="144" spans="1:29" s="41" customFormat="1" hidden="1">
      <c r="A144" s="127" t="s">
        <v>239</v>
      </c>
      <c r="B144" s="108" t="s">
        <v>669</v>
      </c>
      <c r="C144" s="777" t="s">
        <v>240</v>
      </c>
      <c r="D144" s="778"/>
      <c r="E144" s="778"/>
      <c r="F144" s="410">
        <f t="shared" si="83"/>
        <v>0</v>
      </c>
      <c r="G144" s="433">
        <f t="shared" si="84"/>
        <v>0</v>
      </c>
      <c r="H144" s="433">
        <f t="shared" si="84"/>
        <v>0</v>
      </c>
      <c r="I144" s="629">
        <f t="shared" si="85"/>
        <v>0</v>
      </c>
      <c r="J144" s="160"/>
      <c r="K144" s="170">
        <f t="shared" ref="K144:K211" si="87">SUM(I144:J144)</f>
        <v>0</v>
      </c>
      <c r="L144" s="110"/>
      <c r="M144" s="111"/>
      <c r="N144" s="111"/>
      <c r="O144" s="110"/>
      <c r="P144" s="111"/>
      <c r="Q144" s="111"/>
      <c r="R144" s="111"/>
      <c r="S144" s="111"/>
      <c r="T144" s="114"/>
      <c r="U144" s="543">
        <f t="shared" si="86"/>
        <v>0</v>
      </c>
      <c r="V144" s="449"/>
      <c r="W144" s="111"/>
      <c r="X144" s="114"/>
      <c r="Y144" s="491"/>
      <c r="Z144" s="113"/>
      <c r="AA144" s="115"/>
      <c r="AB144" s="210"/>
      <c r="AC144" s="209"/>
    </row>
    <row r="145" spans="1:29" s="41" customFormat="1" hidden="1">
      <c r="A145" s="127" t="s">
        <v>241</v>
      </c>
      <c r="B145" s="108" t="s">
        <v>670</v>
      </c>
      <c r="C145" s="777" t="s">
        <v>242</v>
      </c>
      <c r="D145" s="778"/>
      <c r="E145" s="778"/>
      <c r="F145" s="410">
        <f>F146+F147+F148+F149+F150+F151+F152+F153+F154+F155</f>
        <v>0</v>
      </c>
      <c r="G145" s="433">
        <f>G146+G147+G148+G149+G150+G151+G152+G153+G154+G155</f>
        <v>0</v>
      </c>
      <c r="H145" s="433">
        <f>H146+H147+H148+H149+H150+H151+H152+H153+H154+H155</f>
        <v>0</v>
      </c>
      <c r="I145" s="629">
        <f>I146+I147+I148+I149+I150+I151+I152+I153+I154+I155</f>
        <v>0</v>
      </c>
      <c r="J145" s="160">
        <f t="shared" ref="J145:AA145" si="88">J146+J147+J148+J149+J150+J151+J152+J153+J154+J155</f>
        <v>0</v>
      </c>
      <c r="K145" s="170">
        <f t="shared" si="87"/>
        <v>0</v>
      </c>
      <c r="L145" s="110">
        <f t="shared" ref="L145:N145" si="89">L146+L147+L148+L149+L150+L151+L152+L153+L154+L155</f>
        <v>0</v>
      </c>
      <c r="M145" s="111">
        <f t="shared" si="89"/>
        <v>0</v>
      </c>
      <c r="N145" s="111">
        <f t="shared" si="89"/>
        <v>0</v>
      </c>
      <c r="O145" s="110">
        <f t="shared" si="88"/>
        <v>0</v>
      </c>
      <c r="P145" s="111">
        <f t="shared" si="88"/>
        <v>0</v>
      </c>
      <c r="Q145" s="111">
        <f t="shared" si="88"/>
        <v>0</v>
      </c>
      <c r="R145" s="111">
        <f t="shared" si="88"/>
        <v>0</v>
      </c>
      <c r="S145" s="111">
        <f t="shared" si="88"/>
        <v>0</v>
      </c>
      <c r="T145" s="114">
        <f t="shared" si="88"/>
        <v>0</v>
      </c>
      <c r="U145" s="543">
        <f t="shared" si="86"/>
        <v>0</v>
      </c>
      <c r="V145" s="449">
        <f t="shared" si="88"/>
        <v>0</v>
      </c>
      <c r="W145" s="111">
        <f t="shared" si="88"/>
        <v>0</v>
      </c>
      <c r="X145" s="114">
        <f t="shared" si="88"/>
        <v>0</v>
      </c>
      <c r="Y145" s="491">
        <f t="shared" si="88"/>
        <v>0</v>
      </c>
      <c r="Z145" s="113">
        <f t="shared" si="88"/>
        <v>0</v>
      </c>
      <c r="AA145" s="115">
        <f t="shared" si="88"/>
        <v>0</v>
      </c>
      <c r="AB145" s="210"/>
      <c r="AC145" s="209"/>
    </row>
    <row r="146" spans="1:29" hidden="1">
      <c r="B146" s="55"/>
      <c r="C146" s="2"/>
      <c r="D146" s="764" t="s">
        <v>359</v>
      </c>
      <c r="E146" s="764"/>
      <c r="F146" s="406">
        <f t="shared" ref="F146:F155" si="90">SUM(N146:Z146)</f>
        <v>0</v>
      </c>
      <c r="G146" s="429">
        <f t="shared" ref="G146:H155" si="91">SUM(N146:Z146)</f>
        <v>0</v>
      </c>
      <c r="H146" s="429">
        <f t="shared" si="91"/>
        <v>0</v>
      </c>
      <c r="I146" s="625">
        <f t="shared" ref="I146:I155" si="92">SUM(O146:AA146)</f>
        <v>0</v>
      </c>
      <c r="J146" s="149"/>
      <c r="K146" s="167">
        <f t="shared" si="87"/>
        <v>0</v>
      </c>
      <c r="L146" s="75"/>
      <c r="M146" s="1"/>
      <c r="N146" s="1"/>
      <c r="O146" s="75"/>
      <c r="P146" s="1"/>
      <c r="Q146" s="1"/>
      <c r="R146" s="1"/>
      <c r="S146" s="1"/>
      <c r="T146" s="81"/>
      <c r="U146" s="541">
        <f t="shared" si="86"/>
        <v>0</v>
      </c>
      <c r="V146" s="447"/>
      <c r="W146" s="1"/>
      <c r="X146" s="81"/>
      <c r="Y146" s="490"/>
      <c r="Z146" s="42"/>
      <c r="AA146" s="44"/>
      <c r="AB146" s="210"/>
      <c r="AC146" s="209"/>
    </row>
    <row r="147" spans="1:29" hidden="1">
      <c r="B147" s="55"/>
      <c r="C147" s="2"/>
      <c r="D147" s="764" t="s">
        <v>360</v>
      </c>
      <c r="E147" s="764"/>
      <c r="F147" s="406">
        <f t="shared" si="90"/>
        <v>0</v>
      </c>
      <c r="G147" s="429">
        <f t="shared" si="91"/>
        <v>0</v>
      </c>
      <c r="H147" s="429">
        <f t="shared" si="91"/>
        <v>0</v>
      </c>
      <c r="I147" s="625">
        <f t="shared" si="92"/>
        <v>0</v>
      </c>
      <c r="J147" s="149"/>
      <c r="K147" s="167">
        <f t="shared" si="87"/>
        <v>0</v>
      </c>
      <c r="L147" s="75"/>
      <c r="M147" s="1"/>
      <c r="N147" s="1"/>
      <c r="O147" s="75"/>
      <c r="P147" s="1"/>
      <c r="Q147" s="1"/>
      <c r="R147" s="1"/>
      <c r="S147" s="1"/>
      <c r="T147" s="81"/>
      <c r="U147" s="541">
        <f t="shared" si="86"/>
        <v>0</v>
      </c>
      <c r="V147" s="447"/>
      <c r="W147" s="1"/>
      <c r="X147" s="81"/>
      <c r="Y147" s="490"/>
      <c r="Z147" s="42"/>
      <c r="AA147" s="44"/>
      <c r="AB147" s="210"/>
      <c r="AC147" s="209"/>
    </row>
    <row r="148" spans="1:29" hidden="1">
      <c r="B148" s="55"/>
      <c r="C148" s="2"/>
      <c r="D148" s="764" t="s">
        <v>361</v>
      </c>
      <c r="E148" s="764"/>
      <c r="F148" s="406">
        <f t="shared" si="90"/>
        <v>0</v>
      </c>
      <c r="G148" s="429">
        <f t="shared" si="91"/>
        <v>0</v>
      </c>
      <c r="H148" s="429">
        <f t="shared" si="91"/>
        <v>0</v>
      </c>
      <c r="I148" s="625">
        <f t="shared" si="92"/>
        <v>0</v>
      </c>
      <c r="J148" s="149"/>
      <c r="K148" s="167">
        <f t="shared" si="87"/>
        <v>0</v>
      </c>
      <c r="L148" s="75"/>
      <c r="M148" s="1"/>
      <c r="N148" s="1"/>
      <c r="O148" s="75"/>
      <c r="P148" s="1"/>
      <c r="Q148" s="1"/>
      <c r="R148" s="1"/>
      <c r="S148" s="1"/>
      <c r="T148" s="81"/>
      <c r="U148" s="541">
        <f t="shared" si="86"/>
        <v>0</v>
      </c>
      <c r="V148" s="447"/>
      <c r="W148" s="1"/>
      <c r="X148" s="81"/>
      <c r="Y148" s="490"/>
      <c r="Z148" s="42"/>
      <c r="AA148" s="44"/>
      <c r="AB148" s="210"/>
      <c r="AC148" s="209"/>
    </row>
    <row r="149" spans="1:29" hidden="1">
      <c r="B149" s="55"/>
      <c r="C149" s="2"/>
      <c r="D149" s="764" t="s">
        <v>362</v>
      </c>
      <c r="E149" s="764"/>
      <c r="F149" s="406">
        <f t="shared" si="90"/>
        <v>0</v>
      </c>
      <c r="G149" s="429">
        <f t="shared" si="91"/>
        <v>0</v>
      </c>
      <c r="H149" s="429">
        <f t="shared" si="91"/>
        <v>0</v>
      </c>
      <c r="I149" s="625">
        <f t="shared" si="92"/>
        <v>0</v>
      </c>
      <c r="J149" s="149"/>
      <c r="K149" s="167">
        <f t="shared" si="87"/>
        <v>0</v>
      </c>
      <c r="L149" s="75"/>
      <c r="M149" s="1"/>
      <c r="N149" s="1"/>
      <c r="O149" s="75"/>
      <c r="P149" s="1"/>
      <c r="Q149" s="1"/>
      <c r="R149" s="1"/>
      <c r="S149" s="1"/>
      <c r="T149" s="81"/>
      <c r="U149" s="541">
        <f t="shared" si="86"/>
        <v>0</v>
      </c>
      <c r="V149" s="447"/>
      <c r="W149" s="1"/>
      <c r="X149" s="81"/>
      <c r="Y149" s="490"/>
      <c r="Z149" s="42"/>
      <c r="AA149" s="44"/>
      <c r="AB149" s="210"/>
      <c r="AC149" s="209"/>
    </row>
    <row r="150" spans="1:29" hidden="1">
      <c r="B150" s="55"/>
      <c r="C150" s="2"/>
      <c r="D150" s="764" t="s">
        <v>363</v>
      </c>
      <c r="E150" s="764"/>
      <c r="F150" s="406">
        <f t="shared" si="90"/>
        <v>0</v>
      </c>
      <c r="G150" s="429">
        <f t="shared" si="91"/>
        <v>0</v>
      </c>
      <c r="H150" s="429">
        <f t="shared" si="91"/>
        <v>0</v>
      </c>
      <c r="I150" s="625">
        <f t="shared" si="92"/>
        <v>0</v>
      </c>
      <c r="J150" s="149"/>
      <c r="K150" s="167">
        <f t="shared" si="87"/>
        <v>0</v>
      </c>
      <c r="L150" s="75"/>
      <c r="M150" s="1"/>
      <c r="N150" s="1"/>
      <c r="O150" s="75"/>
      <c r="P150" s="1"/>
      <c r="Q150" s="1"/>
      <c r="R150" s="1"/>
      <c r="S150" s="1"/>
      <c r="T150" s="81"/>
      <c r="U150" s="541">
        <f t="shared" si="86"/>
        <v>0</v>
      </c>
      <c r="V150" s="447"/>
      <c r="W150" s="1"/>
      <c r="X150" s="81"/>
      <c r="Y150" s="490"/>
      <c r="Z150" s="42"/>
      <c r="AA150" s="44"/>
      <c r="AB150" s="210"/>
      <c r="AC150" s="209"/>
    </row>
    <row r="151" spans="1:29" ht="25.5" hidden="1" customHeight="1">
      <c r="B151" s="55"/>
      <c r="C151" s="2"/>
      <c r="D151" s="735" t="s">
        <v>536</v>
      </c>
      <c r="E151" s="735"/>
      <c r="F151" s="409">
        <f t="shared" si="90"/>
        <v>0</v>
      </c>
      <c r="G151" s="432">
        <f t="shared" si="91"/>
        <v>0</v>
      </c>
      <c r="H151" s="432">
        <f t="shared" si="91"/>
        <v>0</v>
      </c>
      <c r="I151" s="628">
        <f t="shared" si="92"/>
        <v>0</v>
      </c>
      <c r="J151" s="159"/>
      <c r="K151" s="167">
        <f t="shared" si="87"/>
        <v>0</v>
      </c>
      <c r="L151" s="75"/>
      <c r="M151" s="1"/>
      <c r="N151" s="1"/>
      <c r="O151" s="75"/>
      <c r="P151" s="1"/>
      <c r="Q151" s="1"/>
      <c r="R151" s="1"/>
      <c r="S151" s="1"/>
      <c r="T151" s="81"/>
      <c r="U151" s="541">
        <f t="shared" si="86"/>
        <v>0</v>
      </c>
      <c r="V151" s="447"/>
      <c r="W151" s="1"/>
      <c r="X151" s="81"/>
      <c r="Y151" s="490"/>
      <c r="Z151" s="42"/>
      <c r="AA151" s="44"/>
      <c r="AB151" s="210"/>
      <c r="AC151" s="209"/>
    </row>
    <row r="152" spans="1:29" ht="25.5" hidden="1" customHeight="1">
      <c r="B152" s="55"/>
      <c r="C152" s="2"/>
      <c r="D152" s="735" t="s">
        <v>539</v>
      </c>
      <c r="E152" s="735"/>
      <c r="F152" s="409">
        <f t="shared" si="90"/>
        <v>0</v>
      </c>
      <c r="G152" s="432">
        <f t="shared" si="91"/>
        <v>0</v>
      </c>
      <c r="H152" s="432">
        <f t="shared" si="91"/>
        <v>0</v>
      </c>
      <c r="I152" s="628">
        <f t="shared" si="92"/>
        <v>0</v>
      </c>
      <c r="J152" s="159"/>
      <c r="K152" s="167">
        <f t="shared" si="87"/>
        <v>0</v>
      </c>
      <c r="L152" s="75"/>
      <c r="M152" s="1"/>
      <c r="N152" s="1"/>
      <c r="O152" s="75"/>
      <c r="P152" s="1"/>
      <c r="Q152" s="1"/>
      <c r="R152" s="1"/>
      <c r="S152" s="1"/>
      <c r="T152" s="81"/>
      <c r="U152" s="541">
        <f t="shared" si="86"/>
        <v>0</v>
      </c>
      <c r="V152" s="447"/>
      <c r="W152" s="1"/>
      <c r="X152" s="81"/>
      <c r="Y152" s="490"/>
      <c r="Z152" s="42"/>
      <c r="AA152" s="44"/>
      <c r="AB152" s="210"/>
      <c r="AC152" s="209"/>
    </row>
    <row r="153" spans="1:29" hidden="1">
      <c r="B153" s="55"/>
      <c r="C153" s="2"/>
      <c r="D153" s="764" t="s">
        <v>365</v>
      </c>
      <c r="E153" s="764"/>
      <c r="F153" s="406">
        <f t="shared" si="90"/>
        <v>0</v>
      </c>
      <c r="G153" s="429">
        <f t="shared" si="91"/>
        <v>0</v>
      </c>
      <c r="H153" s="429">
        <f t="shared" si="91"/>
        <v>0</v>
      </c>
      <c r="I153" s="625">
        <f t="shared" si="92"/>
        <v>0</v>
      </c>
      <c r="J153" s="149"/>
      <c r="K153" s="167">
        <f t="shared" si="87"/>
        <v>0</v>
      </c>
      <c r="L153" s="75"/>
      <c r="M153" s="1"/>
      <c r="N153" s="1"/>
      <c r="O153" s="75"/>
      <c r="P153" s="1"/>
      <c r="Q153" s="1"/>
      <c r="R153" s="1"/>
      <c r="S153" s="1"/>
      <c r="T153" s="81"/>
      <c r="U153" s="541">
        <f t="shared" si="86"/>
        <v>0</v>
      </c>
      <c r="V153" s="447"/>
      <c r="W153" s="1"/>
      <c r="X153" s="81"/>
      <c r="Y153" s="490"/>
      <c r="Z153" s="42"/>
      <c r="AA153" s="44"/>
      <c r="AB153" s="210"/>
      <c r="AC153" s="209"/>
    </row>
    <row r="154" spans="1:29" ht="25.5" hidden="1" customHeight="1">
      <c r="B154" s="55"/>
      <c r="C154" s="2"/>
      <c r="D154" s="735" t="s">
        <v>542</v>
      </c>
      <c r="E154" s="735"/>
      <c r="F154" s="409">
        <f t="shared" si="90"/>
        <v>0</v>
      </c>
      <c r="G154" s="432">
        <f t="shared" si="91"/>
        <v>0</v>
      </c>
      <c r="H154" s="432">
        <f t="shared" si="91"/>
        <v>0</v>
      </c>
      <c r="I154" s="628">
        <f t="shared" si="92"/>
        <v>0</v>
      </c>
      <c r="J154" s="159"/>
      <c r="K154" s="167">
        <f t="shared" si="87"/>
        <v>0</v>
      </c>
      <c r="L154" s="75"/>
      <c r="M154" s="1"/>
      <c r="N154" s="1"/>
      <c r="O154" s="75"/>
      <c r="P154" s="1"/>
      <c r="Q154" s="1"/>
      <c r="R154" s="1"/>
      <c r="S154" s="1"/>
      <c r="T154" s="81"/>
      <c r="U154" s="541">
        <f t="shared" si="86"/>
        <v>0</v>
      </c>
      <c r="V154" s="447"/>
      <c r="W154" s="1"/>
      <c r="X154" s="81"/>
      <c r="Y154" s="490"/>
      <c r="Z154" s="42"/>
      <c r="AA154" s="44"/>
      <c r="AB154" s="210"/>
      <c r="AC154" s="209"/>
    </row>
    <row r="155" spans="1:29" hidden="1">
      <c r="B155" s="55"/>
      <c r="C155" s="2"/>
      <c r="D155" s="764" t="s">
        <v>543</v>
      </c>
      <c r="E155" s="764"/>
      <c r="F155" s="406">
        <f t="shared" si="90"/>
        <v>0</v>
      </c>
      <c r="G155" s="429">
        <f t="shared" si="91"/>
        <v>0</v>
      </c>
      <c r="H155" s="429">
        <f t="shared" si="91"/>
        <v>0</v>
      </c>
      <c r="I155" s="625">
        <f t="shared" si="92"/>
        <v>0</v>
      </c>
      <c r="J155" s="149"/>
      <c r="K155" s="167">
        <f t="shared" si="87"/>
        <v>0</v>
      </c>
      <c r="L155" s="75"/>
      <c r="M155" s="1"/>
      <c r="N155" s="1"/>
      <c r="O155" s="75"/>
      <c r="P155" s="1"/>
      <c r="Q155" s="1"/>
      <c r="R155" s="1"/>
      <c r="S155" s="1"/>
      <c r="T155" s="81"/>
      <c r="U155" s="541">
        <f t="shared" si="86"/>
        <v>0</v>
      </c>
      <c r="V155" s="447"/>
      <c r="W155" s="1"/>
      <c r="X155" s="81"/>
      <c r="Y155" s="490"/>
      <c r="Z155" s="42"/>
      <c r="AA155" s="44"/>
      <c r="AB155" s="210"/>
      <c r="AC155" s="209"/>
    </row>
    <row r="156" spans="1:29" s="41" customFormat="1" ht="15.75" thickBot="1">
      <c r="A156" s="127" t="s">
        <v>243</v>
      </c>
      <c r="B156" s="136" t="s">
        <v>671</v>
      </c>
      <c r="C156" s="818" t="s">
        <v>244</v>
      </c>
      <c r="D156" s="819"/>
      <c r="E156" s="819"/>
      <c r="F156" s="411">
        <v>3569984.14</v>
      </c>
      <c r="G156" s="434">
        <v>0</v>
      </c>
      <c r="H156" s="434">
        <v>0</v>
      </c>
      <c r="I156" s="630">
        <f>SUM(U156:AA156)</f>
        <v>0</v>
      </c>
      <c r="J156" s="161"/>
      <c r="K156" s="170">
        <f t="shared" si="87"/>
        <v>0</v>
      </c>
      <c r="L156" s="110">
        <f>Z156</f>
        <v>0</v>
      </c>
      <c r="M156" s="111">
        <f>AA156</f>
        <v>0</v>
      </c>
      <c r="N156" s="111"/>
      <c r="O156" s="110"/>
      <c r="P156" s="111"/>
      <c r="Q156" s="111"/>
      <c r="R156" s="111"/>
      <c r="S156" s="111"/>
      <c r="T156" s="114"/>
      <c r="U156" s="543">
        <f t="shared" si="86"/>
        <v>0</v>
      </c>
      <c r="V156" s="449"/>
      <c r="W156" s="111"/>
      <c r="X156" s="114"/>
      <c r="Y156" s="491"/>
      <c r="Z156" s="113"/>
      <c r="AA156" s="115"/>
      <c r="AB156" s="210"/>
      <c r="AC156" s="209"/>
    </row>
    <row r="157" spans="1:29" ht="15.75" thickBot="1">
      <c r="B157" s="100" t="s">
        <v>245</v>
      </c>
      <c r="C157" s="773" t="s">
        <v>246</v>
      </c>
      <c r="D157" s="774"/>
      <c r="E157" s="774"/>
      <c r="F157" s="402">
        <f>F158+F159+F162+F163+F166+F167+F168</f>
        <v>3250000</v>
      </c>
      <c r="G157" s="425">
        <f>G158+G159+G162+G163+G166+G167+G168</f>
        <v>5064270</v>
      </c>
      <c r="H157" s="425">
        <f>H158+H159+H162+H163+H166+H167+H168</f>
        <v>5071570</v>
      </c>
      <c r="I157" s="621">
        <f>I158+I159+I162+I163+I166+I167+I168</f>
        <v>5111360</v>
      </c>
      <c r="J157" s="152">
        <f t="shared" ref="J157:AA157" si="93">J158+J159+J162+J163+J166+J167+J168</f>
        <v>0</v>
      </c>
      <c r="K157" s="164">
        <f t="shared" si="87"/>
        <v>5111360</v>
      </c>
      <c r="L157" s="86">
        <f t="shared" ref="L157:N157" si="94">L158+L159+L162+L163+L166+L167+L168</f>
        <v>190500</v>
      </c>
      <c r="M157" s="87">
        <f t="shared" si="94"/>
        <v>0</v>
      </c>
      <c r="N157" s="87">
        <f t="shared" si="94"/>
        <v>4920860</v>
      </c>
      <c r="O157" s="86">
        <f t="shared" si="93"/>
        <v>0</v>
      </c>
      <c r="P157" s="87">
        <f t="shared" si="93"/>
        <v>4500</v>
      </c>
      <c r="Q157" s="87">
        <f t="shared" si="93"/>
        <v>52090</v>
      </c>
      <c r="R157" s="87">
        <f t="shared" si="93"/>
        <v>522605</v>
      </c>
      <c r="S157" s="87">
        <f t="shared" si="93"/>
        <v>522605</v>
      </c>
      <c r="T157" s="90">
        <f t="shared" si="93"/>
        <v>13970</v>
      </c>
      <c r="U157" s="536">
        <f t="shared" si="86"/>
        <v>1115770</v>
      </c>
      <c r="V157" s="442">
        <f t="shared" si="93"/>
        <v>7300</v>
      </c>
      <c r="W157" s="87">
        <f t="shared" si="93"/>
        <v>24290</v>
      </c>
      <c r="X157" s="90">
        <f t="shared" si="93"/>
        <v>15500</v>
      </c>
      <c r="Y157" s="486">
        <f t="shared" si="93"/>
        <v>3250000</v>
      </c>
      <c r="Z157" s="89">
        <f t="shared" si="93"/>
        <v>698500</v>
      </c>
      <c r="AA157" s="91">
        <f t="shared" si="93"/>
        <v>0</v>
      </c>
      <c r="AB157" s="210"/>
      <c r="AC157" s="209"/>
    </row>
    <row r="158" spans="1:29" s="18" customFormat="1" hidden="1">
      <c r="A158" s="127" t="s">
        <v>247</v>
      </c>
      <c r="B158" s="116" t="s">
        <v>672</v>
      </c>
      <c r="C158" s="801" t="s">
        <v>248</v>
      </c>
      <c r="D158" s="802"/>
      <c r="E158" s="802"/>
      <c r="F158" s="397">
        <f>SUM(N158:Z158)</f>
        <v>0</v>
      </c>
      <c r="G158" s="420">
        <f>SUM(N158:Z158)</f>
        <v>0</v>
      </c>
      <c r="H158" s="420">
        <f>SUM(O158:AA158)</f>
        <v>0</v>
      </c>
      <c r="I158" s="616">
        <f>SUM(O158:AA158)</f>
        <v>0</v>
      </c>
      <c r="J158" s="148"/>
      <c r="K158" s="166">
        <f t="shared" si="87"/>
        <v>0</v>
      </c>
      <c r="L158" s="94"/>
      <c r="M158" s="95"/>
      <c r="N158" s="95"/>
      <c r="O158" s="94"/>
      <c r="P158" s="95"/>
      <c r="Q158" s="95"/>
      <c r="R158" s="95"/>
      <c r="S158" s="95"/>
      <c r="T158" s="98"/>
      <c r="U158" s="539">
        <f t="shared" si="86"/>
        <v>0</v>
      </c>
      <c r="V158" s="445"/>
      <c r="W158" s="95"/>
      <c r="X158" s="98"/>
      <c r="Y158" s="489"/>
      <c r="Z158" s="97"/>
      <c r="AA158" s="99"/>
      <c r="AB158" s="210"/>
      <c r="AC158" s="209"/>
    </row>
    <row r="159" spans="1:29" s="18" customFormat="1" hidden="1">
      <c r="A159" s="127" t="s">
        <v>249</v>
      </c>
      <c r="B159" s="92" t="s">
        <v>673</v>
      </c>
      <c r="C159" s="769" t="s">
        <v>250</v>
      </c>
      <c r="D159" s="770"/>
      <c r="E159" s="770"/>
      <c r="F159" s="399">
        <f>F160+F161</f>
        <v>0</v>
      </c>
      <c r="G159" s="422">
        <f>G160+G161</f>
        <v>0</v>
      </c>
      <c r="H159" s="422">
        <f>H160+H161</f>
        <v>0</v>
      </c>
      <c r="I159" s="618">
        <f>I160+I161</f>
        <v>0</v>
      </c>
      <c r="J159" s="150">
        <f t="shared" ref="J159:AA159" si="95">J160+J161</f>
        <v>0</v>
      </c>
      <c r="K159" s="166">
        <f t="shared" si="87"/>
        <v>0</v>
      </c>
      <c r="L159" s="94">
        <f t="shared" ref="L159:N159" si="96">L160+L161</f>
        <v>0</v>
      </c>
      <c r="M159" s="95">
        <f t="shared" si="96"/>
        <v>0</v>
      </c>
      <c r="N159" s="95">
        <f t="shared" si="96"/>
        <v>0</v>
      </c>
      <c r="O159" s="94">
        <f t="shared" si="95"/>
        <v>0</v>
      </c>
      <c r="P159" s="95">
        <f t="shared" si="95"/>
        <v>0</v>
      </c>
      <c r="Q159" s="95">
        <f t="shared" si="95"/>
        <v>0</v>
      </c>
      <c r="R159" s="95">
        <f t="shared" si="95"/>
        <v>0</v>
      </c>
      <c r="S159" s="95">
        <f t="shared" si="95"/>
        <v>0</v>
      </c>
      <c r="T159" s="98">
        <f t="shared" si="95"/>
        <v>0</v>
      </c>
      <c r="U159" s="539">
        <f t="shared" si="86"/>
        <v>0</v>
      </c>
      <c r="V159" s="445">
        <f t="shared" si="95"/>
        <v>0</v>
      </c>
      <c r="W159" s="95">
        <f t="shared" si="95"/>
        <v>0</v>
      </c>
      <c r="X159" s="98">
        <f t="shared" si="95"/>
        <v>0</v>
      </c>
      <c r="Y159" s="489">
        <f t="shared" si="95"/>
        <v>0</v>
      </c>
      <c r="Z159" s="97">
        <f t="shared" si="95"/>
        <v>0</v>
      </c>
      <c r="AA159" s="99">
        <f t="shared" si="95"/>
        <v>0</v>
      </c>
      <c r="AB159" s="210"/>
      <c r="AC159" s="209"/>
    </row>
    <row r="160" spans="1:29" hidden="1">
      <c r="B160" s="55"/>
      <c r="C160" s="2"/>
      <c r="D160" s="764" t="s">
        <v>250</v>
      </c>
      <c r="E160" s="764"/>
      <c r="F160" s="406">
        <f>SUM(N160:Z160)</f>
        <v>0</v>
      </c>
      <c r="G160" s="429">
        <f t="shared" ref="G160:H162" si="97">SUM(N160:Z160)</f>
        <v>0</v>
      </c>
      <c r="H160" s="429">
        <f t="shared" si="97"/>
        <v>0</v>
      </c>
      <c r="I160" s="625">
        <f>SUM(O160:AA160)</f>
        <v>0</v>
      </c>
      <c r="J160" s="149"/>
      <c r="K160" s="167">
        <f t="shared" si="87"/>
        <v>0</v>
      </c>
      <c r="L160" s="75"/>
      <c r="M160" s="1"/>
      <c r="N160" s="1"/>
      <c r="O160" s="75"/>
      <c r="P160" s="1"/>
      <c r="Q160" s="1"/>
      <c r="R160" s="1"/>
      <c r="S160" s="1"/>
      <c r="T160" s="81"/>
      <c r="U160" s="541">
        <f t="shared" si="86"/>
        <v>0</v>
      </c>
      <c r="V160" s="447"/>
      <c r="W160" s="1"/>
      <c r="X160" s="81"/>
      <c r="Y160" s="490"/>
      <c r="Z160" s="42"/>
      <c r="AA160" s="44"/>
      <c r="AB160" s="210"/>
      <c r="AC160" s="209"/>
    </row>
    <row r="161" spans="1:29" hidden="1">
      <c r="B161" s="55"/>
      <c r="C161" s="2"/>
      <c r="D161" s="764" t="s">
        <v>349</v>
      </c>
      <c r="E161" s="764"/>
      <c r="F161" s="406">
        <f>SUM(N161:Z161)</f>
        <v>0</v>
      </c>
      <c r="G161" s="429">
        <f t="shared" si="97"/>
        <v>0</v>
      </c>
      <c r="H161" s="429">
        <f t="shared" si="97"/>
        <v>0</v>
      </c>
      <c r="I161" s="625">
        <f>SUM(O161:AA161)</f>
        <v>0</v>
      </c>
      <c r="J161" s="149"/>
      <c r="K161" s="167">
        <f t="shared" si="87"/>
        <v>0</v>
      </c>
      <c r="L161" s="75"/>
      <c r="M161" s="1"/>
      <c r="N161" s="1"/>
      <c r="O161" s="75"/>
      <c r="P161" s="1"/>
      <c r="Q161" s="1"/>
      <c r="R161" s="1"/>
      <c r="S161" s="1"/>
      <c r="T161" s="81"/>
      <c r="U161" s="541">
        <f t="shared" si="86"/>
        <v>0</v>
      </c>
      <c r="V161" s="447"/>
      <c r="W161" s="1"/>
      <c r="X161" s="81"/>
      <c r="Y161" s="490"/>
      <c r="Z161" s="42"/>
      <c r="AA161" s="44"/>
      <c r="AB161" s="210"/>
      <c r="AC161" s="209"/>
    </row>
    <row r="162" spans="1:29" s="18" customFormat="1" hidden="1">
      <c r="A162" s="127" t="s">
        <v>251</v>
      </c>
      <c r="B162" s="92" t="s">
        <v>674</v>
      </c>
      <c r="C162" s="769" t="s">
        <v>252</v>
      </c>
      <c r="D162" s="770"/>
      <c r="E162" s="770"/>
      <c r="F162" s="399">
        <f>SUM(N162:Z162)</f>
        <v>0</v>
      </c>
      <c r="G162" s="422">
        <f t="shared" si="97"/>
        <v>0</v>
      </c>
      <c r="H162" s="422">
        <f t="shared" si="97"/>
        <v>0</v>
      </c>
      <c r="I162" s="618">
        <f>SUM(O162:AA162)</f>
        <v>0</v>
      </c>
      <c r="J162" s="150"/>
      <c r="K162" s="166">
        <f t="shared" si="87"/>
        <v>0</v>
      </c>
      <c r="L162" s="94"/>
      <c r="M162" s="95"/>
      <c r="N162" s="95"/>
      <c r="O162" s="94"/>
      <c r="P162" s="95"/>
      <c r="Q162" s="95"/>
      <c r="R162" s="95"/>
      <c r="S162" s="95"/>
      <c r="T162" s="98"/>
      <c r="U162" s="539">
        <f t="shared" si="86"/>
        <v>0</v>
      </c>
      <c r="V162" s="445"/>
      <c r="W162" s="95"/>
      <c r="X162" s="98"/>
      <c r="Y162" s="489"/>
      <c r="Z162" s="97"/>
      <c r="AA162" s="99"/>
      <c r="AB162" s="210"/>
      <c r="AC162" s="209"/>
    </row>
    <row r="163" spans="1:29" s="18" customFormat="1">
      <c r="A163" s="127" t="s">
        <v>253</v>
      </c>
      <c r="B163" s="92" t="s">
        <v>675</v>
      </c>
      <c r="C163" s="769" t="s">
        <v>254</v>
      </c>
      <c r="D163" s="770"/>
      <c r="E163" s="770"/>
      <c r="F163" s="399">
        <f>SUM(F164:F165)</f>
        <v>2559055</v>
      </c>
      <c r="G163" s="422">
        <f>SUM(G164:G165)</f>
        <v>3987614</v>
      </c>
      <c r="H163" s="422">
        <f>SUM(H164:H165)</f>
        <v>3993362</v>
      </c>
      <c r="I163" s="618">
        <f t="shared" ref="I163:AA163" si="98">SUM(I164:I165)</f>
        <v>4024693</v>
      </c>
      <c r="J163" s="150">
        <f t="shared" si="98"/>
        <v>0</v>
      </c>
      <c r="K163" s="166">
        <f t="shared" si="98"/>
        <v>4024693</v>
      </c>
      <c r="L163" s="94">
        <f t="shared" si="98"/>
        <v>150000</v>
      </c>
      <c r="M163" s="95">
        <f t="shared" si="98"/>
        <v>0</v>
      </c>
      <c r="N163" s="95">
        <f t="shared" si="98"/>
        <v>3874693</v>
      </c>
      <c r="O163" s="94">
        <f t="shared" si="98"/>
        <v>0</v>
      </c>
      <c r="P163" s="95">
        <f t="shared" si="98"/>
        <v>3543</v>
      </c>
      <c r="Q163" s="95">
        <f t="shared" si="98"/>
        <v>41016</v>
      </c>
      <c r="R163" s="95">
        <f t="shared" si="98"/>
        <v>411500</v>
      </c>
      <c r="S163" s="95">
        <f t="shared" si="98"/>
        <v>411500</v>
      </c>
      <c r="T163" s="98">
        <f t="shared" si="98"/>
        <v>11000</v>
      </c>
      <c r="U163" s="539">
        <f t="shared" si="86"/>
        <v>878559</v>
      </c>
      <c r="V163" s="445">
        <f t="shared" si="98"/>
        <v>5748</v>
      </c>
      <c r="W163" s="95">
        <f t="shared" si="98"/>
        <v>19126</v>
      </c>
      <c r="X163" s="98">
        <f t="shared" si="98"/>
        <v>12205</v>
      </c>
      <c r="Y163" s="489">
        <f t="shared" si="98"/>
        <v>2559055</v>
      </c>
      <c r="Z163" s="97">
        <f t="shared" si="98"/>
        <v>550000</v>
      </c>
      <c r="AA163" s="99">
        <f t="shared" si="98"/>
        <v>0</v>
      </c>
      <c r="AB163" s="210"/>
      <c r="AC163" s="209"/>
    </row>
    <row r="164" spans="1:29">
      <c r="B164" s="55"/>
      <c r="C164" s="264"/>
      <c r="D164" s="528" t="s">
        <v>1055</v>
      </c>
      <c r="E164" s="528"/>
      <c r="F164" s="406">
        <v>0</v>
      </c>
      <c r="G164" s="429">
        <v>150000</v>
      </c>
      <c r="H164" s="429">
        <v>150000</v>
      </c>
      <c r="I164" s="625">
        <f t="shared" ref="I164:I165" si="99">SUM(U164:AA164)</f>
        <v>150000</v>
      </c>
      <c r="J164" s="149"/>
      <c r="K164" s="167">
        <f t="shared" ref="K164:K165" si="100">SUM(I164:J164)</f>
        <v>150000</v>
      </c>
      <c r="L164" s="75">
        <f>K164</f>
        <v>150000</v>
      </c>
      <c r="M164" s="1"/>
      <c r="N164" s="1"/>
      <c r="O164" s="75"/>
      <c r="P164" s="1"/>
      <c r="Q164" s="1"/>
      <c r="R164" s="1"/>
      <c r="S164" s="1"/>
      <c r="T164" s="81"/>
      <c r="U164" s="541">
        <f t="shared" si="86"/>
        <v>0</v>
      </c>
      <c r="V164" s="447"/>
      <c r="W164" s="1"/>
      <c r="X164" s="1"/>
      <c r="Y164" s="490"/>
      <c r="Z164" s="1">
        <v>150000</v>
      </c>
      <c r="AA164" s="44"/>
      <c r="AB164" s="210"/>
      <c r="AC164" s="209"/>
    </row>
    <row r="165" spans="1:29">
      <c r="B165" s="55"/>
      <c r="C165" s="264"/>
      <c r="D165" s="528" t="s">
        <v>1056</v>
      </c>
      <c r="E165" s="528"/>
      <c r="F165" s="406">
        <v>2559055</v>
      </c>
      <c r="G165" s="429">
        <v>3837614</v>
      </c>
      <c r="H165" s="429">
        <v>3843362</v>
      </c>
      <c r="I165" s="625">
        <f t="shared" si="99"/>
        <v>3874693</v>
      </c>
      <c r="J165" s="149"/>
      <c r="K165" s="167">
        <f t="shared" si="100"/>
        <v>3874693</v>
      </c>
      <c r="L165" s="75"/>
      <c r="M165" s="1"/>
      <c r="N165" s="1">
        <f>K165</f>
        <v>3874693</v>
      </c>
      <c r="O165" s="75"/>
      <c r="P165" s="1">
        <v>3543</v>
      </c>
      <c r="Q165" s="1">
        <v>41016</v>
      </c>
      <c r="R165" s="1">
        <v>411500</v>
      </c>
      <c r="S165" s="1">
        <v>411500</v>
      </c>
      <c r="T165" s="81">
        <v>11000</v>
      </c>
      <c r="U165" s="541">
        <f t="shared" si="86"/>
        <v>878559</v>
      </c>
      <c r="V165" s="447">
        <v>5748</v>
      </c>
      <c r="W165" s="1">
        <v>19126</v>
      </c>
      <c r="X165" s="1">
        <v>12205</v>
      </c>
      <c r="Y165" s="490">
        <v>2559055</v>
      </c>
      <c r="Z165" s="1">
        <v>400000</v>
      </c>
      <c r="AA165" s="44"/>
      <c r="AB165" s="210"/>
      <c r="AC165" s="209"/>
    </row>
    <row r="166" spans="1:29" s="18" customFormat="1" hidden="1">
      <c r="A166" s="127" t="s">
        <v>255</v>
      </c>
      <c r="B166" s="92" t="s">
        <v>676</v>
      </c>
      <c r="C166" s="769" t="s">
        <v>256</v>
      </c>
      <c r="D166" s="770"/>
      <c r="E166" s="770"/>
      <c r="F166" s="399">
        <v>0</v>
      </c>
      <c r="G166" s="422">
        <v>0</v>
      </c>
      <c r="H166" s="422">
        <v>0</v>
      </c>
      <c r="I166" s="618">
        <f>SUM(O166:AA166)</f>
        <v>0</v>
      </c>
      <c r="J166" s="150"/>
      <c r="K166" s="166">
        <f t="shared" si="87"/>
        <v>0</v>
      </c>
      <c r="L166" s="94"/>
      <c r="M166" s="95"/>
      <c r="N166" s="95"/>
      <c r="O166" s="94"/>
      <c r="P166" s="95"/>
      <c r="Q166" s="95"/>
      <c r="R166" s="95"/>
      <c r="S166" s="95"/>
      <c r="T166" s="98"/>
      <c r="U166" s="539">
        <f t="shared" si="86"/>
        <v>0</v>
      </c>
      <c r="V166" s="445"/>
      <c r="W166" s="95"/>
      <c r="X166" s="98"/>
      <c r="Y166" s="489"/>
      <c r="Z166" s="97"/>
      <c r="AA166" s="99"/>
      <c r="AB166" s="210"/>
      <c r="AC166" s="209"/>
    </row>
    <row r="167" spans="1:29" s="18" customFormat="1" hidden="1">
      <c r="A167" s="127" t="s">
        <v>257</v>
      </c>
      <c r="B167" s="92" t="s">
        <v>677</v>
      </c>
      <c r="C167" s="769" t="s">
        <v>258</v>
      </c>
      <c r="D167" s="770"/>
      <c r="E167" s="770"/>
      <c r="F167" s="399">
        <v>0</v>
      </c>
      <c r="G167" s="422">
        <v>0</v>
      </c>
      <c r="H167" s="422">
        <v>0</v>
      </c>
      <c r="I167" s="618">
        <f>SUM(O167:AA167)</f>
        <v>0</v>
      </c>
      <c r="J167" s="150"/>
      <c r="K167" s="166">
        <f t="shared" si="87"/>
        <v>0</v>
      </c>
      <c r="L167" s="94"/>
      <c r="M167" s="95"/>
      <c r="N167" s="95"/>
      <c r="O167" s="94"/>
      <c r="P167" s="95"/>
      <c r="Q167" s="95"/>
      <c r="R167" s="95"/>
      <c r="S167" s="95"/>
      <c r="T167" s="98"/>
      <c r="U167" s="539">
        <f t="shared" si="86"/>
        <v>0</v>
      </c>
      <c r="V167" s="445"/>
      <c r="W167" s="95"/>
      <c r="X167" s="98"/>
      <c r="Y167" s="489"/>
      <c r="Z167" s="97"/>
      <c r="AA167" s="99"/>
      <c r="AB167" s="210"/>
      <c r="AC167" s="209"/>
    </row>
    <row r="168" spans="1:29" s="18" customFormat="1">
      <c r="A168" s="127" t="s">
        <v>259</v>
      </c>
      <c r="B168" s="126" t="s">
        <v>678</v>
      </c>
      <c r="C168" s="814" t="s">
        <v>260</v>
      </c>
      <c r="D168" s="815"/>
      <c r="E168" s="815"/>
      <c r="F168" s="412">
        <f t="shared" ref="F168:AA168" si="101">SUM(F169:F170)</f>
        <v>690945</v>
      </c>
      <c r="G168" s="435">
        <f t="shared" ref="G168:H168" si="102">SUM(G169:G170)</f>
        <v>1076656</v>
      </c>
      <c r="H168" s="435">
        <f t="shared" si="102"/>
        <v>1078208</v>
      </c>
      <c r="I168" s="631">
        <f t="shared" si="101"/>
        <v>1086667</v>
      </c>
      <c r="J168" s="162">
        <f t="shared" si="101"/>
        <v>0</v>
      </c>
      <c r="K168" s="166">
        <f t="shared" si="101"/>
        <v>1086667</v>
      </c>
      <c r="L168" s="94">
        <f t="shared" si="101"/>
        <v>40500</v>
      </c>
      <c r="M168" s="95">
        <f t="shared" si="101"/>
        <v>0</v>
      </c>
      <c r="N168" s="95">
        <f t="shared" si="101"/>
        <v>1046167</v>
      </c>
      <c r="O168" s="94">
        <f t="shared" si="101"/>
        <v>0</v>
      </c>
      <c r="P168" s="95">
        <f t="shared" si="101"/>
        <v>957</v>
      </c>
      <c r="Q168" s="95">
        <f t="shared" si="101"/>
        <v>11074</v>
      </c>
      <c r="R168" s="95">
        <f t="shared" si="101"/>
        <v>111105</v>
      </c>
      <c r="S168" s="95">
        <f t="shared" si="101"/>
        <v>111105</v>
      </c>
      <c r="T168" s="98">
        <f t="shared" si="101"/>
        <v>2970</v>
      </c>
      <c r="U168" s="539">
        <f t="shared" si="86"/>
        <v>237211</v>
      </c>
      <c r="V168" s="445">
        <f t="shared" si="101"/>
        <v>1552</v>
      </c>
      <c r="W168" s="95">
        <f t="shared" si="101"/>
        <v>5164</v>
      </c>
      <c r="X168" s="98">
        <f t="shared" si="101"/>
        <v>3295</v>
      </c>
      <c r="Y168" s="489">
        <f t="shared" si="101"/>
        <v>690945</v>
      </c>
      <c r="Z168" s="97">
        <f t="shared" si="101"/>
        <v>148500</v>
      </c>
      <c r="AA168" s="99">
        <f t="shared" si="101"/>
        <v>0</v>
      </c>
      <c r="AB168" s="210"/>
      <c r="AC168" s="209"/>
    </row>
    <row r="169" spans="1:29">
      <c r="B169" s="55"/>
      <c r="C169" s="264"/>
      <c r="D169" s="528" t="s">
        <v>1055</v>
      </c>
      <c r="E169" s="528"/>
      <c r="F169" s="406">
        <v>0</v>
      </c>
      <c r="G169" s="429">
        <v>40500</v>
      </c>
      <c r="H169" s="429">
        <v>40500</v>
      </c>
      <c r="I169" s="625">
        <f t="shared" ref="I169:I170" si="103">SUM(U169:AA169)</f>
        <v>40500</v>
      </c>
      <c r="J169" s="149"/>
      <c r="K169" s="167">
        <f t="shared" ref="K169:K170" si="104">SUM(I169:J169)</f>
        <v>40500</v>
      </c>
      <c r="L169" s="75">
        <f>K169</f>
        <v>40500</v>
      </c>
      <c r="M169" s="1"/>
      <c r="N169" s="1"/>
      <c r="O169" s="75"/>
      <c r="P169" s="1"/>
      <c r="Q169" s="1"/>
      <c r="R169" s="1"/>
      <c r="S169" s="1"/>
      <c r="T169" s="81"/>
      <c r="U169" s="541">
        <f t="shared" si="86"/>
        <v>0</v>
      </c>
      <c r="V169" s="447"/>
      <c r="W169" s="1"/>
      <c r="X169" s="81"/>
      <c r="Y169" s="490"/>
      <c r="Z169" s="42">
        <v>40500</v>
      </c>
      <c r="AA169" s="44"/>
      <c r="AB169" s="210"/>
      <c r="AC169" s="209"/>
    </row>
    <row r="170" spans="1:29" ht="15.75" thickBot="1">
      <c r="B170" s="55"/>
      <c r="C170" s="264"/>
      <c r="D170" s="528" t="s">
        <v>1056</v>
      </c>
      <c r="E170" s="528"/>
      <c r="F170" s="406">
        <v>690945</v>
      </c>
      <c r="G170" s="429">
        <v>1036156</v>
      </c>
      <c r="H170" s="429">
        <v>1037708</v>
      </c>
      <c r="I170" s="625">
        <f t="shared" si="103"/>
        <v>1046167</v>
      </c>
      <c r="J170" s="149"/>
      <c r="K170" s="167">
        <f t="shared" si="104"/>
        <v>1046167</v>
      </c>
      <c r="L170" s="75"/>
      <c r="M170" s="1"/>
      <c r="N170" s="1">
        <f>K170</f>
        <v>1046167</v>
      </c>
      <c r="O170" s="75"/>
      <c r="P170" s="1">
        <v>957</v>
      </c>
      <c r="Q170" s="1">
        <v>11074</v>
      </c>
      <c r="R170" s="1">
        <v>111105</v>
      </c>
      <c r="S170" s="1">
        <v>111105</v>
      </c>
      <c r="T170" s="81">
        <v>2970</v>
      </c>
      <c r="U170" s="541">
        <f t="shared" si="86"/>
        <v>237211</v>
      </c>
      <c r="V170" s="447">
        <v>1552</v>
      </c>
      <c r="W170" s="1">
        <v>5164</v>
      </c>
      <c r="X170" s="81">
        <v>3295</v>
      </c>
      <c r="Y170" s="490">
        <v>690945</v>
      </c>
      <c r="Z170" s="42">
        <v>108000</v>
      </c>
      <c r="AA170" s="44"/>
      <c r="AB170" s="210"/>
      <c r="AC170" s="209"/>
    </row>
    <row r="171" spans="1:29" ht="15.75" thickBot="1">
      <c r="B171" s="100" t="s">
        <v>261</v>
      </c>
      <c r="C171" s="773" t="s">
        <v>262</v>
      </c>
      <c r="D171" s="774"/>
      <c r="E171" s="774"/>
      <c r="F171" s="402">
        <f>F172+F173+F174+F175</f>
        <v>0</v>
      </c>
      <c r="G171" s="425">
        <f>G172+G173+G174+G175</f>
        <v>220962</v>
      </c>
      <c r="H171" s="425">
        <f>H172+H173+H174+H175</f>
        <v>220962</v>
      </c>
      <c r="I171" s="621">
        <f>I172+I173+I174+I175</f>
        <v>220962</v>
      </c>
      <c r="J171" s="152">
        <f t="shared" ref="J171:AA171" si="105">J172+J173+J174+J175</f>
        <v>0</v>
      </c>
      <c r="K171" s="164">
        <f t="shared" si="87"/>
        <v>220962</v>
      </c>
      <c r="L171" s="86">
        <f t="shared" ref="L171:N171" si="106">L172+L173+L174+L175</f>
        <v>0</v>
      </c>
      <c r="M171" s="87">
        <f t="shared" si="106"/>
        <v>0</v>
      </c>
      <c r="N171" s="87">
        <f t="shared" si="106"/>
        <v>220962</v>
      </c>
      <c r="O171" s="86">
        <f t="shared" si="105"/>
        <v>0</v>
      </c>
      <c r="P171" s="87">
        <f t="shared" si="105"/>
        <v>220962</v>
      </c>
      <c r="Q171" s="87">
        <f t="shared" si="105"/>
        <v>0</v>
      </c>
      <c r="R171" s="87">
        <f t="shared" si="105"/>
        <v>0</v>
      </c>
      <c r="S171" s="87">
        <f t="shared" si="105"/>
        <v>0</v>
      </c>
      <c r="T171" s="90">
        <f t="shared" si="105"/>
        <v>0</v>
      </c>
      <c r="U171" s="536">
        <f t="shared" si="86"/>
        <v>220962</v>
      </c>
      <c r="V171" s="442">
        <f t="shared" si="105"/>
        <v>0</v>
      </c>
      <c r="W171" s="87">
        <f t="shared" si="105"/>
        <v>0</v>
      </c>
      <c r="X171" s="90">
        <f t="shared" si="105"/>
        <v>0</v>
      </c>
      <c r="Y171" s="486">
        <f t="shared" si="105"/>
        <v>0</v>
      </c>
      <c r="Z171" s="89">
        <f t="shared" si="105"/>
        <v>0</v>
      </c>
      <c r="AA171" s="91">
        <f t="shared" si="105"/>
        <v>0</v>
      </c>
      <c r="AB171" s="210"/>
      <c r="AC171" s="209"/>
    </row>
    <row r="172" spans="1:29" s="18" customFormat="1" hidden="1">
      <c r="A172" s="127" t="s">
        <v>263</v>
      </c>
      <c r="B172" s="268" t="s">
        <v>679</v>
      </c>
      <c r="C172" s="816" t="s">
        <v>264</v>
      </c>
      <c r="D172" s="817"/>
      <c r="E172" s="817"/>
      <c r="F172" s="413"/>
      <c r="G172" s="436"/>
      <c r="H172" s="436"/>
      <c r="I172" s="632">
        <f t="shared" ref="I172:I173" si="107">SUM(O172:AA172)</f>
        <v>0</v>
      </c>
      <c r="J172" s="270"/>
      <c r="K172" s="271">
        <f t="shared" si="87"/>
        <v>0</v>
      </c>
      <c r="L172" s="272"/>
      <c r="M172" s="273"/>
      <c r="N172" s="273"/>
      <c r="O172" s="272"/>
      <c r="P172" s="273"/>
      <c r="Q172" s="273"/>
      <c r="R172" s="273"/>
      <c r="S172" s="273"/>
      <c r="T172" s="274"/>
      <c r="U172" s="544">
        <f t="shared" si="86"/>
        <v>0</v>
      </c>
      <c r="V172" s="450"/>
      <c r="W172" s="273"/>
      <c r="X172" s="274"/>
      <c r="Y172" s="559"/>
      <c r="Z172" s="275"/>
      <c r="AA172" s="276"/>
      <c r="AB172" s="210"/>
      <c r="AC172" s="209"/>
    </row>
    <row r="173" spans="1:29" s="18" customFormat="1" hidden="1">
      <c r="A173" s="127" t="s">
        <v>265</v>
      </c>
      <c r="B173" s="277" t="s">
        <v>680</v>
      </c>
      <c r="C173" s="810" t="s">
        <v>879</v>
      </c>
      <c r="D173" s="811"/>
      <c r="E173" s="811"/>
      <c r="F173" s="414"/>
      <c r="G173" s="437"/>
      <c r="H173" s="437"/>
      <c r="I173" s="633">
        <f t="shared" si="107"/>
        <v>0</v>
      </c>
      <c r="J173" s="279"/>
      <c r="K173" s="271">
        <f t="shared" si="87"/>
        <v>0</v>
      </c>
      <c r="L173" s="272"/>
      <c r="M173" s="273"/>
      <c r="N173" s="273"/>
      <c r="O173" s="272"/>
      <c r="P173" s="273"/>
      <c r="Q173" s="273"/>
      <c r="R173" s="273"/>
      <c r="S173" s="273"/>
      <c r="T173" s="274"/>
      <c r="U173" s="544">
        <f t="shared" si="86"/>
        <v>0</v>
      </c>
      <c r="V173" s="450"/>
      <c r="W173" s="273"/>
      <c r="X173" s="274"/>
      <c r="Y173" s="559"/>
      <c r="Z173" s="275"/>
      <c r="AA173" s="276"/>
      <c r="AB173" s="210"/>
      <c r="AC173" s="209"/>
    </row>
    <row r="174" spans="1:29" s="18" customFormat="1">
      <c r="A174" s="127" t="s">
        <v>266</v>
      </c>
      <c r="B174" s="277" t="s">
        <v>681</v>
      </c>
      <c r="C174" s="810" t="s">
        <v>267</v>
      </c>
      <c r="D174" s="811"/>
      <c r="E174" s="811"/>
      <c r="F174" s="414"/>
      <c r="G174" s="437">
        <v>173986</v>
      </c>
      <c r="H174" s="437">
        <v>173986</v>
      </c>
      <c r="I174" s="633">
        <f t="shared" ref="I174:I175" si="108">SUM(U174:AA174)</f>
        <v>173986</v>
      </c>
      <c r="J174" s="279"/>
      <c r="K174" s="271">
        <f t="shared" si="87"/>
        <v>173986</v>
      </c>
      <c r="L174" s="272"/>
      <c r="M174" s="273"/>
      <c r="N174" s="273">
        <f>K174</f>
        <v>173986</v>
      </c>
      <c r="O174" s="272"/>
      <c r="P174" s="273">
        <v>173986</v>
      </c>
      <c r="Q174" s="273"/>
      <c r="R174" s="273"/>
      <c r="S174" s="273"/>
      <c r="T174" s="274"/>
      <c r="U174" s="544">
        <f t="shared" si="86"/>
        <v>173986</v>
      </c>
      <c r="V174" s="450"/>
      <c r="W174" s="273"/>
      <c r="X174" s="274"/>
      <c r="Y174" s="559"/>
      <c r="Z174" s="275"/>
      <c r="AA174" s="276"/>
      <c r="AB174" s="210"/>
      <c r="AC174" s="209"/>
    </row>
    <row r="175" spans="1:29" s="18" customFormat="1" ht="15.75" thickBot="1">
      <c r="A175" s="127" t="s">
        <v>268</v>
      </c>
      <c r="B175" s="280" t="s">
        <v>682</v>
      </c>
      <c r="C175" s="812" t="s">
        <v>366</v>
      </c>
      <c r="D175" s="813"/>
      <c r="E175" s="813"/>
      <c r="F175" s="415"/>
      <c r="G175" s="438">
        <v>46976</v>
      </c>
      <c r="H175" s="438">
        <v>46976</v>
      </c>
      <c r="I175" s="634">
        <f t="shared" si="108"/>
        <v>46976</v>
      </c>
      <c r="J175" s="282"/>
      <c r="K175" s="271">
        <f t="shared" si="87"/>
        <v>46976</v>
      </c>
      <c r="L175" s="272"/>
      <c r="M175" s="273"/>
      <c r="N175" s="273">
        <f>K175</f>
        <v>46976</v>
      </c>
      <c r="O175" s="272"/>
      <c r="P175" s="273">
        <v>46976</v>
      </c>
      <c r="Q175" s="273"/>
      <c r="R175" s="273"/>
      <c r="S175" s="273"/>
      <c r="T175" s="274"/>
      <c r="U175" s="544">
        <f t="shared" si="86"/>
        <v>46976</v>
      </c>
      <c r="V175" s="450"/>
      <c r="W175" s="273"/>
      <c r="X175" s="274"/>
      <c r="Y175" s="559"/>
      <c r="Z175" s="275"/>
      <c r="AA175" s="276"/>
      <c r="AB175" s="210"/>
      <c r="AC175" s="209"/>
    </row>
    <row r="176" spans="1:29" ht="15.75" thickBot="1">
      <c r="B176" s="100" t="s">
        <v>269</v>
      </c>
      <c r="C176" s="773" t="s">
        <v>270</v>
      </c>
      <c r="D176" s="774"/>
      <c r="E176" s="774"/>
      <c r="F176" s="402">
        <f>F177+F178+F189+F200+F211+F214+F226+F227+F228</f>
        <v>0</v>
      </c>
      <c r="G176" s="425">
        <f>G177+G178+G189+G200+G211+G214+G226+G227+G228</f>
        <v>0</v>
      </c>
      <c r="H176" s="425">
        <f>H177+H178+H189+H200+H211+H214+H226+H227+H228</f>
        <v>0</v>
      </c>
      <c r="I176" s="621">
        <f>I177+I178+I189+I200+I211+I214+I226+I227+I228</f>
        <v>0</v>
      </c>
      <c r="J176" s="152">
        <f t="shared" ref="J176:AA176" si="109">J177+J178+J189+J200+J211+J214+J226+J227+J228</f>
        <v>0</v>
      </c>
      <c r="K176" s="164">
        <f t="shared" si="87"/>
        <v>0</v>
      </c>
      <c r="L176" s="86">
        <f t="shared" ref="L176:N176" si="110">L177+L178+L189+L200+L211+L214+L226+L227+L228</f>
        <v>0</v>
      </c>
      <c r="M176" s="87">
        <f t="shared" si="110"/>
        <v>0</v>
      </c>
      <c r="N176" s="87">
        <f t="shared" si="110"/>
        <v>0</v>
      </c>
      <c r="O176" s="86">
        <f t="shared" si="109"/>
        <v>0</v>
      </c>
      <c r="P176" s="87">
        <f t="shared" si="109"/>
        <v>0</v>
      </c>
      <c r="Q176" s="87">
        <f t="shared" si="109"/>
        <v>0</v>
      </c>
      <c r="R176" s="87">
        <f t="shared" si="109"/>
        <v>0</v>
      </c>
      <c r="S176" s="87">
        <f t="shared" si="109"/>
        <v>0</v>
      </c>
      <c r="T176" s="90">
        <f t="shared" si="109"/>
        <v>0</v>
      </c>
      <c r="U176" s="536">
        <f t="shared" si="86"/>
        <v>0</v>
      </c>
      <c r="V176" s="442">
        <f t="shared" si="109"/>
        <v>0</v>
      </c>
      <c r="W176" s="87">
        <f t="shared" si="109"/>
        <v>0</v>
      </c>
      <c r="X176" s="90">
        <f t="shared" si="109"/>
        <v>0</v>
      </c>
      <c r="Y176" s="486">
        <f t="shared" si="109"/>
        <v>0</v>
      </c>
      <c r="Z176" s="89">
        <f t="shared" si="109"/>
        <v>0</v>
      </c>
      <c r="AA176" s="91">
        <f t="shared" si="109"/>
        <v>0</v>
      </c>
    </row>
    <row r="177" spans="1:27" s="18" customFormat="1" ht="25.5" hidden="1" customHeight="1">
      <c r="A177" s="127" t="s">
        <v>271</v>
      </c>
      <c r="B177" s="92" t="s">
        <v>683</v>
      </c>
      <c r="C177" s="733" t="s">
        <v>367</v>
      </c>
      <c r="D177" s="734"/>
      <c r="E177" s="734"/>
      <c r="F177" s="416">
        <f>SUM(N177:Z177)</f>
        <v>0</v>
      </c>
      <c r="G177" s="439">
        <f>SUM(N177:Z177)</f>
        <v>0</v>
      </c>
      <c r="H177" s="439">
        <f>SUM(O177:AA177)</f>
        <v>0</v>
      </c>
      <c r="I177" s="635">
        <f>SUM(O177:AA177)</f>
        <v>0</v>
      </c>
      <c r="J177" s="163"/>
      <c r="K177" s="166">
        <f t="shared" si="87"/>
        <v>0</v>
      </c>
      <c r="L177" s="94"/>
      <c r="M177" s="95"/>
      <c r="N177" s="95"/>
      <c r="O177" s="94"/>
      <c r="P177" s="95"/>
      <c r="Q177" s="95"/>
      <c r="R177" s="95"/>
      <c r="S177" s="95"/>
      <c r="T177" s="98"/>
      <c r="U177" s="539">
        <f t="shared" si="86"/>
        <v>0</v>
      </c>
      <c r="V177" s="445"/>
      <c r="W177" s="95"/>
      <c r="X177" s="98"/>
      <c r="Y177" s="489"/>
      <c r="Z177" s="97"/>
      <c r="AA177" s="99"/>
    </row>
    <row r="178" spans="1:27" s="18" customFormat="1" ht="16.350000000000001" hidden="1" customHeight="1">
      <c r="A178" s="127" t="s">
        <v>272</v>
      </c>
      <c r="B178" s="92" t="s">
        <v>684</v>
      </c>
      <c r="C178" s="808" t="s">
        <v>812</v>
      </c>
      <c r="D178" s="809"/>
      <c r="E178" s="809"/>
      <c r="F178" s="416">
        <f>F179+F180+F181+F182+F183+F184+F185+F186+F187+F188</f>
        <v>0</v>
      </c>
      <c r="G178" s="439">
        <f>G179+G180+G181+G182+G183+G184+G185+G186+G187+G188</f>
        <v>0</v>
      </c>
      <c r="H178" s="439">
        <f>H179+H180+H181+H182+H183+H184+H185+H186+H187+H188</f>
        <v>0</v>
      </c>
      <c r="I178" s="635">
        <f>I179+I180+I181+I182+I183+I184+I185+I186+I187+I188</f>
        <v>0</v>
      </c>
      <c r="J178" s="163">
        <f t="shared" ref="J178:AA178" si="111">J179+J180+J181+J182+J183+J184+J185+J186+J187+J188</f>
        <v>0</v>
      </c>
      <c r="K178" s="166">
        <f t="shared" si="87"/>
        <v>0</v>
      </c>
      <c r="L178" s="94">
        <f t="shared" ref="L178:N178" si="112">L179+L180+L181+L182+L183+L184+L185+L186+L187+L188</f>
        <v>0</v>
      </c>
      <c r="M178" s="95">
        <f t="shared" si="112"/>
        <v>0</v>
      </c>
      <c r="N178" s="95">
        <f t="shared" si="112"/>
        <v>0</v>
      </c>
      <c r="O178" s="94">
        <f t="shared" si="111"/>
        <v>0</v>
      </c>
      <c r="P178" s="95">
        <f t="shared" si="111"/>
        <v>0</v>
      </c>
      <c r="Q178" s="95">
        <f t="shared" si="111"/>
        <v>0</v>
      </c>
      <c r="R178" s="95">
        <f t="shared" si="111"/>
        <v>0</v>
      </c>
      <c r="S178" s="95">
        <f t="shared" si="111"/>
        <v>0</v>
      </c>
      <c r="T178" s="98">
        <f t="shared" si="111"/>
        <v>0</v>
      </c>
      <c r="U178" s="539">
        <f t="shared" si="86"/>
        <v>0</v>
      </c>
      <c r="V178" s="445">
        <f t="shared" si="111"/>
        <v>0</v>
      </c>
      <c r="W178" s="95">
        <f t="shared" si="111"/>
        <v>0</v>
      </c>
      <c r="X178" s="98">
        <f t="shared" si="111"/>
        <v>0</v>
      </c>
      <c r="Y178" s="489">
        <f t="shared" si="111"/>
        <v>0</v>
      </c>
      <c r="Z178" s="97">
        <f t="shared" si="111"/>
        <v>0</v>
      </c>
      <c r="AA178" s="99">
        <f t="shared" si="111"/>
        <v>0</v>
      </c>
    </row>
    <row r="179" spans="1:27" ht="15.75" hidden="1" thickBot="1">
      <c r="B179" s="55"/>
      <c r="C179" s="2"/>
      <c r="D179" s="764" t="s">
        <v>813</v>
      </c>
      <c r="E179" s="764"/>
      <c r="F179" s="406">
        <f t="shared" ref="F179:F188" si="113">SUM(N179:Z179)</f>
        <v>0</v>
      </c>
      <c r="G179" s="429">
        <f t="shared" ref="G179:H188" si="114">SUM(N179:Z179)</f>
        <v>0</v>
      </c>
      <c r="H179" s="429">
        <f t="shared" si="114"/>
        <v>0</v>
      </c>
      <c r="I179" s="625">
        <f t="shared" ref="I179:I188" si="115">SUM(O179:AA179)</f>
        <v>0</v>
      </c>
      <c r="J179" s="149"/>
      <c r="K179" s="167">
        <f t="shared" si="87"/>
        <v>0</v>
      </c>
      <c r="L179" s="75"/>
      <c r="M179" s="1"/>
      <c r="N179" s="1"/>
      <c r="O179" s="75"/>
      <c r="P179" s="1"/>
      <c r="Q179" s="1"/>
      <c r="R179" s="1"/>
      <c r="S179" s="1"/>
      <c r="T179" s="81"/>
      <c r="U179" s="541">
        <f t="shared" si="86"/>
        <v>0</v>
      </c>
      <c r="V179" s="447"/>
      <c r="W179" s="1"/>
      <c r="X179" s="81"/>
      <c r="Y179" s="490"/>
      <c r="Z179" s="42"/>
      <c r="AA179" s="44"/>
    </row>
    <row r="180" spans="1:27" ht="15.75" hidden="1" thickBot="1">
      <c r="B180" s="55"/>
      <c r="C180" s="2"/>
      <c r="D180" s="764" t="s">
        <v>814</v>
      </c>
      <c r="E180" s="764"/>
      <c r="F180" s="406">
        <f t="shared" si="113"/>
        <v>0</v>
      </c>
      <c r="G180" s="429">
        <f t="shared" si="114"/>
        <v>0</v>
      </c>
      <c r="H180" s="429">
        <f t="shared" si="114"/>
        <v>0</v>
      </c>
      <c r="I180" s="625">
        <f t="shared" si="115"/>
        <v>0</v>
      </c>
      <c r="J180" s="149"/>
      <c r="K180" s="167">
        <f t="shared" si="87"/>
        <v>0</v>
      </c>
      <c r="L180" s="75"/>
      <c r="M180" s="1"/>
      <c r="N180" s="1"/>
      <c r="O180" s="75"/>
      <c r="P180" s="1"/>
      <c r="Q180" s="1"/>
      <c r="R180" s="1"/>
      <c r="S180" s="1"/>
      <c r="T180" s="81"/>
      <c r="U180" s="541">
        <f t="shared" si="86"/>
        <v>0</v>
      </c>
      <c r="V180" s="447"/>
      <c r="W180" s="1"/>
      <c r="X180" s="81"/>
      <c r="Y180" s="490"/>
      <c r="Z180" s="42"/>
      <c r="AA180" s="44"/>
    </row>
    <row r="181" spans="1:27" ht="15.75" hidden="1" thickBot="1">
      <c r="B181" s="55"/>
      <c r="C181" s="2"/>
      <c r="D181" s="764" t="s">
        <v>545</v>
      </c>
      <c r="E181" s="764"/>
      <c r="F181" s="406">
        <f t="shared" si="113"/>
        <v>0</v>
      </c>
      <c r="G181" s="429">
        <f t="shared" si="114"/>
        <v>0</v>
      </c>
      <c r="H181" s="429">
        <f t="shared" si="114"/>
        <v>0</v>
      </c>
      <c r="I181" s="625">
        <f t="shared" si="115"/>
        <v>0</v>
      </c>
      <c r="J181" s="149"/>
      <c r="K181" s="167">
        <f t="shared" si="87"/>
        <v>0</v>
      </c>
      <c r="L181" s="75"/>
      <c r="M181" s="1"/>
      <c r="N181" s="1"/>
      <c r="O181" s="75"/>
      <c r="P181" s="1"/>
      <c r="Q181" s="1"/>
      <c r="R181" s="1"/>
      <c r="S181" s="1"/>
      <c r="T181" s="81"/>
      <c r="U181" s="541">
        <f t="shared" si="86"/>
        <v>0</v>
      </c>
      <c r="V181" s="447"/>
      <c r="W181" s="1"/>
      <c r="X181" s="81"/>
      <c r="Y181" s="490"/>
      <c r="Z181" s="42"/>
      <c r="AA181" s="44"/>
    </row>
    <row r="182" spans="1:27" ht="25.5" hidden="1" customHeight="1">
      <c r="B182" s="55"/>
      <c r="C182" s="2"/>
      <c r="D182" s="735" t="s">
        <v>548</v>
      </c>
      <c r="E182" s="735"/>
      <c r="F182" s="409">
        <f t="shared" si="113"/>
        <v>0</v>
      </c>
      <c r="G182" s="432">
        <f t="shared" si="114"/>
        <v>0</v>
      </c>
      <c r="H182" s="432">
        <f t="shared" si="114"/>
        <v>0</v>
      </c>
      <c r="I182" s="628">
        <f t="shared" si="115"/>
        <v>0</v>
      </c>
      <c r="J182" s="159"/>
      <c r="K182" s="167">
        <f t="shared" si="87"/>
        <v>0</v>
      </c>
      <c r="L182" s="75"/>
      <c r="M182" s="1"/>
      <c r="N182" s="1"/>
      <c r="O182" s="75"/>
      <c r="P182" s="1"/>
      <c r="Q182" s="1"/>
      <c r="R182" s="1"/>
      <c r="S182" s="1"/>
      <c r="T182" s="81"/>
      <c r="U182" s="541">
        <f t="shared" si="86"/>
        <v>0</v>
      </c>
      <c r="V182" s="447"/>
      <c r="W182" s="1"/>
      <c r="X182" s="81"/>
      <c r="Y182" s="490"/>
      <c r="Z182" s="42"/>
      <c r="AA182" s="44"/>
    </row>
    <row r="183" spans="1:27" ht="15.75" hidden="1" thickBot="1">
      <c r="B183" s="55"/>
      <c r="C183" s="2"/>
      <c r="D183" s="764" t="s">
        <v>550</v>
      </c>
      <c r="E183" s="764"/>
      <c r="F183" s="406">
        <f t="shared" si="113"/>
        <v>0</v>
      </c>
      <c r="G183" s="429">
        <f t="shared" si="114"/>
        <v>0</v>
      </c>
      <c r="H183" s="429">
        <f t="shared" si="114"/>
        <v>0</v>
      </c>
      <c r="I183" s="625">
        <f t="shared" si="115"/>
        <v>0</v>
      </c>
      <c r="J183" s="149"/>
      <c r="K183" s="167">
        <f t="shared" si="87"/>
        <v>0</v>
      </c>
      <c r="L183" s="75"/>
      <c r="M183" s="1"/>
      <c r="N183" s="1"/>
      <c r="O183" s="75"/>
      <c r="P183" s="1"/>
      <c r="Q183" s="1"/>
      <c r="R183" s="1"/>
      <c r="S183" s="1"/>
      <c r="T183" s="81"/>
      <c r="U183" s="541">
        <f t="shared" si="86"/>
        <v>0</v>
      </c>
      <c r="V183" s="447"/>
      <c r="W183" s="1"/>
      <c r="X183" s="81"/>
      <c r="Y183" s="490"/>
      <c r="Z183" s="42"/>
      <c r="AA183" s="44"/>
    </row>
    <row r="184" spans="1:27" ht="15.75" hidden="1" thickBot="1">
      <c r="B184" s="55"/>
      <c r="C184" s="2"/>
      <c r="D184" s="764" t="s">
        <v>551</v>
      </c>
      <c r="E184" s="764"/>
      <c r="F184" s="406">
        <f t="shared" si="113"/>
        <v>0</v>
      </c>
      <c r="G184" s="429">
        <f t="shared" si="114"/>
        <v>0</v>
      </c>
      <c r="H184" s="429">
        <f t="shared" si="114"/>
        <v>0</v>
      </c>
      <c r="I184" s="625">
        <f t="shared" si="115"/>
        <v>0</v>
      </c>
      <c r="J184" s="149"/>
      <c r="K184" s="167">
        <f t="shared" si="87"/>
        <v>0</v>
      </c>
      <c r="L184" s="75"/>
      <c r="M184" s="1"/>
      <c r="N184" s="1"/>
      <c r="O184" s="75"/>
      <c r="P184" s="1"/>
      <c r="Q184" s="1"/>
      <c r="R184" s="1"/>
      <c r="S184" s="1"/>
      <c r="T184" s="81"/>
      <c r="U184" s="541">
        <f t="shared" si="86"/>
        <v>0</v>
      </c>
      <c r="V184" s="447"/>
      <c r="W184" s="1"/>
      <c r="X184" s="81"/>
      <c r="Y184" s="490"/>
      <c r="Z184" s="42"/>
      <c r="AA184" s="44"/>
    </row>
    <row r="185" spans="1:27" ht="25.5" hidden="1" customHeight="1">
      <c r="B185" s="55"/>
      <c r="C185" s="2"/>
      <c r="D185" s="735" t="s">
        <v>555</v>
      </c>
      <c r="E185" s="735"/>
      <c r="F185" s="409">
        <f t="shared" si="113"/>
        <v>0</v>
      </c>
      <c r="G185" s="432">
        <f t="shared" si="114"/>
        <v>0</v>
      </c>
      <c r="H185" s="432">
        <f t="shared" si="114"/>
        <v>0</v>
      </c>
      <c r="I185" s="628">
        <f t="shared" si="115"/>
        <v>0</v>
      </c>
      <c r="J185" s="159"/>
      <c r="K185" s="167">
        <f t="shared" si="87"/>
        <v>0</v>
      </c>
      <c r="L185" s="75"/>
      <c r="M185" s="1"/>
      <c r="N185" s="1"/>
      <c r="O185" s="75"/>
      <c r="P185" s="1"/>
      <c r="Q185" s="1"/>
      <c r="R185" s="1"/>
      <c r="S185" s="1"/>
      <c r="T185" s="81"/>
      <c r="U185" s="541">
        <f t="shared" si="86"/>
        <v>0</v>
      </c>
      <c r="V185" s="447"/>
      <c r="W185" s="1"/>
      <c r="X185" s="81"/>
      <c r="Y185" s="490"/>
      <c r="Z185" s="42"/>
      <c r="AA185" s="44"/>
    </row>
    <row r="186" spans="1:27" ht="25.5" hidden="1" customHeight="1">
      <c r="B186" s="55"/>
      <c r="C186" s="2"/>
      <c r="D186" s="735" t="s">
        <v>558</v>
      </c>
      <c r="E186" s="735"/>
      <c r="F186" s="409">
        <f t="shared" si="113"/>
        <v>0</v>
      </c>
      <c r="G186" s="432">
        <f t="shared" si="114"/>
        <v>0</v>
      </c>
      <c r="H186" s="432">
        <f t="shared" si="114"/>
        <v>0</v>
      </c>
      <c r="I186" s="628">
        <f t="shared" si="115"/>
        <v>0</v>
      </c>
      <c r="J186" s="159"/>
      <c r="K186" s="167">
        <f t="shared" si="87"/>
        <v>0</v>
      </c>
      <c r="L186" s="75"/>
      <c r="M186" s="1"/>
      <c r="N186" s="1"/>
      <c r="O186" s="75"/>
      <c r="P186" s="1"/>
      <c r="Q186" s="1"/>
      <c r="R186" s="1"/>
      <c r="S186" s="1"/>
      <c r="T186" s="81"/>
      <c r="U186" s="541">
        <f t="shared" si="86"/>
        <v>0</v>
      </c>
      <c r="V186" s="447"/>
      <c r="W186" s="1"/>
      <c r="X186" s="81"/>
      <c r="Y186" s="490"/>
      <c r="Z186" s="42"/>
      <c r="AA186" s="44"/>
    </row>
    <row r="187" spans="1:27" ht="25.5" hidden="1" customHeight="1">
      <c r="B187" s="55"/>
      <c r="C187" s="2"/>
      <c r="D187" s="735" t="s">
        <v>560</v>
      </c>
      <c r="E187" s="735"/>
      <c r="F187" s="409">
        <f t="shared" si="113"/>
        <v>0</v>
      </c>
      <c r="G187" s="432">
        <f t="shared" si="114"/>
        <v>0</v>
      </c>
      <c r="H187" s="432">
        <f t="shared" si="114"/>
        <v>0</v>
      </c>
      <c r="I187" s="628">
        <f t="shared" si="115"/>
        <v>0</v>
      </c>
      <c r="J187" s="159"/>
      <c r="K187" s="167">
        <f t="shared" si="87"/>
        <v>0</v>
      </c>
      <c r="L187" s="75"/>
      <c r="M187" s="1"/>
      <c r="N187" s="1"/>
      <c r="O187" s="75"/>
      <c r="P187" s="1"/>
      <c r="Q187" s="1"/>
      <c r="R187" s="1"/>
      <c r="S187" s="1"/>
      <c r="T187" s="81"/>
      <c r="U187" s="541">
        <f t="shared" si="86"/>
        <v>0</v>
      </c>
      <c r="V187" s="447"/>
      <c r="W187" s="1"/>
      <c r="X187" s="81"/>
      <c r="Y187" s="490"/>
      <c r="Z187" s="42"/>
      <c r="AA187" s="44"/>
    </row>
    <row r="188" spans="1:27" ht="25.5" hidden="1" customHeight="1">
      <c r="B188" s="55"/>
      <c r="C188" s="2"/>
      <c r="D188" s="735" t="s">
        <v>563</v>
      </c>
      <c r="E188" s="735"/>
      <c r="F188" s="409">
        <f t="shared" si="113"/>
        <v>0</v>
      </c>
      <c r="G188" s="432">
        <f t="shared" si="114"/>
        <v>0</v>
      </c>
      <c r="H188" s="432">
        <f t="shared" si="114"/>
        <v>0</v>
      </c>
      <c r="I188" s="628">
        <f t="shared" si="115"/>
        <v>0</v>
      </c>
      <c r="J188" s="159"/>
      <c r="K188" s="167">
        <f t="shared" si="87"/>
        <v>0</v>
      </c>
      <c r="L188" s="75"/>
      <c r="M188" s="1"/>
      <c r="N188" s="1"/>
      <c r="O188" s="75"/>
      <c r="P188" s="1"/>
      <c r="Q188" s="1"/>
      <c r="R188" s="1"/>
      <c r="S188" s="1"/>
      <c r="T188" s="81"/>
      <c r="U188" s="541">
        <f t="shared" si="86"/>
        <v>0</v>
      </c>
      <c r="V188" s="447"/>
      <c r="W188" s="1"/>
      <c r="X188" s="81"/>
      <c r="Y188" s="490"/>
      <c r="Z188" s="42"/>
      <c r="AA188" s="44"/>
    </row>
    <row r="189" spans="1:27" s="18" customFormat="1" ht="25.5" hidden="1" customHeight="1">
      <c r="A189" s="130" t="s">
        <v>273</v>
      </c>
      <c r="B189" s="92" t="s">
        <v>685</v>
      </c>
      <c r="C189" s="808" t="s">
        <v>606</v>
      </c>
      <c r="D189" s="809"/>
      <c r="E189" s="809"/>
      <c r="F189" s="416">
        <f>F190+F191+F192+F193+F194+F195+F196+F197+F198+F199</f>
        <v>0</v>
      </c>
      <c r="G189" s="439">
        <f>G190+G191+G192+G193+G194+G195+G196+G197+G198+G199</f>
        <v>0</v>
      </c>
      <c r="H189" s="439">
        <f>H190+H191+H192+H193+H194+H195+H196+H197+H198+H199</f>
        <v>0</v>
      </c>
      <c r="I189" s="635">
        <f>I190+I191+I192+I193+I194+I195+I196+I197+I198+I199</f>
        <v>0</v>
      </c>
      <c r="J189" s="163">
        <f t="shared" ref="J189:AA189" si="116">J190+J191+J192+J193+J194+J195+J196+J197+J198+J199</f>
        <v>0</v>
      </c>
      <c r="K189" s="166">
        <f t="shared" si="87"/>
        <v>0</v>
      </c>
      <c r="L189" s="94">
        <f t="shared" ref="L189:N189" si="117">L190+L191+L192+L193+L194+L195+L196+L197+L198+L199</f>
        <v>0</v>
      </c>
      <c r="M189" s="95">
        <f t="shared" si="117"/>
        <v>0</v>
      </c>
      <c r="N189" s="95">
        <f t="shared" si="117"/>
        <v>0</v>
      </c>
      <c r="O189" s="94">
        <f t="shared" si="116"/>
        <v>0</v>
      </c>
      <c r="P189" s="95">
        <f t="shared" si="116"/>
        <v>0</v>
      </c>
      <c r="Q189" s="95">
        <f t="shared" si="116"/>
        <v>0</v>
      </c>
      <c r="R189" s="95">
        <f t="shared" si="116"/>
        <v>0</v>
      </c>
      <c r="S189" s="95">
        <f t="shared" si="116"/>
        <v>0</v>
      </c>
      <c r="T189" s="98">
        <f t="shared" si="116"/>
        <v>0</v>
      </c>
      <c r="U189" s="539">
        <f t="shared" si="86"/>
        <v>0</v>
      </c>
      <c r="V189" s="445">
        <f t="shared" si="116"/>
        <v>0</v>
      </c>
      <c r="W189" s="95">
        <f t="shared" si="116"/>
        <v>0</v>
      </c>
      <c r="X189" s="98">
        <f t="shared" si="116"/>
        <v>0</v>
      </c>
      <c r="Y189" s="489">
        <f t="shared" si="116"/>
        <v>0</v>
      </c>
      <c r="Z189" s="97">
        <f t="shared" si="116"/>
        <v>0</v>
      </c>
      <c r="AA189" s="99">
        <f t="shared" si="116"/>
        <v>0</v>
      </c>
    </row>
    <row r="190" spans="1:27" ht="15.75" hidden="1" thickBot="1">
      <c r="B190" s="55"/>
      <c r="C190" s="2"/>
      <c r="D190" s="764" t="s">
        <v>815</v>
      </c>
      <c r="E190" s="764"/>
      <c r="F190" s="406">
        <f t="shared" ref="F190:F199" si="118">SUM(N190:Z190)</f>
        <v>0</v>
      </c>
      <c r="G190" s="429">
        <f t="shared" ref="G190:H199" si="119">SUM(N190:Z190)</f>
        <v>0</v>
      </c>
      <c r="H190" s="429">
        <f t="shared" si="119"/>
        <v>0</v>
      </c>
      <c r="I190" s="625">
        <f t="shared" ref="I190:I199" si="120">SUM(O190:AA190)</f>
        <v>0</v>
      </c>
      <c r="J190" s="149"/>
      <c r="K190" s="167">
        <f t="shared" si="87"/>
        <v>0</v>
      </c>
      <c r="L190" s="75"/>
      <c r="M190" s="1"/>
      <c r="N190" s="1"/>
      <c r="O190" s="75"/>
      <c r="P190" s="1"/>
      <c r="Q190" s="1"/>
      <c r="R190" s="1"/>
      <c r="S190" s="1"/>
      <c r="T190" s="81"/>
      <c r="U190" s="541">
        <f t="shared" si="86"/>
        <v>0</v>
      </c>
      <c r="V190" s="447"/>
      <c r="W190" s="1"/>
      <c r="X190" s="81"/>
      <c r="Y190" s="490"/>
      <c r="Z190" s="42"/>
      <c r="AA190" s="44"/>
    </row>
    <row r="191" spans="1:27" ht="15.75" hidden="1" thickBot="1">
      <c r="B191" s="55"/>
      <c r="C191" s="2"/>
      <c r="D191" s="764" t="s">
        <v>816</v>
      </c>
      <c r="E191" s="764"/>
      <c r="F191" s="406">
        <f t="shared" si="118"/>
        <v>0</v>
      </c>
      <c r="G191" s="429">
        <f t="shared" si="119"/>
        <v>0</v>
      </c>
      <c r="H191" s="429">
        <f t="shared" si="119"/>
        <v>0</v>
      </c>
      <c r="I191" s="625">
        <f t="shared" si="120"/>
        <v>0</v>
      </c>
      <c r="J191" s="149"/>
      <c r="K191" s="167">
        <f t="shared" si="87"/>
        <v>0</v>
      </c>
      <c r="L191" s="75"/>
      <c r="M191" s="1"/>
      <c r="N191" s="1"/>
      <c r="O191" s="75"/>
      <c r="P191" s="1"/>
      <c r="Q191" s="1"/>
      <c r="R191" s="1"/>
      <c r="S191" s="1"/>
      <c r="T191" s="81"/>
      <c r="U191" s="541">
        <f t="shared" si="86"/>
        <v>0</v>
      </c>
      <c r="V191" s="447"/>
      <c r="W191" s="1"/>
      <c r="X191" s="81"/>
      <c r="Y191" s="490"/>
      <c r="Z191" s="42"/>
      <c r="AA191" s="44"/>
    </row>
    <row r="192" spans="1:27" ht="15.75" hidden="1" thickBot="1">
      <c r="B192" s="55"/>
      <c r="C192" s="2"/>
      <c r="D192" s="764" t="s">
        <v>546</v>
      </c>
      <c r="E192" s="764"/>
      <c r="F192" s="406">
        <f t="shared" si="118"/>
        <v>0</v>
      </c>
      <c r="G192" s="429">
        <f t="shared" si="119"/>
        <v>0</v>
      </c>
      <c r="H192" s="429">
        <f t="shared" si="119"/>
        <v>0</v>
      </c>
      <c r="I192" s="625">
        <f t="shared" si="120"/>
        <v>0</v>
      </c>
      <c r="J192" s="149"/>
      <c r="K192" s="167">
        <f t="shared" si="87"/>
        <v>0</v>
      </c>
      <c r="L192" s="75"/>
      <c r="M192" s="1"/>
      <c r="N192" s="1"/>
      <c r="O192" s="75"/>
      <c r="P192" s="1"/>
      <c r="Q192" s="1"/>
      <c r="R192" s="1"/>
      <c r="S192" s="1"/>
      <c r="T192" s="81"/>
      <c r="U192" s="541">
        <f t="shared" si="86"/>
        <v>0</v>
      </c>
      <c r="V192" s="447"/>
      <c r="W192" s="1"/>
      <c r="X192" s="81"/>
      <c r="Y192" s="490"/>
      <c r="Z192" s="42"/>
      <c r="AA192" s="44"/>
    </row>
    <row r="193" spans="1:27" ht="25.5" hidden="1" customHeight="1">
      <c r="B193" s="55"/>
      <c r="C193" s="2"/>
      <c r="D193" s="735" t="s">
        <v>549</v>
      </c>
      <c r="E193" s="735"/>
      <c r="F193" s="409">
        <f t="shared" si="118"/>
        <v>0</v>
      </c>
      <c r="G193" s="432">
        <f t="shared" si="119"/>
        <v>0</v>
      </c>
      <c r="H193" s="432">
        <f t="shared" si="119"/>
        <v>0</v>
      </c>
      <c r="I193" s="628">
        <f t="shared" si="120"/>
        <v>0</v>
      </c>
      <c r="J193" s="159"/>
      <c r="K193" s="167">
        <f t="shared" si="87"/>
        <v>0</v>
      </c>
      <c r="L193" s="75"/>
      <c r="M193" s="1"/>
      <c r="N193" s="1"/>
      <c r="O193" s="75"/>
      <c r="P193" s="1"/>
      <c r="Q193" s="1"/>
      <c r="R193" s="1"/>
      <c r="S193" s="1"/>
      <c r="T193" s="81"/>
      <c r="U193" s="541">
        <f t="shared" si="86"/>
        <v>0</v>
      </c>
      <c r="V193" s="447"/>
      <c r="W193" s="1"/>
      <c r="X193" s="81"/>
      <c r="Y193" s="490"/>
      <c r="Z193" s="42"/>
      <c r="AA193" s="44"/>
    </row>
    <row r="194" spans="1:27" ht="15.75" hidden="1" thickBot="1">
      <c r="B194" s="55"/>
      <c r="C194" s="2"/>
      <c r="D194" s="764" t="s">
        <v>552</v>
      </c>
      <c r="E194" s="764"/>
      <c r="F194" s="406">
        <f t="shared" si="118"/>
        <v>0</v>
      </c>
      <c r="G194" s="429">
        <f t="shared" si="119"/>
        <v>0</v>
      </c>
      <c r="H194" s="429">
        <f t="shared" si="119"/>
        <v>0</v>
      </c>
      <c r="I194" s="625">
        <f t="shared" si="120"/>
        <v>0</v>
      </c>
      <c r="J194" s="149"/>
      <c r="K194" s="167">
        <f t="shared" si="87"/>
        <v>0</v>
      </c>
      <c r="L194" s="75"/>
      <c r="M194" s="1"/>
      <c r="N194" s="1"/>
      <c r="O194" s="75"/>
      <c r="P194" s="1"/>
      <c r="Q194" s="1"/>
      <c r="R194" s="1"/>
      <c r="S194" s="1"/>
      <c r="T194" s="81"/>
      <c r="U194" s="541">
        <f t="shared" si="86"/>
        <v>0</v>
      </c>
      <c r="V194" s="447"/>
      <c r="W194" s="1"/>
      <c r="X194" s="81"/>
      <c r="Y194" s="490"/>
      <c r="Z194" s="42"/>
      <c r="AA194" s="44"/>
    </row>
    <row r="195" spans="1:27" ht="15.75" hidden="1" thickBot="1">
      <c r="B195" s="55"/>
      <c r="C195" s="2"/>
      <c r="D195" s="764" t="s">
        <v>817</v>
      </c>
      <c r="E195" s="764"/>
      <c r="F195" s="406">
        <f t="shared" si="118"/>
        <v>0</v>
      </c>
      <c r="G195" s="429">
        <f t="shared" si="119"/>
        <v>0</v>
      </c>
      <c r="H195" s="429">
        <f t="shared" si="119"/>
        <v>0</v>
      </c>
      <c r="I195" s="625">
        <f t="shared" si="120"/>
        <v>0</v>
      </c>
      <c r="J195" s="149"/>
      <c r="K195" s="167">
        <f t="shared" si="87"/>
        <v>0</v>
      </c>
      <c r="L195" s="75"/>
      <c r="M195" s="1"/>
      <c r="N195" s="1"/>
      <c r="O195" s="75"/>
      <c r="P195" s="1"/>
      <c r="Q195" s="1"/>
      <c r="R195" s="1"/>
      <c r="S195" s="1"/>
      <c r="T195" s="81"/>
      <c r="U195" s="541">
        <f t="shared" si="86"/>
        <v>0</v>
      </c>
      <c r="V195" s="447"/>
      <c r="W195" s="1"/>
      <c r="X195" s="81"/>
      <c r="Y195" s="490"/>
      <c r="Z195" s="42"/>
      <c r="AA195" s="44"/>
    </row>
    <row r="196" spans="1:27" ht="25.5" hidden="1" customHeight="1">
      <c r="B196" s="55"/>
      <c r="C196" s="2"/>
      <c r="D196" s="735" t="s">
        <v>556</v>
      </c>
      <c r="E196" s="735"/>
      <c r="F196" s="409">
        <f t="shared" si="118"/>
        <v>0</v>
      </c>
      <c r="G196" s="432">
        <f t="shared" si="119"/>
        <v>0</v>
      </c>
      <c r="H196" s="432">
        <f t="shared" si="119"/>
        <v>0</v>
      </c>
      <c r="I196" s="628">
        <f t="shared" si="120"/>
        <v>0</v>
      </c>
      <c r="J196" s="159"/>
      <c r="K196" s="167">
        <f t="shared" si="87"/>
        <v>0</v>
      </c>
      <c r="L196" s="75"/>
      <c r="M196" s="1"/>
      <c r="N196" s="1"/>
      <c r="O196" s="75"/>
      <c r="P196" s="1"/>
      <c r="Q196" s="1"/>
      <c r="R196" s="1"/>
      <c r="S196" s="1"/>
      <c r="T196" s="81"/>
      <c r="U196" s="541">
        <f t="shared" si="86"/>
        <v>0</v>
      </c>
      <c r="V196" s="447"/>
      <c r="W196" s="1"/>
      <c r="X196" s="81"/>
      <c r="Y196" s="490"/>
      <c r="Z196" s="42"/>
      <c r="AA196" s="44"/>
    </row>
    <row r="197" spans="1:27" ht="25.5" hidden="1" customHeight="1">
      <c r="B197" s="55"/>
      <c r="C197" s="2"/>
      <c r="D197" s="735" t="s">
        <v>559</v>
      </c>
      <c r="E197" s="735"/>
      <c r="F197" s="409">
        <f t="shared" si="118"/>
        <v>0</v>
      </c>
      <c r="G197" s="432">
        <f t="shared" si="119"/>
        <v>0</v>
      </c>
      <c r="H197" s="432">
        <f t="shared" si="119"/>
        <v>0</v>
      </c>
      <c r="I197" s="628">
        <f t="shared" si="120"/>
        <v>0</v>
      </c>
      <c r="J197" s="159"/>
      <c r="K197" s="167">
        <f t="shared" si="87"/>
        <v>0</v>
      </c>
      <c r="L197" s="75"/>
      <c r="M197" s="1"/>
      <c r="N197" s="1"/>
      <c r="O197" s="75"/>
      <c r="P197" s="1"/>
      <c r="Q197" s="1"/>
      <c r="R197" s="1"/>
      <c r="S197" s="1"/>
      <c r="T197" s="81"/>
      <c r="U197" s="541">
        <f t="shared" si="86"/>
        <v>0</v>
      </c>
      <c r="V197" s="447"/>
      <c r="W197" s="1"/>
      <c r="X197" s="81"/>
      <c r="Y197" s="490"/>
      <c r="Z197" s="42"/>
      <c r="AA197" s="44"/>
    </row>
    <row r="198" spans="1:27" ht="25.5" hidden="1" customHeight="1">
      <c r="B198" s="55"/>
      <c r="C198" s="2"/>
      <c r="D198" s="735" t="s">
        <v>561</v>
      </c>
      <c r="E198" s="735"/>
      <c r="F198" s="409">
        <f t="shared" si="118"/>
        <v>0</v>
      </c>
      <c r="G198" s="432">
        <f t="shared" si="119"/>
        <v>0</v>
      </c>
      <c r="H198" s="432">
        <f t="shared" si="119"/>
        <v>0</v>
      </c>
      <c r="I198" s="628">
        <f t="shared" si="120"/>
        <v>0</v>
      </c>
      <c r="J198" s="159"/>
      <c r="K198" s="167">
        <f t="shared" si="87"/>
        <v>0</v>
      </c>
      <c r="L198" s="75"/>
      <c r="M198" s="1"/>
      <c r="N198" s="1"/>
      <c r="O198" s="75"/>
      <c r="P198" s="1"/>
      <c r="Q198" s="1"/>
      <c r="R198" s="1"/>
      <c r="S198" s="1"/>
      <c r="T198" s="81"/>
      <c r="U198" s="541">
        <f t="shared" ref="U198:U261" si="121">SUM(O198:T198)</f>
        <v>0</v>
      </c>
      <c r="V198" s="447"/>
      <c r="W198" s="1"/>
      <c r="X198" s="81"/>
      <c r="Y198" s="490"/>
      <c r="Z198" s="42"/>
      <c r="AA198" s="44"/>
    </row>
    <row r="199" spans="1:27" ht="25.5" hidden="1" customHeight="1">
      <c r="B199" s="55"/>
      <c r="C199" s="2"/>
      <c r="D199" s="735" t="s">
        <v>564</v>
      </c>
      <c r="E199" s="735"/>
      <c r="F199" s="409">
        <f t="shared" si="118"/>
        <v>0</v>
      </c>
      <c r="G199" s="432">
        <f t="shared" si="119"/>
        <v>0</v>
      </c>
      <c r="H199" s="432">
        <f t="shared" si="119"/>
        <v>0</v>
      </c>
      <c r="I199" s="628">
        <f t="shared" si="120"/>
        <v>0</v>
      </c>
      <c r="J199" s="159"/>
      <c r="K199" s="167">
        <f t="shared" si="87"/>
        <v>0</v>
      </c>
      <c r="L199" s="75"/>
      <c r="M199" s="1"/>
      <c r="N199" s="1"/>
      <c r="O199" s="75"/>
      <c r="P199" s="1"/>
      <c r="Q199" s="1"/>
      <c r="R199" s="1"/>
      <c r="S199" s="1"/>
      <c r="T199" s="81"/>
      <c r="U199" s="541">
        <f t="shared" si="121"/>
        <v>0</v>
      </c>
      <c r="V199" s="447"/>
      <c r="W199" s="1"/>
      <c r="X199" s="81"/>
      <c r="Y199" s="490"/>
      <c r="Z199" s="42"/>
      <c r="AA199" s="44"/>
    </row>
    <row r="200" spans="1:27" s="18" customFormat="1" ht="15.75" hidden="1" thickBot="1">
      <c r="A200" s="127" t="s">
        <v>274</v>
      </c>
      <c r="B200" s="92" t="s">
        <v>686</v>
      </c>
      <c r="C200" s="769" t="s">
        <v>275</v>
      </c>
      <c r="D200" s="770"/>
      <c r="E200" s="770"/>
      <c r="F200" s="399">
        <f>F201+F202+F203+F204+F205+F206+F207+F208+F209+F210</f>
        <v>0</v>
      </c>
      <c r="G200" s="422">
        <f>G201+G202+G203+G204+G205+G206+G207+G208+G209+G210</f>
        <v>0</v>
      </c>
      <c r="H200" s="422">
        <f>H201+H202+H203+H204+H205+H206+H207+H208+H209+H210</f>
        <v>0</v>
      </c>
      <c r="I200" s="618">
        <f>I201+I202+I203+I204+I205+I206+I207+I208+I209+I210</f>
        <v>0</v>
      </c>
      <c r="J200" s="150">
        <f t="shared" ref="J200:AA200" si="122">J201+J202+J203+J204+J205+J206+J207+J208+J209+J210</f>
        <v>0</v>
      </c>
      <c r="K200" s="166">
        <f t="shared" si="87"/>
        <v>0</v>
      </c>
      <c r="L200" s="94">
        <f t="shared" ref="L200:N200" si="123">L201+L202+L203+L204+L205+L206+L207+L208+L209+L210</f>
        <v>0</v>
      </c>
      <c r="M200" s="95">
        <f t="shared" si="123"/>
        <v>0</v>
      </c>
      <c r="N200" s="95">
        <f t="shared" si="123"/>
        <v>0</v>
      </c>
      <c r="O200" s="94">
        <f t="shared" si="122"/>
        <v>0</v>
      </c>
      <c r="P200" s="95">
        <f t="shared" si="122"/>
        <v>0</v>
      </c>
      <c r="Q200" s="95">
        <f t="shared" si="122"/>
        <v>0</v>
      </c>
      <c r="R200" s="95">
        <f t="shared" si="122"/>
        <v>0</v>
      </c>
      <c r="S200" s="95">
        <f t="shared" si="122"/>
        <v>0</v>
      </c>
      <c r="T200" s="98">
        <f t="shared" si="122"/>
        <v>0</v>
      </c>
      <c r="U200" s="539">
        <f t="shared" si="121"/>
        <v>0</v>
      </c>
      <c r="V200" s="445">
        <f t="shared" si="122"/>
        <v>0</v>
      </c>
      <c r="W200" s="95">
        <f t="shared" si="122"/>
        <v>0</v>
      </c>
      <c r="X200" s="98">
        <f t="shared" si="122"/>
        <v>0</v>
      </c>
      <c r="Y200" s="489">
        <f t="shared" si="122"/>
        <v>0</v>
      </c>
      <c r="Z200" s="97">
        <f t="shared" si="122"/>
        <v>0</v>
      </c>
      <c r="AA200" s="99">
        <f t="shared" si="122"/>
        <v>0</v>
      </c>
    </row>
    <row r="201" spans="1:27" ht="15.75" hidden="1" thickBot="1">
      <c r="B201" s="55"/>
      <c r="C201" s="2"/>
      <c r="D201" s="764" t="s">
        <v>371</v>
      </c>
      <c r="E201" s="764"/>
      <c r="F201" s="406">
        <f t="shared" ref="F201:F210" si="124">SUM(N201:Z201)</f>
        <v>0</v>
      </c>
      <c r="G201" s="429">
        <f t="shared" ref="G201:H210" si="125">SUM(N201:Z201)</f>
        <v>0</v>
      </c>
      <c r="H201" s="429">
        <f t="shared" si="125"/>
        <v>0</v>
      </c>
      <c r="I201" s="625">
        <f t="shared" ref="I201:I210" si="126">SUM(O201:AA201)</f>
        <v>0</v>
      </c>
      <c r="J201" s="149"/>
      <c r="K201" s="167">
        <f t="shared" si="87"/>
        <v>0</v>
      </c>
      <c r="L201" s="75"/>
      <c r="M201" s="1"/>
      <c r="N201" s="1"/>
      <c r="O201" s="75"/>
      <c r="P201" s="1"/>
      <c r="Q201" s="1"/>
      <c r="R201" s="1"/>
      <c r="S201" s="1"/>
      <c r="T201" s="81"/>
      <c r="U201" s="541">
        <f t="shared" si="121"/>
        <v>0</v>
      </c>
      <c r="V201" s="447"/>
      <c r="W201" s="1"/>
      <c r="X201" s="81"/>
      <c r="Y201" s="490"/>
      <c r="Z201" s="42"/>
      <c r="AA201" s="44"/>
    </row>
    <row r="202" spans="1:27" ht="15.75" hidden="1" thickBot="1">
      <c r="B202" s="55"/>
      <c r="C202" s="2"/>
      <c r="D202" s="764" t="s">
        <v>544</v>
      </c>
      <c r="E202" s="764"/>
      <c r="F202" s="406">
        <f t="shared" si="124"/>
        <v>0</v>
      </c>
      <c r="G202" s="429">
        <f t="shared" si="125"/>
        <v>0</v>
      </c>
      <c r="H202" s="429">
        <f t="shared" si="125"/>
        <v>0</v>
      </c>
      <c r="I202" s="625">
        <f t="shared" si="126"/>
        <v>0</v>
      </c>
      <c r="J202" s="149"/>
      <c r="K202" s="167">
        <f t="shared" si="87"/>
        <v>0</v>
      </c>
      <c r="L202" s="75"/>
      <c r="M202" s="1"/>
      <c r="N202" s="1"/>
      <c r="O202" s="75"/>
      <c r="P202" s="1"/>
      <c r="Q202" s="1"/>
      <c r="R202" s="1"/>
      <c r="S202" s="1"/>
      <c r="T202" s="81"/>
      <c r="U202" s="541">
        <f t="shared" si="121"/>
        <v>0</v>
      </c>
      <c r="V202" s="447"/>
      <c r="W202" s="1"/>
      <c r="X202" s="81"/>
      <c r="Y202" s="490"/>
      <c r="Z202" s="42"/>
      <c r="AA202" s="44"/>
    </row>
    <row r="203" spans="1:27" ht="15.75" hidden="1" thickBot="1">
      <c r="B203" s="55"/>
      <c r="C203" s="2"/>
      <c r="D203" s="764" t="s">
        <v>547</v>
      </c>
      <c r="E203" s="764"/>
      <c r="F203" s="406">
        <f t="shared" si="124"/>
        <v>0</v>
      </c>
      <c r="G203" s="429">
        <f t="shared" si="125"/>
        <v>0</v>
      </c>
      <c r="H203" s="429">
        <f t="shared" si="125"/>
        <v>0</v>
      </c>
      <c r="I203" s="625">
        <f t="shared" si="126"/>
        <v>0</v>
      </c>
      <c r="J203" s="149"/>
      <c r="K203" s="167">
        <f t="shared" si="87"/>
        <v>0</v>
      </c>
      <c r="L203" s="75"/>
      <c r="M203" s="1"/>
      <c r="N203" s="1"/>
      <c r="O203" s="75"/>
      <c r="P203" s="1"/>
      <c r="Q203" s="1"/>
      <c r="R203" s="1"/>
      <c r="S203" s="1"/>
      <c r="T203" s="81"/>
      <c r="U203" s="541">
        <f t="shared" si="121"/>
        <v>0</v>
      </c>
      <c r="V203" s="447"/>
      <c r="W203" s="1"/>
      <c r="X203" s="81"/>
      <c r="Y203" s="490"/>
      <c r="Z203" s="42"/>
      <c r="AA203" s="44"/>
    </row>
    <row r="204" spans="1:27" ht="15.75" hidden="1" thickBot="1">
      <c r="B204" s="55"/>
      <c r="C204" s="2"/>
      <c r="D204" s="735" t="s">
        <v>818</v>
      </c>
      <c r="E204" s="735"/>
      <c r="F204" s="409">
        <f t="shared" si="124"/>
        <v>0</v>
      </c>
      <c r="G204" s="432">
        <f t="shared" si="125"/>
        <v>0</v>
      </c>
      <c r="H204" s="432">
        <f t="shared" si="125"/>
        <v>0</v>
      </c>
      <c r="I204" s="628">
        <f t="shared" si="126"/>
        <v>0</v>
      </c>
      <c r="J204" s="159"/>
      <c r="K204" s="167">
        <f t="shared" si="87"/>
        <v>0</v>
      </c>
      <c r="L204" s="75"/>
      <c r="M204" s="1"/>
      <c r="N204" s="1"/>
      <c r="O204" s="75"/>
      <c r="P204" s="1"/>
      <c r="Q204" s="1"/>
      <c r="R204" s="1"/>
      <c r="S204" s="1"/>
      <c r="T204" s="81"/>
      <c r="U204" s="541">
        <f t="shared" si="121"/>
        <v>0</v>
      </c>
      <c r="V204" s="447"/>
      <c r="W204" s="1"/>
      <c r="X204" s="81"/>
      <c r="Y204" s="490"/>
      <c r="Z204" s="42"/>
      <c r="AA204" s="44"/>
    </row>
    <row r="205" spans="1:27" ht="15.75" hidden="1" thickBot="1">
      <c r="B205" s="55"/>
      <c r="C205" s="2"/>
      <c r="D205" s="764" t="s">
        <v>554</v>
      </c>
      <c r="E205" s="764"/>
      <c r="F205" s="406">
        <f t="shared" si="124"/>
        <v>0</v>
      </c>
      <c r="G205" s="429">
        <f t="shared" si="125"/>
        <v>0</v>
      </c>
      <c r="H205" s="429">
        <f t="shared" si="125"/>
        <v>0</v>
      </c>
      <c r="I205" s="625">
        <f t="shared" si="126"/>
        <v>0</v>
      </c>
      <c r="J205" s="149"/>
      <c r="K205" s="167">
        <f t="shared" si="87"/>
        <v>0</v>
      </c>
      <c r="L205" s="75"/>
      <c r="M205" s="1"/>
      <c r="N205" s="1"/>
      <c r="O205" s="75"/>
      <c r="P205" s="1"/>
      <c r="Q205" s="1"/>
      <c r="R205" s="1"/>
      <c r="S205" s="1"/>
      <c r="T205" s="81"/>
      <c r="U205" s="541">
        <f t="shared" si="121"/>
        <v>0</v>
      </c>
      <c r="V205" s="447"/>
      <c r="W205" s="1"/>
      <c r="X205" s="81"/>
      <c r="Y205" s="490"/>
      <c r="Z205" s="42"/>
      <c r="AA205" s="44"/>
    </row>
    <row r="206" spans="1:27" ht="15.75" hidden="1" thickBot="1">
      <c r="B206" s="55"/>
      <c r="C206" s="2"/>
      <c r="D206" s="764" t="s">
        <v>553</v>
      </c>
      <c r="E206" s="764"/>
      <c r="F206" s="406">
        <f t="shared" si="124"/>
        <v>0</v>
      </c>
      <c r="G206" s="429">
        <f t="shared" si="125"/>
        <v>0</v>
      </c>
      <c r="H206" s="429">
        <f t="shared" si="125"/>
        <v>0</v>
      </c>
      <c r="I206" s="625">
        <f t="shared" si="126"/>
        <v>0</v>
      </c>
      <c r="J206" s="149"/>
      <c r="K206" s="167">
        <f t="shared" si="87"/>
        <v>0</v>
      </c>
      <c r="L206" s="75"/>
      <c r="M206" s="1"/>
      <c r="N206" s="1"/>
      <c r="O206" s="75"/>
      <c r="P206" s="1"/>
      <c r="Q206" s="1"/>
      <c r="R206" s="1"/>
      <c r="S206" s="1"/>
      <c r="T206" s="81"/>
      <c r="U206" s="541">
        <f t="shared" si="121"/>
        <v>0</v>
      </c>
      <c r="V206" s="447"/>
      <c r="W206" s="1"/>
      <c r="X206" s="81"/>
      <c r="Y206" s="490"/>
      <c r="Z206" s="42"/>
      <c r="AA206" s="44"/>
    </row>
    <row r="207" spans="1:27" ht="25.5" hidden="1" customHeight="1">
      <c r="B207" s="55"/>
      <c r="C207" s="2"/>
      <c r="D207" s="735" t="s">
        <v>557</v>
      </c>
      <c r="E207" s="735"/>
      <c r="F207" s="409">
        <f t="shared" si="124"/>
        <v>0</v>
      </c>
      <c r="G207" s="432">
        <f t="shared" si="125"/>
        <v>0</v>
      </c>
      <c r="H207" s="432">
        <f t="shared" si="125"/>
        <v>0</v>
      </c>
      <c r="I207" s="628">
        <f t="shared" si="126"/>
        <v>0</v>
      </c>
      <c r="J207" s="159"/>
      <c r="K207" s="167">
        <f t="shared" si="87"/>
        <v>0</v>
      </c>
      <c r="L207" s="75"/>
      <c r="M207" s="1"/>
      <c r="N207" s="1"/>
      <c r="O207" s="75"/>
      <c r="P207" s="1"/>
      <c r="Q207" s="1"/>
      <c r="R207" s="1"/>
      <c r="S207" s="1"/>
      <c r="T207" s="81"/>
      <c r="U207" s="541">
        <f t="shared" si="121"/>
        <v>0</v>
      </c>
      <c r="V207" s="447"/>
      <c r="W207" s="1"/>
      <c r="X207" s="81"/>
      <c r="Y207" s="490"/>
      <c r="Z207" s="42"/>
      <c r="AA207" s="44"/>
    </row>
    <row r="208" spans="1:27" ht="15.75" hidden="1" thickBot="1">
      <c r="B208" s="55"/>
      <c r="C208" s="2"/>
      <c r="D208" s="764" t="s">
        <v>819</v>
      </c>
      <c r="E208" s="764"/>
      <c r="F208" s="406">
        <f t="shared" si="124"/>
        <v>0</v>
      </c>
      <c r="G208" s="429">
        <f t="shared" si="125"/>
        <v>0</v>
      </c>
      <c r="H208" s="429">
        <f t="shared" si="125"/>
        <v>0</v>
      </c>
      <c r="I208" s="625">
        <f t="shared" si="126"/>
        <v>0</v>
      </c>
      <c r="J208" s="149"/>
      <c r="K208" s="167">
        <f t="shared" si="87"/>
        <v>0</v>
      </c>
      <c r="L208" s="75"/>
      <c r="M208" s="1"/>
      <c r="N208" s="1"/>
      <c r="O208" s="75"/>
      <c r="P208" s="1"/>
      <c r="Q208" s="1"/>
      <c r="R208" s="1"/>
      <c r="S208" s="1"/>
      <c r="T208" s="81"/>
      <c r="U208" s="541">
        <f t="shared" si="121"/>
        <v>0</v>
      </c>
      <c r="V208" s="447"/>
      <c r="W208" s="1"/>
      <c r="X208" s="81"/>
      <c r="Y208" s="490"/>
      <c r="Z208" s="42"/>
      <c r="AA208" s="44"/>
    </row>
    <row r="209" spans="1:27" ht="25.5" hidden="1" customHeight="1">
      <c r="B209" s="55"/>
      <c r="C209" s="2"/>
      <c r="D209" s="735" t="s">
        <v>562</v>
      </c>
      <c r="E209" s="735"/>
      <c r="F209" s="409">
        <f t="shared" si="124"/>
        <v>0</v>
      </c>
      <c r="G209" s="432">
        <f t="shared" si="125"/>
        <v>0</v>
      </c>
      <c r="H209" s="432">
        <f t="shared" si="125"/>
        <v>0</v>
      </c>
      <c r="I209" s="628">
        <f t="shared" si="126"/>
        <v>0</v>
      </c>
      <c r="J209" s="159"/>
      <c r="K209" s="167">
        <f t="shared" si="87"/>
        <v>0</v>
      </c>
      <c r="L209" s="75"/>
      <c r="M209" s="1"/>
      <c r="N209" s="1"/>
      <c r="O209" s="75"/>
      <c r="P209" s="1"/>
      <c r="Q209" s="1"/>
      <c r="R209" s="1"/>
      <c r="S209" s="1"/>
      <c r="T209" s="81"/>
      <c r="U209" s="541">
        <f t="shared" si="121"/>
        <v>0</v>
      </c>
      <c r="V209" s="447"/>
      <c r="W209" s="1"/>
      <c r="X209" s="81"/>
      <c r="Y209" s="490"/>
      <c r="Z209" s="42"/>
      <c r="AA209" s="44"/>
    </row>
    <row r="210" spans="1:27" ht="25.5" hidden="1" customHeight="1">
      <c r="B210" s="55"/>
      <c r="C210" s="2"/>
      <c r="D210" s="735" t="s">
        <v>565</v>
      </c>
      <c r="E210" s="735"/>
      <c r="F210" s="409">
        <f t="shared" si="124"/>
        <v>0</v>
      </c>
      <c r="G210" s="432">
        <f t="shared" si="125"/>
        <v>0</v>
      </c>
      <c r="H210" s="432">
        <f t="shared" si="125"/>
        <v>0</v>
      </c>
      <c r="I210" s="628">
        <f t="shared" si="126"/>
        <v>0</v>
      </c>
      <c r="J210" s="159"/>
      <c r="K210" s="167">
        <f t="shared" si="87"/>
        <v>0</v>
      </c>
      <c r="L210" s="75"/>
      <c r="M210" s="1"/>
      <c r="N210" s="1"/>
      <c r="O210" s="75"/>
      <c r="P210" s="1"/>
      <c r="Q210" s="1"/>
      <c r="R210" s="1"/>
      <c r="S210" s="1"/>
      <c r="T210" s="81"/>
      <c r="U210" s="541">
        <f t="shared" si="121"/>
        <v>0</v>
      </c>
      <c r="V210" s="447"/>
      <c r="W210" s="1"/>
      <c r="X210" s="81"/>
      <c r="Y210" s="490"/>
      <c r="Z210" s="42"/>
      <c r="AA210" s="44"/>
    </row>
    <row r="211" spans="1:27" s="18" customFormat="1" ht="25.5" hidden="1" customHeight="1">
      <c r="A211" s="127" t="s">
        <v>276</v>
      </c>
      <c r="B211" s="92" t="s">
        <v>687</v>
      </c>
      <c r="C211" s="808" t="s">
        <v>607</v>
      </c>
      <c r="D211" s="809"/>
      <c r="E211" s="809"/>
      <c r="F211" s="416">
        <f>F212+F213</f>
        <v>0</v>
      </c>
      <c r="G211" s="439">
        <f>G212+G213</f>
        <v>0</v>
      </c>
      <c r="H211" s="439">
        <f>H212+H213</f>
        <v>0</v>
      </c>
      <c r="I211" s="635">
        <f>I212+I213</f>
        <v>0</v>
      </c>
      <c r="J211" s="163">
        <f t="shared" ref="J211:AA211" si="127">J212+J213</f>
        <v>0</v>
      </c>
      <c r="K211" s="166">
        <f t="shared" si="87"/>
        <v>0</v>
      </c>
      <c r="L211" s="94">
        <f t="shared" ref="L211:N211" si="128">L212+L213</f>
        <v>0</v>
      </c>
      <c r="M211" s="95">
        <f t="shared" si="128"/>
        <v>0</v>
      </c>
      <c r="N211" s="95">
        <f t="shared" si="128"/>
        <v>0</v>
      </c>
      <c r="O211" s="94">
        <f t="shared" si="127"/>
        <v>0</v>
      </c>
      <c r="P211" s="95">
        <f t="shared" si="127"/>
        <v>0</v>
      </c>
      <c r="Q211" s="95">
        <f t="shared" si="127"/>
        <v>0</v>
      </c>
      <c r="R211" s="95">
        <f t="shared" si="127"/>
        <v>0</v>
      </c>
      <c r="S211" s="95">
        <f t="shared" si="127"/>
        <v>0</v>
      </c>
      <c r="T211" s="98">
        <f t="shared" si="127"/>
        <v>0</v>
      </c>
      <c r="U211" s="539">
        <f t="shared" si="121"/>
        <v>0</v>
      </c>
      <c r="V211" s="445">
        <f t="shared" si="127"/>
        <v>0</v>
      </c>
      <c r="W211" s="95">
        <f t="shared" si="127"/>
        <v>0</v>
      </c>
      <c r="X211" s="98">
        <f t="shared" si="127"/>
        <v>0</v>
      </c>
      <c r="Y211" s="489">
        <f t="shared" si="127"/>
        <v>0</v>
      </c>
      <c r="Z211" s="97">
        <f t="shared" si="127"/>
        <v>0</v>
      </c>
      <c r="AA211" s="99">
        <f t="shared" si="127"/>
        <v>0</v>
      </c>
    </row>
    <row r="212" spans="1:27" ht="25.5" hidden="1" customHeight="1">
      <c r="B212" s="55"/>
      <c r="C212" s="2"/>
      <c r="D212" s="735" t="s">
        <v>568</v>
      </c>
      <c r="E212" s="735"/>
      <c r="F212" s="409">
        <f>SUM(N212:Z212)</f>
        <v>0</v>
      </c>
      <c r="G212" s="432">
        <f>SUM(N212:Z212)</f>
        <v>0</v>
      </c>
      <c r="H212" s="432">
        <f>SUM(O212:AA212)</f>
        <v>0</v>
      </c>
      <c r="I212" s="628">
        <f>SUM(O212:AA212)</f>
        <v>0</v>
      </c>
      <c r="J212" s="159"/>
      <c r="K212" s="167">
        <f t="shared" ref="K212:K269" si="129">SUM(I212:J212)</f>
        <v>0</v>
      </c>
      <c r="L212" s="75"/>
      <c r="M212" s="1"/>
      <c r="N212" s="1"/>
      <c r="O212" s="75"/>
      <c r="P212" s="1"/>
      <c r="Q212" s="1"/>
      <c r="R212" s="1"/>
      <c r="S212" s="1"/>
      <c r="T212" s="81"/>
      <c r="U212" s="541">
        <f t="shared" si="121"/>
        <v>0</v>
      </c>
      <c r="V212" s="447"/>
      <c r="W212" s="1"/>
      <c r="X212" s="81"/>
      <c r="Y212" s="490"/>
      <c r="Z212" s="42"/>
      <c r="AA212" s="44"/>
    </row>
    <row r="213" spans="1:27" ht="25.5" hidden="1" customHeight="1">
      <c r="B213" s="55"/>
      <c r="C213" s="2"/>
      <c r="D213" s="735" t="s">
        <v>569</v>
      </c>
      <c r="E213" s="735"/>
      <c r="F213" s="409">
        <f>SUM(N213:Z213)</f>
        <v>0</v>
      </c>
      <c r="G213" s="432">
        <f>SUM(N213:Z213)</f>
        <v>0</v>
      </c>
      <c r="H213" s="432">
        <f>SUM(O213:AA213)</f>
        <v>0</v>
      </c>
      <c r="I213" s="628">
        <f>SUM(O213:AA213)</f>
        <v>0</v>
      </c>
      <c r="J213" s="159"/>
      <c r="K213" s="167">
        <f t="shared" si="129"/>
        <v>0</v>
      </c>
      <c r="L213" s="75"/>
      <c r="M213" s="1"/>
      <c r="N213" s="1"/>
      <c r="O213" s="75"/>
      <c r="P213" s="1"/>
      <c r="Q213" s="1"/>
      <c r="R213" s="1"/>
      <c r="S213" s="1"/>
      <c r="T213" s="81"/>
      <c r="U213" s="541">
        <f t="shared" si="121"/>
        <v>0</v>
      </c>
      <c r="V213" s="447"/>
      <c r="W213" s="1"/>
      <c r="X213" s="81"/>
      <c r="Y213" s="490"/>
      <c r="Z213" s="42"/>
      <c r="AA213" s="44"/>
    </row>
    <row r="214" spans="1:27" s="18" customFormat="1" ht="15" hidden="1" customHeight="1">
      <c r="A214" s="127" t="s">
        <v>277</v>
      </c>
      <c r="B214" s="92" t="s">
        <v>688</v>
      </c>
      <c r="C214" s="808" t="s">
        <v>820</v>
      </c>
      <c r="D214" s="809"/>
      <c r="E214" s="809"/>
      <c r="F214" s="416">
        <f>F215+F216+F217+F218+F219+F220+F221+F222+F223+F224+F225</f>
        <v>0</v>
      </c>
      <c r="G214" s="439">
        <f>G215+G216+G217+G218+G219+G220+G221+G222+G223+G224+G225</f>
        <v>0</v>
      </c>
      <c r="H214" s="439">
        <f>H215+H216+H217+H218+H219+H220+H221+H222+H223+H224+H225</f>
        <v>0</v>
      </c>
      <c r="I214" s="635">
        <f>I215+I216+I217+I218+I219+I220+I221+I222+I223+I224+I225</f>
        <v>0</v>
      </c>
      <c r="J214" s="163">
        <f t="shared" ref="J214:AA214" si="130">J215+J216+J217+J218+J219+J220+J221+J222+J223+J224+J225</f>
        <v>0</v>
      </c>
      <c r="K214" s="166">
        <f t="shared" si="129"/>
        <v>0</v>
      </c>
      <c r="L214" s="94">
        <f t="shared" ref="L214:N214" si="131">L215+L216+L217+L218+L219+L220+L221+L222+L223+L224+L225</f>
        <v>0</v>
      </c>
      <c r="M214" s="95">
        <f t="shared" si="131"/>
        <v>0</v>
      </c>
      <c r="N214" s="95">
        <f t="shared" si="131"/>
        <v>0</v>
      </c>
      <c r="O214" s="94">
        <f t="shared" si="130"/>
        <v>0</v>
      </c>
      <c r="P214" s="95">
        <f t="shared" si="130"/>
        <v>0</v>
      </c>
      <c r="Q214" s="95">
        <f t="shared" si="130"/>
        <v>0</v>
      </c>
      <c r="R214" s="95">
        <f t="shared" si="130"/>
        <v>0</v>
      </c>
      <c r="S214" s="95">
        <f t="shared" si="130"/>
        <v>0</v>
      </c>
      <c r="T214" s="98">
        <f t="shared" si="130"/>
        <v>0</v>
      </c>
      <c r="U214" s="539">
        <f t="shared" si="121"/>
        <v>0</v>
      </c>
      <c r="V214" s="445">
        <f t="shared" si="130"/>
        <v>0</v>
      </c>
      <c r="W214" s="95">
        <f t="shared" si="130"/>
        <v>0</v>
      </c>
      <c r="X214" s="98">
        <f t="shared" si="130"/>
        <v>0</v>
      </c>
      <c r="Y214" s="489">
        <f t="shared" si="130"/>
        <v>0</v>
      </c>
      <c r="Z214" s="97">
        <f t="shared" si="130"/>
        <v>0</v>
      </c>
      <c r="AA214" s="99">
        <f t="shared" si="130"/>
        <v>0</v>
      </c>
    </row>
    <row r="215" spans="1:27" ht="15.75" hidden="1" thickBot="1">
      <c r="B215" s="55"/>
      <c r="C215" s="2"/>
      <c r="D215" s="764" t="s">
        <v>372</v>
      </c>
      <c r="E215" s="764"/>
      <c r="F215" s="406">
        <f t="shared" ref="F215:F227" si="132">SUM(N215:Z215)</f>
        <v>0</v>
      </c>
      <c r="G215" s="429">
        <f t="shared" ref="G215:H227" si="133">SUM(N215:Z215)</f>
        <v>0</v>
      </c>
      <c r="H215" s="429">
        <f t="shared" si="133"/>
        <v>0</v>
      </c>
      <c r="I215" s="625">
        <f t="shared" ref="I215:I227" si="134">SUM(O215:AA215)</f>
        <v>0</v>
      </c>
      <c r="J215" s="149"/>
      <c r="K215" s="167">
        <f t="shared" si="129"/>
        <v>0</v>
      </c>
      <c r="L215" s="75"/>
      <c r="M215" s="1"/>
      <c r="N215" s="1"/>
      <c r="O215" s="75"/>
      <c r="P215" s="1"/>
      <c r="Q215" s="1"/>
      <c r="R215" s="1"/>
      <c r="S215" s="1"/>
      <c r="T215" s="81"/>
      <c r="U215" s="541">
        <f t="shared" si="121"/>
        <v>0</v>
      </c>
      <c r="V215" s="447"/>
      <c r="W215" s="1"/>
      <c r="X215" s="81"/>
      <c r="Y215" s="490"/>
      <c r="Z215" s="42"/>
      <c r="AA215" s="44"/>
    </row>
    <row r="216" spans="1:27" ht="15.75" hidden="1" thickBot="1">
      <c r="B216" s="55"/>
      <c r="C216" s="2"/>
      <c r="D216" s="764" t="s">
        <v>821</v>
      </c>
      <c r="E216" s="764"/>
      <c r="F216" s="406">
        <f t="shared" si="132"/>
        <v>0</v>
      </c>
      <c r="G216" s="429">
        <f t="shared" si="133"/>
        <v>0</v>
      </c>
      <c r="H216" s="429">
        <f t="shared" si="133"/>
        <v>0</v>
      </c>
      <c r="I216" s="625">
        <f t="shared" si="134"/>
        <v>0</v>
      </c>
      <c r="J216" s="149"/>
      <c r="K216" s="167">
        <f t="shared" si="129"/>
        <v>0</v>
      </c>
      <c r="L216" s="75"/>
      <c r="M216" s="1"/>
      <c r="N216" s="1"/>
      <c r="O216" s="75"/>
      <c r="P216" s="1"/>
      <c r="Q216" s="1"/>
      <c r="R216" s="1"/>
      <c r="S216" s="1"/>
      <c r="T216" s="81"/>
      <c r="U216" s="541">
        <f t="shared" si="121"/>
        <v>0</v>
      </c>
      <c r="V216" s="447"/>
      <c r="W216" s="1"/>
      <c r="X216" s="81"/>
      <c r="Y216" s="490"/>
      <c r="Z216" s="42"/>
      <c r="AA216" s="44"/>
    </row>
    <row r="217" spans="1:27" ht="15.75" hidden="1" thickBot="1">
      <c r="B217" s="55"/>
      <c r="C217" s="2"/>
      <c r="D217" s="764" t="s">
        <v>375</v>
      </c>
      <c r="E217" s="764"/>
      <c r="F217" s="406">
        <f t="shared" si="132"/>
        <v>0</v>
      </c>
      <c r="G217" s="429">
        <f t="shared" si="133"/>
        <v>0</v>
      </c>
      <c r="H217" s="429">
        <f t="shared" si="133"/>
        <v>0</v>
      </c>
      <c r="I217" s="625">
        <f t="shared" si="134"/>
        <v>0</v>
      </c>
      <c r="J217" s="149"/>
      <c r="K217" s="167">
        <f t="shared" si="129"/>
        <v>0</v>
      </c>
      <c r="L217" s="75"/>
      <c r="M217" s="1"/>
      <c r="N217" s="1"/>
      <c r="O217" s="75"/>
      <c r="P217" s="1"/>
      <c r="Q217" s="1"/>
      <c r="R217" s="1"/>
      <c r="S217" s="1"/>
      <c r="T217" s="81"/>
      <c r="U217" s="541">
        <f t="shared" si="121"/>
        <v>0</v>
      </c>
      <c r="V217" s="447"/>
      <c r="W217" s="1"/>
      <c r="X217" s="81"/>
      <c r="Y217" s="490"/>
      <c r="Z217" s="42"/>
      <c r="AA217" s="44"/>
    </row>
    <row r="218" spans="1:27" ht="15.75" hidden="1" thickBot="1">
      <c r="B218" s="55"/>
      <c r="C218" s="2"/>
      <c r="D218" s="764" t="s">
        <v>373</v>
      </c>
      <c r="E218" s="764"/>
      <c r="F218" s="406">
        <f t="shared" si="132"/>
        <v>0</v>
      </c>
      <c r="G218" s="429">
        <f t="shared" si="133"/>
        <v>0</v>
      </c>
      <c r="H218" s="429">
        <f t="shared" si="133"/>
        <v>0</v>
      </c>
      <c r="I218" s="625">
        <f t="shared" si="134"/>
        <v>0</v>
      </c>
      <c r="J218" s="149"/>
      <c r="K218" s="167">
        <f t="shared" si="129"/>
        <v>0</v>
      </c>
      <c r="L218" s="75"/>
      <c r="M218" s="1"/>
      <c r="N218" s="1"/>
      <c r="O218" s="75"/>
      <c r="P218" s="1"/>
      <c r="Q218" s="1"/>
      <c r="R218" s="1"/>
      <c r="S218" s="1"/>
      <c r="T218" s="81"/>
      <c r="U218" s="541">
        <f t="shared" si="121"/>
        <v>0</v>
      </c>
      <c r="V218" s="447"/>
      <c r="W218" s="1"/>
      <c r="X218" s="81"/>
      <c r="Y218" s="490"/>
      <c r="Z218" s="42"/>
      <c r="AA218" s="44"/>
    </row>
    <row r="219" spans="1:27" ht="15.75" hidden="1" thickBot="1">
      <c r="B219" s="55"/>
      <c r="C219" s="2"/>
      <c r="D219" s="764" t="s">
        <v>822</v>
      </c>
      <c r="E219" s="764"/>
      <c r="F219" s="406">
        <f t="shared" si="132"/>
        <v>0</v>
      </c>
      <c r="G219" s="429">
        <f t="shared" si="133"/>
        <v>0</v>
      </c>
      <c r="H219" s="429">
        <f t="shared" si="133"/>
        <v>0</v>
      </c>
      <c r="I219" s="625">
        <f t="shared" si="134"/>
        <v>0</v>
      </c>
      <c r="J219" s="149"/>
      <c r="K219" s="167">
        <f t="shared" si="129"/>
        <v>0</v>
      </c>
      <c r="L219" s="75"/>
      <c r="M219" s="1"/>
      <c r="N219" s="1"/>
      <c r="O219" s="75"/>
      <c r="P219" s="1"/>
      <c r="Q219" s="1"/>
      <c r="R219" s="1"/>
      <c r="S219" s="1"/>
      <c r="T219" s="81"/>
      <c r="U219" s="541">
        <f t="shared" si="121"/>
        <v>0</v>
      </c>
      <c r="V219" s="447"/>
      <c r="W219" s="1"/>
      <c r="X219" s="81"/>
      <c r="Y219" s="490"/>
      <c r="Z219" s="42"/>
      <c r="AA219" s="44"/>
    </row>
    <row r="220" spans="1:27" ht="25.5" hidden="1" customHeight="1">
      <c r="B220" s="55"/>
      <c r="C220" s="2"/>
      <c r="D220" s="735" t="s">
        <v>537</v>
      </c>
      <c r="E220" s="735"/>
      <c r="F220" s="409">
        <f t="shared" si="132"/>
        <v>0</v>
      </c>
      <c r="G220" s="432">
        <f t="shared" si="133"/>
        <v>0</v>
      </c>
      <c r="H220" s="432">
        <f t="shared" si="133"/>
        <v>0</v>
      </c>
      <c r="I220" s="628">
        <f t="shared" si="134"/>
        <v>0</v>
      </c>
      <c r="J220" s="159"/>
      <c r="K220" s="167">
        <f t="shared" si="129"/>
        <v>0</v>
      </c>
      <c r="L220" s="75"/>
      <c r="M220" s="1"/>
      <c r="N220" s="1"/>
      <c r="O220" s="75"/>
      <c r="P220" s="1"/>
      <c r="Q220" s="1"/>
      <c r="R220" s="1"/>
      <c r="S220" s="1"/>
      <c r="T220" s="81"/>
      <c r="U220" s="541">
        <f t="shared" si="121"/>
        <v>0</v>
      </c>
      <c r="V220" s="447"/>
      <c r="W220" s="1"/>
      <c r="X220" s="81"/>
      <c r="Y220" s="490"/>
      <c r="Z220" s="42"/>
      <c r="AA220" s="44"/>
    </row>
    <row r="221" spans="1:27" ht="25.5" hidden="1" customHeight="1">
      <c r="B221" s="55"/>
      <c r="C221" s="2"/>
      <c r="D221" s="735" t="s">
        <v>540</v>
      </c>
      <c r="E221" s="735"/>
      <c r="F221" s="409">
        <f t="shared" si="132"/>
        <v>0</v>
      </c>
      <c r="G221" s="432">
        <f t="shared" si="133"/>
        <v>0</v>
      </c>
      <c r="H221" s="432">
        <f t="shared" si="133"/>
        <v>0</v>
      </c>
      <c r="I221" s="628">
        <f t="shared" si="134"/>
        <v>0</v>
      </c>
      <c r="J221" s="159"/>
      <c r="K221" s="167">
        <f t="shared" si="129"/>
        <v>0</v>
      </c>
      <c r="L221" s="75"/>
      <c r="M221" s="1"/>
      <c r="N221" s="1"/>
      <c r="O221" s="75"/>
      <c r="P221" s="1"/>
      <c r="Q221" s="1"/>
      <c r="R221" s="1"/>
      <c r="S221" s="1"/>
      <c r="T221" s="81"/>
      <c r="U221" s="541">
        <f t="shared" si="121"/>
        <v>0</v>
      </c>
      <c r="V221" s="447"/>
      <c r="W221" s="1"/>
      <c r="X221" s="81"/>
      <c r="Y221" s="490"/>
      <c r="Z221" s="42"/>
      <c r="AA221" s="44"/>
    </row>
    <row r="222" spans="1:27" ht="15.75" hidden="1" thickBot="1">
      <c r="B222" s="55"/>
      <c r="C222" s="2"/>
      <c r="D222" s="764" t="s">
        <v>823</v>
      </c>
      <c r="E222" s="764"/>
      <c r="F222" s="406">
        <f t="shared" si="132"/>
        <v>0</v>
      </c>
      <c r="G222" s="429">
        <f t="shared" si="133"/>
        <v>0</v>
      </c>
      <c r="H222" s="429">
        <f t="shared" si="133"/>
        <v>0</v>
      </c>
      <c r="I222" s="625">
        <f t="shared" si="134"/>
        <v>0</v>
      </c>
      <c r="J222" s="149"/>
      <c r="K222" s="167">
        <f t="shared" si="129"/>
        <v>0</v>
      </c>
      <c r="L222" s="75"/>
      <c r="M222" s="1"/>
      <c r="N222" s="1"/>
      <c r="O222" s="75"/>
      <c r="P222" s="1"/>
      <c r="Q222" s="1"/>
      <c r="R222" s="1"/>
      <c r="S222" s="1"/>
      <c r="T222" s="81"/>
      <c r="U222" s="541">
        <f t="shared" si="121"/>
        <v>0</v>
      </c>
      <c r="V222" s="447"/>
      <c r="W222" s="1"/>
      <c r="X222" s="81"/>
      <c r="Y222" s="490"/>
      <c r="Z222" s="42"/>
      <c r="AA222" s="44"/>
    </row>
    <row r="223" spans="1:27" ht="15.75" hidden="1" thickBot="1">
      <c r="B223" s="55"/>
      <c r="C223" s="2"/>
      <c r="D223" s="764" t="s">
        <v>374</v>
      </c>
      <c r="E223" s="764"/>
      <c r="F223" s="406">
        <f t="shared" si="132"/>
        <v>0</v>
      </c>
      <c r="G223" s="429">
        <f t="shared" si="133"/>
        <v>0</v>
      </c>
      <c r="H223" s="429">
        <f t="shared" si="133"/>
        <v>0</v>
      </c>
      <c r="I223" s="625">
        <f t="shared" si="134"/>
        <v>0</v>
      </c>
      <c r="J223" s="149"/>
      <c r="K223" s="167">
        <f t="shared" si="129"/>
        <v>0</v>
      </c>
      <c r="L223" s="75"/>
      <c r="M223" s="1"/>
      <c r="N223" s="1"/>
      <c r="O223" s="75"/>
      <c r="P223" s="1"/>
      <c r="Q223" s="1"/>
      <c r="R223" s="1"/>
      <c r="S223" s="1"/>
      <c r="T223" s="81"/>
      <c r="U223" s="541">
        <f t="shared" si="121"/>
        <v>0</v>
      </c>
      <c r="V223" s="447"/>
      <c r="W223" s="1"/>
      <c r="X223" s="81"/>
      <c r="Y223" s="490"/>
      <c r="Z223" s="42"/>
      <c r="AA223" s="44"/>
    </row>
    <row r="224" spans="1:27" ht="15.75" hidden="1" thickBot="1">
      <c r="B224" s="55"/>
      <c r="C224" s="2"/>
      <c r="D224" s="764" t="s">
        <v>824</v>
      </c>
      <c r="E224" s="764"/>
      <c r="F224" s="406">
        <f t="shared" si="132"/>
        <v>0</v>
      </c>
      <c r="G224" s="429">
        <f t="shared" si="133"/>
        <v>0</v>
      </c>
      <c r="H224" s="429">
        <f t="shared" si="133"/>
        <v>0</v>
      </c>
      <c r="I224" s="625">
        <f t="shared" si="134"/>
        <v>0</v>
      </c>
      <c r="J224" s="149"/>
      <c r="K224" s="167">
        <f t="shared" si="129"/>
        <v>0</v>
      </c>
      <c r="L224" s="75"/>
      <c r="M224" s="1"/>
      <c r="N224" s="1"/>
      <c r="O224" s="75"/>
      <c r="P224" s="1"/>
      <c r="Q224" s="1"/>
      <c r="R224" s="1"/>
      <c r="S224" s="1"/>
      <c r="T224" s="81"/>
      <c r="U224" s="541">
        <f t="shared" si="121"/>
        <v>0</v>
      </c>
      <c r="V224" s="447"/>
      <c r="W224" s="1"/>
      <c r="X224" s="81"/>
      <c r="Y224" s="490"/>
      <c r="Z224" s="42"/>
      <c r="AA224" s="44"/>
    </row>
    <row r="225" spans="1:27" ht="15.75" hidden="1" thickBot="1">
      <c r="B225" s="55"/>
      <c r="C225" s="2"/>
      <c r="D225" s="764" t="s">
        <v>566</v>
      </c>
      <c r="E225" s="764"/>
      <c r="F225" s="406">
        <f t="shared" si="132"/>
        <v>0</v>
      </c>
      <c r="G225" s="429">
        <f t="shared" si="133"/>
        <v>0</v>
      </c>
      <c r="H225" s="429">
        <f t="shared" si="133"/>
        <v>0</v>
      </c>
      <c r="I225" s="625">
        <f t="shared" si="134"/>
        <v>0</v>
      </c>
      <c r="J225" s="149"/>
      <c r="K225" s="167">
        <f t="shared" si="129"/>
        <v>0</v>
      </c>
      <c r="L225" s="75"/>
      <c r="M225" s="1"/>
      <c r="N225" s="1"/>
      <c r="O225" s="75"/>
      <c r="P225" s="1"/>
      <c r="Q225" s="1"/>
      <c r="R225" s="1"/>
      <c r="S225" s="1"/>
      <c r="T225" s="81"/>
      <c r="U225" s="541">
        <f t="shared" si="121"/>
        <v>0</v>
      </c>
      <c r="V225" s="447"/>
      <c r="W225" s="1"/>
      <c r="X225" s="81"/>
      <c r="Y225" s="490"/>
      <c r="Z225" s="42"/>
      <c r="AA225" s="44"/>
    </row>
    <row r="226" spans="1:27" s="18" customFormat="1" ht="15.75" hidden="1" thickBot="1">
      <c r="A226" s="127" t="s">
        <v>278</v>
      </c>
      <c r="B226" s="92" t="s">
        <v>689</v>
      </c>
      <c r="C226" s="769" t="s">
        <v>279</v>
      </c>
      <c r="D226" s="770"/>
      <c r="E226" s="770"/>
      <c r="F226" s="399">
        <f t="shared" si="132"/>
        <v>0</v>
      </c>
      <c r="G226" s="422">
        <f t="shared" si="133"/>
        <v>0</v>
      </c>
      <c r="H226" s="422">
        <f t="shared" si="133"/>
        <v>0</v>
      </c>
      <c r="I226" s="618">
        <f t="shared" si="134"/>
        <v>0</v>
      </c>
      <c r="J226" s="150"/>
      <c r="K226" s="166">
        <f t="shared" si="129"/>
        <v>0</v>
      </c>
      <c r="L226" s="94"/>
      <c r="M226" s="95"/>
      <c r="N226" s="95"/>
      <c r="O226" s="94"/>
      <c r="P226" s="95"/>
      <c r="Q226" s="95"/>
      <c r="R226" s="95"/>
      <c r="S226" s="95"/>
      <c r="T226" s="98"/>
      <c r="U226" s="539">
        <f t="shared" si="121"/>
        <v>0</v>
      </c>
      <c r="V226" s="445"/>
      <c r="W226" s="95"/>
      <c r="X226" s="98"/>
      <c r="Y226" s="489"/>
      <c r="Z226" s="97"/>
      <c r="AA226" s="99"/>
    </row>
    <row r="227" spans="1:27" s="18" customFormat="1" ht="15.75" hidden="1" thickBot="1">
      <c r="A227" s="127" t="s">
        <v>280</v>
      </c>
      <c r="B227" s="92" t="s">
        <v>690</v>
      </c>
      <c r="C227" s="769" t="s">
        <v>281</v>
      </c>
      <c r="D227" s="770"/>
      <c r="E227" s="770"/>
      <c r="F227" s="399">
        <f t="shared" si="132"/>
        <v>0</v>
      </c>
      <c r="G227" s="422">
        <f t="shared" si="133"/>
        <v>0</v>
      </c>
      <c r="H227" s="422">
        <f t="shared" si="133"/>
        <v>0</v>
      </c>
      <c r="I227" s="618">
        <f t="shared" si="134"/>
        <v>0</v>
      </c>
      <c r="J227" s="150"/>
      <c r="K227" s="166">
        <f t="shared" si="129"/>
        <v>0</v>
      </c>
      <c r="L227" s="94"/>
      <c r="M227" s="95"/>
      <c r="N227" s="95"/>
      <c r="O227" s="94"/>
      <c r="P227" s="95"/>
      <c r="Q227" s="95"/>
      <c r="R227" s="95"/>
      <c r="S227" s="95"/>
      <c r="T227" s="98"/>
      <c r="U227" s="539">
        <f t="shared" si="121"/>
        <v>0</v>
      </c>
      <c r="V227" s="445"/>
      <c r="W227" s="95"/>
      <c r="X227" s="98"/>
      <c r="Y227" s="489"/>
      <c r="Z227" s="97"/>
      <c r="AA227" s="99"/>
    </row>
    <row r="228" spans="1:27" s="18" customFormat="1" ht="15.75" hidden="1" thickBot="1">
      <c r="A228" s="127" t="s">
        <v>282</v>
      </c>
      <c r="B228" s="92" t="s">
        <v>691</v>
      </c>
      <c r="C228" s="769" t="s">
        <v>283</v>
      </c>
      <c r="D228" s="770"/>
      <c r="E228" s="770"/>
      <c r="F228" s="399">
        <f>F229+F230+F231+F232+F233+F234+F235+F236+F237+F238</f>
        <v>0</v>
      </c>
      <c r="G228" s="422">
        <f>G229+G230+G231+G232+G233+G234+G235+G236+G237+G238</f>
        <v>0</v>
      </c>
      <c r="H228" s="422">
        <f>H229+H230+H231+H232+H233+H234+H235+H236+H237+H238</f>
        <v>0</v>
      </c>
      <c r="I228" s="618">
        <f>I229+I230+I231+I232+I233+I234+I235+I236+I237+I238</f>
        <v>0</v>
      </c>
      <c r="J228" s="150">
        <f t="shared" ref="J228:AA228" si="135">J229+J230+J231+J232+J233+J234+J235+J236+J237+J238</f>
        <v>0</v>
      </c>
      <c r="K228" s="166">
        <f t="shared" si="129"/>
        <v>0</v>
      </c>
      <c r="L228" s="94">
        <f t="shared" ref="L228:N228" si="136">L229+L230+L231+L232+L233+L234+L235+L236+L237+L238</f>
        <v>0</v>
      </c>
      <c r="M228" s="95">
        <f t="shared" si="136"/>
        <v>0</v>
      </c>
      <c r="N228" s="95">
        <f t="shared" si="136"/>
        <v>0</v>
      </c>
      <c r="O228" s="94">
        <f t="shared" si="135"/>
        <v>0</v>
      </c>
      <c r="P228" s="95">
        <f t="shared" si="135"/>
        <v>0</v>
      </c>
      <c r="Q228" s="95">
        <f t="shared" si="135"/>
        <v>0</v>
      </c>
      <c r="R228" s="95">
        <f t="shared" si="135"/>
        <v>0</v>
      </c>
      <c r="S228" s="95">
        <f t="shared" si="135"/>
        <v>0</v>
      </c>
      <c r="T228" s="98">
        <f t="shared" si="135"/>
        <v>0</v>
      </c>
      <c r="U228" s="539">
        <f t="shared" si="121"/>
        <v>0</v>
      </c>
      <c r="V228" s="445">
        <f t="shared" si="135"/>
        <v>0</v>
      </c>
      <c r="W228" s="95">
        <f t="shared" si="135"/>
        <v>0</v>
      </c>
      <c r="X228" s="98">
        <f t="shared" si="135"/>
        <v>0</v>
      </c>
      <c r="Y228" s="489">
        <f t="shared" si="135"/>
        <v>0</v>
      </c>
      <c r="Z228" s="97">
        <f t="shared" si="135"/>
        <v>0</v>
      </c>
      <c r="AA228" s="99">
        <f t="shared" si="135"/>
        <v>0</v>
      </c>
    </row>
    <row r="229" spans="1:27" ht="15.75" hidden="1" thickBot="1">
      <c r="B229" s="55"/>
      <c r="C229" s="2"/>
      <c r="D229" s="764" t="s">
        <v>376</v>
      </c>
      <c r="E229" s="764"/>
      <c r="F229" s="406">
        <f t="shared" ref="F229:F238" si="137">SUM(N229:Z229)</f>
        <v>0</v>
      </c>
      <c r="G229" s="429">
        <f t="shared" ref="G229:H238" si="138">SUM(N229:Z229)</f>
        <v>0</v>
      </c>
      <c r="H229" s="429">
        <f t="shared" si="138"/>
        <v>0</v>
      </c>
      <c r="I229" s="625">
        <f t="shared" ref="I229:I238" si="139">SUM(O229:AA229)</f>
        <v>0</v>
      </c>
      <c r="J229" s="149"/>
      <c r="K229" s="167">
        <f t="shared" si="129"/>
        <v>0</v>
      </c>
      <c r="L229" s="75"/>
      <c r="M229" s="1"/>
      <c r="N229" s="1"/>
      <c r="O229" s="75"/>
      <c r="P229" s="1"/>
      <c r="Q229" s="1"/>
      <c r="R229" s="1"/>
      <c r="S229" s="1"/>
      <c r="T229" s="81"/>
      <c r="U229" s="541">
        <f t="shared" si="121"/>
        <v>0</v>
      </c>
      <c r="V229" s="447"/>
      <c r="W229" s="1"/>
      <c r="X229" s="81"/>
      <c r="Y229" s="490"/>
      <c r="Z229" s="42"/>
      <c r="AA229" s="44"/>
    </row>
    <row r="230" spans="1:27" ht="15.75" hidden="1" thickBot="1">
      <c r="B230" s="55"/>
      <c r="C230" s="2"/>
      <c r="D230" s="764" t="s">
        <v>377</v>
      </c>
      <c r="E230" s="764"/>
      <c r="F230" s="406">
        <f t="shared" si="137"/>
        <v>0</v>
      </c>
      <c r="G230" s="429">
        <f t="shared" si="138"/>
        <v>0</v>
      </c>
      <c r="H230" s="429">
        <f t="shared" si="138"/>
        <v>0</v>
      </c>
      <c r="I230" s="625">
        <f t="shared" si="139"/>
        <v>0</v>
      </c>
      <c r="J230" s="149"/>
      <c r="K230" s="167">
        <f t="shared" si="129"/>
        <v>0</v>
      </c>
      <c r="L230" s="75"/>
      <c r="M230" s="1"/>
      <c r="N230" s="1"/>
      <c r="O230" s="75"/>
      <c r="P230" s="1"/>
      <c r="Q230" s="1"/>
      <c r="R230" s="1"/>
      <c r="S230" s="1"/>
      <c r="T230" s="81"/>
      <c r="U230" s="541">
        <f t="shared" si="121"/>
        <v>0</v>
      </c>
      <c r="V230" s="447"/>
      <c r="W230" s="1"/>
      <c r="X230" s="81"/>
      <c r="Y230" s="490"/>
      <c r="Z230" s="42"/>
      <c r="AA230" s="44"/>
    </row>
    <row r="231" spans="1:27" ht="15.75" hidden="1" thickBot="1">
      <c r="B231" s="55"/>
      <c r="C231" s="2"/>
      <c r="D231" s="764" t="s">
        <v>378</v>
      </c>
      <c r="E231" s="764"/>
      <c r="F231" s="406">
        <f t="shared" si="137"/>
        <v>0</v>
      </c>
      <c r="G231" s="429">
        <f t="shared" si="138"/>
        <v>0</v>
      </c>
      <c r="H231" s="429">
        <f t="shared" si="138"/>
        <v>0</v>
      </c>
      <c r="I231" s="625">
        <f t="shared" si="139"/>
        <v>0</v>
      </c>
      <c r="J231" s="149"/>
      <c r="K231" s="167">
        <f t="shared" si="129"/>
        <v>0</v>
      </c>
      <c r="L231" s="75"/>
      <c r="M231" s="1"/>
      <c r="N231" s="1"/>
      <c r="O231" s="75"/>
      <c r="P231" s="1"/>
      <c r="Q231" s="1"/>
      <c r="R231" s="1"/>
      <c r="S231" s="1"/>
      <c r="T231" s="81"/>
      <c r="U231" s="541">
        <f t="shared" si="121"/>
        <v>0</v>
      </c>
      <c r="V231" s="447"/>
      <c r="W231" s="1"/>
      <c r="X231" s="81"/>
      <c r="Y231" s="490"/>
      <c r="Z231" s="42"/>
      <c r="AA231" s="44"/>
    </row>
    <row r="232" spans="1:27" ht="15.75" hidden="1" thickBot="1">
      <c r="B232" s="55"/>
      <c r="C232" s="2"/>
      <c r="D232" s="764" t="s">
        <v>379</v>
      </c>
      <c r="E232" s="764"/>
      <c r="F232" s="406">
        <f t="shared" si="137"/>
        <v>0</v>
      </c>
      <c r="G232" s="429">
        <f t="shared" si="138"/>
        <v>0</v>
      </c>
      <c r="H232" s="429">
        <f t="shared" si="138"/>
        <v>0</v>
      </c>
      <c r="I232" s="625">
        <f t="shared" si="139"/>
        <v>0</v>
      </c>
      <c r="J232" s="149"/>
      <c r="K232" s="167">
        <f t="shared" si="129"/>
        <v>0</v>
      </c>
      <c r="L232" s="75"/>
      <c r="M232" s="1"/>
      <c r="N232" s="1"/>
      <c r="O232" s="75"/>
      <c r="P232" s="1"/>
      <c r="Q232" s="1"/>
      <c r="R232" s="1"/>
      <c r="S232" s="1"/>
      <c r="T232" s="81"/>
      <c r="U232" s="541">
        <f t="shared" si="121"/>
        <v>0</v>
      </c>
      <c r="V232" s="447"/>
      <c r="W232" s="1"/>
      <c r="X232" s="81"/>
      <c r="Y232" s="490"/>
      <c r="Z232" s="42"/>
      <c r="AA232" s="44"/>
    </row>
    <row r="233" spans="1:27" ht="15.75" hidden="1" thickBot="1">
      <c r="B233" s="55"/>
      <c r="C233" s="2"/>
      <c r="D233" s="764" t="s">
        <v>380</v>
      </c>
      <c r="E233" s="764"/>
      <c r="F233" s="406">
        <f t="shared" si="137"/>
        <v>0</v>
      </c>
      <c r="G233" s="429">
        <f t="shared" si="138"/>
        <v>0</v>
      </c>
      <c r="H233" s="429">
        <f t="shared" si="138"/>
        <v>0</v>
      </c>
      <c r="I233" s="625">
        <f t="shared" si="139"/>
        <v>0</v>
      </c>
      <c r="J233" s="149"/>
      <c r="K233" s="167">
        <f t="shared" si="129"/>
        <v>0</v>
      </c>
      <c r="L233" s="75"/>
      <c r="M233" s="1"/>
      <c r="N233" s="1"/>
      <c r="O233" s="75"/>
      <c r="P233" s="1"/>
      <c r="Q233" s="1"/>
      <c r="R233" s="1"/>
      <c r="S233" s="1"/>
      <c r="T233" s="81"/>
      <c r="U233" s="541">
        <f t="shared" si="121"/>
        <v>0</v>
      </c>
      <c r="V233" s="447"/>
      <c r="W233" s="1"/>
      <c r="X233" s="81"/>
      <c r="Y233" s="490"/>
      <c r="Z233" s="42"/>
      <c r="AA233" s="44"/>
    </row>
    <row r="234" spans="1:27" ht="25.5" hidden="1" customHeight="1">
      <c r="B234" s="55"/>
      <c r="C234" s="2"/>
      <c r="D234" s="735" t="s">
        <v>538</v>
      </c>
      <c r="E234" s="735"/>
      <c r="F234" s="409">
        <f t="shared" si="137"/>
        <v>0</v>
      </c>
      <c r="G234" s="432">
        <f t="shared" si="138"/>
        <v>0</v>
      </c>
      <c r="H234" s="432">
        <f t="shared" si="138"/>
        <v>0</v>
      </c>
      <c r="I234" s="628">
        <f t="shared" si="139"/>
        <v>0</v>
      </c>
      <c r="J234" s="159"/>
      <c r="K234" s="167">
        <f t="shared" si="129"/>
        <v>0</v>
      </c>
      <c r="L234" s="75"/>
      <c r="M234" s="1"/>
      <c r="N234" s="1"/>
      <c r="O234" s="75"/>
      <c r="P234" s="1"/>
      <c r="Q234" s="1"/>
      <c r="R234" s="1"/>
      <c r="S234" s="1"/>
      <c r="T234" s="81"/>
      <c r="U234" s="541">
        <f t="shared" si="121"/>
        <v>0</v>
      </c>
      <c r="V234" s="447"/>
      <c r="W234" s="1"/>
      <c r="X234" s="81"/>
      <c r="Y234" s="490"/>
      <c r="Z234" s="42"/>
      <c r="AA234" s="44"/>
    </row>
    <row r="235" spans="1:27" ht="25.5" hidden="1" customHeight="1">
      <c r="B235" s="55"/>
      <c r="C235" s="2"/>
      <c r="D235" s="735" t="s">
        <v>541</v>
      </c>
      <c r="E235" s="735"/>
      <c r="F235" s="409">
        <f t="shared" si="137"/>
        <v>0</v>
      </c>
      <c r="G235" s="432">
        <f t="shared" si="138"/>
        <v>0</v>
      </c>
      <c r="H235" s="432">
        <f t="shared" si="138"/>
        <v>0</v>
      </c>
      <c r="I235" s="628">
        <f t="shared" si="139"/>
        <v>0</v>
      </c>
      <c r="J235" s="159"/>
      <c r="K235" s="167">
        <f t="shared" si="129"/>
        <v>0</v>
      </c>
      <c r="L235" s="75"/>
      <c r="M235" s="1"/>
      <c r="N235" s="1"/>
      <c r="O235" s="75"/>
      <c r="P235" s="1"/>
      <c r="Q235" s="1"/>
      <c r="R235" s="1"/>
      <c r="S235" s="1"/>
      <c r="T235" s="81"/>
      <c r="U235" s="541">
        <f t="shared" si="121"/>
        <v>0</v>
      </c>
      <c r="V235" s="447"/>
      <c r="W235" s="1"/>
      <c r="X235" s="81"/>
      <c r="Y235" s="490"/>
      <c r="Z235" s="42"/>
      <c r="AA235" s="44"/>
    </row>
    <row r="236" spans="1:27" ht="15.75" hidden="1" thickBot="1">
      <c r="B236" s="55"/>
      <c r="C236" s="2"/>
      <c r="D236" s="764" t="s">
        <v>381</v>
      </c>
      <c r="E236" s="764"/>
      <c r="F236" s="406">
        <f t="shared" si="137"/>
        <v>0</v>
      </c>
      <c r="G236" s="429">
        <f t="shared" si="138"/>
        <v>0</v>
      </c>
      <c r="H236" s="429">
        <f t="shared" si="138"/>
        <v>0</v>
      </c>
      <c r="I236" s="625">
        <f t="shared" si="139"/>
        <v>0</v>
      </c>
      <c r="J236" s="149"/>
      <c r="K236" s="167">
        <f t="shared" si="129"/>
        <v>0</v>
      </c>
      <c r="L236" s="75"/>
      <c r="M236" s="1"/>
      <c r="N236" s="1"/>
      <c r="O236" s="75"/>
      <c r="P236" s="1"/>
      <c r="Q236" s="1"/>
      <c r="R236" s="1"/>
      <c r="S236" s="1"/>
      <c r="T236" s="81"/>
      <c r="U236" s="541">
        <f t="shared" si="121"/>
        <v>0</v>
      </c>
      <c r="V236" s="447"/>
      <c r="W236" s="1"/>
      <c r="X236" s="81"/>
      <c r="Y236" s="490"/>
      <c r="Z236" s="42"/>
      <c r="AA236" s="44"/>
    </row>
    <row r="237" spans="1:27" ht="15.75" hidden="1" thickBot="1">
      <c r="B237" s="55"/>
      <c r="C237" s="2"/>
      <c r="D237" s="764" t="s">
        <v>382</v>
      </c>
      <c r="E237" s="764"/>
      <c r="F237" s="406">
        <f t="shared" si="137"/>
        <v>0</v>
      </c>
      <c r="G237" s="429">
        <f t="shared" si="138"/>
        <v>0</v>
      </c>
      <c r="H237" s="429">
        <f t="shared" si="138"/>
        <v>0</v>
      </c>
      <c r="I237" s="625">
        <f t="shared" si="139"/>
        <v>0</v>
      </c>
      <c r="J237" s="149"/>
      <c r="K237" s="167">
        <f t="shared" si="129"/>
        <v>0</v>
      </c>
      <c r="L237" s="75"/>
      <c r="M237" s="1"/>
      <c r="N237" s="1"/>
      <c r="O237" s="75"/>
      <c r="P237" s="1"/>
      <c r="Q237" s="1"/>
      <c r="R237" s="1"/>
      <c r="S237" s="1"/>
      <c r="T237" s="81"/>
      <c r="U237" s="541">
        <f t="shared" si="121"/>
        <v>0</v>
      </c>
      <c r="V237" s="447"/>
      <c r="W237" s="1"/>
      <c r="X237" s="81"/>
      <c r="Y237" s="490"/>
      <c r="Z237" s="42"/>
      <c r="AA237" s="44"/>
    </row>
    <row r="238" spans="1:27" ht="15.75" hidden="1" thickBot="1">
      <c r="B238" s="57"/>
      <c r="C238" s="20"/>
      <c r="D238" s="772" t="s">
        <v>567</v>
      </c>
      <c r="E238" s="772"/>
      <c r="F238" s="417">
        <f t="shared" si="137"/>
        <v>0</v>
      </c>
      <c r="G238" s="440">
        <f t="shared" si="138"/>
        <v>0</v>
      </c>
      <c r="H238" s="440">
        <f t="shared" si="138"/>
        <v>0</v>
      </c>
      <c r="I238" s="636">
        <f t="shared" si="139"/>
        <v>0</v>
      </c>
      <c r="J238" s="151"/>
      <c r="K238" s="167">
        <f t="shared" si="129"/>
        <v>0</v>
      </c>
      <c r="L238" s="75"/>
      <c r="M238" s="1"/>
      <c r="N238" s="1"/>
      <c r="O238" s="75"/>
      <c r="P238" s="1"/>
      <c r="Q238" s="1"/>
      <c r="R238" s="1"/>
      <c r="S238" s="1"/>
      <c r="T238" s="81"/>
      <c r="U238" s="541">
        <f t="shared" si="121"/>
        <v>0</v>
      </c>
      <c r="V238" s="447"/>
      <c r="W238" s="1"/>
      <c r="X238" s="81"/>
      <c r="Y238" s="490"/>
      <c r="Z238" s="42"/>
      <c r="AA238" s="44"/>
    </row>
    <row r="239" spans="1:27" ht="15.75" thickBot="1">
      <c r="B239" s="100" t="s">
        <v>284</v>
      </c>
      <c r="C239" s="773" t="s">
        <v>285</v>
      </c>
      <c r="D239" s="774"/>
      <c r="E239" s="774"/>
      <c r="F239" s="402">
        <f>F240+F261+F267+F268</f>
        <v>0</v>
      </c>
      <c r="G239" s="425">
        <f>G240+G261+G267+G268</f>
        <v>0</v>
      </c>
      <c r="H239" s="425">
        <f>H240+H261+H267+H268</f>
        <v>0</v>
      </c>
      <c r="I239" s="621">
        <f>I240+I261+I267+I268</f>
        <v>0</v>
      </c>
      <c r="J239" s="152">
        <f t="shared" ref="J239:AA239" si="140">J240+J261+J267+J268</f>
        <v>0</v>
      </c>
      <c r="K239" s="164">
        <f t="shared" si="129"/>
        <v>0</v>
      </c>
      <c r="L239" s="86">
        <f t="shared" ref="L239:N239" si="141">L240+L261+L267+L268</f>
        <v>0</v>
      </c>
      <c r="M239" s="87">
        <f t="shared" si="141"/>
        <v>0</v>
      </c>
      <c r="N239" s="87">
        <f t="shared" si="141"/>
        <v>0</v>
      </c>
      <c r="O239" s="86">
        <f t="shared" si="140"/>
        <v>0</v>
      </c>
      <c r="P239" s="87">
        <f t="shared" si="140"/>
        <v>0</v>
      </c>
      <c r="Q239" s="87">
        <f t="shared" si="140"/>
        <v>0</v>
      </c>
      <c r="R239" s="87">
        <f t="shared" si="140"/>
        <v>0</v>
      </c>
      <c r="S239" s="87">
        <f t="shared" si="140"/>
        <v>0</v>
      </c>
      <c r="T239" s="90">
        <f t="shared" si="140"/>
        <v>0</v>
      </c>
      <c r="U239" s="536">
        <f t="shared" si="121"/>
        <v>0</v>
      </c>
      <c r="V239" s="442">
        <f t="shared" si="140"/>
        <v>0</v>
      </c>
      <c r="W239" s="87">
        <f t="shared" si="140"/>
        <v>0</v>
      </c>
      <c r="X239" s="90">
        <f t="shared" si="140"/>
        <v>0</v>
      </c>
      <c r="Y239" s="486">
        <f t="shared" si="140"/>
        <v>0</v>
      </c>
      <c r="Z239" s="89">
        <f t="shared" si="140"/>
        <v>0</v>
      </c>
      <c r="AA239" s="91">
        <f t="shared" si="140"/>
        <v>0</v>
      </c>
    </row>
    <row r="240" spans="1:27" ht="15.75" hidden="1" thickBot="1">
      <c r="B240" s="116" t="s">
        <v>692</v>
      </c>
      <c r="C240" s="801" t="s">
        <v>286</v>
      </c>
      <c r="D240" s="802"/>
      <c r="E240" s="802"/>
      <c r="F240" s="397">
        <f>F241+F245+F252+F253+F254+F255+F256+F257+F258</f>
        <v>0</v>
      </c>
      <c r="G240" s="420">
        <f>G241+G245+G252+G253+G254+G255+G256+G257+G258</f>
        <v>0</v>
      </c>
      <c r="H240" s="420">
        <f>H241+H245+H252+H253+H254+H255+H256+H257+H258</f>
        <v>0</v>
      </c>
      <c r="I240" s="616">
        <f>I241+I245+I252+I253+I254+I255+I256+I257+I258</f>
        <v>0</v>
      </c>
      <c r="J240" s="148">
        <f t="shared" ref="J240:AA240" si="142">J241+J245+J252+J253+J254+J255+J256+J257+J258</f>
        <v>0</v>
      </c>
      <c r="K240" s="165">
        <f t="shared" si="129"/>
        <v>0</v>
      </c>
      <c r="L240" s="118">
        <f t="shared" ref="L240:N240" si="143">L241+L245+L252+L253+L254+L255+L256+L257+L258</f>
        <v>0</v>
      </c>
      <c r="M240" s="119">
        <f t="shared" si="143"/>
        <v>0</v>
      </c>
      <c r="N240" s="119">
        <f t="shared" si="143"/>
        <v>0</v>
      </c>
      <c r="O240" s="118">
        <f t="shared" si="142"/>
        <v>0</v>
      </c>
      <c r="P240" s="119">
        <f t="shared" si="142"/>
        <v>0</v>
      </c>
      <c r="Q240" s="119">
        <f t="shared" si="142"/>
        <v>0</v>
      </c>
      <c r="R240" s="119">
        <f t="shared" si="142"/>
        <v>0</v>
      </c>
      <c r="S240" s="119">
        <f t="shared" si="142"/>
        <v>0</v>
      </c>
      <c r="T240" s="122">
        <f t="shared" si="142"/>
        <v>0</v>
      </c>
      <c r="U240" s="537">
        <f t="shared" si="121"/>
        <v>0</v>
      </c>
      <c r="V240" s="443">
        <f t="shared" si="142"/>
        <v>0</v>
      </c>
      <c r="W240" s="119">
        <f t="shared" si="142"/>
        <v>0</v>
      </c>
      <c r="X240" s="122">
        <f t="shared" si="142"/>
        <v>0</v>
      </c>
      <c r="Y240" s="487">
        <f t="shared" si="142"/>
        <v>0</v>
      </c>
      <c r="Z240" s="121">
        <f t="shared" si="142"/>
        <v>0</v>
      </c>
      <c r="AA240" s="123">
        <f t="shared" si="142"/>
        <v>0</v>
      </c>
    </row>
    <row r="241" spans="1:27" s="18" customFormat="1" ht="15.75" hidden="1" thickBot="1">
      <c r="A241" s="127"/>
      <c r="B241" s="53" t="s">
        <v>693</v>
      </c>
      <c r="C241" s="799" t="s">
        <v>287</v>
      </c>
      <c r="D241" s="800"/>
      <c r="E241" s="800"/>
      <c r="F241" s="400">
        <f>F242+F243+F244</f>
        <v>0</v>
      </c>
      <c r="G241" s="423">
        <f>G242+G243+G244</f>
        <v>0</v>
      </c>
      <c r="H241" s="423">
        <f>H242+H243+H244</f>
        <v>0</v>
      </c>
      <c r="I241" s="619">
        <f>I242+I243+I244</f>
        <v>0</v>
      </c>
      <c r="J241" s="156">
        <f t="shared" ref="J241:AA241" si="144">J242+J243+J244</f>
        <v>0</v>
      </c>
      <c r="K241" s="168">
        <f t="shared" si="129"/>
        <v>0</v>
      </c>
      <c r="L241" s="77">
        <f t="shared" ref="L241:N241" si="145">L242+L243+L244</f>
        <v>0</v>
      </c>
      <c r="M241" s="13">
        <f t="shared" si="145"/>
        <v>0</v>
      </c>
      <c r="N241" s="13">
        <f t="shared" si="145"/>
        <v>0</v>
      </c>
      <c r="O241" s="77">
        <f t="shared" si="144"/>
        <v>0</v>
      </c>
      <c r="P241" s="13">
        <f t="shared" si="144"/>
        <v>0</v>
      </c>
      <c r="Q241" s="13">
        <f t="shared" si="144"/>
        <v>0</v>
      </c>
      <c r="R241" s="13">
        <f t="shared" si="144"/>
        <v>0</v>
      </c>
      <c r="S241" s="13">
        <f t="shared" si="144"/>
        <v>0</v>
      </c>
      <c r="T241" s="82">
        <f t="shared" si="144"/>
        <v>0</v>
      </c>
      <c r="U241" s="540">
        <f t="shared" si="121"/>
        <v>0</v>
      </c>
      <c r="V241" s="446">
        <f t="shared" si="144"/>
        <v>0</v>
      </c>
      <c r="W241" s="13">
        <f t="shared" si="144"/>
        <v>0</v>
      </c>
      <c r="X241" s="82">
        <f t="shared" si="144"/>
        <v>0</v>
      </c>
      <c r="Y241" s="488">
        <f t="shared" si="144"/>
        <v>0</v>
      </c>
      <c r="Z241" s="43">
        <f t="shared" si="144"/>
        <v>0</v>
      </c>
      <c r="AA241" s="45">
        <f t="shared" si="144"/>
        <v>0</v>
      </c>
    </row>
    <row r="242" spans="1:27" s="209" customFormat="1" ht="15.75" hidden="1" thickBot="1">
      <c r="A242" s="127" t="s">
        <v>288</v>
      </c>
      <c r="B242" s="189" t="s">
        <v>694</v>
      </c>
      <c r="C242" s="240"/>
      <c r="D242" s="803" t="s">
        <v>706</v>
      </c>
      <c r="E242" s="803"/>
      <c r="F242" s="418">
        <f>SUM(N242:Z242)</f>
        <v>0</v>
      </c>
      <c r="G242" s="441">
        <f t="shared" ref="G242:H244" si="146">SUM(N242:Z242)</f>
        <v>0</v>
      </c>
      <c r="H242" s="441">
        <f t="shared" si="146"/>
        <v>0</v>
      </c>
      <c r="I242" s="637">
        <f>SUM(O242:AA242)</f>
        <v>0</v>
      </c>
      <c r="J242" s="284"/>
      <c r="K242" s="191">
        <f t="shared" si="129"/>
        <v>0</v>
      </c>
      <c r="L242" s="199"/>
      <c r="M242" s="193"/>
      <c r="N242" s="193"/>
      <c r="O242" s="199"/>
      <c r="P242" s="193"/>
      <c r="Q242" s="193"/>
      <c r="R242" s="193"/>
      <c r="S242" s="193"/>
      <c r="T242" s="194"/>
      <c r="U242" s="538">
        <f t="shared" si="121"/>
        <v>0</v>
      </c>
      <c r="V242" s="444"/>
      <c r="W242" s="193"/>
      <c r="X242" s="194"/>
      <c r="Y242" s="492"/>
      <c r="Z242" s="192"/>
      <c r="AA242" s="195"/>
    </row>
    <row r="243" spans="1:27" s="209" customFormat="1" ht="15.75" hidden="1" thickBot="1">
      <c r="A243" s="127" t="s">
        <v>289</v>
      </c>
      <c r="B243" s="189" t="s">
        <v>695</v>
      </c>
      <c r="C243" s="198"/>
      <c r="D243" s="780" t="s">
        <v>707</v>
      </c>
      <c r="E243" s="780"/>
      <c r="F243" s="398">
        <f>SUM(N243:Z243)</f>
        <v>0</v>
      </c>
      <c r="G243" s="421">
        <f t="shared" si="146"/>
        <v>0</v>
      </c>
      <c r="H243" s="421">
        <f t="shared" si="146"/>
        <v>0</v>
      </c>
      <c r="I243" s="617">
        <f>SUM(O243:AA243)</f>
        <v>0</v>
      </c>
      <c r="J243" s="190"/>
      <c r="K243" s="191">
        <f t="shared" si="129"/>
        <v>0</v>
      </c>
      <c r="L243" s="199"/>
      <c r="M243" s="193"/>
      <c r="N243" s="193"/>
      <c r="O243" s="199"/>
      <c r="P243" s="193"/>
      <c r="Q243" s="193"/>
      <c r="R243" s="193"/>
      <c r="S243" s="193"/>
      <c r="T243" s="194"/>
      <c r="U243" s="538">
        <f t="shared" si="121"/>
        <v>0</v>
      </c>
      <c r="V243" s="444"/>
      <c r="W243" s="193"/>
      <c r="X243" s="194"/>
      <c r="Y243" s="492"/>
      <c r="Z243" s="192"/>
      <c r="AA243" s="195"/>
    </row>
    <row r="244" spans="1:27" s="209" customFormat="1" ht="15.75" hidden="1" thickBot="1">
      <c r="A244" s="127" t="s">
        <v>290</v>
      </c>
      <c r="B244" s="189" t="s">
        <v>696</v>
      </c>
      <c r="C244" s="198"/>
      <c r="D244" s="780" t="s">
        <v>708</v>
      </c>
      <c r="E244" s="780"/>
      <c r="F244" s="398">
        <f>SUM(N244:Z244)</f>
        <v>0</v>
      </c>
      <c r="G244" s="421">
        <f t="shared" si="146"/>
        <v>0</v>
      </c>
      <c r="H244" s="421">
        <f t="shared" si="146"/>
        <v>0</v>
      </c>
      <c r="I244" s="617">
        <f>SUM(O244:AA244)</f>
        <v>0</v>
      </c>
      <c r="J244" s="190"/>
      <c r="K244" s="191">
        <f t="shared" si="129"/>
        <v>0</v>
      </c>
      <c r="L244" s="199"/>
      <c r="M244" s="193"/>
      <c r="N244" s="193"/>
      <c r="O244" s="199"/>
      <c r="P244" s="193"/>
      <c r="Q244" s="193"/>
      <c r="R244" s="193"/>
      <c r="S244" s="193"/>
      <c r="T244" s="194"/>
      <c r="U244" s="538">
        <f t="shared" si="121"/>
        <v>0</v>
      </c>
      <c r="V244" s="444"/>
      <c r="W244" s="193"/>
      <c r="X244" s="194"/>
      <c r="Y244" s="492"/>
      <c r="Z244" s="192"/>
      <c r="AA244" s="195"/>
    </row>
    <row r="245" spans="1:27" s="18" customFormat="1" ht="15.75" hidden="1" thickBot="1">
      <c r="A245" s="127"/>
      <c r="B245" s="53" t="s">
        <v>697</v>
      </c>
      <c r="C245" s="799" t="s">
        <v>291</v>
      </c>
      <c r="D245" s="800"/>
      <c r="E245" s="800"/>
      <c r="F245" s="400">
        <f>F246+F247+F248+F249+F250+F251</f>
        <v>0</v>
      </c>
      <c r="G245" s="423">
        <f>G246+G247+G248+G249+G250+G251</f>
        <v>0</v>
      </c>
      <c r="H245" s="423">
        <f>H246+H247+H248+H249+H250+H251</f>
        <v>0</v>
      </c>
      <c r="I245" s="619">
        <f>I246+I247+I248+I249+I250+I251</f>
        <v>0</v>
      </c>
      <c r="J245" s="156">
        <f t="shared" ref="J245:AA245" si="147">J246+J247+J248+J249+J250+J251</f>
        <v>0</v>
      </c>
      <c r="K245" s="168">
        <f t="shared" si="129"/>
        <v>0</v>
      </c>
      <c r="L245" s="77">
        <f t="shared" ref="L245:N245" si="148">L246+L247+L248+L249+L250+L251</f>
        <v>0</v>
      </c>
      <c r="M245" s="13">
        <f t="shared" si="148"/>
        <v>0</v>
      </c>
      <c r="N245" s="13">
        <f t="shared" si="148"/>
        <v>0</v>
      </c>
      <c r="O245" s="77">
        <f t="shared" si="147"/>
        <v>0</v>
      </c>
      <c r="P245" s="13">
        <f t="shared" si="147"/>
        <v>0</v>
      </c>
      <c r="Q245" s="13">
        <f t="shared" si="147"/>
        <v>0</v>
      </c>
      <c r="R245" s="13">
        <f t="shared" si="147"/>
        <v>0</v>
      </c>
      <c r="S245" s="13">
        <f t="shared" si="147"/>
        <v>0</v>
      </c>
      <c r="T245" s="82">
        <f t="shared" si="147"/>
        <v>0</v>
      </c>
      <c r="U245" s="540">
        <f t="shared" si="121"/>
        <v>0</v>
      </c>
      <c r="V245" s="446">
        <f t="shared" si="147"/>
        <v>0</v>
      </c>
      <c r="W245" s="13">
        <f t="shared" si="147"/>
        <v>0</v>
      </c>
      <c r="X245" s="82">
        <f t="shared" si="147"/>
        <v>0</v>
      </c>
      <c r="Y245" s="488">
        <f t="shared" si="147"/>
        <v>0</v>
      </c>
      <c r="Z245" s="43">
        <f t="shared" si="147"/>
        <v>0</v>
      </c>
      <c r="AA245" s="45">
        <f t="shared" si="147"/>
        <v>0</v>
      </c>
    </row>
    <row r="246" spans="1:27" s="209" customFormat="1" ht="15.75" hidden="1" thickBot="1">
      <c r="A246" s="127" t="s">
        <v>292</v>
      </c>
      <c r="B246" s="189" t="s">
        <v>698</v>
      </c>
      <c r="C246" s="198"/>
      <c r="D246" s="780" t="s">
        <v>383</v>
      </c>
      <c r="E246" s="780"/>
      <c r="F246" s="398">
        <f t="shared" ref="F246:F257" si="149">SUM(N246:Z246)</f>
        <v>0</v>
      </c>
      <c r="G246" s="421">
        <f t="shared" ref="G246:H257" si="150">SUM(N246:Z246)</f>
        <v>0</v>
      </c>
      <c r="H246" s="421">
        <f t="shared" si="150"/>
        <v>0</v>
      </c>
      <c r="I246" s="617">
        <f t="shared" ref="I246:I257" si="151">SUM(O246:AA246)</f>
        <v>0</v>
      </c>
      <c r="J246" s="190"/>
      <c r="K246" s="191">
        <f t="shared" si="129"/>
        <v>0</v>
      </c>
      <c r="L246" s="199"/>
      <c r="M246" s="193"/>
      <c r="N246" s="193"/>
      <c r="O246" s="199"/>
      <c r="P246" s="193"/>
      <c r="Q246" s="193"/>
      <c r="R246" s="193"/>
      <c r="S246" s="193"/>
      <c r="T246" s="194"/>
      <c r="U246" s="538">
        <f t="shared" si="121"/>
        <v>0</v>
      </c>
      <c r="V246" s="444"/>
      <c r="W246" s="193"/>
      <c r="X246" s="194"/>
      <c r="Y246" s="492"/>
      <c r="Z246" s="192"/>
      <c r="AA246" s="195"/>
    </row>
    <row r="247" spans="1:27" s="209" customFormat="1" ht="15.75" hidden="1" thickBot="1">
      <c r="A247" s="127" t="s">
        <v>293</v>
      </c>
      <c r="B247" s="189" t="s">
        <v>699</v>
      </c>
      <c r="C247" s="198"/>
      <c r="D247" s="780" t="s">
        <v>384</v>
      </c>
      <c r="E247" s="780"/>
      <c r="F247" s="398">
        <f t="shared" si="149"/>
        <v>0</v>
      </c>
      <c r="G247" s="421">
        <f t="shared" si="150"/>
        <v>0</v>
      </c>
      <c r="H247" s="421">
        <f t="shared" si="150"/>
        <v>0</v>
      </c>
      <c r="I247" s="617">
        <f t="shared" si="151"/>
        <v>0</v>
      </c>
      <c r="J247" s="190"/>
      <c r="K247" s="191">
        <f t="shared" si="129"/>
        <v>0</v>
      </c>
      <c r="L247" s="199"/>
      <c r="M247" s="193"/>
      <c r="N247" s="193"/>
      <c r="O247" s="199"/>
      <c r="P247" s="193"/>
      <c r="Q247" s="193"/>
      <c r="R247" s="193"/>
      <c r="S247" s="193"/>
      <c r="T247" s="194"/>
      <c r="U247" s="538">
        <f t="shared" si="121"/>
        <v>0</v>
      </c>
      <c r="V247" s="444"/>
      <c r="W247" s="193"/>
      <c r="X247" s="194"/>
      <c r="Y247" s="492"/>
      <c r="Z247" s="192"/>
      <c r="AA247" s="195"/>
    </row>
    <row r="248" spans="1:27" s="209" customFormat="1" ht="15.75" hidden="1" thickBot="1">
      <c r="A248" s="127" t="s">
        <v>880</v>
      </c>
      <c r="B248" s="189" t="s">
        <v>881</v>
      </c>
      <c r="C248" s="198"/>
      <c r="D248" s="780" t="s">
        <v>882</v>
      </c>
      <c r="E248" s="780"/>
      <c r="F248" s="398">
        <f t="shared" si="149"/>
        <v>0</v>
      </c>
      <c r="G248" s="421">
        <f t="shared" si="150"/>
        <v>0</v>
      </c>
      <c r="H248" s="421">
        <f t="shared" si="150"/>
        <v>0</v>
      </c>
      <c r="I248" s="617">
        <f t="shared" si="151"/>
        <v>0</v>
      </c>
      <c r="J248" s="190"/>
      <c r="K248" s="191">
        <f t="shared" si="129"/>
        <v>0</v>
      </c>
      <c r="L248" s="199"/>
      <c r="M248" s="193"/>
      <c r="N248" s="193"/>
      <c r="O248" s="199"/>
      <c r="P248" s="193"/>
      <c r="Q248" s="193"/>
      <c r="R248" s="193"/>
      <c r="S248" s="193"/>
      <c r="T248" s="194"/>
      <c r="U248" s="538">
        <f t="shared" si="121"/>
        <v>0</v>
      </c>
      <c r="V248" s="444"/>
      <c r="W248" s="193"/>
      <c r="X248" s="194"/>
      <c r="Y248" s="492"/>
      <c r="Z248" s="192"/>
      <c r="AA248" s="195"/>
    </row>
    <row r="249" spans="1:27" s="209" customFormat="1" ht="15.75" hidden="1" thickBot="1">
      <c r="A249" s="127" t="s">
        <v>294</v>
      </c>
      <c r="B249" s="189" t="s">
        <v>700</v>
      </c>
      <c r="C249" s="198"/>
      <c r="D249" s="780" t="s">
        <v>295</v>
      </c>
      <c r="E249" s="780"/>
      <c r="F249" s="398">
        <f t="shared" si="149"/>
        <v>0</v>
      </c>
      <c r="G249" s="421">
        <f t="shared" si="150"/>
        <v>0</v>
      </c>
      <c r="H249" s="421">
        <f t="shared" si="150"/>
        <v>0</v>
      </c>
      <c r="I249" s="617">
        <f t="shared" si="151"/>
        <v>0</v>
      </c>
      <c r="J249" s="190"/>
      <c r="K249" s="191">
        <f t="shared" si="129"/>
        <v>0</v>
      </c>
      <c r="L249" s="199"/>
      <c r="M249" s="193"/>
      <c r="N249" s="193"/>
      <c r="O249" s="199"/>
      <c r="P249" s="193"/>
      <c r="Q249" s="193"/>
      <c r="R249" s="193"/>
      <c r="S249" s="193"/>
      <c r="T249" s="194"/>
      <c r="U249" s="538">
        <f t="shared" si="121"/>
        <v>0</v>
      </c>
      <c r="V249" s="444"/>
      <c r="W249" s="193"/>
      <c r="X249" s="194"/>
      <c r="Y249" s="492"/>
      <c r="Z249" s="192"/>
      <c r="AA249" s="195"/>
    </row>
    <row r="250" spans="1:27" s="209" customFormat="1" ht="15.75" hidden="1" thickBot="1">
      <c r="A250" s="127" t="s">
        <v>296</v>
      </c>
      <c r="B250" s="189" t="s">
        <v>701</v>
      </c>
      <c r="C250" s="198"/>
      <c r="D250" s="780" t="s">
        <v>297</v>
      </c>
      <c r="E250" s="780"/>
      <c r="F250" s="398">
        <f t="shared" si="149"/>
        <v>0</v>
      </c>
      <c r="G250" s="421">
        <f t="shared" si="150"/>
        <v>0</v>
      </c>
      <c r="H250" s="421">
        <f t="shared" si="150"/>
        <v>0</v>
      </c>
      <c r="I250" s="617">
        <f t="shared" si="151"/>
        <v>0</v>
      </c>
      <c r="J250" s="190"/>
      <c r="K250" s="191">
        <f t="shared" si="129"/>
        <v>0</v>
      </c>
      <c r="L250" s="199"/>
      <c r="M250" s="193"/>
      <c r="N250" s="193"/>
      <c r="O250" s="199"/>
      <c r="P250" s="193"/>
      <c r="Q250" s="193"/>
      <c r="R250" s="193"/>
      <c r="S250" s="193"/>
      <c r="T250" s="194"/>
      <c r="U250" s="538">
        <f t="shared" si="121"/>
        <v>0</v>
      </c>
      <c r="V250" s="444"/>
      <c r="W250" s="193"/>
      <c r="X250" s="194"/>
      <c r="Y250" s="492"/>
      <c r="Z250" s="192"/>
      <c r="AA250" s="195"/>
    </row>
    <row r="251" spans="1:27" s="209" customFormat="1" ht="15.75" hidden="1" thickBot="1">
      <c r="A251" s="127" t="s">
        <v>883</v>
      </c>
      <c r="B251" s="189" t="s">
        <v>884</v>
      </c>
      <c r="C251" s="198"/>
      <c r="D251" s="780" t="s">
        <v>885</v>
      </c>
      <c r="E251" s="780"/>
      <c r="F251" s="398">
        <f t="shared" si="149"/>
        <v>0</v>
      </c>
      <c r="G251" s="421">
        <f t="shared" si="150"/>
        <v>0</v>
      </c>
      <c r="H251" s="421">
        <f t="shared" si="150"/>
        <v>0</v>
      </c>
      <c r="I251" s="617">
        <f t="shared" si="151"/>
        <v>0</v>
      </c>
      <c r="J251" s="190"/>
      <c r="K251" s="191">
        <f t="shared" si="129"/>
        <v>0</v>
      </c>
      <c r="L251" s="199"/>
      <c r="M251" s="193"/>
      <c r="N251" s="193"/>
      <c r="O251" s="199"/>
      <c r="P251" s="193"/>
      <c r="Q251" s="193"/>
      <c r="R251" s="193"/>
      <c r="S251" s="193"/>
      <c r="T251" s="194"/>
      <c r="U251" s="538">
        <f t="shared" si="121"/>
        <v>0</v>
      </c>
      <c r="V251" s="444"/>
      <c r="W251" s="193"/>
      <c r="X251" s="194"/>
      <c r="Y251" s="492"/>
      <c r="Z251" s="192"/>
      <c r="AA251" s="195"/>
    </row>
    <row r="252" spans="1:27" s="41" customFormat="1" ht="15.75" hidden="1" thickBot="1">
      <c r="A252" s="127" t="s">
        <v>886</v>
      </c>
      <c r="B252" s="53" t="s">
        <v>887</v>
      </c>
      <c r="C252" s="799" t="s">
        <v>888</v>
      </c>
      <c r="D252" s="800"/>
      <c r="E252" s="800"/>
      <c r="F252" s="400">
        <f t="shared" si="149"/>
        <v>0</v>
      </c>
      <c r="G252" s="423">
        <f t="shared" si="150"/>
        <v>0</v>
      </c>
      <c r="H252" s="423">
        <f t="shared" si="150"/>
        <v>0</v>
      </c>
      <c r="I252" s="619">
        <f t="shared" si="151"/>
        <v>0</v>
      </c>
      <c r="J252" s="156"/>
      <c r="K252" s="168">
        <f t="shared" si="129"/>
        <v>0</v>
      </c>
      <c r="L252" s="77"/>
      <c r="M252" s="13"/>
      <c r="N252" s="13"/>
      <c r="O252" s="77"/>
      <c r="P252" s="13"/>
      <c r="Q252" s="13"/>
      <c r="R252" s="13"/>
      <c r="S252" s="13"/>
      <c r="T252" s="82"/>
      <c r="U252" s="540">
        <f t="shared" si="121"/>
        <v>0</v>
      </c>
      <c r="V252" s="446"/>
      <c r="W252" s="13"/>
      <c r="X252" s="82"/>
      <c r="Y252" s="488"/>
      <c r="Z252" s="43"/>
      <c r="AA252" s="45"/>
    </row>
    <row r="253" spans="1:27" s="41" customFormat="1" ht="15.75" hidden="1" thickBot="1">
      <c r="A253" s="127" t="s">
        <v>298</v>
      </c>
      <c r="B253" s="53" t="s">
        <v>702</v>
      </c>
      <c r="C253" s="799" t="s">
        <v>299</v>
      </c>
      <c r="D253" s="800"/>
      <c r="E253" s="800"/>
      <c r="F253" s="400">
        <f t="shared" si="149"/>
        <v>0</v>
      </c>
      <c r="G253" s="423">
        <f t="shared" si="150"/>
        <v>0</v>
      </c>
      <c r="H253" s="423">
        <f t="shared" si="150"/>
        <v>0</v>
      </c>
      <c r="I253" s="619">
        <f t="shared" si="151"/>
        <v>0</v>
      </c>
      <c r="J253" s="156"/>
      <c r="K253" s="168">
        <f t="shared" si="129"/>
        <v>0</v>
      </c>
      <c r="L253" s="77"/>
      <c r="M253" s="13"/>
      <c r="N253" s="13"/>
      <c r="O253" s="77"/>
      <c r="P253" s="13"/>
      <c r="Q253" s="13"/>
      <c r="R253" s="13"/>
      <c r="S253" s="13"/>
      <c r="T253" s="82"/>
      <c r="U253" s="540">
        <f t="shared" si="121"/>
        <v>0</v>
      </c>
      <c r="V253" s="446"/>
      <c r="W253" s="13"/>
      <c r="X253" s="82"/>
      <c r="Y253" s="488"/>
      <c r="Z253" s="43"/>
      <c r="AA253" s="45"/>
    </row>
    <row r="254" spans="1:27" s="41" customFormat="1" ht="15.75" hidden="1" thickBot="1">
      <c r="A254" s="127" t="s">
        <v>300</v>
      </c>
      <c r="B254" s="53" t="s">
        <v>703</v>
      </c>
      <c r="C254" s="799" t="s">
        <v>889</v>
      </c>
      <c r="D254" s="800"/>
      <c r="E254" s="800"/>
      <c r="F254" s="400">
        <f t="shared" si="149"/>
        <v>0</v>
      </c>
      <c r="G254" s="423">
        <f t="shared" si="150"/>
        <v>0</v>
      </c>
      <c r="H254" s="423">
        <f t="shared" si="150"/>
        <v>0</v>
      </c>
      <c r="I254" s="619">
        <f t="shared" si="151"/>
        <v>0</v>
      </c>
      <c r="J254" s="156"/>
      <c r="K254" s="168">
        <f t="shared" si="129"/>
        <v>0</v>
      </c>
      <c r="L254" s="77"/>
      <c r="M254" s="13"/>
      <c r="N254" s="13"/>
      <c r="O254" s="77"/>
      <c r="P254" s="13"/>
      <c r="Q254" s="13"/>
      <c r="R254" s="13"/>
      <c r="S254" s="13"/>
      <c r="T254" s="82"/>
      <c r="U254" s="540">
        <f t="shared" si="121"/>
        <v>0</v>
      </c>
      <c r="V254" s="446"/>
      <c r="W254" s="13"/>
      <c r="X254" s="82"/>
      <c r="Y254" s="488"/>
      <c r="Z254" s="43"/>
      <c r="AA254" s="45"/>
    </row>
    <row r="255" spans="1:27" s="41" customFormat="1" ht="15.75" hidden="1" thickBot="1">
      <c r="A255" s="127" t="s">
        <v>301</v>
      </c>
      <c r="B255" s="53" t="s">
        <v>704</v>
      </c>
      <c r="C255" s="799" t="s">
        <v>890</v>
      </c>
      <c r="D255" s="800"/>
      <c r="E255" s="800"/>
      <c r="F255" s="400">
        <f t="shared" si="149"/>
        <v>0</v>
      </c>
      <c r="G255" s="423">
        <f t="shared" si="150"/>
        <v>0</v>
      </c>
      <c r="H255" s="423">
        <f t="shared" si="150"/>
        <v>0</v>
      </c>
      <c r="I255" s="619">
        <f t="shared" si="151"/>
        <v>0</v>
      </c>
      <c r="J255" s="156"/>
      <c r="K255" s="168">
        <f t="shared" si="129"/>
        <v>0</v>
      </c>
      <c r="L255" s="77"/>
      <c r="M255" s="13"/>
      <c r="N255" s="13"/>
      <c r="O255" s="77"/>
      <c r="P255" s="13"/>
      <c r="Q255" s="13"/>
      <c r="R255" s="13"/>
      <c r="S255" s="13"/>
      <c r="T255" s="82"/>
      <c r="U255" s="540">
        <f t="shared" si="121"/>
        <v>0</v>
      </c>
      <c r="V255" s="446"/>
      <c r="W255" s="13"/>
      <c r="X255" s="82"/>
      <c r="Y255" s="488"/>
      <c r="Z255" s="43"/>
      <c r="AA255" s="45"/>
    </row>
    <row r="256" spans="1:27" s="41" customFormat="1" ht="15.75" hidden="1" thickBot="1">
      <c r="A256" s="127" t="s">
        <v>302</v>
      </c>
      <c r="B256" s="53" t="s">
        <v>705</v>
      </c>
      <c r="C256" s="799" t="s">
        <v>303</v>
      </c>
      <c r="D256" s="800"/>
      <c r="E256" s="800"/>
      <c r="F256" s="400">
        <f t="shared" si="149"/>
        <v>0</v>
      </c>
      <c r="G256" s="423">
        <f t="shared" si="150"/>
        <v>0</v>
      </c>
      <c r="H256" s="423">
        <f t="shared" si="150"/>
        <v>0</v>
      </c>
      <c r="I256" s="619">
        <f t="shared" si="151"/>
        <v>0</v>
      </c>
      <c r="J256" s="156"/>
      <c r="K256" s="168">
        <f t="shared" si="129"/>
        <v>0</v>
      </c>
      <c r="L256" s="77"/>
      <c r="M256" s="13"/>
      <c r="N256" s="13"/>
      <c r="O256" s="77"/>
      <c r="P256" s="13"/>
      <c r="Q256" s="13"/>
      <c r="R256" s="13"/>
      <c r="S256" s="13"/>
      <c r="T256" s="82"/>
      <c r="U256" s="540">
        <f t="shared" si="121"/>
        <v>0</v>
      </c>
      <c r="V256" s="446"/>
      <c r="W256" s="13"/>
      <c r="X256" s="82"/>
      <c r="Y256" s="488"/>
      <c r="Z256" s="43"/>
      <c r="AA256" s="45"/>
    </row>
    <row r="257" spans="1:27" s="41" customFormat="1" ht="15.75" hidden="1" thickBot="1">
      <c r="A257" s="127" t="s">
        <v>891</v>
      </c>
      <c r="B257" s="53" t="s">
        <v>892</v>
      </c>
      <c r="C257" s="799" t="s">
        <v>894</v>
      </c>
      <c r="D257" s="800"/>
      <c r="E257" s="800"/>
      <c r="F257" s="400">
        <f t="shared" si="149"/>
        <v>0</v>
      </c>
      <c r="G257" s="423">
        <f t="shared" si="150"/>
        <v>0</v>
      </c>
      <c r="H257" s="423">
        <f t="shared" si="150"/>
        <v>0</v>
      </c>
      <c r="I257" s="619">
        <f t="shared" si="151"/>
        <v>0</v>
      </c>
      <c r="J257" s="156"/>
      <c r="K257" s="168">
        <f t="shared" si="129"/>
        <v>0</v>
      </c>
      <c r="L257" s="77"/>
      <c r="M257" s="13"/>
      <c r="N257" s="13"/>
      <c r="O257" s="77"/>
      <c r="P257" s="13"/>
      <c r="Q257" s="13"/>
      <c r="R257" s="13"/>
      <c r="S257" s="13"/>
      <c r="T257" s="82"/>
      <c r="U257" s="540">
        <f t="shared" si="121"/>
        <v>0</v>
      </c>
      <c r="V257" s="446"/>
      <c r="W257" s="13"/>
      <c r="X257" s="82"/>
      <c r="Y257" s="488"/>
      <c r="Z257" s="43"/>
      <c r="AA257" s="45"/>
    </row>
    <row r="258" spans="1:27" s="41" customFormat="1" ht="15.75" hidden="1" thickBot="1">
      <c r="A258" s="127"/>
      <c r="B258" s="53" t="s">
        <v>893</v>
      </c>
      <c r="C258" s="799" t="s">
        <v>895</v>
      </c>
      <c r="D258" s="800"/>
      <c r="E258" s="800"/>
      <c r="F258" s="400">
        <f>F259+F260</f>
        <v>0</v>
      </c>
      <c r="G258" s="423">
        <f>G259+G260</f>
        <v>0</v>
      </c>
      <c r="H258" s="423">
        <f>H259+H260</f>
        <v>0</v>
      </c>
      <c r="I258" s="619">
        <f>I259+I260</f>
        <v>0</v>
      </c>
      <c r="J258" s="156">
        <f t="shared" ref="J258:AA258" si="152">J259+J260</f>
        <v>0</v>
      </c>
      <c r="K258" s="168">
        <f t="shared" si="129"/>
        <v>0</v>
      </c>
      <c r="L258" s="77">
        <f t="shared" ref="L258:N258" si="153">L259+L260</f>
        <v>0</v>
      </c>
      <c r="M258" s="13">
        <f t="shared" si="153"/>
        <v>0</v>
      </c>
      <c r="N258" s="13">
        <f t="shared" si="153"/>
        <v>0</v>
      </c>
      <c r="O258" s="77">
        <f t="shared" si="152"/>
        <v>0</v>
      </c>
      <c r="P258" s="13">
        <f t="shared" si="152"/>
        <v>0</v>
      </c>
      <c r="Q258" s="13">
        <f t="shared" si="152"/>
        <v>0</v>
      </c>
      <c r="R258" s="13">
        <f t="shared" si="152"/>
        <v>0</v>
      </c>
      <c r="S258" s="13">
        <f t="shared" si="152"/>
        <v>0</v>
      </c>
      <c r="T258" s="82">
        <f t="shared" si="152"/>
        <v>0</v>
      </c>
      <c r="U258" s="540">
        <f t="shared" si="121"/>
        <v>0</v>
      </c>
      <c r="V258" s="446">
        <f t="shared" si="152"/>
        <v>0</v>
      </c>
      <c r="W258" s="13">
        <f t="shared" si="152"/>
        <v>0</v>
      </c>
      <c r="X258" s="82">
        <f t="shared" si="152"/>
        <v>0</v>
      </c>
      <c r="Y258" s="488">
        <f t="shared" si="152"/>
        <v>0</v>
      </c>
      <c r="Z258" s="43">
        <f t="shared" si="152"/>
        <v>0</v>
      </c>
      <c r="AA258" s="45">
        <f t="shared" si="152"/>
        <v>0</v>
      </c>
    </row>
    <row r="259" spans="1:27" s="209" customFormat="1" ht="15.75" hidden="1" thickBot="1">
      <c r="A259" s="127" t="s">
        <v>897</v>
      </c>
      <c r="B259" s="189" t="s">
        <v>896</v>
      </c>
      <c r="C259" s="198"/>
      <c r="D259" s="780" t="s">
        <v>900</v>
      </c>
      <c r="E259" s="780"/>
      <c r="F259" s="398">
        <f>SUM(N259:Z259)</f>
        <v>0</v>
      </c>
      <c r="G259" s="421">
        <f>SUM(N259:Z259)</f>
        <v>0</v>
      </c>
      <c r="H259" s="421">
        <f>SUM(O259:AA259)</f>
        <v>0</v>
      </c>
      <c r="I259" s="617">
        <f>SUM(O259:AA259)</f>
        <v>0</v>
      </c>
      <c r="J259" s="190"/>
      <c r="K259" s="191">
        <f t="shared" si="129"/>
        <v>0</v>
      </c>
      <c r="L259" s="199"/>
      <c r="M259" s="193"/>
      <c r="N259" s="193"/>
      <c r="O259" s="199"/>
      <c r="P259" s="193"/>
      <c r="Q259" s="193"/>
      <c r="R259" s="193"/>
      <c r="S259" s="193"/>
      <c r="T259" s="194"/>
      <c r="U259" s="538">
        <f t="shared" si="121"/>
        <v>0</v>
      </c>
      <c r="V259" s="444"/>
      <c r="W259" s="193"/>
      <c r="X259" s="194"/>
      <c r="Y259" s="492"/>
      <c r="Z259" s="192"/>
      <c r="AA259" s="195"/>
    </row>
    <row r="260" spans="1:27" s="209" customFormat="1" ht="15.75" hidden="1" thickBot="1">
      <c r="A260" s="127" t="s">
        <v>898</v>
      </c>
      <c r="B260" s="189" t="s">
        <v>899</v>
      </c>
      <c r="C260" s="198"/>
      <c r="D260" s="780" t="s">
        <v>901</v>
      </c>
      <c r="E260" s="780"/>
      <c r="F260" s="398">
        <f>SUM(N260:Z260)</f>
        <v>0</v>
      </c>
      <c r="G260" s="421">
        <f>SUM(N260:Z260)</f>
        <v>0</v>
      </c>
      <c r="H260" s="421">
        <f>SUM(O260:AA260)</f>
        <v>0</v>
      </c>
      <c r="I260" s="617">
        <f>SUM(O260:AA260)</f>
        <v>0</v>
      </c>
      <c r="J260" s="190"/>
      <c r="K260" s="191">
        <f t="shared" si="129"/>
        <v>0</v>
      </c>
      <c r="L260" s="199"/>
      <c r="M260" s="193"/>
      <c r="N260" s="193"/>
      <c r="O260" s="199"/>
      <c r="P260" s="193"/>
      <c r="Q260" s="193"/>
      <c r="R260" s="193"/>
      <c r="S260" s="193"/>
      <c r="T260" s="194"/>
      <c r="U260" s="538">
        <f t="shared" si="121"/>
        <v>0</v>
      </c>
      <c r="V260" s="444"/>
      <c r="W260" s="193"/>
      <c r="X260" s="194"/>
      <c r="Y260" s="492"/>
      <c r="Z260" s="192"/>
      <c r="AA260" s="195"/>
    </row>
    <row r="261" spans="1:27" ht="15.75" hidden="1" thickBot="1">
      <c r="B261" s="92" t="s">
        <v>709</v>
      </c>
      <c r="C261" s="769" t="s">
        <v>304</v>
      </c>
      <c r="D261" s="770"/>
      <c r="E261" s="770"/>
      <c r="F261" s="399">
        <f>F262+F263+F264+F265+F266</f>
        <v>0</v>
      </c>
      <c r="G261" s="422">
        <f>G262+G263+G264+G265+G266</f>
        <v>0</v>
      </c>
      <c r="H261" s="422">
        <f>H262+H263+H264+H265+H266</f>
        <v>0</v>
      </c>
      <c r="I261" s="618">
        <f>I262+I263+I264+I265+I266</f>
        <v>0</v>
      </c>
      <c r="J261" s="150">
        <f t="shared" ref="J261:AA261" si="154">J262+J263+J264+J265+J266</f>
        <v>0</v>
      </c>
      <c r="K261" s="166">
        <f t="shared" si="129"/>
        <v>0</v>
      </c>
      <c r="L261" s="94">
        <f t="shared" ref="L261:N261" si="155">L262+L263+L264+L265+L266</f>
        <v>0</v>
      </c>
      <c r="M261" s="95">
        <f t="shared" si="155"/>
        <v>0</v>
      </c>
      <c r="N261" s="95">
        <f t="shared" si="155"/>
        <v>0</v>
      </c>
      <c r="O261" s="94">
        <f t="shared" si="154"/>
        <v>0</v>
      </c>
      <c r="P261" s="95">
        <f t="shared" si="154"/>
        <v>0</v>
      </c>
      <c r="Q261" s="95">
        <f t="shared" si="154"/>
        <v>0</v>
      </c>
      <c r="R261" s="95">
        <f t="shared" si="154"/>
        <v>0</v>
      </c>
      <c r="S261" s="95">
        <f t="shared" si="154"/>
        <v>0</v>
      </c>
      <c r="T261" s="98">
        <f t="shared" si="154"/>
        <v>0</v>
      </c>
      <c r="U261" s="539">
        <f t="shared" si="121"/>
        <v>0</v>
      </c>
      <c r="V261" s="445">
        <f t="shared" si="154"/>
        <v>0</v>
      </c>
      <c r="W261" s="95">
        <f t="shared" si="154"/>
        <v>0</v>
      </c>
      <c r="X261" s="98">
        <f t="shared" si="154"/>
        <v>0</v>
      </c>
      <c r="Y261" s="489">
        <f t="shared" si="154"/>
        <v>0</v>
      </c>
      <c r="Z261" s="97">
        <f t="shared" si="154"/>
        <v>0</v>
      </c>
      <c r="AA261" s="99">
        <f t="shared" si="154"/>
        <v>0</v>
      </c>
    </row>
    <row r="262" spans="1:27" s="41" customFormat="1" ht="15.75" hidden="1" thickBot="1">
      <c r="A262" s="127" t="s">
        <v>305</v>
      </c>
      <c r="B262" s="196" t="s">
        <v>710</v>
      </c>
      <c r="C262" s="804" t="s">
        <v>385</v>
      </c>
      <c r="D262" s="805"/>
      <c r="E262" s="805"/>
      <c r="F262" s="401">
        <f t="shared" ref="F262:F268" si="156">SUM(N262:Z262)</f>
        <v>0</v>
      </c>
      <c r="G262" s="424">
        <f t="shared" ref="G262:H268" si="157">SUM(N262:Z262)</f>
        <v>0</v>
      </c>
      <c r="H262" s="424">
        <f t="shared" si="157"/>
        <v>0</v>
      </c>
      <c r="I262" s="620">
        <f t="shared" ref="I262:I268" si="158">SUM(O262:AA262)</f>
        <v>0</v>
      </c>
      <c r="J262" s="197"/>
      <c r="K262" s="211">
        <f t="shared" si="129"/>
        <v>0</v>
      </c>
      <c r="L262" s="212"/>
      <c r="M262" s="213"/>
      <c r="N262" s="213"/>
      <c r="O262" s="212"/>
      <c r="P262" s="213"/>
      <c r="Q262" s="213"/>
      <c r="R262" s="213"/>
      <c r="S262" s="213"/>
      <c r="T262" s="216"/>
      <c r="U262" s="545">
        <f t="shared" ref="U262:U269" si="159">SUM(O262:T262)</f>
        <v>0</v>
      </c>
      <c r="V262" s="451"/>
      <c r="W262" s="213"/>
      <c r="X262" s="216"/>
      <c r="Y262" s="560"/>
      <c r="Z262" s="215"/>
      <c r="AA262" s="214"/>
    </row>
    <row r="263" spans="1:27" s="41" customFormat="1" ht="15.75" hidden="1" thickBot="1">
      <c r="A263" s="127" t="s">
        <v>306</v>
      </c>
      <c r="B263" s="196" t="s">
        <v>711</v>
      </c>
      <c r="C263" s="804" t="s">
        <v>386</v>
      </c>
      <c r="D263" s="805"/>
      <c r="E263" s="805"/>
      <c r="F263" s="401">
        <f t="shared" si="156"/>
        <v>0</v>
      </c>
      <c r="G263" s="424">
        <f t="shared" si="157"/>
        <v>0</v>
      </c>
      <c r="H263" s="424">
        <f t="shared" si="157"/>
        <v>0</v>
      </c>
      <c r="I263" s="620">
        <f t="shared" si="158"/>
        <v>0</v>
      </c>
      <c r="J263" s="197"/>
      <c r="K263" s="211">
        <f t="shared" si="129"/>
        <v>0</v>
      </c>
      <c r="L263" s="212"/>
      <c r="M263" s="213"/>
      <c r="N263" s="213"/>
      <c r="O263" s="212"/>
      <c r="P263" s="213"/>
      <c r="Q263" s="213"/>
      <c r="R263" s="213"/>
      <c r="S263" s="213"/>
      <c r="T263" s="216"/>
      <c r="U263" s="545">
        <f t="shared" si="159"/>
        <v>0</v>
      </c>
      <c r="V263" s="451"/>
      <c r="W263" s="213"/>
      <c r="X263" s="216"/>
      <c r="Y263" s="560"/>
      <c r="Z263" s="215"/>
      <c r="AA263" s="214"/>
    </row>
    <row r="264" spans="1:27" s="41" customFormat="1" ht="15.75" hidden="1" thickBot="1">
      <c r="A264" s="127" t="s">
        <v>307</v>
      </c>
      <c r="B264" s="196" t="s">
        <v>712</v>
      </c>
      <c r="C264" s="804" t="s">
        <v>308</v>
      </c>
      <c r="D264" s="805"/>
      <c r="E264" s="805"/>
      <c r="F264" s="401">
        <f t="shared" si="156"/>
        <v>0</v>
      </c>
      <c r="G264" s="424">
        <f t="shared" si="157"/>
        <v>0</v>
      </c>
      <c r="H264" s="424">
        <f t="shared" si="157"/>
        <v>0</v>
      </c>
      <c r="I264" s="620">
        <f t="shared" si="158"/>
        <v>0</v>
      </c>
      <c r="J264" s="197"/>
      <c r="K264" s="211">
        <f t="shared" si="129"/>
        <v>0</v>
      </c>
      <c r="L264" s="212"/>
      <c r="M264" s="213"/>
      <c r="N264" s="213"/>
      <c r="O264" s="212"/>
      <c r="P264" s="213"/>
      <c r="Q264" s="213"/>
      <c r="R264" s="213"/>
      <c r="S264" s="213"/>
      <c r="T264" s="216"/>
      <c r="U264" s="545">
        <f t="shared" si="159"/>
        <v>0</v>
      </c>
      <c r="V264" s="451"/>
      <c r="W264" s="213"/>
      <c r="X264" s="216"/>
      <c r="Y264" s="560"/>
      <c r="Z264" s="215"/>
      <c r="AA264" s="214"/>
    </row>
    <row r="265" spans="1:27" s="41" customFormat="1" ht="15.75" hidden="1" thickBot="1">
      <c r="A265" s="127" t="s">
        <v>309</v>
      </c>
      <c r="B265" s="196" t="s">
        <v>713</v>
      </c>
      <c r="C265" s="804" t="s">
        <v>310</v>
      </c>
      <c r="D265" s="805"/>
      <c r="E265" s="805"/>
      <c r="F265" s="401">
        <f t="shared" si="156"/>
        <v>0</v>
      </c>
      <c r="G265" s="424">
        <f t="shared" si="157"/>
        <v>0</v>
      </c>
      <c r="H265" s="424">
        <f t="shared" si="157"/>
        <v>0</v>
      </c>
      <c r="I265" s="620">
        <f t="shared" si="158"/>
        <v>0</v>
      </c>
      <c r="J265" s="197"/>
      <c r="K265" s="211">
        <f t="shared" si="129"/>
        <v>0</v>
      </c>
      <c r="L265" s="212"/>
      <c r="M265" s="213"/>
      <c r="N265" s="213"/>
      <c r="O265" s="212"/>
      <c r="P265" s="213"/>
      <c r="Q265" s="213"/>
      <c r="R265" s="213"/>
      <c r="S265" s="213"/>
      <c r="T265" s="216"/>
      <c r="U265" s="545">
        <f t="shared" si="159"/>
        <v>0</v>
      </c>
      <c r="V265" s="451"/>
      <c r="W265" s="213"/>
      <c r="X265" s="216"/>
      <c r="Y265" s="560"/>
      <c r="Z265" s="215"/>
      <c r="AA265" s="214"/>
    </row>
    <row r="266" spans="1:27" s="41" customFormat="1" ht="15.75" hidden="1" thickBot="1">
      <c r="A266" s="127" t="s">
        <v>311</v>
      </c>
      <c r="B266" s="196" t="s">
        <v>714</v>
      </c>
      <c r="C266" s="804" t="s">
        <v>387</v>
      </c>
      <c r="D266" s="805"/>
      <c r="E266" s="805"/>
      <c r="F266" s="401">
        <f t="shared" si="156"/>
        <v>0</v>
      </c>
      <c r="G266" s="424">
        <f t="shared" si="157"/>
        <v>0</v>
      </c>
      <c r="H266" s="424">
        <f t="shared" si="157"/>
        <v>0</v>
      </c>
      <c r="I266" s="620">
        <f t="shared" si="158"/>
        <v>0</v>
      </c>
      <c r="J266" s="197"/>
      <c r="K266" s="211">
        <f t="shared" si="129"/>
        <v>0</v>
      </c>
      <c r="L266" s="212"/>
      <c r="M266" s="213"/>
      <c r="N266" s="213"/>
      <c r="O266" s="212"/>
      <c r="P266" s="213"/>
      <c r="Q266" s="213"/>
      <c r="R266" s="213"/>
      <c r="S266" s="213"/>
      <c r="T266" s="216"/>
      <c r="U266" s="545">
        <f t="shared" si="159"/>
        <v>0</v>
      </c>
      <c r="V266" s="451"/>
      <c r="W266" s="213"/>
      <c r="X266" s="216"/>
      <c r="Y266" s="560"/>
      <c r="Z266" s="215"/>
      <c r="AA266" s="214"/>
    </row>
    <row r="267" spans="1:27" ht="15.75" hidden="1" thickBot="1">
      <c r="A267" s="127" t="s">
        <v>313</v>
      </c>
      <c r="B267" s="92" t="s">
        <v>715</v>
      </c>
      <c r="C267" s="769" t="s">
        <v>312</v>
      </c>
      <c r="D267" s="770"/>
      <c r="E267" s="770"/>
      <c r="F267" s="399">
        <f t="shared" si="156"/>
        <v>0</v>
      </c>
      <c r="G267" s="422">
        <f t="shared" si="157"/>
        <v>0</v>
      </c>
      <c r="H267" s="422">
        <f t="shared" si="157"/>
        <v>0</v>
      </c>
      <c r="I267" s="618">
        <f t="shared" si="158"/>
        <v>0</v>
      </c>
      <c r="J267" s="150"/>
      <c r="K267" s="166">
        <f t="shared" si="129"/>
        <v>0</v>
      </c>
      <c r="L267" s="94"/>
      <c r="M267" s="95"/>
      <c r="N267" s="95"/>
      <c r="O267" s="94"/>
      <c r="P267" s="95"/>
      <c r="Q267" s="95"/>
      <c r="R267" s="95"/>
      <c r="S267" s="95"/>
      <c r="T267" s="98"/>
      <c r="U267" s="539">
        <f t="shared" si="159"/>
        <v>0</v>
      </c>
      <c r="V267" s="445"/>
      <c r="W267" s="95"/>
      <c r="X267" s="98"/>
      <c r="Y267" s="489"/>
      <c r="Z267" s="97"/>
      <c r="AA267" s="99"/>
    </row>
    <row r="268" spans="1:27" ht="15.75" hidden="1" thickBot="1">
      <c r="A268" s="127" t="s">
        <v>902</v>
      </c>
      <c r="B268" s="92" t="s">
        <v>903</v>
      </c>
      <c r="C268" s="769" t="s">
        <v>904</v>
      </c>
      <c r="D268" s="770"/>
      <c r="E268" s="770"/>
      <c r="F268" s="399">
        <f t="shared" si="156"/>
        <v>0</v>
      </c>
      <c r="G268" s="422">
        <f t="shared" si="157"/>
        <v>0</v>
      </c>
      <c r="H268" s="422">
        <f t="shared" si="157"/>
        <v>0</v>
      </c>
      <c r="I268" s="618">
        <f t="shared" si="158"/>
        <v>0</v>
      </c>
      <c r="J268" s="150"/>
      <c r="K268" s="166">
        <f t="shared" si="129"/>
        <v>0</v>
      </c>
      <c r="L268" s="94"/>
      <c r="M268" s="95"/>
      <c r="N268" s="95"/>
      <c r="O268" s="94"/>
      <c r="P268" s="95"/>
      <c r="Q268" s="95"/>
      <c r="R268" s="95"/>
      <c r="S268" s="95"/>
      <c r="T268" s="98"/>
      <c r="U268" s="539">
        <f t="shared" si="159"/>
        <v>0</v>
      </c>
      <c r="V268" s="445"/>
      <c r="W268" s="95"/>
      <c r="X268" s="98"/>
      <c r="Y268" s="489"/>
      <c r="Z268" s="97"/>
      <c r="AA268" s="99"/>
    </row>
    <row r="269" spans="1:27" ht="15.75" thickBot="1">
      <c r="B269" s="806" t="s">
        <v>314</v>
      </c>
      <c r="C269" s="807"/>
      <c r="D269" s="807"/>
      <c r="E269" s="807"/>
      <c r="F269" s="396">
        <f>F5+F24+F32+F69+F85+F157+F171+F176+F239</f>
        <v>15054770</v>
      </c>
      <c r="G269" s="419">
        <f>G5+G24+G32+G69+G85+G157+G171+G176+G239</f>
        <v>13984233</v>
      </c>
      <c r="H269" s="419">
        <f>H5+H24+H32+H69+H85+H157+H171+H176+H239</f>
        <v>14921312</v>
      </c>
      <c r="I269" s="615">
        <f>I5+I24+I32+I69+I85+I157+I171+I176+I239</f>
        <v>15012672.18</v>
      </c>
      <c r="J269" s="147">
        <f>J5+J24+J32+J69+J85+J157+J171+J176+J239</f>
        <v>60148</v>
      </c>
      <c r="K269" s="164">
        <f t="shared" si="129"/>
        <v>15072820.18</v>
      </c>
      <c r="L269" s="86">
        <f t="shared" ref="L269:AA269" si="160">L5+L24+L32+L69+L85+L157+L171+L176+L239</f>
        <v>733486.17999999993</v>
      </c>
      <c r="M269" s="87">
        <f t="shared" si="160"/>
        <v>1585500</v>
      </c>
      <c r="N269" s="87">
        <f t="shared" si="160"/>
        <v>12753834</v>
      </c>
      <c r="O269" s="86">
        <f t="shared" si="160"/>
        <v>784755</v>
      </c>
      <c r="P269" s="87">
        <f t="shared" si="160"/>
        <v>823955</v>
      </c>
      <c r="Q269" s="87">
        <f t="shared" si="160"/>
        <v>987990</v>
      </c>
      <c r="R269" s="87">
        <f t="shared" si="160"/>
        <v>1192685</v>
      </c>
      <c r="S269" s="87">
        <f t="shared" si="160"/>
        <v>1680528</v>
      </c>
      <c r="T269" s="90">
        <f t="shared" si="160"/>
        <v>640909</v>
      </c>
      <c r="U269" s="536">
        <f t="shared" si="159"/>
        <v>6110822</v>
      </c>
      <c r="V269" s="442">
        <f t="shared" si="160"/>
        <v>880683</v>
      </c>
      <c r="W269" s="87">
        <f t="shared" si="160"/>
        <v>778178</v>
      </c>
      <c r="X269" s="90">
        <f t="shared" si="160"/>
        <v>715470</v>
      </c>
      <c r="Y269" s="486">
        <f t="shared" si="160"/>
        <v>4330443.18</v>
      </c>
      <c r="Z269" s="89">
        <f t="shared" si="160"/>
        <v>1501309</v>
      </c>
      <c r="AA269" s="91">
        <f t="shared" si="160"/>
        <v>755915</v>
      </c>
    </row>
    <row r="270" spans="1:27">
      <c r="B270" s="22"/>
      <c r="C270" s="23"/>
      <c r="D270" s="23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>
      <c r="B271" s="25"/>
      <c r="C271" s="26"/>
      <c r="D271" s="26"/>
      <c r="E271" s="24"/>
      <c r="F271" s="24"/>
      <c r="G271" s="24"/>
      <c r="H271" s="24"/>
      <c r="I271" s="24"/>
      <c r="J271" s="24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>
      <c r="B278" s="27"/>
      <c r="C278" s="28"/>
      <c r="D278" s="28"/>
      <c r="E278" s="24"/>
      <c r="F278" s="24"/>
      <c r="G278" s="24"/>
      <c r="H278" s="24"/>
      <c r="I278" s="24"/>
      <c r="J278" s="24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>
      <c r="B279" s="27"/>
      <c r="C279" s="28"/>
      <c r="D279" s="28"/>
      <c r="E279" s="24"/>
      <c r="F279" s="24"/>
      <c r="G279" s="24"/>
      <c r="H279" s="24"/>
      <c r="I279" s="24"/>
      <c r="J279" s="24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>
      <c r="A313" s="129"/>
      <c r="B313" s="29"/>
      <c r="C313" s="23"/>
      <c r="D313" s="23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>
      <c r="A314" s="129"/>
      <c r="B314" s="27"/>
      <c r="C314" s="28"/>
      <c r="D314" s="28"/>
      <c r="E314" s="24"/>
      <c r="F314" s="24"/>
      <c r="G314" s="24"/>
      <c r="H314" s="24"/>
      <c r="I314" s="24"/>
      <c r="J314" s="24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>
      <c r="A315" s="129"/>
      <c r="B315" s="27"/>
      <c r="C315" s="28"/>
      <c r="D315" s="28"/>
      <c r="E315" s="24"/>
      <c r="F315" s="24"/>
      <c r="G315" s="24"/>
      <c r="H315" s="24"/>
      <c r="I315" s="24"/>
      <c r="J315" s="24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7">
      <c r="B332" s="27"/>
      <c r="C332" s="24"/>
      <c r="D332" s="24"/>
      <c r="E332" s="28"/>
      <c r="F332" s="28"/>
      <c r="G332" s="28"/>
      <c r="H332" s="28"/>
      <c r="I332" s="28"/>
      <c r="J332" s="28"/>
      <c r="K332" s="18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</row>
    <row r="333" spans="1:27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7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7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7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7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7" s="12" customFormat="1">
      <c r="A338" s="130"/>
      <c r="B338" s="27"/>
      <c r="C338" s="28"/>
      <c r="D338" s="28"/>
      <c r="E338" s="24"/>
      <c r="F338" s="24"/>
      <c r="G338" s="24"/>
      <c r="H338" s="24"/>
      <c r="I338" s="24"/>
      <c r="J338" s="24"/>
      <c r="K338" s="49"/>
    </row>
    <row r="339" spans="1:27" s="12" customFormat="1">
      <c r="A339" s="130"/>
      <c r="B339" s="27"/>
      <c r="C339" s="24"/>
      <c r="D339" s="24"/>
      <c r="E339" s="28"/>
      <c r="F339" s="28"/>
      <c r="G339" s="28"/>
      <c r="H339" s="28"/>
      <c r="I339" s="28"/>
      <c r="J339" s="28"/>
      <c r="K339" s="49"/>
    </row>
    <row r="340" spans="1:27" s="12" customFormat="1">
      <c r="A340" s="130"/>
      <c r="B340" s="27"/>
      <c r="C340" s="24"/>
      <c r="D340" s="24"/>
      <c r="E340" s="28"/>
      <c r="F340" s="28"/>
      <c r="G340" s="28"/>
      <c r="H340" s="28"/>
      <c r="I340" s="28"/>
      <c r="J340" s="28"/>
      <c r="K340" s="49"/>
    </row>
    <row r="341" spans="1:27" s="12" customFormat="1">
      <c r="A341" s="130"/>
      <c r="B341" s="27"/>
      <c r="C341" s="24"/>
      <c r="D341" s="24"/>
      <c r="E341" s="28"/>
      <c r="F341" s="28"/>
      <c r="G341" s="28"/>
      <c r="H341" s="28"/>
      <c r="I341" s="28"/>
      <c r="J341" s="28"/>
      <c r="K341" s="49"/>
    </row>
    <row r="342" spans="1:27" s="12" customFormat="1">
      <c r="A342" s="130"/>
      <c r="B342" s="27"/>
      <c r="C342" s="24"/>
      <c r="D342" s="24"/>
      <c r="E342" s="28"/>
      <c r="F342" s="28"/>
      <c r="G342" s="28"/>
      <c r="H342" s="28"/>
      <c r="I342" s="28"/>
      <c r="J342" s="28"/>
      <c r="K342" s="49"/>
    </row>
    <row r="343" spans="1:27" s="12" customFormat="1">
      <c r="A343" s="130"/>
      <c r="B343" s="27"/>
      <c r="C343" s="24"/>
      <c r="D343" s="24"/>
      <c r="E343" s="28"/>
      <c r="F343" s="28"/>
      <c r="G343" s="28"/>
      <c r="H343" s="28"/>
      <c r="I343" s="28"/>
      <c r="J343" s="28"/>
      <c r="K343" s="49"/>
    </row>
    <row r="344" spans="1:27" s="12" customFormat="1">
      <c r="A344" s="130"/>
      <c r="B344" s="27"/>
      <c r="C344" s="24"/>
      <c r="D344" s="24"/>
      <c r="E344" s="28"/>
      <c r="F344" s="28"/>
      <c r="G344" s="28"/>
      <c r="H344" s="28"/>
      <c r="I344" s="28"/>
      <c r="J344" s="28"/>
      <c r="K344" s="49"/>
    </row>
    <row r="345" spans="1:27" s="12" customFormat="1">
      <c r="A345" s="130"/>
      <c r="B345" s="27"/>
      <c r="C345" s="24"/>
      <c r="D345" s="24"/>
      <c r="E345" s="28"/>
      <c r="F345" s="28"/>
      <c r="G345" s="28"/>
      <c r="H345" s="28"/>
      <c r="I345" s="28"/>
      <c r="J345" s="28"/>
      <c r="K345" s="49"/>
    </row>
    <row r="346" spans="1:27" s="12" customFormat="1">
      <c r="A346" s="130"/>
      <c r="B346" s="27"/>
      <c r="C346" s="24"/>
      <c r="D346" s="24"/>
      <c r="E346" s="28"/>
      <c r="F346" s="28"/>
      <c r="G346" s="28"/>
      <c r="H346" s="28"/>
      <c r="I346" s="28"/>
      <c r="J346" s="28"/>
      <c r="K346" s="49"/>
    </row>
    <row r="347" spans="1:27" s="12" customFormat="1">
      <c r="A347" s="130"/>
      <c r="B347" s="27"/>
      <c r="C347" s="24"/>
      <c r="D347" s="24"/>
      <c r="E347" s="28"/>
      <c r="F347" s="28"/>
      <c r="G347" s="28"/>
      <c r="H347" s="28"/>
      <c r="I347" s="28"/>
      <c r="J347" s="28"/>
      <c r="K347" s="49"/>
    </row>
    <row r="348" spans="1:27" s="12" customFormat="1">
      <c r="A348" s="130"/>
      <c r="B348" s="27"/>
      <c r="C348" s="24"/>
      <c r="D348" s="24"/>
      <c r="E348" s="28"/>
      <c r="F348" s="28"/>
      <c r="G348" s="28"/>
      <c r="H348" s="28"/>
      <c r="I348" s="28"/>
      <c r="J348" s="28"/>
      <c r="K348" s="49"/>
    </row>
    <row r="349" spans="1:27">
      <c r="B349" s="29"/>
      <c r="C349" s="23"/>
      <c r="D349" s="23"/>
      <c r="E349" s="28"/>
      <c r="F349" s="28"/>
      <c r="G349" s="28"/>
      <c r="H349" s="28"/>
      <c r="I349" s="28"/>
      <c r="J349" s="28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</row>
    <row r="350" spans="1:27">
      <c r="B350" s="30"/>
      <c r="C350" s="26"/>
      <c r="D350" s="26"/>
      <c r="E350" s="24"/>
      <c r="F350" s="24"/>
      <c r="G350" s="24"/>
      <c r="H350" s="24"/>
      <c r="I350" s="24"/>
      <c r="J350" s="24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>
      <c r="B351" s="27"/>
      <c r="C351" s="24"/>
      <c r="D351" s="24"/>
      <c r="E351" s="28"/>
      <c r="F351" s="28"/>
      <c r="G351" s="28"/>
      <c r="H351" s="28"/>
      <c r="I351" s="28"/>
      <c r="J351" s="28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</row>
    <row r="352" spans="1:27">
      <c r="B352" s="27"/>
      <c r="C352" s="28"/>
      <c r="D352" s="28"/>
      <c r="E352" s="24"/>
      <c r="F352" s="24"/>
      <c r="G352" s="24"/>
      <c r="H352" s="24"/>
      <c r="I352" s="24"/>
      <c r="J352" s="24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</row>
    <row r="353" spans="1:27">
      <c r="B353" s="27"/>
      <c r="C353" s="24"/>
      <c r="D353" s="24"/>
      <c r="E353" s="28"/>
      <c r="F353" s="28"/>
      <c r="G353" s="28"/>
      <c r="H353" s="28"/>
      <c r="I353" s="28"/>
      <c r="J353" s="28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</row>
    <row r="354" spans="1:27">
      <c r="B354" s="27"/>
      <c r="C354" s="24"/>
      <c r="D354" s="24"/>
      <c r="E354" s="28"/>
      <c r="F354" s="28"/>
      <c r="G354" s="28"/>
      <c r="H354" s="28"/>
      <c r="I354" s="28"/>
      <c r="J354" s="28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</row>
    <row r="355" spans="1:27">
      <c r="B355" s="27"/>
      <c r="C355" s="24"/>
      <c r="D355" s="24"/>
      <c r="E355" s="28"/>
      <c r="F355" s="28"/>
      <c r="G355" s="28"/>
      <c r="H355" s="28"/>
      <c r="I355" s="28"/>
      <c r="J355" s="28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</row>
    <row r="356" spans="1:27">
      <c r="B356" s="27"/>
      <c r="C356" s="24"/>
      <c r="D356" s="24"/>
      <c r="E356" s="28"/>
      <c r="F356" s="28"/>
      <c r="G356" s="28"/>
      <c r="H356" s="28"/>
      <c r="I356" s="28"/>
      <c r="J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</row>
    <row r="357" spans="1:27">
      <c r="B357" s="27"/>
      <c r="C357" s="28"/>
      <c r="D357" s="28"/>
      <c r="E357" s="24"/>
      <c r="F357" s="24"/>
      <c r="G357" s="24"/>
      <c r="H357" s="24"/>
      <c r="I357" s="24"/>
      <c r="J357" s="24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>
      <c r="B360" s="27"/>
      <c r="C360" s="28"/>
      <c r="D360" s="28"/>
      <c r="E360" s="24"/>
      <c r="F360" s="24"/>
      <c r="G360" s="24"/>
      <c r="H360" s="24"/>
      <c r="I360" s="24"/>
      <c r="J360" s="24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>
      <c r="B361" s="27"/>
      <c r="C361" s="28"/>
      <c r="D361" s="28"/>
      <c r="E361" s="24"/>
      <c r="F361" s="24"/>
      <c r="G361" s="24"/>
      <c r="H361" s="24"/>
      <c r="I361" s="24"/>
      <c r="J361" s="24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>
      <c r="A365" s="129"/>
      <c r="B365" s="27"/>
      <c r="C365" s="28"/>
      <c r="D365" s="28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>
      <c r="A376" s="129"/>
      <c r="B376" s="29"/>
      <c r="C376" s="23"/>
      <c r="D376" s="23"/>
      <c r="E376" s="24"/>
      <c r="F376" s="24"/>
      <c r="G376" s="24"/>
      <c r="H376" s="24"/>
      <c r="I376" s="24"/>
      <c r="J376" s="24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>
      <c r="A377" s="129"/>
      <c r="B377" s="27"/>
      <c r="C377" s="28"/>
      <c r="D377" s="28"/>
      <c r="E377" s="24"/>
      <c r="F377" s="24"/>
      <c r="G377" s="24"/>
      <c r="H377" s="24"/>
      <c r="I377" s="24"/>
      <c r="J377" s="24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>
      <c r="A378" s="129"/>
      <c r="B378" s="27"/>
      <c r="C378" s="28"/>
      <c r="D378" s="28"/>
      <c r="E378" s="24"/>
      <c r="F378" s="24"/>
      <c r="G378" s="24"/>
      <c r="H378" s="24"/>
      <c r="I378" s="24"/>
      <c r="J378" s="24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>
      <c r="A417" s="129"/>
      <c r="B417" s="27"/>
      <c r="C417" s="28"/>
      <c r="D417" s="28"/>
      <c r="E417" s="24"/>
      <c r="F417" s="24"/>
      <c r="G417" s="24"/>
      <c r="H417" s="24"/>
      <c r="I417" s="24"/>
      <c r="J417" s="24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>
      <c r="A418" s="129"/>
      <c r="B418" s="27"/>
      <c r="C418" s="28"/>
      <c r="D418" s="28"/>
      <c r="E418" s="24"/>
      <c r="F418" s="24"/>
      <c r="G418" s="24"/>
      <c r="H418" s="24"/>
      <c r="I418" s="24"/>
      <c r="J418" s="24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>
      <c r="A422" s="129"/>
      <c r="B422" s="29"/>
      <c r="C422" s="23"/>
      <c r="D422" s="23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>
      <c r="A423" s="129"/>
      <c r="B423" s="27"/>
      <c r="C423" s="28"/>
      <c r="D423" s="28"/>
      <c r="E423" s="24"/>
      <c r="F423" s="24"/>
      <c r="G423" s="24"/>
      <c r="H423" s="24"/>
      <c r="I423" s="24"/>
      <c r="J423" s="24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>
      <c r="A448" s="129"/>
      <c r="B448" s="29"/>
      <c r="C448" s="23"/>
      <c r="D448" s="23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>
      <c r="A449" s="129"/>
      <c r="B449" s="27"/>
      <c r="C449" s="28"/>
      <c r="D449" s="28"/>
      <c r="E449" s="24"/>
      <c r="F449" s="24"/>
      <c r="G449" s="24"/>
      <c r="H449" s="24"/>
      <c r="I449" s="24"/>
      <c r="J449" s="24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>
      <c r="A450" s="129"/>
      <c r="B450" s="27"/>
      <c r="C450" s="28"/>
      <c r="D450" s="28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>
      <c r="A462" s="129"/>
      <c r="B462" s="27"/>
      <c r="C462" s="28"/>
      <c r="D462" s="28"/>
      <c r="E462" s="24"/>
      <c r="F462" s="24"/>
      <c r="G462" s="24"/>
      <c r="H462" s="24"/>
      <c r="I462" s="24"/>
      <c r="J462" s="24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>
      <c r="A469" s="129"/>
      <c r="B469" s="27"/>
      <c r="C469" s="24"/>
      <c r="D469" s="24"/>
      <c r="E469" s="28"/>
      <c r="F469" s="28"/>
      <c r="G469" s="28"/>
      <c r="H469" s="28"/>
      <c r="I469" s="28"/>
      <c r="J469" s="28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>
      <c r="A474" s="129"/>
      <c r="B474" s="29"/>
      <c r="C474" s="23"/>
      <c r="D474" s="23"/>
      <c r="E474" s="24"/>
      <c r="F474" s="24"/>
      <c r="G474" s="24"/>
      <c r="H474" s="24"/>
      <c r="I474" s="24"/>
      <c r="J474" s="24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>
      <c r="A475" s="129"/>
      <c r="B475" s="32"/>
      <c r="C475" s="33"/>
      <c r="D475" s="33"/>
      <c r="E475" s="24"/>
      <c r="F475" s="24"/>
      <c r="G475" s="24"/>
      <c r="H475" s="24"/>
      <c r="I475" s="24"/>
      <c r="J475" s="24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>
      <c r="A476" s="129"/>
      <c r="B476" s="34"/>
      <c r="C476" s="35"/>
      <c r="D476" s="35"/>
      <c r="E476" s="36"/>
      <c r="F476" s="36"/>
      <c r="G476" s="36"/>
      <c r="H476" s="36"/>
      <c r="I476" s="36"/>
      <c r="J476" s="36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>
      <c r="A477" s="129"/>
      <c r="B477" s="19"/>
      <c r="C477" s="37"/>
      <c r="D477" s="37"/>
      <c r="E477" s="24"/>
      <c r="F477" s="24"/>
      <c r="G477" s="24"/>
      <c r="H477" s="24"/>
      <c r="I477" s="24"/>
      <c r="J477" s="24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>
      <c r="A478" s="129"/>
      <c r="B478" s="19"/>
      <c r="C478" s="37"/>
      <c r="D478" s="37"/>
      <c r="E478" s="24"/>
      <c r="F478" s="24"/>
      <c r="G478" s="24"/>
      <c r="H478" s="24"/>
      <c r="I478" s="24"/>
      <c r="J478" s="24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>
      <c r="A480" s="129"/>
      <c r="B480" s="34"/>
      <c r="C480" s="35"/>
      <c r="D480" s="35"/>
      <c r="E480" s="36"/>
      <c r="F480" s="36"/>
      <c r="G480" s="36"/>
      <c r="H480" s="36"/>
      <c r="I480" s="36"/>
      <c r="J480" s="36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>
      <c r="A482" s="129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7">
      <c r="A483" s="129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7">
      <c r="A484" s="129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7">
      <c r="A485" s="129"/>
      <c r="B485" s="19"/>
      <c r="C485" s="24"/>
      <c r="D485" s="24"/>
      <c r="E485" s="37"/>
      <c r="F485" s="37"/>
      <c r="G485" s="37"/>
      <c r="H485" s="37"/>
      <c r="I485" s="37"/>
      <c r="J485" s="37"/>
    </row>
    <row r="486" spans="1:27">
      <c r="A486" s="129"/>
      <c r="B486" s="19"/>
      <c r="C486" s="24"/>
      <c r="D486" s="24"/>
      <c r="E486" s="37"/>
      <c r="F486" s="37"/>
      <c r="G486" s="37"/>
      <c r="H486" s="37"/>
      <c r="I486" s="37"/>
      <c r="J486" s="37"/>
    </row>
    <row r="487" spans="1:27">
      <c r="A487" s="129"/>
      <c r="B487" s="19"/>
      <c r="C487" s="24"/>
      <c r="D487" s="24"/>
      <c r="E487" s="37"/>
      <c r="F487" s="37"/>
      <c r="G487" s="37"/>
      <c r="H487" s="37"/>
      <c r="I487" s="37"/>
      <c r="J487" s="37"/>
    </row>
    <row r="488" spans="1:27">
      <c r="A488" s="129"/>
      <c r="B488" s="34"/>
      <c r="C488" s="35"/>
      <c r="D488" s="35"/>
      <c r="E488" s="36"/>
      <c r="F488" s="36"/>
      <c r="G488" s="36"/>
      <c r="H488" s="36"/>
      <c r="I488" s="36"/>
      <c r="J488" s="36"/>
    </row>
    <row r="489" spans="1:27">
      <c r="A489" s="129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7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7">
      <c r="A491" s="129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7">
      <c r="B492" s="19"/>
      <c r="C492" s="37"/>
      <c r="D492" s="37"/>
      <c r="E492" s="24"/>
      <c r="F492" s="24"/>
      <c r="G492" s="24"/>
      <c r="H492" s="24"/>
      <c r="I492" s="24"/>
      <c r="J492" s="24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s="12" customFormat="1">
      <c r="A493" s="130"/>
      <c r="B493" s="19"/>
      <c r="C493" s="37"/>
      <c r="D493" s="37"/>
      <c r="E493" s="24"/>
      <c r="F493" s="24"/>
      <c r="G493" s="24"/>
      <c r="H493" s="24"/>
      <c r="I493" s="24"/>
      <c r="J493" s="24"/>
      <c r="K493" s="49"/>
    </row>
    <row r="494" spans="1:27" s="12" customFormat="1">
      <c r="A494" s="130"/>
      <c r="B494" s="32"/>
      <c r="C494" s="33"/>
      <c r="D494" s="33"/>
      <c r="E494" s="24"/>
      <c r="F494" s="24"/>
      <c r="G494" s="24"/>
      <c r="H494" s="24"/>
      <c r="I494" s="24"/>
      <c r="J494" s="24"/>
      <c r="K494" s="49"/>
    </row>
    <row r="495" spans="1:27" s="12" customFormat="1">
      <c r="A495" s="130"/>
      <c r="B495" s="19"/>
      <c r="C495" s="37"/>
      <c r="D495" s="37"/>
      <c r="E495" s="24"/>
      <c r="F495" s="24"/>
      <c r="G495" s="24"/>
      <c r="H495" s="24"/>
      <c r="I495" s="24"/>
      <c r="J495" s="24"/>
      <c r="K495" s="49"/>
    </row>
    <row r="496" spans="1:27" s="12" customFormat="1">
      <c r="A496" s="130"/>
      <c r="B496" s="19"/>
      <c r="C496" s="37"/>
      <c r="D496" s="37"/>
      <c r="E496" s="24"/>
      <c r="F496" s="24"/>
      <c r="G496" s="24"/>
      <c r="H496" s="24"/>
      <c r="I496" s="24"/>
      <c r="J496" s="24"/>
      <c r="K496" s="49"/>
    </row>
    <row r="497" spans="1:27" s="12" customFormat="1">
      <c r="A497" s="130"/>
      <c r="B497" s="19"/>
      <c r="C497" s="37"/>
      <c r="D497" s="37"/>
      <c r="E497" s="24"/>
      <c r="F497" s="24"/>
      <c r="G497" s="24"/>
      <c r="H497" s="24"/>
      <c r="I497" s="24"/>
      <c r="J497" s="24"/>
      <c r="K497" s="49"/>
    </row>
    <row r="498" spans="1:27" s="12" customFormat="1">
      <c r="A498" s="130"/>
      <c r="B498" s="19"/>
      <c r="C498" s="37"/>
      <c r="D498" s="37"/>
      <c r="E498" s="24"/>
      <c r="F498" s="24"/>
      <c r="G498" s="24"/>
      <c r="H498" s="24"/>
      <c r="I498" s="24"/>
      <c r="J498" s="24"/>
      <c r="K498" s="49"/>
    </row>
    <row r="499" spans="1:27" s="12" customFormat="1">
      <c r="A499" s="130"/>
      <c r="B499" s="19"/>
      <c r="C499" s="37"/>
      <c r="D499" s="37"/>
      <c r="E499" s="24"/>
      <c r="F499" s="24"/>
      <c r="G499" s="24"/>
      <c r="H499" s="24"/>
      <c r="I499" s="24"/>
      <c r="J499" s="24"/>
      <c r="K499" s="49"/>
    </row>
    <row r="500" spans="1:27" s="12" customFormat="1">
      <c r="A500" s="130"/>
      <c r="B500" s="19"/>
      <c r="C500" s="37"/>
      <c r="D500" s="37"/>
      <c r="E500" s="24"/>
      <c r="F500" s="24"/>
      <c r="G500" s="24"/>
      <c r="H500" s="24"/>
      <c r="I500" s="24"/>
      <c r="J500" s="24"/>
      <c r="K500" s="49"/>
    </row>
    <row r="501" spans="1:27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</sheetData>
  <mergeCells count="250">
    <mergeCell ref="O2:AA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J3:J4"/>
    <mergeCell ref="K3:K4"/>
    <mergeCell ref="C24:E24"/>
    <mergeCell ref="C25:E25"/>
    <mergeCell ref="C26:E26"/>
    <mergeCell ref="F2:F4"/>
    <mergeCell ref="H2:H4"/>
    <mergeCell ref="G2:G4"/>
    <mergeCell ref="Y3:AA3"/>
    <mergeCell ref="O3:X3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L2:N2"/>
    <mergeCell ref="L3:L4"/>
    <mergeCell ref="M3:M4"/>
    <mergeCell ref="N3:N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Y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6.7109375" style="12" bestFit="1" customWidth="1"/>
    <col min="13" max="13" width="7.28515625" style="12" bestFit="1" customWidth="1"/>
    <col min="14" max="14" width="5.5703125" style="12" bestFit="1" customWidth="1"/>
    <col min="15" max="15" width="11.28515625" style="12" bestFit="1" customWidth="1"/>
    <col min="16" max="16" width="10.140625" style="12" bestFit="1" customWidth="1"/>
    <col min="17" max="17" width="5.5703125" style="12" bestFit="1" customWidth="1"/>
    <col min="18" max="18" width="11.28515625" style="12" bestFit="1" customWidth="1"/>
    <col min="19" max="20" width="6.7109375" style="12" bestFit="1" customWidth="1"/>
    <col min="21" max="21" width="7.85546875" style="12" bestFit="1" customWidth="1"/>
    <col min="22" max="24" width="6.7109375" style="12" bestFit="1" customWidth="1"/>
    <col min="25" max="16384" width="9.140625" style="17"/>
  </cols>
  <sheetData>
    <row r="1" spans="1:24" ht="15.75" thickBot="1">
      <c r="X1" s="11" t="s">
        <v>827</v>
      </c>
    </row>
    <row r="2" spans="1:24" ht="15" customHeight="1">
      <c r="B2" s="750" t="s">
        <v>0</v>
      </c>
      <c r="C2" s="751"/>
      <c r="D2" s="751"/>
      <c r="E2" s="751"/>
      <c r="F2" s="751" t="s">
        <v>1091</v>
      </c>
      <c r="G2" s="765" t="s">
        <v>1106</v>
      </c>
      <c r="H2" s="765" t="s">
        <v>1115</v>
      </c>
      <c r="I2" s="757" t="s">
        <v>1124</v>
      </c>
      <c r="J2" s="757"/>
      <c r="K2" s="758"/>
      <c r="L2" s="756" t="s">
        <v>1127</v>
      </c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98"/>
    </row>
    <row r="3" spans="1:24" ht="22.5" customHeight="1">
      <c r="B3" s="752"/>
      <c r="C3" s="753"/>
      <c r="D3" s="753"/>
      <c r="E3" s="753"/>
      <c r="F3" s="753"/>
      <c r="G3" s="766"/>
      <c r="H3" s="766"/>
      <c r="I3" s="828" t="s">
        <v>853</v>
      </c>
      <c r="J3" s="830" t="s">
        <v>854</v>
      </c>
      <c r="K3" s="832" t="s">
        <v>571</v>
      </c>
      <c r="L3" s="794" t="s">
        <v>1095</v>
      </c>
      <c r="M3" s="795"/>
      <c r="N3" s="795"/>
      <c r="O3" s="795"/>
      <c r="P3" s="795"/>
      <c r="Q3" s="795"/>
      <c r="R3" s="795"/>
      <c r="S3" s="795"/>
      <c r="T3" s="795"/>
      <c r="U3" s="795"/>
      <c r="V3" s="796" t="s">
        <v>1092</v>
      </c>
      <c r="W3" s="795"/>
      <c r="X3" s="797"/>
    </row>
    <row r="4" spans="1:24" ht="21" customHeight="1" thickBot="1">
      <c r="B4" s="754"/>
      <c r="C4" s="755"/>
      <c r="D4" s="755"/>
      <c r="E4" s="755"/>
      <c r="F4" s="755"/>
      <c r="G4" s="767"/>
      <c r="H4" s="767"/>
      <c r="I4" s="829"/>
      <c r="J4" s="831"/>
      <c r="K4" s="833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>
      <c r="B5" s="84" t="s">
        <v>118</v>
      </c>
      <c r="C5" s="834" t="s">
        <v>119</v>
      </c>
      <c r="D5" s="835"/>
      <c r="E5" s="835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X5" si="0">J6+J20</f>
        <v>0</v>
      </c>
      <c r="K5" s="164">
        <f>SUM(I5:J5)</f>
        <v>0</v>
      </c>
      <c r="L5" s="86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>
      <c r="B6" s="124" t="s">
        <v>609</v>
      </c>
      <c r="C6" s="748" t="s">
        <v>120</v>
      </c>
      <c r="D6" s="749"/>
      <c r="E6" s="749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X6" si="1">J7+J8+J9+J10+J11+J12+J13+J14+J15+J16+J17+J18+J19</f>
        <v>0</v>
      </c>
      <c r="K6" s="165">
        <f t="shared" ref="K6:K72" si="2">SUM(I6:J6)</f>
        <v>0</v>
      </c>
      <c r="L6" s="118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0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4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4">SUM(K7:W7)</f>
        <v>0</v>
      </c>
      <c r="G7" s="421">
        <f t="shared" ref="G7:H19" si="5">SUM(K7:W7)</f>
        <v>0</v>
      </c>
      <c r="H7" s="421">
        <f t="shared" si="5"/>
        <v>0</v>
      </c>
      <c r="I7" s="617">
        <f t="shared" ref="I7:I19" si="6"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4"/>
        <v>0</v>
      </c>
      <c r="G8" s="421">
        <f t="shared" si="5"/>
        <v>0</v>
      </c>
      <c r="H8" s="421">
        <f t="shared" si="5"/>
        <v>0</v>
      </c>
      <c r="I8" s="617">
        <f t="shared" si="6"/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>
      <c r="B20" s="92" t="s">
        <v>623</v>
      </c>
      <c r="C20" s="736" t="s">
        <v>146</v>
      </c>
      <c r="D20" s="737"/>
      <c r="E20" s="737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>
      <c r="A21" s="127" t="s">
        <v>147</v>
      </c>
      <c r="B21" s="53" t="s">
        <v>624</v>
      </c>
      <c r="C21" s="789" t="s">
        <v>148</v>
      </c>
      <c r="D21" s="790"/>
      <c r="E21" s="790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>
      <c r="A22" s="127" t="s">
        <v>149</v>
      </c>
      <c r="B22" s="53" t="s">
        <v>625</v>
      </c>
      <c r="C22" s="791" t="s">
        <v>870</v>
      </c>
      <c r="D22" s="792"/>
      <c r="E22" s="792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>
      <c r="A23" s="127" t="s">
        <v>150</v>
      </c>
      <c r="B23" s="196" t="s">
        <v>626</v>
      </c>
      <c r="C23" s="836" t="s">
        <v>151</v>
      </c>
      <c r="D23" s="837"/>
      <c r="E23" s="837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>
      <c r="A24" s="127" t="s">
        <v>959</v>
      </c>
      <c r="B24" s="84" t="s">
        <v>152</v>
      </c>
      <c r="C24" s="746" t="s">
        <v>803</v>
      </c>
      <c r="D24" s="746"/>
      <c r="E24" s="74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X24" si="9">J25+J26+J27+J28+J29+J30+J31</f>
        <v>0</v>
      </c>
      <c r="K24" s="164">
        <f t="shared" si="2"/>
        <v>0</v>
      </c>
      <c r="L24" s="86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>
      <c r="B25" s="61"/>
      <c r="C25" s="826" t="s">
        <v>154</v>
      </c>
      <c r="D25" s="827"/>
      <c r="E25" s="827"/>
      <c r="F25" s="403">
        <f t="shared" ref="F25:F31" si="10">SUM(K25:W25)</f>
        <v>0</v>
      </c>
      <c r="G25" s="426">
        <f t="shared" ref="G25:H31" si="11">SUM(K25:W25)</f>
        <v>0</v>
      </c>
      <c r="H25" s="426">
        <f t="shared" si="11"/>
        <v>0</v>
      </c>
      <c r="I25" s="622">
        <f t="shared" ref="I25:I31" si="12">SUM(L25:X25)</f>
        <v>0</v>
      </c>
      <c r="J25" s="153"/>
      <c r="K25" s="167">
        <f t="shared" si="2"/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>
      <c r="B26" s="62"/>
      <c r="C26" s="822" t="s">
        <v>155</v>
      </c>
      <c r="D26" s="823"/>
      <c r="E26" s="823"/>
      <c r="F26" s="404">
        <f t="shared" si="10"/>
        <v>0</v>
      </c>
      <c r="G26" s="427">
        <f t="shared" si="11"/>
        <v>0</v>
      </c>
      <c r="H26" s="427">
        <f t="shared" si="11"/>
        <v>0</v>
      </c>
      <c r="I26" s="623">
        <f t="shared" si="12"/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>
      <c r="B27" s="62"/>
      <c r="C27" s="822" t="s">
        <v>156</v>
      </c>
      <c r="D27" s="823"/>
      <c r="E27" s="823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>
      <c r="B28" s="62"/>
      <c r="C28" s="822" t="s">
        <v>157</v>
      </c>
      <c r="D28" s="823"/>
      <c r="E28" s="823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>
      <c r="B29" s="62"/>
      <c r="C29" s="822" t="s">
        <v>158</v>
      </c>
      <c r="D29" s="823"/>
      <c r="E29" s="823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>
      <c r="B30" s="62"/>
      <c r="C30" s="822" t="s">
        <v>159</v>
      </c>
      <c r="D30" s="823"/>
      <c r="E30" s="823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>
      <c r="B31" s="63"/>
      <c r="C31" s="824" t="s">
        <v>160</v>
      </c>
      <c r="D31" s="825"/>
      <c r="E31" s="825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>
      <c r="B32" s="84" t="s">
        <v>161</v>
      </c>
      <c r="C32" s="747" t="s">
        <v>162</v>
      </c>
      <c r="D32" s="771"/>
      <c r="E32" s="771"/>
      <c r="F32" s="402">
        <f>F33+F37+F40+F53+F56</f>
        <v>65925</v>
      </c>
      <c r="G32" s="425">
        <f>G33+G37+G40+G53+G56</f>
        <v>73900</v>
      </c>
      <c r="H32" s="425">
        <f>H33+H37+H40+H53+H56</f>
        <v>73900</v>
      </c>
      <c r="I32" s="621">
        <f>I33+I37+I40+I53+I56</f>
        <v>96925</v>
      </c>
      <c r="J32" s="152">
        <f>J33+J37+J40+J53+J56</f>
        <v>0</v>
      </c>
      <c r="K32" s="164">
        <f t="shared" si="2"/>
        <v>96925</v>
      </c>
      <c r="L32" s="86">
        <f t="shared" ref="L32:X32" si="13">L33+L37+L40+L53+L56</f>
        <v>3909</v>
      </c>
      <c r="M32" s="87">
        <f t="shared" si="13"/>
        <v>12450</v>
      </c>
      <c r="N32" s="87">
        <f t="shared" si="13"/>
        <v>0</v>
      </c>
      <c r="O32" s="87">
        <f t="shared" si="13"/>
        <v>3909</v>
      </c>
      <c r="P32" s="87">
        <f t="shared" si="13"/>
        <v>4655</v>
      </c>
      <c r="Q32" s="90">
        <f t="shared" si="13"/>
        <v>0</v>
      </c>
      <c r="R32" s="536">
        <f t="shared" si="3"/>
        <v>24923</v>
      </c>
      <c r="S32" s="442">
        <f t="shared" si="13"/>
        <v>3909</v>
      </c>
      <c r="T32" s="87">
        <f t="shared" si="13"/>
        <v>1863</v>
      </c>
      <c r="U32" s="90">
        <f t="shared" si="13"/>
        <v>59195</v>
      </c>
      <c r="V32" s="486">
        <f t="shared" si="13"/>
        <v>2205</v>
      </c>
      <c r="W32" s="89">
        <f t="shared" si="13"/>
        <v>0</v>
      </c>
      <c r="X32" s="91">
        <f t="shared" si="13"/>
        <v>4830</v>
      </c>
    </row>
    <row r="33" spans="1:25" hidden="1">
      <c r="B33" s="124" t="s">
        <v>627</v>
      </c>
      <c r="C33" s="748" t="s">
        <v>163</v>
      </c>
      <c r="D33" s="749"/>
      <c r="E33" s="749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X33" si="14">J34+J35+J36</f>
        <v>0</v>
      </c>
      <c r="K33" s="165">
        <f t="shared" si="2"/>
        <v>0</v>
      </c>
      <c r="L33" s="118">
        <f t="shared" si="14"/>
        <v>0</v>
      </c>
      <c r="M33" s="119">
        <f t="shared" si="14"/>
        <v>0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0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5" s="41" customFormat="1" hidden="1">
      <c r="A34" s="127" t="s">
        <v>164</v>
      </c>
      <c r="B34" s="53" t="s">
        <v>628</v>
      </c>
      <c r="C34" s="789" t="s">
        <v>165</v>
      </c>
      <c r="D34" s="790"/>
      <c r="E34" s="790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5" s="41" customFormat="1" hidden="1">
      <c r="A35" s="127" t="s">
        <v>166</v>
      </c>
      <c r="B35" s="53" t="s">
        <v>629</v>
      </c>
      <c r="C35" s="789" t="s">
        <v>167</v>
      </c>
      <c r="D35" s="790"/>
      <c r="E35" s="790"/>
      <c r="F35" s="400">
        <v>0</v>
      </c>
      <c r="G35" s="423">
        <v>0</v>
      </c>
      <c r="H35" s="423">
        <v>0</v>
      </c>
      <c r="I35" s="619">
        <f>SUM(L35:X35)</f>
        <v>0</v>
      </c>
      <c r="J35" s="156"/>
      <c r="K35" s="168">
        <f t="shared" si="2"/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5" s="41" customFormat="1" hidden="1">
      <c r="A36" s="127" t="s">
        <v>168</v>
      </c>
      <c r="B36" s="53" t="s">
        <v>630</v>
      </c>
      <c r="C36" s="789" t="s">
        <v>169</v>
      </c>
      <c r="D36" s="790"/>
      <c r="E36" s="790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5" hidden="1">
      <c r="B37" s="92" t="s">
        <v>631</v>
      </c>
      <c r="C37" s="736" t="s">
        <v>170</v>
      </c>
      <c r="D37" s="737"/>
      <c r="E37" s="737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5">J38+J39</f>
        <v>0</v>
      </c>
      <c r="K37" s="166">
        <f t="shared" si="2"/>
        <v>0</v>
      </c>
      <c r="L37" s="94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5">
        <f t="shared" si="15"/>
        <v>0</v>
      </c>
      <c r="Q37" s="98">
        <f t="shared" si="15"/>
        <v>0</v>
      </c>
      <c r="R37" s="539">
        <f t="shared" si="3"/>
        <v>0</v>
      </c>
      <c r="S37" s="445">
        <f t="shared" si="15"/>
        <v>0</v>
      </c>
      <c r="T37" s="95">
        <f t="shared" si="15"/>
        <v>0</v>
      </c>
      <c r="U37" s="98">
        <f t="shared" si="15"/>
        <v>0</v>
      </c>
      <c r="V37" s="489">
        <f t="shared" si="15"/>
        <v>0</v>
      </c>
      <c r="W37" s="97">
        <f t="shared" si="15"/>
        <v>0</v>
      </c>
      <c r="X37" s="99">
        <f t="shared" si="15"/>
        <v>0</v>
      </c>
    </row>
    <row r="38" spans="1:25" s="41" customFormat="1" hidden="1">
      <c r="A38" s="127" t="s">
        <v>171</v>
      </c>
      <c r="B38" s="53" t="s">
        <v>632</v>
      </c>
      <c r="C38" s="789" t="s">
        <v>172</v>
      </c>
      <c r="D38" s="790"/>
      <c r="E38" s="790"/>
      <c r="F38" s="400">
        <v>0</v>
      </c>
      <c r="G38" s="423">
        <v>0</v>
      </c>
      <c r="H38" s="423">
        <v>0</v>
      </c>
      <c r="I38" s="619">
        <f t="shared" ref="I38:I39" si="16"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5" s="41" customFormat="1" hidden="1">
      <c r="A39" s="127" t="s">
        <v>173</v>
      </c>
      <c r="B39" s="53" t="s">
        <v>633</v>
      </c>
      <c r="C39" s="789" t="s">
        <v>174</v>
      </c>
      <c r="D39" s="790"/>
      <c r="E39" s="790"/>
      <c r="F39" s="400">
        <v>0</v>
      </c>
      <c r="G39" s="423">
        <v>0</v>
      </c>
      <c r="H39" s="423">
        <v>0</v>
      </c>
      <c r="I39" s="619">
        <f t="shared" si="16"/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5">
      <c r="B40" s="92" t="s">
        <v>634</v>
      </c>
      <c r="C40" s="736" t="s">
        <v>175</v>
      </c>
      <c r="D40" s="737"/>
      <c r="E40" s="737"/>
      <c r="F40" s="399">
        <f>F41+F42+F43+F44+F45+F48+F49</f>
        <v>60625</v>
      </c>
      <c r="G40" s="422">
        <f>G41+G42+G43+G44+G45+G48+G49</f>
        <v>67000</v>
      </c>
      <c r="H40" s="422">
        <f>H41+H42+H43+H44+H45+H48+H49</f>
        <v>67000</v>
      </c>
      <c r="I40" s="618">
        <f>I41+I42+I43+I44+I45+I48+I49</f>
        <v>88998</v>
      </c>
      <c r="J40" s="150">
        <f>J41+J42+J43+J44+J45+J48+J49</f>
        <v>0</v>
      </c>
      <c r="K40" s="166">
        <f t="shared" si="2"/>
        <v>88998</v>
      </c>
      <c r="L40" s="94">
        <f t="shared" ref="L40:X40" si="17">L41+L42+L43+L44+L45+L48+L49</f>
        <v>3078</v>
      </c>
      <c r="M40" s="95">
        <f t="shared" si="17"/>
        <v>9803</v>
      </c>
      <c r="N40" s="95">
        <f t="shared" si="17"/>
        <v>0</v>
      </c>
      <c r="O40" s="95">
        <f t="shared" si="17"/>
        <v>3078</v>
      </c>
      <c r="P40" s="95">
        <f t="shared" si="17"/>
        <v>3666</v>
      </c>
      <c r="Q40" s="98">
        <f t="shared" si="17"/>
        <v>0</v>
      </c>
      <c r="R40" s="539">
        <f t="shared" si="3"/>
        <v>19625</v>
      </c>
      <c r="S40" s="445">
        <f t="shared" si="17"/>
        <v>3078</v>
      </c>
      <c r="T40" s="95">
        <f t="shared" si="17"/>
        <v>1468</v>
      </c>
      <c r="U40" s="98">
        <f t="shared" si="17"/>
        <v>59195</v>
      </c>
      <c r="V40" s="489">
        <f t="shared" si="17"/>
        <v>1829</v>
      </c>
      <c r="W40" s="97">
        <f t="shared" si="17"/>
        <v>0</v>
      </c>
      <c r="X40" s="99">
        <f t="shared" si="17"/>
        <v>3803</v>
      </c>
    </row>
    <row r="41" spans="1:25" s="41" customFormat="1">
      <c r="A41" s="127" t="s">
        <v>176</v>
      </c>
      <c r="B41" s="53" t="s">
        <v>635</v>
      </c>
      <c r="C41" s="789" t="s">
        <v>177</v>
      </c>
      <c r="D41" s="790"/>
      <c r="E41" s="790"/>
      <c r="F41" s="400">
        <v>9625</v>
      </c>
      <c r="G41" s="423">
        <v>15000</v>
      </c>
      <c r="H41" s="423">
        <v>15000</v>
      </c>
      <c r="I41" s="619">
        <f>SUM(R41:X41)</f>
        <v>20000</v>
      </c>
      <c r="J41" s="156"/>
      <c r="K41" s="168">
        <f t="shared" ref="K41" si="18">SUM(I41:J41)</f>
        <v>20000</v>
      </c>
      <c r="L41" s="77">
        <v>3078</v>
      </c>
      <c r="M41" s="13"/>
      <c r="N41" s="13"/>
      <c r="O41" s="13">
        <v>3078</v>
      </c>
      <c r="P41" s="13">
        <v>3666</v>
      </c>
      <c r="Q41" s="82"/>
      <c r="R41" s="540">
        <f t="shared" si="3"/>
        <v>9822</v>
      </c>
      <c r="S41" s="446">
        <v>3078</v>
      </c>
      <c r="T41" s="13">
        <v>1468</v>
      </c>
      <c r="U41" s="82"/>
      <c r="V41" s="488">
        <f>632+1197</f>
        <v>1829</v>
      </c>
      <c r="W41" s="43"/>
      <c r="X41" s="45">
        <v>3803</v>
      </c>
      <c r="Y41" s="203"/>
    </row>
    <row r="42" spans="1:25" s="41" customFormat="1" hidden="1">
      <c r="A42" s="127" t="s">
        <v>178</v>
      </c>
      <c r="B42" s="53" t="s">
        <v>636</v>
      </c>
      <c r="C42" s="789" t="s">
        <v>179</v>
      </c>
      <c r="D42" s="790"/>
      <c r="E42" s="790"/>
      <c r="F42" s="400">
        <f>SUM(K42:W42)</f>
        <v>0</v>
      </c>
      <c r="G42" s="423">
        <f t="shared" ref="G42:H44" si="19">SUM(K42:W42)</f>
        <v>0</v>
      </c>
      <c r="H42" s="423">
        <f t="shared" si="19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03"/>
    </row>
    <row r="43" spans="1:25" s="41" customFormat="1" hidden="1">
      <c r="A43" s="127" t="s">
        <v>180</v>
      </c>
      <c r="B43" s="53" t="s">
        <v>637</v>
      </c>
      <c r="C43" s="789" t="s">
        <v>181</v>
      </c>
      <c r="D43" s="790"/>
      <c r="E43" s="790"/>
      <c r="F43" s="400">
        <f>SUM(K43:W43)</f>
        <v>0</v>
      </c>
      <c r="G43" s="423">
        <f t="shared" si="19"/>
        <v>0</v>
      </c>
      <c r="H43" s="423">
        <f t="shared" si="19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  <c r="Y43" s="203"/>
    </row>
    <row r="44" spans="1:25" s="41" customFormat="1" hidden="1">
      <c r="A44" s="127" t="s">
        <v>182</v>
      </c>
      <c r="B44" s="53" t="s">
        <v>638</v>
      </c>
      <c r="C44" s="789" t="s">
        <v>183</v>
      </c>
      <c r="D44" s="790"/>
      <c r="E44" s="790"/>
      <c r="F44" s="400">
        <f>SUM(K44:W44)</f>
        <v>0</v>
      </c>
      <c r="G44" s="423">
        <f t="shared" si="19"/>
        <v>0</v>
      </c>
      <c r="H44" s="423">
        <f t="shared" si="19"/>
        <v>0</v>
      </c>
      <c r="I44" s="619">
        <f>SUM(L44:X44)</f>
        <v>0</v>
      </c>
      <c r="J44" s="156"/>
      <c r="K44" s="168">
        <f t="shared" si="2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  <c r="Y44" s="203"/>
    </row>
    <row r="45" spans="1:25" s="18" customFormat="1" hidden="1">
      <c r="A45" s="127" t="s">
        <v>184</v>
      </c>
      <c r="B45" s="53" t="s">
        <v>639</v>
      </c>
      <c r="C45" s="789" t="s">
        <v>185</v>
      </c>
      <c r="D45" s="790"/>
      <c r="E45" s="790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20">J46+J47</f>
        <v>0</v>
      </c>
      <c r="K45" s="168">
        <f t="shared" si="2"/>
        <v>0</v>
      </c>
      <c r="L45" s="77">
        <f t="shared" si="20"/>
        <v>0</v>
      </c>
      <c r="M45" s="13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82">
        <f t="shared" si="20"/>
        <v>0</v>
      </c>
      <c r="R45" s="540">
        <f t="shared" si="3"/>
        <v>0</v>
      </c>
      <c r="S45" s="446">
        <f t="shared" si="20"/>
        <v>0</v>
      </c>
      <c r="T45" s="13">
        <f t="shared" si="20"/>
        <v>0</v>
      </c>
      <c r="U45" s="82">
        <f t="shared" si="20"/>
        <v>0</v>
      </c>
      <c r="V45" s="488">
        <f t="shared" si="20"/>
        <v>0</v>
      </c>
      <c r="W45" s="43">
        <f t="shared" si="20"/>
        <v>0</v>
      </c>
      <c r="X45" s="45">
        <f t="shared" si="20"/>
        <v>0</v>
      </c>
      <c r="Y45" s="203"/>
    </row>
    <row r="46" spans="1:25" hidden="1">
      <c r="B46" s="55"/>
      <c r="C46" s="264"/>
      <c r="D46" s="764" t="s">
        <v>186</v>
      </c>
      <c r="E46" s="764"/>
      <c r="F46" s="406">
        <f>SUM(K46:W46)</f>
        <v>0</v>
      </c>
      <c r="G46" s="429">
        <f t="shared" ref="G46:H48" si="21">SUM(K46:W46)</f>
        <v>0</v>
      </c>
      <c r="H46" s="429">
        <f t="shared" si="21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03"/>
    </row>
    <row r="47" spans="1:25" hidden="1">
      <c r="B47" s="55"/>
      <c r="C47" s="264"/>
      <c r="D47" s="764" t="s">
        <v>187</v>
      </c>
      <c r="E47" s="764"/>
      <c r="F47" s="406">
        <f>SUM(K47:W47)</f>
        <v>0</v>
      </c>
      <c r="G47" s="429">
        <f t="shared" si="21"/>
        <v>0</v>
      </c>
      <c r="H47" s="429">
        <f t="shared" si="21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03"/>
    </row>
    <row r="48" spans="1:25" s="41" customFormat="1" hidden="1">
      <c r="A48" s="127" t="s">
        <v>188</v>
      </c>
      <c r="B48" s="53" t="s">
        <v>640</v>
      </c>
      <c r="C48" s="799" t="s">
        <v>189</v>
      </c>
      <c r="D48" s="800"/>
      <c r="E48" s="800"/>
      <c r="F48" s="400">
        <f>SUM(K48:W48)</f>
        <v>0</v>
      </c>
      <c r="G48" s="423">
        <f t="shared" si="21"/>
        <v>0</v>
      </c>
      <c r="H48" s="423">
        <f t="shared" si="21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03"/>
    </row>
    <row r="49" spans="1:25" s="41" customFormat="1">
      <c r="A49" s="127" t="s">
        <v>190</v>
      </c>
      <c r="B49" s="53" t="s">
        <v>641</v>
      </c>
      <c r="C49" s="799" t="s">
        <v>191</v>
      </c>
      <c r="D49" s="800"/>
      <c r="E49" s="800"/>
      <c r="F49" s="400">
        <f>SUM(F50:F52)</f>
        <v>51000</v>
      </c>
      <c r="G49" s="423">
        <f>SUM(G50:G52)</f>
        <v>52000</v>
      </c>
      <c r="H49" s="423">
        <f>SUM(H50:H52)</f>
        <v>52000</v>
      </c>
      <c r="I49" s="619">
        <f>SUM(I50:I52)</f>
        <v>68998</v>
      </c>
      <c r="J49" s="156">
        <f>SUM(J50:J52)</f>
        <v>0</v>
      </c>
      <c r="K49" s="168">
        <f t="shared" si="2"/>
        <v>68998</v>
      </c>
      <c r="L49" s="77">
        <f t="shared" ref="L49:X49" si="22">SUM(L50:L52)</f>
        <v>0</v>
      </c>
      <c r="M49" s="13">
        <f t="shared" si="22"/>
        <v>9803</v>
      </c>
      <c r="N49" s="13">
        <f t="shared" si="22"/>
        <v>0</v>
      </c>
      <c r="O49" s="13">
        <f t="shared" si="22"/>
        <v>0</v>
      </c>
      <c r="P49" s="13">
        <f t="shared" si="22"/>
        <v>0</v>
      </c>
      <c r="Q49" s="82">
        <f t="shared" si="22"/>
        <v>0</v>
      </c>
      <c r="R49" s="540">
        <f t="shared" si="3"/>
        <v>9803</v>
      </c>
      <c r="S49" s="446">
        <f t="shared" si="22"/>
        <v>0</v>
      </c>
      <c r="T49" s="13">
        <f t="shared" si="22"/>
        <v>0</v>
      </c>
      <c r="U49" s="82">
        <f t="shared" si="22"/>
        <v>59195</v>
      </c>
      <c r="V49" s="488">
        <f t="shared" si="22"/>
        <v>0</v>
      </c>
      <c r="W49" s="43">
        <f t="shared" si="22"/>
        <v>0</v>
      </c>
      <c r="X49" s="45">
        <f t="shared" si="22"/>
        <v>0</v>
      </c>
      <c r="Y49" s="203"/>
    </row>
    <row r="50" spans="1:25">
      <c r="B50" s="55"/>
      <c r="C50" s="264"/>
      <c r="D50" s="764" t="s">
        <v>1024</v>
      </c>
      <c r="E50" s="848"/>
      <c r="F50" s="406">
        <v>9000</v>
      </c>
      <c r="G50" s="429">
        <v>9803</v>
      </c>
      <c r="H50" s="429">
        <v>9803</v>
      </c>
      <c r="I50" s="625">
        <f t="shared" ref="I50:I52" si="23">SUM(R50:X50)</f>
        <v>9803</v>
      </c>
      <c r="J50" s="149"/>
      <c r="K50" s="167">
        <f t="shared" si="2"/>
        <v>9803</v>
      </c>
      <c r="L50" s="75"/>
      <c r="M50" s="1">
        <v>9803</v>
      </c>
      <c r="N50" s="1"/>
      <c r="O50" s="1"/>
      <c r="P50" s="1"/>
      <c r="Q50" s="81"/>
      <c r="R50" s="541">
        <f t="shared" si="3"/>
        <v>9803</v>
      </c>
      <c r="S50" s="447"/>
      <c r="T50" s="1"/>
      <c r="U50" s="81"/>
      <c r="V50" s="490"/>
      <c r="W50" s="42"/>
      <c r="X50" s="44"/>
      <c r="Y50" s="203"/>
    </row>
    <row r="51" spans="1:25">
      <c r="B51" s="55"/>
      <c r="C51" s="264"/>
      <c r="D51" s="764" t="s">
        <v>1016</v>
      </c>
      <c r="E51" s="848"/>
      <c r="F51" s="406">
        <v>41000</v>
      </c>
      <c r="G51" s="429">
        <v>41000</v>
      </c>
      <c r="H51" s="429">
        <v>41000</v>
      </c>
      <c r="I51" s="625">
        <f t="shared" si="23"/>
        <v>59195</v>
      </c>
      <c r="J51" s="149"/>
      <c r="K51" s="167">
        <f t="shared" si="2"/>
        <v>59195</v>
      </c>
      <c r="L51" s="75"/>
      <c r="M51" s="1"/>
      <c r="N51" s="1"/>
      <c r="O51" s="1"/>
      <c r="P51" s="1"/>
      <c r="Q51" s="81"/>
      <c r="R51" s="541">
        <f t="shared" si="3"/>
        <v>0</v>
      </c>
      <c r="S51" s="447"/>
      <c r="T51" s="1"/>
      <c r="U51" s="81">
        <v>59195</v>
      </c>
      <c r="V51" s="490"/>
      <c r="W51" s="42"/>
      <c r="X51" s="44"/>
      <c r="Y51" s="203"/>
    </row>
    <row r="52" spans="1:25">
      <c r="B52" s="55"/>
      <c r="C52" s="264"/>
      <c r="D52" s="764" t="s">
        <v>1011</v>
      </c>
      <c r="E52" s="848"/>
      <c r="F52" s="406">
        <v>1000</v>
      </c>
      <c r="G52" s="429">
        <v>1197</v>
      </c>
      <c r="H52" s="429">
        <v>1197</v>
      </c>
      <c r="I52" s="625">
        <f t="shared" si="23"/>
        <v>0</v>
      </c>
      <c r="J52" s="149"/>
      <c r="K52" s="167">
        <f t="shared" si="2"/>
        <v>0</v>
      </c>
      <c r="L52" s="75"/>
      <c r="M52" s="1"/>
      <c r="N52" s="1"/>
      <c r="O52" s="1"/>
      <c r="P52" s="1"/>
      <c r="Q52" s="81"/>
      <c r="R52" s="541">
        <f t="shared" si="3"/>
        <v>0</v>
      </c>
      <c r="S52" s="447"/>
      <c r="T52" s="1"/>
      <c r="U52" s="81"/>
      <c r="V52" s="490"/>
      <c r="W52" s="42"/>
      <c r="X52" s="44"/>
      <c r="Y52" s="203"/>
    </row>
    <row r="53" spans="1:25" hidden="1">
      <c r="B53" s="92" t="s">
        <v>642</v>
      </c>
      <c r="C53" s="769" t="s">
        <v>192</v>
      </c>
      <c r="D53" s="770"/>
      <c r="E53" s="770"/>
      <c r="F53" s="399">
        <f>F54+F55</f>
        <v>0</v>
      </c>
      <c r="G53" s="422">
        <f>G54+G55</f>
        <v>0</v>
      </c>
      <c r="H53" s="422">
        <f>H54+H55</f>
        <v>0</v>
      </c>
      <c r="I53" s="618">
        <f>I54+I55</f>
        <v>0</v>
      </c>
      <c r="J53" s="150">
        <f t="shared" ref="J53:X53" si="24">J54+J55</f>
        <v>0</v>
      </c>
      <c r="K53" s="166">
        <f t="shared" si="2"/>
        <v>0</v>
      </c>
      <c r="L53" s="94">
        <f t="shared" si="24"/>
        <v>0</v>
      </c>
      <c r="M53" s="95">
        <f t="shared" si="24"/>
        <v>0</v>
      </c>
      <c r="N53" s="95">
        <f t="shared" si="24"/>
        <v>0</v>
      </c>
      <c r="O53" s="95">
        <f t="shared" si="24"/>
        <v>0</v>
      </c>
      <c r="P53" s="95">
        <f t="shared" si="24"/>
        <v>0</v>
      </c>
      <c r="Q53" s="98">
        <f t="shared" si="24"/>
        <v>0</v>
      </c>
      <c r="R53" s="539">
        <f t="shared" si="3"/>
        <v>0</v>
      </c>
      <c r="S53" s="445">
        <f t="shared" si="24"/>
        <v>0</v>
      </c>
      <c r="T53" s="95">
        <f t="shared" si="24"/>
        <v>0</v>
      </c>
      <c r="U53" s="98">
        <f t="shared" si="24"/>
        <v>0</v>
      </c>
      <c r="V53" s="489">
        <f t="shared" si="24"/>
        <v>0</v>
      </c>
      <c r="W53" s="97">
        <f t="shared" si="24"/>
        <v>0</v>
      </c>
      <c r="X53" s="99">
        <f t="shared" si="24"/>
        <v>0</v>
      </c>
      <c r="Y53" s="203"/>
    </row>
    <row r="54" spans="1:25" s="41" customFormat="1" hidden="1">
      <c r="A54" s="127" t="s">
        <v>193</v>
      </c>
      <c r="B54" s="53" t="s">
        <v>643</v>
      </c>
      <c r="C54" s="799" t="s">
        <v>194</v>
      </c>
      <c r="D54" s="800"/>
      <c r="E54" s="800"/>
      <c r="F54" s="400">
        <f>SUM(K54:W54)</f>
        <v>0</v>
      </c>
      <c r="G54" s="423">
        <f>SUM(K54:W54)</f>
        <v>0</v>
      </c>
      <c r="H54" s="423">
        <f>SUM(L54:X54)</f>
        <v>0</v>
      </c>
      <c r="I54" s="619">
        <f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  <c r="Y54" s="203"/>
    </row>
    <row r="55" spans="1:25" s="41" customFormat="1" hidden="1">
      <c r="A55" s="127" t="s">
        <v>195</v>
      </c>
      <c r="B55" s="53" t="s">
        <v>644</v>
      </c>
      <c r="C55" s="799" t="s">
        <v>196</v>
      </c>
      <c r="D55" s="800"/>
      <c r="E55" s="800"/>
      <c r="F55" s="400">
        <f>SUM(K55:W55)</f>
        <v>0</v>
      </c>
      <c r="G55" s="423">
        <f>SUM(K55:W55)</f>
        <v>0</v>
      </c>
      <c r="H55" s="423">
        <f>SUM(L55:X55)</f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03"/>
    </row>
    <row r="56" spans="1:25">
      <c r="B56" s="92" t="s">
        <v>645</v>
      </c>
      <c r="C56" s="769" t="s">
        <v>197</v>
      </c>
      <c r="D56" s="770"/>
      <c r="E56" s="770"/>
      <c r="F56" s="399">
        <f>F57+F58+F59+F60+F61</f>
        <v>5300</v>
      </c>
      <c r="G56" s="422">
        <f>G57+G58+G59+G60+G61</f>
        <v>6900</v>
      </c>
      <c r="H56" s="422">
        <f>H57+H58+H59+H60+H61</f>
        <v>6900</v>
      </c>
      <c r="I56" s="618">
        <f>I57+I58+I59+I60+I61</f>
        <v>7927</v>
      </c>
      <c r="J56" s="150">
        <f t="shared" ref="J56:X56" si="25">J57+J58+J59+J60+J61</f>
        <v>0</v>
      </c>
      <c r="K56" s="166">
        <f t="shared" si="2"/>
        <v>7927</v>
      </c>
      <c r="L56" s="94">
        <f t="shared" si="25"/>
        <v>831</v>
      </c>
      <c r="M56" s="95">
        <f t="shared" si="25"/>
        <v>2647</v>
      </c>
      <c r="N56" s="95">
        <f t="shared" si="25"/>
        <v>0</v>
      </c>
      <c r="O56" s="95">
        <f t="shared" si="25"/>
        <v>831</v>
      </c>
      <c r="P56" s="95">
        <f t="shared" si="25"/>
        <v>989</v>
      </c>
      <c r="Q56" s="98">
        <f t="shared" si="25"/>
        <v>0</v>
      </c>
      <c r="R56" s="539">
        <f t="shared" si="3"/>
        <v>5298</v>
      </c>
      <c r="S56" s="445">
        <f t="shared" si="25"/>
        <v>831</v>
      </c>
      <c r="T56" s="95">
        <f t="shared" si="25"/>
        <v>395</v>
      </c>
      <c r="U56" s="98">
        <f t="shared" si="25"/>
        <v>0</v>
      </c>
      <c r="V56" s="489">
        <f t="shared" si="25"/>
        <v>376</v>
      </c>
      <c r="W56" s="97">
        <f t="shared" si="25"/>
        <v>0</v>
      </c>
      <c r="X56" s="99">
        <f t="shared" si="25"/>
        <v>1027</v>
      </c>
      <c r="Y56" s="203"/>
    </row>
    <row r="57" spans="1:25" s="41" customFormat="1" ht="15.75" thickBot="1">
      <c r="A57" s="127" t="s">
        <v>198</v>
      </c>
      <c r="B57" s="53" t="s">
        <v>646</v>
      </c>
      <c r="C57" s="799" t="s">
        <v>871</v>
      </c>
      <c r="D57" s="800"/>
      <c r="E57" s="800"/>
      <c r="F57" s="400">
        <v>5300</v>
      </c>
      <c r="G57" s="423">
        <v>6900</v>
      </c>
      <c r="H57" s="423">
        <v>6900</v>
      </c>
      <c r="I57" s="619">
        <f>SUM(R57:X57)</f>
        <v>7927</v>
      </c>
      <c r="J57" s="156"/>
      <c r="K57" s="168">
        <f t="shared" si="2"/>
        <v>7927</v>
      </c>
      <c r="L57" s="77">
        <v>831</v>
      </c>
      <c r="M57" s="13">
        <v>2647</v>
      </c>
      <c r="N57" s="13"/>
      <c r="O57" s="13">
        <v>831</v>
      </c>
      <c r="P57" s="13">
        <v>989</v>
      </c>
      <c r="Q57" s="82"/>
      <c r="R57" s="540">
        <f t="shared" si="3"/>
        <v>5298</v>
      </c>
      <c r="S57" s="446">
        <v>831</v>
      </c>
      <c r="T57" s="13">
        <v>395</v>
      </c>
      <c r="U57" s="82"/>
      <c r="V57" s="488">
        <v>376</v>
      </c>
      <c r="W57" s="43"/>
      <c r="X57" s="45">
        <v>1027</v>
      </c>
      <c r="Y57" s="203"/>
    </row>
    <row r="58" spans="1:25" s="41" customFormat="1" hidden="1">
      <c r="A58" s="127" t="s">
        <v>199</v>
      </c>
      <c r="B58" s="53" t="s">
        <v>647</v>
      </c>
      <c r="C58" s="799" t="s">
        <v>200</v>
      </c>
      <c r="D58" s="800"/>
      <c r="E58" s="800"/>
      <c r="F58" s="400">
        <f>SUM(K58:W58)</f>
        <v>0</v>
      </c>
      <c r="G58" s="423">
        <f t="shared" ref="G58:H61" si="26">SUM(K58:W58)</f>
        <v>0</v>
      </c>
      <c r="H58" s="423">
        <f t="shared" si="26"/>
        <v>0</v>
      </c>
      <c r="I58" s="619">
        <f>SUM(L58:X58)</f>
        <v>0</v>
      </c>
      <c r="J58" s="156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03"/>
    </row>
    <row r="59" spans="1:25" s="41" customFormat="1" hidden="1">
      <c r="A59" s="127" t="s">
        <v>201</v>
      </c>
      <c r="B59" s="53" t="s">
        <v>648</v>
      </c>
      <c r="C59" s="799" t="s">
        <v>202</v>
      </c>
      <c r="D59" s="800"/>
      <c r="E59" s="800"/>
      <c r="F59" s="400">
        <f>SUM(K59:W59)</f>
        <v>0</v>
      </c>
      <c r="G59" s="423">
        <f t="shared" si="26"/>
        <v>0</v>
      </c>
      <c r="H59" s="423">
        <f t="shared" si="26"/>
        <v>0</v>
      </c>
      <c r="I59" s="619">
        <f>SUM(L59:X59)</f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03"/>
    </row>
    <row r="60" spans="1:25" s="41" customFormat="1" hidden="1">
      <c r="A60" s="127" t="s">
        <v>203</v>
      </c>
      <c r="B60" s="53" t="s">
        <v>649</v>
      </c>
      <c r="C60" s="799" t="s">
        <v>204</v>
      </c>
      <c r="D60" s="800"/>
      <c r="E60" s="800"/>
      <c r="F60" s="400">
        <f>SUM(K60:W60)</f>
        <v>0</v>
      </c>
      <c r="G60" s="423">
        <f t="shared" si="26"/>
        <v>0</v>
      </c>
      <c r="H60" s="423">
        <f t="shared" si="26"/>
        <v>0</v>
      </c>
      <c r="I60" s="619">
        <f>SUM(L60:X60)</f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03"/>
    </row>
    <row r="61" spans="1:25" s="41" customFormat="1" ht="15.75" hidden="1" thickBot="1">
      <c r="A61" s="127" t="s">
        <v>205</v>
      </c>
      <c r="B61" s="196" t="s">
        <v>650</v>
      </c>
      <c r="C61" s="804" t="s">
        <v>206</v>
      </c>
      <c r="D61" s="805"/>
      <c r="E61" s="805"/>
      <c r="F61" s="401">
        <f>SUM(K61:W61)</f>
        <v>0</v>
      </c>
      <c r="G61" s="424">
        <f t="shared" si="26"/>
        <v>0</v>
      </c>
      <c r="H61" s="424">
        <f t="shared" si="26"/>
        <v>0</v>
      </c>
      <c r="I61" s="620">
        <f>SUM(L61:X61)</f>
        <v>0</v>
      </c>
      <c r="J61" s="197"/>
      <c r="K61" s="168">
        <f t="shared" si="2"/>
        <v>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/>
      <c r="X61" s="45"/>
      <c r="Y61" s="203"/>
    </row>
    <row r="62" spans="1:25" ht="15.75" thickBot="1">
      <c r="B62" s="84" t="s">
        <v>207</v>
      </c>
      <c r="C62" s="773" t="s">
        <v>208</v>
      </c>
      <c r="D62" s="774"/>
      <c r="E62" s="774"/>
      <c r="F62" s="402">
        <f>F63+F64+F65+F66+F67+F68+F69+F73</f>
        <v>0</v>
      </c>
      <c r="G62" s="425">
        <f>G63+G64+G65+G66+G67+G68+G69+G73</f>
        <v>0</v>
      </c>
      <c r="H62" s="425">
        <f>H63+H64+H65+H66+H67+H68+H69+H73</f>
        <v>0</v>
      </c>
      <c r="I62" s="621">
        <f>I63+I64+I65+I66+I67+I68+I69+I73</f>
        <v>0</v>
      </c>
      <c r="J62" s="152">
        <f t="shared" ref="J62:X62" si="27">J63+J64+J65+J66+J67+J68+J69+J73</f>
        <v>0</v>
      </c>
      <c r="K62" s="164">
        <f t="shared" si="2"/>
        <v>0</v>
      </c>
      <c r="L62" s="86">
        <f t="shared" si="27"/>
        <v>0</v>
      </c>
      <c r="M62" s="87">
        <f t="shared" si="27"/>
        <v>0</v>
      </c>
      <c r="N62" s="87">
        <f t="shared" si="27"/>
        <v>0</v>
      </c>
      <c r="O62" s="87">
        <f t="shared" si="27"/>
        <v>0</v>
      </c>
      <c r="P62" s="87">
        <f t="shared" si="27"/>
        <v>0</v>
      </c>
      <c r="Q62" s="90">
        <f t="shared" si="27"/>
        <v>0</v>
      </c>
      <c r="R62" s="536">
        <f t="shared" si="3"/>
        <v>0</v>
      </c>
      <c r="S62" s="442">
        <f t="shared" si="27"/>
        <v>0</v>
      </c>
      <c r="T62" s="87">
        <f t="shared" si="27"/>
        <v>0</v>
      </c>
      <c r="U62" s="90">
        <f t="shared" si="27"/>
        <v>0</v>
      </c>
      <c r="V62" s="486">
        <f t="shared" si="27"/>
        <v>0</v>
      </c>
      <c r="W62" s="89">
        <f t="shared" si="27"/>
        <v>0</v>
      </c>
      <c r="X62" s="91">
        <f t="shared" si="27"/>
        <v>0</v>
      </c>
      <c r="Y62" s="203"/>
    </row>
    <row r="63" spans="1:25" s="18" customFormat="1" hidden="1">
      <c r="A63" s="127" t="s">
        <v>872</v>
      </c>
      <c r="B63" s="116" t="s">
        <v>873</v>
      </c>
      <c r="C63" s="801" t="s">
        <v>874</v>
      </c>
      <c r="D63" s="802"/>
      <c r="E63" s="802"/>
      <c r="F63" s="397">
        <f t="shared" ref="F63:F68" si="28">SUM(K63:W63)</f>
        <v>0</v>
      </c>
      <c r="G63" s="420">
        <f t="shared" ref="G63:H68" si="29">SUM(K63:W63)</f>
        <v>0</v>
      </c>
      <c r="H63" s="420">
        <f t="shared" si="29"/>
        <v>0</v>
      </c>
      <c r="I63" s="616">
        <f t="shared" ref="I63:I68" si="30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03"/>
    </row>
    <row r="64" spans="1:25" s="18" customFormat="1" hidden="1">
      <c r="A64" s="127" t="s">
        <v>209</v>
      </c>
      <c r="B64" s="116" t="s">
        <v>651</v>
      </c>
      <c r="C64" s="801" t="s">
        <v>210</v>
      </c>
      <c r="D64" s="802"/>
      <c r="E64" s="802"/>
      <c r="F64" s="397">
        <f t="shared" si="28"/>
        <v>0</v>
      </c>
      <c r="G64" s="420">
        <f t="shared" si="29"/>
        <v>0</v>
      </c>
      <c r="H64" s="420">
        <f t="shared" si="29"/>
        <v>0</v>
      </c>
      <c r="I64" s="616">
        <f t="shared" si="30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03"/>
    </row>
    <row r="65" spans="1:25" s="18" customFormat="1" hidden="1">
      <c r="A65" s="127" t="s">
        <v>211</v>
      </c>
      <c r="B65" s="92" t="s">
        <v>652</v>
      </c>
      <c r="C65" s="769" t="s">
        <v>352</v>
      </c>
      <c r="D65" s="770"/>
      <c r="E65" s="770"/>
      <c r="F65" s="399">
        <f t="shared" si="28"/>
        <v>0</v>
      </c>
      <c r="G65" s="422">
        <f t="shared" si="29"/>
        <v>0</v>
      </c>
      <c r="H65" s="422">
        <f t="shared" si="29"/>
        <v>0</v>
      </c>
      <c r="I65" s="618">
        <f t="shared" si="30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03"/>
    </row>
    <row r="66" spans="1:25" s="18" customFormat="1" hidden="1">
      <c r="A66" s="127" t="s">
        <v>212</v>
      </c>
      <c r="B66" s="116" t="s">
        <v>653</v>
      </c>
      <c r="C66" s="769" t="s">
        <v>875</v>
      </c>
      <c r="D66" s="770"/>
      <c r="E66" s="770"/>
      <c r="F66" s="399">
        <f t="shared" si="28"/>
        <v>0</v>
      </c>
      <c r="G66" s="422">
        <f t="shared" si="29"/>
        <v>0</v>
      </c>
      <c r="H66" s="422">
        <f t="shared" si="29"/>
        <v>0</v>
      </c>
      <c r="I66" s="618">
        <f t="shared" si="30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03"/>
    </row>
    <row r="67" spans="1:25" s="18" customFormat="1" hidden="1">
      <c r="A67" s="127" t="s">
        <v>213</v>
      </c>
      <c r="B67" s="92" t="s">
        <v>654</v>
      </c>
      <c r="C67" s="769" t="s">
        <v>876</v>
      </c>
      <c r="D67" s="770"/>
      <c r="E67" s="770"/>
      <c r="F67" s="399">
        <f t="shared" si="28"/>
        <v>0</v>
      </c>
      <c r="G67" s="422">
        <f t="shared" si="29"/>
        <v>0</v>
      </c>
      <c r="H67" s="422">
        <f t="shared" si="29"/>
        <v>0</v>
      </c>
      <c r="I67" s="618">
        <f t="shared" si="30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03"/>
    </row>
    <row r="68" spans="1:25" s="18" customFormat="1" hidden="1">
      <c r="A68" s="127" t="s">
        <v>214</v>
      </c>
      <c r="B68" s="116" t="s">
        <v>655</v>
      </c>
      <c r="C68" s="769" t="s">
        <v>215</v>
      </c>
      <c r="D68" s="770"/>
      <c r="E68" s="770"/>
      <c r="F68" s="399">
        <f t="shared" si="28"/>
        <v>0</v>
      </c>
      <c r="G68" s="422">
        <f t="shared" si="29"/>
        <v>0</v>
      </c>
      <c r="H68" s="422">
        <f t="shared" si="29"/>
        <v>0</v>
      </c>
      <c r="I68" s="618">
        <f t="shared" si="30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03"/>
    </row>
    <row r="69" spans="1:25" s="18" customFormat="1" hidden="1">
      <c r="A69" s="127" t="s">
        <v>216</v>
      </c>
      <c r="B69" s="92" t="s">
        <v>656</v>
      </c>
      <c r="C69" s="769" t="s">
        <v>217</v>
      </c>
      <c r="D69" s="770"/>
      <c r="E69" s="770"/>
      <c r="F69" s="399">
        <f>F70+F71+F72</f>
        <v>0</v>
      </c>
      <c r="G69" s="422">
        <f>G70+G71+G72</f>
        <v>0</v>
      </c>
      <c r="H69" s="422">
        <f>H70+H71+H72</f>
        <v>0</v>
      </c>
      <c r="I69" s="618">
        <f>I70+I71+I72</f>
        <v>0</v>
      </c>
      <c r="J69" s="150">
        <f t="shared" ref="J69:X69" si="31">J70+J71+J72</f>
        <v>0</v>
      </c>
      <c r="K69" s="166">
        <f t="shared" si="2"/>
        <v>0</v>
      </c>
      <c r="L69" s="94">
        <f t="shared" si="31"/>
        <v>0</v>
      </c>
      <c r="M69" s="95">
        <f t="shared" si="31"/>
        <v>0</v>
      </c>
      <c r="N69" s="95">
        <f t="shared" si="31"/>
        <v>0</v>
      </c>
      <c r="O69" s="95">
        <f t="shared" si="31"/>
        <v>0</v>
      </c>
      <c r="P69" s="95">
        <f t="shared" si="31"/>
        <v>0</v>
      </c>
      <c r="Q69" s="98">
        <f t="shared" si="31"/>
        <v>0</v>
      </c>
      <c r="R69" s="539">
        <f t="shared" si="3"/>
        <v>0</v>
      </c>
      <c r="S69" s="445">
        <f t="shared" si="31"/>
        <v>0</v>
      </c>
      <c r="T69" s="95">
        <f t="shared" si="31"/>
        <v>0</v>
      </c>
      <c r="U69" s="98">
        <f t="shared" si="31"/>
        <v>0</v>
      </c>
      <c r="V69" s="489">
        <f t="shared" si="31"/>
        <v>0</v>
      </c>
      <c r="W69" s="97">
        <f t="shared" si="31"/>
        <v>0</v>
      </c>
      <c r="X69" s="99">
        <f t="shared" si="31"/>
        <v>0</v>
      </c>
      <c r="Y69" s="203"/>
    </row>
    <row r="70" spans="1:25" hidden="1">
      <c r="B70" s="55"/>
      <c r="C70" s="2"/>
      <c r="D70" s="764" t="s">
        <v>343</v>
      </c>
      <c r="E70" s="764"/>
      <c r="F70" s="406">
        <f>SUM(K70:W70)</f>
        <v>0</v>
      </c>
      <c r="G70" s="429">
        <f t="shared" ref="G70:H72" si="32">SUM(K70:W70)</f>
        <v>0</v>
      </c>
      <c r="H70" s="429">
        <f t="shared" si="32"/>
        <v>0</v>
      </c>
      <c r="I70" s="625">
        <f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33">SUM(L70:Q70)</f>
        <v>0</v>
      </c>
      <c r="S70" s="447"/>
      <c r="T70" s="1"/>
      <c r="U70" s="81"/>
      <c r="V70" s="490"/>
      <c r="W70" s="42"/>
      <c r="X70" s="44"/>
      <c r="Y70" s="203"/>
    </row>
    <row r="71" spans="1:25" hidden="1">
      <c r="B71" s="55"/>
      <c r="C71" s="2"/>
      <c r="D71" s="764" t="s">
        <v>344</v>
      </c>
      <c r="E71" s="764"/>
      <c r="F71" s="406">
        <f>SUM(K71:W71)</f>
        <v>0</v>
      </c>
      <c r="G71" s="429">
        <f t="shared" si="32"/>
        <v>0</v>
      </c>
      <c r="H71" s="429">
        <f t="shared" si="32"/>
        <v>0</v>
      </c>
      <c r="I71" s="625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3"/>
        <v>0</v>
      </c>
      <c r="S71" s="447"/>
      <c r="T71" s="1"/>
      <c r="U71" s="81"/>
      <c r="V71" s="490"/>
      <c r="W71" s="42"/>
      <c r="X71" s="44"/>
      <c r="Y71" s="203"/>
    </row>
    <row r="72" spans="1:25" hidden="1">
      <c r="B72" s="55"/>
      <c r="C72" s="2"/>
      <c r="D72" s="764" t="s">
        <v>345</v>
      </c>
      <c r="E72" s="764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3"/>
        <v>0</v>
      </c>
      <c r="S72" s="447"/>
      <c r="T72" s="1"/>
      <c r="U72" s="81"/>
      <c r="V72" s="490"/>
      <c r="W72" s="42"/>
      <c r="X72" s="44"/>
      <c r="Y72" s="203"/>
    </row>
    <row r="73" spans="1:25" s="18" customFormat="1" hidden="1">
      <c r="A73" s="127" t="s">
        <v>218</v>
      </c>
      <c r="B73" s="92" t="s">
        <v>657</v>
      </c>
      <c r="C73" s="769" t="s">
        <v>219</v>
      </c>
      <c r="D73" s="770"/>
      <c r="E73" s="770"/>
      <c r="F73" s="399">
        <f>F74+F75+F76+F77</f>
        <v>0</v>
      </c>
      <c r="G73" s="422">
        <f>G74+G75+G76+G77</f>
        <v>0</v>
      </c>
      <c r="H73" s="422">
        <f>H74+H75+H76+H77</f>
        <v>0</v>
      </c>
      <c r="I73" s="618">
        <f>I74+I75+I76+I77</f>
        <v>0</v>
      </c>
      <c r="J73" s="150">
        <f t="shared" ref="J73:X73" si="34">J74+J75+J76+J77</f>
        <v>0</v>
      </c>
      <c r="K73" s="166">
        <f t="shared" ref="K73:K136" si="35">SUM(I73:J73)</f>
        <v>0</v>
      </c>
      <c r="L73" s="94">
        <f t="shared" si="34"/>
        <v>0</v>
      </c>
      <c r="M73" s="95">
        <f t="shared" si="34"/>
        <v>0</v>
      </c>
      <c r="N73" s="95">
        <f t="shared" si="34"/>
        <v>0</v>
      </c>
      <c r="O73" s="95">
        <f t="shared" si="34"/>
        <v>0</v>
      </c>
      <c r="P73" s="95">
        <f t="shared" si="34"/>
        <v>0</v>
      </c>
      <c r="Q73" s="98">
        <f t="shared" si="34"/>
        <v>0</v>
      </c>
      <c r="R73" s="539">
        <f t="shared" si="33"/>
        <v>0</v>
      </c>
      <c r="S73" s="445">
        <f t="shared" si="34"/>
        <v>0</v>
      </c>
      <c r="T73" s="95">
        <f t="shared" si="34"/>
        <v>0</v>
      </c>
      <c r="U73" s="98">
        <f t="shared" si="34"/>
        <v>0</v>
      </c>
      <c r="V73" s="489">
        <f t="shared" si="34"/>
        <v>0</v>
      </c>
      <c r="W73" s="97">
        <f t="shared" si="34"/>
        <v>0</v>
      </c>
      <c r="X73" s="99">
        <f t="shared" si="34"/>
        <v>0</v>
      </c>
      <c r="Y73" s="203"/>
    </row>
    <row r="74" spans="1:25" hidden="1">
      <c r="B74" s="55"/>
      <c r="C74" s="2"/>
      <c r="D74" s="764" t="s">
        <v>835</v>
      </c>
      <c r="E74" s="764"/>
      <c r="F74" s="406">
        <f>SUM(K74:W74)</f>
        <v>0</v>
      </c>
      <c r="G74" s="429">
        <f t="shared" ref="G74:H77" si="36">SUM(K74:W74)</f>
        <v>0</v>
      </c>
      <c r="H74" s="429">
        <f t="shared" si="36"/>
        <v>0</v>
      </c>
      <c r="I74" s="625">
        <f>SUM(L74:X74)</f>
        <v>0</v>
      </c>
      <c r="J74" s="149"/>
      <c r="K74" s="167">
        <f t="shared" si="35"/>
        <v>0</v>
      </c>
      <c r="L74" s="75"/>
      <c r="M74" s="1"/>
      <c r="N74" s="1"/>
      <c r="O74" s="1"/>
      <c r="P74" s="1"/>
      <c r="Q74" s="81"/>
      <c r="R74" s="541">
        <f t="shared" si="33"/>
        <v>0</v>
      </c>
      <c r="S74" s="447"/>
      <c r="T74" s="1"/>
      <c r="U74" s="81"/>
      <c r="V74" s="490"/>
      <c r="W74" s="42"/>
      <c r="X74" s="44"/>
      <c r="Y74" s="203"/>
    </row>
    <row r="75" spans="1:25" hidden="1">
      <c r="B75" s="55"/>
      <c r="C75" s="2"/>
      <c r="D75" s="764" t="s">
        <v>346</v>
      </c>
      <c r="E75" s="764"/>
      <c r="F75" s="406">
        <f>SUM(K75:W75)</f>
        <v>0</v>
      </c>
      <c r="G75" s="429">
        <f t="shared" si="36"/>
        <v>0</v>
      </c>
      <c r="H75" s="429">
        <f t="shared" si="36"/>
        <v>0</v>
      </c>
      <c r="I75" s="625">
        <f>SUM(L75:X75)</f>
        <v>0</v>
      </c>
      <c r="J75" s="149"/>
      <c r="K75" s="167">
        <f t="shared" si="35"/>
        <v>0</v>
      </c>
      <c r="L75" s="75"/>
      <c r="M75" s="1"/>
      <c r="N75" s="1"/>
      <c r="O75" s="1"/>
      <c r="P75" s="1"/>
      <c r="Q75" s="81"/>
      <c r="R75" s="541">
        <f t="shared" si="33"/>
        <v>0</v>
      </c>
      <c r="S75" s="447"/>
      <c r="T75" s="1"/>
      <c r="U75" s="81"/>
      <c r="V75" s="490"/>
      <c r="W75" s="42"/>
      <c r="X75" s="44"/>
      <c r="Y75" s="203"/>
    </row>
    <row r="76" spans="1:25" hidden="1">
      <c r="B76" s="55"/>
      <c r="C76" s="2"/>
      <c r="D76" s="764" t="s">
        <v>836</v>
      </c>
      <c r="E76" s="764"/>
      <c r="F76" s="406">
        <f>SUM(K76:W76)</f>
        <v>0</v>
      </c>
      <c r="G76" s="429">
        <f t="shared" si="36"/>
        <v>0</v>
      </c>
      <c r="H76" s="429">
        <f t="shared" si="36"/>
        <v>0</v>
      </c>
      <c r="I76" s="625">
        <f>SUM(L76:X76)</f>
        <v>0</v>
      </c>
      <c r="J76" s="149"/>
      <c r="K76" s="167">
        <f t="shared" si="35"/>
        <v>0</v>
      </c>
      <c r="L76" s="75"/>
      <c r="M76" s="1"/>
      <c r="N76" s="1"/>
      <c r="O76" s="1"/>
      <c r="P76" s="1"/>
      <c r="Q76" s="81"/>
      <c r="R76" s="541">
        <f t="shared" si="33"/>
        <v>0</v>
      </c>
      <c r="S76" s="447"/>
      <c r="T76" s="1"/>
      <c r="U76" s="81"/>
      <c r="V76" s="490"/>
      <c r="W76" s="42"/>
      <c r="X76" s="44"/>
      <c r="Y76" s="203"/>
    </row>
    <row r="77" spans="1:25" ht="15.75" hidden="1" thickBot="1">
      <c r="B77" s="55"/>
      <c r="C77" s="2"/>
      <c r="D77" s="764" t="s">
        <v>834</v>
      </c>
      <c r="E77" s="764"/>
      <c r="F77" s="406">
        <f>SUM(K77:W77)</f>
        <v>0</v>
      </c>
      <c r="G77" s="429">
        <f t="shared" si="36"/>
        <v>0</v>
      </c>
      <c r="H77" s="429">
        <f t="shared" si="36"/>
        <v>0</v>
      </c>
      <c r="I77" s="625">
        <f>SUM(L77:X77)</f>
        <v>0</v>
      </c>
      <c r="J77" s="149"/>
      <c r="K77" s="167">
        <f t="shared" si="35"/>
        <v>0</v>
      </c>
      <c r="L77" s="75"/>
      <c r="M77" s="1"/>
      <c r="N77" s="1"/>
      <c r="O77" s="1"/>
      <c r="P77" s="1"/>
      <c r="Q77" s="81"/>
      <c r="R77" s="541">
        <f t="shared" si="33"/>
        <v>0</v>
      </c>
      <c r="S77" s="447"/>
      <c r="T77" s="1"/>
      <c r="U77" s="81"/>
      <c r="V77" s="490"/>
      <c r="W77" s="42"/>
      <c r="X77" s="44"/>
      <c r="Y77" s="203"/>
    </row>
    <row r="78" spans="1:25" ht="15.75" thickBot="1">
      <c r="B78" s="100" t="s">
        <v>220</v>
      </c>
      <c r="C78" s="773" t="s">
        <v>221</v>
      </c>
      <c r="D78" s="774"/>
      <c r="E78" s="774"/>
      <c r="F78" s="402">
        <f>F79+F82+F86+F87+F98+F109+F120+F123+F135+F136+F137+F138+F149</f>
        <v>0</v>
      </c>
      <c r="G78" s="425">
        <f>G79+G82+G86+G87+G98+G109+G120+G123+G135+G136+G137+G138+G149</f>
        <v>0</v>
      </c>
      <c r="H78" s="425">
        <f>H79+H82+H86+H87+H98+H109+H120+H123+H135+H136+H137+H138+H149</f>
        <v>0</v>
      </c>
      <c r="I78" s="621">
        <f>I79+I82+I86+I87+I98+I109+I120+I123+I135+I136+I137+I138+I149</f>
        <v>0</v>
      </c>
      <c r="J78" s="152">
        <f t="shared" ref="J78:X78" si="37">J79+J82+J86+J87+J98+J109+J120+J123+J135+J136+J137+J138+J149</f>
        <v>0</v>
      </c>
      <c r="K78" s="164">
        <f t="shared" si="35"/>
        <v>0</v>
      </c>
      <c r="L78" s="86">
        <f t="shared" si="37"/>
        <v>0</v>
      </c>
      <c r="M78" s="87">
        <f t="shared" si="37"/>
        <v>0</v>
      </c>
      <c r="N78" s="87">
        <f t="shared" si="37"/>
        <v>0</v>
      </c>
      <c r="O78" s="87">
        <f t="shared" si="37"/>
        <v>0</v>
      </c>
      <c r="P78" s="87">
        <f t="shared" si="37"/>
        <v>0</v>
      </c>
      <c r="Q78" s="90">
        <f t="shared" si="37"/>
        <v>0</v>
      </c>
      <c r="R78" s="536">
        <f t="shared" si="33"/>
        <v>0</v>
      </c>
      <c r="S78" s="442">
        <f t="shared" si="37"/>
        <v>0</v>
      </c>
      <c r="T78" s="87">
        <f t="shared" si="37"/>
        <v>0</v>
      </c>
      <c r="U78" s="90">
        <f t="shared" si="37"/>
        <v>0</v>
      </c>
      <c r="V78" s="486">
        <f t="shared" si="37"/>
        <v>0</v>
      </c>
      <c r="W78" s="89">
        <f t="shared" si="37"/>
        <v>0</v>
      </c>
      <c r="X78" s="91">
        <f t="shared" si="37"/>
        <v>0</v>
      </c>
      <c r="Y78" s="203"/>
    </row>
    <row r="79" spans="1:25" s="41" customFormat="1" hidden="1">
      <c r="A79" s="127" t="s">
        <v>222</v>
      </c>
      <c r="B79" s="125" t="s">
        <v>658</v>
      </c>
      <c r="C79" s="775" t="s">
        <v>223</v>
      </c>
      <c r="D79" s="776"/>
      <c r="E79" s="776"/>
      <c r="F79" s="407">
        <f>F80+F81</f>
        <v>0</v>
      </c>
      <c r="G79" s="430">
        <f>G80+G81</f>
        <v>0</v>
      </c>
      <c r="H79" s="430">
        <f>H80+H81</f>
        <v>0</v>
      </c>
      <c r="I79" s="626">
        <f>I80+I81</f>
        <v>0</v>
      </c>
      <c r="J79" s="157">
        <f t="shared" ref="J79:X79" si="38">J80+J81</f>
        <v>0</v>
      </c>
      <c r="K79" s="169">
        <f t="shared" si="35"/>
        <v>0</v>
      </c>
      <c r="L79" s="171">
        <f t="shared" si="38"/>
        <v>0</v>
      </c>
      <c r="M79" s="133">
        <f t="shared" si="38"/>
        <v>0</v>
      </c>
      <c r="N79" s="133">
        <f t="shared" si="38"/>
        <v>0</v>
      </c>
      <c r="O79" s="133">
        <f t="shared" si="38"/>
        <v>0</v>
      </c>
      <c r="P79" s="133">
        <f t="shared" si="38"/>
        <v>0</v>
      </c>
      <c r="Q79" s="134">
        <f t="shared" si="38"/>
        <v>0</v>
      </c>
      <c r="R79" s="542">
        <f t="shared" si="33"/>
        <v>0</v>
      </c>
      <c r="S79" s="448">
        <f t="shared" si="38"/>
        <v>0</v>
      </c>
      <c r="T79" s="133">
        <f t="shared" si="38"/>
        <v>0</v>
      </c>
      <c r="U79" s="134">
        <f t="shared" si="38"/>
        <v>0</v>
      </c>
      <c r="V79" s="558">
        <f t="shared" si="38"/>
        <v>0</v>
      </c>
      <c r="W79" s="132">
        <f t="shared" si="38"/>
        <v>0</v>
      </c>
      <c r="X79" s="135">
        <f t="shared" si="38"/>
        <v>0</v>
      </c>
      <c r="Y79" s="203"/>
    </row>
    <row r="80" spans="1:25" hidden="1">
      <c r="B80" s="55"/>
      <c r="C80" s="2"/>
      <c r="D80" s="764" t="s">
        <v>347</v>
      </c>
      <c r="E80" s="764"/>
      <c r="F80" s="406">
        <f>SUM(K80:W80)</f>
        <v>0</v>
      </c>
      <c r="G80" s="429">
        <f>SUM(K80:W80)</f>
        <v>0</v>
      </c>
      <c r="H80" s="429">
        <f>SUM(L80:X80)</f>
        <v>0</v>
      </c>
      <c r="I80" s="625">
        <f>SUM(L80:X80)</f>
        <v>0</v>
      </c>
      <c r="J80" s="149"/>
      <c r="K80" s="167">
        <f t="shared" si="35"/>
        <v>0</v>
      </c>
      <c r="L80" s="75"/>
      <c r="M80" s="1"/>
      <c r="N80" s="1"/>
      <c r="O80" s="1"/>
      <c r="P80" s="1"/>
      <c r="Q80" s="81"/>
      <c r="R80" s="541">
        <f t="shared" si="33"/>
        <v>0</v>
      </c>
      <c r="S80" s="447"/>
      <c r="T80" s="1"/>
      <c r="U80" s="81"/>
      <c r="V80" s="490"/>
      <c r="W80" s="42"/>
      <c r="X80" s="44"/>
      <c r="Y80" s="203"/>
    </row>
    <row r="81" spans="1:25" hidden="1">
      <c r="B81" s="55"/>
      <c r="C81" s="2"/>
      <c r="D81" s="764" t="s">
        <v>348</v>
      </c>
      <c r="E81" s="764"/>
      <c r="F81" s="406">
        <f>SUM(K81:W81)</f>
        <v>0</v>
      </c>
      <c r="G81" s="429">
        <f>SUM(K81:W81)</f>
        <v>0</v>
      </c>
      <c r="H81" s="429">
        <f>SUM(L81:X81)</f>
        <v>0</v>
      </c>
      <c r="I81" s="625">
        <f>SUM(L81:X81)</f>
        <v>0</v>
      </c>
      <c r="J81" s="149"/>
      <c r="K81" s="167">
        <f t="shared" si="35"/>
        <v>0</v>
      </c>
      <c r="L81" s="75"/>
      <c r="M81" s="1"/>
      <c r="N81" s="1"/>
      <c r="O81" s="1"/>
      <c r="P81" s="1"/>
      <c r="Q81" s="81"/>
      <c r="R81" s="541">
        <f t="shared" si="33"/>
        <v>0</v>
      </c>
      <c r="S81" s="447"/>
      <c r="T81" s="1"/>
      <c r="U81" s="81"/>
      <c r="V81" s="490"/>
      <c r="W81" s="42"/>
      <c r="X81" s="44"/>
      <c r="Y81" s="203"/>
    </row>
    <row r="82" spans="1:25" hidden="1">
      <c r="B82" s="125" t="s">
        <v>837</v>
      </c>
      <c r="C82" s="775" t="s">
        <v>838</v>
      </c>
      <c r="D82" s="776"/>
      <c r="E82" s="776"/>
      <c r="F82" s="407">
        <f>F83+F84+F85</f>
        <v>0</v>
      </c>
      <c r="G82" s="430">
        <f>G83+G84+G85</f>
        <v>0</v>
      </c>
      <c r="H82" s="430">
        <f>H83+H84+H85</f>
        <v>0</v>
      </c>
      <c r="I82" s="626">
        <f>I83+I84+I85</f>
        <v>0</v>
      </c>
      <c r="J82" s="157">
        <f t="shared" ref="J82:X82" si="39">J83+J84+J85</f>
        <v>0</v>
      </c>
      <c r="K82" s="169">
        <f t="shared" si="35"/>
        <v>0</v>
      </c>
      <c r="L82" s="171">
        <f t="shared" si="39"/>
        <v>0</v>
      </c>
      <c r="M82" s="133">
        <f t="shared" si="39"/>
        <v>0</v>
      </c>
      <c r="N82" s="133">
        <f t="shared" si="39"/>
        <v>0</v>
      </c>
      <c r="O82" s="133">
        <f t="shared" si="39"/>
        <v>0</v>
      </c>
      <c r="P82" s="133">
        <f t="shared" si="39"/>
        <v>0</v>
      </c>
      <c r="Q82" s="134">
        <f t="shared" si="39"/>
        <v>0</v>
      </c>
      <c r="R82" s="542">
        <f t="shared" si="33"/>
        <v>0</v>
      </c>
      <c r="S82" s="448">
        <f t="shared" si="39"/>
        <v>0</v>
      </c>
      <c r="T82" s="133">
        <f t="shared" si="39"/>
        <v>0</v>
      </c>
      <c r="U82" s="134">
        <f t="shared" si="39"/>
        <v>0</v>
      </c>
      <c r="V82" s="558">
        <f t="shared" si="39"/>
        <v>0</v>
      </c>
      <c r="W82" s="132">
        <f t="shared" si="39"/>
        <v>0</v>
      </c>
      <c r="X82" s="135">
        <f t="shared" si="39"/>
        <v>0</v>
      </c>
      <c r="Y82" s="203"/>
    </row>
    <row r="83" spans="1:25" s="209" customFormat="1" hidden="1">
      <c r="A83" s="127" t="s">
        <v>877</v>
      </c>
      <c r="B83" s="189" t="s">
        <v>878</v>
      </c>
      <c r="C83" s="202"/>
      <c r="D83" s="260" t="s">
        <v>963</v>
      </c>
      <c r="E83" s="285"/>
      <c r="F83" s="398">
        <f>SUM(K83:W83)</f>
        <v>0</v>
      </c>
      <c r="G83" s="421">
        <f t="shared" ref="G83:H86" si="40">SUM(K83:W83)</f>
        <v>0</v>
      </c>
      <c r="H83" s="421">
        <f t="shared" si="40"/>
        <v>0</v>
      </c>
      <c r="I83" s="617">
        <f>SUM(L83:X83)</f>
        <v>0</v>
      </c>
      <c r="J83" s="190"/>
      <c r="K83" s="191">
        <f t="shared" si="35"/>
        <v>0</v>
      </c>
      <c r="L83" s="199"/>
      <c r="M83" s="193"/>
      <c r="N83" s="193"/>
      <c r="O83" s="193"/>
      <c r="P83" s="193"/>
      <c r="Q83" s="194"/>
      <c r="R83" s="538">
        <f t="shared" si="33"/>
        <v>0</v>
      </c>
      <c r="S83" s="444"/>
      <c r="T83" s="193"/>
      <c r="U83" s="194"/>
      <c r="V83" s="492"/>
      <c r="W83" s="192"/>
      <c r="X83" s="195"/>
      <c r="Y83" s="203"/>
    </row>
    <row r="84" spans="1:25" s="209" customFormat="1" hidden="1">
      <c r="A84" s="127" t="s">
        <v>224</v>
      </c>
      <c r="B84" s="189" t="s">
        <v>659</v>
      </c>
      <c r="C84" s="202"/>
      <c r="D84" s="260" t="s">
        <v>225</v>
      </c>
      <c r="E84" s="285"/>
      <c r="F84" s="398">
        <f>SUM(K84:W84)</f>
        <v>0</v>
      </c>
      <c r="G84" s="421">
        <f t="shared" si="40"/>
        <v>0</v>
      </c>
      <c r="H84" s="421">
        <f t="shared" si="40"/>
        <v>0</v>
      </c>
      <c r="I84" s="617">
        <f>SUM(L84:X84)</f>
        <v>0</v>
      </c>
      <c r="J84" s="190"/>
      <c r="K84" s="191">
        <f t="shared" si="35"/>
        <v>0</v>
      </c>
      <c r="L84" s="199"/>
      <c r="M84" s="193"/>
      <c r="N84" s="193"/>
      <c r="O84" s="193"/>
      <c r="P84" s="193"/>
      <c r="Q84" s="194"/>
      <c r="R84" s="538">
        <f t="shared" si="33"/>
        <v>0</v>
      </c>
      <c r="S84" s="444"/>
      <c r="T84" s="193"/>
      <c r="U84" s="194"/>
      <c r="V84" s="492"/>
      <c r="W84" s="192"/>
      <c r="X84" s="195"/>
      <c r="Y84" s="203"/>
    </row>
    <row r="85" spans="1:25" s="209" customFormat="1" hidden="1">
      <c r="A85" s="127" t="s">
        <v>226</v>
      </c>
      <c r="B85" s="189" t="s">
        <v>660</v>
      </c>
      <c r="C85" s="202"/>
      <c r="D85" s="260" t="s">
        <v>227</v>
      </c>
      <c r="E85" s="285"/>
      <c r="F85" s="398">
        <f>SUM(K85:W85)</f>
        <v>0</v>
      </c>
      <c r="G85" s="421">
        <f t="shared" si="40"/>
        <v>0</v>
      </c>
      <c r="H85" s="421">
        <f t="shared" si="40"/>
        <v>0</v>
      </c>
      <c r="I85" s="617">
        <f>SUM(L85:X85)</f>
        <v>0</v>
      </c>
      <c r="J85" s="190"/>
      <c r="K85" s="191">
        <f t="shared" si="35"/>
        <v>0</v>
      </c>
      <c r="L85" s="199"/>
      <c r="M85" s="193"/>
      <c r="N85" s="193"/>
      <c r="O85" s="193"/>
      <c r="P85" s="193"/>
      <c r="Q85" s="194"/>
      <c r="R85" s="538">
        <f t="shared" si="33"/>
        <v>0</v>
      </c>
      <c r="S85" s="444"/>
      <c r="T85" s="193"/>
      <c r="U85" s="194"/>
      <c r="V85" s="492"/>
      <c r="W85" s="192"/>
      <c r="X85" s="195"/>
      <c r="Y85" s="203"/>
    </row>
    <row r="86" spans="1:25" s="41" customFormat="1" ht="27.75" hidden="1" customHeight="1">
      <c r="A86" s="127" t="s">
        <v>228</v>
      </c>
      <c r="B86" s="108" t="s">
        <v>661</v>
      </c>
      <c r="C86" s="820" t="s">
        <v>353</v>
      </c>
      <c r="D86" s="821"/>
      <c r="E86" s="821"/>
      <c r="F86" s="408">
        <f>SUM(K86:W86)</f>
        <v>0</v>
      </c>
      <c r="G86" s="431">
        <f t="shared" si="40"/>
        <v>0</v>
      </c>
      <c r="H86" s="431">
        <f t="shared" si="40"/>
        <v>0</v>
      </c>
      <c r="I86" s="627">
        <f>SUM(L86:X86)</f>
        <v>0</v>
      </c>
      <c r="J86" s="158"/>
      <c r="K86" s="170">
        <f t="shared" si="35"/>
        <v>0</v>
      </c>
      <c r="L86" s="110"/>
      <c r="M86" s="111"/>
      <c r="N86" s="111"/>
      <c r="O86" s="111"/>
      <c r="P86" s="111"/>
      <c r="Q86" s="114"/>
      <c r="R86" s="543">
        <f t="shared" si="33"/>
        <v>0</v>
      </c>
      <c r="S86" s="449"/>
      <c r="T86" s="111"/>
      <c r="U86" s="114"/>
      <c r="V86" s="491"/>
      <c r="W86" s="113"/>
      <c r="X86" s="115"/>
      <c r="Y86" s="203"/>
    </row>
    <row r="87" spans="1:25" s="41" customFormat="1" hidden="1">
      <c r="A87" s="127" t="s">
        <v>229</v>
      </c>
      <c r="B87" s="108" t="s">
        <v>662</v>
      </c>
      <c r="C87" s="820" t="s">
        <v>804</v>
      </c>
      <c r="D87" s="821"/>
      <c r="E87" s="821"/>
      <c r="F87" s="408">
        <f>F88+F89+F90+F91+F92+F93+F94+F95+F96+F97</f>
        <v>0</v>
      </c>
      <c r="G87" s="431">
        <f>G88+G89+G90+G91+G92+G93+G94+G95+G96+G97</f>
        <v>0</v>
      </c>
      <c r="H87" s="431">
        <f>H88+H89+H90+H91+H92+H93+H94+H95+H96+H97</f>
        <v>0</v>
      </c>
      <c r="I87" s="627">
        <f>I88+I89+I90+I91+I92+I93+I94+I95+I96+I97</f>
        <v>0</v>
      </c>
      <c r="J87" s="158">
        <f t="shared" ref="J87:X87" si="41">J88+J89+J90+J91+J92+J93+J94+J95+J96+J97</f>
        <v>0</v>
      </c>
      <c r="K87" s="170">
        <f t="shared" si="35"/>
        <v>0</v>
      </c>
      <c r="L87" s="110">
        <f t="shared" si="41"/>
        <v>0</v>
      </c>
      <c r="M87" s="111">
        <f t="shared" si="41"/>
        <v>0</v>
      </c>
      <c r="N87" s="111">
        <f t="shared" si="41"/>
        <v>0</v>
      </c>
      <c r="O87" s="111">
        <f t="shared" si="41"/>
        <v>0</v>
      </c>
      <c r="P87" s="111">
        <f t="shared" si="41"/>
        <v>0</v>
      </c>
      <c r="Q87" s="114">
        <f t="shared" si="41"/>
        <v>0</v>
      </c>
      <c r="R87" s="543">
        <f t="shared" si="33"/>
        <v>0</v>
      </c>
      <c r="S87" s="449">
        <f t="shared" si="41"/>
        <v>0</v>
      </c>
      <c r="T87" s="111">
        <f t="shared" si="41"/>
        <v>0</v>
      </c>
      <c r="U87" s="114">
        <f t="shared" si="41"/>
        <v>0</v>
      </c>
      <c r="V87" s="491">
        <f t="shared" si="41"/>
        <v>0</v>
      </c>
      <c r="W87" s="113">
        <f t="shared" si="41"/>
        <v>0</v>
      </c>
      <c r="X87" s="115">
        <f t="shared" si="41"/>
        <v>0</v>
      </c>
      <c r="Y87" s="203"/>
    </row>
    <row r="88" spans="1:25" hidden="1">
      <c r="B88" s="55"/>
      <c r="C88" s="2"/>
      <c r="D88" s="764" t="s">
        <v>370</v>
      </c>
      <c r="E88" s="764"/>
      <c r="F88" s="406">
        <f t="shared" ref="F88:F97" si="42">SUM(K88:W88)</f>
        <v>0</v>
      </c>
      <c r="G88" s="429">
        <f t="shared" ref="G88:H97" si="43">SUM(K88:W88)</f>
        <v>0</v>
      </c>
      <c r="H88" s="429">
        <f t="shared" si="43"/>
        <v>0</v>
      </c>
      <c r="I88" s="625">
        <f t="shared" ref="I88:I97" si="44">SUM(L88:X88)</f>
        <v>0</v>
      </c>
      <c r="J88" s="149"/>
      <c r="K88" s="167">
        <f t="shared" si="35"/>
        <v>0</v>
      </c>
      <c r="L88" s="75"/>
      <c r="M88" s="1"/>
      <c r="N88" s="1"/>
      <c r="O88" s="1"/>
      <c r="P88" s="1"/>
      <c r="Q88" s="81"/>
      <c r="R88" s="541">
        <f t="shared" si="33"/>
        <v>0</v>
      </c>
      <c r="S88" s="447"/>
      <c r="T88" s="1"/>
      <c r="U88" s="81"/>
      <c r="V88" s="490"/>
      <c r="W88" s="42"/>
      <c r="X88" s="44"/>
      <c r="Y88" s="203"/>
    </row>
    <row r="89" spans="1:25" hidden="1">
      <c r="B89" s="55"/>
      <c r="C89" s="2"/>
      <c r="D89" s="764" t="s">
        <v>506</v>
      </c>
      <c r="E89" s="764"/>
      <c r="F89" s="406">
        <f t="shared" si="42"/>
        <v>0</v>
      </c>
      <c r="G89" s="429">
        <f t="shared" si="43"/>
        <v>0</v>
      </c>
      <c r="H89" s="429">
        <f t="shared" si="43"/>
        <v>0</v>
      </c>
      <c r="I89" s="625">
        <f t="shared" si="44"/>
        <v>0</v>
      </c>
      <c r="J89" s="149"/>
      <c r="K89" s="167">
        <f t="shared" si="35"/>
        <v>0</v>
      </c>
      <c r="L89" s="75"/>
      <c r="M89" s="1"/>
      <c r="N89" s="1"/>
      <c r="O89" s="1"/>
      <c r="P89" s="1"/>
      <c r="Q89" s="81"/>
      <c r="R89" s="541">
        <f t="shared" si="33"/>
        <v>0</v>
      </c>
      <c r="S89" s="447"/>
      <c r="T89" s="1"/>
      <c r="U89" s="81"/>
      <c r="V89" s="490"/>
      <c r="W89" s="42"/>
      <c r="X89" s="44"/>
      <c r="Y89" s="203"/>
    </row>
    <row r="90" spans="1:25" hidden="1">
      <c r="B90" s="55"/>
      <c r="C90" s="2"/>
      <c r="D90" s="764" t="s">
        <v>507</v>
      </c>
      <c r="E90" s="764"/>
      <c r="F90" s="406">
        <f t="shared" si="42"/>
        <v>0</v>
      </c>
      <c r="G90" s="429">
        <f t="shared" si="43"/>
        <v>0</v>
      </c>
      <c r="H90" s="429">
        <f t="shared" si="43"/>
        <v>0</v>
      </c>
      <c r="I90" s="625">
        <f t="shared" si="44"/>
        <v>0</v>
      </c>
      <c r="J90" s="149"/>
      <c r="K90" s="167">
        <f t="shared" si="35"/>
        <v>0</v>
      </c>
      <c r="L90" s="75"/>
      <c r="M90" s="1"/>
      <c r="N90" s="1"/>
      <c r="O90" s="1"/>
      <c r="P90" s="1"/>
      <c r="Q90" s="81"/>
      <c r="R90" s="541">
        <f t="shared" si="33"/>
        <v>0</v>
      </c>
      <c r="S90" s="447"/>
      <c r="T90" s="1"/>
      <c r="U90" s="81"/>
      <c r="V90" s="490"/>
      <c r="W90" s="42"/>
      <c r="X90" s="44"/>
      <c r="Y90" s="203"/>
    </row>
    <row r="91" spans="1:25" hidden="1">
      <c r="B91" s="55"/>
      <c r="C91" s="2"/>
      <c r="D91" s="764" t="s">
        <v>508</v>
      </c>
      <c r="E91" s="764"/>
      <c r="F91" s="406">
        <f t="shared" si="42"/>
        <v>0</v>
      </c>
      <c r="G91" s="429">
        <f t="shared" si="43"/>
        <v>0</v>
      </c>
      <c r="H91" s="429">
        <f t="shared" si="43"/>
        <v>0</v>
      </c>
      <c r="I91" s="625">
        <f t="shared" si="44"/>
        <v>0</v>
      </c>
      <c r="J91" s="149"/>
      <c r="K91" s="167">
        <f t="shared" si="35"/>
        <v>0</v>
      </c>
      <c r="L91" s="75"/>
      <c r="M91" s="1"/>
      <c r="N91" s="1"/>
      <c r="O91" s="1"/>
      <c r="P91" s="1"/>
      <c r="Q91" s="81"/>
      <c r="R91" s="541">
        <f t="shared" si="33"/>
        <v>0</v>
      </c>
      <c r="S91" s="447"/>
      <c r="T91" s="1"/>
      <c r="U91" s="81"/>
      <c r="V91" s="490"/>
      <c r="W91" s="42"/>
      <c r="X91" s="44"/>
      <c r="Y91" s="203"/>
    </row>
    <row r="92" spans="1:25" hidden="1">
      <c r="B92" s="55"/>
      <c r="C92" s="2"/>
      <c r="D92" s="764" t="s">
        <v>509</v>
      </c>
      <c r="E92" s="764"/>
      <c r="F92" s="406">
        <f t="shared" si="42"/>
        <v>0</v>
      </c>
      <c r="G92" s="429">
        <f t="shared" si="43"/>
        <v>0</v>
      </c>
      <c r="H92" s="429">
        <f t="shared" si="43"/>
        <v>0</v>
      </c>
      <c r="I92" s="625">
        <f t="shared" si="44"/>
        <v>0</v>
      </c>
      <c r="J92" s="149"/>
      <c r="K92" s="167">
        <f t="shared" si="35"/>
        <v>0</v>
      </c>
      <c r="L92" s="75"/>
      <c r="M92" s="1"/>
      <c r="N92" s="1"/>
      <c r="O92" s="1"/>
      <c r="P92" s="1"/>
      <c r="Q92" s="81"/>
      <c r="R92" s="541">
        <f t="shared" si="33"/>
        <v>0</v>
      </c>
      <c r="S92" s="447"/>
      <c r="T92" s="1"/>
      <c r="U92" s="81"/>
      <c r="V92" s="490"/>
      <c r="W92" s="42"/>
      <c r="X92" s="44"/>
      <c r="Y92" s="203"/>
    </row>
    <row r="93" spans="1:25" hidden="1">
      <c r="B93" s="55"/>
      <c r="C93" s="2"/>
      <c r="D93" s="764" t="s">
        <v>510</v>
      </c>
      <c r="E93" s="764"/>
      <c r="F93" s="406">
        <f t="shared" si="42"/>
        <v>0</v>
      </c>
      <c r="G93" s="429">
        <f t="shared" si="43"/>
        <v>0</v>
      </c>
      <c r="H93" s="429">
        <f t="shared" si="43"/>
        <v>0</v>
      </c>
      <c r="I93" s="625">
        <f t="shared" si="44"/>
        <v>0</v>
      </c>
      <c r="J93" s="149"/>
      <c r="K93" s="167">
        <f t="shared" si="35"/>
        <v>0</v>
      </c>
      <c r="L93" s="75"/>
      <c r="M93" s="1"/>
      <c r="N93" s="1"/>
      <c r="O93" s="1"/>
      <c r="P93" s="1"/>
      <c r="Q93" s="81"/>
      <c r="R93" s="541">
        <f t="shared" si="33"/>
        <v>0</v>
      </c>
      <c r="S93" s="447"/>
      <c r="T93" s="1"/>
      <c r="U93" s="81"/>
      <c r="V93" s="490"/>
      <c r="W93" s="42"/>
      <c r="X93" s="44"/>
      <c r="Y93" s="203"/>
    </row>
    <row r="94" spans="1:25" ht="25.5" hidden="1" customHeight="1">
      <c r="B94" s="55"/>
      <c r="C94" s="2"/>
      <c r="D94" s="735" t="s">
        <v>511</v>
      </c>
      <c r="E94" s="735"/>
      <c r="F94" s="409">
        <f t="shared" si="42"/>
        <v>0</v>
      </c>
      <c r="G94" s="432">
        <f t="shared" si="43"/>
        <v>0</v>
      </c>
      <c r="H94" s="432">
        <f t="shared" si="43"/>
        <v>0</v>
      </c>
      <c r="I94" s="628">
        <f t="shared" si="44"/>
        <v>0</v>
      </c>
      <c r="J94" s="159"/>
      <c r="K94" s="167">
        <f t="shared" si="35"/>
        <v>0</v>
      </c>
      <c r="L94" s="75"/>
      <c r="M94" s="1"/>
      <c r="N94" s="1"/>
      <c r="O94" s="1"/>
      <c r="P94" s="1"/>
      <c r="Q94" s="81"/>
      <c r="R94" s="541">
        <f t="shared" si="33"/>
        <v>0</v>
      </c>
      <c r="S94" s="447"/>
      <c r="T94" s="1"/>
      <c r="U94" s="81"/>
      <c r="V94" s="490"/>
      <c r="W94" s="42"/>
      <c r="X94" s="44"/>
      <c r="Y94" s="203"/>
    </row>
    <row r="95" spans="1:25" hidden="1">
      <c r="B95" s="55"/>
      <c r="C95" s="2"/>
      <c r="D95" s="764" t="s">
        <v>805</v>
      </c>
      <c r="E95" s="764"/>
      <c r="F95" s="406">
        <f t="shared" si="42"/>
        <v>0</v>
      </c>
      <c r="G95" s="429">
        <f t="shared" si="43"/>
        <v>0</v>
      </c>
      <c r="H95" s="429">
        <f t="shared" si="43"/>
        <v>0</v>
      </c>
      <c r="I95" s="625">
        <f t="shared" si="44"/>
        <v>0</v>
      </c>
      <c r="J95" s="149"/>
      <c r="K95" s="167">
        <f t="shared" si="35"/>
        <v>0</v>
      </c>
      <c r="L95" s="75"/>
      <c r="M95" s="1"/>
      <c r="N95" s="1"/>
      <c r="O95" s="1"/>
      <c r="P95" s="1"/>
      <c r="Q95" s="81"/>
      <c r="R95" s="541">
        <f t="shared" si="33"/>
        <v>0</v>
      </c>
      <c r="S95" s="447"/>
      <c r="T95" s="1"/>
      <c r="U95" s="81"/>
      <c r="V95" s="490"/>
      <c r="W95" s="42"/>
      <c r="X95" s="44"/>
      <c r="Y95" s="203"/>
    </row>
    <row r="96" spans="1:25" ht="25.5" hidden="1" customHeight="1">
      <c r="B96" s="55"/>
      <c r="C96" s="2"/>
      <c r="D96" s="735" t="s">
        <v>512</v>
      </c>
      <c r="E96" s="735"/>
      <c r="F96" s="409">
        <f t="shared" si="42"/>
        <v>0</v>
      </c>
      <c r="G96" s="432">
        <f t="shared" si="43"/>
        <v>0</v>
      </c>
      <c r="H96" s="432">
        <f t="shared" si="43"/>
        <v>0</v>
      </c>
      <c r="I96" s="628">
        <f t="shared" si="44"/>
        <v>0</v>
      </c>
      <c r="J96" s="159"/>
      <c r="K96" s="167">
        <f t="shared" si="35"/>
        <v>0</v>
      </c>
      <c r="L96" s="75"/>
      <c r="M96" s="1"/>
      <c r="N96" s="1"/>
      <c r="O96" s="1"/>
      <c r="P96" s="1"/>
      <c r="Q96" s="81"/>
      <c r="R96" s="541">
        <f t="shared" si="33"/>
        <v>0</v>
      </c>
      <c r="S96" s="447"/>
      <c r="T96" s="1"/>
      <c r="U96" s="81"/>
      <c r="V96" s="490"/>
      <c r="W96" s="42"/>
      <c r="X96" s="44"/>
      <c r="Y96" s="203"/>
    </row>
    <row r="97" spans="1:25" ht="25.5" hidden="1" customHeight="1">
      <c r="B97" s="55"/>
      <c r="C97" s="2"/>
      <c r="D97" s="735" t="s">
        <v>513</v>
      </c>
      <c r="E97" s="735"/>
      <c r="F97" s="409">
        <f t="shared" si="42"/>
        <v>0</v>
      </c>
      <c r="G97" s="432">
        <f t="shared" si="43"/>
        <v>0</v>
      </c>
      <c r="H97" s="432">
        <f t="shared" si="43"/>
        <v>0</v>
      </c>
      <c r="I97" s="628">
        <f t="shared" si="44"/>
        <v>0</v>
      </c>
      <c r="J97" s="159"/>
      <c r="K97" s="167">
        <f t="shared" si="35"/>
        <v>0</v>
      </c>
      <c r="L97" s="75"/>
      <c r="M97" s="1"/>
      <c r="N97" s="1"/>
      <c r="O97" s="1"/>
      <c r="P97" s="1"/>
      <c r="Q97" s="81"/>
      <c r="R97" s="541">
        <f t="shared" si="33"/>
        <v>0</v>
      </c>
      <c r="S97" s="447"/>
      <c r="T97" s="1"/>
      <c r="U97" s="81"/>
      <c r="V97" s="490"/>
      <c r="W97" s="42"/>
      <c r="X97" s="44"/>
      <c r="Y97" s="203"/>
    </row>
    <row r="98" spans="1:25" s="41" customFormat="1" ht="15" hidden="1" customHeight="1">
      <c r="A98" s="127" t="s">
        <v>230</v>
      </c>
      <c r="B98" s="108" t="s">
        <v>663</v>
      </c>
      <c r="C98" s="820" t="s">
        <v>806</v>
      </c>
      <c r="D98" s="821"/>
      <c r="E98" s="821"/>
      <c r="F98" s="408">
        <f>F99+F100+F101+F102+F103+F104+F105+F106+F107+F108</f>
        <v>0</v>
      </c>
      <c r="G98" s="431">
        <f>G99+G100+G101+G102+G103+G104+G105+G106+G107+G108</f>
        <v>0</v>
      </c>
      <c r="H98" s="431">
        <f>H99+H100+H101+H102+H103+H104+H105+H106+H107+H108</f>
        <v>0</v>
      </c>
      <c r="I98" s="627">
        <f>I99+I100+I101+I102+I103+I104+I105+I106+I107+I108</f>
        <v>0</v>
      </c>
      <c r="J98" s="158">
        <f t="shared" ref="J98:X98" si="45">J99+J100+J101+J102+J103+J104+J105+J106+J107+J108</f>
        <v>0</v>
      </c>
      <c r="K98" s="170">
        <f t="shared" si="35"/>
        <v>0</v>
      </c>
      <c r="L98" s="110">
        <f t="shared" si="45"/>
        <v>0</v>
      </c>
      <c r="M98" s="111">
        <f t="shared" si="45"/>
        <v>0</v>
      </c>
      <c r="N98" s="111">
        <f t="shared" si="45"/>
        <v>0</v>
      </c>
      <c r="O98" s="111">
        <f t="shared" si="45"/>
        <v>0</v>
      </c>
      <c r="P98" s="111">
        <f t="shared" si="45"/>
        <v>0</v>
      </c>
      <c r="Q98" s="114">
        <f t="shared" si="45"/>
        <v>0</v>
      </c>
      <c r="R98" s="543">
        <f t="shared" si="33"/>
        <v>0</v>
      </c>
      <c r="S98" s="449">
        <f t="shared" si="45"/>
        <v>0</v>
      </c>
      <c r="T98" s="111">
        <f t="shared" si="45"/>
        <v>0</v>
      </c>
      <c r="U98" s="114">
        <f t="shared" si="45"/>
        <v>0</v>
      </c>
      <c r="V98" s="491">
        <f t="shared" si="45"/>
        <v>0</v>
      </c>
      <c r="W98" s="113">
        <f t="shared" si="45"/>
        <v>0</v>
      </c>
      <c r="X98" s="115">
        <f t="shared" si="45"/>
        <v>0</v>
      </c>
      <c r="Y98" s="203"/>
    </row>
    <row r="99" spans="1:25" hidden="1">
      <c r="B99" s="55"/>
      <c r="C99" s="2"/>
      <c r="D99" s="764" t="s">
        <v>369</v>
      </c>
      <c r="E99" s="764"/>
      <c r="F99" s="406">
        <f t="shared" ref="F99:F108" si="46">SUM(K99:W99)</f>
        <v>0</v>
      </c>
      <c r="G99" s="429">
        <f t="shared" ref="G99:H108" si="47">SUM(K99:W99)</f>
        <v>0</v>
      </c>
      <c r="H99" s="429">
        <f t="shared" si="47"/>
        <v>0</v>
      </c>
      <c r="I99" s="625">
        <f t="shared" ref="I99:I108" si="48">SUM(L99:X99)</f>
        <v>0</v>
      </c>
      <c r="J99" s="149"/>
      <c r="K99" s="167">
        <f t="shared" si="35"/>
        <v>0</v>
      </c>
      <c r="L99" s="75"/>
      <c r="M99" s="1"/>
      <c r="N99" s="1"/>
      <c r="O99" s="1"/>
      <c r="P99" s="1"/>
      <c r="Q99" s="81"/>
      <c r="R99" s="541">
        <f t="shared" si="33"/>
        <v>0</v>
      </c>
      <c r="S99" s="447"/>
      <c r="T99" s="1"/>
      <c r="U99" s="81"/>
      <c r="V99" s="490"/>
      <c r="W99" s="42"/>
      <c r="X99" s="44"/>
      <c r="Y99" s="203"/>
    </row>
    <row r="100" spans="1:25" hidden="1">
      <c r="B100" s="55"/>
      <c r="C100" s="2"/>
      <c r="D100" s="764" t="s">
        <v>514</v>
      </c>
      <c r="E100" s="764"/>
      <c r="F100" s="406">
        <f t="shared" si="46"/>
        <v>0</v>
      </c>
      <c r="G100" s="429">
        <f t="shared" si="47"/>
        <v>0</v>
      </c>
      <c r="H100" s="429">
        <f t="shared" si="47"/>
        <v>0</v>
      </c>
      <c r="I100" s="625">
        <f t="shared" si="48"/>
        <v>0</v>
      </c>
      <c r="J100" s="149"/>
      <c r="K100" s="167">
        <f t="shared" si="35"/>
        <v>0</v>
      </c>
      <c r="L100" s="75"/>
      <c r="M100" s="1"/>
      <c r="N100" s="1"/>
      <c r="O100" s="1"/>
      <c r="P100" s="1"/>
      <c r="Q100" s="81"/>
      <c r="R100" s="541">
        <f t="shared" si="33"/>
        <v>0</v>
      </c>
      <c r="S100" s="447"/>
      <c r="T100" s="1"/>
      <c r="U100" s="81"/>
      <c r="V100" s="490"/>
      <c r="W100" s="42"/>
      <c r="X100" s="44"/>
      <c r="Y100" s="203"/>
    </row>
    <row r="101" spans="1:25" hidden="1">
      <c r="B101" s="55"/>
      <c r="C101" s="2"/>
      <c r="D101" s="764" t="s">
        <v>516</v>
      </c>
      <c r="E101" s="764"/>
      <c r="F101" s="406">
        <f t="shared" si="46"/>
        <v>0</v>
      </c>
      <c r="G101" s="429">
        <f t="shared" si="47"/>
        <v>0</v>
      </c>
      <c r="H101" s="429">
        <f t="shared" si="47"/>
        <v>0</v>
      </c>
      <c r="I101" s="625">
        <f t="shared" si="48"/>
        <v>0</v>
      </c>
      <c r="J101" s="149"/>
      <c r="K101" s="167">
        <f t="shared" si="35"/>
        <v>0</v>
      </c>
      <c r="L101" s="75"/>
      <c r="M101" s="1"/>
      <c r="N101" s="1"/>
      <c r="O101" s="1"/>
      <c r="P101" s="1"/>
      <c r="Q101" s="81"/>
      <c r="R101" s="541">
        <f t="shared" si="33"/>
        <v>0</v>
      </c>
      <c r="S101" s="447"/>
      <c r="T101" s="1"/>
      <c r="U101" s="81"/>
      <c r="V101" s="490"/>
      <c r="W101" s="42"/>
      <c r="X101" s="44"/>
      <c r="Y101" s="203"/>
    </row>
    <row r="102" spans="1:25" hidden="1">
      <c r="B102" s="55"/>
      <c r="C102" s="2"/>
      <c r="D102" s="764" t="s">
        <v>808</v>
      </c>
      <c r="E102" s="764"/>
      <c r="F102" s="406">
        <f t="shared" si="46"/>
        <v>0</v>
      </c>
      <c r="G102" s="429">
        <f t="shared" si="47"/>
        <v>0</v>
      </c>
      <c r="H102" s="429">
        <f t="shared" si="47"/>
        <v>0</v>
      </c>
      <c r="I102" s="625">
        <f t="shared" si="48"/>
        <v>0</v>
      </c>
      <c r="J102" s="149"/>
      <c r="K102" s="167">
        <f t="shared" si="35"/>
        <v>0</v>
      </c>
      <c r="L102" s="75"/>
      <c r="M102" s="1"/>
      <c r="N102" s="1"/>
      <c r="O102" s="1"/>
      <c r="P102" s="1"/>
      <c r="Q102" s="81"/>
      <c r="R102" s="541">
        <f t="shared" si="33"/>
        <v>0</v>
      </c>
      <c r="S102" s="447"/>
      <c r="T102" s="1"/>
      <c r="U102" s="81"/>
      <c r="V102" s="490"/>
      <c r="W102" s="42"/>
      <c r="X102" s="44"/>
      <c r="Y102" s="203"/>
    </row>
    <row r="103" spans="1:25" hidden="1">
      <c r="B103" s="55"/>
      <c r="C103" s="2"/>
      <c r="D103" s="764" t="s">
        <v>521</v>
      </c>
      <c r="E103" s="764"/>
      <c r="F103" s="406">
        <f t="shared" si="46"/>
        <v>0</v>
      </c>
      <c r="G103" s="429">
        <f t="shared" si="47"/>
        <v>0</v>
      </c>
      <c r="H103" s="429">
        <f t="shared" si="47"/>
        <v>0</v>
      </c>
      <c r="I103" s="625">
        <f t="shared" si="48"/>
        <v>0</v>
      </c>
      <c r="J103" s="149"/>
      <c r="K103" s="167">
        <f t="shared" si="35"/>
        <v>0</v>
      </c>
      <c r="L103" s="75"/>
      <c r="M103" s="1"/>
      <c r="N103" s="1"/>
      <c r="O103" s="1"/>
      <c r="P103" s="1"/>
      <c r="Q103" s="81"/>
      <c r="R103" s="541">
        <f t="shared" si="33"/>
        <v>0</v>
      </c>
      <c r="S103" s="447"/>
      <c r="T103" s="1"/>
      <c r="U103" s="81"/>
      <c r="V103" s="490"/>
      <c r="W103" s="42"/>
      <c r="X103" s="44"/>
      <c r="Y103" s="203"/>
    </row>
    <row r="104" spans="1:25" hidden="1">
      <c r="B104" s="55"/>
      <c r="C104" s="2"/>
      <c r="D104" s="764" t="s">
        <v>519</v>
      </c>
      <c r="E104" s="764"/>
      <c r="F104" s="406">
        <f t="shared" si="46"/>
        <v>0</v>
      </c>
      <c r="G104" s="429">
        <f t="shared" si="47"/>
        <v>0</v>
      </c>
      <c r="H104" s="429">
        <f t="shared" si="47"/>
        <v>0</v>
      </c>
      <c r="I104" s="625">
        <f t="shared" si="48"/>
        <v>0</v>
      </c>
      <c r="J104" s="149"/>
      <c r="K104" s="167">
        <f t="shared" si="35"/>
        <v>0</v>
      </c>
      <c r="L104" s="75"/>
      <c r="M104" s="1"/>
      <c r="N104" s="1"/>
      <c r="O104" s="1"/>
      <c r="P104" s="1"/>
      <c r="Q104" s="81"/>
      <c r="R104" s="541">
        <f t="shared" si="33"/>
        <v>0</v>
      </c>
      <c r="S104" s="447"/>
      <c r="T104" s="1"/>
      <c r="U104" s="81"/>
      <c r="V104" s="490"/>
      <c r="W104" s="42"/>
      <c r="X104" s="44"/>
      <c r="Y104" s="203"/>
    </row>
    <row r="105" spans="1:25" ht="25.5" hidden="1" customHeight="1">
      <c r="B105" s="55"/>
      <c r="C105" s="2"/>
      <c r="D105" s="735" t="s">
        <v>523</v>
      </c>
      <c r="E105" s="735"/>
      <c r="F105" s="409">
        <f t="shared" si="46"/>
        <v>0</v>
      </c>
      <c r="G105" s="432">
        <f t="shared" si="47"/>
        <v>0</v>
      </c>
      <c r="H105" s="432">
        <f t="shared" si="47"/>
        <v>0</v>
      </c>
      <c r="I105" s="628">
        <f t="shared" si="48"/>
        <v>0</v>
      </c>
      <c r="J105" s="159"/>
      <c r="K105" s="167">
        <f t="shared" si="35"/>
        <v>0</v>
      </c>
      <c r="L105" s="75"/>
      <c r="M105" s="1"/>
      <c r="N105" s="1"/>
      <c r="O105" s="1"/>
      <c r="P105" s="1"/>
      <c r="Q105" s="81"/>
      <c r="R105" s="541">
        <f t="shared" si="33"/>
        <v>0</v>
      </c>
      <c r="S105" s="447"/>
      <c r="T105" s="1"/>
      <c r="U105" s="81"/>
      <c r="V105" s="490"/>
      <c r="W105" s="42"/>
      <c r="X105" s="44"/>
      <c r="Y105" s="203"/>
    </row>
    <row r="106" spans="1:25" hidden="1">
      <c r="B106" s="55"/>
      <c r="C106" s="2"/>
      <c r="D106" s="764" t="s">
        <v>807</v>
      </c>
      <c r="E106" s="764"/>
      <c r="F106" s="406">
        <f t="shared" si="46"/>
        <v>0</v>
      </c>
      <c r="G106" s="429">
        <f t="shared" si="47"/>
        <v>0</v>
      </c>
      <c r="H106" s="429">
        <f t="shared" si="47"/>
        <v>0</v>
      </c>
      <c r="I106" s="625">
        <f t="shared" si="48"/>
        <v>0</v>
      </c>
      <c r="J106" s="149"/>
      <c r="K106" s="167">
        <f t="shared" si="35"/>
        <v>0</v>
      </c>
      <c r="L106" s="75"/>
      <c r="M106" s="1"/>
      <c r="N106" s="1"/>
      <c r="O106" s="1"/>
      <c r="P106" s="1"/>
      <c r="Q106" s="81"/>
      <c r="R106" s="541">
        <f t="shared" si="33"/>
        <v>0</v>
      </c>
      <c r="S106" s="447"/>
      <c r="T106" s="1"/>
      <c r="U106" s="81"/>
      <c r="V106" s="490"/>
      <c r="W106" s="42"/>
      <c r="X106" s="44"/>
      <c r="Y106" s="203"/>
    </row>
    <row r="107" spans="1:25" ht="25.5" hidden="1" customHeight="1">
      <c r="B107" s="55"/>
      <c r="C107" s="2"/>
      <c r="D107" s="735" t="s">
        <v>526</v>
      </c>
      <c r="E107" s="735"/>
      <c r="F107" s="409">
        <f t="shared" si="46"/>
        <v>0</v>
      </c>
      <c r="G107" s="432">
        <f t="shared" si="47"/>
        <v>0</v>
      </c>
      <c r="H107" s="432">
        <f t="shared" si="47"/>
        <v>0</v>
      </c>
      <c r="I107" s="628">
        <f t="shared" si="48"/>
        <v>0</v>
      </c>
      <c r="J107" s="159"/>
      <c r="K107" s="167">
        <f t="shared" si="35"/>
        <v>0</v>
      </c>
      <c r="L107" s="75"/>
      <c r="M107" s="1"/>
      <c r="N107" s="1"/>
      <c r="O107" s="1"/>
      <c r="P107" s="1"/>
      <c r="Q107" s="81"/>
      <c r="R107" s="541">
        <f t="shared" si="33"/>
        <v>0</v>
      </c>
      <c r="S107" s="447"/>
      <c r="T107" s="1"/>
      <c r="U107" s="81"/>
      <c r="V107" s="490"/>
      <c r="W107" s="42"/>
      <c r="X107" s="44"/>
      <c r="Y107" s="203"/>
    </row>
    <row r="108" spans="1:25" ht="25.5" hidden="1" customHeight="1">
      <c r="B108" s="55"/>
      <c r="C108" s="2"/>
      <c r="D108" s="735" t="s">
        <v>528</v>
      </c>
      <c r="E108" s="735"/>
      <c r="F108" s="409">
        <f t="shared" si="46"/>
        <v>0</v>
      </c>
      <c r="G108" s="432">
        <f t="shared" si="47"/>
        <v>0</v>
      </c>
      <c r="H108" s="432">
        <f t="shared" si="47"/>
        <v>0</v>
      </c>
      <c r="I108" s="628">
        <f t="shared" si="48"/>
        <v>0</v>
      </c>
      <c r="J108" s="159"/>
      <c r="K108" s="167">
        <f t="shared" si="35"/>
        <v>0</v>
      </c>
      <c r="L108" s="75"/>
      <c r="M108" s="1"/>
      <c r="N108" s="1"/>
      <c r="O108" s="1"/>
      <c r="P108" s="1"/>
      <c r="Q108" s="81"/>
      <c r="R108" s="541">
        <f t="shared" si="33"/>
        <v>0</v>
      </c>
      <c r="S108" s="447"/>
      <c r="T108" s="1"/>
      <c r="U108" s="81"/>
      <c r="V108" s="490"/>
      <c r="W108" s="42"/>
      <c r="X108" s="44"/>
      <c r="Y108" s="203"/>
    </row>
    <row r="109" spans="1:25" s="41" customFormat="1" hidden="1">
      <c r="A109" s="127" t="s">
        <v>231</v>
      </c>
      <c r="B109" s="108" t="s">
        <v>664</v>
      </c>
      <c r="C109" s="777" t="s">
        <v>232</v>
      </c>
      <c r="D109" s="778"/>
      <c r="E109" s="778"/>
      <c r="F109" s="410">
        <f>F110+F111+F112+F113+F114+F115+F116+F117+F118+F119</f>
        <v>0</v>
      </c>
      <c r="G109" s="433">
        <f>G110+G111+G112+G113+G114+G115+G116+G117+G118+G119</f>
        <v>0</v>
      </c>
      <c r="H109" s="433">
        <f>H110+H111+H112+H113+H114+H115+H116+H117+H118+H119</f>
        <v>0</v>
      </c>
      <c r="I109" s="629">
        <f>I110+I111+I112+I113+I114+I115+I116+I117+I118+I119</f>
        <v>0</v>
      </c>
      <c r="J109" s="160">
        <f t="shared" ref="J109:X109" si="49">J110+J111+J112+J113+J114+J115+J116+J117+J118+J119</f>
        <v>0</v>
      </c>
      <c r="K109" s="170">
        <f t="shared" si="35"/>
        <v>0</v>
      </c>
      <c r="L109" s="110">
        <f t="shared" si="49"/>
        <v>0</v>
      </c>
      <c r="M109" s="111">
        <f t="shared" si="49"/>
        <v>0</v>
      </c>
      <c r="N109" s="111">
        <f t="shared" si="49"/>
        <v>0</v>
      </c>
      <c r="O109" s="111">
        <f t="shared" si="49"/>
        <v>0</v>
      </c>
      <c r="P109" s="111">
        <f t="shared" si="49"/>
        <v>0</v>
      </c>
      <c r="Q109" s="114">
        <f t="shared" si="49"/>
        <v>0</v>
      </c>
      <c r="R109" s="543">
        <f t="shared" si="33"/>
        <v>0</v>
      </c>
      <c r="S109" s="449">
        <f t="shared" si="49"/>
        <v>0</v>
      </c>
      <c r="T109" s="111">
        <f t="shared" si="49"/>
        <v>0</v>
      </c>
      <c r="U109" s="114">
        <f t="shared" si="49"/>
        <v>0</v>
      </c>
      <c r="V109" s="491">
        <f t="shared" si="49"/>
        <v>0</v>
      </c>
      <c r="W109" s="113">
        <f t="shared" si="49"/>
        <v>0</v>
      </c>
      <c r="X109" s="115">
        <f t="shared" si="49"/>
        <v>0</v>
      </c>
      <c r="Y109" s="203"/>
    </row>
    <row r="110" spans="1:25" hidden="1">
      <c r="B110" s="55"/>
      <c r="C110" s="2"/>
      <c r="D110" s="764" t="s">
        <v>368</v>
      </c>
      <c r="E110" s="764"/>
      <c r="F110" s="406">
        <f t="shared" ref="F110:F119" si="50">SUM(K110:W110)</f>
        <v>0</v>
      </c>
      <c r="G110" s="429">
        <f t="shared" ref="G110:H119" si="51">SUM(K110:W110)</f>
        <v>0</v>
      </c>
      <c r="H110" s="429">
        <f t="shared" si="51"/>
        <v>0</v>
      </c>
      <c r="I110" s="625">
        <f t="shared" ref="I110:I119" si="52">SUM(L110:X110)</f>
        <v>0</v>
      </c>
      <c r="J110" s="149"/>
      <c r="K110" s="167">
        <f t="shared" si="35"/>
        <v>0</v>
      </c>
      <c r="L110" s="75"/>
      <c r="M110" s="1"/>
      <c r="N110" s="1"/>
      <c r="O110" s="1"/>
      <c r="P110" s="1"/>
      <c r="Q110" s="81"/>
      <c r="R110" s="541">
        <f t="shared" si="33"/>
        <v>0</v>
      </c>
      <c r="S110" s="447"/>
      <c r="T110" s="1"/>
      <c r="U110" s="81"/>
      <c r="V110" s="490"/>
      <c r="W110" s="42"/>
      <c r="X110" s="44"/>
      <c r="Y110" s="203"/>
    </row>
    <row r="111" spans="1:25" hidden="1">
      <c r="B111" s="55"/>
      <c r="C111" s="2"/>
      <c r="D111" s="764" t="s">
        <v>515</v>
      </c>
      <c r="E111" s="764"/>
      <c r="F111" s="406">
        <f t="shared" si="50"/>
        <v>0</v>
      </c>
      <c r="G111" s="429">
        <f t="shared" si="51"/>
        <v>0</v>
      </c>
      <c r="H111" s="429">
        <f t="shared" si="51"/>
        <v>0</v>
      </c>
      <c r="I111" s="625">
        <f t="shared" si="52"/>
        <v>0</v>
      </c>
      <c r="J111" s="149"/>
      <c r="K111" s="167">
        <f t="shared" si="35"/>
        <v>0</v>
      </c>
      <c r="L111" s="75"/>
      <c r="M111" s="1"/>
      <c r="N111" s="1"/>
      <c r="O111" s="1"/>
      <c r="P111" s="1"/>
      <c r="Q111" s="81"/>
      <c r="R111" s="541">
        <f t="shared" si="33"/>
        <v>0</v>
      </c>
      <c r="S111" s="447"/>
      <c r="T111" s="1"/>
      <c r="U111" s="81"/>
      <c r="V111" s="490"/>
      <c r="W111" s="42"/>
      <c r="X111" s="44"/>
      <c r="Y111" s="203"/>
    </row>
    <row r="112" spans="1:25" hidden="1">
      <c r="B112" s="55"/>
      <c r="C112" s="2"/>
      <c r="D112" s="764" t="s">
        <v>517</v>
      </c>
      <c r="E112" s="764"/>
      <c r="F112" s="406">
        <f t="shared" si="50"/>
        <v>0</v>
      </c>
      <c r="G112" s="429">
        <f t="shared" si="51"/>
        <v>0</v>
      </c>
      <c r="H112" s="429">
        <f t="shared" si="51"/>
        <v>0</v>
      </c>
      <c r="I112" s="625">
        <f t="shared" si="52"/>
        <v>0</v>
      </c>
      <c r="J112" s="149"/>
      <c r="K112" s="167">
        <f t="shared" si="35"/>
        <v>0</v>
      </c>
      <c r="L112" s="75"/>
      <c r="M112" s="1"/>
      <c r="N112" s="1"/>
      <c r="O112" s="1"/>
      <c r="P112" s="1"/>
      <c r="Q112" s="81"/>
      <c r="R112" s="541">
        <f t="shared" si="33"/>
        <v>0</v>
      </c>
      <c r="S112" s="447"/>
      <c r="T112" s="1"/>
      <c r="U112" s="81"/>
      <c r="V112" s="490"/>
      <c r="W112" s="42"/>
      <c r="X112" s="44"/>
      <c r="Y112" s="203"/>
    </row>
    <row r="113" spans="1:25" hidden="1">
      <c r="B113" s="55"/>
      <c r="C113" s="2"/>
      <c r="D113" s="764" t="s">
        <v>518</v>
      </c>
      <c r="E113" s="764"/>
      <c r="F113" s="406">
        <f t="shared" si="50"/>
        <v>0</v>
      </c>
      <c r="G113" s="429">
        <f t="shared" si="51"/>
        <v>0</v>
      </c>
      <c r="H113" s="429">
        <f t="shared" si="51"/>
        <v>0</v>
      </c>
      <c r="I113" s="625">
        <f t="shared" si="52"/>
        <v>0</v>
      </c>
      <c r="J113" s="149"/>
      <c r="K113" s="167">
        <f t="shared" si="35"/>
        <v>0</v>
      </c>
      <c r="L113" s="75"/>
      <c r="M113" s="1"/>
      <c r="N113" s="1"/>
      <c r="O113" s="1"/>
      <c r="P113" s="1"/>
      <c r="Q113" s="81"/>
      <c r="R113" s="541">
        <f t="shared" si="33"/>
        <v>0</v>
      </c>
      <c r="S113" s="447"/>
      <c r="T113" s="1"/>
      <c r="U113" s="81"/>
      <c r="V113" s="490"/>
      <c r="W113" s="42"/>
      <c r="X113" s="44"/>
      <c r="Y113" s="203"/>
    </row>
    <row r="114" spans="1:25" hidden="1">
      <c r="B114" s="55"/>
      <c r="C114" s="2"/>
      <c r="D114" s="764" t="s">
        <v>522</v>
      </c>
      <c r="E114" s="764"/>
      <c r="F114" s="406">
        <f t="shared" si="50"/>
        <v>0</v>
      </c>
      <c r="G114" s="429">
        <f t="shared" si="51"/>
        <v>0</v>
      </c>
      <c r="H114" s="429">
        <f t="shared" si="51"/>
        <v>0</v>
      </c>
      <c r="I114" s="625">
        <f t="shared" si="52"/>
        <v>0</v>
      </c>
      <c r="J114" s="149"/>
      <c r="K114" s="167">
        <f t="shared" si="35"/>
        <v>0</v>
      </c>
      <c r="L114" s="75"/>
      <c r="M114" s="1"/>
      <c r="N114" s="1"/>
      <c r="O114" s="1"/>
      <c r="P114" s="1"/>
      <c r="Q114" s="81"/>
      <c r="R114" s="541">
        <f t="shared" si="33"/>
        <v>0</v>
      </c>
      <c r="S114" s="447"/>
      <c r="T114" s="1"/>
      <c r="U114" s="81"/>
      <c r="V114" s="490"/>
      <c r="W114" s="42"/>
      <c r="X114" s="44"/>
      <c r="Y114" s="203"/>
    </row>
    <row r="115" spans="1:25" hidden="1">
      <c r="B115" s="55"/>
      <c r="C115" s="2"/>
      <c r="D115" s="764" t="s">
        <v>520</v>
      </c>
      <c r="E115" s="764"/>
      <c r="F115" s="406">
        <f t="shared" si="50"/>
        <v>0</v>
      </c>
      <c r="G115" s="429">
        <f t="shared" si="51"/>
        <v>0</v>
      </c>
      <c r="H115" s="429">
        <f t="shared" si="51"/>
        <v>0</v>
      </c>
      <c r="I115" s="625">
        <f t="shared" si="52"/>
        <v>0</v>
      </c>
      <c r="J115" s="149"/>
      <c r="K115" s="167">
        <f t="shared" si="35"/>
        <v>0</v>
      </c>
      <c r="L115" s="75"/>
      <c r="M115" s="1"/>
      <c r="N115" s="1"/>
      <c r="O115" s="1"/>
      <c r="P115" s="1"/>
      <c r="Q115" s="81"/>
      <c r="R115" s="541">
        <f t="shared" si="33"/>
        <v>0</v>
      </c>
      <c r="S115" s="447"/>
      <c r="T115" s="1"/>
      <c r="U115" s="81"/>
      <c r="V115" s="490"/>
      <c r="W115" s="42"/>
      <c r="X115" s="44"/>
      <c r="Y115" s="203"/>
    </row>
    <row r="116" spans="1:25" ht="25.5" hidden="1" customHeight="1">
      <c r="B116" s="55"/>
      <c r="C116" s="2"/>
      <c r="D116" s="735" t="s">
        <v>524</v>
      </c>
      <c r="E116" s="735"/>
      <c r="F116" s="409">
        <f t="shared" si="50"/>
        <v>0</v>
      </c>
      <c r="G116" s="432">
        <f t="shared" si="51"/>
        <v>0</v>
      </c>
      <c r="H116" s="432">
        <f t="shared" si="51"/>
        <v>0</v>
      </c>
      <c r="I116" s="628">
        <f t="shared" si="52"/>
        <v>0</v>
      </c>
      <c r="J116" s="159"/>
      <c r="K116" s="167">
        <f t="shared" si="35"/>
        <v>0</v>
      </c>
      <c r="L116" s="75"/>
      <c r="M116" s="1"/>
      <c r="N116" s="1"/>
      <c r="O116" s="1"/>
      <c r="P116" s="1"/>
      <c r="Q116" s="81"/>
      <c r="R116" s="541">
        <f t="shared" si="33"/>
        <v>0</v>
      </c>
      <c r="S116" s="447"/>
      <c r="T116" s="1"/>
      <c r="U116" s="81"/>
      <c r="V116" s="490"/>
      <c r="W116" s="42"/>
      <c r="X116" s="44"/>
      <c r="Y116" s="203"/>
    </row>
    <row r="117" spans="1:25" hidden="1">
      <c r="B117" s="55"/>
      <c r="C117" s="2"/>
      <c r="D117" s="764" t="s">
        <v>525</v>
      </c>
      <c r="E117" s="764"/>
      <c r="F117" s="406">
        <f t="shared" si="50"/>
        <v>0</v>
      </c>
      <c r="G117" s="429">
        <f t="shared" si="51"/>
        <v>0</v>
      </c>
      <c r="H117" s="429">
        <f t="shared" si="51"/>
        <v>0</v>
      </c>
      <c r="I117" s="625">
        <f t="shared" si="52"/>
        <v>0</v>
      </c>
      <c r="J117" s="149"/>
      <c r="K117" s="167">
        <f t="shared" si="35"/>
        <v>0</v>
      </c>
      <c r="L117" s="75"/>
      <c r="M117" s="1"/>
      <c r="N117" s="1"/>
      <c r="O117" s="1"/>
      <c r="P117" s="1"/>
      <c r="Q117" s="81"/>
      <c r="R117" s="541">
        <f t="shared" si="33"/>
        <v>0</v>
      </c>
      <c r="S117" s="447"/>
      <c r="T117" s="1"/>
      <c r="U117" s="81"/>
      <c r="V117" s="490"/>
      <c r="W117" s="42"/>
      <c r="X117" s="44"/>
      <c r="Y117" s="203"/>
    </row>
    <row r="118" spans="1:25" ht="25.5" hidden="1" customHeight="1">
      <c r="B118" s="55"/>
      <c r="C118" s="2"/>
      <c r="D118" s="735" t="s">
        <v>527</v>
      </c>
      <c r="E118" s="735"/>
      <c r="F118" s="409">
        <f t="shared" si="50"/>
        <v>0</v>
      </c>
      <c r="G118" s="432">
        <f t="shared" si="51"/>
        <v>0</v>
      </c>
      <c r="H118" s="432">
        <f t="shared" si="51"/>
        <v>0</v>
      </c>
      <c r="I118" s="628">
        <f t="shared" si="52"/>
        <v>0</v>
      </c>
      <c r="J118" s="159"/>
      <c r="K118" s="167">
        <f t="shared" si="35"/>
        <v>0</v>
      </c>
      <c r="L118" s="75"/>
      <c r="M118" s="1"/>
      <c r="N118" s="1"/>
      <c r="O118" s="1"/>
      <c r="P118" s="1"/>
      <c r="Q118" s="81"/>
      <c r="R118" s="541">
        <f t="shared" si="33"/>
        <v>0</v>
      </c>
      <c r="S118" s="447"/>
      <c r="T118" s="1"/>
      <c r="U118" s="81"/>
      <c r="V118" s="490"/>
      <c r="W118" s="42"/>
      <c r="X118" s="44"/>
      <c r="Y118" s="203"/>
    </row>
    <row r="119" spans="1:25" ht="25.5" hidden="1" customHeight="1">
      <c r="B119" s="55"/>
      <c r="C119" s="2"/>
      <c r="D119" s="735" t="s">
        <v>529</v>
      </c>
      <c r="E119" s="735"/>
      <c r="F119" s="409">
        <f t="shared" si="50"/>
        <v>0</v>
      </c>
      <c r="G119" s="432">
        <f t="shared" si="51"/>
        <v>0</v>
      </c>
      <c r="H119" s="432">
        <f t="shared" si="51"/>
        <v>0</v>
      </c>
      <c r="I119" s="628">
        <f t="shared" si="52"/>
        <v>0</v>
      </c>
      <c r="J119" s="159"/>
      <c r="K119" s="167">
        <f t="shared" si="35"/>
        <v>0</v>
      </c>
      <c r="L119" s="75"/>
      <c r="M119" s="1"/>
      <c r="N119" s="1"/>
      <c r="O119" s="1"/>
      <c r="P119" s="1"/>
      <c r="Q119" s="81"/>
      <c r="R119" s="541">
        <f t="shared" si="33"/>
        <v>0</v>
      </c>
      <c r="S119" s="447"/>
      <c r="T119" s="1"/>
      <c r="U119" s="81"/>
      <c r="V119" s="490"/>
      <c r="W119" s="42"/>
      <c r="X119" s="44"/>
      <c r="Y119" s="203"/>
    </row>
    <row r="120" spans="1:25" s="41" customFormat="1" ht="27.75" hidden="1" customHeight="1">
      <c r="A120" s="127" t="s">
        <v>233</v>
      </c>
      <c r="B120" s="108" t="s">
        <v>665</v>
      </c>
      <c r="C120" s="820" t="s">
        <v>809</v>
      </c>
      <c r="D120" s="821"/>
      <c r="E120" s="821"/>
      <c r="F120" s="408">
        <f>F121+F122</f>
        <v>0</v>
      </c>
      <c r="G120" s="431">
        <f>G121+G122</f>
        <v>0</v>
      </c>
      <c r="H120" s="431">
        <f>H121+H122</f>
        <v>0</v>
      </c>
      <c r="I120" s="627">
        <f>I121+I122</f>
        <v>0</v>
      </c>
      <c r="J120" s="158">
        <f t="shared" ref="J120:X120" si="53">J121+J122</f>
        <v>0</v>
      </c>
      <c r="K120" s="170">
        <f t="shared" si="35"/>
        <v>0</v>
      </c>
      <c r="L120" s="110">
        <f t="shared" si="53"/>
        <v>0</v>
      </c>
      <c r="M120" s="111">
        <f t="shared" si="53"/>
        <v>0</v>
      </c>
      <c r="N120" s="111">
        <f t="shared" si="53"/>
        <v>0</v>
      </c>
      <c r="O120" s="111">
        <f t="shared" si="53"/>
        <v>0</v>
      </c>
      <c r="P120" s="111">
        <f t="shared" si="53"/>
        <v>0</v>
      </c>
      <c r="Q120" s="114">
        <f t="shared" si="53"/>
        <v>0</v>
      </c>
      <c r="R120" s="543">
        <f t="shared" si="33"/>
        <v>0</v>
      </c>
      <c r="S120" s="449">
        <f t="shared" si="53"/>
        <v>0</v>
      </c>
      <c r="T120" s="111">
        <f t="shared" si="53"/>
        <v>0</v>
      </c>
      <c r="U120" s="114">
        <f t="shared" si="53"/>
        <v>0</v>
      </c>
      <c r="V120" s="491">
        <f t="shared" si="53"/>
        <v>0</v>
      </c>
      <c r="W120" s="113">
        <f t="shared" si="53"/>
        <v>0</v>
      </c>
      <c r="X120" s="115">
        <f t="shared" si="53"/>
        <v>0</v>
      </c>
      <c r="Y120" s="203"/>
    </row>
    <row r="121" spans="1:25" hidden="1">
      <c r="B121" s="55"/>
      <c r="C121" s="2"/>
      <c r="D121" s="764" t="s">
        <v>531</v>
      </c>
      <c r="E121" s="764"/>
      <c r="F121" s="406">
        <f>SUM(K121:W121)</f>
        <v>0</v>
      </c>
      <c r="G121" s="429">
        <f>SUM(K121:W121)</f>
        <v>0</v>
      </c>
      <c r="H121" s="429">
        <f>SUM(L121:X121)</f>
        <v>0</v>
      </c>
      <c r="I121" s="625">
        <f>SUM(L121:X121)</f>
        <v>0</v>
      </c>
      <c r="J121" s="149"/>
      <c r="K121" s="167">
        <f t="shared" si="35"/>
        <v>0</v>
      </c>
      <c r="L121" s="75"/>
      <c r="M121" s="1"/>
      <c r="N121" s="1"/>
      <c r="O121" s="1"/>
      <c r="P121" s="1"/>
      <c r="Q121" s="81"/>
      <c r="R121" s="541">
        <f t="shared" si="33"/>
        <v>0</v>
      </c>
      <c r="S121" s="447"/>
      <c r="T121" s="1"/>
      <c r="U121" s="81"/>
      <c r="V121" s="490"/>
      <c r="W121" s="42"/>
      <c r="X121" s="44"/>
      <c r="Y121" s="203"/>
    </row>
    <row r="122" spans="1:25" ht="25.5" hidden="1" customHeight="1">
      <c r="B122" s="55"/>
      <c r="C122" s="2"/>
      <c r="D122" s="735" t="s">
        <v>530</v>
      </c>
      <c r="E122" s="735"/>
      <c r="F122" s="409">
        <f>SUM(K122:W122)</f>
        <v>0</v>
      </c>
      <c r="G122" s="432">
        <f>SUM(K122:W122)</f>
        <v>0</v>
      </c>
      <c r="H122" s="432">
        <f>SUM(L122:X122)</f>
        <v>0</v>
      </c>
      <c r="I122" s="628">
        <f>SUM(L122:X122)</f>
        <v>0</v>
      </c>
      <c r="J122" s="159"/>
      <c r="K122" s="167">
        <f t="shared" si="35"/>
        <v>0</v>
      </c>
      <c r="L122" s="75"/>
      <c r="M122" s="1"/>
      <c r="N122" s="1"/>
      <c r="O122" s="1"/>
      <c r="P122" s="1"/>
      <c r="Q122" s="81"/>
      <c r="R122" s="541">
        <f t="shared" si="33"/>
        <v>0</v>
      </c>
      <c r="S122" s="447"/>
      <c r="T122" s="1"/>
      <c r="U122" s="81"/>
      <c r="V122" s="490"/>
      <c r="W122" s="42"/>
      <c r="X122" s="44"/>
      <c r="Y122" s="203"/>
    </row>
    <row r="123" spans="1:25" s="41" customFormat="1" hidden="1">
      <c r="A123" s="127" t="s">
        <v>234</v>
      </c>
      <c r="B123" s="108" t="s">
        <v>667</v>
      </c>
      <c r="C123" s="820" t="s">
        <v>810</v>
      </c>
      <c r="D123" s="821"/>
      <c r="E123" s="821"/>
      <c r="F123" s="408">
        <f>F124+F125+F126+F127+F128+F129+F130+F131+F132+F133+F134</f>
        <v>0</v>
      </c>
      <c r="G123" s="431">
        <f>G124+G125+G126+G127+G128+G129+G130+G131+G132+G133+G134</f>
        <v>0</v>
      </c>
      <c r="H123" s="431">
        <f>H124+H125+H126+H127+H128+H129+H130+H131+H132+H133+H134</f>
        <v>0</v>
      </c>
      <c r="I123" s="627">
        <f>I124+I125+I126+I127+I128+I129+I130+I131+I132+I133+I134</f>
        <v>0</v>
      </c>
      <c r="J123" s="158">
        <f t="shared" ref="J123:X123" si="54">J124+J125+J126+J127+J128+J129+J130+J131+J132+J133+J134</f>
        <v>0</v>
      </c>
      <c r="K123" s="170">
        <f t="shared" si="35"/>
        <v>0</v>
      </c>
      <c r="L123" s="110">
        <f t="shared" si="54"/>
        <v>0</v>
      </c>
      <c r="M123" s="111">
        <f t="shared" si="54"/>
        <v>0</v>
      </c>
      <c r="N123" s="111">
        <f t="shared" si="54"/>
        <v>0</v>
      </c>
      <c r="O123" s="111">
        <f t="shared" si="54"/>
        <v>0</v>
      </c>
      <c r="P123" s="111">
        <f t="shared" si="54"/>
        <v>0</v>
      </c>
      <c r="Q123" s="114">
        <f t="shared" si="54"/>
        <v>0</v>
      </c>
      <c r="R123" s="543">
        <f t="shared" si="33"/>
        <v>0</v>
      </c>
      <c r="S123" s="449">
        <f t="shared" si="54"/>
        <v>0</v>
      </c>
      <c r="T123" s="111">
        <f t="shared" si="54"/>
        <v>0</v>
      </c>
      <c r="U123" s="114">
        <f t="shared" si="54"/>
        <v>0</v>
      </c>
      <c r="V123" s="491">
        <f t="shared" si="54"/>
        <v>0</v>
      </c>
      <c r="W123" s="113">
        <f t="shared" si="54"/>
        <v>0</v>
      </c>
      <c r="X123" s="115">
        <f t="shared" si="54"/>
        <v>0</v>
      </c>
      <c r="Y123" s="203"/>
    </row>
    <row r="124" spans="1:25" hidden="1">
      <c r="B124" s="55"/>
      <c r="C124" s="2"/>
      <c r="D124" s="764" t="s">
        <v>354</v>
      </c>
      <c r="E124" s="764"/>
      <c r="F124" s="406">
        <f t="shared" ref="F124:F137" si="55">SUM(K124:W124)</f>
        <v>0</v>
      </c>
      <c r="G124" s="429">
        <f t="shared" ref="G124:H137" si="56">SUM(K124:W124)</f>
        <v>0</v>
      </c>
      <c r="H124" s="429">
        <f t="shared" si="56"/>
        <v>0</v>
      </c>
      <c r="I124" s="625">
        <f t="shared" ref="I124:I137" si="57">SUM(L124:X124)</f>
        <v>0</v>
      </c>
      <c r="J124" s="149"/>
      <c r="K124" s="167">
        <f t="shared" si="35"/>
        <v>0</v>
      </c>
      <c r="L124" s="75"/>
      <c r="M124" s="1"/>
      <c r="N124" s="1"/>
      <c r="O124" s="1"/>
      <c r="P124" s="1"/>
      <c r="Q124" s="81"/>
      <c r="R124" s="541">
        <f t="shared" si="33"/>
        <v>0</v>
      </c>
      <c r="S124" s="447"/>
      <c r="T124" s="1"/>
      <c r="U124" s="81"/>
      <c r="V124" s="490"/>
      <c r="W124" s="42"/>
      <c r="X124" s="44"/>
      <c r="Y124" s="203"/>
    </row>
    <row r="125" spans="1:25" hidden="1">
      <c r="B125" s="55"/>
      <c r="C125" s="2"/>
      <c r="D125" s="764" t="s">
        <v>357</v>
      </c>
      <c r="E125" s="764"/>
      <c r="F125" s="406">
        <f t="shared" si="55"/>
        <v>0</v>
      </c>
      <c r="G125" s="429">
        <f t="shared" si="56"/>
        <v>0</v>
      </c>
      <c r="H125" s="429">
        <f t="shared" si="56"/>
        <v>0</v>
      </c>
      <c r="I125" s="625">
        <f t="shared" si="57"/>
        <v>0</v>
      </c>
      <c r="J125" s="149"/>
      <c r="K125" s="167">
        <f t="shared" si="35"/>
        <v>0</v>
      </c>
      <c r="L125" s="75"/>
      <c r="M125" s="1"/>
      <c r="N125" s="1"/>
      <c r="O125" s="1"/>
      <c r="P125" s="1"/>
      <c r="Q125" s="81"/>
      <c r="R125" s="541">
        <f t="shared" si="33"/>
        <v>0</v>
      </c>
      <c r="S125" s="447"/>
      <c r="T125" s="1"/>
      <c r="U125" s="81"/>
      <c r="V125" s="490"/>
      <c r="W125" s="42"/>
      <c r="X125" s="44"/>
      <c r="Y125" s="203"/>
    </row>
    <row r="126" spans="1:25" hidden="1">
      <c r="B126" s="55"/>
      <c r="C126" s="2"/>
      <c r="D126" s="764" t="s">
        <v>358</v>
      </c>
      <c r="E126" s="764"/>
      <c r="F126" s="406">
        <f t="shared" si="55"/>
        <v>0</v>
      </c>
      <c r="G126" s="429">
        <f t="shared" si="56"/>
        <v>0</v>
      </c>
      <c r="H126" s="429">
        <f t="shared" si="56"/>
        <v>0</v>
      </c>
      <c r="I126" s="625">
        <f t="shared" si="57"/>
        <v>0</v>
      </c>
      <c r="J126" s="149"/>
      <c r="K126" s="167">
        <f t="shared" si="35"/>
        <v>0</v>
      </c>
      <c r="L126" s="75"/>
      <c r="M126" s="1"/>
      <c r="N126" s="1"/>
      <c r="O126" s="1"/>
      <c r="P126" s="1"/>
      <c r="Q126" s="81"/>
      <c r="R126" s="541">
        <f t="shared" si="33"/>
        <v>0</v>
      </c>
      <c r="S126" s="447"/>
      <c r="T126" s="1"/>
      <c r="U126" s="81"/>
      <c r="V126" s="490"/>
      <c r="W126" s="42"/>
      <c r="X126" s="44"/>
      <c r="Y126" s="203"/>
    </row>
    <row r="127" spans="1:25" hidden="1">
      <c r="B127" s="55"/>
      <c r="C127" s="2"/>
      <c r="D127" s="764" t="s">
        <v>355</v>
      </c>
      <c r="E127" s="764"/>
      <c r="F127" s="406">
        <f t="shared" si="55"/>
        <v>0</v>
      </c>
      <c r="G127" s="429">
        <f t="shared" si="56"/>
        <v>0</v>
      </c>
      <c r="H127" s="429">
        <f t="shared" si="56"/>
        <v>0</v>
      </c>
      <c r="I127" s="625">
        <f t="shared" si="57"/>
        <v>0</v>
      </c>
      <c r="J127" s="149"/>
      <c r="K127" s="167">
        <f t="shared" si="35"/>
        <v>0</v>
      </c>
      <c r="L127" s="75"/>
      <c r="M127" s="1"/>
      <c r="N127" s="1"/>
      <c r="O127" s="1"/>
      <c r="P127" s="1"/>
      <c r="Q127" s="81"/>
      <c r="R127" s="541">
        <f t="shared" si="33"/>
        <v>0</v>
      </c>
      <c r="S127" s="447"/>
      <c r="T127" s="1"/>
      <c r="U127" s="81"/>
      <c r="V127" s="490"/>
      <c r="W127" s="42"/>
      <c r="X127" s="44"/>
      <c r="Y127" s="203"/>
    </row>
    <row r="128" spans="1:25" hidden="1">
      <c r="B128" s="55"/>
      <c r="C128" s="2"/>
      <c r="D128" s="764" t="s">
        <v>811</v>
      </c>
      <c r="E128" s="764"/>
      <c r="F128" s="406">
        <f t="shared" si="55"/>
        <v>0</v>
      </c>
      <c r="G128" s="429">
        <f t="shared" si="56"/>
        <v>0</v>
      </c>
      <c r="H128" s="429">
        <f t="shared" si="56"/>
        <v>0</v>
      </c>
      <c r="I128" s="625">
        <f t="shared" si="57"/>
        <v>0</v>
      </c>
      <c r="J128" s="149"/>
      <c r="K128" s="167">
        <f t="shared" si="35"/>
        <v>0</v>
      </c>
      <c r="L128" s="75"/>
      <c r="M128" s="1"/>
      <c r="N128" s="1"/>
      <c r="O128" s="1"/>
      <c r="P128" s="1"/>
      <c r="Q128" s="81"/>
      <c r="R128" s="541">
        <f t="shared" si="33"/>
        <v>0</v>
      </c>
      <c r="S128" s="447"/>
      <c r="T128" s="1"/>
      <c r="U128" s="81"/>
      <c r="V128" s="490"/>
      <c r="W128" s="42"/>
      <c r="X128" s="44"/>
      <c r="Y128" s="203"/>
    </row>
    <row r="129" spans="1:25" ht="25.5" hidden="1" customHeight="1">
      <c r="B129" s="55"/>
      <c r="C129" s="2"/>
      <c r="D129" s="735" t="s">
        <v>532</v>
      </c>
      <c r="E129" s="735"/>
      <c r="F129" s="409">
        <f t="shared" si="55"/>
        <v>0</v>
      </c>
      <c r="G129" s="432">
        <f t="shared" si="56"/>
        <v>0</v>
      </c>
      <c r="H129" s="432">
        <f t="shared" si="56"/>
        <v>0</v>
      </c>
      <c r="I129" s="628">
        <f t="shared" si="57"/>
        <v>0</v>
      </c>
      <c r="J129" s="159"/>
      <c r="K129" s="167">
        <f t="shared" si="35"/>
        <v>0</v>
      </c>
      <c r="L129" s="75"/>
      <c r="M129" s="1"/>
      <c r="N129" s="1"/>
      <c r="O129" s="1"/>
      <c r="P129" s="1"/>
      <c r="Q129" s="81"/>
      <c r="R129" s="541">
        <f t="shared" si="33"/>
        <v>0</v>
      </c>
      <c r="S129" s="447"/>
      <c r="T129" s="1"/>
      <c r="U129" s="81"/>
      <c r="V129" s="490"/>
      <c r="W129" s="42"/>
      <c r="X129" s="44"/>
      <c r="Y129" s="203"/>
    </row>
    <row r="130" spans="1:25" ht="25.5" hidden="1" customHeight="1">
      <c r="B130" s="55"/>
      <c r="C130" s="2"/>
      <c r="D130" s="735" t="s">
        <v>533</v>
      </c>
      <c r="E130" s="735"/>
      <c r="F130" s="409">
        <f t="shared" si="55"/>
        <v>0</v>
      </c>
      <c r="G130" s="432">
        <f t="shared" si="56"/>
        <v>0</v>
      </c>
      <c r="H130" s="432">
        <f t="shared" si="56"/>
        <v>0</v>
      </c>
      <c r="I130" s="628">
        <f t="shared" si="57"/>
        <v>0</v>
      </c>
      <c r="J130" s="159"/>
      <c r="K130" s="167">
        <f t="shared" si="35"/>
        <v>0</v>
      </c>
      <c r="L130" s="75"/>
      <c r="M130" s="1"/>
      <c r="N130" s="1"/>
      <c r="O130" s="1"/>
      <c r="P130" s="1"/>
      <c r="Q130" s="81"/>
      <c r="R130" s="541">
        <f t="shared" si="33"/>
        <v>0</v>
      </c>
      <c r="S130" s="447"/>
      <c r="T130" s="1"/>
      <c r="U130" s="81"/>
      <c r="V130" s="490"/>
      <c r="W130" s="42"/>
      <c r="X130" s="44"/>
      <c r="Y130" s="203"/>
    </row>
    <row r="131" spans="1:25" hidden="1">
      <c r="B131" s="55"/>
      <c r="C131" s="2"/>
      <c r="D131" s="764" t="s">
        <v>364</v>
      </c>
      <c r="E131" s="764"/>
      <c r="F131" s="406">
        <f t="shared" si="55"/>
        <v>0</v>
      </c>
      <c r="G131" s="429">
        <f t="shared" si="56"/>
        <v>0</v>
      </c>
      <c r="H131" s="429">
        <f t="shared" si="56"/>
        <v>0</v>
      </c>
      <c r="I131" s="625">
        <f t="shared" si="57"/>
        <v>0</v>
      </c>
      <c r="J131" s="149"/>
      <c r="K131" s="167">
        <f t="shared" si="35"/>
        <v>0</v>
      </c>
      <c r="L131" s="75"/>
      <c r="M131" s="1"/>
      <c r="N131" s="1"/>
      <c r="O131" s="1"/>
      <c r="P131" s="1"/>
      <c r="Q131" s="81"/>
      <c r="R131" s="541">
        <f t="shared" si="33"/>
        <v>0</v>
      </c>
      <c r="S131" s="447"/>
      <c r="T131" s="1"/>
      <c r="U131" s="81"/>
      <c r="V131" s="490"/>
      <c r="W131" s="42"/>
      <c r="X131" s="44"/>
      <c r="Y131" s="203"/>
    </row>
    <row r="132" spans="1:25" hidden="1">
      <c r="B132" s="55"/>
      <c r="C132" s="2"/>
      <c r="D132" s="764" t="s">
        <v>356</v>
      </c>
      <c r="E132" s="764"/>
      <c r="F132" s="406">
        <f t="shared" si="55"/>
        <v>0</v>
      </c>
      <c r="G132" s="429">
        <f t="shared" si="56"/>
        <v>0</v>
      </c>
      <c r="H132" s="429">
        <f t="shared" si="56"/>
        <v>0</v>
      </c>
      <c r="I132" s="625">
        <f t="shared" si="57"/>
        <v>0</v>
      </c>
      <c r="J132" s="149"/>
      <c r="K132" s="167">
        <f t="shared" si="35"/>
        <v>0</v>
      </c>
      <c r="L132" s="75"/>
      <c r="M132" s="1"/>
      <c r="N132" s="1"/>
      <c r="O132" s="1"/>
      <c r="P132" s="1"/>
      <c r="Q132" s="81"/>
      <c r="R132" s="541">
        <f t="shared" si="33"/>
        <v>0</v>
      </c>
      <c r="S132" s="447"/>
      <c r="T132" s="1"/>
      <c r="U132" s="81"/>
      <c r="V132" s="490"/>
      <c r="W132" s="42"/>
      <c r="X132" s="44"/>
      <c r="Y132" s="203"/>
    </row>
    <row r="133" spans="1:25" ht="25.5" hidden="1" customHeight="1">
      <c r="B133" s="55"/>
      <c r="C133" s="2"/>
      <c r="D133" s="735" t="s">
        <v>534</v>
      </c>
      <c r="E133" s="735"/>
      <c r="F133" s="409">
        <f t="shared" si="55"/>
        <v>0</v>
      </c>
      <c r="G133" s="432">
        <f t="shared" si="56"/>
        <v>0</v>
      </c>
      <c r="H133" s="432">
        <f t="shared" si="56"/>
        <v>0</v>
      </c>
      <c r="I133" s="628">
        <f t="shared" si="57"/>
        <v>0</v>
      </c>
      <c r="J133" s="159"/>
      <c r="K133" s="167">
        <f t="shared" si="35"/>
        <v>0</v>
      </c>
      <c r="L133" s="75"/>
      <c r="M133" s="1"/>
      <c r="N133" s="1"/>
      <c r="O133" s="1"/>
      <c r="P133" s="1"/>
      <c r="Q133" s="81"/>
      <c r="R133" s="541">
        <f t="shared" si="33"/>
        <v>0</v>
      </c>
      <c r="S133" s="447"/>
      <c r="T133" s="1"/>
      <c r="U133" s="81"/>
      <c r="V133" s="490"/>
      <c r="W133" s="42"/>
      <c r="X133" s="44"/>
      <c r="Y133" s="203"/>
    </row>
    <row r="134" spans="1:25" hidden="1">
      <c r="B134" s="55"/>
      <c r="C134" s="2"/>
      <c r="D134" s="764" t="s">
        <v>535</v>
      </c>
      <c r="E134" s="764"/>
      <c r="F134" s="406">
        <f t="shared" si="55"/>
        <v>0</v>
      </c>
      <c r="G134" s="429">
        <f t="shared" si="56"/>
        <v>0</v>
      </c>
      <c r="H134" s="429">
        <f t="shared" si="56"/>
        <v>0</v>
      </c>
      <c r="I134" s="625">
        <f t="shared" si="57"/>
        <v>0</v>
      </c>
      <c r="J134" s="149"/>
      <c r="K134" s="167">
        <f t="shared" si="35"/>
        <v>0</v>
      </c>
      <c r="L134" s="75"/>
      <c r="M134" s="1"/>
      <c r="N134" s="1"/>
      <c r="O134" s="1"/>
      <c r="P134" s="1"/>
      <c r="Q134" s="81"/>
      <c r="R134" s="541">
        <f t="shared" ref="R134:R197" si="58">SUM(L134:Q134)</f>
        <v>0</v>
      </c>
      <c r="S134" s="447"/>
      <c r="T134" s="1"/>
      <c r="U134" s="81"/>
      <c r="V134" s="490"/>
      <c r="W134" s="42"/>
      <c r="X134" s="44"/>
      <c r="Y134" s="203"/>
    </row>
    <row r="135" spans="1:25" s="41" customFormat="1" hidden="1">
      <c r="A135" s="127" t="s">
        <v>235</v>
      </c>
      <c r="B135" s="108" t="s">
        <v>666</v>
      </c>
      <c r="C135" s="777" t="s">
        <v>236</v>
      </c>
      <c r="D135" s="778"/>
      <c r="E135" s="778"/>
      <c r="F135" s="410">
        <f t="shared" si="55"/>
        <v>0</v>
      </c>
      <c r="G135" s="433">
        <f t="shared" si="56"/>
        <v>0</v>
      </c>
      <c r="H135" s="433">
        <f t="shared" si="56"/>
        <v>0</v>
      </c>
      <c r="I135" s="629">
        <f t="shared" si="57"/>
        <v>0</v>
      </c>
      <c r="J135" s="160"/>
      <c r="K135" s="170">
        <f t="shared" si="35"/>
        <v>0</v>
      </c>
      <c r="L135" s="110"/>
      <c r="M135" s="111"/>
      <c r="N135" s="111"/>
      <c r="O135" s="111"/>
      <c r="P135" s="111"/>
      <c r="Q135" s="114"/>
      <c r="R135" s="543">
        <f t="shared" si="58"/>
        <v>0</v>
      </c>
      <c r="S135" s="449"/>
      <c r="T135" s="111"/>
      <c r="U135" s="114"/>
      <c r="V135" s="491"/>
      <c r="W135" s="113"/>
      <c r="X135" s="115"/>
      <c r="Y135" s="203"/>
    </row>
    <row r="136" spans="1:25" s="41" customFormat="1" hidden="1">
      <c r="A136" s="127" t="s">
        <v>237</v>
      </c>
      <c r="B136" s="108" t="s">
        <v>668</v>
      </c>
      <c r="C136" s="777" t="s">
        <v>238</v>
      </c>
      <c r="D136" s="778"/>
      <c r="E136" s="778"/>
      <c r="F136" s="410">
        <f t="shared" si="55"/>
        <v>0</v>
      </c>
      <c r="G136" s="433">
        <f t="shared" si="56"/>
        <v>0</v>
      </c>
      <c r="H136" s="433">
        <f t="shared" si="56"/>
        <v>0</v>
      </c>
      <c r="I136" s="629">
        <f t="shared" si="57"/>
        <v>0</v>
      </c>
      <c r="J136" s="160"/>
      <c r="K136" s="170">
        <f t="shared" si="35"/>
        <v>0</v>
      </c>
      <c r="L136" s="110"/>
      <c r="M136" s="111"/>
      <c r="N136" s="111"/>
      <c r="O136" s="111"/>
      <c r="P136" s="111"/>
      <c r="Q136" s="114"/>
      <c r="R136" s="543">
        <f t="shared" si="58"/>
        <v>0</v>
      </c>
      <c r="S136" s="449"/>
      <c r="T136" s="111"/>
      <c r="U136" s="114"/>
      <c r="V136" s="491"/>
      <c r="W136" s="113"/>
      <c r="X136" s="115"/>
      <c r="Y136" s="203"/>
    </row>
    <row r="137" spans="1:25" s="41" customFormat="1" hidden="1">
      <c r="A137" s="127" t="s">
        <v>239</v>
      </c>
      <c r="B137" s="108" t="s">
        <v>669</v>
      </c>
      <c r="C137" s="777" t="s">
        <v>240</v>
      </c>
      <c r="D137" s="778"/>
      <c r="E137" s="778"/>
      <c r="F137" s="410">
        <f t="shared" si="55"/>
        <v>0</v>
      </c>
      <c r="G137" s="433">
        <f t="shared" si="56"/>
        <v>0</v>
      </c>
      <c r="H137" s="433">
        <f t="shared" si="56"/>
        <v>0</v>
      </c>
      <c r="I137" s="629">
        <f t="shared" si="57"/>
        <v>0</v>
      </c>
      <c r="J137" s="160"/>
      <c r="K137" s="170">
        <f t="shared" ref="K137:K200" si="59">SUM(I137:J137)</f>
        <v>0</v>
      </c>
      <c r="L137" s="110"/>
      <c r="M137" s="111"/>
      <c r="N137" s="111"/>
      <c r="O137" s="111"/>
      <c r="P137" s="111"/>
      <c r="Q137" s="114"/>
      <c r="R137" s="543">
        <f t="shared" si="58"/>
        <v>0</v>
      </c>
      <c r="S137" s="449"/>
      <c r="T137" s="111"/>
      <c r="U137" s="114"/>
      <c r="V137" s="491"/>
      <c r="W137" s="113"/>
      <c r="X137" s="115"/>
      <c r="Y137" s="203"/>
    </row>
    <row r="138" spans="1:25" s="41" customFormat="1" hidden="1">
      <c r="A138" s="127" t="s">
        <v>241</v>
      </c>
      <c r="B138" s="108" t="s">
        <v>670</v>
      </c>
      <c r="C138" s="777" t="s">
        <v>242</v>
      </c>
      <c r="D138" s="778"/>
      <c r="E138" s="778"/>
      <c r="F138" s="410">
        <f>F139+F140+F141+F142+F143+F144+F145+F146+F147+F148</f>
        <v>0</v>
      </c>
      <c r="G138" s="433">
        <f>G139+G140+G141+G142+G143+G144+G145+G146+G147+G148</f>
        <v>0</v>
      </c>
      <c r="H138" s="433">
        <f>H139+H140+H141+H142+H143+H144+H145+H146+H147+H148</f>
        <v>0</v>
      </c>
      <c r="I138" s="629">
        <f>I139+I140+I141+I142+I143+I144+I145+I146+I147+I148</f>
        <v>0</v>
      </c>
      <c r="J138" s="160">
        <f t="shared" ref="J138:X138" si="60">J139+J140+J141+J142+J143+J144+J145+J146+J147+J148</f>
        <v>0</v>
      </c>
      <c r="K138" s="170">
        <f t="shared" si="59"/>
        <v>0</v>
      </c>
      <c r="L138" s="110">
        <f t="shared" si="60"/>
        <v>0</v>
      </c>
      <c r="M138" s="111">
        <f t="shared" si="60"/>
        <v>0</v>
      </c>
      <c r="N138" s="111">
        <f t="shared" si="60"/>
        <v>0</v>
      </c>
      <c r="O138" s="111">
        <f t="shared" si="60"/>
        <v>0</v>
      </c>
      <c r="P138" s="111">
        <f t="shared" si="60"/>
        <v>0</v>
      </c>
      <c r="Q138" s="114">
        <f t="shared" si="60"/>
        <v>0</v>
      </c>
      <c r="R138" s="543">
        <f t="shared" si="58"/>
        <v>0</v>
      </c>
      <c r="S138" s="449">
        <f t="shared" si="60"/>
        <v>0</v>
      </c>
      <c r="T138" s="111">
        <f t="shared" si="60"/>
        <v>0</v>
      </c>
      <c r="U138" s="114">
        <f t="shared" si="60"/>
        <v>0</v>
      </c>
      <c r="V138" s="491">
        <f t="shared" si="60"/>
        <v>0</v>
      </c>
      <c r="W138" s="113">
        <f t="shared" si="60"/>
        <v>0</v>
      </c>
      <c r="X138" s="115">
        <f t="shared" si="60"/>
        <v>0</v>
      </c>
      <c r="Y138" s="203"/>
    </row>
    <row r="139" spans="1:25" hidden="1">
      <c r="B139" s="55"/>
      <c r="C139" s="2"/>
      <c r="D139" s="764" t="s">
        <v>359</v>
      </c>
      <c r="E139" s="764"/>
      <c r="F139" s="406">
        <f t="shared" ref="F139:F149" si="61">SUM(K139:W139)</f>
        <v>0</v>
      </c>
      <c r="G139" s="429">
        <f t="shared" ref="G139:H149" si="62">SUM(K139:W139)</f>
        <v>0</v>
      </c>
      <c r="H139" s="429">
        <f t="shared" si="62"/>
        <v>0</v>
      </c>
      <c r="I139" s="625">
        <f t="shared" ref="I139:I149" si="63">SUM(L139:X139)</f>
        <v>0</v>
      </c>
      <c r="J139" s="149"/>
      <c r="K139" s="167">
        <f t="shared" si="59"/>
        <v>0</v>
      </c>
      <c r="L139" s="75"/>
      <c r="M139" s="1"/>
      <c r="N139" s="1"/>
      <c r="O139" s="1"/>
      <c r="P139" s="1"/>
      <c r="Q139" s="81"/>
      <c r="R139" s="541">
        <f t="shared" si="58"/>
        <v>0</v>
      </c>
      <c r="S139" s="447"/>
      <c r="T139" s="1"/>
      <c r="U139" s="81"/>
      <c r="V139" s="490"/>
      <c r="W139" s="42"/>
      <c r="X139" s="44"/>
      <c r="Y139" s="203"/>
    </row>
    <row r="140" spans="1:25" hidden="1">
      <c r="B140" s="55"/>
      <c r="C140" s="2"/>
      <c r="D140" s="764" t="s">
        <v>360</v>
      </c>
      <c r="E140" s="764"/>
      <c r="F140" s="406">
        <f t="shared" si="61"/>
        <v>0</v>
      </c>
      <c r="G140" s="429">
        <f t="shared" si="62"/>
        <v>0</v>
      </c>
      <c r="H140" s="429">
        <f t="shared" si="62"/>
        <v>0</v>
      </c>
      <c r="I140" s="625">
        <f t="shared" si="63"/>
        <v>0</v>
      </c>
      <c r="J140" s="149"/>
      <c r="K140" s="167">
        <f t="shared" si="59"/>
        <v>0</v>
      </c>
      <c r="L140" s="75"/>
      <c r="M140" s="1"/>
      <c r="N140" s="1"/>
      <c r="O140" s="1"/>
      <c r="P140" s="1"/>
      <c r="Q140" s="81"/>
      <c r="R140" s="541">
        <f t="shared" si="58"/>
        <v>0</v>
      </c>
      <c r="S140" s="447"/>
      <c r="T140" s="1"/>
      <c r="U140" s="81"/>
      <c r="V140" s="490"/>
      <c r="W140" s="42"/>
      <c r="X140" s="44"/>
      <c r="Y140" s="203"/>
    </row>
    <row r="141" spans="1:25" hidden="1">
      <c r="B141" s="55"/>
      <c r="C141" s="2"/>
      <c r="D141" s="764" t="s">
        <v>361</v>
      </c>
      <c r="E141" s="764"/>
      <c r="F141" s="406">
        <f t="shared" si="61"/>
        <v>0</v>
      </c>
      <c r="G141" s="429">
        <f t="shared" si="62"/>
        <v>0</v>
      </c>
      <c r="H141" s="429">
        <f t="shared" si="62"/>
        <v>0</v>
      </c>
      <c r="I141" s="625">
        <f t="shared" si="63"/>
        <v>0</v>
      </c>
      <c r="J141" s="149"/>
      <c r="K141" s="167">
        <f t="shared" si="59"/>
        <v>0</v>
      </c>
      <c r="L141" s="75"/>
      <c r="M141" s="1"/>
      <c r="N141" s="1"/>
      <c r="O141" s="1"/>
      <c r="P141" s="1"/>
      <c r="Q141" s="81"/>
      <c r="R141" s="541">
        <f t="shared" si="58"/>
        <v>0</v>
      </c>
      <c r="S141" s="447"/>
      <c r="T141" s="1"/>
      <c r="U141" s="81"/>
      <c r="V141" s="490"/>
      <c r="W141" s="42"/>
      <c r="X141" s="44"/>
      <c r="Y141" s="203"/>
    </row>
    <row r="142" spans="1:25" hidden="1">
      <c r="B142" s="55"/>
      <c r="C142" s="2"/>
      <c r="D142" s="764" t="s">
        <v>362</v>
      </c>
      <c r="E142" s="764"/>
      <c r="F142" s="406">
        <f t="shared" si="61"/>
        <v>0</v>
      </c>
      <c r="G142" s="429">
        <f t="shared" si="62"/>
        <v>0</v>
      </c>
      <c r="H142" s="429">
        <f t="shared" si="62"/>
        <v>0</v>
      </c>
      <c r="I142" s="625">
        <f t="shared" si="63"/>
        <v>0</v>
      </c>
      <c r="J142" s="149"/>
      <c r="K142" s="167">
        <f t="shared" si="59"/>
        <v>0</v>
      </c>
      <c r="L142" s="75"/>
      <c r="M142" s="1"/>
      <c r="N142" s="1"/>
      <c r="O142" s="1"/>
      <c r="P142" s="1"/>
      <c r="Q142" s="81"/>
      <c r="R142" s="541">
        <f t="shared" si="58"/>
        <v>0</v>
      </c>
      <c r="S142" s="447"/>
      <c r="T142" s="1"/>
      <c r="U142" s="81"/>
      <c r="V142" s="490"/>
      <c r="W142" s="42"/>
      <c r="X142" s="44"/>
      <c r="Y142" s="203"/>
    </row>
    <row r="143" spans="1:25" hidden="1">
      <c r="B143" s="55"/>
      <c r="C143" s="2"/>
      <c r="D143" s="764" t="s">
        <v>363</v>
      </c>
      <c r="E143" s="764"/>
      <c r="F143" s="406">
        <f t="shared" si="61"/>
        <v>0</v>
      </c>
      <c r="G143" s="429">
        <f t="shared" si="62"/>
        <v>0</v>
      </c>
      <c r="H143" s="429">
        <f t="shared" si="62"/>
        <v>0</v>
      </c>
      <c r="I143" s="625">
        <f t="shared" si="63"/>
        <v>0</v>
      </c>
      <c r="J143" s="149"/>
      <c r="K143" s="167">
        <f t="shared" si="59"/>
        <v>0</v>
      </c>
      <c r="L143" s="75"/>
      <c r="M143" s="1"/>
      <c r="N143" s="1"/>
      <c r="O143" s="1"/>
      <c r="P143" s="1"/>
      <c r="Q143" s="81"/>
      <c r="R143" s="541">
        <f t="shared" si="58"/>
        <v>0</v>
      </c>
      <c r="S143" s="447"/>
      <c r="T143" s="1"/>
      <c r="U143" s="81"/>
      <c r="V143" s="490"/>
      <c r="W143" s="42"/>
      <c r="X143" s="44"/>
      <c r="Y143" s="203"/>
    </row>
    <row r="144" spans="1:25" ht="25.5" hidden="1" customHeight="1">
      <c r="B144" s="55"/>
      <c r="C144" s="2"/>
      <c r="D144" s="735" t="s">
        <v>536</v>
      </c>
      <c r="E144" s="735"/>
      <c r="F144" s="409">
        <f t="shared" si="61"/>
        <v>0</v>
      </c>
      <c r="G144" s="432">
        <f t="shared" si="62"/>
        <v>0</v>
      </c>
      <c r="H144" s="432">
        <f t="shared" si="62"/>
        <v>0</v>
      </c>
      <c r="I144" s="628">
        <f t="shared" si="63"/>
        <v>0</v>
      </c>
      <c r="J144" s="159"/>
      <c r="K144" s="167">
        <f t="shared" si="59"/>
        <v>0</v>
      </c>
      <c r="L144" s="75"/>
      <c r="M144" s="1"/>
      <c r="N144" s="1"/>
      <c r="O144" s="1"/>
      <c r="P144" s="1"/>
      <c r="Q144" s="81"/>
      <c r="R144" s="541">
        <f t="shared" si="58"/>
        <v>0</v>
      </c>
      <c r="S144" s="447"/>
      <c r="T144" s="1"/>
      <c r="U144" s="81"/>
      <c r="V144" s="490"/>
      <c r="W144" s="42"/>
      <c r="X144" s="44"/>
      <c r="Y144" s="203"/>
    </row>
    <row r="145" spans="1:25" ht="25.5" hidden="1" customHeight="1">
      <c r="B145" s="55"/>
      <c r="C145" s="2"/>
      <c r="D145" s="735" t="s">
        <v>539</v>
      </c>
      <c r="E145" s="735"/>
      <c r="F145" s="409">
        <f t="shared" si="61"/>
        <v>0</v>
      </c>
      <c r="G145" s="432">
        <f t="shared" si="62"/>
        <v>0</v>
      </c>
      <c r="H145" s="432">
        <f t="shared" si="62"/>
        <v>0</v>
      </c>
      <c r="I145" s="628">
        <f t="shared" si="63"/>
        <v>0</v>
      </c>
      <c r="J145" s="159"/>
      <c r="K145" s="167">
        <f t="shared" si="59"/>
        <v>0</v>
      </c>
      <c r="L145" s="75"/>
      <c r="M145" s="1"/>
      <c r="N145" s="1"/>
      <c r="O145" s="1"/>
      <c r="P145" s="1"/>
      <c r="Q145" s="81"/>
      <c r="R145" s="541">
        <f t="shared" si="58"/>
        <v>0</v>
      </c>
      <c r="S145" s="447"/>
      <c r="T145" s="1"/>
      <c r="U145" s="81"/>
      <c r="V145" s="490"/>
      <c r="W145" s="42"/>
      <c r="X145" s="44"/>
      <c r="Y145" s="203"/>
    </row>
    <row r="146" spans="1:25" hidden="1">
      <c r="B146" s="55"/>
      <c r="C146" s="2"/>
      <c r="D146" s="764" t="s">
        <v>365</v>
      </c>
      <c r="E146" s="764"/>
      <c r="F146" s="406">
        <f t="shared" si="61"/>
        <v>0</v>
      </c>
      <c r="G146" s="429">
        <f t="shared" si="62"/>
        <v>0</v>
      </c>
      <c r="H146" s="429">
        <f t="shared" si="62"/>
        <v>0</v>
      </c>
      <c r="I146" s="625">
        <f t="shared" si="63"/>
        <v>0</v>
      </c>
      <c r="J146" s="149"/>
      <c r="K146" s="167">
        <f t="shared" si="59"/>
        <v>0</v>
      </c>
      <c r="L146" s="75"/>
      <c r="M146" s="1"/>
      <c r="N146" s="1"/>
      <c r="O146" s="1"/>
      <c r="P146" s="1"/>
      <c r="Q146" s="81"/>
      <c r="R146" s="541">
        <f t="shared" si="58"/>
        <v>0</v>
      </c>
      <c r="S146" s="447"/>
      <c r="T146" s="1"/>
      <c r="U146" s="81"/>
      <c r="V146" s="490"/>
      <c r="W146" s="42"/>
      <c r="X146" s="44"/>
      <c r="Y146" s="203"/>
    </row>
    <row r="147" spans="1:25" ht="25.5" hidden="1" customHeight="1">
      <c r="B147" s="55"/>
      <c r="C147" s="2"/>
      <c r="D147" s="735" t="s">
        <v>542</v>
      </c>
      <c r="E147" s="735"/>
      <c r="F147" s="409">
        <f t="shared" si="61"/>
        <v>0</v>
      </c>
      <c r="G147" s="432">
        <f t="shared" si="62"/>
        <v>0</v>
      </c>
      <c r="H147" s="432">
        <f t="shared" si="62"/>
        <v>0</v>
      </c>
      <c r="I147" s="628">
        <f t="shared" si="63"/>
        <v>0</v>
      </c>
      <c r="J147" s="159"/>
      <c r="K147" s="167">
        <f t="shared" si="59"/>
        <v>0</v>
      </c>
      <c r="L147" s="75"/>
      <c r="M147" s="1"/>
      <c r="N147" s="1"/>
      <c r="O147" s="1"/>
      <c r="P147" s="1"/>
      <c r="Q147" s="81"/>
      <c r="R147" s="541">
        <f t="shared" si="58"/>
        <v>0</v>
      </c>
      <c r="S147" s="447"/>
      <c r="T147" s="1"/>
      <c r="U147" s="81"/>
      <c r="V147" s="490"/>
      <c r="W147" s="42"/>
      <c r="X147" s="44"/>
      <c r="Y147" s="203"/>
    </row>
    <row r="148" spans="1:25" hidden="1">
      <c r="B148" s="55"/>
      <c r="C148" s="2"/>
      <c r="D148" s="764" t="s">
        <v>543</v>
      </c>
      <c r="E148" s="764"/>
      <c r="F148" s="406">
        <f t="shared" si="61"/>
        <v>0</v>
      </c>
      <c r="G148" s="429">
        <f t="shared" si="62"/>
        <v>0</v>
      </c>
      <c r="H148" s="429">
        <f t="shared" si="62"/>
        <v>0</v>
      </c>
      <c r="I148" s="625">
        <f t="shared" si="63"/>
        <v>0</v>
      </c>
      <c r="J148" s="149"/>
      <c r="K148" s="167">
        <f t="shared" si="59"/>
        <v>0</v>
      </c>
      <c r="L148" s="75"/>
      <c r="M148" s="1"/>
      <c r="N148" s="1"/>
      <c r="O148" s="1"/>
      <c r="P148" s="1"/>
      <c r="Q148" s="81"/>
      <c r="R148" s="541">
        <f t="shared" si="58"/>
        <v>0</v>
      </c>
      <c r="S148" s="447"/>
      <c r="T148" s="1"/>
      <c r="U148" s="81"/>
      <c r="V148" s="490"/>
      <c r="W148" s="42"/>
      <c r="X148" s="44"/>
      <c r="Y148" s="203"/>
    </row>
    <row r="149" spans="1:25" s="41" customFormat="1" ht="15.75" hidden="1" thickBot="1">
      <c r="A149" s="127" t="s">
        <v>243</v>
      </c>
      <c r="B149" s="136" t="s">
        <v>671</v>
      </c>
      <c r="C149" s="818" t="s">
        <v>244</v>
      </c>
      <c r="D149" s="819"/>
      <c r="E149" s="819"/>
      <c r="F149" s="411">
        <f t="shared" si="61"/>
        <v>0</v>
      </c>
      <c r="G149" s="434">
        <f t="shared" si="62"/>
        <v>0</v>
      </c>
      <c r="H149" s="434">
        <f t="shared" si="62"/>
        <v>0</v>
      </c>
      <c r="I149" s="630">
        <f t="shared" si="63"/>
        <v>0</v>
      </c>
      <c r="J149" s="161"/>
      <c r="K149" s="170">
        <f t="shared" si="59"/>
        <v>0</v>
      </c>
      <c r="L149" s="110"/>
      <c r="M149" s="111"/>
      <c r="N149" s="111"/>
      <c r="O149" s="111"/>
      <c r="P149" s="111"/>
      <c r="Q149" s="114"/>
      <c r="R149" s="543">
        <f t="shared" si="58"/>
        <v>0</v>
      </c>
      <c r="S149" s="449"/>
      <c r="T149" s="111"/>
      <c r="U149" s="114"/>
      <c r="V149" s="491"/>
      <c r="W149" s="113"/>
      <c r="X149" s="115"/>
      <c r="Y149" s="203"/>
    </row>
    <row r="150" spans="1:25" ht="15.75" thickBot="1">
      <c r="B150" s="100" t="s">
        <v>245</v>
      </c>
      <c r="C150" s="773" t="s">
        <v>246</v>
      </c>
      <c r="D150" s="774"/>
      <c r="E150" s="774"/>
      <c r="F150" s="402">
        <f>F151+F152+F155+F156+F157+F158+F159</f>
        <v>1500000</v>
      </c>
      <c r="G150" s="425">
        <f>G151+G152+G155+G156+G157+G158+G159</f>
        <v>1750000</v>
      </c>
      <c r="H150" s="425">
        <f>H151+H152+H155+H156+H157+H158+H159</f>
        <v>1750000</v>
      </c>
      <c r="I150" s="621">
        <f>I151+I152+I155+I156+I157+I158+I159</f>
        <v>1750000</v>
      </c>
      <c r="J150" s="152">
        <f t="shared" ref="J150:X150" si="64">J151+J152+J155+J156+J157+J158+J159</f>
        <v>0</v>
      </c>
      <c r="K150" s="164">
        <f t="shared" si="59"/>
        <v>1750000</v>
      </c>
      <c r="L150" s="86">
        <f t="shared" si="64"/>
        <v>0</v>
      </c>
      <c r="M150" s="87">
        <f t="shared" si="64"/>
        <v>0</v>
      </c>
      <c r="N150" s="87">
        <f t="shared" si="64"/>
        <v>0</v>
      </c>
      <c r="O150" s="87">
        <f t="shared" si="64"/>
        <v>0</v>
      </c>
      <c r="P150" s="87">
        <f t="shared" si="64"/>
        <v>1750000</v>
      </c>
      <c r="Q150" s="90">
        <f t="shared" si="64"/>
        <v>0</v>
      </c>
      <c r="R150" s="536">
        <f t="shared" si="58"/>
        <v>1750000</v>
      </c>
      <c r="S150" s="442">
        <f t="shared" si="64"/>
        <v>0</v>
      </c>
      <c r="T150" s="87">
        <f t="shared" si="64"/>
        <v>0</v>
      </c>
      <c r="U150" s="90">
        <f t="shared" si="64"/>
        <v>0</v>
      </c>
      <c r="V150" s="486">
        <f t="shared" si="64"/>
        <v>0</v>
      </c>
      <c r="W150" s="89">
        <f t="shared" si="64"/>
        <v>0</v>
      </c>
      <c r="X150" s="91">
        <f t="shared" si="64"/>
        <v>0</v>
      </c>
      <c r="Y150" s="203"/>
    </row>
    <row r="151" spans="1:25" s="18" customFormat="1" hidden="1">
      <c r="A151" s="127" t="s">
        <v>247</v>
      </c>
      <c r="B151" s="116" t="s">
        <v>672</v>
      </c>
      <c r="C151" s="801" t="s">
        <v>248</v>
      </c>
      <c r="D151" s="802"/>
      <c r="E151" s="802"/>
      <c r="F151" s="397">
        <f>SUM(K151:W151)</f>
        <v>0</v>
      </c>
      <c r="G151" s="420">
        <f>SUM(K151:W151)</f>
        <v>0</v>
      </c>
      <c r="H151" s="420">
        <f>SUM(L151:X151)</f>
        <v>0</v>
      </c>
      <c r="I151" s="616">
        <f>SUM(L151:X151)</f>
        <v>0</v>
      </c>
      <c r="J151" s="148"/>
      <c r="K151" s="166">
        <f t="shared" si="59"/>
        <v>0</v>
      </c>
      <c r="L151" s="94"/>
      <c r="M151" s="95"/>
      <c r="N151" s="95"/>
      <c r="O151" s="95"/>
      <c r="P151" s="95"/>
      <c r="Q151" s="98"/>
      <c r="R151" s="539">
        <f t="shared" si="58"/>
        <v>0</v>
      </c>
      <c r="S151" s="445"/>
      <c r="T151" s="95"/>
      <c r="U151" s="98"/>
      <c r="V151" s="489"/>
      <c r="W151" s="97"/>
      <c r="X151" s="99"/>
      <c r="Y151" s="203"/>
    </row>
    <row r="152" spans="1:25" s="18" customFormat="1">
      <c r="A152" s="127" t="s">
        <v>249</v>
      </c>
      <c r="B152" s="92" t="s">
        <v>673</v>
      </c>
      <c r="C152" s="769" t="s">
        <v>250</v>
      </c>
      <c r="D152" s="770"/>
      <c r="E152" s="770"/>
      <c r="F152" s="399">
        <f>F153+F154</f>
        <v>1500000</v>
      </c>
      <c r="G152" s="422">
        <f>G153+G154</f>
        <v>1750000</v>
      </c>
      <c r="H152" s="422">
        <f>H153+H154</f>
        <v>1750000</v>
      </c>
      <c r="I152" s="618">
        <f>I153+I154</f>
        <v>1750000</v>
      </c>
      <c r="J152" s="150">
        <f t="shared" ref="J152:X152" si="65">J153+J154</f>
        <v>0</v>
      </c>
      <c r="K152" s="166">
        <f t="shared" si="59"/>
        <v>1750000</v>
      </c>
      <c r="L152" s="94">
        <f t="shared" si="65"/>
        <v>0</v>
      </c>
      <c r="M152" s="95">
        <f t="shared" si="65"/>
        <v>0</v>
      </c>
      <c r="N152" s="95">
        <f t="shared" si="65"/>
        <v>0</v>
      </c>
      <c r="O152" s="95">
        <f t="shared" si="65"/>
        <v>0</v>
      </c>
      <c r="P152" s="95">
        <f t="shared" si="65"/>
        <v>1750000</v>
      </c>
      <c r="Q152" s="98">
        <f t="shared" si="65"/>
        <v>0</v>
      </c>
      <c r="R152" s="539">
        <f t="shared" si="58"/>
        <v>1750000</v>
      </c>
      <c r="S152" s="445">
        <f t="shared" si="65"/>
        <v>0</v>
      </c>
      <c r="T152" s="95">
        <f t="shared" si="65"/>
        <v>0</v>
      </c>
      <c r="U152" s="98">
        <f t="shared" si="65"/>
        <v>0</v>
      </c>
      <c r="V152" s="489">
        <f t="shared" si="65"/>
        <v>0</v>
      </c>
      <c r="W152" s="97">
        <f t="shared" si="65"/>
        <v>0</v>
      </c>
      <c r="X152" s="99">
        <f t="shared" si="65"/>
        <v>0</v>
      </c>
      <c r="Y152" s="203"/>
    </row>
    <row r="153" spans="1:25" hidden="1">
      <c r="B153" s="55"/>
      <c r="C153" s="2"/>
      <c r="D153" s="764" t="s">
        <v>250</v>
      </c>
      <c r="E153" s="764"/>
      <c r="F153" s="406">
        <f>SUM(K153:W153)</f>
        <v>0</v>
      </c>
      <c r="G153" s="429">
        <f>SUM(K153:W153)</f>
        <v>0</v>
      </c>
      <c r="H153" s="429">
        <f>SUM(L153:X153)</f>
        <v>0</v>
      </c>
      <c r="I153" s="625">
        <f>SUM(L153:X153)</f>
        <v>0</v>
      </c>
      <c r="J153" s="149"/>
      <c r="K153" s="167">
        <f t="shared" si="59"/>
        <v>0</v>
      </c>
      <c r="L153" s="75"/>
      <c r="M153" s="1"/>
      <c r="N153" s="1"/>
      <c r="O153" s="1"/>
      <c r="P153" s="1"/>
      <c r="Q153" s="81"/>
      <c r="R153" s="541">
        <f t="shared" si="58"/>
        <v>0</v>
      </c>
      <c r="S153" s="447"/>
      <c r="T153" s="1"/>
      <c r="U153" s="81"/>
      <c r="V153" s="490"/>
      <c r="W153" s="42"/>
      <c r="X153" s="44"/>
      <c r="Y153" s="203"/>
    </row>
    <row r="154" spans="1:25" ht="15.75" thickBot="1">
      <c r="B154" s="55"/>
      <c r="C154" s="2"/>
      <c r="D154" s="764" t="s">
        <v>349</v>
      </c>
      <c r="E154" s="764"/>
      <c r="F154" s="406">
        <v>1500000</v>
      </c>
      <c r="G154" s="429">
        <v>1750000</v>
      </c>
      <c r="H154" s="429">
        <v>1750000</v>
      </c>
      <c r="I154" s="625">
        <f>SUM(R154:X154)</f>
        <v>1750000</v>
      </c>
      <c r="J154" s="149"/>
      <c r="K154" s="167">
        <f t="shared" si="59"/>
        <v>1750000</v>
      </c>
      <c r="L154" s="75"/>
      <c r="M154" s="1"/>
      <c r="N154" s="1"/>
      <c r="O154" s="1"/>
      <c r="P154" s="1">
        <v>1750000</v>
      </c>
      <c r="Q154" s="81"/>
      <c r="R154" s="541">
        <f t="shared" si="58"/>
        <v>1750000</v>
      </c>
      <c r="S154" s="447"/>
      <c r="T154" s="1"/>
      <c r="U154" s="81"/>
      <c r="V154" s="490"/>
      <c r="W154" s="42"/>
      <c r="X154" s="44"/>
      <c r="Y154" s="203"/>
    </row>
    <row r="155" spans="1:25" s="18" customFormat="1" hidden="1">
      <c r="A155" s="127" t="s">
        <v>251</v>
      </c>
      <c r="B155" s="92" t="s">
        <v>674</v>
      </c>
      <c r="C155" s="769" t="s">
        <v>252</v>
      </c>
      <c r="D155" s="770"/>
      <c r="E155" s="770"/>
      <c r="F155" s="399">
        <f>SUM(K155:W155)</f>
        <v>0</v>
      </c>
      <c r="G155" s="422">
        <f t="shared" ref="G155:H159" si="66">SUM(K155:W155)</f>
        <v>0</v>
      </c>
      <c r="H155" s="422">
        <f t="shared" si="66"/>
        <v>0</v>
      </c>
      <c r="I155" s="618">
        <f>SUM(L155:X155)</f>
        <v>0</v>
      </c>
      <c r="J155" s="150"/>
      <c r="K155" s="166">
        <f t="shared" si="59"/>
        <v>0</v>
      </c>
      <c r="L155" s="94"/>
      <c r="M155" s="95"/>
      <c r="N155" s="95"/>
      <c r="O155" s="95"/>
      <c r="P155" s="95"/>
      <c r="Q155" s="98"/>
      <c r="R155" s="539">
        <f t="shared" si="58"/>
        <v>0</v>
      </c>
      <c r="S155" s="445"/>
      <c r="T155" s="95"/>
      <c r="U155" s="98"/>
      <c r="V155" s="489"/>
      <c r="W155" s="97"/>
      <c r="X155" s="99"/>
      <c r="Y155" s="203"/>
    </row>
    <row r="156" spans="1:25" s="18" customFormat="1" hidden="1">
      <c r="A156" s="127" t="s">
        <v>253</v>
      </c>
      <c r="B156" s="92" t="s">
        <v>675</v>
      </c>
      <c r="C156" s="769" t="s">
        <v>254</v>
      </c>
      <c r="D156" s="770"/>
      <c r="E156" s="770"/>
      <c r="F156" s="399">
        <f>SUM(K156:W156)</f>
        <v>0</v>
      </c>
      <c r="G156" s="422">
        <f t="shared" si="66"/>
        <v>0</v>
      </c>
      <c r="H156" s="422">
        <f t="shared" si="66"/>
        <v>0</v>
      </c>
      <c r="I156" s="618">
        <f>SUM(L156:X156)</f>
        <v>0</v>
      </c>
      <c r="J156" s="150"/>
      <c r="K156" s="166">
        <f t="shared" si="59"/>
        <v>0</v>
      </c>
      <c r="L156" s="94"/>
      <c r="M156" s="95"/>
      <c r="N156" s="95"/>
      <c r="O156" s="95"/>
      <c r="P156" s="95"/>
      <c r="Q156" s="98"/>
      <c r="R156" s="539">
        <f t="shared" si="58"/>
        <v>0</v>
      </c>
      <c r="S156" s="445"/>
      <c r="T156" s="95"/>
      <c r="U156" s="98"/>
      <c r="V156" s="489"/>
      <c r="W156" s="97"/>
      <c r="X156" s="99"/>
      <c r="Y156" s="203"/>
    </row>
    <row r="157" spans="1:25" s="18" customFormat="1" hidden="1">
      <c r="A157" s="127" t="s">
        <v>255</v>
      </c>
      <c r="B157" s="92" t="s">
        <v>676</v>
      </c>
      <c r="C157" s="769" t="s">
        <v>256</v>
      </c>
      <c r="D157" s="770"/>
      <c r="E157" s="770"/>
      <c r="F157" s="399">
        <f>SUM(K157:W157)</f>
        <v>0</v>
      </c>
      <c r="G157" s="422">
        <f t="shared" si="66"/>
        <v>0</v>
      </c>
      <c r="H157" s="422">
        <f t="shared" si="66"/>
        <v>0</v>
      </c>
      <c r="I157" s="618">
        <f>SUM(L157:X157)</f>
        <v>0</v>
      </c>
      <c r="J157" s="150"/>
      <c r="K157" s="166">
        <f t="shared" si="59"/>
        <v>0</v>
      </c>
      <c r="L157" s="94"/>
      <c r="M157" s="95"/>
      <c r="N157" s="95"/>
      <c r="O157" s="95"/>
      <c r="P157" s="95"/>
      <c r="Q157" s="98"/>
      <c r="R157" s="539">
        <f t="shared" si="58"/>
        <v>0</v>
      </c>
      <c r="S157" s="445"/>
      <c r="T157" s="95"/>
      <c r="U157" s="98"/>
      <c r="V157" s="489"/>
      <c r="W157" s="97"/>
      <c r="X157" s="99"/>
      <c r="Y157" s="203"/>
    </row>
    <row r="158" spans="1:25" s="18" customFormat="1" hidden="1">
      <c r="A158" s="127" t="s">
        <v>257</v>
      </c>
      <c r="B158" s="92" t="s">
        <v>677</v>
      </c>
      <c r="C158" s="769" t="s">
        <v>258</v>
      </c>
      <c r="D158" s="770"/>
      <c r="E158" s="770"/>
      <c r="F158" s="399">
        <f>SUM(K158:W158)</f>
        <v>0</v>
      </c>
      <c r="G158" s="422">
        <f t="shared" si="66"/>
        <v>0</v>
      </c>
      <c r="H158" s="422">
        <f t="shared" si="66"/>
        <v>0</v>
      </c>
      <c r="I158" s="618">
        <f>SUM(L158:X158)</f>
        <v>0</v>
      </c>
      <c r="J158" s="150"/>
      <c r="K158" s="166">
        <f t="shared" si="59"/>
        <v>0</v>
      </c>
      <c r="L158" s="94"/>
      <c r="M158" s="95"/>
      <c r="N158" s="95"/>
      <c r="O158" s="95"/>
      <c r="P158" s="95"/>
      <c r="Q158" s="98"/>
      <c r="R158" s="539">
        <f t="shared" si="58"/>
        <v>0</v>
      </c>
      <c r="S158" s="445"/>
      <c r="T158" s="95"/>
      <c r="U158" s="98"/>
      <c r="V158" s="489"/>
      <c r="W158" s="97"/>
      <c r="X158" s="99"/>
      <c r="Y158" s="203"/>
    </row>
    <row r="159" spans="1:25" s="18" customFormat="1" ht="15.75" hidden="1" thickBot="1">
      <c r="A159" s="127" t="s">
        <v>259</v>
      </c>
      <c r="B159" s="126" t="s">
        <v>678</v>
      </c>
      <c r="C159" s="814" t="s">
        <v>260</v>
      </c>
      <c r="D159" s="815"/>
      <c r="E159" s="815"/>
      <c r="F159" s="412">
        <f>SUM(K159:W159)</f>
        <v>0</v>
      </c>
      <c r="G159" s="435">
        <f t="shared" si="66"/>
        <v>0</v>
      </c>
      <c r="H159" s="435">
        <f t="shared" si="66"/>
        <v>0</v>
      </c>
      <c r="I159" s="631">
        <f>SUM(L159:X159)</f>
        <v>0</v>
      </c>
      <c r="J159" s="162"/>
      <c r="K159" s="166">
        <f t="shared" si="59"/>
        <v>0</v>
      </c>
      <c r="L159" s="94"/>
      <c r="M159" s="95"/>
      <c r="N159" s="95"/>
      <c r="O159" s="95"/>
      <c r="P159" s="95"/>
      <c r="Q159" s="98"/>
      <c r="R159" s="539">
        <f t="shared" si="58"/>
        <v>0</v>
      </c>
      <c r="S159" s="445"/>
      <c r="T159" s="95"/>
      <c r="U159" s="98"/>
      <c r="V159" s="489"/>
      <c r="W159" s="97"/>
      <c r="X159" s="99"/>
      <c r="Y159" s="203"/>
    </row>
    <row r="160" spans="1:25" ht="15.75" thickBot="1">
      <c r="B160" s="100" t="s">
        <v>261</v>
      </c>
      <c r="C160" s="773" t="s">
        <v>262</v>
      </c>
      <c r="D160" s="774"/>
      <c r="E160" s="774"/>
      <c r="F160" s="402">
        <f>F161+F162+F163+F164</f>
        <v>0</v>
      </c>
      <c r="G160" s="425">
        <f>G161+G162+G163+G164</f>
        <v>11400211</v>
      </c>
      <c r="H160" s="425">
        <f>H161+H162+H163+H164</f>
        <v>11400211</v>
      </c>
      <c r="I160" s="621">
        <f>I161+I162+I163+I164</f>
        <v>11400211</v>
      </c>
      <c r="J160" s="152">
        <f t="shared" ref="J160:X160" si="67">J161+J162+J163+J164</f>
        <v>0</v>
      </c>
      <c r="K160" s="164">
        <f t="shared" si="59"/>
        <v>11400211</v>
      </c>
      <c r="L160" s="86">
        <f t="shared" si="67"/>
        <v>0</v>
      </c>
      <c r="M160" s="87">
        <f t="shared" si="67"/>
        <v>0</v>
      </c>
      <c r="N160" s="87">
        <f t="shared" si="67"/>
        <v>0</v>
      </c>
      <c r="O160" s="87">
        <f t="shared" si="67"/>
        <v>11400211</v>
      </c>
      <c r="P160" s="87">
        <f t="shared" si="67"/>
        <v>0</v>
      </c>
      <c r="Q160" s="90">
        <f t="shared" si="67"/>
        <v>0</v>
      </c>
      <c r="R160" s="536">
        <f t="shared" si="58"/>
        <v>11400211</v>
      </c>
      <c r="S160" s="442">
        <f t="shared" si="67"/>
        <v>0</v>
      </c>
      <c r="T160" s="87">
        <f t="shared" si="67"/>
        <v>0</v>
      </c>
      <c r="U160" s="90">
        <f t="shared" si="67"/>
        <v>0</v>
      </c>
      <c r="V160" s="486">
        <f t="shared" si="67"/>
        <v>0</v>
      </c>
      <c r="W160" s="89">
        <f t="shared" si="67"/>
        <v>0</v>
      </c>
      <c r="X160" s="91">
        <f t="shared" si="67"/>
        <v>0</v>
      </c>
      <c r="Y160" s="203"/>
    </row>
    <row r="161" spans="1:25" s="18" customFormat="1">
      <c r="A161" s="127" t="s">
        <v>263</v>
      </c>
      <c r="B161" s="268" t="s">
        <v>679</v>
      </c>
      <c r="C161" s="816" t="s">
        <v>264</v>
      </c>
      <c r="D161" s="817"/>
      <c r="E161" s="817"/>
      <c r="F161" s="413">
        <v>0</v>
      </c>
      <c r="G161" s="436">
        <v>8976544</v>
      </c>
      <c r="H161" s="436">
        <v>8976544</v>
      </c>
      <c r="I161" s="632">
        <f t="shared" ref="I161:I164" si="68">SUM(R161:X161)</f>
        <v>8976544</v>
      </c>
      <c r="J161" s="270"/>
      <c r="K161" s="271">
        <f t="shared" si="59"/>
        <v>8976544</v>
      </c>
      <c r="L161" s="272"/>
      <c r="M161" s="273"/>
      <c r="N161" s="273"/>
      <c r="O161" s="273">
        <v>8976544</v>
      </c>
      <c r="P161" s="273"/>
      <c r="Q161" s="274"/>
      <c r="R161" s="544">
        <f t="shared" si="58"/>
        <v>8976544</v>
      </c>
      <c r="S161" s="450"/>
      <c r="T161" s="273"/>
      <c r="U161" s="274"/>
      <c r="V161" s="559"/>
      <c r="W161" s="275"/>
      <c r="X161" s="276"/>
      <c r="Y161" s="203"/>
    </row>
    <row r="162" spans="1:25" s="18" customFormat="1" hidden="1">
      <c r="A162" s="127" t="s">
        <v>265</v>
      </c>
      <c r="B162" s="277" t="s">
        <v>680</v>
      </c>
      <c r="C162" s="810" t="s">
        <v>879</v>
      </c>
      <c r="D162" s="811"/>
      <c r="E162" s="811"/>
      <c r="F162" s="414">
        <f>SUM(K162:W162)</f>
        <v>0</v>
      </c>
      <c r="G162" s="437">
        <v>0</v>
      </c>
      <c r="H162" s="437">
        <v>0</v>
      </c>
      <c r="I162" s="633">
        <f t="shared" si="68"/>
        <v>0</v>
      </c>
      <c r="J162" s="279"/>
      <c r="K162" s="271">
        <f t="shared" si="59"/>
        <v>0</v>
      </c>
      <c r="L162" s="272"/>
      <c r="M162" s="273"/>
      <c r="N162" s="273"/>
      <c r="O162" s="273"/>
      <c r="P162" s="273"/>
      <c r="Q162" s="274"/>
      <c r="R162" s="544">
        <f t="shared" si="58"/>
        <v>0</v>
      </c>
      <c r="S162" s="450"/>
      <c r="T162" s="273"/>
      <c r="U162" s="274"/>
      <c r="V162" s="559"/>
      <c r="W162" s="275"/>
      <c r="X162" s="276"/>
      <c r="Y162" s="203"/>
    </row>
    <row r="163" spans="1:25" s="18" customFormat="1" hidden="1">
      <c r="A163" s="127" t="s">
        <v>266</v>
      </c>
      <c r="B163" s="277" t="s">
        <v>681</v>
      </c>
      <c r="C163" s="810" t="s">
        <v>267</v>
      </c>
      <c r="D163" s="811"/>
      <c r="E163" s="811"/>
      <c r="F163" s="414">
        <f>SUM(K163:W163)</f>
        <v>0</v>
      </c>
      <c r="G163" s="437">
        <v>0</v>
      </c>
      <c r="H163" s="437">
        <v>0</v>
      </c>
      <c r="I163" s="633">
        <f t="shared" si="68"/>
        <v>0</v>
      </c>
      <c r="J163" s="279"/>
      <c r="K163" s="271">
        <f t="shared" si="59"/>
        <v>0</v>
      </c>
      <c r="L163" s="272"/>
      <c r="M163" s="273"/>
      <c r="N163" s="273"/>
      <c r="O163" s="273"/>
      <c r="P163" s="273"/>
      <c r="Q163" s="274"/>
      <c r="R163" s="544">
        <f t="shared" si="58"/>
        <v>0</v>
      </c>
      <c r="S163" s="450"/>
      <c r="T163" s="273"/>
      <c r="U163" s="274"/>
      <c r="V163" s="559"/>
      <c r="W163" s="275"/>
      <c r="X163" s="276"/>
      <c r="Y163" s="203"/>
    </row>
    <row r="164" spans="1:25" s="18" customFormat="1" ht="15.75" thickBot="1">
      <c r="A164" s="127" t="s">
        <v>268</v>
      </c>
      <c r="B164" s="280" t="s">
        <v>682</v>
      </c>
      <c r="C164" s="812" t="s">
        <v>366</v>
      </c>
      <c r="D164" s="813"/>
      <c r="E164" s="813"/>
      <c r="F164" s="415">
        <v>0</v>
      </c>
      <c r="G164" s="438">
        <v>2423667</v>
      </c>
      <c r="H164" s="438">
        <v>2423667</v>
      </c>
      <c r="I164" s="634">
        <f t="shared" si="68"/>
        <v>2423667</v>
      </c>
      <c r="J164" s="282"/>
      <c r="K164" s="271">
        <f t="shared" si="59"/>
        <v>2423667</v>
      </c>
      <c r="L164" s="272"/>
      <c r="M164" s="273"/>
      <c r="N164" s="273"/>
      <c r="O164" s="273">
        <v>2423667</v>
      </c>
      <c r="P164" s="273"/>
      <c r="Q164" s="274"/>
      <c r="R164" s="544">
        <f t="shared" si="58"/>
        <v>2423667</v>
      </c>
      <c r="S164" s="450"/>
      <c r="T164" s="273"/>
      <c r="U164" s="274"/>
      <c r="V164" s="559"/>
      <c r="W164" s="275"/>
      <c r="X164" s="276"/>
      <c r="Y164" s="203"/>
    </row>
    <row r="165" spans="1:25" ht="15.75" thickBot="1">
      <c r="B165" s="100" t="s">
        <v>269</v>
      </c>
      <c r="C165" s="773" t="s">
        <v>270</v>
      </c>
      <c r="D165" s="774"/>
      <c r="E165" s="774"/>
      <c r="F165" s="402">
        <f>F166+F167+F178+F189+F200+F203+F215+F216+F217</f>
        <v>0</v>
      </c>
      <c r="G165" s="425">
        <f>G166+G167+G178+G189+G200+G203+G215+G216+G217</f>
        <v>0</v>
      </c>
      <c r="H165" s="425">
        <f>H166+H167+H178+H189+H200+H203+H215+H216+H217</f>
        <v>0</v>
      </c>
      <c r="I165" s="621">
        <f>I166+I167+I178+I189+I200+I203+I215+I216+I217</f>
        <v>0</v>
      </c>
      <c r="J165" s="152">
        <f t="shared" ref="J165:X165" si="69">J166+J167+J178+J189+J200+J203+J215+J216+J217</f>
        <v>0</v>
      </c>
      <c r="K165" s="164">
        <f t="shared" si="59"/>
        <v>0</v>
      </c>
      <c r="L165" s="86">
        <f t="shared" si="69"/>
        <v>0</v>
      </c>
      <c r="M165" s="87">
        <f t="shared" si="69"/>
        <v>0</v>
      </c>
      <c r="N165" s="87">
        <f t="shared" si="69"/>
        <v>0</v>
      </c>
      <c r="O165" s="87">
        <f t="shared" si="69"/>
        <v>0</v>
      </c>
      <c r="P165" s="87">
        <f t="shared" si="69"/>
        <v>0</v>
      </c>
      <c r="Q165" s="90">
        <f t="shared" si="69"/>
        <v>0</v>
      </c>
      <c r="R165" s="536">
        <f t="shared" si="58"/>
        <v>0</v>
      </c>
      <c r="S165" s="442">
        <f t="shared" si="69"/>
        <v>0</v>
      </c>
      <c r="T165" s="87">
        <f t="shared" si="69"/>
        <v>0</v>
      </c>
      <c r="U165" s="90">
        <f t="shared" si="69"/>
        <v>0</v>
      </c>
      <c r="V165" s="486">
        <f t="shared" si="69"/>
        <v>0</v>
      </c>
      <c r="W165" s="89">
        <f t="shared" si="69"/>
        <v>0</v>
      </c>
      <c r="X165" s="91">
        <f t="shared" si="69"/>
        <v>0</v>
      </c>
    </row>
    <row r="166" spans="1:25" s="18" customFormat="1" ht="25.5" hidden="1" customHeight="1">
      <c r="A166" s="127" t="s">
        <v>271</v>
      </c>
      <c r="B166" s="92" t="s">
        <v>683</v>
      </c>
      <c r="C166" s="733" t="s">
        <v>367</v>
      </c>
      <c r="D166" s="734"/>
      <c r="E166" s="734"/>
      <c r="F166" s="416">
        <f>SUM(K166:W166)</f>
        <v>0</v>
      </c>
      <c r="G166" s="439">
        <f>SUM(K166:W166)</f>
        <v>0</v>
      </c>
      <c r="H166" s="439">
        <f>SUM(L166:X166)</f>
        <v>0</v>
      </c>
      <c r="I166" s="635">
        <f>SUM(L166:X166)</f>
        <v>0</v>
      </c>
      <c r="J166" s="163"/>
      <c r="K166" s="166">
        <f t="shared" si="59"/>
        <v>0</v>
      </c>
      <c r="L166" s="94"/>
      <c r="M166" s="95"/>
      <c r="N166" s="95"/>
      <c r="O166" s="95"/>
      <c r="P166" s="95"/>
      <c r="Q166" s="98"/>
      <c r="R166" s="539">
        <f t="shared" si="58"/>
        <v>0</v>
      </c>
      <c r="S166" s="445"/>
      <c r="T166" s="95"/>
      <c r="U166" s="98"/>
      <c r="V166" s="489"/>
      <c r="W166" s="97"/>
      <c r="X166" s="99"/>
    </row>
    <row r="167" spans="1:25" s="18" customFormat="1" ht="16.350000000000001" hidden="1" customHeight="1">
      <c r="A167" s="127" t="s">
        <v>272</v>
      </c>
      <c r="B167" s="92" t="s">
        <v>684</v>
      </c>
      <c r="C167" s="808" t="s">
        <v>812</v>
      </c>
      <c r="D167" s="809"/>
      <c r="E167" s="809"/>
      <c r="F167" s="416">
        <f>F168+F169+F170+F171+F172+F173+F174+F175+F176+F177</f>
        <v>0</v>
      </c>
      <c r="G167" s="439">
        <f>G168+G169+G170+G171+G172+G173+G174+G175+G176+G177</f>
        <v>0</v>
      </c>
      <c r="H167" s="439">
        <f>H168+H169+H170+H171+H172+H173+H174+H175+H176+H177</f>
        <v>0</v>
      </c>
      <c r="I167" s="635">
        <f>I168+I169+I170+I171+I172+I173+I174+I175+I176+I177</f>
        <v>0</v>
      </c>
      <c r="J167" s="163">
        <f t="shared" ref="J167:X167" si="70">J168+J169+J170+J171+J172+J173+J174+J175+J176+J177</f>
        <v>0</v>
      </c>
      <c r="K167" s="166">
        <f t="shared" si="59"/>
        <v>0</v>
      </c>
      <c r="L167" s="94">
        <f t="shared" si="70"/>
        <v>0</v>
      </c>
      <c r="M167" s="95">
        <f t="shared" si="70"/>
        <v>0</v>
      </c>
      <c r="N167" s="95">
        <f t="shared" si="70"/>
        <v>0</v>
      </c>
      <c r="O167" s="95">
        <f t="shared" si="70"/>
        <v>0</v>
      </c>
      <c r="P167" s="95">
        <f t="shared" si="70"/>
        <v>0</v>
      </c>
      <c r="Q167" s="98">
        <f t="shared" si="70"/>
        <v>0</v>
      </c>
      <c r="R167" s="539">
        <f t="shared" si="58"/>
        <v>0</v>
      </c>
      <c r="S167" s="445">
        <f t="shared" si="70"/>
        <v>0</v>
      </c>
      <c r="T167" s="95">
        <f t="shared" si="70"/>
        <v>0</v>
      </c>
      <c r="U167" s="98">
        <f t="shared" si="70"/>
        <v>0</v>
      </c>
      <c r="V167" s="489">
        <f t="shared" si="70"/>
        <v>0</v>
      </c>
      <c r="W167" s="97">
        <f t="shared" si="70"/>
        <v>0</v>
      </c>
      <c r="X167" s="99">
        <f t="shared" si="70"/>
        <v>0</v>
      </c>
    </row>
    <row r="168" spans="1:25" hidden="1">
      <c r="B168" s="55"/>
      <c r="C168" s="2"/>
      <c r="D168" s="764" t="s">
        <v>813</v>
      </c>
      <c r="E168" s="764"/>
      <c r="F168" s="406">
        <f t="shared" ref="F168:F177" si="71">SUM(K168:W168)</f>
        <v>0</v>
      </c>
      <c r="G168" s="429">
        <f t="shared" ref="G168:H177" si="72">SUM(K168:W168)</f>
        <v>0</v>
      </c>
      <c r="H168" s="429">
        <f t="shared" si="72"/>
        <v>0</v>
      </c>
      <c r="I168" s="625">
        <f t="shared" ref="I168:I177" si="73">SUM(L168:X168)</f>
        <v>0</v>
      </c>
      <c r="J168" s="149"/>
      <c r="K168" s="167">
        <f t="shared" si="59"/>
        <v>0</v>
      </c>
      <c r="L168" s="75"/>
      <c r="M168" s="1"/>
      <c r="N168" s="1"/>
      <c r="O168" s="1"/>
      <c r="P168" s="1"/>
      <c r="Q168" s="81"/>
      <c r="R168" s="541">
        <f t="shared" si="58"/>
        <v>0</v>
      </c>
      <c r="S168" s="447"/>
      <c r="T168" s="1"/>
      <c r="U168" s="81"/>
      <c r="V168" s="490"/>
      <c r="W168" s="42"/>
      <c r="X168" s="44"/>
    </row>
    <row r="169" spans="1:25" hidden="1">
      <c r="B169" s="55"/>
      <c r="C169" s="2"/>
      <c r="D169" s="764" t="s">
        <v>814</v>
      </c>
      <c r="E169" s="764"/>
      <c r="F169" s="406">
        <f t="shared" si="71"/>
        <v>0</v>
      </c>
      <c r="G169" s="429">
        <f t="shared" si="72"/>
        <v>0</v>
      </c>
      <c r="H169" s="429">
        <f t="shared" si="72"/>
        <v>0</v>
      </c>
      <c r="I169" s="625">
        <f t="shared" si="73"/>
        <v>0</v>
      </c>
      <c r="J169" s="149"/>
      <c r="K169" s="167">
        <f t="shared" si="59"/>
        <v>0</v>
      </c>
      <c r="L169" s="75"/>
      <c r="M169" s="1"/>
      <c r="N169" s="1"/>
      <c r="O169" s="1"/>
      <c r="P169" s="1"/>
      <c r="Q169" s="81"/>
      <c r="R169" s="541">
        <f t="shared" si="58"/>
        <v>0</v>
      </c>
      <c r="S169" s="447"/>
      <c r="T169" s="1"/>
      <c r="U169" s="81"/>
      <c r="V169" s="490"/>
      <c r="W169" s="42"/>
      <c r="X169" s="44"/>
    </row>
    <row r="170" spans="1:25" hidden="1">
      <c r="B170" s="55"/>
      <c r="C170" s="2"/>
      <c r="D170" s="764" t="s">
        <v>545</v>
      </c>
      <c r="E170" s="764"/>
      <c r="F170" s="406">
        <f t="shared" si="71"/>
        <v>0</v>
      </c>
      <c r="G170" s="429">
        <f t="shared" si="72"/>
        <v>0</v>
      </c>
      <c r="H170" s="429">
        <f t="shared" si="72"/>
        <v>0</v>
      </c>
      <c r="I170" s="625">
        <f t="shared" si="73"/>
        <v>0</v>
      </c>
      <c r="J170" s="149"/>
      <c r="K170" s="167">
        <f t="shared" si="59"/>
        <v>0</v>
      </c>
      <c r="L170" s="75"/>
      <c r="M170" s="1"/>
      <c r="N170" s="1"/>
      <c r="O170" s="1"/>
      <c r="P170" s="1"/>
      <c r="Q170" s="81"/>
      <c r="R170" s="541">
        <f t="shared" si="58"/>
        <v>0</v>
      </c>
      <c r="S170" s="447"/>
      <c r="T170" s="1"/>
      <c r="U170" s="81"/>
      <c r="V170" s="490"/>
      <c r="W170" s="42"/>
      <c r="X170" s="44"/>
    </row>
    <row r="171" spans="1:25" ht="25.5" hidden="1" customHeight="1">
      <c r="B171" s="55"/>
      <c r="C171" s="2"/>
      <c r="D171" s="735" t="s">
        <v>548</v>
      </c>
      <c r="E171" s="735"/>
      <c r="F171" s="409">
        <f t="shared" si="71"/>
        <v>0</v>
      </c>
      <c r="G171" s="432">
        <f t="shared" si="72"/>
        <v>0</v>
      </c>
      <c r="H171" s="432">
        <f t="shared" si="72"/>
        <v>0</v>
      </c>
      <c r="I171" s="628">
        <f t="shared" si="73"/>
        <v>0</v>
      </c>
      <c r="J171" s="159"/>
      <c r="K171" s="167">
        <f t="shared" si="59"/>
        <v>0</v>
      </c>
      <c r="L171" s="75"/>
      <c r="M171" s="1"/>
      <c r="N171" s="1"/>
      <c r="O171" s="1"/>
      <c r="P171" s="1"/>
      <c r="Q171" s="81"/>
      <c r="R171" s="541">
        <f t="shared" si="58"/>
        <v>0</v>
      </c>
      <c r="S171" s="447"/>
      <c r="T171" s="1"/>
      <c r="U171" s="81"/>
      <c r="V171" s="490"/>
      <c r="W171" s="42"/>
      <c r="X171" s="44"/>
    </row>
    <row r="172" spans="1:25" hidden="1">
      <c r="B172" s="55"/>
      <c r="C172" s="2"/>
      <c r="D172" s="764" t="s">
        <v>550</v>
      </c>
      <c r="E172" s="764"/>
      <c r="F172" s="406">
        <f t="shared" si="71"/>
        <v>0</v>
      </c>
      <c r="G172" s="429">
        <f t="shared" si="72"/>
        <v>0</v>
      </c>
      <c r="H172" s="429">
        <f t="shared" si="72"/>
        <v>0</v>
      </c>
      <c r="I172" s="625">
        <f t="shared" si="73"/>
        <v>0</v>
      </c>
      <c r="J172" s="149"/>
      <c r="K172" s="167">
        <f t="shared" si="59"/>
        <v>0</v>
      </c>
      <c r="L172" s="75"/>
      <c r="M172" s="1"/>
      <c r="N172" s="1"/>
      <c r="O172" s="1"/>
      <c r="P172" s="1"/>
      <c r="Q172" s="81"/>
      <c r="R172" s="541">
        <f t="shared" si="58"/>
        <v>0</v>
      </c>
      <c r="S172" s="447"/>
      <c r="T172" s="1"/>
      <c r="U172" s="81"/>
      <c r="V172" s="490"/>
      <c r="W172" s="42"/>
      <c r="X172" s="44"/>
    </row>
    <row r="173" spans="1:25" hidden="1">
      <c r="B173" s="55"/>
      <c r="C173" s="2"/>
      <c r="D173" s="764" t="s">
        <v>551</v>
      </c>
      <c r="E173" s="764"/>
      <c r="F173" s="406">
        <f t="shared" si="71"/>
        <v>0</v>
      </c>
      <c r="G173" s="429">
        <f t="shared" si="72"/>
        <v>0</v>
      </c>
      <c r="H173" s="429">
        <f t="shared" si="72"/>
        <v>0</v>
      </c>
      <c r="I173" s="625">
        <f t="shared" si="73"/>
        <v>0</v>
      </c>
      <c r="J173" s="149"/>
      <c r="K173" s="167">
        <f t="shared" si="59"/>
        <v>0</v>
      </c>
      <c r="L173" s="75"/>
      <c r="M173" s="1"/>
      <c r="N173" s="1"/>
      <c r="O173" s="1"/>
      <c r="P173" s="1"/>
      <c r="Q173" s="81"/>
      <c r="R173" s="541">
        <f t="shared" si="58"/>
        <v>0</v>
      </c>
      <c r="S173" s="447"/>
      <c r="T173" s="1"/>
      <c r="U173" s="81"/>
      <c r="V173" s="490"/>
      <c r="W173" s="42"/>
      <c r="X173" s="44"/>
    </row>
    <row r="174" spans="1:25" ht="25.5" hidden="1" customHeight="1">
      <c r="B174" s="55"/>
      <c r="C174" s="2"/>
      <c r="D174" s="735" t="s">
        <v>555</v>
      </c>
      <c r="E174" s="735"/>
      <c r="F174" s="409">
        <f t="shared" si="71"/>
        <v>0</v>
      </c>
      <c r="G174" s="432">
        <f t="shared" si="72"/>
        <v>0</v>
      </c>
      <c r="H174" s="432">
        <f t="shared" si="72"/>
        <v>0</v>
      </c>
      <c r="I174" s="628">
        <f t="shared" si="73"/>
        <v>0</v>
      </c>
      <c r="J174" s="159"/>
      <c r="K174" s="167">
        <f t="shared" si="59"/>
        <v>0</v>
      </c>
      <c r="L174" s="75"/>
      <c r="M174" s="1"/>
      <c r="N174" s="1"/>
      <c r="O174" s="1"/>
      <c r="P174" s="1"/>
      <c r="Q174" s="81"/>
      <c r="R174" s="541">
        <f t="shared" si="58"/>
        <v>0</v>
      </c>
      <c r="S174" s="447"/>
      <c r="T174" s="1"/>
      <c r="U174" s="81"/>
      <c r="V174" s="490"/>
      <c r="W174" s="42"/>
      <c r="X174" s="44"/>
    </row>
    <row r="175" spans="1:25" ht="25.5" hidden="1" customHeight="1">
      <c r="B175" s="55"/>
      <c r="C175" s="2"/>
      <c r="D175" s="735" t="s">
        <v>558</v>
      </c>
      <c r="E175" s="735"/>
      <c r="F175" s="409">
        <f t="shared" si="71"/>
        <v>0</v>
      </c>
      <c r="G175" s="432">
        <f t="shared" si="72"/>
        <v>0</v>
      </c>
      <c r="H175" s="432">
        <f t="shared" si="72"/>
        <v>0</v>
      </c>
      <c r="I175" s="628">
        <f t="shared" si="73"/>
        <v>0</v>
      </c>
      <c r="J175" s="159"/>
      <c r="K175" s="167">
        <f t="shared" si="59"/>
        <v>0</v>
      </c>
      <c r="L175" s="75"/>
      <c r="M175" s="1"/>
      <c r="N175" s="1"/>
      <c r="O175" s="1"/>
      <c r="P175" s="1"/>
      <c r="Q175" s="81"/>
      <c r="R175" s="541">
        <f t="shared" si="58"/>
        <v>0</v>
      </c>
      <c r="S175" s="447"/>
      <c r="T175" s="1"/>
      <c r="U175" s="81"/>
      <c r="V175" s="490"/>
      <c r="W175" s="42"/>
      <c r="X175" s="44"/>
    </row>
    <row r="176" spans="1:25" ht="25.5" hidden="1" customHeight="1">
      <c r="B176" s="55"/>
      <c r="C176" s="2"/>
      <c r="D176" s="735" t="s">
        <v>560</v>
      </c>
      <c r="E176" s="735"/>
      <c r="F176" s="409">
        <f t="shared" si="71"/>
        <v>0</v>
      </c>
      <c r="G176" s="432">
        <f t="shared" si="72"/>
        <v>0</v>
      </c>
      <c r="H176" s="432">
        <f t="shared" si="72"/>
        <v>0</v>
      </c>
      <c r="I176" s="628">
        <f t="shared" si="73"/>
        <v>0</v>
      </c>
      <c r="J176" s="159"/>
      <c r="K176" s="167">
        <f t="shared" si="59"/>
        <v>0</v>
      </c>
      <c r="L176" s="75"/>
      <c r="M176" s="1"/>
      <c r="N176" s="1"/>
      <c r="O176" s="1"/>
      <c r="P176" s="1"/>
      <c r="Q176" s="81"/>
      <c r="R176" s="541">
        <f t="shared" si="58"/>
        <v>0</v>
      </c>
      <c r="S176" s="447"/>
      <c r="T176" s="1"/>
      <c r="U176" s="81"/>
      <c r="V176" s="490"/>
      <c r="W176" s="42"/>
      <c r="X176" s="44"/>
    </row>
    <row r="177" spans="1:24" ht="25.5" hidden="1" customHeight="1">
      <c r="B177" s="55"/>
      <c r="C177" s="2"/>
      <c r="D177" s="735" t="s">
        <v>563</v>
      </c>
      <c r="E177" s="735"/>
      <c r="F177" s="409">
        <f t="shared" si="71"/>
        <v>0</v>
      </c>
      <c r="G177" s="432">
        <f t="shared" si="72"/>
        <v>0</v>
      </c>
      <c r="H177" s="432">
        <f t="shared" si="72"/>
        <v>0</v>
      </c>
      <c r="I177" s="628">
        <f t="shared" si="73"/>
        <v>0</v>
      </c>
      <c r="J177" s="159"/>
      <c r="K177" s="167">
        <f t="shared" si="59"/>
        <v>0</v>
      </c>
      <c r="L177" s="75"/>
      <c r="M177" s="1"/>
      <c r="N177" s="1"/>
      <c r="O177" s="1"/>
      <c r="P177" s="1"/>
      <c r="Q177" s="81"/>
      <c r="R177" s="541">
        <f t="shared" si="58"/>
        <v>0</v>
      </c>
      <c r="S177" s="447"/>
      <c r="T177" s="1"/>
      <c r="U177" s="81"/>
      <c r="V177" s="490"/>
      <c r="W177" s="42"/>
      <c r="X177" s="44"/>
    </row>
    <row r="178" spans="1:24" s="18" customFormat="1" ht="25.5" hidden="1" customHeight="1">
      <c r="A178" s="130" t="s">
        <v>273</v>
      </c>
      <c r="B178" s="92" t="s">
        <v>685</v>
      </c>
      <c r="C178" s="808" t="s">
        <v>606</v>
      </c>
      <c r="D178" s="809"/>
      <c r="E178" s="809"/>
      <c r="F178" s="416">
        <f>F179+F180+F181+F182+F183+F184+F185+F186+F187+F188</f>
        <v>0</v>
      </c>
      <c r="G178" s="439">
        <f>G179+G180+G181+G182+G183+G184+G185+G186+G187+G188</f>
        <v>0</v>
      </c>
      <c r="H178" s="439">
        <f>H179+H180+H181+H182+H183+H184+H185+H186+H187+H188</f>
        <v>0</v>
      </c>
      <c r="I178" s="635">
        <f>I179+I180+I181+I182+I183+I184+I185+I186+I187+I188</f>
        <v>0</v>
      </c>
      <c r="J178" s="163">
        <f t="shared" ref="J178:X178" si="74">J179+J180+J181+J182+J183+J184+J185+J186+J187+J188</f>
        <v>0</v>
      </c>
      <c r="K178" s="166">
        <f t="shared" si="59"/>
        <v>0</v>
      </c>
      <c r="L178" s="94">
        <f t="shared" si="74"/>
        <v>0</v>
      </c>
      <c r="M178" s="95">
        <f t="shared" si="74"/>
        <v>0</v>
      </c>
      <c r="N178" s="95">
        <f t="shared" si="74"/>
        <v>0</v>
      </c>
      <c r="O178" s="95">
        <f t="shared" si="74"/>
        <v>0</v>
      </c>
      <c r="P178" s="95">
        <f t="shared" si="74"/>
        <v>0</v>
      </c>
      <c r="Q178" s="98">
        <f t="shared" si="74"/>
        <v>0</v>
      </c>
      <c r="R178" s="539">
        <f t="shared" si="58"/>
        <v>0</v>
      </c>
      <c r="S178" s="445">
        <f t="shared" si="74"/>
        <v>0</v>
      </c>
      <c r="T178" s="95">
        <f t="shared" si="74"/>
        <v>0</v>
      </c>
      <c r="U178" s="98">
        <f t="shared" si="74"/>
        <v>0</v>
      </c>
      <c r="V178" s="489">
        <f t="shared" si="74"/>
        <v>0</v>
      </c>
      <c r="W178" s="97">
        <f t="shared" si="74"/>
        <v>0</v>
      </c>
      <c r="X178" s="99">
        <f t="shared" si="74"/>
        <v>0</v>
      </c>
    </row>
    <row r="179" spans="1:24" hidden="1">
      <c r="B179" s="55"/>
      <c r="C179" s="2"/>
      <c r="D179" s="764" t="s">
        <v>815</v>
      </c>
      <c r="E179" s="764"/>
      <c r="F179" s="406">
        <f t="shared" ref="F179:F188" si="75">SUM(K179:W179)</f>
        <v>0</v>
      </c>
      <c r="G179" s="429">
        <f t="shared" ref="G179:H188" si="76">SUM(K179:W179)</f>
        <v>0</v>
      </c>
      <c r="H179" s="429">
        <f t="shared" si="76"/>
        <v>0</v>
      </c>
      <c r="I179" s="625">
        <f t="shared" ref="I179:I188" si="77">SUM(L179:X179)</f>
        <v>0</v>
      </c>
      <c r="J179" s="149"/>
      <c r="K179" s="167">
        <f t="shared" si="59"/>
        <v>0</v>
      </c>
      <c r="L179" s="75"/>
      <c r="M179" s="1"/>
      <c r="N179" s="1"/>
      <c r="O179" s="1"/>
      <c r="P179" s="1"/>
      <c r="Q179" s="81"/>
      <c r="R179" s="541">
        <f t="shared" si="58"/>
        <v>0</v>
      </c>
      <c r="S179" s="447"/>
      <c r="T179" s="1"/>
      <c r="U179" s="81"/>
      <c r="V179" s="490"/>
      <c r="W179" s="42"/>
      <c r="X179" s="44"/>
    </row>
    <row r="180" spans="1:24" hidden="1">
      <c r="B180" s="55"/>
      <c r="C180" s="2"/>
      <c r="D180" s="764" t="s">
        <v>816</v>
      </c>
      <c r="E180" s="764"/>
      <c r="F180" s="406">
        <f t="shared" si="75"/>
        <v>0</v>
      </c>
      <c r="G180" s="429">
        <f t="shared" si="76"/>
        <v>0</v>
      </c>
      <c r="H180" s="429">
        <f t="shared" si="76"/>
        <v>0</v>
      </c>
      <c r="I180" s="625">
        <f t="shared" si="77"/>
        <v>0</v>
      </c>
      <c r="J180" s="149"/>
      <c r="K180" s="167">
        <f t="shared" si="59"/>
        <v>0</v>
      </c>
      <c r="L180" s="75"/>
      <c r="M180" s="1"/>
      <c r="N180" s="1"/>
      <c r="O180" s="1"/>
      <c r="P180" s="1"/>
      <c r="Q180" s="81"/>
      <c r="R180" s="541">
        <f t="shared" si="58"/>
        <v>0</v>
      </c>
      <c r="S180" s="447"/>
      <c r="T180" s="1"/>
      <c r="U180" s="81"/>
      <c r="V180" s="490"/>
      <c r="W180" s="42"/>
      <c r="X180" s="44"/>
    </row>
    <row r="181" spans="1:24" hidden="1">
      <c r="B181" s="55"/>
      <c r="C181" s="2"/>
      <c r="D181" s="764" t="s">
        <v>546</v>
      </c>
      <c r="E181" s="764"/>
      <c r="F181" s="406">
        <f t="shared" si="75"/>
        <v>0</v>
      </c>
      <c r="G181" s="429">
        <f t="shared" si="76"/>
        <v>0</v>
      </c>
      <c r="H181" s="429">
        <f t="shared" si="76"/>
        <v>0</v>
      </c>
      <c r="I181" s="625">
        <f t="shared" si="77"/>
        <v>0</v>
      </c>
      <c r="J181" s="149"/>
      <c r="K181" s="167">
        <f t="shared" si="59"/>
        <v>0</v>
      </c>
      <c r="L181" s="75"/>
      <c r="M181" s="1"/>
      <c r="N181" s="1"/>
      <c r="O181" s="1"/>
      <c r="P181" s="1"/>
      <c r="Q181" s="81"/>
      <c r="R181" s="541">
        <f t="shared" si="58"/>
        <v>0</v>
      </c>
      <c r="S181" s="447"/>
      <c r="T181" s="1"/>
      <c r="U181" s="81"/>
      <c r="V181" s="490"/>
      <c r="W181" s="42"/>
      <c r="X181" s="44"/>
    </row>
    <row r="182" spans="1:24" ht="25.5" hidden="1" customHeight="1">
      <c r="B182" s="55"/>
      <c r="C182" s="2"/>
      <c r="D182" s="735" t="s">
        <v>549</v>
      </c>
      <c r="E182" s="735"/>
      <c r="F182" s="409">
        <f t="shared" si="75"/>
        <v>0</v>
      </c>
      <c r="G182" s="432">
        <f t="shared" si="76"/>
        <v>0</v>
      </c>
      <c r="H182" s="432">
        <f t="shared" si="76"/>
        <v>0</v>
      </c>
      <c r="I182" s="628">
        <f t="shared" si="77"/>
        <v>0</v>
      </c>
      <c r="J182" s="159"/>
      <c r="K182" s="167">
        <f t="shared" si="59"/>
        <v>0</v>
      </c>
      <c r="L182" s="75"/>
      <c r="M182" s="1"/>
      <c r="N182" s="1"/>
      <c r="O182" s="1"/>
      <c r="P182" s="1"/>
      <c r="Q182" s="81"/>
      <c r="R182" s="541">
        <f t="shared" si="58"/>
        <v>0</v>
      </c>
      <c r="S182" s="447"/>
      <c r="T182" s="1"/>
      <c r="U182" s="81"/>
      <c r="V182" s="490"/>
      <c r="W182" s="42"/>
      <c r="X182" s="44"/>
    </row>
    <row r="183" spans="1:24" hidden="1">
      <c r="B183" s="55"/>
      <c r="C183" s="2"/>
      <c r="D183" s="764" t="s">
        <v>552</v>
      </c>
      <c r="E183" s="764"/>
      <c r="F183" s="406">
        <f t="shared" si="75"/>
        <v>0</v>
      </c>
      <c r="G183" s="429">
        <f t="shared" si="76"/>
        <v>0</v>
      </c>
      <c r="H183" s="429">
        <f t="shared" si="76"/>
        <v>0</v>
      </c>
      <c r="I183" s="625">
        <f t="shared" si="77"/>
        <v>0</v>
      </c>
      <c r="J183" s="149"/>
      <c r="K183" s="167">
        <f t="shared" si="59"/>
        <v>0</v>
      </c>
      <c r="L183" s="75"/>
      <c r="M183" s="1"/>
      <c r="N183" s="1"/>
      <c r="O183" s="1"/>
      <c r="P183" s="1"/>
      <c r="Q183" s="81"/>
      <c r="R183" s="541">
        <f t="shared" si="58"/>
        <v>0</v>
      </c>
      <c r="S183" s="447"/>
      <c r="T183" s="1"/>
      <c r="U183" s="81"/>
      <c r="V183" s="490"/>
      <c r="W183" s="42"/>
      <c r="X183" s="44"/>
    </row>
    <row r="184" spans="1:24" hidden="1">
      <c r="B184" s="55"/>
      <c r="C184" s="2"/>
      <c r="D184" s="764" t="s">
        <v>817</v>
      </c>
      <c r="E184" s="764"/>
      <c r="F184" s="406">
        <f t="shared" si="75"/>
        <v>0</v>
      </c>
      <c r="G184" s="429">
        <f t="shared" si="76"/>
        <v>0</v>
      </c>
      <c r="H184" s="429">
        <f t="shared" si="76"/>
        <v>0</v>
      </c>
      <c r="I184" s="625">
        <f t="shared" si="77"/>
        <v>0</v>
      </c>
      <c r="J184" s="149"/>
      <c r="K184" s="167">
        <f t="shared" si="59"/>
        <v>0</v>
      </c>
      <c r="L184" s="75"/>
      <c r="M184" s="1"/>
      <c r="N184" s="1"/>
      <c r="O184" s="1"/>
      <c r="P184" s="1"/>
      <c r="Q184" s="81"/>
      <c r="R184" s="541">
        <f t="shared" si="58"/>
        <v>0</v>
      </c>
      <c r="S184" s="447"/>
      <c r="T184" s="1"/>
      <c r="U184" s="81"/>
      <c r="V184" s="490"/>
      <c r="W184" s="42"/>
      <c r="X184" s="44"/>
    </row>
    <row r="185" spans="1:24" ht="25.5" hidden="1" customHeight="1">
      <c r="B185" s="55"/>
      <c r="C185" s="2"/>
      <c r="D185" s="735" t="s">
        <v>556</v>
      </c>
      <c r="E185" s="735"/>
      <c r="F185" s="409">
        <f t="shared" si="75"/>
        <v>0</v>
      </c>
      <c r="G185" s="432">
        <f t="shared" si="76"/>
        <v>0</v>
      </c>
      <c r="H185" s="432">
        <f t="shared" si="76"/>
        <v>0</v>
      </c>
      <c r="I185" s="628">
        <f t="shared" si="77"/>
        <v>0</v>
      </c>
      <c r="J185" s="159"/>
      <c r="K185" s="167">
        <f t="shared" si="59"/>
        <v>0</v>
      </c>
      <c r="L185" s="75"/>
      <c r="M185" s="1"/>
      <c r="N185" s="1"/>
      <c r="O185" s="1"/>
      <c r="P185" s="1"/>
      <c r="Q185" s="81"/>
      <c r="R185" s="541">
        <f t="shared" si="58"/>
        <v>0</v>
      </c>
      <c r="S185" s="447"/>
      <c r="T185" s="1"/>
      <c r="U185" s="81"/>
      <c r="V185" s="490"/>
      <c r="W185" s="42"/>
      <c r="X185" s="44"/>
    </row>
    <row r="186" spans="1:24" ht="25.5" hidden="1" customHeight="1">
      <c r="B186" s="55"/>
      <c r="C186" s="2"/>
      <c r="D186" s="735" t="s">
        <v>559</v>
      </c>
      <c r="E186" s="735"/>
      <c r="F186" s="409">
        <f t="shared" si="75"/>
        <v>0</v>
      </c>
      <c r="G186" s="432">
        <f t="shared" si="76"/>
        <v>0</v>
      </c>
      <c r="H186" s="432">
        <f t="shared" si="76"/>
        <v>0</v>
      </c>
      <c r="I186" s="628">
        <f t="shared" si="77"/>
        <v>0</v>
      </c>
      <c r="J186" s="159"/>
      <c r="K186" s="167">
        <f t="shared" si="59"/>
        <v>0</v>
      </c>
      <c r="L186" s="75"/>
      <c r="M186" s="1"/>
      <c r="N186" s="1"/>
      <c r="O186" s="1"/>
      <c r="P186" s="1"/>
      <c r="Q186" s="81"/>
      <c r="R186" s="541">
        <f t="shared" si="58"/>
        <v>0</v>
      </c>
      <c r="S186" s="447"/>
      <c r="T186" s="1"/>
      <c r="U186" s="81"/>
      <c r="V186" s="490"/>
      <c r="W186" s="42"/>
      <c r="X186" s="44"/>
    </row>
    <row r="187" spans="1:24" ht="25.5" hidden="1" customHeight="1">
      <c r="B187" s="55"/>
      <c r="C187" s="2"/>
      <c r="D187" s="735" t="s">
        <v>561</v>
      </c>
      <c r="E187" s="735"/>
      <c r="F187" s="409">
        <f t="shared" si="75"/>
        <v>0</v>
      </c>
      <c r="G187" s="432">
        <f t="shared" si="76"/>
        <v>0</v>
      </c>
      <c r="H187" s="432">
        <f t="shared" si="76"/>
        <v>0</v>
      </c>
      <c r="I187" s="628">
        <f t="shared" si="77"/>
        <v>0</v>
      </c>
      <c r="J187" s="159"/>
      <c r="K187" s="167">
        <f t="shared" si="59"/>
        <v>0</v>
      </c>
      <c r="L187" s="75"/>
      <c r="M187" s="1"/>
      <c r="N187" s="1"/>
      <c r="O187" s="1"/>
      <c r="P187" s="1"/>
      <c r="Q187" s="81"/>
      <c r="R187" s="541">
        <f t="shared" si="58"/>
        <v>0</v>
      </c>
      <c r="S187" s="447"/>
      <c r="T187" s="1"/>
      <c r="U187" s="81"/>
      <c r="V187" s="490"/>
      <c r="W187" s="42"/>
      <c r="X187" s="44"/>
    </row>
    <row r="188" spans="1:24" ht="25.5" hidden="1" customHeight="1">
      <c r="B188" s="55"/>
      <c r="C188" s="2"/>
      <c r="D188" s="735" t="s">
        <v>564</v>
      </c>
      <c r="E188" s="735"/>
      <c r="F188" s="409">
        <f t="shared" si="75"/>
        <v>0</v>
      </c>
      <c r="G188" s="432">
        <f t="shared" si="76"/>
        <v>0</v>
      </c>
      <c r="H188" s="432">
        <f t="shared" si="76"/>
        <v>0</v>
      </c>
      <c r="I188" s="628">
        <f t="shared" si="77"/>
        <v>0</v>
      </c>
      <c r="J188" s="159"/>
      <c r="K188" s="167">
        <f t="shared" si="59"/>
        <v>0</v>
      </c>
      <c r="L188" s="75"/>
      <c r="M188" s="1"/>
      <c r="N188" s="1"/>
      <c r="O188" s="1"/>
      <c r="P188" s="1"/>
      <c r="Q188" s="81"/>
      <c r="R188" s="541">
        <f t="shared" si="58"/>
        <v>0</v>
      </c>
      <c r="S188" s="447"/>
      <c r="T188" s="1"/>
      <c r="U188" s="81"/>
      <c r="V188" s="490"/>
      <c r="W188" s="42"/>
      <c r="X188" s="44"/>
    </row>
    <row r="189" spans="1:24" s="18" customFormat="1" hidden="1">
      <c r="A189" s="127" t="s">
        <v>274</v>
      </c>
      <c r="B189" s="92" t="s">
        <v>686</v>
      </c>
      <c r="C189" s="769" t="s">
        <v>275</v>
      </c>
      <c r="D189" s="770"/>
      <c r="E189" s="770"/>
      <c r="F189" s="399">
        <f>F190+F191+F192+F193+F194+F195+F196+F197+F198+F199</f>
        <v>0</v>
      </c>
      <c r="G189" s="422">
        <f>G190+G191+G192+G193+G194+G195+G196+G197+G198+G199</f>
        <v>0</v>
      </c>
      <c r="H189" s="422">
        <f>H190+H191+H192+H193+H194+H195+H196+H197+H198+H199</f>
        <v>0</v>
      </c>
      <c r="I189" s="618">
        <f>I190+I191+I192+I193+I194+I195+I196+I197+I198+I199</f>
        <v>0</v>
      </c>
      <c r="J189" s="150">
        <f t="shared" ref="J189:X189" si="78">J190+J191+J192+J193+J194+J195+J196+J197+J198+J199</f>
        <v>0</v>
      </c>
      <c r="K189" s="166">
        <f t="shared" si="59"/>
        <v>0</v>
      </c>
      <c r="L189" s="94">
        <f t="shared" si="78"/>
        <v>0</v>
      </c>
      <c r="M189" s="95">
        <f t="shared" si="78"/>
        <v>0</v>
      </c>
      <c r="N189" s="95">
        <f t="shared" si="78"/>
        <v>0</v>
      </c>
      <c r="O189" s="95">
        <f t="shared" si="78"/>
        <v>0</v>
      </c>
      <c r="P189" s="95">
        <f t="shared" si="78"/>
        <v>0</v>
      </c>
      <c r="Q189" s="98">
        <f t="shared" si="78"/>
        <v>0</v>
      </c>
      <c r="R189" s="539">
        <f t="shared" si="58"/>
        <v>0</v>
      </c>
      <c r="S189" s="445">
        <f t="shared" si="78"/>
        <v>0</v>
      </c>
      <c r="T189" s="95">
        <f t="shared" si="78"/>
        <v>0</v>
      </c>
      <c r="U189" s="98">
        <f t="shared" si="78"/>
        <v>0</v>
      </c>
      <c r="V189" s="489">
        <f t="shared" si="78"/>
        <v>0</v>
      </c>
      <c r="W189" s="97">
        <f t="shared" si="78"/>
        <v>0</v>
      </c>
      <c r="X189" s="99">
        <f t="shared" si="78"/>
        <v>0</v>
      </c>
    </row>
    <row r="190" spans="1:24" hidden="1">
      <c r="B190" s="55"/>
      <c r="C190" s="2"/>
      <c r="D190" s="764" t="s">
        <v>371</v>
      </c>
      <c r="E190" s="764"/>
      <c r="F190" s="406">
        <f t="shared" ref="F190:F199" si="79">SUM(K190:W190)</f>
        <v>0</v>
      </c>
      <c r="G190" s="429">
        <f t="shared" ref="G190:H199" si="80">SUM(K190:W190)</f>
        <v>0</v>
      </c>
      <c r="H190" s="429">
        <f t="shared" si="80"/>
        <v>0</v>
      </c>
      <c r="I190" s="625">
        <f t="shared" ref="I190:I199" si="81">SUM(L190:X190)</f>
        <v>0</v>
      </c>
      <c r="J190" s="149"/>
      <c r="K190" s="167">
        <f t="shared" si="59"/>
        <v>0</v>
      </c>
      <c r="L190" s="75"/>
      <c r="M190" s="1"/>
      <c r="N190" s="1"/>
      <c r="O190" s="1"/>
      <c r="P190" s="1"/>
      <c r="Q190" s="81"/>
      <c r="R190" s="541">
        <f t="shared" si="58"/>
        <v>0</v>
      </c>
      <c r="S190" s="447"/>
      <c r="T190" s="1"/>
      <c r="U190" s="81"/>
      <c r="V190" s="490"/>
      <c r="W190" s="42"/>
      <c r="X190" s="44"/>
    </row>
    <row r="191" spans="1:24" hidden="1">
      <c r="B191" s="55"/>
      <c r="C191" s="2"/>
      <c r="D191" s="764" t="s">
        <v>544</v>
      </c>
      <c r="E191" s="764"/>
      <c r="F191" s="406">
        <f t="shared" si="79"/>
        <v>0</v>
      </c>
      <c r="G191" s="429">
        <f t="shared" si="80"/>
        <v>0</v>
      </c>
      <c r="H191" s="429">
        <f t="shared" si="80"/>
        <v>0</v>
      </c>
      <c r="I191" s="625">
        <f t="shared" si="81"/>
        <v>0</v>
      </c>
      <c r="J191" s="149"/>
      <c r="K191" s="167">
        <f t="shared" si="59"/>
        <v>0</v>
      </c>
      <c r="L191" s="75"/>
      <c r="M191" s="1"/>
      <c r="N191" s="1"/>
      <c r="O191" s="1"/>
      <c r="P191" s="1"/>
      <c r="Q191" s="81"/>
      <c r="R191" s="541">
        <f t="shared" si="58"/>
        <v>0</v>
      </c>
      <c r="S191" s="447"/>
      <c r="T191" s="1"/>
      <c r="U191" s="81"/>
      <c r="V191" s="490"/>
      <c r="W191" s="42"/>
      <c r="X191" s="44"/>
    </row>
    <row r="192" spans="1:24" hidden="1">
      <c r="B192" s="55"/>
      <c r="C192" s="2"/>
      <c r="D192" s="764" t="s">
        <v>547</v>
      </c>
      <c r="E192" s="764"/>
      <c r="F192" s="406">
        <f t="shared" si="79"/>
        <v>0</v>
      </c>
      <c r="G192" s="429">
        <f t="shared" si="80"/>
        <v>0</v>
      </c>
      <c r="H192" s="429">
        <f t="shared" si="80"/>
        <v>0</v>
      </c>
      <c r="I192" s="625">
        <f t="shared" si="81"/>
        <v>0</v>
      </c>
      <c r="J192" s="149"/>
      <c r="K192" s="167">
        <f t="shared" si="59"/>
        <v>0</v>
      </c>
      <c r="L192" s="75"/>
      <c r="M192" s="1"/>
      <c r="N192" s="1"/>
      <c r="O192" s="1"/>
      <c r="P192" s="1"/>
      <c r="Q192" s="81"/>
      <c r="R192" s="541">
        <f t="shared" si="58"/>
        <v>0</v>
      </c>
      <c r="S192" s="447"/>
      <c r="T192" s="1"/>
      <c r="U192" s="81"/>
      <c r="V192" s="490"/>
      <c r="W192" s="42"/>
      <c r="X192" s="44"/>
    </row>
    <row r="193" spans="1:24" hidden="1">
      <c r="B193" s="55"/>
      <c r="C193" s="2"/>
      <c r="D193" s="735" t="s">
        <v>818</v>
      </c>
      <c r="E193" s="735"/>
      <c r="F193" s="409">
        <f t="shared" si="79"/>
        <v>0</v>
      </c>
      <c r="G193" s="432">
        <f t="shared" si="80"/>
        <v>0</v>
      </c>
      <c r="H193" s="432">
        <f t="shared" si="80"/>
        <v>0</v>
      </c>
      <c r="I193" s="628">
        <f t="shared" si="81"/>
        <v>0</v>
      </c>
      <c r="J193" s="159"/>
      <c r="K193" s="167">
        <f t="shared" si="59"/>
        <v>0</v>
      </c>
      <c r="L193" s="75"/>
      <c r="M193" s="1"/>
      <c r="N193" s="1"/>
      <c r="O193" s="1"/>
      <c r="P193" s="1"/>
      <c r="Q193" s="81"/>
      <c r="R193" s="541">
        <f t="shared" si="58"/>
        <v>0</v>
      </c>
      <c r="S193" s="447"/>
      <c r="T193" s="1"/>
      <c r="U193" s="81"/>
      <c r="V193" s="490"/>
      <c r="W193" s="42"/>
      <c r="X193" s="44"/>
    </row>
    <row r="194" spans="1:24" hidden="1">
      <c r="B194" s="55"/>
      <c r="C194" s="2"/>
      <c r="D194" s="764" t="s">
        <v>554</v>
      </c>
      <c r="E194" s="764"/>
      <c r="F194" s="406">
        <f t="shared" si="79"/>
        <v>0</v>
      </c>
      <c r="G194" s="429">
        <f t="shared" si="80"/>
        <v>0</v>
      </c>
      <c r="H194" s="429">
        <f t="shared" si="80"/>
        <v>0</v>
      </c>
      <c r="I194" s="625">
        <f t="shared" si="81"/>
        <v>0</v>
      </c>
      <c r="J194" s="149"/>
      <c r="K194" s="167">
        <f t="shared" si="59"/>
        <v>0</v>
      </c>
      <c r="L194" s="75"/>
      <c r="M194" s="1"/>
      <c r="N194" s="1"/>
      <c r="O194" s="1"/>
      <c r="P194" s="1"/>
      <c r="Q194" s="81"/>
      <c r="R194" s="541">
        <f t="shared" si="58"/>
        <v>0</v>
      </c>
      <c r="S194" s="447"/>
      <c r="T194" s="1"/>
      <c r="U194" s="81"/>
      <c r="V194" s="490"/>
      <c r="W194" s="42"/>
      <c r="X194" s="44"/>
    </row>
    <row r="195" spans="1:24" hidden="1">
      <c r="B195" s="55"/>
      <c r="C195" s="2"/>
      <c r="D195" s="764" t="s">
        <v>553</v>
      </c>
      <c r="E195" s="764"/>
      <c r="F195" s="406">
        <f t="shared" si="79"/>
        <v>0</v>
      </c>
      <c r="G195" s="429">
        <f t="shared" si="80"/>
        <v>0</v>
      </c>
      <c r="H195" s="429">
        <f t="shared" si="80"/>
        <v>0</v>
      </c>
      <c r="I195" s="625">
        <f t="shared" si="81"/>
        <v>0</v>
      </c>
      <c r="J195" s="149"/>
      <c r="K195" s="167">
        <f t="shared" si="59"/>
        <v>0</v>
      </c>
      <c r="L195" s="75"/>
      <c r="M195" s="1"/>
      <c r="N195" s="1"/>
      <c r="O195" s="1"/>
      <c r="P195" s="1"/>
      <c r="Q195" s="81"/>
      <c r="R195" s="541">
        <f t="shared" si="58"/>
        <v>0</v>
      </c>
      <c r="S195" s="447"/>
      <c r="T195" s="1"/>
      <c r="U195" s="81"/>
      <c r="V195" s="490"/>
      <c r="W195" s="42"/>
      <c r="X195" s="44"/>
    </row>
    <row r="196" spans="1:24" ht="25.5" hidden="1" customHeight="1">
      <c r="B196" s="55"/>
      <c r="C196" s="2"/>
      <c r="D196" s="735" t="s">
        <v>557</v>
      </c>
      <c r="E196" s="735"/>
      <c r="F196" s="409">
        <f t="shared" si="79"/>
        <v>0</v>
      </c>
      <c r="G196" s="432">
        <f t="shared" si="80"/>
        <v>0</v>
      </c>
      <c r="H196" s="432">
        <f t="shared" si="80"/>
        <v>0</v>
      </c>
      <c r="I196" s="628">
        <f t="shared" si="81"/>
        <v>0</v>
      </c>
      <c r="J196" s="159"/>
      <c r="K196" s="167">
        <f t="shared" si="59"/>
        <v>0</v>
      </c>
      <c r="L196" s="75"/>
      <c r="M196" s="1"/>
      <c r="N196" s="1"/>
      <c r="O196" s="1"/>
      <c r="P196" s="1"/>
      <c r="Q196" s="81"/>
      <c r="R196" s="541">
        <f t="shared" si="58"/>
        <v>0</v>
      </c>
      <c r="S196" s="447"/>
      <c r="T196" s="1"/>
      <c r="U196" s="81"/>
      <c r="V196" s="490"/>
      <c r="W196" s="42"/>
      <c r="X196" s="44"/>
    </row>
    <row r="197" spans="1:24" hidden="1">
      <c r="B197" s="55"/>
      <c r="C197" s="2"/>
      <c r="D197" s="764" t="s">
        <v>819</v>
      </c>
      <c r="E197" s="764"/>
      <c r="F197" s="406">
        <f t="shared" si="79"/>
        <v>0</v>
      </c>
      <c r="G197" s="429">
        <f t="shared" si="80"/>
        <v>0</v>
      </c>
      <c r="H197" s="429">
        <f t="shared" si="80"/>
        <v>0</v>
      </c>
      <c r="I197" s="625">
        <f t="shared" si="81"/>
        <v>0</v>
      </c>
      <c r="J197" s="149"/>
      <c r="K197" s="167">
        <f t="shared" si="59"/>
        <v>0</v>
      </c>
      <c r="L197" s="75"/>
      <c r="M197" s="1"/>
      <c r="N197" s="1"/>
      <c r="O197" s="1"/>
      <c r="P197" s="1"/>
      <c r="Q197" s="81"/>
      <c r="R197" s="541">
        <f t="shared" si="58"/>
        <v>0</v>
      </c>
      <c r="S197" s="447"/>
      <c r="T197" s="1"/>
      <c r="U197" s="81"/>
      <c r="V197" s="490"/>
      <c r="W197" s="42"/>
      <c r="X197" s="44"/>
    </row>
    <row r="198" spans="1:24" ht="25.5" hidden="1" customHeight="1">
      <c r="B198" s="55"/>
      <c r="C198" s="2"/>
      <c r="D198" s="735" t="s">
        <v>562</v>
      </c>
      <c r="E198" s="735"/>
      <c r="F198" s="409">
        <f t="shared" si="79"/>
        <v>0</v>
      </c>
      <c r="G198" s="432">
        <f t="shared" si="80"/>
        <v>0</v>
      </c>
      <c r="H198" s="432">
        <f t="shared" si="80"/>
        <v>0</v>
      </c>
      <c r="I198" s="628">
        <f t="shared" si="81"/>
        <v>0</v>
      </c>
      <c r="J198" s="159"/>
      <c r="K198" s="167">
        <f t="shared" si="59"/>
        <v>0</v>
      </c>
      <c r="L198" s="75"/>
      <c r="M198" s="1"/>
      <c r="N198" s="1"/>
      <c r="O198" s="1"/>
      <c r="P198" s="1"/>
      <c r="Q198" s="81"/>
      <c r="R198" s="541">
        <f t="shared" ref="R198:R258" si="82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>
      <c r="B199" s="55"/>
      <c r="C199" s="2"/>
      <c r="D199" s="735" t="s">
        <v>565</v>
      </c>
      <c r="E199" s="735"/>
      <c r="F199" s="409">
        <f t="shared" si="79"/>
        <v>0</v>
      </c>
      <c r="G199" s="432">
        <f t="shared" si="80"/>
        <v>0</v>
      </c>
      <c r="H199" s="432">
        <f t="shared" si="80"/>
        <v>0</v>
      </c>
      <c r="I199" s="628">
        <f t="shared" si="81"/>
        <v>0</v>
      </c>
      <c r="J199" s="159"/>
      <c r="K199" s="167">
        <f t="shared" si="59"/>
        <v>0</v>
      </c>
      <c r="L199" s="75"/>
      <c r="M199" s="1"/>
      <c r="N199" s="1"/>
      <c r="O199" s="1"/>
      <c r="P199" s="1"/>
      <c r="Q199" s="81"/>
      <c r="R199" s="541">
        <f t="shared" si="82"/>
        <v>0</v>
      </c>
      <c r="S199" s="447"/>
      <c r="T199" s="1"/>
      <c r="U199" s="81"/>
      <c r="V199" s="490"/>
      <c r="W199" s="42"/>
      <c r="X199" s="44"/>
    </row>
    <row r="200" spans="1:24" s="18" customFormat="1" ht="25.5" hidden="1" customHeight="1">
      <c r="A200" s="127" t="s">
        <v>276</v>
      </c>
      <c r="B200" s="92" t="s">
        <v>687</v>
      </c>
      <c r="C200" s="808" t="s">
        <v>607</v>
      </c>
      <c r="D200" s="809"/>
      <c r="E200" s="809"/>
      <c r="F200" s="416">
        <f>F201+F202</f>
        <v>0</v>
      </c>
      <c r="G200" s="439">
        <f>G201+G202</f>
        <v>0</v>
      </c>
      <c r="H200" s="439">
        <f>H201+H202</f>
        <v>0</v>
      </c>
      <c r="I200" s="635">
        <f>I201+I202</f>
        <v>0</v>
      </c>
      <c r="J200" s="163">
        <f t="shared" ref="J200:X200" si="83">J201+J202</f>
        <v>0</v>
      </c>
      <c r="K200" s="166">
        <f t="shared" si="59"/>
        <v>0</v>
      </c>
      <c r="L200" s="94">
        <f t="shared" si="83"/>
        <v>0</v>
      </c>
      <c r="M200" s="95">
        <f t="shared" si="83"/>
        <v>0</v>
      </c>
      <c r="N200" s="95">
        <f t="shared" si="83"/>
        <v>0</v>
      </c>
      <c r="O200" s="95">
        <f t="shared" si="83"/>
        <v>0</v>
      </c>
      <c r="P200" s="95">
        <f t="shared" si="83"/>
        <v>0</v>
      </c>
      <c r="Q200" s="98">
        <f t="shared" si="83"/>
        <v>0</v>
      </c>
      <c r="R200" s="539">
        <f t="shared" si="82"/>
        <v>0</v>
      </c>
      <c r="S200" s="445">
        <f t="shared" si="83"/>
        <v>0</v>
      </c>
      <c r="T200" s="95">
        <f t="shared" si="83"/>
        <v>0</v>
      </c>
      <c r="U200" s="98">
        <f t="shared" si="83"/>
        <v>0</v>
      </c>
      <c r="V200" s="489">
        <f t="shared" si="83"/>
        <v>0</v>
      </c>
      <c r="W200" s="97">
        <f t="shared" si="83"/>
        <v>0</v>
      </c>
      <c r="X200" s="99">
        <f t="shared" si="83"/>
        <v>0</v>
      </c>
    </row>
    <row r="201" spans="1:24" ht="25.5" hidden="1" customHeight="1">
      <c r="B201" s="55"/>
      <c r="C201" s="2"/>
      <c r="D201" s="735" t="s">
        <v>568</v>
      </c>
      <c r="E201" s="735"/>
      <c r="F201" s="409">
        <f>SUM(K201:W201)</f>
        <v>0</v>
      </c>
      <c r="G201" s="432">
        <f>SUM(K201:W201)</f>
        <v>0</v>
      </c>
      <c r="H201" s="432">
        <f>SUM(L201:X201)</f>
        <v>0</v>
      </c>
      <c r="I201" s="628">
        <f>SUM(L201:X201)</f>
        <v>0</v>
      </c>
      <c r="J201" s="159"/>
      <c r="K201" s="167">
        <f t="shared" ref="K201:K258" si="84">SUM(I201:J201)</f>
        <v>0</v>
      </c>
      <c r="L201" s="75"/>
      <c r="M201" s="1"/>
      <c r="N201" s="1"/>
      <c r="O201" s="1"/>
      <c r="P201" s="1"/>
      <c r="Q201" s="81"/>
      <c r="R201" s="541">
        <f t="shared" si="82"/>
        <v>0</v>
      </c>
      <c r="S201" s="447"/>
      <c r="T201" s="1"/>
      <c r="U201" s="81"/>
      <c r="V201" s="490"/>
      <c r="W201" s="42"/>
      <c r="X201" s="44"/>
    </row>
    <row r="202" spans="1:24" ht="25.5" hidden="1" customHeight="1">
      <c r="B202" s="55"/>
      <c r="C202" s="2"/>
      <c r="D202" s="735" t="s">
        <v>569</v>
      </c>
      <c r="E202" s="735"/>
      <c r="F202" s="409">
        <f>SUM(K202:W202)</f>
        <v>0</v>
      </c>
      <c r="G202" s="432">
        <f>SUM(K202:W202)</f>
        <v>0</v>
      </c>
      <c r="H202" s="432">
        <f>SUM(L202:X202)</f>
        <v>0</v>
      </c>
      <c r="I202" s="628">
        <f>SUM(L202:X202)</f>
        <v>0</v>
      </c>
      <c r="J202" s="159"/>
      <c r="K202" s="167">
        <f t="shared" si="84"/>
        <v>0</v>
      </c>
      <c r="L202" s="75"/>
      <c r="M202" s="1"/>
      <c r="N202" s="1"/>
      <c r="O202" s="1"/>
      <c r="P202" s="1"/>
      <c r="Q202" s="81"/>
      <c r="R202" s="541">
        <f t="shared" si="82"/>
        <v>0</v>
      </c>
      <c r="S202" s="447"/>
      <c r="T202" s="1"/>
      <c r="U202" s="81"/>
      <c r="V202" s="490"/>
      <c r="W202" s="42"/>
      <c r="X202" s="44"/>
    </row>
    <row r="203" spans="1:24" s="18" customFormat="1" ht="15" hidden="1" customHeight="1">
      <c r="A203" s="127" t="s">
        <v>277</v>
      </c>
      <c r="B203" s="92" t="s">
        <v>688</v>
      </c>
      <c r="C203" s="808" t="s">
        <v>820</v>
      </c>
      <c r="D203" s="809"/>
      <c r="E203" s="809"/>
      <c r="F203" s="416">
        <f>F204+F205+F206+F207+F208+F209+F210+F211+F212+F213+F214</f>
        <v>0</v>
      </c>
      <c r="G203" s="439">
        <f>G204+G205+G206+G207+G208+G209+G210+G211+G212+G213+G214</f>
        <v>0</v>
      </c>
      <c r="H203" s="439">
        <f>H204+H205+H206+H207+H208+H209+H210+H211+H212+H213+H214</f>
        <v>0</v>
      </c>
      <c r="I203" s="635">
        <f>I204+I205+I206+I207+I208+I209+I210+I211+I212+I213+I214</f>
        <v>0</v>
      </c>
      <c r="J203" s="163">
        <f t="shared" ref="J203:X203" si="85">J204+J205+J206+J207+J208+J209+J210+J211+J212+J213+J214</f>
        <v>0</v>
      </c>
      <c r="K203" s="166">
        <f t="shared" si="84"/>
        <v>0</v>
      </c>
      <c r="L203" s="94">
        <f t="shared" si="85"/>
        <v>0</v>
      </c>
      <c r="M203" s="95">
        <f t="shared" si="85"/>
        <v>0</v>
      </c>
      <c r="N203" s="95">
        <f t="shared" si="85"/>
        <v>0</v>
      </c>
      <c r="O203" s="95">
        <f t="shared" si="85"/>
        <v>0</v>
      </c>
      <c r="P203" s="95">
        <f t="shared" si="85"/>
        <v>0</v>
      </c>
      <c r="Q203" s="98">
        <f t="shared" si="85"/>
        <v>0</v>
      </c>
      <c r="R203" s="539">
        <f t="shared" si="82"/>
        <v>0</v>
      </c>
      <c r="S203" s="445">
        <f t="shared" si="85"/>
        <v>0</v>
      </c>
      <c r="T203" s="95">
        <f t="shared" si="85"/>
        <v>0</v>
      </c>
      <c r="U203" s="98">
        <f t="shared" si="85"/>
        <v>0</v>
      </c>
      <c r="V203" s="489">
        <f t="shared" si="85"/>
        <v>0</v>
      </c>
      <c r="W203" s="97">
        <f t="shared" si="85"/>
        <v>0</v>
      </c>
      <c r="X203" s="99">
        <f t="shared" si="85"/>
        <v>0</v>
      </c>
    </row>
    <row r="204" spans="1:24" hidden="1">
      <c r="B204" s="55"/>
      <c r="C204" s="2"/>
      <c r="D204" s="764" t="s">
        <v>372</v>
      </c>
      <c r="E204" s="764"/>
      <c r="F204" s="406">
        <f t="shared" ref="F204:F216" si="86">SUM(K204:W204)</f>
        <v>0</v>
      </c>
      <c r="G204" s="429">
        <f t="shared" ref="G204:H216" si="87">SUM(K204:W204)</f>
        <v>0</v>
      </c>
      <c r="H204" s="429">
        <f t="shared" si="87"/>
        <v>0</v>
      </c>
      <c r="I204" s="625">
        <f t="shared" ref="I204:I216" si="88">SUM(L204:X204)</f>
        <v>0</v>
      </c>
      <c r="J204" s="149"/>
      <c r="K204" s="167">
        <f t="shared" si="84"/>
        <v>0</v>
      </c>
      <c r="L204" s="75"/>
      <c r="M204" s="1"/>
      <c r="N204" s="1"/>
      <c r="O204" s="1"/>
      <c r="P204" s="1"/>
      <c r="Q204" s="81"/>
      <c r="R204" s="541">
        <f t="shared" si="82"/>
        <v>0</v>
      </c>
      <c r="S204" s="447"/>
      <c r="T204" s="1"/>
      <c r="U204" s="81"/>
      <c r="V204" s="490"/>
      <c r="W204" s="42"/>
      <c r="X204" s="44"/>
    </row>
    <row r="205" spans="1:24" hidden="1">
      <c r="B205" s="55"/>
      <c r="C205" s="2"/>
      <c r="D205" s="764" t="s">
        <v>821</v>
      </c>
      <c r="E205" s="764"/>
      <c r="F205" s="406">
        <f t="shared" si="86"/>
        <v>0</v>
      </c>
      <c r="G205" s="429">
        <f t="shared" si="87"/>
        <v>0</v>
      </c>
      <c r="H205" s="429">
        <f t="shared" si="87"/>
        <v>0</v>
      </c>
      <c r="I205" s="625">
        <f t="shared" si="88"/>
        <v>0</v>
      </c>
      <c r="J205" s="149"/>
      <c r="K205" s="167">
        <f t="shared" si="84"/>
        <v>0</v>
      </c>
      <c r="L205" s="75"/>
      <c r="M205" s="1"/>
      <c r="N205" s="1"/>
      <c r="O205" s="1"/>
      <c r="P205" s="1"/>
      <c r="Q205" s="81"/>
      <c r="R205" s="541">
        <f t="shared" si="82"/>
        <v>0</v>
      </c>
      <c r="S205" s="447"/>
      <c r="T205" s="1"/>
      <c r="U205" s="81"/>
      <c r="V205" s="490"/>
      <c r="W205" s="42"/>
      <c r="X205" s="44"/>
    </row>
    <row r="206" spans="1:24" hidden="1">
      <c r="B206" s="55"/>
      <c r="C206" s="2"/>
      <c r="D206" s="764" t="s">
        <v>375</v>
      </c>
      <c r="E206" s="764"/>
      <c r="F206" s="406">
        <f t="shared" si="86"/>
        <v>0</v>
      </c>
      <c r="G206" s="429">
        <f t="shared" si="87"/>
        <v>0</v>
      </c>
      <c r="H206" s="429">
        <f t="shared" si="87"/>
        <v>0</v>
      </c>
      <c r="I206" s="625">
        <f t="shared" si="88"/>
        <v>0</v>
      </c>
      <c r="J206" s="149"/>
      <c r="K206" s="167">
        <f t="shared" si="84"/>
        <v>0</v>
      </c>
      <c r="L206" s="75"/>
      <c r="M206" s="1"/>
      <c r="N206" s="1"/>
      <c r="O206" s="1"/>
      <c r="P206" s="1"/>
      <c r="Q206" s="81"/>
      <c r="R206" s="541">
        <f t="shared" si="82"/>
        <v>0</v>
      </c>
      <c r="S206" s="447"/>
      <c r="T206" s="1"/>
      <c r="U206" s="81"/>
      <c r="V206" s="490"/>
      <c r="W206" s="42"/>
      <c r="X206" s="44"/>
    </row>
    <row r="207" spans="1:24" hidden="1">
      <c r="B207" s="55"/>
      <c r="C207" s="2"/>
      <c r="D207" s="764" t="s">
        <v>373</v>
      </c>
      <c r="E207" s="764"/>
      <c r="F207" s="406">
        <f t="shared" si="86"/>
        <v>0</v>
      </c>
      <c r="G207" s="429">
        <f t="shared" si="87"/>
        <v>0</v>
      </c>
      <c r="H207" s="429">
        <f t="shared" si="87"/>
        <v>0</v>
      </c>
      <c r="I207" s="625">
        <f t="shared" si="88"/>
        <v>0</v>
      </c>
      <c r="J207" s="149"/>
      <c r="K207" s="167">
        <f t="shared" si="84"/>
        <v>0</v>
      </c>
      <c r="L207" s="75"/>
      <c r="M207" s="1"/>
      <c r="N207" s="1"/>
      <c r="O207" s="1"/>
      <c r="P207" s="1"/>
      <c r="Q207" s="81"/>
      <c r="R207" s="541">
        <f t="shared" si="82"/>
        <v>0</v>
      </c>
      <c r="S207" s="447"/>
      <c r="T207" s="1"/>
      <c r="U207" s="81"/>
      <c r="V207" s="490"/>
      <c r="W207" s="42"/>
      <c r="X207" s="44"/>
    </row>
    <row r="208" spans="1:24" hidden="1">
      <c r="B208" s="55"/>
      <c r="C208" s="2"/>
      <c r="D208" s="764" t="s">
        <v>822</v>
      </c>
      <c r="E208" s="764"/>
      <c r="F208" s="406">
        <f t="shared" si="86"/>
        <v>0</v>
      </c>
      <c r="G208" s="429">
        <f t="shared" si="87"/>
        <v>0</v>
      </c>
      <c r="H208" s="429">
        <f t="shared" si="87"/>
        <v>0</v>
      </c>
      <c r="I208" s="625">
        <f t="shared" si="88"/>
        <v>0</v>
      </c>
      <c r="J208" s="149"/>
      <c r="K208" s="167">
        <f t="shared" si="84"/>
        <v>0</v>
      </c>
      <c r="L208" s="75"/>
      <c r="M208" s="1"/>
      <c r="N208" s="1"/>
      <c r="O208" s="1"/>
      <c r="P208" s="1"/>
      <c r="Q208" s="81"/>
      <c r="R208" s="541">
        <f t="shared" si="82"/>
        <v>0</v>
      </c>
      <c r="S208" s="447"/>
      <c r="T208" s="1"/>
      <c r="U208" s="81"/>
      <c r="V208" s="490"/>
      <c r="W208" s="42"/>
      <c r="X208" s="44"/>
    </row>
    <row r="209" spans="1:24" ht="25.5" hidden="1" customHeight="1">
      <c r="B209" s="55"/>
      <c r="C209" s="2"/>
      <c r="D209" s="735" t="s">
        <v>537</v>
      </c>
      <c r="E209" s="735"/>
      <c r="F209" s="409">
        <f t="shared" si="86"/>
        <v>0</v>
      </c>
      <c r="G209" s="432">
        <f t="shared" si="87"/>
        <v>0</v>
      </c>
      <c r="H209" s="432">
        <f t="shared" si="87"/>
        <v>0</v>
      </c>
      <c r="I209" s="628">
        <f t="shared" si="88"/>
        <v>0</v>
      </c>
      <c r="J209" s="159"/>
      <c r="K209" s="167">
        <f t="shared" si="84"/>
        <v>0</v>
      </c>
      <c r="L209" s="75"/>
      <c r="M209" s="1"/>
      <c r="N209" s="1"/>
      <c r="O209" s="1"/>
      <c r="P209" s="1"/>
      <c r="Q209" s="81"/>
      <c r="R209" s="541">
        <f t="shared" si="82"/>
        <v>0</v>
      </c>
      <c r="S209" s="447"/>
      <c r="T209" s="1"/>
      <c r="U209" s="81"/>
      <c r="V209" s="490"/>
      <c r="W209" s="42"/>
      <c r="X209" s="44"/>
    </row>
    <row r="210" spans="1:24" ht="25.5" hidden="1" customHeight="1">
      <c r="B210" s="55"/>
      <c r="C210" s="2"/>
      <c r="D210" s="735" t="s">
        <v>540</v>
      </c>
      <c r="E210" s="735"/>
      <c r="F210" s="409">
        <f t="shared" si="86"/>
        <v>0</v>
      </c>
      <c r="G210" s="432">
        <f t="shared" si="87"/>
        <v>0</v>
      </c>
      <c r="H210" s="432">
        <f t="shared" si="87"/>
        <v>0</v>
      </c>
      <c r="I210" s="628">
        <f t="shared" si="88"/>
        <v>0</v>
      </c>
      <c r="J210" s="159"/>
      <c r="K210" s="167">
        <f t="shared" si="84"/>
        <v>0</v>
      </c>
      <c r="L210" s="75"/>
      <c r="M210" s="1"/>
      <c r="N210" s="1"/>
      <c r="O210" s="1"/>
      <c r="P210" s="1"/>
      <c r="Q210" s="81"/>
      <c r="R210" s="541">
        <f t="shared" si="82"/>
        <v>0</v>
      </c>
      <c r="S210" s="447"/>
      <c r="T210" s="1"/>
      <c r="U210" s="81"/>
      <c r="V210" s="490"/>
      <c r="W210" s="42"/>
      <c r="X210" s="44"/>
    </row>
    <row r="211" spans="1:24" hidden="1">
      <c r="B211" s="55"/>
      <c r="C211" s="2"/>
      <c r="D211" s="764" t="s">
        <v>823</v>
      </c>
      <c r="E211" s="764"/>
      <c r="F211" s="406">
        <f t="shared" si="86"/>
        <v>0</v>
      </c>
      <c r="G211" s="429">
        <f t="shared" si="87"/>
        <v>0</v>
      </c>
      <c r="H211" s="429">
        <f t="shared" si="87"/>
        <v>0</v>
      </c>
      <c r="I211" s="625">
        <f t="shared" si="88"/>
        <v>0</v>
      </c>
      <c r="J211" s="149"/>
      <c r="K211" s="167">
        <f t="shared" si="84"/>
        <v>0</v>
      </c>
      <c r="L211" s="75"/>
      <c r="M211" s="1"/>
      <c r="N211" s="1"/>
      <c r="O211" s="1"/>
      <c r="P211" s="1"/>
      <c r="Q211" s="81"/>
      <c r="R211" s="541">
        <f t="shared" si="82"/>
        <v>0</v>
      </c>
      <c r="S211" s="447"/>
      <c r="T211" s="1"/>
      <c r="U211" s="81"/>
      <c r="V211" s="490"/>
      <c r="W211" s="42"/>
      <c r="X211" s="44"/>
    </row>
    <row r="212" spans="1:24" hidden="1">
      <c r="B212" s="55"/>
      <c r="C212" s="2"/>
      <c r="D212" s="764" t="s">
        <v>374</v>
      </c>
      <c r="E212" s="764"/>
      <c r="F212" s="406">
        <f t="shared" si="86"/>
        <v>0</v>
      </c>
      <c r="G212" s="429">
        <f t="shared" si="87"/>
        <v>0</v>
      </c>
      <c r="H212" s="429">
        <f t="shared" si="87"/>
        <v>0</v>
      </c>
      <c r="I212" s="625">
        <f t="shared" si="88"/>
        <v>0</v>
      </c>
      <c r="J212" s="149"/>
      <c r="K212" s="167">
        <f t="shared" si="84"/>
        <v>0</v>
      </c>
      <c r="L212" s="75"/>
      <c r="M212" s="1"/>
      <c r="N212" s="1"/>
      <c r="O212" s="1"/>
      <c r="P212" s="1"/>
      <c r="Q212" s="81"/>
      <c r="R212" s="541">
        <f t="shared" si="82"/>
        <v>0</v>
      </c>
      <c r="S212" s="447"/>
      <c r="T212" s="1"/>
      <c r="U212" s="81"/>
      <c r="V212" s="490"/>
      <c r="W212" s="42"/>
      <c r="X212" s="44"/>
    </row>
    <row r="213" spans="1:24" hidden="1">
      <c r="B213" s="55"/>
      <c r="C213" s="2"/>
      <c r="D213" s="764" t="s">
        <v>824</v>
      </c>
      <c r="E213" s="764"/>
      <c r="F213" s="406">
        <f t="shared" si="86"/>
        <v>0</v>
      </c>
      <c r="G213" s="429">
        <f t="shared" si="87"/>
        <v>0</v>
      </c>
      <c r="H213" s="429">
        <f t="shared" si="87"/>
        <v>0</v>
      </c>
      <c r="I213" s="625">
        <f t="shared" si="88"/>
        <v>0</v>
      </c>
      <c r="J213" s="149"/>
      <c r="K213" s="167">
        <f t="shared" si="84"/>
        <v>0</v>
      </c>
      <c r="L213" s="75"/>
      <c r="M213" s="1"/>
      <c r="N213" s="1"/>
      <c r="O213" s="1"/>
      <c r="P213" s="1"/>
      <c r="Q213" s="81"/>
      <c r="R213" s="541">
        <f t="shared" si="82"/>
        <v>0</v>
      </c>
      <c r="S213" s="447"/>
      <c r="T213" s="1"/>
      <c r="U213" s="81"/>
      <c r="V213" s="490"/>
      <c r="W213" s="42"/>
      <c r="X213" s="44"/>
    </row>
    <row r="214" spans="1:24" hidden="1">
      <c r="B214" s="55"/>
      <c r="C214" s="2"/>
      <c r="D214" s="764" t="s">
        <v>566</v>
      </c>
      <c r="E214" s="764"/>
      <c r="F214" s="406">
        <f t="shared" si="86"/>
        <v>0</v>
      </c>
      <c r="G214" s="429">
        <f t="shared" si="87"/>
        <v>0</v>
      </c>
      <c r="H214" s="429">
        <f t="shared" si="87"/>
        <v>0</v>
      </c>
      <c r="I214" s="625">
        <f t="shared" si="88"/>
        <v>0</v>
      </c>
      <c r="J214" s="149"/>
      <c r="K214" s="167">
        <f t="shared" si="84"/>
        <v>0</v>
      </c>
      <c r="L214" s="75"/>
      <c r="M214" s="1"/>
      <c r="N214" s="1"/>
      <c r="O214" s="1"/>
      <c r="P214" s="1"/>
      <c r="Q214" s="81"/>
      <c r="R214" s="541">
        <f t="shared" si="82"/>
        <v>0</v>
      </c>
      <c r="S214" s="447"/>
      <c r="T214" s="1"/>
      <c r="U214" s="81"/>
      <c r="V214" s="490"/>
      <c r="W214" s="42"/>
      <c r="X214" s="44"/>
    </row>
    <row r="215" spans="1:24" s="18" customFormat="1" hidden="1">
      <c r="A215" s="127" t="s">
        <v>278</v>
      </c>
      <c r="B215" s="92" t="s">
        <v>689</v>
      </c>
      <c r="C215" s="769" t="s">
        <v>279</v>
      </c>
      <c r="D215" s="770"/>
      <c r="E215" s="770"/>
      <c r="F215" s="399">
        <f t="shared" si="86"/>
        <v>0</v>
      </c>
      <c r="G215" s="422">
        <f t="shared" si="87"/>
        <v>0</v>
      </c>
      <c r="H215" s="422">
        <f t="shared" si="87"/>
        <v>0</v>
      </c>
      <c r="I215" s="618">
        <f t="shared" si="88"/>
        <v>0</v>
      </c>
      <c r="J215" s="150"/>
      <c r="K215" s="166">
        <f t="shared" si="84"/>
        <v>0</v>
      </c>
      <c r="L215" s="94"/>
      <c r="M215" s="95"/>
      <c r="N215" s="95"/>
      <c r="O215" s="95"/>
      <c r="P215" s="95"/>
      <c r="Q215" s="98"/>
      <c r="R215" s="539">
        <f t="shared" si="82"/>
        <v>0</v>
      </c>
      <c r="S215" s="445"/>
      <c r="T215" s="95"/>
      <c r="U215" s="98"/>
      <c r="V215" s="489"/>
      <c r="W215" s="97"/>
      <c r="X215" s="99"/>
    </row>
    <row r="216" spans="1:24" s="18" customFormat="1" hidden="1">
      <c r="A216" s="127" t="s">
        <v>280</v>
      </c>
      <c r="B216" s="92" t="s">
        <v>690</v>
      </c>
      <c r="C216" s="769" t="s">
        <v>281</v>
      </c>
      <c r="D216" s="770"/>
      <c r="E216" s="770"/>
      <c r="F216" s="399">
        <f t="shared" si="86"/>
        <v>0</v>
      </c>
      <c r="G216" s="422">
        <f t="shared" si="87"/>
        <v>0</v>
      </c>
      <c r="H216" s="422">
        <f t="shared" si="87"/>
        <v>0</v>
      </c>
      <c r="I216" s="618">
        <f t="shared" si="88"/>
        <v>0</v>
      </c>
      <c r="J216" s="150"/>
      <c r="K216" s="166">
        <f t="shared" si="84"/>
        <v>0</v>
      </c>
      <c r="L216" s="94"/>
      <c r="M216" s="95"/>
      <c r="N216" s="95"/>
      <c r="O216" s="95"/>
      <c r="P216" s="95"/>
      <c r="Q216" s="98"/>
      <c r="R216" s="539">
        <f t="shared" si="82"/>
        <v>0</v>
      </c>
      <c r="S216" s="445"/>
      <c r="T216" s="95"/>
      <c r="U216" s="98"/>
      <c r="V216" s="489"/>
      <c r="W216" s="97"/>
      <c r="X216" s="99"/>
    </row>
    <row r="217" spans="1:24" s="18" customFormat="1" hidden="1">
      <c r="A217" s="127" t="s">
        <v>282</v>
      </c>
      <c r="B217" s="92" t="s">
        <v>691</v>
      </c>
      <c r="C217" s="769" t="s">
        <v>283</v>
      </c>
      <c r="D217" s="770"/>
      <c r="E217" s="770"/>
      <c r="F217" s="399">
        <f>F218+F219+F220+F221+F222+F223+F224+F225+F226+F227</f>
        <v>0</v>
      </c>
      <c r="G217" s="422">
        <f>G218+G219+G220+G221+G222+G223+G224+G225+G226+G227</f>
        <v>0</v>
      </c>
      <c r="H217" s="422">
        <f>H218+H219+H220+H221+H222+H223+H224+H225+H226+H227</f>
        <v>0</v>
      </c>
      <c r="I217" s="618">
        <f>I218+I219+I220+I221+I222+I223+I224+I225+I226+I227</f>
        <v>0</v>
      </c>
      <c r="J217" s="150">
        <f t="shared" ref="J217:X217" si="89">J218+J219+J220+J221+J222+J223+J224+J225+J226+J227</f>
        <v>0</v>
      </c>
      <c r="K217" s="166">
        <f t="shared" si="84"/>
        <v>0</v>
      </c>
      <c r="L217" s="94">
        <f t="shared" si="89"/>
        <v>0</v>
      </c>
      <c r="M217" s="95">
        <f t="shared" si="89"/>
        <v>0</v>
      </c>
      <c r="N217" s="95">
        <f t="shared" si="89"/>
        <v>0</v>
      </c>
      <c r="O217" s="95">
        <f t="shared" si="89"/>
        <v>0</v>
      </c>
      <c r="P217" s="95">
        <f t="shared" si="89"/>
        <v>0</v>
      </c>
      <c r="Q217" s="98">
        <f t="shared" si="89"/>
        <v>0</v>
      </c>
      <c r="R217" s="539">
        <f t="shared" si="82"/>
        <v>0</v>
      </c>
      <c r="S217" s="445">
        <f t="shared" si="89"/>
        <v>0</v>
      </c>
      <c r="T217" s="95">
        <f t="shared" si="89"/>
        <v>0</v>
      </c>
      <c r="U217" s="98">
        <f t="shared" si="89"/>
        <v>0</v>
      </c>
      <c r="V217" s="489">
        <f t="shared" si="89"/>
        <v>0</v>
      </c>
      <c r="W217" s="97">
        <f t="shared" si="89"/>
        <v>0</v>
      </c>
      <c r="X217" s="99">
        <f t="shared" si="89"/>
        <v>0</v>
      </c>
    </row>
    <row r="218" spans="1:24" hidden="1">
      <c r="B218" s="55"/>
      <c r="C218" s="2"/>
      <c r="D218" s="764" t="s">
        <v>376</v>
      </c>
      <c r="E218" s="764"/>
      <c r="F218" s="406">
        <f t="shared" ref="F218:F227" si="90">SUM(K218:W218)</f>
        <v>0</v>
      </c>
      <c r="G218" s="429">
        <f t="shared" ref="G218:H227" si="91">SUM(K218:W218)</f>
        <v>0</v>
      </c>
      <c r="H218" s="429">
        <f t="shared" si="91"/>
        <v>0</v>
      </c>
      <c r="I218" s="625">
        <f t="shared" ref="I218:I227" si="92">SUM(L218:X218)</f>
        <v>0</v>
      </c>
      <c r="J218" s="149"/>
      <c r="K218" s="167">
        <f t="shared" si="84"/>
        <v>0</v>
      </c>
      <c r="L218" s="75"/>
      <c r="M218" s="1"/>
      <c r="N218" s="1"/>
      <c r="O218" s="1"/>
      <c r="P218" s="1"/>
      <c r="Q218" s="81"/>
      <c r="R218" s="541">
        <f t="shared" si="82"/>
        <v>0</v>
      </c>
      <c r="S218" s="447"/>
      <c r="T218" s="1"/>
      <c r="U218" s="81"/>
      <c r="V218" s="490"/>
      <c r="W218" s="42"/>
      <c r="X218" s="44"/>
    </row>
    <row r="219" spans="1:24" hidden="1">
      <c r="B219" s="55"/>
      <c r="C219" s="2"/>
      <c r="D219" s="764" t="s">
        <v>377</v>
      </c>
      <c r="E219" s="764"/>
      <c r="F219" s="406">
        <f t="shared" si="90"/>
        <v>0</v>
      </c>
      <c r="G219" s="429">
        <f t="shared" si="91"/>
        <v>0</v>
      </c>
      <c r="H219" s="429">
        <f t="shared" si="91"/>
        <v>0</v>
      </c>
      <c r="I219" s="625">
        <f t="shared" si="92"/>
        <v>0</v>
      </c>
      <c r="J219" s="149"/>
      <c r="K219" s="167">
        <f t="shared" si="84"/>
        <v>0</v>
      </c>
      <c r="L219" s="75"/>
      <c r="M219" s="1"/>
      <c r="N219" s="1"/>
      <c r="O219" s="1"/>
      <c r="P219" s="1"/>
      <c r="Q219" s="81"/>
      <c r="R219" s="541">
        <f t="shared" si="82"/>
        <v>0</v>
      </c>
      <c r="S219" s="447"/>
      <c r="T219" s="1"/>
      <c r="U219" s="81"/>
      <c r="V219" s="490"/>
      <c r="W219" s="42"/>
      <c r="X219" s="44"/>
    </row>
    <row r="220" spans="1:24" hidden="1">
      <c r="B220" s="55"/>
      <c r="C220" s="2"/>
      <c r="D220" s="764" t="s">
        <v>378</v>
      </c>
      <c r="E220" s="764"/>
      <c r="F220" s="406">
        <f t="shared" si="90"/>
        <v>0</v>
      </c>
      <c r="G220" s="429">
        <f t="shared" si="91"/>
        <v>0</v>
      </c>
      <c r="H220" s="429">
        <f t="shared" si="91"/>
        <v>0</v>
      </c>
      <c r="I220" s="625">
        <f t="shared" si="92"/>
        <v>0</v>
      </c>
      <c r="J220" s="149"/>
      <c r="K220" s="167">
        <f t="shared" si="84"/>
        <v>0</v>
      </c>
      <c r="L220" s="75"/>
      <c r="M220" s="1"/>
      <c r="N220" s="1"/>
      <c r="O220" s="1"/>
      <c r="P220" s="1"/>
      <c r="Q220" s="81"/>
      <c r="R220" s="541">
        <f t="shared" si="82"/>
        <v>0</v>
      </c>
      <c r="S220" s="447"/>
      <c r="T220" s="1"/>
      <c r="U220" s="81"/>
      <c r="V220" s="490"/>
      <c r="W220" s="42"/>
      <c r="X220" s="44"/>
    </row>
    <row r="221" spans="1:24" hidden="1">
      <c r="B221" s="55"/>
      <c r="C221" s="2"/>
      <c r="D221" s="764" t="s">
        <v>379</v>
      </c>
      <c r="E221" s="764"/>
      <c r="F221" s="406">
        <f t="shared" si="90"/>
        <v>0</v>
      </c>
      <c r="G221" s="429">
        <f t="shared" si="91"/>
        <v>0</v>
      </c>
      <c r="H221" s="429">
        <f t="shared" si="91"/>
        <v>0</v>
      </c>
      <c r="I221" s="625">
        <f t="shared" si="92"/>
        <v>0</v>
      </c>
      <c r="J221" s="149"/>
      <c r="K221" s="167">
        <f t="shared" si="84"/>
        <v>0</v>
      </c>
      <c r="L221" s="75"/>
      <c r="M221" s="1"/>
      <c r="N221" s="1"/>
      <c r="O221" s="1"/>
      <c r="P221" s="1"/>
      <c r="Q221" s="81"/>
      <c r="R221" s="541">
        <f t="shared" si="82"/>
        <v>0</v>
      </c>
      <c r="S221" s="447"/>
      <c r="T221" s="1"/>
      <c r="U221" s="81"/>
      <c r="V221" s="490"/>
      <c r="W221" s="42"/>
      <c r="X221" s="44"/>
    </row>
    <row r="222" spans="1:24" hidden="1">
      <c r="B222" s="55"/>
      <c r="C222" s="2"/>
      <c r="D222" s="764" t="s">
        <v>380</v>
      </c>
      <c r="E222" s="764"/>
      <c r="F222" s="406">
        <f t="shared" si="90"/>
        <v>0</v>
      </c>
      <c r="G222" s="429">
        <f t="shared" si="91"/>
        <v>0</v>
      </c>
      <c r="H222" s="429">
        <f t="shared" si="91"/>
        <v>0</v>
      </c>
      <c r="I222" s="625">
        <f t="shared" si="92"/>
        <v>0</v>
      </c>
      <c r="J222" s="149"/>
      <c r="K222" s="167">
        <f t="shared" si="84"/>
        <v>0</v>
      </c>
      <c r="L222" s="75"/>
      <c r="M222" s="1"/>
      <c r="N222" s="1"/>
      <c r="O222" s="1"/>
      <c r="P222" s="1"/>
      <c r="Q222" s="81"/>
      <c r="R222" s="541">
        <f t="shared" si="82"/>
        <v>0</v>
      </c>
      <c r="S222" s="447"/>
      <c r="T222" s="1"/>
      <c r="U222" s="81"/>
      <c r="V222" s="490"/>
      <c r="W222" s="42"/>
      <c r="X222" s="44"/>
    </row>
    <row r="223" spans="1:24" ht="25.5" hidden="1" customHeight="1">
      <c r="B223" s="55"/>
      <c r="C223" s="2"/>
      <c r="D223" s="735" t="s">
        <v>538</v>
      </c>
      <c r="E223" s="735"/>
      <c r="F223" s="409">
        <f t="shared" si="90"/>
        <v>0</v>
      </c>
      <c r="G223" s="432">
        <f t="shared" si="91"/>
        <v>0</v>
      </c>
      <c r="H223" s="432">
        <f t="shared" si="91"/>
        <v>0</v>
      </c>
      <c r="I223" s="628">
        <f t="shared" si="92"/>
        <v>0</v>
      </c>
      <c r="J223" s="159"/>
      <c r="K223" s="167">
        <f t="shared" si="84"/>
        <v>0</v>
      </c>
      <c r="L223" s="75"/>
      <c r="M223" s="1"/>
      <c r="N223" s="1"/>
      <c r="O223" s="1"/>
      <c r="P223" s="1"/>
      <c r="Q223" s="81"/>
      <c r="R223" s="541">
        <f t="shared" si="82"/>
        <v>0</v>
      </c>
      <c r="S223" s="447"/>
      <c r="T223" s="1"/>
      <c r="U223" s="81"/>
      <c r="V223" s="490"/>
      <c r="W223" s="42"/>
      <c r="X223" s="44"/>
    </row>
    <row r="224" spans="1:24" ht="25.5" hidden="1" customHeight="1">
      <c r="B224" s="55"/>
      <c r="C224" s="2"/>
      <c r="D224" s="735" t="s">
        <v>541</v>
      </c>
      <c r="E224" s="735"/>
      <c r="F224" s="409">
        <f t="shared" si="90"/>
        <v>0</v>
      </c>
      <c r="G224" s="432">
        <f t="shared" si="91"/>
        <v>0</v>
      </c>
      <c r="H224" s="432">
        <f t="shared" si="91"/>
        <v>0</v>
      </c>
      <c r="I224" s="628">
        <f t="shared" si="92"/>
        <v>0</v>
      </c>
      <c r="J224" s="159"/>
      <c r="K224" s="167">
        <f t="shared" si="84"/>
        <v>0</v>
      </c>
      <c r="L224" s="75"/>
      <c r="M224" s="1"/>
      <c r="N224" s="1"/>
      <c r="O224" s="1"/>
      <c r="P224" s="1"/>
      <c r="Q224" s="81"/>
      <c r="R224" s="541">
        <f t="shared" si="82"/>
        <v>0</v>
      </c>
      <c r="S224" s="447"/>
      <c r="T224" s="1"/>
      <c r="U224" s="81"/>
      <c r="V224" s="490"/>
      <c r="W224" s="42"/>
      <c r="X224" s="44"/>
    </row>
    <row r="225" spans="1:24" hidden="1">
      <c r="B225" s="55"/>
      <c r="C225" s="2"/>
      <c r="D225" s="764" t="s">
        <v>381</v>
      </c>
      <c r="E225" s="764"/>
      <c r="F225" s="406">
        <f t="shared" si="90"/>
        <v>0</v>
      </c>
      <c r="G225" s="429">
        <f t="shared" si="91"/>
        <v>0</v>
      </c>
      <c r="H225" s="429">
        <f t="shared" si="91"/>
        <v>0</v>
      </c>
      <c r="I225" s="625">
        <f t="shared" si="92"/>
        <v>0</v>
      </c>
      <c r="J225" s="149"/>
      <c r="K225" s="167">
        <f t="shared" si="84"/>
        <v>0</v>
      </c>
      <c r="L225" s="75"/>
      <c r="M225" s="1"/>
      <c r="N225" s="1"/>
      <c r="O225" s="1"/>
      <c r="P225" s="1"/>
      <c r="Q225" s="81"/>
      <c r="R225" s="541">
        <f t="shared" si="82"/>
        <v>0</v>
      </c>
      <c r="S225" s="447"/>
      <c r="T225" s="1"/>
      <c r="U225" s="81"/>
      <c r="V225" s="490"/>
      <c r="W225" s="42"/>
      <c r="X225" s="44"/>
    </row>
    <row r="226" spans="1:24" hidden="1">
      <c r="B226" s="55"/>
      <c r="C226" s="2"/>
      <c r="D226" s="764" t="s">
        <v>382</v>
      </c>
      <c r="E226" s="764"/>
      <c r="F226" s="406">
        <f t="shared" si="90"/>
        <v>0</v>
      </c>
      <c r="G226" s="429">
        <f t="shared" si="91"/>
        <v>0</v>
      </c>
      <c r="H226" s="429">
        <f t="shared" si="91"/>
        <v>0</v>
      </c>
      <c r="I226" s="625">
        <f t="shared" si="92"/>
        <v>0</v>
      </c>
      <c r="J226" s="149"/>
      <c r="K226" s="167">
        <f t="shared" si="84"/>
        <v>0</v>
      </c>
      <c r="L226" s="75"/>
      <c r="M226" s="1"/>
      <c r="N226" s="1"/>
      <c r="O226" s="1"/>
      <c r="P226" s="1"/>
      <c r="Q226" s="81"/>
      <c r="R226" s="541">
        <f t="shared" si="82"/>
        <v>0</v>
      </c>
      <c r="S226" s="447"/>
      <c r="T226" s="1"/>
      <c r="U226" s="81"/>
      <c r="V226" s="490"/>
      <c r="W226" s="42"/>
      <c r="X226" s="44"/>
    </row>
    <row r="227" spans="1:24" ht="15.75" hidden="1" thickBot="1">
      <c r="B227" s="57"/>
      <c r="C227" s="20"/>
      <c r="D227" s="772" t="s">
        <v>567</v>
      </c>
      <c r="E227" s="772"/>
      <c r="F227" s="417">
        <f t="shared" si="90"/>
        <v>0</v>
      </c>
      <c r="G227" s="440">
        <f t="shared" si="91"/>
        <v>0</v>
      </c>
      <c r="H227" s="440">
        <f t="shared" si="91"/>
        <v>0</v>
      </c>
      <c r="I227" s="636">
        <f t="shared" si="92"/>
        <v>0</v>
      </c>
      <c r="J227" s="151"/>
      <c r="K227" s="167">
        <f t="shared" si="84"/>
        <v>0</v>
      </c>
      <c r="L227" s="75"/>
      <c r="M227" s="1"/>
      <c r="N227" s="1"/>
      <c r="O227" s="1"/>
      <c r="P227" s="1"/>
      <c r="Q227" s="81"/>
      <c r="R227" s="541">
        <f t="shared" si="82"/>
        <v>0</v>
      </c>
      <c r="S227" s="447"/>
      <c r="T227" s="1"/>
      <c r="U227" s="81"/>
      <c r="V227" s="490"/>
      <c r="W227" s="42"/>
      <c r="X227" s="44"/>
    </row>
    <row r="228" spans="1:24" ht="15.75" thickBot="1">
      <c r="B228" s="100" t="s">
        <v>284</v>
      </c>
      <c r="C228" s="773" t="s">
        <v>285</v>
      </c>
      <c r="D228" s="774"/>
      <c r="E228" s="774"/>
      <c r="F228" s="402">
        <f>F229+F250+F256+F257</f>
        <v>0</v>
      </c>
      <c r="G228" s="425">
        <f>G229+G250+G256+G257</f>
        <v>0</v>
      </c>
      <c r="H228" s="425">
        <f>H229+H250+H256+H257</f>
        <v>0</v>
      </c>
      <c r="I228" s="621">
        <f>I229+I250+I256+I257</f>
        <v>0</v>
      </c>
      <c r="J228" s="152">
        <f t="shared" ref="J228:X228" si="93">J229+J250+J256+J257</f>
        <v>0</v>
      </c>
      <c r="K228" s="164">
        <f t="shared" si="84"/>
        <v>0</v>
      </c>
      <c r="L228" s="86">
        <f t="shared" si="93"/>
        <v>0</v>
      </c>
      <c r="M228" s="87">
        <f t="shared" si="93"/>
        <v>0</v>
      </c>
      <c r="N228" s="87">
        <f t="shared" si="93"/>
        <v>0</v>
      </c>
      <c r="O228" s="87">
        <f t="shared" si="93"/>
        <v>0</v>
      </c>
      <c r="P228" s="87">
        <f t="shared" si="93"/>
        <v>0</v>
      </c>
      <c r="Q228" s="90">
        <f t="shared" si="93"/>
        <v>0</v>
      </c>
      <c r="R228" s="536">
        <f t="shared" si="82"/>
        <v>0</v>
      </c>
      <c r="S228" s="442">
        <f t="shared" si="93"/>
        <v>0</v>
      </c>
      <c r="T228" s="87">
        <f t="shared" si="93"/>
        <v>0</v>
      </c>
      <c r="U228" s="90">
        <f t="shared" si="93"/>
        <v>0</v>
      </c>
      <c r="V228" s="486">
        <f t="shared" si="93"/>
        <v>0</v>
      </c>
      <c r="W228" s="89">
        <f t="shared" si="93"/>
        <v>0</v>
      </c>
      <c r="X228" s="91">
        <f t="shared" si="93"/>
        <v>0</v>
      </c>
    </row>
    <row r="229" spans="1:24" hidden="1">
      <c r="B229" s="116" t="s">
        <v>692</v>
      </c>
      <c r="C229" s="801" t="s">
        <v>286</v>
      </c>
      <c r="D229" s="802"/>
      <c r="E229" s="802"/>
      <c r="F229" s="397">
        <f>F230+F234+F241+F242+F243+F244+F245+F246+F247</f>
        <v>0</v>
      </c>
      <c r="G229" s="420">
        <f>G230+G234+G241+G242+G243+G244+G245+G246+G247</f>
        <v>0</v>
      </c>
      <c r="H229" s="420">
        <f>H230+H234+H241+H242+H243+H244+H245+H246+H247</f>
        <v>0</v>
      </c>
      <c r="I229" s="616">
        <f>I230+I234+I241+I242+I243+I244+I245+I246+I247</f>
        <v>0</v>
      </c>
      <c r="J229" s="148">
        <f t="shared" ref="J229:X229" si="94">J230+J234+J241+J242+J243+J244+J245+J246+J247</f>
        <v>0</v>
      </c>
      <c r="K229" s="165">
        <f t="shared" si="84"/>
        <v>0</v>
      </c>
      <c r="L229" s="118">
        <f t="shared" si="94"/>
        <v>0</v>
      </c>
      <c r="M229" s="119">
        <f t="shared" si="94"/>
        <v>0</v>
      </c>
      <c r="N229" s="119">
        <f t="shared" si="94"/>
        <v>0</v>
      </c>
      <c r="O229" s="119">
        <f t="shared" si="94"/>
        <v>0</v>
      </c>
      <c r="P229" s="119">
        <f t="shared" si="94"/>
        <v>0</v>
      </c>
      <c r="Q229" s="122">
        <f t="shared" si="94"/>
        <v>0</v>
      </c>
      <c r="R229" s="537">
        <f t="shared" si="82"/>
        <v>0</v>
      </c>
      <c r="S229" s="443">
        <f t="shared" si="94"/>
        <v>0</v>
      </c>
      <c r="T229" s="119">
        <f t="shared" si="94"/>
        <v>0</v>
      </c>
      <c r="U229" s="122">
        <f t="shared" si="94"/>
        <v>0</v>
      </c>
      <c r="V229" s="487">
        <f t="shared" si="94"/>
        <v>0</v>
      </c>
      <c r="W229" s="121">
        <f t="shared" si="94"/>
        <v>0</v>
      </c>
      <c r="X229" s="123">
        <f t="shared" si="94"/>
        <v>0</v>
      </c>
    </row>
    <row r="230" spans="1:24" s="18" customFormat="1" hidden="1">
      <c r="A230" s="127"/>
      <c r="B230" s="53" t="s">
        <v>693</v>
      </c>
      <c r="C230" s="799" t="s">
        <v>287</v>
      </c>
      <c r="D230" s="800"/>
      <c r="E230" s="800"/>
      <c r="F230" s="400">
        <f>F231+F232+F233</f>
        <v>0</v>
      </c>
      <c r="G230" s="423">
        <f>G231+G232+G233</f>
        <v>0</v>
      </c>
      <c r="H230" s="423">
        <f>H231+H232+H233</f>
        <v>0</v>
      </c>
      <c r="I230" s="619">
        <f>I231+I232+I233</f>
        <v>0</v>
      </c>
      <c r="J230" s="156">
        <f t="shared" ref="J230:X230" si="95">J231+J232+J233</f>
        <v>0</v>
      </c>
      <c r="K230" s="168">
        <f t="shared" si="84"/>
        <v>0</v>
      </c>
      <c r="L230" s="77">
        <f t="shared" si="95"/>
        <v>0</v>
      </c>
      <c r="M230" s="13">
        <f t="shared" si="95"/>
        <v>0</v>
      </c>
      <c r="N230" s="13">
        <f t="shared" si="95"/>
        <v>0</v>
      </c>
      <c r="O230" s="13">
        <f t="shared" si="95"/>
        <v>0</v>
      </c>
      <c r="P230" s="13">
        <f t="shared" si="95"/>
        <v>0</v>
      </c>
      <c r="Q230" s="82">
        <f t="shared" si="95"/>
        <v>0</v>
      </c>
      <c r="R230" s="540">
        <f t="shared" si="82"/>
        <v>0</v>
      </c>
      <c r="S230" s="446">
        <f t="shared" si="95"/>
        <v>0</v>
      </c>
      <c r="T230" s="13">
        <f t="shared" si="95"/>
        <v>0</v>
      </c>
      <c r="U230" s="82">
        <f t="shared" si="95"/>
        <v>0</v>
      </c>
      <c r="V230" s="488">
        <f t="shared" si="95"/>
        <v>0</v>
      </c>
      <c r="W230" s="43">
        <f t="shared" si="95"/>
        <v>0</v>
      </c>
      <c r="X230" s="45">
        <f t="shared" si="95"/>
        <v>0</v>
      </c>
    </row>
    <row r="231" spans="1:24" s="209" customFormat="1" hidden="1">
      <c r="A231" s="127" t="s">
        <v>288</v>
      </c>
      <c r="B231" s="189" t="s">
        <v>694</v>
      </c>
      <c r="C231" s="240"/>
      <c r="D231" s="803" t="s">
        <v>706</v>
      </c>
      <c r="E231" s="803"/>
      <c r="F231" s="418">
        <f>SUM(K231:W231)</f>
        <v>0</v>
      </c>
      <c r="G231" s="441">
        <f t="shared" ref="G231:H233" si="96">SUM(K231:W231)</f>
        <v>0</v>
      </c>
      <c r="H231" s="441">
        <f t="shared" si="96"/>
        <v>0</v>
      </c>
      <c r="I231" s="637">
        <f>SUM(L231:X231)</f>
        <v>0</v>
      </c>
      <c r="J231" s="284"/>
      <c r="K231" s="191">
        <f t="shared" si="84"/>
        <v>0</v>
      </c>
      <c r="L231" s="199"/>
      <c r="M231" s="193"/>
      <c r="N231" s="193"/>
      <c r="O231" s="193"/>
      <c r="P231" s="193"/>
      <c r="Q231" s="194"/>
      <c r="R231" s="538">
        <f t="shared" si="82"/>
        <v>0</v>
      </c>
      <c r="S231" s="444"/>
      <c r="T231" s="193"/>
      <c r="U231" s="194"/>
      <c r="V231" s="492"/>
      <c r="W231" s="192"/>
      <c r="X231" s="195"/>
    </row>
    <row r="232" spans="1:24" s="209" customFormat="1" hidden="1">
      <c r="A232" s="127" t="s">
        <v>289</v>
      </c>
      <c r="B232" s="189" t="s">
        <v>695</v>
      </c>
      <c r="C232" s="198"/>
      <c r="D232" s="780" t="s">
        <v>707</v>
      </c>
      <c r="E232" s="780"/>
      <c r="F232" s="398">
        <f>SUM(K232:W232)</f>
        <v>0</v>
      </c>
      <c r="G232" s="421">
        <f t="shared" si="96"/>
        <v>0</v>
      </c>
      <c r="H232" s="421">
        <f t="shared" si="96"/>
        <v>0</v>
      </c>
      <c r="I232" s="617">
        <f>SUM(L232:X232)</f>
        <v>0</v>
      </c>
      <c r="J232" s="190"/>
      <c r="K232" s="191">
        <f t="shared" si="84"/>
        <v>0</v>
      </c>
      <c r="L232" s="199"/>
      <c r="M232" s="193"/>
      <c r="N232" s="193"/>
      <c r="O232" s="193"/>
      <c r="P232" s="193"/>
      <c r="Q232" s="194"/>
      <c r="R232" s="538">
        <f t="shared" si="82"/>
        <v>0</v>
      </c>
      <c r="S232" s="444"/>
      <c r="T232" s="193"/>
      <c r="U232" s="194"/>
      <c r="V232" s="492"/>
      <c r="W232" s="192"/>
      <c r="X232" s="195"/>
    </row>
    <row r="233" spans="1:24" s="209" customFormat="1" hidden="1">
      <c r="A233" s="127" t="s">
        <v>290</v>
      </c>
      <c r="B233" s="189" t="s">
        <v>696</v>
      </c>
      <c r="C233" s="198"/>
      <c r="D233" s="780" t="s">
        <v>708</v>
      </c>
      <c r="E233" s="780"/>
      <c r="F233" s="398">
        <f>SUM(K233:W233)</f>
        <v>0</v>
      </c>
      <c r="G233" s="421">
        <f t="shared" si="96"/>
        <v>0</v>
      </c>
      <c r="H233" s="421">
        <f t="shared" si="96"/>
        <v>0</v>
      </c>
      <c r="I233" s="617">
        <f>SUM(L233:X233)</f>
        <v>0</v>
      </c>
      <c r="J233" s="190"/>
      <c r="K233" s="191">
        <f t="shared" si="84"/>
        <v>0</v>
      </c>
      <c r="L233" s="199"/>
      <c r="M233" s="193"/>
      <c r="N233" s="193"/>
      <c r="O233" s="193"/>
      <c r="P233" s="193"/>
      <c r="Q233" s="194"/>
      <c r="R233" s="538">
        <f t="shared" si="82"/>
        <v>0</v>
      </c>
      <c r="S233" s="444"/>
      <c r="T233" s="193"/>
      <c r="U233" s="194"/>
      <c r="V233" s="492"/>
      <c r="W233" s="192"/>
      <c r="X233" s="195"/>
    </row>
    <row r="234" spans="1:24" s="18" customFormat="1" hidden="1">
      <c r="A234" s="127"/>
      <c r="B234" s="53" t="s">
        <v>697</v>
      </c>
      <c r="C234" s="799" t="s">
        <v>291</v>
      </c>
      <c r="D234" s="800"/>
      <c r="E234" s="800"/>
      <c r="F234" s="400">
        <f>F235+F236+F237+F238+F239+F240</f>
        <v>0</v>
      </c>
      <c r="G234" s="423">
        <f>G235+G236+G237+G238+G239+G240</f>
        <v>0</v>
      </c>
      <c r="H234" s="423">
        <f>H235+H236+H237+H238+H239+H240</f>
        <v>0</v>
      </c>
      <c r="I234" s="619">
        <f>I235+I236+I237+I238+I239+I240</f>
        <v>0</v>
      </c>
      <c r="J234" s="156">
        <f t="shared" ref="J234:X234" si="97">J235+J236+J237+J238+J239+J240</f>
        <v>0</v>
      </c>
      <c r="K234" s="168">
        <f t="shared" si="84"/>
        <v>0</v>
      </c>
      <c r="L234" s="77">
        <f t="shared" si="97"/>
        <v>0</v>
      </c>
      <c r="M234" s="13">
        <f t="shared" si="97"/>
        <v>0</v>
      </c>
      <c r="N234" s="13">
        <f t="shared" si="97"/>
        <v>0</v>
      </c>
      <c r="O234" s="13">
        <f t="shared" si="97"/>
        <v>0</v>
      </c>
      <c r="P234" s="13">
        <f t="shared" si="97"/>
        <v>0</v>
      </c>
      <c r="Q234" s="82">
        <f t="shared" si="97"/>
        <v>0</v>
      </c>
      <c r="R234" s="540">
        <f t="shared" si="82"/>
        <v>0</v>
      </c>
      <c r="S234" s="446">
        <f t="shared" si="97"/>
        <v>0</v>
      </c>
      <c r="T234" s="13">
        <f t="shared" si="97"/>
        <v>0</v>
      </c>
      <c r="U234" s="82">
        <f t="shared" si="97"/>
        <v>0</v>
      </c>
      <c r="V234" s="488">
        <f t="shared" si="97"/>
        <v>0</v>
      </c>
      <c r="W234" s="43">
        <f t="shared" si="97"/>
        <v>0</v>
      </c>
      <c r="X234" s="45">
        <f t="shared" si="97"/>
        <v>0</v>
      </c>
    </row>
    <row r="235" spans="1:24" s="209" customFormat="1" hidden="1">
      <c r="A235" s="127" t="s">
        <v>292</v>
      </c>
      <c r="B235" s="189" t="s">
        <v>698</v>
      </c>
      <c r="C235" s="198"/>
      <c r="D235" s="780" t="s">
        <v>383</v>
      </c>
      <c r="E235" s="780"/>
      <c r="F235" s="398">
        <f t="shared" ref="F235:F246" si="98">SUM(K235:W235)</f>
        <v>0</v>
      </c>
      <c r="G235" s="421">
        <f t="shared" ref="G235:H246" si="99">SUM(K235:W235)</f>
        <v>0</v>
      </c>
      <c r="H235" s="421">
        <f t="shared" si="99"/>
        <v>0</v>
      </c>
      <c r="I235" s="617">
        <f t="shared" ref="I235:I246" si="100">SUM(L235:X235)</f>
        <v>0</v>
      </c>
      <c r="J235" s="190"/>
      <c r="K235" s="191">
        <f t="shared" si="84"/>
        <v>0</v>
      </c>
      <c r="L235" s="199"/>
      <c r="M235" s="193"/>
      <c r="N235" s="193"/>
      <c r="O235" s="193"/>
      <c r="P235" s="193"/>
      <c r="Q235" s="194"/>
      <c r="R235" s="538">
        <f t="shared" si="82"/>
        <v>0</v>
      </c>
      <c r="S235" s="444"/>
      <c r="T235" s="193"/>
      <c r="U235" s="194"/>
      <c r="V235" s="492"/>
      <c r="W235" s="192"/>
      <c r="X235" s="195"/>
    </row>
    <row r="236" spans="1:24" s="209" customFormat="1" hidden="1">
      <c r="A236" s="127" t="s">
        <v>293</v>
      </c>
      <c r="B236" s="189" t="s">
        <v>699</v>
      </c>
      <c r="C236" s="198"/>
      <c r="D236" s="780" t="s">
        <v>384</v>
      </c>
      <c r="E236" s="780"/>
      <c r="F236" s="398">
        <f t="shared" si="98"/>
        <v>0</v>
      </c>
      <c r="G236" s="421">
        <f t="shared" si="99"/>
        <v>0</v>
      </c>
      <c r="H236" s="421">
        <f t="shared" si="99"/>
        <v>0</v>
      </c>
      <c r="I236" s="617">
        <f t="shared" si="100"/>
        <v>0</v>
      </c>
      <c r="J236" s="190"/>
      <c r="K236" s="191">
        <f t="shared" si="84"/>
        <v>0</v>
      </c>
      <c r="L236" s="199"/>
      <c r="M236" s="193"/>
      <c r="N236" s="193"/>
      <c r="O236" s="193"/>
      <c r="P236" s="193"/>
      <c r="Q236" s="194"/>
      <c r="R236" s="538">
        <f t="shared" si="82"/>
        <v>0</v>
      </c>
      <c r="S236" s="444"/>
      <c r="T236" s="193"/>
      <c r="U236" s="194"/>
      <c r="V236" s="492"/>
      <c r="W236" s="192"/>
      <c r="X236" s="195"/>
    </row>
    <row r="237" spans="1:24" s="209" customFormat="1" hidden="1">
      <c r="A237" s="127" t="s">
        <v>880</v>
      </c>
      <c r="B237" s="189" t="s">
        <v>881</v>
      </c>
      <c r="C237" s="198"/>
      <c r="D237" s="780" t="s">
        <v>882</v>
      </c>
      <c r="E237" s="780"/>
      <c r="F237" s="398">
        <f t="shared" si="98"/>
        <v>0</v>
      </c>
      <c r="G237" s="421">
        <f t="shared" si="99"/>
        <v>0</v>
      </c>
      <c r="H237" s="421">
        <f t="shared" si="99"/>
        <v>0</v>
      </c>
      <c r="I237" s="617">
        <f t="shared" si="100"/>
        <v>0</v>
      </c>
      <c r="J237" s="190"/>
      <c r="K237" s="191">
        <f t="shared" si="84"/>
        <v>0</v>
      </c>
      <c r="L237" s="199"/>
      <c r="M237" s="193"/>
      <c r="N237" s="193"/>
      <c r="O237" s="193"/>
      <c r="P237" s="193"/>
      <c r="Q237" s="194"/>
      <c r="R237" s="538">
        <f t="shared" si="82"/>
        <v>0</v>
      </c>
      <c r="S237" s="444"/>
      <c r="T237" s="193"/>
      <c r="U237" s="194"/>
      <c r="V237" s="492"/>
      <c r="W237" s="192"/>
      <c r="X237" s="195"/>
    </row>
    <row r="238" spans="1:24" s="209" customFormat="1" hidden="1">
      <c r="A238" s="127" t="s">
        <v>294</v>
      </c>
      <c r="B238" s="189" t="s">
        <v>700</v>
      </c>
      <c r="C238" s="198"/>
      <c r="D238" s="780" t="s">
        <v>295</v>
      </c>
      <c r="E238" s="780"/>
      <c r="F238" s="398">
        <f t="shared" si="98"/>
        <v>0</v>
      </c>
      <c r="G238" s="421">
        <f t="shared" si="99"/>
        <v>0</v>
      </c>
      <c r="H238" s="421">
        <f t="shared" si="99"/>
        <v>0</v>
      </c>
      <c r="I238" s="617">
        <f t="shared" si="100"/>
        <v>0</v>
      </c>
      <c r="J238" s="190"/>
      <c r="K238" s="191">
        <f t="shared" si="84"/>
        <v>0</v>
      </c>
      <c r="L238" s="199"/>
      <c r="M238" s="193"/>
      <c r="N238" s="193"/>
      <c r="O238" s="193"/>
      <c r="P238" s="193"/>
      <c r="Q238" s="194"/>
      <c r="R238" s="538">
        <f t="shared" si="82"/>
        <v>0</v>
      </c>
      <c r="S238" s="444"/>
      <c r="T238" s="193"/>
      <c r="U238" s="194"/>
      <c r="V238" s="492"/>
      <c r="W238" s="192"/>
      <c r="X238" s="195"/>
    </row>
    <row r="239" spans="1:24" s="209" customFormat="1" hidden="1">
      <c r="A239" s="127" t="s">
        <v>296</v>
      </c>
      <c r="B239" s="189" t="s">
        <v>701</v>
      </c>
      <c r="C239" s="198"/>
      <c r="D239" s="780" t="s">
        <v>297</v>
      </c>
      <c r="E239" s="780"/>
      <c r="F239" s="398">
        <f t="shared" si="98"/>
        <v>0</v>
      </c>
      <c r="G239" s="421">
        <f t="shared" si="99"/>
        <v>0</v>
      </c>
      <c r="H239" s="421">
        <f t="shared" si="99"/>
        <v>0</v>
      </c>
      <c r="I239" s="617">
        <f t="shared" si="100"/>
        <v>0</v>
      </c>
      <c r="J239" s="190"/>
      <c r="K239" s="191">
        <f t="shared" si="84"/>
        <v>0</v>
      </c>
      <c r="L239" s="199"/>
      <c r="M239" s="193"/>
      <c r="N239" s="193"/>
      <c r="O239" s="193"/>
      <c r="P239" s="193"/>
      <c r="Q239" s="194"/>
      <c r="R239" s="538">
        <f t="shared" si="82"/>
        <v>0</v>
      </c>
      <c r="S239" s="444"/>
      <c r="T239" s="193"/>
      <c r="U239" s="194"/>
      <c r="V239" s="492"/>
      <c r="W239" s="192"/>
      <c r="X239" s="195"/>
    </row>
    <row r="240" spans="1:24" s="209" customFormat="1" hidden="1">
      <c r="A240" s="127" t="s">
        <v>883</v>
      </c>
      <c r="B240" s="189" t="s">
        <v>884</v>
      </c>
      <c r="C240" s="198"/>
      <c r="D240" s="780" t="s">
        <v>885</v>
      </c>
      <c r="E240" s="780"/>
      <c r="F240" s="398">
        <f t="shared" si="98"/>
        <v>0</v>
      </c>
      <c r="G240" s="421">
        <f t="shared" si="99"/>
        <v>0</v>
      </c>
      <c r="H240" s="421">
        <f t="shared" si="99"/>
        <v>0</v>
      </c>
      <c r="I240" s="617">
        <f t="shared" si="100"/>
        <v>0</v>
      </c>
      <c r="J240" s="190"/>
      <c r="K240" s="191">
        <f t="shared" si="84"/>
        <v>0</v>
      </c>
      <c r="L240" s="199"/>
      <c r="M240" s="193"/>
      <c r="N240" s="193"/>
      <c r="O240" s="193"/>
      <c r="P240" s="193"/>
      <c r="Q240" s="194"/>
      <c r="R240" s="538">
        <f t="shared" si="82"/>
        <v>0</v>
      </c>
      <c r="S240" s="444"/>
      <c r="T240" s="193"/>
      <c r="U240" s="194"/>
      <c r="V240" s="492"/>
      <c r="W240" s="192"/>
      <c r="X240" s="195"/>
    </row>
    <row r="241" spans="1:24" s="41" customFormat="1" hidden="1">
      <c r="A241" s="127" t="s">
        <v>886</v>
      </c>
      <c r="B241" s="53" t="s">
        <v>887</v>
      </c>
      <c r="C241" s="799" t="s">
        <v>888</v>
      </c>
      <c r="D241" s="800"/>
      <c r="E241" s="800"/>
      <c r="F241" s="400">
        <f t="shared" si="98"/>
        <v>0</v>
      </c>
      <c r="G241" s="423">
        <f t="shared" si="99"/>
        <v>0</v>
      </c>
      <c r="H241" s="423">
        <f t="shared" si="99"/>
        <v>0</v>
      </c>
      <c r="I241" s="619">
        <f t="shared" si="100"/>
        <v>0</v>
      </c>
      <c r="J241" s="156"/>
      <c r="K241" s="168">
        <f t="shared" si="84"/>
        <v>0</v>
      </c>
      <c r="L241" s="77"/>
      <c r="M241" s="13"/>
      <c r="N241" s="13"/>
      <c r="O241" s="13"/>
      <c r="P241" s="13"/>
      <c r="Q241" s="82"/>
      <c r="R241" s="540">
        <f t="shared" si="82"/>
        <v>0</v>
      </c>
      <c r="S241" s="446"/>
      <c r="T241" s="13"/>
      <c r="U241" s="82"/>
      <c r="V241" s="488"/>
      <c r="W241" s="43"/>
      <c r="X241" s="45"/>
    </row>
    <row r="242" spans="1:24" s="41" customFormat="1" hidden="1">
      <c r="A242" s="127" t="s">
        <v>298</v>
      </c>
      <c r="B242" s="53" t="s">
        <v>702</v>
      </c>
      <c r="C242" s="799" t="s">
        <v>299</v>
      </c>
      <c r="D242" s="800"/>
      <c r="E242" s="800"/>
      <c r="F242" s="400">
        <f t="shared" si="98"/>
        <v>0</v>
      </c>
      <c r="G242" s="423">
        <f t="shared" si="99"/>
        <v>0</v>
      </c>
      <c r="H242" s="423">
        <f t="shared" si="99"/>
        <v>0</v>
      </c>
      <c r="I242" s="619">
        <f t="shared" si="100"/>
        <v>0</v>
      </c>
      <c r="J242" s="156"/>
      <c r="K242" s="168">
        <f t="shared" si="84"/>
        <v>0</v>
      </c>
      <c r="L242" s="77"/>
      <c r="M242" s="13"/>
      <c r="N242" s="13"/>
      <c r="O242" s="13"/>
      <c r="P242" s="13"/>
      <c r="Q242" s="82"/>
      <c r="R242" s="540">
        <f t="shared" si="82"/>
        <v>0</v>
      </c>
      <c r="S242" s="446"/>
      <c r="T242" s="13"/>
      <c r="U242" s="82"/>
      <c r="V242" s="488"/>
      <c r="W242" s="43"/>
      <c r="X242" s="45"/>
    </row>
    <row r="243" spans="1:24" s="41" customFormat="1" hidden="1">
      <c r="A243" s="127" t="s">
        <v>300</v>
      </c>
      <c r="B243" s="53" t="s">
        <v>703</v>
      </c>
      <c r="C243" s="799" t="s">
        <v>889</v>
      </c>
      <c r="D243" s="800"/>
      <c r="E243" s="800"/>
      <c r="F243" s="400">
        <f t="shared" si="98"/>
        <v>0</v>
      </c>
      <c r="G243" s="423">
        <f t="shared" si="99"/>
        <v>0</v>
      </c>
      <c r="H243" s="423">
        <f t="shared" si="99"/>
        <v>0</v>
      </c>
      <c r="I243" s="619">
        <f t="shared" si="100"/>
        <v>0</v>
      </c>
      <c r="J243" s="156"/>
      <c r="K243" s="168">
        <f t="shared" si="84"/>
        <v>0</v>
      </c>
      <c r="L243" s="77"/>
      <c r="M243" s="13"/>
      <c r="N243" s="13"/>
      <c r="O243" s="13"/>
      <c r="P243" s="13"/>
      <c r="Q243" s="82"/>
      <c r="R243" s="540">
        <f t="shared" si="82"/>
        <v>0</v>
      </c>
      <c r="S243" s="446"/>
      <c r="T243" s="13"/>
      <c r="U243" s="82"/>
      <c r="V243" s="488"/>
      <c r="W243" s="43"/>
      <c r="X243" s="45"/>
    </row>
    <row r="244" spans="1:24" s="41" customFormat="1" hidden="1">
      <c r="A244" s="127" t="s">
        <v>301</v>
      </c>
      <c r="B244" s="53" t="s">
        <v>704</v>
      </c>
      <c r="C244" s="799" t="s">
        <v>890</v>
      </c>
      <c r="D244" s="800"/>
      <c r="E244" s="800"/>
      <c r="F244" s="400">
        <f t="shared" si="98"/>
        <v>0</v>
      </c>
      <c r="G244" s="423">
        <f t="shared" si="99"/>
        <v>0</v>
      </c>
      <c r="H244" s="423">
        <f t="shared" si="99"/>
        <v>0</v>
      </c>
      <c r="I244" s="619">
        <f t="shared" si="100"/>
        <v>0</v>
      </c>
      <c r="J244" s="156"/>
      <c r="K244" s="168">
        <f t="shared" si="84"/>
        <v>0</v>
      </c>
      <c r="L244" s="77"/>
      <c r="M244" s="13"/>
      <c r="N244" s="13"/>
      <c r="O244" s="13"/>
      <c r="P244" s="13"/>
      <c r="Q244" s="82"/>
      <c r="R244" s="540">
        <f t="shared" si="82"/>
        <v>0</v>
      </c>
      <c r="S244" s="446"/>
      <c r="T244" s="13"/>
      <c r="U244" s="82"/>
      <c r="V244" s="488"/>
      <c r="W244" s="43"/>
      <c r="X244" s="45"/>
    </row>
    <row r="245" spans="1:24" s="41" customFormat="1" hidden="1">
      <c r="A245" s="127" t="s">
        <v>302</v>
      </c>
      <c r="B245" s="53" t="s">
        <v>705</v>
      </c>
      <c r="C245" s="799" t="s">
        <v>303</v>
      </c>
      <c r="D245" s="800"/>
      <c r="E245" s="800"/>
      <c r="F245" s="400">
        <f t="shared" si="98"/>
        <v>0</v>
      </c>
      <c r="G245" s="423">
        <f t="shared" si="99"/>
        <v>0</v>
      </c>
      <c r="H245" s="423">
        <f t="shared" si="99"/>
        <v>0</v>
      </c>
      <c r="I245" s="619">
        <f t="shared" si="100"/>
        <v>0</v>
      </c>
      <c r="J245" s="156"/>
      <c r="K245" s="168">
        <f t="shared" si="84"/>
        <v>0</v>
      </c>
      <c r="L245" s="77"/>
      <c r="M245" s="13"/>
      <c r="N245" s="13"/>
      <c r="O245" s="13"/>
      <c r="P245" s="13"/>
      <c r="Q245" s="82"/>
      <c r="R245" s="540">
        <f t="shared" si="82"/>
        <v>0</v>
      </c>
      <c r="S245" s="446"/>
      <c r="T245" s="13"/>
      <c r="U245" s="82"/>
      <c r="V245" s="488"/>
      <c r="W245" s="43"/>
      <c r="X245" s="45"/>
    </row>
    <row r="246" spans="1:24" s="41" customFormat="1" hidden="1">
      <c r="A246" s="127" t="s">
        <v>891</v>
      </c>
      <c r="B246" s="53" t="s">
        <v>892</v>
      </c>
      <c r="C246" s="799" t="s">
        <v>894</v>
      </c>
      <c r="D246" s="800"/>
      <c r="E246" s="800"/>
      <c r="F246" s="400">
        <f t="shared" si="98"/>
        <v>0</v>
      </c>
      <c r="G246" s="423">
        <f t="shared" si="99"/>
        <v>0</v>
      </c>
      <c r="H246" s="423">
        <f t="shared" si="99"/>
        <v>0</v>
      </c>
      <c r="I246" s="619">
        <f t="shared" si="100"/>
        <v>0</v>
      </c>
      <c r="J246" s="156"/>
      <c r="K246" s="168">
        <f t="shared" si="84"/>
        <v>0</v>
      </c>
      <c r="L246" s="77"/>
      <c r="M246" s="13"/>
      <c r="N246" s="13"/>
      <c r="O246" s="13"/>
      <c r="P246" s="13"/>
      <c r="Q246" s="82"/>
      <c r="R246" s="540">
        <f t="shared" si="82"/>
        <v>0</v>
      </c>
      <c r="S246" s="446"/>
      <c r="T246" s="13"/>
      <c r="U246" s="82"/>
      <c r="V246" s="488"/>
      <c r="W246" s="43"/>
      <c r="X246" s="45"/>
    </row>
    <row r="247" spans="1:24" s="41" customFormat="1" hidden="1">
      <c r="A247" s="127"/>
      <c r="B247" s="53" t="s">
        <v>893</v>
      </c>
      <c r="C247" s="799" t="s">
        <v>895</v>
      </c>
      <c r="D247" s="800"/>
      <c r="E247" s="800"/>
      <c r="F247" s="400">
        <f>F248+F249</f>
        <v>0</v>
      </c>
      <c r="G247" s="423">
        <f>G248+G249</f>
        <v>0</v>
      </c>
      <c r="H247" s="423">
        <f>H248+H249</f>
        <v>0</v>
      </c>
      <c r="I247" s="619">
        <f>I248+I249</f>
        <v>0</v>
      </c>
      <c r="J247" s="156">
        <f t="shared" ref="J247:X247" si="101">J248+J249</f>
        <v>0</v>
      </c>
      <c r="K247" s="168">
        <f t="shared" si="84"/>
        <v>0</v>
      </c>
      <c r="L247" s="77">
        <f t="shared" si="101"/>
        <v>0</v>
      </c>
      <c r="M247" s="13">
        <f t="shared" si="101"/>
        <v>0</v>
      </c>
      <c r="N247" s="13">
        <f t="shared" si="101"/>
        <v>0</v>
      </c>
      <c r="O247" s="13">
        <f t="shared" si="101"/>
        <v>0</v>
      </c>
      <c r="P247" s="13">
        <f t="shared" si="101"/>
        <v>0</v>
      </c>
      <c r="Q247" s="82">
        <f t="shared" si="101"/>
        <v>0</v>
      </c>
      <c r="R247" s="540">
        <f t="shared" si="82"/>
        <v>0</v>
      </c>
      <c r="S247" s="446">
        <f t="shared" si="101"/>
        <v>0</v>
      </c>
      <c r="T247" s="13">
        <f t="shared" si="101"/>
        <v>0</v>
      </c>
      <c r="U247" s="82">
        <f t="shared" si="101"/>
        <v>0</v>
      </c>
      <c r="V247" s="488">
        <f t="shared" si="101"/>
        <v>0</v>
      </c>
      <c r="W247" s="43">
        <f t="shared" si="101"/>
        <v>0</v>
      </c>
      <c r="X247" s="45">
        <f t="shared" si="101"/>
        <v>0</v>
      </c>
    </row>
    <row r="248" spans="1:24" s="209" customFormat="1" hidden="1">
      <c r="A248" s="127" t="s">
        <v>897</v>
      </c>
      <c r="B248" s="189" t="s">
        <v>896</v>
      </c>
      <c r="C248" s="198"/>
      <c r="D248" s="780" t="s">
        <v>900</v>
      </c>
      <c r="E248" s="780"/>
      <c r="F248" s="398">
        <f>SUM(K248:W248)</f>
        <v>0</v>
      </c>
      <c r="G248" s="421">
        <f>SUM(K248:W248)</f>
        <v>0</v>
      </c>
      <c r="H248" s="421">
        <f>SUM(L248:X248)</f>
        <v>0</v>
      </c>
      <c r="I248" s="617">
        <f>SUM(L248:X248)</f>
        <v>0</v>
      </c>
      <c r="J248" s="190"/>
      <c r="K248" s="191">
        <f t="shared" si="84"/>
        <v>0</v>
      </c>
      <c r="L248" s="199"/>
      <c r="M248" s="193"/>
      <c r="N248" s="193"/>
      <c r="O248" s="193"/>
      <c r="P248" s="193"/>
      <c r="Q248" s="194"/>
      <c r="R248" s="538">
        <f t="shared" si="82"/>
        <v>0</v>
      </c>
      <c r="S248" s="444"/>
      <c r="T248" s="193"/>
      <c r="U248" s="194"/>
      <c r="V248" s="492"/>
      <c r="W248" s="192"/>
      <c r="X248" s="195"/>
    </row>
    <row r="249" spans="1:24" s="209" customFormat="1" hidden="1">
      <c r="A249" s="127" t="s">
        <v>898</v>
      </c>
      <c r="B249" s="189" t="s">
        <v>899</v>
      </c>
      <c r="C249" s="198"/>
      <c r="D249" s="780" t="s">
        <v>901</v>
      </c>
      <c r="E249" s="780"/>
      <c r="F249" s="398">
        <f>SUM(K249:W249)</f>
        <v>0</v>
      </c>
      <c r="G249" s="421">
        <f>SUM(K249:W249)</f>
        <v>0</v>
      </c>
      <c r="H249" s="421">
        <f>SUM(L249:X249)</f>
        <v>0</v>
      </c>
      <c r="I249" s="617">
        <f>SUM(L249:X249)</f>
        <v>0</v>
      </c>
      <c r="J249" s="190"/>
      <c r="K249" s="191">
        <f t="shared" si="84"/>
        <v>0</v>
      </c>
      <c r="L249" s="199"/>
      <c r="M249" s="193"/>
      <c r="N249" s="193"/>
      <c r="O249" s="193"/>
      <c r="P249" s="193"/>
      <c r="Q249" s="194"/>
      <c r="R249" s="538">
        <f t="shared" si="82"/>
        <v>0</v>
      </c>
      <c r="S249" s="444"/>
      <c r="T249" s="193"/>
      <c r="U249" s="194"/>
      <c r="V249" s="492"/>
      <c r="W249" s="192"/>
      <c r="X249" s="195"/>
    </row>
    <row r="250" spans="1:24" hidden="1">
      <c r="B250" s="92" t="s">
        <v>709</v>
      </c>
      <c r="C250" s="769" t="s">
        <v>304</v>
      </c>
      <c r="D250" s="770"/>
      <c r="E250" s="770"/>
      <c r="F250" s="399">
        <f>F251+F252+F253+F254+F255</f>
        <v>0</v>
      </c>
      <c r="G250" s="422">
        <f>G251+G252+G253+G254+G255</f>
        <v>0</v>
      </c>
      <c r="H250" s="422">
        <f>H251+H252+H253+H254+H255</f>
        <v>0</v>
      </c>
      <c r="I250" s="618">
        <f>I251+I252+I253+I254+I255</f>
        <v>0</v>
      </c>
      <c r="J250" s="150">
        <f t="shared" ref="J250:X250" si="102">J251+J252+J253+J254+J255</f>
        <v>0</v>
      </c>
      <c r="K250" s="166">
        <f t="shared" si="84"/>
        <v>0</v>
      </c>
      <c r="L250" s="94">
        <f t="shared" si="102"/>
        <v>0</v>
      </c>
      <c r="M250" s="95">
        <f t="shared" si="102"/>
        <v>0</v>
      </c>
      <c r="N250" s="95">
        <f t="shared" si="102"/>
        <v>0</v>
      </c>
      <c r="O250" s="95">
        <f t="shared" si="102"/>
        <v>0</v>
      </c>
      <c r="P250" s="95">
        <f t="shared" si="102"/>
        <v>0</v>
      </c>
      <c r="Q250" s="98">
        <f t="shared" si="102"/>
        <v>0</v>
      </c>
      <c r="R250" s="539">
        <f t="shared" si="82"/>
        <v>0</v>
      </c>
      <c r="S250" s="445">
        <f t="shared" si="102"/>
        <v>0</v>
      </c>
      <c r="T250" s="95">
        <f t="shared" si="102"/>
        <v>0</v>
      </c>
      <c r="U250" s="98">
        <f t="shared" si="102"/>
        <v>0</v>
      </c>
      <c r="V250" s="489">
        <f t="shared" si="102"/>
        <v>0</v>
      </c>
      <c r="W250" s="97">
        <f t="shared" si="102"/>
        <v>0</v>
      </c>
      <c r="X250" s="99">
        <f t="shared" si="102"/>
        <v>0</v>
      </c>
    </row>
    <row r="251" spans="1:24" s="41" customFormat="1" hidden="1">
      <c r="A251" s="127" t="s">
        <v>305</v>
      </c>
      <c r="B251" s="196" t="s">
        <v>710</v>
      </c>
      <c r="C251" s="804" t="s">
        <v>385</v>
      </c>
      <c r="D251" s="805"/>
      <c r="E251" s="805"/>
      <c r="F251" s="401">
        <f t="shared" ref="F251:F257" si="103">SUM(K251:W251)</f>
        <v>0</v>
      </c>
      <c r="G251" s="424">
        <f t="shared" ref="G251:H257" si="104">SUM(K251:W251)</f>
        <v>0</v>
      </c>
      <c r="H251" s="424">
        <f t="shared" si="104"/>
        <v>0</v>
      </c>
      <c r="I251" s="620">
        <f t="shared" ref="I251:I257" si="105">SUM(L251:X251)</f>
        <v>0</v>
      </c>
      <c r="J251" s="197"/>
      <c r="K251" s="211">
        <f t="shared" si="84"/>
        <v>0</v>
      </c>
      <c r="L251" s="212"/>
      <c r="M251" s="213"/>
      <c r="N251" s="213"/>
      <c r="O251" s="213"/>
      <c r="P251" s="213"/>
      <c r="Q251" s="216"/>
      <c r="R251" s="545">
        <f t="shared" si="82"/>
        <v>0</v>
      </c>
      <c r="S251" s="451"/>
      <c r="T251" s="213"/>
      <c r="U251" s="216"/>
      <c r="V251" s="560"/>
      <c r="W251" s="215"/>
      <c r="X251" s="214"/>
    </row>
    <row r="252" spans="1:24" s="41" customFormat="1" hidden="1">
      <c r="A252" s="127" t="s">
        <v>306</v>
      </c>
      <c r="B252" s="196" t="s">
        <v>711</v>
      </c>
      <c r="C252" s="804" t="s">
        <v>386</v>
      </c>
      <c r="D252" s="805"/>
      <c r="E252" s="805"/>
      <c r="F252" s="401">
        <f t="shared" si="103"/>
        <v>0</v>
      </c>
      <c r="G252" s="424">
        <f t="shared" si="104"/>
        <v>0</v>
      </c>
      <c r="H252" s="424">
        <f t="shared" si="104"/>
        <v>0</v>
      </c>
      <c r="I252" s="620">
        <f t="shared" si="105"/>
        <v>0</v>
      </c>
      <c r="J252" s="197"/>
      <c r="K252" s="211">
        <f t="shared" si="84"/>
        <v>0</v>
      </c>
      <c r="L252" s="212"/>
      <c r="M252" s="213"/>
      <c r="N252" s="213"/>
      <c r="O252" s="213"/>
      <c r="P252" s="213"/>
      <c r="Q252" s="216"/>
      <c r="R252" s="545">
        <f t="shared" si="82"/>
        <v>0</v>
      </c>
      <c r="S252" s="451"/>
      <c r="T252" s="213"/>
      <c r="U252" s="216"/>
      <c r="V252" s="560"/>
      <c r="W252" s="215"/>
      <c r="X252" s="214"/>
    </row>
    <row r="253" spans="1:24" s="41" customFormat="1" hidden="1">
      <c r="A253" s="127" t="s">
        <v>307</v>
      </c>
      <c r="B253" s="196" t="s">
        <v>712</v>
      </c>
      <c r="C253" s="804" t="s">
        <v>308</v>
      </c>
      <c r="D253" s="805"/>
      <c r="E253" s="805"/>
      <c r="F253" s="401">
        <f t="shared" si="103"/>
        <v>0</v>
      </c>
      <c r="G253" s="424">
        <f t="shared" si="104"/>
        <v>0</v>
      </c>
      <c r="H253" s="424">
        <f t="shared" si="104"/>
        <v>0</v>
      </c>
      <c r="I253" s="620">
        <f t="shared" si="105"/>
        <v>0</v>
      </c>
      <c r="J253" s="197"/>
      <c r="K253" s="211">
        <f t="shared" si="84"/>
        <v>0</v>
      </c>
      <c r="L253" s="212"/>
      <c r="M253" s="213"/>
      <c r="N253" s="213"/>
      <c r="O253" s="213"/>
      <c r="P253" s="213"/>
      <c r="Q253" s="216"/>
      <c r="R253" s="545">
        <f t="shared" si="82"/>
        <v>0</v>
      </c>
      <c r="S253" s="451"/>
      <c r="T253" s="213"/>
      <c r="U253" s="216"/>
      <c r="V253" s="560"/>
      <c r="W253" s="215"/>
      <c r="X253" s="214"/>
    </row>
    <row r="254" spans="1:24" s="41" customFormat="1" hidden="1">
      <c r="A254" s="127" t="s">
        <v>309</v>
      </c>
      <c r="B254" s="196" t="s">
        <v>713</v>
      </c>
      <c r="C254" s="804" t="s">
        <v>310</v>
      </c>
      <c r="D254" s="805"/>
      <c r="E254" s="805"/>
      <c r="F254" s="401">
        <f t="shared" si="103"/>
        <v>0</v>
      </c>
      <c r="G254" s="424">
        <f t="shared" si="104"/>
        <v>0</v>
      </c>
      <c r="H254" s="424">
        <f t="shared" si="104"/>
        <v>0</v>
      </c>
      <c r="I254" s="620">
        <f t="shared" si="105"/>
        <v>0</v>
      </c>
      <c r="J254" s="197"/>
      <c r="K254" s="211">
        <f t="shared" si="84"/>
        <v>0</v>
      </c>
      <c r="L254" s="212"/>
      <c r="M254" s="213"/>
      <c r="N254" s="213"/>
      <c r="O254" s="213"/>
      <c r="P254" s="213"/>
      <c r="Q254" s="216"/>
      <c r="R254" s="545">
        <f t="shared" si="82"/>
        <v>0</v>
      </c>
      <c r="S254" s="451"/>
      <c r="T254" s="213"/>
      <c r="U254" s="216"/>
      <c r="V254" s="560"/>
      <c r="W254" s="215"/>
      <c r="X254" s="214"/>
    </row>
    <row r="255" spans="1:24" s="41" customFormat="1" hidden="1">
      <c r="A255" s="127" t="s">
        <v>311</v>
      </c>
      <c r="B255" s="196" t="s">
        <v>714</v>
      </c>
      <c r="C255" s="804" t="s">
        <v>387</v>
      </c>
      <c r="D255" s="805"/>
      <c r="E255" s="805"/>
      <c r="F255" s="401">
        <f t="shared" si="103"/>
        <v>0</v>
      </c>
      <c r="G255" s="424">
        <f t="shared" si="104"/>
        <v>0</v>
      </c>
      <c r="H255" s="424">
        <f t="shared" si="104"/>
        <v>0</v>
      </c>
      <c r="I255" s="620">
        <f t="shared" si="105"/>
        <v>0</v>
      </c>
      <c r="J255" s="197"/>
      <c r="K255" s="211">
        <f t="shared" si="84"/>
        <v>0</v>
      </c>
      <c r="L255" s="212"/>
      <c r="M255" s="213"/>
      <c r="N255" s="213"/>
      <c r="O255" s="213"/>
      <c r="P255" s="213"/>
      <c r="Q255" s="216"/>
      <c r="R255" s="545">
        <f t="shared" si="82"/>
        <v>0</v>
      </c>
      <c r="S255" s="451"/>
      <c r="T255" s="213"/>
      <c r="U255" s="216"/>
      <c r="V255" s="560"/>
      <c r="W255" s="215"/>
      <c r="X255" s="214"/>
    </row>
    <row r="256" spans="1:24" hidden="1">
      <c r="A256" s="127" t="s">
        <v>313</v>
      </c>
      <c r="B256" s="92" t="s">
        <v>715</v>
      </c>
      <c r="C256" s="769" t="s">
        <v>312</v>
      </c>
      <c r="D256" s="770"/>
      <c r="E256" s="770"/>
      <c r="F256" s="399">
        <f t="shared" si="103"/>
        <v>0</v>
      </c>
      <c r="G256" s="422">
        <f t="shared" si="104"/>
        <v>0</v>
      </c>
      <c r="H256" s="422">
        <f t="shared" si="104"/>
        <v>0</v>
      </c>
      <c r="I256" s="618">
        <f t="shared" si="105"/>
        <v>0</v>
      </c>
      <c r="J256" s="150"/>
      <c r="K256" s="166">
        <f t="shared" si="84"/>
        <v>0</v>
      </c>
      <c r="L256" s="94"/>
      <c r="M256" s="95"/>
      <c r="N256" s="95"/>
      <c r="O256" s="95"/>
      <c r="P256" s="95"/>
      <c r="Q256" s="98"/>
      <c r="R256" s="539">
        <f t="shared" si="82"/>
        <v>0</v>
      </c>
      <c r="S256" s="445"/>
      <c r="T256" s="95"/>
      <c r="U256" s="98"/>
      <c r="V256" s="489"/>
      <c r="W256" s="97"/>
      <c r="X256" s="99"/>
    </row>
    <row r="257" spans="1:24" ht="15.75" hidden="1" thickBot="1">
      <c r="A257" s="127" t="s">
        <v>902</v>
      </c>
      <c r="B257" s="92" t="s">
        <v>903</v>
      </c>
      <c r="C257" s="769" t="s">
        <v>904</v>
      </c>
      <c r="D257" s="770"/>
      <c r="E257" s="770"/>
      <c r="F257" s="399">
        <f t="shared" si="103"/>
        <v>0</v>
      </c>
      <c r="G257" s="422">
        <f t="shared" si="104"/>
        <v>0</v>
      </c>
      <c r="H257" s="422">
        <f t="shared" si="104"/>
        <v>0</v>
      </c>
      <c r="I257" s="618">
        <f t="shared" si="105"/>
        <v>0</v>
      </c>
      <c r="J257" s="150"/>
      <c r="K257" s="166">
        <f t="shared" si="84"/>
        <v>0</v>
      </c>
      <c r="L257" s="94"/>
      <c r="M257" s="95"/>
      <c r="N257" s="95"/>
      <c r="O257" s="95"/>
      <c r="P257" s="95"/>
      <c r="Q257" s="98"/>
      <c r="R257" s="539">
        <f t="shared" si="82"/>
        <v>0</v>
      </c>
      <c r="S257" s="445"/>
      <c r="T257" s="95"/>
      <c r="U257" s="98"/>
      <c r="V257" s="489"/>
      <c r="W257" s="97"/>
      <c r="X257" s="99"/>
    </row>
    <row r="258" spans="1:24" ht="15.75" thickBot="1">
      <c r="B258" s="806" t="s">
        <v>314</v>
      </c>
      <c r="C258" s="807"/>
      <c r="D258" s="807"/>
      <c r="E258" s="807"/>
      <c r="F258" s="396">
        <f>F5+F24+F32+F62+F78+F150+F160+F165+F228</f>
        <v>1565925</v>
      </c>
      <c r="G258" s="419">
        <f>G5+G24+G32+G62+G78+G150+G160+G165+G228</f>
        <v>13224111</v>
      </c>
      <c r="H258" s="419">
        <f>H5+H24+H32+H62+H78+H150+H160+H165+H228</f>
        <v>13224111</v>
      </c>
      <c r="I258" s="615">
        <f>I5+I24+I32+I62+I78+I150+I160+I165+I228</f>
        <v>13247136</v>
      </c>
      <c r="J258" s="147">
        <f>J5+J24+J32+J62+J78+J150+J160+J165+J228</f>
        <v>0</v>
      </c>
      <c r="K258" s="164">
        <f t="shared" si="84"/>
        <v>13247136</v>
      </c>
      <c r="L258" s="86">
        <f t="shared" ref="L258:X258" si="106">L5+L24+L32+L62+L78+L150+L160+L165+L228</f>
        <v>3909</v>
      </c>
      <c r="M258" s="87">
        <f t="shared" si="106"/>
        <v>12450</v>
      </c>
      <c r="N258" s="87">
        <f t="shared" si="106"/>
        <v>0</v>
      </c>
      <c r="O258" s="87">
        <f t="shared" si="106"/>
        <v>11404120</v>
      </c>
      <c r="P258" s="87">
        <f t="shared" si="106"/>
        <v>1754655</v>
      </c>
      <c r="Q258" s="90">
        <f t="shared" si="106"/>
        <v>0</v>
      </c>
      <c r="R258" s="536">
        <f t="shared" si="82"/>
        <v>13175134</v>
      </c>
      <c r="S258" s="442">
        <f t="shared" si="106"/>
        <v>3909</v>
      </c>
      <c r="T258" s="87">
        <f t="shared" si="106"/>
        <v>1863</v>
      </c>
      <c r="U258" s="90">
        <f t="shared" si="106"/>
        <v>59195</v>
      </c>
      <c r="V258" s="486">
        <f t="shared" si="106"/>
        <v>2205</v>
      </c>
      <c r="W258" s="89">
        <f t="shared" si="106"/>
        <v>0</v>
      </c>
      <c r="X258" s="91">
        <f t="shared" si="106"/>
        <v>4830</v>
      </c>
    </row>
    <row r="259" spans="1:24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>
      <c r="B260" s="25"/>
      <c r="C260" s="26"/>
      <c r="D260" s="26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4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4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</sheetData>
  <mergeCells count="249"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26</vt:i4>
      </vt:variant>
    </vt:vector>
  </HeadingPairs>
  <TitlesOfParts>
    <vt:vector size="57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Kekezsu</cp:lastModifiedBy>
  <cp:lastPrinted>2017-10-18T07:54:27Z</cp:lastPrinted>
  <dcterms:created xsi:type="dcterms:W3CDTF">2015-11-28T12:14:02Z</dcterms:created>
  <dcterms:modified xsi:type="dcterms:W3CDTF">2017-10-18T07:54:44Z</dcterms:modified>
</cp:coreProperties>
</file>